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7.xml" ContentType="application/vnd.openxmlformats-officedocument.spreadsheetml.pivotTable+xml"/>
  <Override PartName="/xl/tables/table4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5.xml" ContentType="application/vnd.openxmlformats-officedocument.spreadsheetml.table+xml"/>
  <Override PartName="/xl/pivotTables/pivotTable12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E962D9CF-B5E2-46DD-9107-A85531DA38EC}" xr6:coauthVersionLast="47" xr6:coauthVersionMax="47" xr10:uidLastSave="{00000000-0000-0000-0000-000000000000}"/>
  <bookViews>
    <workbookView xWindow="-108" yWindow="-108" windowWidth="23256" windowHeight="12456" tabRatio="888" firstSheet="4" activeTab="13" xr2:uid="{62D3F216-B507-4CF3-B145-6B40FA9E8111}"/>
  </bookViews>
  <sheets>
    <sheet name="Problem Statement" sheetId="1" r:id="rId1"/>
    <sheet name="Product Sales Data" sheetId="2" r:id="rId2"/>
    <sheet name="Q2 part 1" sheetId="11" r:id="rId3"/>
    <sheet name="Q2 part 2" sheetId="8" r:id="rId4"/>
    <sheet name="Q2 part 3" sheetId="13" r:id="rId5"/>
    <sheet name="Q3 part 1" sheetId="14" r:id="rId6"/>
    <sheet name="Q3 part 2" sheetId="15" r:id="rId7"/>
    <sheet name="Q4" sheetId="18" r:id="rId8"/>
    <sheet name="Q5" sheetId="19" r:id="rId9"/>
    <sheet name="Q6 part1" sheetId="20" r:id="rId10"/>
    <sheet name="Q6 part 2" sheetId="21" r:id="rId11"/>
    <sheet name="7 part 1" sheetId="22" r:id="rId12"/>
    <sheet name="7 part 2" sheetId="23" r:id="rId13"/>
    <sheet name="Stores Details" sheetId="4" r:id="rId14"/>
    <sheet name="Sheet9" sheetId="16" state="hidden" r:id="rId15"/>
    <sheet name="3. Products Details" sheetId="3" r:id="rId16"/>
    <sheet name="4. Customer Level Data" sheetId="7" r:id="rId17"/>
    <sheet name="Sheet10" sheetId="17" state="hidden" r:id="rId18"/>
  </sheets>
  <definedNames>
    <definedName name="_xlnm._FilterDatabase" localSheetId="15" hidden="1">'3. Products Details'!$B$2:$H$57</definedName>
    <definedName name="_xlnm._FilterDatabase" localSheetId="16" hidden="1">'4. Customer Level Data'!$B$3:$X$503</definedName>
    <definedName name="_xlnm._FilterDatabase" localSheetId="1" hidden="1">'Product Sales Data'!$B$2:$H$4016</definedName>
    <definedName name="_xlnm._FilterDatabase" localSheetId="13" hidden="1">'Stores Details'!$B$3:$R$24</definedName>
    <definedName name="_xlcn.WorksheetConnection_07_15_2025VoltEdgeCaseStudyProblemStatementv1.0.xlsxTable1" hidden="1">Table1[]</definedName>
    <definedName name="_xlcn.WorksheetConnection_07_15_2025VoltEdgeCaseStudyProblemStatementv1.0.xlsxTable7" hidden="1">Table7[]</definedName>
  </definedNames>
  <calcPr calcId="191029"/>
  <pivotCaches>
    <pivotCache cacheId="0" r:id="rId19"/>
    <pivotCache cacheId="1" r:id="rId20"/>
    <pivotCache cacheId="2" r:id="rId2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7" name="Table7" connection="WorksheetConnection_07_15_2025 VoltEdge Case Study Problem Statement v1.0.xlsx!Table7"/>
          <x15:modelTable id="Table1" name="Table1" connection="WorksheetConnection_07_15_2025 VoltEdge Case Study Problem Statement v1.0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2" l="1"/>
  <c r="K3" i="2"/>
  <c r="D2" i="11"/>
  <c r="C3" i="2"/>
  <c r="C4" i="2" l="1"/>
  <c r="C5" i="2" l="1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K3" i="21"/>
  <c r="K4" i="21"/>
  <c r="K2" i="21"/>
  <c r="J3" i="21"/>
  <c r="J4" i="21"/>
  <c r="J2" i="21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B12" i="23"/>
  <c r="AL11" i="7" l="1" a="1"/>
  <c r="AL11" i="7" s="1"/>
  <c r="AL12" i="7" a="1"/>
  <c r="AL12" i="7" s="1"/>
  <c r="AL13" i="7" a="1"/>
  <c r="AL13" i="7" s="1"/>
  <c r="AK11" i="7" a="1"/>
  <c r="AK11" i="7" s="1"/>
  <c r="AK12" i="7" a="1"/>
  <c r="AK12" i="7" s="1"/>
  <c r="AK13" i="7" a="1"/>
  <c r="AK13" i="7" s="1"/>
  <c r="AJ11" i="7" a="1"/>
  <c r="AJ11" i="7" s="1"/>
  <c r="AJ12" i="7" a="1"/>
  <c r="AJ12" i="7" s="1"/>
  <c r="AJ13" i="7" a="1"/>
  <c r="AJ13" i="7" s="1"/>
  <c r="AI11" i="7" a="1"/>
  <c r="AI11" i="7" s="1"/>
  <c r="AI12" i="7" a="1"/>
  <c r="AI12" i="7" s="1"/>
  <c r="AI13" i="7" a="1"/>
  <c r="AI13" i="7" s="1"/>
  <c r="AH11" i="7" a="1"/>
  <c r="AH11" i="7" s="1"/>
  <c r="AH12" i="7" a="1"/>
  <c r="AH12" i="7" s="1"/>
  <c r="AH13" i="7" a="1"/>
  <c r="AH13" i="7" s="1"/>
  <c r="AG11" i="7" a="1"/>
  <c r="AG11" i="7" s="1"/>
  <c r="AG12" i="7" a="1"/>
  <c r="AG12" i="7" s="1"/>
  <c r="AG13" i="7" a="1"/>
  <c r="AG13" i="7" s="1"/>
  <c r="AF11" i="7" a="1"/>
  <c r="AF11" i="7" s="1"/>
  <c r="AF12" i="7" a="1"/>
  <c r="AF12" i="7" s="1"/>
  <c r="AF13" i="7" a="1"/>
  <c r="AF13" i="7" s="1"/>
  <c r="AE12" i="7" a="1"/>
  <c r="AE12" i="7" s="1"/>
  <c r="AE13" i="7" a="1"/>
  <c r="AE13" i="7" s="1"/>
  <c r="AE11" i="7" a="1"/>
  <c r="AE11" i="7" s="1"/>
  <c r="AD11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K22" i="19"/>
  <c r="L22" i="19"/>
  <c r="M22" i="19"/>
  <c r="O22" i="19"/>
  <c r="C42" i="18"/>
  <c r="B42" i="18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H5" i="14"/>
  <c r="H6" i="14"/>
  <c r="H7" i="14"/>
  <c r="H8" i="14"/>
  <c r="H9" i="14"/>
  <c r="H10" i="14"/>
  <c r="H11" i="14"/>
  <c r="H4" i="1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T22" i="19" s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D3" i="8"/>
  <c r="D9" i="8"/>
  <c r="E9" i="8" s="1"/>
  <c r="D8" i="8"/>
  <c r="E8" i="8" s="1"/>
  <c r="D7" i="8"/>
  <c r="E7" i="8" s="1"/>
  <c r="D6" i="8"/>
  <c r="E6" i="8" s="1"/>
  <c r="D5" i="8"/>
  <c r="E5" i="8" s="1"/>
  <c r="D4" i="8"/>
  <c r="E4" i="8" s="1"/>
  <c r="D2" i="8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N22" i="19" l="1"/>
  <c r="P22" i="19"/>
  <c r="D3" i="11"/>
  <c r="E3" i="8"/>
  <c r="E2" i="8"/>
  <c r="F2" i="7"/>
  <c r="Q22" i="19" l="1"/>
  <c r="K2" i="7"/>
  <c r="J2" i="7"/>
  <c r="V501" i="7" s="1"/>
  <c r="V263" i="7" l="1"/>
  <c r="V327" i="7"/>
  <c r="V391" i="7"/>
  <c r="V135" i="7"/>
  <c r="V206" i="7"/>
  <c r="V455" i="7"/>
  <c r="V71" i="7"/>
  <c r="V199" i="7"/>
  <c r="V7" i="7"/>
  <c r="V38" i="7"/>
  <c r="V32" i="7"/>
  <c r="V352" i="7"/>
  <c r="V73" i="7"/>
  <c r="V393" i="7"/>
  <c r="V138" i="7"/>
  <c r="V458" i="7"/>
  <c r="V275" i="7"/>
  <c r="V428" i="7"/>
  <c r="V126" i="7"/>
  <c r="V158" i="7"/>
  <c r="V494" i="7"/>
  <c r="V63" i="7"/>
  <c r="V127" i="7"/>
  <c r="V191" i="7"/>
  <c r="V255" i="7"/>
  <c r="V319" i="7"/>
  <c r="V383" i="7"/>
  <c r="V447" i="7"/>
  <c r="V14" i="7"/>
  <c r="V302" i="7"/>
  <c r="V24" i="7"/>
  <c r="V88" i="7"/>
  <c r="V152" i="7"/>
  <c r="V216" i="7"/>
  <c r="V280" i="7"/>
  <c r="V344" i="7"/>
  <c r="V408" i="7"/>
  <c r="V472" i="7"/>
  <c r="V182" i="7"/>
  <c r="V478" i="7"/>
  <c r="V65" i="7"/>
  <c r="V129" i="7"/>
  <c r="V193" i="7"/>
  <c r="V257" i="7"/>
  <c r="V321" i="7"/>
  <c r="V385" i="7"/>
  <c r="V449" i="7"/>
  <c r="V438" i="7"/>
  <c r="V66" i="7"/>
  <c r="V130" i="7"/>
  <c r="V194" i="7"/>
  <c r="V258" i="7"/>
  <c r="V322" i="7"/>
  <c r="V386" i="7"/>
  <c r="V450" i="7"/>
  <c r="V11" i="7"/>
  <c r="V75" i="7"/>
  <c r="V139" i="7"/>
  <c r="V203" i="7"/>
  <c r="V267" i="7"/>
  <c r="V331" i="7"/>
  <c r="V395" i="7"/>
  <c r="V459" i="7"/>
  <c r="V110" i="7"/>
  <c r="V36" i="7"/>
  <c r="V100" i="7"/>
  <c r="V164" i="7"/>
  <c r="V228" i="7"/>
  <c r="V292" i="7"/>
  <c r="V356" i="7"/>
  <c r="V420" i="7"/>
  <c r="V484" i="7"/>
  <c r="V222" i="7"/>
  <c r="V502" i="7"/>
  <c r="V61" i="7"/>
  <c r="V125" i="7"/>
  <c r="V189" i="7"/>
  <c r="V253" i="7"/>
  <c r="V317" i="7"/>
  <c r="V381" i="7"/>
  <c r="V445" i="7"/>
  <c r="V224" i="7"/>
  <c r="V214" i="7"/>
  <c r="V265" i="7"/>
  <c r="V74" i="7"/>
  <c r="V394" i="7"/>
  <c r="V147" i="7"/>
  <c r="V403" i="7"/>
  <c r="V190" i="7"/>
  <c r="V172" i="7"/>
  <c r="V492" i="7"/>
  <c r="V69" i="7"/>
  <c r="V261" i="7"/>
  <c r="V325" i="7"/>
  <c r="V246" i="7"/>
  <c r="V15" i="7"/>
  <c r="V79" i="7"/>
  <c r="V143" i="7"/>
  <c r="V207" i="7"/>
  <c r="V271" i="7"/>
  <c r="V335" i="7"/>
  <c r="V399" i="7"/>
  <c r="V463" i="7"/>
  <c r="V78" i="7"/>
  <c r="V390" i="7"/>
  <c r="V40" i="7"/>
  <c r="V104" i="7"/>
  <c r="V168" i="7"/>
  <c r="V232" i="7"/>
  <c r="V296" i="7"/>
  <c r="V360" i="7"/>
  <c r="V424" i="7"/>
  <c r="V488" i="7"/>
  <c r="V262" i="7"/>
  <c r="V17" i="7"/>
  <c r="V81" i="7"/>
  <c r="V145" i="7"/>
  <c r="V209" i="7"/>
  <c r="V273" i="7"/>
  <c r="V337" i="7"/>
  <c r="V401" i="7"/>
  <c r="V465" i="7"/>
  <c r="V18" i="7"/>
  <c r="V82" i="7"/>
  <c r="V146" i="7"/>
  <c r="V210" i="7"/>
  <c r="V274" i="7"/>
  <c r="V338" i="7"/>
  <c r="V402" i="7"/>
  <c r="V466" i="7"/>
  <c r="V27" i="7"/>
  <c r="V91" i="7"/>
  <c r="V155" i="7"/>
  <c r="V219" i="7"/>
  <c r="V283" i="7"/>
  <c r="V347" i="7"/>
  <c r="V411" i="7"/>
  <c r="V475" i="7"/>
  <c r="V230" i="7"/>
  <c r="V52" i="7"/>
  <c r="V116" i="7"/>
  <c r="V180" i="7"/>
  <c r="V244" i="7"/>
  <c r="V308" i="7"/>
  <c r="V372" i="7"/>
  <c r="V436" i="7"/>
  <c r="V500" i="7"/>
  <c r="V286" i="7"/>
  <c r="V13" i="7"/>
  <c r="V77" i="7"/>
  <c r="V141" i="7"/>
  <c r="V205" i="7"/>
  <c r="V269" i="7"/>
  <c r="V333" i="7"/>
  <c r="V397" i="7"/>
  <c r="V461" i="7"/>
  <c r="V350" i="7"/>
  <c r="V288" i="7"/>
  <c r="V9" i="7"/>
  <c r="V329" i="7"/>
  <c r="V202" i="7"/>
  <c r="V19" i="7"/>
  <c r="V339" i="7"/>
  <c r="V44" i="7"/>
  <c r="V236" i="7"/>
  <c r="V254" i="7"/>
  <c r="V197" i="7"/>
  <c r="V453" i="7"/>
  <c r="V278" i="7"/>
  <c r="V87" i="7"/>
  <c r="V151" i="7"/>
  <c r="V215" i="7"/>
  <c r="V279" i="7"/>
  <c r="V343" i="7"/>
  <c r="V407" i="7"/>
  <c r="V471" i="7"/>
  <c r="V118" i="7"/>
  <c r="V430" i="7"/>
  <c r="V48" i="7"/>
  <c r="V112" i="7"/>
  <c r="V176" i="7"/>
  <c r="V240" i="7"/>
  <c r="V304" i="7"/>
  <c r="V368" i="7"/>
  <c r="V432" i="7"/>
  <c r="V496" i="7"/>
  <c r="V294" i="7"/>
  <c r="V25" i="7"/>
  <c r="V89" i="7"/>
  <c r="V153" i="7"/>
  <c r="V217" i="7"/>
  <c r="V281" i="7"/>
  <c r="V345" i="7"/>
  <c r="V409" i="7"/>
  <c r="V473" i="7"/>
  <c r="V26" i="7"/>
  <c r="V90" i="7"/>
  <c r="V154" i="7"/>
  <c r="V218" i="7"/>
  <c r="V282" i="7"/>
  <c r="V346" i="7"/>
  <c r="V410" i="7"/>
  <c r="V474" i="7"/>
  <c r="V35" i="7"/>
  <c r="V99" i="7"/>
  <c r="V163" i="7"/>
  <c r="V227" i="7"/>
  <c r="V291" i="7"/>
  <c r="V355" i="7"/>
  <c r="V419" i="7"/>
  <c r="V483" i="7"/>
  <c r="V310" i="7"/>
  <c r="V60" i="7"/>
  <c r="V124" i="7"/>
  <c r="V188" i="7"/>
  <c r="V252" i="7"/>
  <c r="V316" i="7"/>
  <c r="V380" i="7"/>
  <c r="V444" i="7"/>
  <c r="V30" i="7"/>
  <c r="V318" i="7"/>
  <c r="V21" i="7"/>
  <c r="V85" i="7"/>
  <c r="V149" i="7"/>
  <c r="V213" i="7"/>
  <c r="V277" i="7"/>
  <c r="V341" i="7"/>
  <c r="V405" i="7"/>
  <c r="V469" i="7"/>
  <c r="V23" i="7"/>
  <c r="V31" i="7"/>
  <c r="V223" i="7"/>
  <c r="V351" i="7"/>
  <c r="V415" i="7"/>
  <c r="V479" i="7"/>
  <c r="V166" i="7"/>
  <c r="V470" i="7"/>
  <c r="V56" i="7"/>
  <c r="V120" i="7"/>
  <c r="V184" i="7"/>
  <c r="V248" i="7"/>
  <c r="V312" i="7"/>
  <c r="V376" i="7"/>
  <c r="V440" i="7"/>
  <c r="V22" i="7"/>
  <c r="V334" i="7"/>
  <c r="V33" i="7"/>
  <c r="V97" i="7"/>
  <c r="V161" i="7"/>
  <c r="V225" i="7"/>
  <c r="V289" i="7"/>
  <c r="V353" i="7"/>
  <c r="V417" i="7"/>
  <c r="V481" i="7"/>
  <c r="V34" i="7"/>
  <c r="V98" i="7"/>
  <c r="V162" i="7"/>
  <c r="V226" i="7"/>
  <c r="V290" i="7"/>
  <c r="V354" i="7"/>
  <c r="V418" i="7"/>
  <c r="V482" i="7"/>
  <c r="V43" i="7"/>
  <c r="V107" i="7"/>
  <c r="V171" i="7"/>
  <c r="V235" i="7"/>
  <c r="V299" i="7"/>
  <c r="V363" i="7"/>
  <c r="V427" i="7"/>
  <c r="V491" i="7"/>
  <c r="V398" i="7"/>
  <c r="V68" i="7"/>
  <c r="V132" i="7"/>
  <c r="V196" i="7"/>
  <c r="V260" i="7"/>
  <c r="V324" i="7"/>
  <c r="V388" i="7"/>
  <c r="V452" i="7"/>
  <c r="V70" i="7"/>
  <c r="V342" i="7"/>
  <c r="V29" i="7"/>
  <c r="V93" i="7"/>
  <c r="V157" i="7"/>
  <c r="V221" i="7"/>
  <c r="V285" i="7"/>
  <c r="V349" i="7"/>
  <c r="V413" i="7"/>
  <c r="V477" i="7"/>
  <c r="V326" i="7"/>
  <c r="V95" i="7"/>
  <c r="V159" i="7"/>
  <c r="V287" i="7"/>
  <c r="V46" i="7"/>
  <c r="V374" i="7"/>
  <c r="V39" i="7"/>
  <c r="V103" i="7"/>
  <c r="V167" i="7"/>
  <c r="V231" i="7"/>
  <c r="V295" i="7"/>
  <c r="V359" i="7"/>
  <c r="V423" i="7"/>
  <c r="V487" i="7"/>
  <c r="V198" i="7"/>
  <c r="V486" i="7"/>
  <c r="V64" i="7"/>
  <c r="V128" i="7"/>
  <c r="V192" i="7"/>
  <c r="V256" i="7"/>
  <c r="V320" i="7"/>
  <c r="V384" i="7"/>
  <c r="V448" i="7"/>
  <c r="V54" i="7"/>
  <c r="V382" i="7"/>
  <c r="V41" i="7"/>
  <c r="V105" i="7"/>
  <c r="V169" i="7"/>
  <c r="V233" i="7"/>
  <c r="V297" i="7"/>
  <c r="V361" i="7"/>
  <c r="V425" i="7"/>
  <c r="V489" i="7"/>
  <c r="V42" i="7"/>
  <c r="V106" i="7"/>
  <c r="V170" i="7"/>
  <c r="V234" i="7"/>
  <c r="V298" i="7"/>
  <c r="V362" i="7"/>
  <c r="V426" i="7"/>
  <c r="V490" i="7"/>
  <c r="V51" i="7"/>
  <c r="V115" i="7"/>
  <c r="V179" i="7"/>
  <c r="V243" i="7"/>
  <c r="V307" i="7"/>
  <c r="V371" i="7"/>
  <c r="V435" i="7"/>
  <c r="V499" i="7"/>
  <c r="V12" i="7"/>
  <c r="V76" i="7"/>
  <c r="V140" i="7"/>
  <c r="V204" i="7"/>
  <c r="V268" i="7"/>
  <c r="V332" i="7"/>
  <c r="V396" i="7"/>
  <c r="V460" i="7"/>
  <c r="V102" i="7"/>
  <c r="V366" i="7"/>
  <c r="V37" i="7"/>
  <c r="V101" i="7"/>
  <c r="V165" i="7"/>
  <c r="V229" i="7"/>
  <c r="V293" i="7"/>
  <c r="V357" i="7"/>
  <c r="V421" i="7"/>
  <c r="V485" i="7"/>
  <c r="V96" i="7"/>
  <c r="V480" i="7"/>
  <c r="V201" i="7"/>
  <c r="V10" i="7"/>
  <c r="V330" i="7"/>
  <c r="V83" i="7"/>
  <c r="V467" i="7"/>
  <c r="V108" i="7"/>
  <c r="V300" i="7"/>
  <c r="V5" i="7"/>
  <c r="V133" i="7"/>
  <c r="V389" i="7"/>
  <c r="V86" i="7"/>
  <c r="V406" i="7"/>
  <c r="V47" i="7"/>
  <c r="V111" i="7"/>
  <c r="V175" i="7"/>
  <c r="V239" i="7"/>
  <c r="V303" i="7"/>
  <c r="V367" i="7"/>
  <c r="V431" i="7"/>
  <c r="V495" i="7"/>
  <c r="V238" i="7"/>
  <c r="V8" i="7"/>
  <c r="V72" i="7"/>
  <c r="V136" i="7"/>
  <c r="V200" i="7"/>
  <c r="V264" i="7"/>
  <c r="V328" i="7"/>
  <c r="V392" i="7"/>
  <c r="V456" i="7"/>
  <c r="V94" i="7"/>
  <c r="V422" i="7"/>
  <c r="V49" i="7"/>
  <c r="V113" i="7"/>
  <c r="V177" i="7"/>
  <c r="V241" i="7"/>
  <c r="V305" i="7"/>
  <c r="V369" i="7"/>
  <c r="V433" i="7"/>
  <c r="V497" i="7"/>
  <c r="V50" i="7"/>
  <c r="V114" i="7"/>
  <c r="V178" i="7"/>
  <c r="V242" i="7"/>
  <c r="V306" i="7"/>
  <c r="V370" i="7"/>
  <c r="V434" i="7"/>
  <c r="V498" i="7"/>
  <c r="V59" i="7"/>
  <c r="V123" i="7"/>
  <c r="V187" i="7"/>
  <c r="V251" i="7"/>
  <c r="V315" i="7"/>
  <c r="V379" i="7"/>
  <c r="V443" i="7"/>
  <c r="V6" i="7"/>
  <c r="V20" i="7"/>
  <c r="V84" i="7"/>
  <c r="V148" i="7"/>
  <c r="V212" i="7"/>
  <c r="V276" i="7"/>
  <c r="V340" i="7"/>
  <c r="V404" i="7"/>
  <c r="V468" i="7"/>
  <c r="V142" i="7"/>
  <c r="V414" i="7"/>
  <c r="V45" i="7"/>
  <c r="V109" i="7"/>
  <c r="V173" i="7"/>
  <c r="V237" i="7"/>
  <c r="V301" i="7"/>
  <c r="V365" i="7"/>
  <c r="V429" i="7"/>
  <c r="V493" i="7"/>
  <c r="V160" i="7"/>
  <c r="V416" i="7"/>
  <c r="V137" i="7"/>
  <c r="V457" i="7"/>
  <c r="V266" i="7"/>
  <c r="V211" i="7"/>
  <c r="V364" i="7"/>
  <c r="V446" i="7"/>
  <c r="V55" i="7"/>
  <c r="V119" i="7"/>
  <c r="V183" i="7"/>
  <c r="V247" i="7"/>
  <c r="V311" i="7"/>
  <c r="V375" i="7"/>
  <c r="V439" i="7"/>
  <c r="V503" i="7"/>
  <c r="V270" i="7"/>
  <c r="V16" i="7"/>
  <c r="V80" i="7"/>
  <c r="V144" i="7"/>
  <c r="V208" i="7"/>
  <c r="V272" i="7"/>
  <c r="V336" i="7"/>
  <c r="V400" i="7"/>
  <c r="V464" i="7"/>
  <c r="V150" i="7"/>
  <c r="V462" i="7"/>
  <c r="V57" i="7"/>
  <c r="V121" i="7"/>
  <c r="V185" i="7"/>
  <c r="V249" i="7"/>
  <c r="V313" i="7"/>
  <c r="V377" i="7"/>
  <c r="V441" i="7"/>
  <c r="V134" i="7"/>
  <c r="V58" i="7"/>
  <c r="V122" i="7"/>
  <c r="V186" i="7"/>
  <c r="V250" i="7"/>
  <c r="V314" i="7"/>
  <c r="V378" i="7"/>
  <c r="V442" i="7"/>
  <c r="V358" i="7"/>
  <c r="V67" i="7"/>
  <c r="V131" i="7"/>
  <c r="V195" i="7"/>
  <c r="V259" i="7"/>
  <c r="V323" i="7"/>
  <c r="V387" i="7"/>
  <c r="V451" i="7"/>
  <c r="V62" i="7"/>
  <c r="V28" i="7"/>
  <c r="V92" i="7"/>
  <c r="V156" i="7"/>
  <c r="V220" i="7"/>
  <c r="V284" i="7"/>
  <c r="V348" i="7"/>
  <c r="V412" i="7"/>
  <c r="V476" i="7"/>
  <c r="V174" i="7"/>
  <c r="V454" i="7"/>
  <c r="V53" i="7"/>
  <c r="V117" i="7"/>
  <c r="V181" i="7"/>
  <c r="V245" i="7"/>
  <c r="V309" i="7"/>
  <c r="V373" i="7"/>
  <c r="V437" i="7"/>
  <c r="V4" i="7"/>
  <c r="AD12" i="7" l="1"/>
  <c r="AD13" i="7"/>
  <c r="AB11" i="7"/>
  <c r="AB12" i="7"/>
  <c r="AB13" i="7"/>
  <c r="AA11" i="7"/>
  <c r="AA13" i="7"/>
  <c r="AA12" i="7"/>
  <c r="AC11" i="7" l="1"/>
  <c r="AC12" i="7"/>
  <c r="AC1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26814D-9685-4F49-8A4D-6D70AD12300B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3D36E9F-624F-401C-9DC1-49521DA08B11}" name="WorksheetConnection_07_15_2025 VoltEdge Case Study Problem Statement v1.0.xlsx!Table1" type="102" refreshedVersion="7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07_15_2025VoltEdgeCaseStudyProblemStatementv1.0.xlsxTable1"/>
        </x15:connection>
      </ext>
    </extLst>
  </connection>
  <connection id="3" xr16:uid="{D98E0289-075C-4CD1-AF42-9C9915D132CC}" name="WorksheetConnection_07_15_2025 VoltEdge Case Study Problem Statement v1.0.xlsx!Table7" type="102" refreshedVersion="7" minRefreshableVersion="5">
    <extLst>
      <ext xmlns:x15="http://schemas.microsoft.com/office/spreadsheetml/2010/11/main" uri="{DE250136-89BD-433C-8126-D09CA5730AF9}">
        <x15:connection id="Table7">
          <x15:rangePr sourceName="_xlcn.WorksheetConnection_07_15_2025VoltEdgeCaseStudyProblemStatementv1.0.xlsxTable7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<sst xmlns="http://schemas.openxmlformats.org/spreadsheetml/2006/main" count="25267" uniqueCount="1844">
  <si>
    <t>VoltEdge follows a dual strategy:</t>
  </si>
  <si>
    <t>1. Retailing products from major global brands such as Apple, Sony, Lenovo, Dell, and Samsung.</t>
  </si>
  <si>
    <t>2. Manufacturing and selling its own branded products under the VoltEdge name, focusing on affordability, functional design, and reliability.</t>
  </si>
  <si>
    <t>You have been assigned to analyze VoltEdge's data collected over the last 2 years and give recommendations for their business questions.</t>
  </si>
  <si>
    <t>Data Overview</t>
  </si>
  <si>
    <r>
      <rPr>
        <i/>
        <sz val="14"/>
        <color theme="0"/>
        <rFont val="Montserrat"/>
      </rPr>
      <t>PROBLEM</t>
    </r>
    <r>
      <rPr>
        <b/>
        <i/>
        <sz val="14"/>
        <color theme="0"/>
        <rFont val="Montserrat"/>
      </rPr>
      <t xml:space="preserve"> STATEMENT</t>
    </r>
  </si>
  <si>
    <t>Note: We understand that certain questions might be solved by individual team members, but the approach and implementation should be clear to all team members.</t>
  </si>
  <si>
    <r>
      <rPr>
        <b/>
        <i/>
        <sz val="12"/>
        <color theme="1"/>
        <rFont val="Aptos Narrow"/>
        <family val="2"/>
        <scheme val="minor"/>
      </rPr>
      <t>VoltEdge Electronics</t>
    </r>
    <r>
      <rPr>
        <i/>
        <sz val="12"/>
        <color theme="1"/>
        <rFont val="Aptos Narrow"/>
        <family val="2"/>
        <scheme val="minor"/>
      </rPr>
      <t xml:space="preserve"> is a fast-growing, U.S.-based retail chain specializing in consumer electronics.</t>
    </r>
  </si>
  <si>
    <t>With over 20 stores nationwide and a growing e-commerce presence, VoltEdge serves a broad customer base—from college students to working professionals—by offering a wide range of products at competitive prices.</t>
  </si>
  <si>
    <t>Store ID</t>
  </si>
  <si>
    <t>Product Code</t>
  </si>
  <si>
    <t>Date</t>
  </si>
  <si>
    <t>Units Sold</t>
  </si>
  <si>
    <t>Revenue</t>
  </si>
  <si>
    <t>S001</t>
  </si>
  <si>
    <t>A-MI014</t>
  </si>
  <si>
    <t>S003</t>
  </si>
  <si>
    <t>S017</t>
  </si>
  <si>
    <t>S011</t>
  </si>
  <si>
    <t>S010</t>
  </si>
  <si>
    <t>S009</t>
  </si>
  <si>
    <t>S013</t>
  </si>
  <si>
    <t>S008</t>
  </si>
  <si>
    <t>S002</t>
  </si>
  <si>
    <t>S007</t>
  </si>
  <si>
    <t>S005</t>
  </si>
  <si>
    <t>S015</t>
  </si>
  <si>
    <t>S004</t>
  </si>
  <si>
    <t>S018</t>
  </si>
  <si>
    <t>S014</t>
  </si>
  <si>
    <t>S019</t>
  </si>
  <si>
    <t>L-UL031</t>
  </si>
  <si>
    <t>A-CH002</t>
  </si>
  <si>
    <t>H-WI032</t>
  </si>
  <si>
    <t>G-GA046</t>
  </si>
  <si>
    <t>S-ST013</t>
  </si>
  <si>
    <t>G-VR022</t>
  </si>
  <si>
    <t>S-FI037</t>
  </si>
  <si>
    <t>G-GA047</t>
  </si>
  <si>
    <t>L-UL028</t>
  </si>
  <si>
    <t>G-GA006</t>
  </si>
  <si>
    <t>L-GA036</t>
  </si>
  <si>
    <t>H-WI029</t>
  </si>
  <si>
    <t>S-SM033</t>
  </si>
  <si>
    <t>A-KE025</t>
  </si>
  <si>
    <t>A-CH045</t>
  </si>
  <si>
    <t>H-WI042</t>
  </si>
  <si>
    <t>A-KE011</t>
  </si>
  <si>
    <t>G-GA018</t>
  </si>
  <si>
    <t>H-NO015</t>
  </si>
  <si>
    <t>S-FI012</t>
  </si>
  <si>
    <t>A-MI007</t>
  </si>
  <si>
    <t>A-CH041</t>
  </si>
  <si>
    <t>L-UL034</t>
  </si>
  <si>
    <t>G-GA017</t>
  </si>
  <si>
    <t>S-FI050</t>
  </si>
  <si>
    <t>G-VR043</t>
  </si>
  <si>
    <t>H-NO016</t>
  </si>
  <si>
    <t>A-CH039</t>
  </si>
  <si>
    <t>H-WI008</t>
  </si>
  <si>
    <t>A-CH021</t>
  </si>
  <si>
    <t>H-WI035</t>
  </si>
  <si>
    <t>L-GA010</t>
  </si>
  <si>
    <t>L-GA004</t>
  </si>
  <si>
    <t>A-KE020</t>
  </si>
  <si>
    <t>S-SM038</t>
  </si>
  <si>
    <t>A-CH003</t>
  </si>
  <si>
    <t>A-KE024</t>
  </si>
  <si>
    <t>G-VR019</t>
  </si>
  <si>
    <t>G-VR009</t>
  </si>
  <si>
    <t>H-WI030</t>
  </si>
  <si>
    <t>S-SM023</t>
  </si>
  <si>
    <t>G-GA005</t>
  </si>
  <si>
    <t>G-VR049</t>
  </si>
  <si>
    <t>G-GA044</t>
  </si>
  <si>
    <t>A-KE040</t>
  </si>
  <si>
    <t>L-UL001</t>
  </si>
  <si>
    <t>H-WI048</t>
  </si>
  <si>
    <t>A-LA026</t>
  </si>
  <si>
    <t>A-KE027</t>
  </si>
  <si>
    <t>S020</t>
  </si>
  <si>
    <t>S006</t>
  </si>
  <si>
    <t>S016</t>
  </si>
  <si>
    <t>Product Name</t>
  </si>
  <si>
    <t>Product Category</t>
  </si>
  <si>
    <t>Subcategory</t>
  </si>
  <si>
    <t>Brand</t>
  </si>
  <si>
    <t>Cost to VoltEdge</t>
  </si>
  <si>
    <t>Selling Price</t>
  </si>
  <si>
    <t>ASUS Ultrabooks Model 328</t>
  </si>
  <si>
    <t>Laptops</t>
  </si>
  <si>
    <t>Ultrabooks</t>
  </si>
  <si>
    <t>ASUS</t>
  </si>
  <si>
    <t>Sony Chargers Model 130</t>
  </si>
  <si>
    <t>Accessories</t>
  </si>
  <si>
    <t>Chargers</t>
  </si>
  <si>
    <t>Sony</t>
  </si>
  <si>
    <t>HP Chargers Model 529</t>
  </si>
  <si>
    <t>HP</t>
  </si>
  <si>
    <t>Samsung Gaming Laptops Model 384</t>
  </si>
  <si>
    <t>Gaming Laptops</t>
  </si>
  <si>
    <t>Samsung</t>
  </si>
  <si>
    <t>VoltEdge Game Consoles Model 199</t>
  </si>
  <si>
    <t>Gaming Consoles</t>
  </si>
  <si>
    <t>Game Consoles</t>
  </si>
  <si>
    <t>VoltEdge</t>
  </si>
  <si>
    <t>HP Game Consoles Model 227</t>
  </si>
  <si>
    <t>Samsung Mice Model 691</t>
  </si>
  <si>
    <t>Mice</t>
  </si>
  <si>
    <t>ASUS Wireless Earbuds Model 987</t>
  </si>
  <si>
    <t>Headphones</t>
  </si>
  <si>
    <t>Wireless Earbuds</t>
  </si>
  <si>
    <t>VoltEdge VR Headsets Model 314</t>
  </si>
  <si>
    <t>VR Headsets</t>
  </si>
  <si>
    <t>ASUS Gaming Laptops Model 267</t>
  </si>
  <si>
    <t>Sony Keyboards Model 334</t>
  </si>
  <si>
    <t>Keyboards</t>
  </si>
  <si>
    <t>VoltEdge Fitness Bands Model 680</t>
  </si>
  <si>
    <t>Smart Gadgets</t>
  </si>
  <si>
    <t>Fitness Bands</t>
  </si>
  <si>
    <t>Dell Streaming Devices Model 246</t>
  </si>
  <si>
    <t>Streaming Devices</t>
  </si>
  <si>
    <t>Dell</t>
  </si>
  <si>
    <t>Bose Mice Model 697</t>
  </si>
  <si>
    <t>Bose</t>
  </si>
  <si>
    <t>VoltEdge Noise-Canceling Over-Ear Model 148</t>
  </si>
  <si>
    <t>Noise-Canceling Over-Ear</t>
  </si>
  <si>
    <t>Bose Noise-Canceling Over-Ear Model 490</t>
  </si>
  <si>
    <t>Apple Game Consoles Model 798</t>
  </si>
  <si>
    <t>Apple</t>
  </si>
  <si>
    <t>VoltEdge Game Consoles Model 261</t>
  </si>
  <si>
    <t>Apple VR Headsets Model 991</t>
  </si>
  <si>
    <t>VoltEdge Keyboards Model 880</t>
  </si>
  <si>
    <t>Dell Chargers Model 119</t>
  </si>
  <si>
    <t>VoltEdge VR Headsets Model 999</t>
  </si>
  <si>
    <t>HP Smart Speakers Model 884</t>
  </si>
  <si>
    <t>Smart Speakers</t>
  </si>
  <si>
    <t>VoltEdge Keyboards Model 993</t>
  </si>
  <si>
    <t>Bose Keyboards Model 787</t>
  </si>
  <si>
    <t>VoltEdge Laptop Sleeves Model 330</t>
  </si>
  <si>
    <t>Laptop Sleeves</t>
  </si>
  <si>
    <t>Sony Keyboards Model 172</t>
  </si>
  <si>
    <t>Apple Ultrabooks Model 626</t>
  </si>
  <si>
    <t>Dell Wired Headphones Model 348</t>
  </si>
  <si>
    <t>Wired Headphones</t>
  </si>
  <si>
    <t>VoltEdge Wireless Headphones Model 541</t>
  </si>
  <si>
    <t>Wireless Headphones</t>
  </si>
  <si>
    <t>VoltEdge Ultrabooks Model 845</t>
  </si>
  <si>
    <t>VoltEdge Wired Headphones Model 559</t>
  </si>
  <si>
    <t>Apple Smartwatches Model 553</t>
  </si>
  <si>
    <t>Smartwatches</t>
  </si>
  <si>
    <t>HP Ultrabooks Model 956</t>
  </si>
  <si>
    <t>VoltEdge Wired Headphones Model 592</t>
  </si>
  <si>
    <t>VoltEdge Gaming Laptops Model 499</t>
  </si>
  <si>
    <t>VoltEdge Fitness Bands Model 848</t>
  </si>
  <si>
    <t>VoltEdge Smartwatches Model 322</t>
  </si>
  <si>
    <t>Sony Chargers Model 151</t>
  </si>
  <si>
    <t>VoltEdge Keyboards Model 620</t>
  </si>
  <si>
    <t>ASUS Chargers Model 513</t>
  </si>
  <si>
    <t>Bose Wireless Headphones Model 773</t>
  </si>
  <si>
    <t>Samsung VR Headsets Model 344</t>
  </si>
  <si>
    <t>VoltEdge Gaming Headsets Model 869</t>
  </si>
  <si>
    <t>Gaming Headsets</t>
  </si>
  <si>
    <t>VoltEdge Chargers Model 318</t>
  </si>
  <si>
    <t>Samsung Game Consoles Model 391</t>
  </si>
  <si>
    <t>HP Game Consoles Model 406</t>
  </si>
  <si>
    <t>VoltEdge Wireless Earbuds Model 209</t>
  </si>
  <si>
    <t>ASUS VR Headsets Model 803</t>
  </si>
  <si>
    <t>Sony Fitness Bands Model 194</t>
  </si>
  <si>
    <t>ZIP</t>
  </si>
  <si>
    <t>Active/Inactive</t>
  </si>
  <si>
    <t>Inactive Date</t>
  </si>
  <si>
    <t>Active</t>
  </si>
  <si>
    <t>Inactive</t>
  </si>
  <si>
    <t>S012</t>
  </si>
  <si>
    <t>Address</t>
  </si>
  <si>
    <t>City</t>
  </si>
  <si>
    <t>State</t>
  </si>
  <si>
    <t>123 Spring St</t>
  </si>
  <si>
    <t>Los Angeles</t>
  </si>
  <si>
    <t>CA</t>
  </si>
  <si>
    <t>456 Market St</t>
  </si>
  <si>
    <t>San Francisco</t>
  </si>
  <si>
    <t>789 Michigan Ave</t>
  </si>
  <si>
    <t>Chicago</t>
  </si>
  <si>
    <t>IL</t>
  </si>
  <si>
    <t>11th Ave</t>
  </si>
  <si>
    <t>New York</t>
  </si>
  <si>
    <t>NY</t>
  </si>
  <si>
    <t>Commerce St</t>
  </si>
  <si>
    <t>Dallas</t>
  </si>
  <si>
    <t>TX</t>
  </si>
  <si>
    <t>Jefferson St</t>
  </si>
  <si>
    <t>Phoenix</t>
  </si>
  <si>
    <t>AZ</t>
  </si>
  <si>
    <t>Peachtree St</t>
  </si>
  <si>
    <t>Atlanta</t>
  </si>
  <si>
    <t>GA</t>
  </si>
  <si>
    <t>Woodward Ave</t>
  </si>
  <si>
    <t>Detroit</t>
  </si>
  <si>
    <t>MI</t>
  </si>
  <si>
    <t>16th St Mall</t>
  </si>
  <si>
    <t>Denver</t>
  </si>
  <si>
    <t>CO</t>
  </si>
  <si>
    <t>Bishop St</t>
  </si>
  <si>
    <t>Honolulu</t>
  </si>
  <si>
    <t>HI</t>
  </si>
  <si>
    <t>Nicollet Mall</t>
  </si>
  <si>
    <t>Minneapolis</t>
  </si>
  <si>
    <t>MN</t>
  </si>
  <si>
    <t>Poydras St</t>
  </si>
  <si>
    <t>New Orleans</t>
  </si>
  <si>
    <t>LA</t>
  </si>
  <si>
    <t>Fayetteville St</t>
  </si>
  <si>
    <t>Raleigh</t>
  </si>
  <si>
    <t>NC</t>
  </si>
  <si>
    <t>Main St</t>
  </si>
  <si>
    <t>Kansas City</t>
  </si>
  <si>
    <t>MO</t>
  </si>
  <si>
    <t>Walnut St</t>
  </si>
  <si>
    <t>Philadelphia</t>
  </si>
  <si>
    <t>PA</t>
  </si>
  <si>
    <t>Grant St</t>
  </si>
  <si>
    <t>Broad St</t>
  </si>
  <si>
    <t>Richmond</t>
  </si>
  <si>
    <t>VA</t>
  </si>
  <si>
    <t>SW 5th Ave</t>
  </si>
  <si>
    <t>Portland</t>
  </si>
  <si>
    <t>OR</t>
  </si>
  <si>
    <t>Demonbreun St</t>
  </si>
  <si>
    <t>Nashville</t>
  </si>
  <si>
    <t>TN</t>
  </si>
  <si>
    <t>Grand Blvd</t>
  </si>
  <si>
    <t>CustomerID</t>
  </si>
  <si>
    <t>CustomerName</t>
  </si>
  <si>
    <t>C0001</t>
  </si>
  <si>
    <t>C0002</t>
  </si>
  <si>
    <t>C0003</t>
  </si>
  <si>
    <t>C0004</t>
  </si>
  <si>
    <t>C0005</t>
  </si>
  <si>
    <t>C0006</t>
  </si>
  <si>
    <t>C0007</t>
  </si>
  <si>
    <t>C0008</t>
  </si>
  <si>
    <t>C0009</t>
  </si>
  <si>
    <t>C0010</t>
  </si>
  <si>
    <t>C0011</t>
  </si>
  <si>
    <t>C0012</t>
  </si>
  <si>
    <t>C0013</t>
  </si>
  <si>
    <t>C0014</t>
  </si>
  <si>
    <t>C0015</t>
  </si>
  <si>
    <t>C0016</t>
  </si>
  <si>
    <t>C0017</t>
  </si>
  <si>
    <t>C0018</t>
  </si>
  <si>
    <t>C0019</t>
  </si>
  <si>
    <t>C0020</t>
  </si>
  <si>
    <t>C0021</t>
  </si>
  <si>
    <t>C0022</t>
  </si>
  <si>
    <t>C0023</t>
  </si>
  <si>
    <t>C0024</t>
  </si>
  <si>
    <t>C0025</t>
  </si>
  <si>
    <t>C0026</t>
  </si>
  <si>
    <t>C0027</t>
  </si>
  <si>
    <t>C0028</t>
  </si>
  <si>
    <t>C0029</t>
  </si>
  <si>
    <t>C0030</t>
  </si>
  <si>
    <t>C0031</t>
  </si>
  <si>
    <t>C0032</t>
  </si>
  <si>
    <t>C0033</t>
  </si>
  <si>
    <t>C0034</t>
  </si>
  <si>
    <t>C0035</t>
  </si>
  <si>
    <t>C0036</t>
  </si>
  <si>
    <t>C0037</t>
  </si>
  <si>
    <t>C0038</t>
  </si>
  <si>
    <t>C0039</t>
  </si>
  <si>
    <t>C0040</t>
  </si>
  <si>
    <t>C0041</t>
  </si>
  <si>
    <t>C0042</t>
  </si>
  <si>
    <t>C0043</t>
  </si>
  <si>
    <t>C0044</t>
  </si>
  <si>
    <t>C0045</t>
  </si>
  <si>
    <t>C0046</t>
  </si>
  <si>
    <t>C0047</t>
  </si>
  <si>
    <t>C0048</t>
  </si>
  <si>
    <t>C0049</t>
  </si>
  <si>
    <t>C0050</t>
  </si>
  <si>
    <t>C0051</t>
  </si>
  <si>
    <t>C0052</t>
  </si>
  <si>
    <t>C0053</t>
  </si>
  <si>
    <t>C0054</t>
  </si>
  <si>
    <t>C0055</t>
  </si>
  <si>
    <t>C0056</t>
  </si>
  <si>
    <t>C0057</t>
  </si>
  <si>
    <t>C0058</t>
  </si>
  <si>
    <t>C0059</t>
  </si>
  <si>
    <t>C0060</t>
  </si>
  <si>
    <t>C0061</t>
  </si>
  <si>
    <t>C0062</t>
  </si>
  <si>
    <t>C0063</t>
  </si>
  <si>
    <t>C0064</t>
  </si>
  <si>
    <t>C0065</t>
  </si>
  <si>
    <t>C0066</t>
  </si>
  <si>
    <t>C0067</t>
  </si>
  <si>
    <t>C0068</t>
  </si>
  <si>
    <t>C0069</t>
  </si>
  <si>
    <t>C0070</t>
  </si>
  <si>
    <t>C0071</t>
  </si>
  <si>
    <t>C0072</t>
  </si>
  <si>
    <t>C0073</t>
  </si>
  <si>
    <t>C0074</t>
  </si>
  <si>
    <t>C0075</t>
  </si>
  <si>
    <t>C0076</t>
  </si>
  <si>
    <t>C0077</t>
  </si>
  <si>
    <t>C0078</t>
  </si>
  <si>
    <t>C0079</t>
  </si>
  <si>
    <t>C0080</t>
  </si>
  <si>
    <t>C0081</t>
  </si>
  <si>
    <t>C0082</t>
  </si>
  <si>
    <t>C0083</t>
  </si>
  <si>
    <t>C0084</t>
  </si>
  <si>
    <t>C0085</t>
  </si>
  <si>
    <t>C0086</t>
  </si>
  <si>
    <t>C0087</t>
  </si>
  <si>
    <t>C0088</t>
  </si>
  <si>
    <t>C0089</t>
  </si>
  <si>
    <t>C0090</t>
  </si>
  <si>
    <t>C0091</t>
  </si>
  <si>
    <t>C0092</t>
  </si>
  <si>
    <t>C0093</t>
  </si>
  <si>
    <t>C0094</t>
  </si>
  <si>
    <t>C0095</t>
  </si>
  <si>
    <t>C0096</t>
  </si>
  <si>
    <t>C0097</t>
  </si>
  <si>
    <t>C0098</t>
  </si>
  <si>
    <t>C0099</t>
  </si>
  <si>
    <t>C0100</t>
  </si>
  <si>
    <t>C0101</t>
  </si>
  <si>
    <t>C0102</t>
  </si>
  <si>
    <t>C0103</t>
  </si>
  <si>
    <t>C0104</t>
  </si>
  <si>
    <t>C0105</t>
  </si>
  <si>
    <t>C0106</t>
  </si>
  <si>
    <t>C0107</t>
  </si>
  <si>
    <t>C0108</t>
  </si>
  <si>
    <t>C0109</t>
  </si>
  <si>
    <t>C0110</t>
  </si>
  <si>
    <t>C0111</t>
  </si>
  <si>
    <t>C0112</t>
  </si>
  <si>
    <t>C0113</t>
  </si>
  <si>
    <t>C0114</t>
  </si>
  <si>
    <t>C0115</t>
  </si>
  <si>
    <t>C0116</t>
  </si>
  <si>
    <t>C0117</t>
  </si>
  <si>
    <t>C0118</t>
  </si>
  <si>
    <t>C0119</t>
  </si>
  <si>
    <t>C0120</t>
  </si>
  <si>
    <t>C0121</t>
  </si>
  <si>
    <t>C0122</t>
  </si>
  <si>
    <t>C0123</t>
  </si>
  <si>
    <t>C0124</t>
  </si>
  <si>
    <t>C0125</t>
  </si>
  <si>
    <t>C0126</t>
  </si>
  <si>
    <t>C0127</t>
  </si>
  <si>
    <t>C0128</t>
  </si>
  <si>
    <t>C0129</t>
  </si>
  <si>
    <t>C0130</t>
  </si>
  <si>
    <t>C0131</t>
  </si>
  <si>
    <t>C0132</t>
  </si>
  <si>
    <t>C0133</t>
  </si>
  <si>
    <t>C0134</t>
  </si>
  <si>
    <t>C0135</t>
  </si>
  <si>
    <t>C0136</t>
  </si>
  <si>
    <t>C0137</t>
  </si>
  <si>
    <t>C0138</t>
  </si>
  <si>
    <t>C0139</t>
  </si>
  <si>
    <t>C0140</t>
  </si>
  <si>
    <t>C0141</t>
  </si>
  <si>
    <t>C0142</t>
  </si>
  <si>
    <t>C0143</t>
  </si>
  <si>
    <t>C0144</t>
  </si>
  <si>
    <t>C0145</t>
  </si>
  <si>
    <t>C0146</t>
  </si>
  <si>
    <t>C0147</t>
  </si>
  <si>
    <t>C0148</t>
  </si>
  <si>
    <t>C0149</t>
  </si>
  <si>
    <t>C0150</t>
  </si>
  <si>
    <t>C0151</t>
  </si>
  <si>
    <t>C0152</t>
  </si>
  <si>
    <t>C0153</t>
  </si>
  <si>
    <t>C0154</t>
  </si>
  <si>
    <t>C0155</t>
  </si>
  <si>
    <t>C0156</t>
  </si>
  <si>
    <t>C0157</t>
  </si>
  <si>
    <t>C0158</t>
  </si>
  <si>
    <t>C0159</t>
  </si>
  <si>
    <t>C0160</t>
  </si>
  <si>
    <t>C0161</t>
  </si>
  <si>
    <t>C0162</t>
  </si>
  <si>
    <t>C0163</t>
  </si>
  <si>
    <t>C0164</t>
  </si>
  <si>
    <t>C0165</t>
  </si>
  <si>
    <t>C0166</t>
  </si>
  <si>
    <t>C0167</t>
  </si>
  <si>
    <t>C0168</t>
  </si>
  <si>
    <t>C0169</t>
  </si>
  <si>
    <t>C0170</t>
  </si>
  <si>
    <t>C0171</t>
  </si>
  <si>
    <t>C0172</t>
  </si>
  <si>
    <t>C0173</t>
  </si>
  <si>
    <t>C0174</t>
  </si>
  <si>
    <t>C0175</t>
  </si>
  <si>
    <t>C0176</t>
  </si>
  <si>
    <t>C0177</t>
  </si>
  <si>
    <t>C0178</t>
  </si>
  <si>
    <t>C0179</t>
  </si>
  <si>
    <t>C0180</t>
  </si>
  <si>
    <t>C0181</t>
  </si>
  <si>
    <t>C0182</t>
  </si>
  <si>
    <t>C0183</t>
  </si>
  <si>
    <t>C0184</t>
  </si>
  <si>
    <t>C0185</t>
  </si>
  <si>
    <t>C0186</t>
  </si>
  <si>
    <t>C0187</t>
  </si>
  <si>
    <t>C0188</t>
  </si>
  <si>
    <t>C0189</t>
  </si>
  <si>
    <t>C0190</t>
  </si>
  <si>
    <t>C0191</t>
  </si>
  <si>
    <t>C0192</t>
  </si>
  <si>
    <t>C0193</t>
  </si>
  <si>
    <t>C0194</t>
  </si>
  <si>
    <t>C0195</t>
  </si>
  <si>
    <t>C0196</t>
  </si>
  <si>
    <t>C0197</t>
  </si>
  <si>
    <t>C0198</t>
  </si>
  <si>
    <t>C0199</t>
  </si>
  <si>
    <t>C0200</t>
  </si>
  <si>
    <t>C0201</t>
  </si>
  <si>
    <t>C0202</t>
  </si>
  <si>
    <t>C0203</t>
  </si>
  <si>
    <t>C0204</t>
  </si>
  <si>
    <t>C0205</t>
  </si>
  <si>
    <t>C0206</t>
  </si>
  <si>
    <t>C0207</t>
  </si>
  <si>
    <t>C0208</t>
  </si>
  <si>
    <t>C0209</t>
  </si>
  <si>
    <t>C0210</t>
  </si>
  <si>
    <t>C0211</t>
  </si>
  <si>
    <t>C0212</t>
  </si>
  <si>
    <t>C0213</t>
  </si>
  <si>
    <t>C0214</t>
  </si>
  <si>
    <t>C0215</t>
  </si>
  <si>
    <t>C0216</t>
  </si>
  <si>
    <t>C0217</t>
  </si>
  <si>
    <t>C0218</t>
  </si>
  <si>
    <t>C0219</t>
  </si>
  <si>
    <t>C0220</t>
  </si>
  <si>
    <t>C0221</t>
  </si>
  <si>
    <t>C0222</t>
  </si>
  <si>
    <t>C0223</t>
  </si>
  <si>
    <t>C0224</t>
  </si>
  <si>
    <t>C0225</t>
  </si>
  <si>
    <t>C0226</t>
  </si>
  <si>
    <t>C0227</t>
  </si>
  <si>
    <t>C0228</t>
  </si>
  <si>
    <t>C0229</t>
  </si>
  <si>
    <t>C0230</t>
  </si>
  <si>
    <t>C0231</t>
  </si>
  <si>
    <t>C0232</t>
  </si>
  <si>
    <t>C0233</t>
  </si>
  <si>
    <t>C0234</t>
  </si>
  <si>
    <t>C0235</t>
  </si>
  <si>
    <t>C0236</t>
  </si>
  <si>
    <t>C0237</t>
  </si>
  <si>
    <t>C0238</t>
  </si>
  <si>
    <t>C0239</t>
  </si>
  <si>
    <t>C0240</t>
  </si>
  <si>
    <t>C0241</t>
  </si>
  <si>
    <t>C0242</t>
  </si>
  <si>
    <t>C0243</t>
  </si>
  <si>
    <t>C0244</t>
  </si>
  <si>
    <t>C0245</t>
  </si>
  <si>
    <t>C0246</t>
  </si>
  <si>
    <t>C0247</t>
  </si>
  <si>
    <t>C0248</t>
  </si>
  <si>
    <t>C0249</t>
  </si>
  <si>
    <t>C0250</t>
  </si>
  <si>
    <t>C0251</t>
  </si>
  <si>
    <t>C0252</t>
  </si>
  <si>
    <t>C0253</t>
  </si>
  <si>
    <t>C0254</t>
  </si>
  <si>
    <t>C0255</t>
  </si>
  <si>
    <t>C0256</t>
  </si>
  <si>
    <t>C0257</t>
  </si>
  <si>
    <t>C0258</t>
  </si>
  <si>
    <t>C0259</t>
  </si>
  <si>
    <t>C0260</t>
  </si>
  <si>
    <t>C0261</t>
  </si>
  <si>
    <t>C0262</t>
  </si>
  <si>
    <t>C0263</t>
  </si>
  <si>
    <t>C0264</t>
  </si>
  <si>
    <t>C0265</t>
  </si>
  <si>
    <t>C0266</t>
  </si>
  <si>
    <t>C0267</t>
  </si>
  <si>
    <t>C0268</t>
  </si>
  <si>
    <t>C0269</t>
  </si>
  <si>
    <t>C0270</t>
  </si>
  <si>
    <t>C0271</t>
  </si>
  <si>
    <t>C0272</t>
  </si>
  <si>
    <t>C0273</t>
  </si>
  <si>
    <t>C0274</t>
  </si>
  <si>
    <t>C0275</t>
  </si>
  <si>
    <t>C0276</t>
  </si>
  <si>
    <t>C0277</t>
  </si>
  <si>
    <t>C0278</t>
  </si>
  <si>
    <t>C0279</t>
  </si>
  <si>
    <t>C0280</t>
  </si>
  <si>
    <t>C0281</t>
  </si>
  <si>
    <t>C0282</t>
  </si>
  <si>
    <t>C0283</t>
  </si>
  <si>
    <t>C0284</t>
  </si>
  <si>
    <t>C0285</t>
  </si>
  <si>
    <t>C0286</t>
  </si>
  <si>
    <t>C0287</t>
  </si>
  <si>
    <t>C0288</t>
  </si>
  <si>
    <t>C0289</t>
  </si>
  <si>
    <t>C0290</t>
  </si>
  <si>
    <t>C0291</t>
  </si>
  <si>
    <t>C0292</t>
  </si>
  <si>
    <t>C0293</t>
  </si>
  <si>
    <t>C0294</t>
  </si>
  <si>
    <t>C0295</t>
  </si>
  <si>
    <t>C0296</t>
  </si>
  <si>
    <t>C0297</t>
  </si>
  <si>
    <t>C0298</t>
  </si>
  <si>
    <t>C0299</t>
  </si>
  <si>
    <t>C0300</t>
  </si>
  <si>
    <t>C0301</t>
  </si>
  <si>
    <t>C0302</t>
  </si>
  <si>
    <t>C0303</t>
  </si>
  <si>
    <t>C0304</t>
  </si>
  <si>
    <t>C0305</t>
  </si>
  <si>
    <t>C0306</t>
  </si>
  <si>
    <t>C0307</t>
  </si>
  <si>
    <t>C0308</t>
  </si>
  <si>
    <t>C0309</t>
  </si>
  <si>
    <t>C0310</t>
  </si>
  <si>
    <t>C0311</t>
  </si>
  <si>
    <t>C0312</t>
  </si>
  <si>
    <t>C0313</t>
  </si>
  <si>
    <t>C0314</t>
  </si>
  <si>
    <t>C0315</t>
  </si>
  <si>
    <t>C0316</t>
  </si>
  <si>
    <t>C0317</t>
  </si>
  <si>
    <t>C0318</t>
  </si>
  <si>
    <t>C0319</t>
  </si>
  <si>
    <t>C0320</t>
  </si>
  <si>
    <t>C0321</t>
  </si>
  <si>
    <t>C0322</t>
  </si>
  <si>
    <t>C0323</t>
  </si>
  <si>
    <t>C0324</t>
  </si>
  <si>
    <t>C0325</t>
  </si>
  <si>
    <t>C0326</t>
  </si>
  <si>
    <t>C0327</t>
  </si>
  <si>
    <t>C0328</t>
  </si>
  <si>
    <t>C0329</t>
  </si>
  <si>
    <t>C0330</t>
  </si>
  <si>
    <t>C0331</t>
  </si>
  <si>
    <t>C0332</t>
  </si>
  <si>
    <t>C0333</t>
  </si>
  <si>
    <t>C0334</t>
  </si>
  <si>
    <t>C0335</t>
  </si>
  <si>
    <t>C0336</t>
  </si>
  <si>
    <t>C0337</t>
  </si>
  <si>
    <t>C0338</t>
  </si>
  <si>
    <t>C0339</t>
  </si>
  <si>
    <t>C0340</t>
  </si>
  <si>
    <t>C0341</t>
  </si>
  <si>
    <t>C0342</t>
  </si>
  <si>
    <t>C0343</t>
  </si>
  <si>
    <t>C0344</t>
  </si>
  <si>
    <t>C0345</t>
  </si>
  <si>
    <t>C0346</t>
  </si>
  <si>
    <t>C0347</t>
  </si>
  <si>
    <t>C0348</t>
  </si>
  <si>
    <t>C0349</t>
  </si>
  <si>
    <t>C0350</t>
  </si>
  <si>
    <t>C0351</t>
  </si>
  <si>
    <t>C0352</t>
  </si>
  <si>
    <t>C0353</t>
  </si>
  <si>
    <t>C0354</t>
  </si>
  <si>
    <t>C0355</t>
  </si>
  <si>
    <t>C0356</t>
  </si>
  <si>
    <t>C0357</t>
  </si>
  <si>
    <t>C0358</t>
  </si>
  <si>
    <t>C0359</t>
  </si>
  <si>
    <t>C0360</t>
  </si>
  <si>
    <t>C0361</t>
  </si>
  <si>
    <t>C0362</t>
  </si>
  <si>
    <t>C0363</t>
  </si>
  <si>
    <t>C0364</t>
  </si>
  <si>
    <t>C0365</t>
  </si>
  <si>
    <t>C0366</t>
  </si>
  <si>
    <t>C0367</t>
  </si>
  <si>
    <t>C0368</t>
  </si>
  <si>
    <t>C0369</t>
  </si>
  <si>
    <t>C0370</t>
  </si>
  <si>
    <t>C0371</t>
  </si>
  <si>
    <t>C0372</t>
  </si>
  <si>
    <t>C0373</t>
  </si>
  <si>
    <t>C0374</t>
  </si>
  <si>
    <t>C0375</t>
  </si>
  <si>
    <t>C0376</t>
  </si>
  <si>
    <t>C0377</t>
  </si>
  <si>
    <t>C0378</t>
  </si>
  <si>
    <t>C0379</t>
  </si>
  <si>
    <t>C0380</t>
  </si>
  <si>
    <t>C0381</t>
  </si>
  <si>
    <t>C0382</t>
  </si>
  <si>
    <t>C0383</t>
  </si>
  <si>
    <t>C0384</t>
  </si>
  <si>
    <t>C0385</t>
  </si>
  <si>
    <t>C0386</t>
  </si>
  <si>
    <t>C0387</t>
  </si>
  <si>
    <t>C0388</t>
  </si>
  <si>
    <t>C0389</t>
  </si>
  <si>
    <t>C0390</t>
  </si>
  <si>
    <t>C0391</t>
  </si>
  <si>
    <t>C0392</t>
  </si>
  <si>
    <t>C0393</t>
  </si>
  <si>
    <t>C0394</t>
  </si>
  <si>
    <t>C0395</t>
  </si>
  <si>
    <t>C0396</t>
  </si>
  <si>
    <t>C0397</t>
  </si>
  <si>
    <t>C0398</t>
  </si>
  <si>
    <t>C0399</t>
  </si>
  <si>
    <t>C0400</t>
  </si>
  <si>
    <t>C0401</t>
  </si>
  <si>
    <t>C0402</t>
  </si>
  <si>
    <t>C0403</t>
  </si>
  <si>
    <t>C0404</t>
  </si>
  <si>
    <t>C0405</t>
  </si>
  <si>
    <t>C0406</t>
  </si>
  <si>
    <t>C0407</t>
  </si>
  <si>
    <t>C0408</t>
  </si>
  <si>
    <t>C0409</t>
  </si>
  <si>
    <t>C0410</t>
  </si>
  <si>
    <t>C0411</t>
  </si>
  <si>
    <t>C0412</t>
  </si>
  <si>
    <t>C0413</t>
  </si>
  <si>
    <t>C0414</t>
  </si>
  <si>
    <t>C0415</t>
  </si>
  <si>
    <t>C0416</t>
  </si>
  <si>
    <t>C0417</t>
  </si>
  <si>
    <t>C0418</t>
  </si>
  <si>
    <t>C0419</t>
  </si>
  <si>
    <t>C0420</t>
  </si>
  <si>
    <t>C0421</t>
  </si>
  <si>
    <t>C0422</t>
  </si>
  <si>
    <t>C0423</t>
  </si>
  <si>
    <t>C0424</t>
  </si>
  <si>
    <t>C0425</t>
  </si>
  <si>
    <t>C0426</t>
  </si>
  <si>
    <t>C0427</t>
  </si>
  <si>
    <t>C0428</t>
  </si>
  <si>
    <t>C0429</t>
  </si>
  <si>
    <t>C0430</t>
  </si>
  <si>
    <t>C0431</t>
  </si>
  <si>
    <t>C0432</t>
  </si>
  <si>
    <t>C0433</t>
  </si>
  <si>
    <t>C0434</t>
  </si>
  <si>
    <t>C0435</t>
  </si>
  <si>
    <t>C0436</t>
  </si>
  <si>
    <t>C0437</t>
  </si>
  <si>
    <t>C0438</t>
  </si>
  <si>
    <t>C0439</t>
  </si>
  <si>
    <t>C0440</t>
  </si>
  <si>
    <t>C0441</t>
  </si>
  <si>
    <t>C0442</t>
  </si>
  <si>
    <t>C0443</t>
  </si>
  <si>
    <t>C0444</t>
  </si>
  <si>
    <t>C0445</t>
  </si>
  <si>
    <t>C0446</t>
  </si>
  <si>
    <t>C0447</t>
  </si>
  <si>
    <t>C0448</t>
  </si>
  <si>
    <t>C0449</t>
  </si>
  <si>
    <t>C0450</t>
  </si>
  <si>
    <t>C0451</t>
  </si>
  <si>
    <t>C0452</t>
  </si>
  <si>
    <t>C0453</t>
  </si>
  <si>
    <t>C0454</t>
  </si>
  <si>
    <t>C0455</t>
  </si>
  <si>
    <t>C0456</t>
  </si>
  <si>
    <t>C0457</t>
  </si>
  <si>
    <t>C0458</t>
  </si>
  <si>
    <t>C0459</t>
  </si>
  <si>
    <t>C0460</t>
  </si>
  <si>
    <t>C0461</t>
  </si>
  <si>
    <t>C0462</t>
  </si>
  <si>
    <t>C0463</t>
  </si>
  <si>
    <t>C0464</t>
  </si>
  <si>
    <t>C0465</t>
  </si>
  <si>
    <t>C0466</t>
  </si>
  <si>
    <t>C0467</t>
  </si>
  <si>
    <t>C0468</t>
  </si>
  <si>
    <t>C0469</t>
  </si>
  <si>
    <t>C0470</t>
  </si>
  <si>
    <t>C0471</t>
  </si>
  <si>
    <t>C0472</t>
  </si>
  <si>
    <t>C0473</t>
  </si>
  <si>
    <t>C0474</t>
  </si>
  <si>
    <t>C0475</t>
  </si>
  <si>
    <t>C0476</t>
  </si>
  <si>
    <t>C0477</t>
  </si>
  <si>
    <t>C0478</t>
  </si>
  <si>
    <t>C0479</t>
  </si>
  <si>
    <t>C0480</t>
  </si>
  <si>
    <t>C0481</t>
  </si>
  <si>
    <t>C0482</t>
  </si>
  <si>
    <t>C0483</t>
  </si>
  <si>
    <t>C0484</t>
  </si>
  <si>
    <t>C0485</t>
  </si>
  <si>
    <t>C0486</t>
  </si>
  <si>
    <t>C0487</t>
  </si>
  <si>
    <t>C0488</t>
  </si>
  <si>
    <t>C0489</t>
  </si>
  <si>
    <t>C0490</t>
  </si>
  <si>
    <t>C0491</t>
  </si>
  <si>
    <t>C0492</t>
  </si>
  <si>
    <t>C0493</t>
  </si>
  <si>
    <t>C0494</t>
  </si>
  <si>
    <t>C0495</t>
  </si>
  <si>
    <t>C0496</t>
  </si>
  <si>
    <t>C0497</t>
  </si>
  <si>
    <t>C0498</t>
  </si>
  <si>
    <t>C0499</t>
  </si>
  <si>
    <t>C0500</t>
  </si>
  <si>
    <t>Cost of operation</t>
  </si>
  <si>
    <t>Q1'23</t>
  </si>
  <si>
    <t>Q2'23</t>
  </si>
  <si>
    <t>Q3'23</t>
  </si>
  <si>
    <t>Q4'23</t>
  </si>
  <si>
    <t>Q1'24</t>
  </si>
  <si>
    <t>Q2'24</t>
  </si>
  <si>
    <t>Q3'24</t>
  </si>
  <si>
    <t>Q4'24</t>
  </si>
  <si>
    <t>Visits to store</t>
  </si>
  <si>
    <t>Last Visited</t>
  </si>
  <si>
    <t>First Visited</t>
  </si>
  <si>
    <t>AOV</t>
  </si>
  <si>
    <t>Mean Time between orders</t>
  </si>
  <si>
    <t>Age</t>
  </si>
  <si>
    <t>Gender</t>
  </si>
  <si>
    <t>Kendra Lindsey</t>
  </si>
  <si>
    <t>Female</t>
  </si>
  <si>
    <t>John Rosales</t>
  </si>
  <si>
    <t>Male</t>
  </si>
  <si>
    <t>Tina Santos</t>
  </si>
  <si>
    <t>Luis Pruitt</t>
  </si>
  <si>
    <t>Erik Williams</t>
  </si>
  <si>
    <t>Abigail Brown</t>
  </si>
  <si>
    <t>Wayne Brown</t>
  </si>
  <si>
    <t>Angela Thompson</t>
  </si>
  <si>
    <t>Ryan Cantrell</t>
  </si>
  <si>
    <t>Stephanie Martinez</t>
  </si>
  <si>
    <t>Christina Kennedy</t>
  </si>
  <si>
    <t>Albert Erickson</t>
  </si>
  <si>
    <t>Kelly Wilson</t>
  </si>
  <si>
    <t>Nathan Morales</t>
  </si>
  <si>
    <t>Julie Lindsey</t>
  </si>
  <si>
    <t>Justin Brown</t>
  </si>
  <si>
    <t>Colleen Turner</t>
  </si>
  <si>
    <t>Robert Dawson</t>
  </si>
  <si>
    <t>Jessica Robinson</t>
  </si>
  <si>
    <t>Leah Young</t>
  </si>
  <si>
    <t>Bryan Williams</t>
  </si>
  <si>
    <t>Michael Watson</t>
  </si>
  <si>
    <t>Derek Carr</t>
  </si>
  <si>
    <t>Stephen Buchanan</t>
  </si>
  <si>
    <t>Bobby Baker</t>
  </si>
  <si>
    <t>Frances Hodges</t>
  </si>
  <si>
    <t>Gregory Andersen</t>
  </si>
  <si>
    <t>Michael Sims</t>
  </si>
  <si>
    <t>James Chambers</t>
  </si>
  <si>
    <t>Carly Holmes</t>
  </si>
  <si>
    <t>Brian Casey</t>
  </si>
  <si>
    <t>Heidi Savage</t>
  </si>
  <si>
    <t>Mrs. Madison Butler</t>
  </si>
  <si>
    <t>Jordan Skinner</t>
  </si>
  <si>
    <t>Deborah Hicks</t>
  </si>
  <si>
    <t>Joseph Page</t>
  </si>
  <si>
    <t>Edward Berry</t>
  </si>
  <si>
    <t>Maxwell Cooper</t>
  </si>
  <si>
    <t>Scott Cross</t>
  </si>
  <si>
    <t>Suzanne Wells</t>
  </si>
  <si>
    <t>John Campbell</t>
  </si>
  <si>
    <t>Elizabeth Daniel</t>
  </si>
  <si>
    <t>Billy Butler</t>
  </si>
  <si>
    <t>Thomas Davis</t>
  </si>
  <si>
    <t>Trevor Jones</t>
  </si>
  <si>
    <t>Charles Cooper</t>
  </si>
  <si>
    <t>Mr. Richard Montgomery</t>
  </si>
  <si>
    <t>Jennifer Morgan</t>
  </si>
  <si>
    <t>Stephen Kelly</t>
  </si>
  <si>
    <t>Charles Kemp</t>
  </si>
  <si>
    <t>Diane Knapp</t>
  </si>
  <si>
    <t>Tracy Green</t>
  </si>
  <si>
    <t>Mr. David Long II</t>
  </si>
  <si>
    <t>Pam Edwards</t>
  </si>
  <si>
    <t>Sharon Clayton</t>
  </si>
  <si>
    <t>Patrick Thomas</t>
  </si>
  <si>
    <t>Larry Mclaughlin</t>
  </si>
  <si>
    <t>Frank Sutton</t>
  </si>
  <si>
    <t>Mark Roberson</t>
  </si>
  <si>
    <t>Emily Pollard</t>
  </si>
  <si>
    <t>John Foster</t>
  </si>
  <si>
    <t>Christopher Bennett</t>
  </si>
  <si>
    <t>Kim Morales</t>
  </si>
  <si>
    <t>Bailey Hester</t>
  </si>
  <si>
    <t>Julie Rogers</t>
  </si>
  <si>
    <t>John Anderson</t>
  </si>
  <si>
    <t>Lisa Brown</t>
  </si>
  <si>
    <t>Todd Johnston</t>
  </si>
  <si>
    <t>Stacey Figueroa</t>
  </si>
  <si>
    <t>Christopher Tran</t>
  </si>
  <si>
    <t>Daniel Walker</t>
  </si>
  <si>
    <t>Howard Lopez</t>
  </si>
  <si>
    <t>Sara Benson</t>
  </si>
  <si>
    <t>Krystal Smith</t>
  </si>
  <si>
    <t>Deborah Scott</t>
  </si>
  <si>
    <t>Dawn Anderson</t>
  </si>
  <si>
    <t>Teresa Page</t>
  </si>
  <si>
    <t>Sharon Johnson</t>
  </si>
  <si>
    <t>Kevin Kaiser</t>
  </si>
  <si>
    <t>Kyle Gomez</t>
  </si>
  <si>
    <t>Dana Lee</t>
  </si>
  <si>
    <t>Joshua Fernandez</t>
  </si>
  <si>
    <t>Julia Burke</t>
  </si>
  <si>
    <t>Paul Stanley</t>
  </si>
  <si>
    <t>Sharon Keith</t>
  </si>
  <si>
    <t>David Savage</t>
  </si>
  <si>
    <t>Fernando Day</t>
  </si>
  <si>
    <t>Andrea Levy</t>
  </si>
  <si>
    <t>Robert Adams</t>
  </si>
  <si>
    <t>James Martin</t>
  </si>
  <si>
    <t>Paul Stewart</t>
  </si>
  <si>
    <t>David Costa</t>
  </si>
  <si>
    <t>Bruce Parker</t>
  </si>
  <si>
    <t>Justin Sherman</t>
  </si>
  <si>
    <t>Elizabeth Murray</t>
  </si>
  <si>
    <t>Charlotte Graham</t>
  </si>
  <si>
    <t>Kimberly Sanchez</t>
  </si>
  <si>
    <t>Andrea Mckinney</t>
  </si>
  <si>
    <t>Sarah Brown</t>
  </si>
  <si>
    <t>Samantha Hall</t>
  </si>
  <si>
    <t>Ricky Hill</t>
  </si>
  <si>
    <t>Charles Snyder</t>
  </si>
  <si>
    <t>Tyler Christian</t>
  </si>
  <si>
    <t>Jenny Cummings</t>
  </si>
  <si>
    <t>Lydia Castillo</t>
  </si>
  <si>
    <t>Julie Paul</t>
  </si>
  <si>
    <t>Robert Murray</t>
  </si>
  <si>
    <t>Elizabeth Stevenson</t>
  </si>
  <si>
    <t>Michael Gilmore</t>
  </si>
  <si>
    <t>Ariel Henry</t>
  </si>
  <si>
    <t>Lisa Ward</t>
  </si>
  <si>
    <t>Rhonda Johnson</t>
  </si>
  <si>
    <t>Mark Mora</t>
  </si>
  <si>
    <t>Joseph Paul</t>
  </si>
  <si>
    <t>Anna Scott MD</t>
  </si>
  <si>
    <t>James Gomez</t>
  </si>
  <si>
    <t>Charles Bailey</t>
  </si>
  <si>
    <t>Roger Hernandez</t>
  </si>
  <si>
    <t>Terri Ryan</t>
  </si>
  <si>
    <t>Zachary Harris</t>
  </si>
  <si>
    <t>James House</t>
  </si>
  <si>
    <t>Samantha Castillo</t>
  </si>
  <si>
    <t>James Vincent</t>
  </si>
  <si>
    <t>Madison Robinson</t>
  </si>
  <si>
    <t>Diane Robles</t>
  </si>
  <si>
    <t>Daniel Grant</t>
  </si>
  <si>
    <t>Joseph Higgins</t>
  </si>
  <si>
    <t>Joshua Moss</t>
  </si>
  <si>
    <t>Christopher Rhodes</t>
  </si>
  <si>
    <t>Rebecca Chen</t>
  </si>
  <si>
    <t>Margaret Hebert</t>
  </si>
  <si>
    <t>Patrick Thompson</t>
  </si>
  <si>
    <t>Robert Vaughn</t>
  </si>
  <si>
    <t>Tammy Greene</t>
  </si>
  <si>
    <t>Elizabeth Santos</t>
  </si>
  <si>
    <t>Anthony Lyons</t>
  </si>
  <si>
    <t>Steven Torres</t>
  </si>
  <si>
    <t>Ashley Miranda</t>
  </si>
  <si>
    <t>Wayne Franklin</t>
  </si>
  <si>
    <t>Joseph Morrison</t>
  </si>
  <si>
    <t>Connie Barry</t>
  </si>
  <si>
    <t>Justin Pope</t>
  </si>
  <si>
    <t>Mrs. Julie Hampton MD</t>
  </si>
  <si>
    <t>Nicholas Wood</t>
  </si>
  <si>
    <t>Peter Wells</t>
  </si>
  <si>
    <t>Vanessa Rivera</t>
  </si>
  <si>
    <t>Sherri Joseph</t>
  </si>
  <si>
    <t>Jessica Adams</t>
  </si>
  <si>
    <t>Robin Smith</t>
  </si>
  <si>
    <t>Tonya Vincent</t>
  </si>
  <si>
    <t>Patty Obrien</t>
  </si>
  <si>
    <t>Crystal Sheppard DDS</t>
  </si>
  <si>
    <t>Christine Green</t>
  </si>
  <si>
    <t>Leon Price</t>
  </si>
  <si>
    <t>Curtis Sheppard</t>
  </si>
  <si>
    <t>Katherine Jones</t>
  </si>
  <si>
    <t>Matthew Perez</t>
  </si>
  <si>
    <t>Stephanie Freeman</t>
  </si>
  <si>
    <t>Carol Peters</t>
  </si>
  <si>
    <t>Thomas Jimenez</t>
  </si>
  <si>
    <t>Megan Martin</t>
  </si>
  <si>
    <t>Tara Edwards</t>
  </si>
  <si>
    <t>Michael Russell</t>
  </si>
  <si>
    <t>Robin Sims</t>
  </si>
  <si>
    <t>Daniel Moody</t>
  </si>
  <si>
    <t>Erika Rosales</t>
  </si>
  <si>
    <t>Robert Thomas</t>
  </si>
  <si>
    <t>Janice Heath</t>
  </si>
  <si>
    <t>Melvin Hays</t>
  </si>
  <si>
    <t>Kim Williams</t>
  </si>
  <si>
    <t>Richard Curry</t>
  </si>
  <si>
    <t>Christine Hernandez</t>
  </si>
  <si>
    <t>Charles Mills</t>
  </si>
  <si>
    <t>Anthony Skinner</t>
  </si>
  <si>
    <t>Clinton Hernandez</t>
  </si>
  <si>
    <t>Matthew Simpson</t>
  </si>
  <si>
    <t>Christopher Wilson</t>
  </si>
  <si>
    <t>Christina Foster</t>
  </si>
  <si>
    <t>Frederick Douglas</t>
  </si>
  <si>
    <t>Timothy Ruiz</t>
  </si>
  <si>
    <t>David Gonzales</t>
  </si>
  <si>
    <t>Lori Mckenzie</t>
  </si>
  <si>
    <t>Jessica Kelly</t>
  </si>
  <si>
    <t>Sara Weaver</t>
  </si>
  <si>
    <t>Lori Jensen</t>
  </si>
  <si>
    <t>Megan Leonard</t>
  </si>
  <si>
    <t>Elizabeth Davis</t>
  </si>
  <si>
    <t>Richard Hill</t>
  </si>
  <si>
    <t>Louis Soto</t>
  </si>
  <si>
    <t>Dwayne Robinson</t>
  </si>
  <si>
    <t>Carrie Kim</t>
  </si>
  <si>
    <t>Michelle Morris</t>
  </si>
  <si>
    <t>Matthew Tanner</t>
  </si>
  <si>
    <t>Andrea Norman</t>
  </si>
  <si>
    <t>Eddie Taylor</t>
  </si>
  <si>
    <t>William Moore</t>
  </si>
  <si>
    <t>David Wilson</t>
  </si>
  <si>
    <t>Sarah Washington</t>
  </si>
  <si>
    <t>Katie Guzman</t>
  </si>
  <si>
    <t>Kenneth Cardenas</t>
  </si>
  <si>
    <t>Tara Caldwell</t>
  </si>
  <si>
    <t>Jennifer Taylor</t>
  </si>
  <si>
    <t>Kayla Jimenez</t>
  </si>
  <si>
    <t>Lisa Harding</t>
  </si>
  <si>
    <t>Joseph Gonzalez</t>
  </si>
  <si>
    <t>Anthony Sharp</t>
  </si>
  <si>
    <t>Mandy Warren</t>
  </si>
  <si>
    <t>Kelly Ross</t>
  </si>
  <si>
    <t>Michael York</t>
  </si>
  <si>
    <t>Paul Heath</t>
  </si>
  <si>
    <t>Shawn Ford</t>
  </si>
  <si>
    <t>Samantha Kelley</t>
  </si>
  <si>
    <t>William Torres</t>
  </si>
  <si>
    <t>Cheryl Hughes</t>
  </si>
  <si>
    <t>Diana Smith</t>
  </si>
  <si>
    <t>Shawn Flores</t>
  </si>
  <si>
    <t>Frederick Riley</t>
  </si>
  <si>
    <t>Linda Gray</t>
  </si>
  <si>
    <t>Jack Krueger</t>
  </si>
  <si>
    <t>Robert Valdez</t>
  </si>
  <si>
    <t>Taylor Lopez</t>
  </si>
  <si>
    <t>Stephanie Pierce</t>
  </si>
  <si>
    <t>Cheyenne Fowler</t>
  </si>
  <si>
    <t>Devin Lara</t>
  </si>
  <si>
    <t>John Proctor</t>
  </si>
  <si>
    <t>Matthew Quinn</t>
  </si>
  <si>
    <t>Clayton Chambers</t>
  </si>
  <si>
    <t>Janet Newman</t>
  </si>
  <si>
    <t>Jose Hayes</t>
  </si>
  <si>
    <t>Thomas Vaughan</t>
  </si>
  <si>
    <t>Eric Singh DDS</t>
  </si>
  <si>
    <t>Timothy Gregory</t>
  </si>
  <si>
    <t>Jessica Steele</t>
  </si>
  <si>
    <t>Jeffrey Bennett</t>
  </si>
  <si>
    <t>Mr. Patrick Barnett DVM</t>
  </si>
  <si>
    <t>Tanya Kim</t>
  </si>
  <si>
    <t>Raymond Hansen</t>
  </si>
  <si>
    <t>Allison Gross</t>
  </si>
  <si>
    <t>Michael Yates</t>
  </si>
  <si>
    <t>David Wallace</t>
  </si>
  <si>
    <t>Adam Rodriguez</t>
  </si>
  <si>
    <t>Diamond Saunders</t>
  </si>
  <si>
    <t>Alexander Romero</t>
  </si>
  <si>
    <t>Amanda Thompson</t>
  </si>
  <si>
    <t>Casey Robbins</t>
  </si>
  <si>
    <t>Victoria Ellison</t>
  </si>
  <si>
    <t>Joseph Baxter</t>
  </si>
  <si>
    <t>Kevin Marshall</t>
  </si>
  <si>
    <t>Laura Caldwell</t>
  </si>
  <si>
    <t>Michelle Hernandez</t>
  </si>
  <si>
    <t>Chelsea Clark</t>
  </si>
  <si>
    <t>Andrew Walker</t>
  </si>
  <si>
    <t>Donald Barr</t>
  </si>
  <si>
    <t>Carl Thompson</t>
  </si>
  <si>
    <t>Amber Johnson</t>
  </si>
  <si>
    <t>John Bennett</t>
  </si>
  <si>
    <t>Robert Cook</t>
  </si>
  <si>
    <t>Anna Jimenez</t>
  </si>
  <si>
    <t>Laura Estrada</t>
  </si>
  <si>
    <t>Richard Mason</t>
  </si>
  <si>
    <t>Lisa Johnson</t>
  </si>
  <si>
    <t>Julie York</t>
  </si>
  <si>
    <t>Samuel Turner</t>
  </si>
  <si>
    <t>Earl Le</t>
  </si>
  <si>
    <t>Joseph Murphy</t>
  </si>
  <si>
    <t>Marc Martin</t>
  </si>
  <si>
    <t>Sabrina Levy</t>
  </si>
  <si>
    <t>Sarah Goodman</t>
  </si>
  <si>
    <t>Sean Parks</t>
  </si>
  <si>
    <t>Kathryn Johnson</t>
  </si>
  <si>
    <t>Joshua Wells</t>
  </si>
  <si>
    <t>Yvonne Ruiz</t>
  </si>
  <si>
    <t>Angie Graham</t>
  </si>
  <si>
    <t>Jessica Berger</t>
  </si>
  <si>
    <t>Mary Salazar</t>
  </si>
  <si>
    <t>Brenda Gregory</t>
  </si>
  <si>
    <t>Nicole Miller</t>
  </si>
  <si>
    <t>Sara Green</t>
  </si>
  <si>
    <t>Eric Romero</t>
  </si>
  <si>
    <t>Ronald Cox</t>
  </si>
  <si>
    <t>Veronica Banks</t>
  </si>
  <si>
    <t>Paul Little</t>
  </si>
  <si>
    <t>Briana Dawson</t>
  </si>
  <si>
    <t>Leonard Fox</t>
  </si>
  <si>
    <t>Dean Luna</t>
  </si>
  <si>
    <t>Tina Smith</t>
  </si>
  <si>
    <t>Ricky Hall</t>
  </si>
  <si>
    <t>Michael Hunter DDS</t>
  </si>
  <si>
    <t>Phillip Jones</t>
  </si>
  <si>
    <t>Lonnie Moore</t>
  </si>
  <si>
    <t>Mackenzie Nguyen</t>
  </si>
  <si>
    <t>Leslie Berger</t>
  </si>
  <si>
    <t>Jill Washington</t>
  </si>
  <si>
    <t>Allison Rogers</t>
  </si>
  <si>
    <t>Rachel Lopez</t>
  </si>
  <si>
    <t>Elizabeth Robertson</t>
  </si>
  <si>
    <t>Danielle Jones</t>
  </si>
  <si>
    <t>Virginia Thomas</t>
  </si>
  <si>
    <t>John Sanchez</t>
  </si>
  <si>
    <t>Robin White</t>
  </si>
  <si>
    <t>Crystal Turner</t>
  </si>
  <si>
    <t>John James</t>
  </si>
  <si>
    <t>Jamie Richardson</t>
  </si>
  <si>
    <t>Robert Jimenez</t>
  </si>
  <si>
    <t>Daniel Compton</t>
  </si>
  <si>
    <t>Jason Cobb</t>
  </si>
  <si>
    <t>Alexandria Crawford</t>
  </si>
  <si>
    <t>Justin Walker</t>
  </si>
  <si>
    <t>Alexis Hancock</t>
  </si>
  <si>
    <t>Amber Graham</t>
  </si>
  <si>
    <t>Melissa Moran</t>
  </si>
  <si>
    <t>Alice Delacruz</t>
  </si>
  <si>
    <t>Shawn Sullivan</t>
  </si>
  <si>
    <t>Peter Lee</t>
  </si>
  <si>
    <t>April Kemp</t>
  </si>
  <si>
    <t>Kevin Lee</t>
  </si>
  <si>
    <t>Leslie Daniel</t>
  </si>
  <si>
    <t>Matthew Harris</t>
  </si>
  <si>
    <t>Douglas Obrien</t>
  </si>
  <si>
    <t>Douglas Good</t>
  </si>
  <si>
    <t>Christine Short</t>
  </si>
  <si>
    <t>Ernest Ramos</t>
  </si>
  <si>
    <t>Sandra Thomas</t>
  </si>
  <si>
    <t>Richard Bell</t>
  </si>
  <si>
    <t>Ross Torres</t>
  </si>
  <si>
    <t>Martha Harrison</t>
  </si>
  <si>
    <t>Mary Short MD</t>
  </si>
  <si>
    <t>Suzanne Ellison</t>
  </si>
  <si>
    <t>Latoya Hammond</t>
  </si>
  <si>
    <t>Ronald Schultz</t>
  </si>
  <si>
    <t>Michelle Anderson</t>
  </si>
  <si>
    <t>Tim Perez</t>
  </si>
  <si>
    <t>Jamie Warren</t>
  </si>
  <si>
    <t>John King</t>
  </si>
  <si>
    <t>Pamela Burton</t>
  </si>
  <si>
    <t>Erika Briggs</t>
  </si>
  <si>
    <t>Angela Nguyen</t>
  </si>
  <si>
    <t>Mrs. Brenda Castro DDS</t>
  </si>
  <si>
    <t>Wendy Lin</t>
  </si>
  <si>
    <t>Sophia Schmidt</t>
  </si>
  <si>
    <t>Christopher Landry</t>
  </si>
  <si>
    <t>Kevin Weaver</t>
  </si>
  <si>
    <t>Carolyn Williams</t>
  </si>
  <si>
    <t>Laura Underwood</t>
  </si>
  <si>
    <t>Samantha Reynolds</t>
  </si>
  <si>
    <t>James Stephens</t>
  </si>
  <si>
    <t>Hunter Welch</t>
  </si>
  <si>
    <t>Kim Archer</t>
  </si>
  <si>
    <t>Andrew Carey</t>
  </si>
  <si>
    <t>Robin Levine</t>
  </si>
  <si>
    <t>Ashley Wood</t>
  </si>
  <si>
    <t>Debra Larsen</t>
  </si>
  <si>
    <t>Kristin Reynolds</t>
  </si>
  <si>
    <t>Benjamin Rodriguez</t>
  </si>
  <si>
    <t>Ernest Johnson Jr.</t>
  </si>
  <si>
    <t>Laura White</t>
  </si>
  <si>
    <t>Sherry Blackwell</t>
  </si>
  <si>
    <t>Angela Crosby</t>
  </si>
  <si>
    <t>Joel Martinez</t>
  </si>
  <si>
    <t>Judy Olsen</t>
  </si>
  <si>
    <t>Kristina Rhodes</t>
  </si>
  <si>
    <t>Theresa Reilly</t>
  </si>
  <si>
    <t>Kevin Shannon</t>
  </si>
  <si>
    <t>John Odom</t>
  </si>
  <si>
    <t>Katherine Simmons</t>
  </si>
  <si>
    <t>Danielle Coleman</t>
  </si>
  <si>
    <t>Victoria James</t>
  </si>
  <si>
    <t>Sherry Steele</t>
  </si>
  <si>
    <t>Tara Johnson</t>
  </si>
  <si>
    <t>Michael Hoover</t>
  </si>
  <si>
    <t>Kristen Stewart</t>
  </si>
  <si>
    <t>Linda Diaz</t>
  </si>
  <si>
    <t>Benjamin Richardson</t>
  </si>
  <si>
    <t>Shannon Garcia</t>
  </si>
  <si>
    <t>Carlos Martinez</t>
  </si>
  <si>
    <t>Michele Robertson</t>
  </si>
  <si>
    <t>Amanda Nielsen</t>
  </si>
  <si>
    <t>Mark Jenkins</t>
  </si>
  <si>
    <t>Jennifer Baird</t>
  </si>
  <si>
    <t>Donna Woods</t>
  </si>
  <si>
    <t>Darren Carter</t>
  </si>
  <si>
    <t>Ronald Morrison</t>
  </si>
  <si>
    <t>Deborah Romero</t>
  </si>
  <si>
    <t>Christopher Serrano</t>
  </si>
  <si>
    <t>Gina Nguyen</t>
  </si>
  <si>
    <t>David Patel</t>
  </si>
  <si>
    <t>Darren Davidson</t>
  </si>
  <si>
    <t>Melissa Lang</t>
  </si>
  <si>
    <t>Brandon Smith</t>
  </si>
  <si>
    <t>Shane Gonzalez</t>
  </si>
  <si>
    <t>Whitney Allen</t>
  </si>
  <si>
    <t>Kim Davis</t>
  </si>
  <si>
    <t>Jessica Bird</t>
  </si>
  <si>
    <t>Joseph Wade</t>
  </si>
  <si>
    <t>Dana Spencer</t>
  </si>
  <si>
    <t>Aaron Collier</t>
  </si>
  <si>
    <t>Matthew English</t>
  </si>
  <si>
    <t>Kimberly Lutz</t>
  </si>
  <si>
    <t>Lisa Garcia</t>
  </si>
  <si>
    <t>Patrick Hernandez</t>
  </si>
  <si>
    <t>Thomas Hernandez</t>
  </si>
  <si>
    <t>Paul Peters</t>
  </si>
  <si>
    <t>Jonathan Curtis</t>
  </si>
  <si>
    <t>Morgan Sparks</t>
  </si>
  <si>
    <t>Kimberly Mcgee</t>
  </si>
  <si>
    <t>Christian Schaefer</t>
  </si>
  <si>
    <t>Robert Rose MD</t>
  </si>
  <si>
    <t>Ronald Rojas</t>
  </si>
  <si>
    <t>Alexander Kennedy</t>
  </si>
  <si>
    <t>Donald Bowers</t>
  </si>
  <si>
    <t>Donna Gonzalez</t>
  </si>
  <si>
    <t>Christine Edwards</t>
  </si>
  <si>
    <t>Chris Harris</t>
  </si>
  <si>
    <t>David Lewis</t>
  </si>
  <si>
    <t>Raymond Adams</t>
  </si>
  <si>
    <t>Misty Cox</t>
  </si>
  <si>
    <t>Susan Hoffman</t>
  </si>
  <si>
    <t>Alyssa Rivera</t>
  </si>
  <si>
    <t>Christopher Martinez</t>
  </si>
  <si>
    <t>Deborah Lin</t>
  </si>
  <si>
    <t>Mandy Brooks</t>
  </si>
  <si>
    <t>Nicholas Morris</t>
  </si>
  <si>
    <t>Tina Harris</t>
  </si>
  <si>
    <t>Tony Garcia</t>
  </si>
  <si>
    <t>Charles Butler DDS</t>
  </si>
  <si>
    <t>Brent Jackson</t>
  </si>
  <si>
    <t>Derrick Lowe</t>
  </si>
  <si>
    <t>John Ramirez</t>
  </si>
  <si>
    <t>Connie Morton</t>
  </si>
  <si>
    <t>Kayla Pham</t>
  </si>
  <si>
    <t>Taylor Lewis</t>
  </si>
  <si>
    <t>Cynthia Fisher</t>
  </si>
  <si>
    <t>Corey Nielsen</t>
  </si>
  <si>
    <t>Susan Smith</t>
  </si>
  <si>
    <t>Ronald Howard</t>
  </si>
  <si>
    <t>James Cortez</t>
  </si>
  <si>
    <t>Christine Lewis</t>
  </si>
  <si>
    <t>Benjamin Henry</t>
  </si>
  <si>
    <t>Karen Cole</t>
  </si>
  <si>
    <t>Jonathan Ballard</t>
  </si>
  <si>
    <t>Willie Hernandez</t>
  </si>
  <si>
    <t>Brandon Green</t>
  </si>
  <si>
    <t>Jennifer Dunn</t>
  </si>
  <si>
    <t>Tammy Garcia</t>
  </si>
  <si>
    <t>Sarah Haynes</t>
  </si>
  <si>
    <t>Ruben Wilson</t>
  </si>
  <si>
    <t>Joseph Oconnor</t>
  </si>
  <si>
    <t>Tyler Jones</t>
  </si>
  <si>
    <t>Rachael Walker</t>
  </si>
  <si>
    <t>Jeffrey Lawson</t>
  </si>
  <si>
    <t>Benjamin Ward</t>
  </si>
  <si>
    <t>Robert Stewart</t>
  </si>
  <si>
    <t>Sara Gonzalez</t>
  </si>
  <si>
    <t>Richard White</t>
  </si>
  <si>
    <t>Katie Duncan</t>
  </si>
  <si>
    <t>Thomas Thompson</t>
  </si>
  <si>
    <t>Michael Lawrence</t>
  </si>
  <si>
    <t>Matthew Clark</t>
  </si>
  <si>
    <t>Rachel Fowler</t>
  </si>
  <si>
    <t>Bianca Mcmillan</t>
  </si>
  <si>
    <t>Christine Murray</t>
  </si>
  <si>
    <t>Thomas Brown</t>
  </si>
  <si>
    <t>Kyle Howard DDS</t>
  </si>
  <si>
    <t>Laura Avery</t>
  </si>
  <si>
    <t>Nathan Neal</t>
  </si>
  <si>
    <t>Jeremiah Foster</t>
  </si>
  <si>
    <t>Shannon Cole</t>
  </si>
  <si>
    <t>Anthony Scott</t>
  </si>
  <si>
    <t>Sarah Rice</t>
  </si>
  <si>
    <t>Casey Jones</t>
  </si>
  <si>
    <t>Robert King</t>
  </si>
  <si>
    <t>Donald Dean</t>
  </si>
  <si>
    <t>Richard Olsen</t>
  </si>
  <si>
    <t>Haley Lee</t>
  </si>
  <si>
    <t>Richard Crawford</t>
  </si>
  <si>
    <t>Karen Wright</t>
  </si>
  <si>
    <t>Mary Lucas</t>
  </si>
  <si>
    <t>Carlos Walker</t>
  </si>
  <si>
    <t>Joshua Hunter</t>
  </si>
  <si>
    <t>Andrew Stewart</t>
  </si>
  <si>
    <t>Chelsea Roy</t>
  </si>
  <si>
    <t>Rachel Wang</t>
  </si>
  <si>
    <t>Heather Higgins</t>
  </si>
  <si>
    <t>Regina Fuller</t>
  </si>
  <si>
    <t>John Banks</t>
  </si>
  <si>
    <t>Anthony Hodges</t>
  </si>
  <si>
    <t>Molly Griffin</t>
  </si>
  <si>
    <t>Robert Rogers</t>
  </si>
  <si>
    <t>Elizabeth Brooks</t>
  </si>
  <si>
    <t>Ray Campbell</t>
  </si>
  <si>
    <t>Dennis Dillon</t>
  </si>
  <si>
    <t>Samantha Brown</t>
  </si>
  <si>
    <t>Johnny Smith</t>
  </si>
  <si>
    <t>David Hammond</t>
  </si>
  <si>
    <t>Bradley Mora</t>
  </si>
  <si>
    <t>Jennifer Peterson</t>
  </si>
  <si>
    <t>Peter Avery</t>
  </si>
  <si>
    <t>Amber Jordan</t>
  </si>
  <si>
    <t>Jenna Miller</t>
  </si>
  <si>
    <t>John Rhodes</t>
  </si>
  <si>
    <t>Population of city</t>
  </si>
  <si>
    <t>Total spends 2024</t>
  </si>
  <si>
    <t>Store Visited</t>
  </si>
  <si>
    <t>Loyal?</t>
  </si>
  <si>
    <t>Product subcategories bought</t>
  </si>
  <si>
    <t>VR Headsets;Gaming Headsets</t>
  </si>
  <si>
    <t>Keyboards;Wired Headphones</t>
  </si>
  <si>
    <t>Wireless Earbuds;VR Headsets;Streaming Devices;Smart Speakers;Wired Headphones;Smartwatches;Gaming Headsets</t>
  </si>
  <si>
    <t>Ultrabooks;Wireless Earbuds;VR Headsets;Keyboards</t>
  </si>
  <si>
    <t>Gaming Laptops;Game Consoles;VR Headsets;Keyboards;Fitness Bands;Streaming Devices</t>
  </si>
  <si>
    <t>Wireless Earbuds;Keyboards;Noise-Canceling Over-Ear</t>
  </si>
  <si>
    <t>Ultrabooks;Chargers;Gaming Laptops;Game Consoles;Mice</t>
  </si>
  <si>
    <t>Mice;Keyboards;Fitness Bands;Laptop Sleeves;Wired Headphones</t>
  </si>
  <si>
    <t>Chargers;Keyboards;Fitness Bands;Wired Headphones;Wireless Headphones;Smartwatches</t>
  </si>
  <si>
    <t>Gaming Laptops;Mice;Keyboards;Streaming Devices;Noise-Canceling Over-Ear</t>
  </si>
  <si>
    <t>Gaming Laptops;Game Consoles;VR Headsets;Keyboards</t>
  </si>
  <si>
    <t>Ultrabooks;Gaming Laptops;Game Consoles;Mice;Fitness Bands;Streaming Devices;Smart Speakers</t>
  </si>
  <si>
    <t>Wireless Earbuds;Keyboards;Fitness Bands;Wireless Headphones</t>
  </si>
  <si>
    <t>Ultrabooks;Chargers;Game Consoles;VR Headsets;Keyboards;Wireless Headphones</t>
  </si>
  <si>
    <t>Gaming Laptops;Mice;VR Headsets</t>
  </si>
  <si>
    <t>Chargers;Game Consoles;VR Headsets</t>
  </si>
  <si>
    <t>Chargers;Game Consoles;Keyboards;Wired Headphones;Smartwatches</t>
  </si>
  <si>
    <t>Chargers;Game Consoles;Mice;Wireless Earbuds;Keyboards;Fitness Bands;Streaming Devices;Noise-Canceling Over-Ear;Smartwatches</t>
  </si>
  <si>
    <t>Chargers;Game Consoles;Fitness Bands;Wired Headphones</t>
  </si>
  <si>
    <t>Ultrabooks;Game Consoles;Wireless Earbuds;Fitness Bands;Smart Speakers;Laptop Sleeves;Wireless Headphones;Smartwatches</t>
  </si>
  <si>
    <t>Ultrabooks;Gaming Laptops;Game Consoles;Keyboards;Noise-Canceling Over-Ear</t>
  </si>
  <si>
    <t>Mice;VR Headsets;Wired Headphones</t>
  </si>
  <si>
    <t>Ultrabooks;Chargers;Streaming Devices;Wired Headphones</t>
  </si>
  <si>
    <t>Ultrabooks;Gaming Laptops;Game Consoles;VR Headsets;Keyboards;Smart Speakers</t>
  </si>
  <si>
    <t>Chargers;Mice;VR Headsets;Keyboards;Wireless Headphones</t>
  </si>
  <si>
    <t>Game Consoles;Keyboards;Wired Headphones</t>
  </si>
  <si>
    <t>Chargers;Game Consoles;Wireless Earbuds;Fitness Bands;Wireless Headphones</t>
  </si>
  <si>
    <t>Ultrabooks;Chargers;VR Headsets;Gaming Headsets</t>
  </si>
  <si>
    <t>VR Headsets;Keyboards</t>
  </si>
  <si>
    <t>Chargers;Gaming Laptops;VR Headsets;Fitness Bands;Streaming Devices;Wired Headphones</t>
  </si>
  <si>
    <t>Ultrabooks;Gaming Laptops;Mice;VR Headsets;Keyboards</t>
  </si>
  <si>
    <t>Gaming Laptops;Keyboards</t>
  </si>
  <si>
    <t>Ultrabooks;Game Consoles;VR Headsets;Keyboards;Streaming Devices;Smart Speakers;Smartwatches</t>
  </si>
  <si>
    <t>Game Consoles;VR Headsets;Streaming Devices;Wired Headphones;Smartwatches;Gaming Headsets</t>
  </si>
  <si>
    <t>Chargers;Gaming Laptops;Wireless Earbuds;Keyboards;Wired Headphones</t>
  </si>
  <si>
    <t>Chargers;Keyboards;Wireless Headphones;Smartwatches</t>
  </si>
  <si>
    <t>Chargers;Game Consoles;VR Headsets;Keyboards;Wired Headphones</t>
  </si>
  <si>
    <t>Gaming Laptops;Game Consoles;VR Headsets;Fitness Bands;Streaming Devices</t>
  </si>
  <si>
    <t>Ultrabooks;Game Consoles;VR Headsets;Keyboards;Gaming Headsets</t>
  </si>
  <si>
    <t>Ultrabooks;VR Headsets;Keyboards;Noise-Canceling Over-Ear;Wired Headphones</t>
  </si>
  <si>
    <t>Wireless Earbuds;VR Headsets;Fitness Bands</t>
  </si>
  <si>
    <t>Mice;VR Headsets;Keyboards</t>
  </si>
  <si>
    <t>Ultrabooks;Chargers;Game Consoles;Mice;VR Headsets;Fitness Bands;Wired Headphones;Wireless Headphones</t>
  </si>
  <si>
    <t>Ultrabooks;Chargers;Keyboards;Gaming Headsets</t>
  </si>
  <si>
    <t>Game Consoles;VR Headsets;Fitness Bands;Smartwatches</t>
  </si>
  <si>
    <t>Game Consoles;Keyboards</t>
  </si>
  <si>
    <t>Chargers;Game Consoles;Keyboards</t>
  </si>
  <si>
    <t>Chargers;Keyboards;Fitness Bands;Wired Headphones</t>
  </si>
  <si>
    <t>Ultrabooks;Gaming Laptops;Mice;Wireless Earbuds;Keyboards;Wired Headphones</t>
  </si>
  <si>
    <t>Ultrabooks;Chargers;Gaming Laptops;Mice;VR Headsets;Keyboards;Fitness Bands;Laptop Sleeves;Wireless Headphones;Gaming Headsets</t>
  </si>
  <si>
    <t>Mice;VR Headsets;Smartwatches</t>
  </si>
  <si>
    <t>Ultrabooks;Wireless Earbuds;VR Headsets;Fitness Bands;Smart Speakers</t>
  </si>
  <si>
    <t>Ultrabooks;Chargers;VR Headsets;Fitness Bands;Streaming Devices</t>
  </si>
  <si>
    <t>Ultrabooks;Chargers;Gaming Laptops;Game Consoles;Mice;Wireless Earbuds;Fitness Bands;Laptop Sleeves;Wireless Headphones</t>
  </si>
  <si>
    <t>Ultrabooks;Chargers;Game Consoles;VR Headsets</t>
  </si>
  <si>
    <t>Chargers;Gaming Laptops;Game Consoles;VR Headsets;Wireless Headphones</t>
  </si>
  <si>
    <t>Keyboards;Noise-Canceling Over-Ear;Wired Headphones;Wireless Headphones</t>
  </si>
  <si>
    <t>Gaming Laptops;Mice;Wired Headphones</t>
  </si>
  <si>
    <t>Chargers;Gaming Laptops;Game Consoles;VR Headsets;Keyboards</t>
  </si>
  <si>
    <t>Chargers;Gaming Laptops;Game Consoles;Keyboards;Gaming Headsets</t>
  </si>
  <si>
    <t>Ultrabooks;Wireless Earbuds;Streaming Devices;Laptop Sleeves;Wired Headphones</t>
  </si>
  <si>
    <t>Chargers;Gaming Laptops;Keyboards;Wired Headphones</t>
  </si>
  <si>
    <t>Gaming Laptops;Wireless Earbuds;VR Headsets</t>
  </si>
  <si>
    <t>Ultrabooks;Gaming Laptops;Smart Speakers;Wireless Headphones;Smartwatches</t>
  </si>
  <si>
    <t>Ultrabooks;Chargers;VR Headsets;Fitness Bands;Wired Headphones;Wireless Headphones</t>
  </si>
  <si>
    <t>Ultrabooks;Gaming Laptops;Mice;VR Headsets;Wired Headphones;Wireless Headphones</t>
  </si>
  <si>
    <t>Chargers;Gaming Laptops;Game Consoles;Wireless Earbuds</t>
  </si>
  <si>
    <t>Ultrabooks;Gaming Laptops;Game Consoles;Smart Speakers;Smartwatches</t>
  </si>
  <si>
    <t>Chargers;VR Headsets;Keyboards;Gaming Headsets</t>
  </si>
  <si>
    <t>Chargers;Keyboards;Laptop Sleeves;Wired Headphones;Smartwatches</t>
  </si>
  <si>
    <t>Keyboards;Streaming Devices;Wireless Headphones</t>
  </si>
  <si>
    <t>Game Consoles;Mice;VR Headsets;Keyboards;Wired Headphones;Wireless Headphones</t>
  </si>
  <si>
    <t>Gaming Laptops;Game Consoles;Wireless Earbuds;Fitness Bands;Streaming Devices;Wired Headphones;Gaming Headsets</t>
  </si>
  <si>
    <t>Chargers;Gaming Laptops;Fitness Bands;Wired Headphones;Gaming Headsets</t>
  </si>
  <si>
    <t>Gaming Laptops;Game Consoles;VR Headsets;Smart Speakers</t>
  </si>
  <si>
    <t>Ultrabooks;Chargers;Keyboards</t>
  </si>
  <si>
    <t>Ultrabooks;Game Consoles;VR Headsets;Fitness Bands;Noise-Canceling Over-Ear;Wired Headphones;Wireless Headphones;Gaming Headsets</t>
  </si>
  <si>
    <t>Ultrabooks;Game Consoles;Mice;VR Headsets;Keyboards;Fitness Bands</t>
  </si>
  <si>
    <t>Mice;Laptop Sleeves;Wired Headphones</t>
  </si>
  <si>
    <t>Ultrabooks;Gaming Laptops;Game Consoles;Mice;VR Headsets;Keyboards;Fitness Bands;Laptop Sleeves;Wired Headphones;Smartwatches;Gaming Headsets</t>
  </si>
  <si>
    <t>Ultrabooks;Chargers;Wireless Earbuds;VR Headsets;Keyboards</t>
  </si>
  <si>
    <t>Ultrabooks;Chargers;Mice;Wireless Earbuds;VR Headsets;Keyboards;Fitness Bands;Noise-Canceling Over-Ear;Wired Headphones;Wireless Headphones;Smartwatches</t>
  </si>
  <si>
    <t>Ultrabooks;Chargers;Game Consoles;VR Headsets;Wired Headphones;Wireless Headphones</t>
  </si>
  <si>
    <t>Ultrabooks;Chargers;Game Consoles;VR Headsets;Keyboards;Noise-Canceling Over-Ear;Smart Speakers;Wired Headphones;Wireless Headphones;Smartwatches</t>
  </si>
  <si>
    <t>Ultrabooks;Game Consoles;VR Headsets;Keyboards;Fitness Bands;Laptop Sleeves;Smartwatches</t>
  </si>
  <si>
    <t>Chargers;Gaming Laptops;Mice;Fitness Bands;Smartwatches</t>
  </si>
  <si>
    <t>Chargers;Game Consoles;VR Headsets;Keyboards;Fitness Bands;Noise-Canceling Over-Ear;Laptop Sleeves</t>
  </si>
  <si>
    <t>Chargers;Game Consoles;Fitness Bands;Gaming Headsets</t>
  </si>
  <si>
    <t>Chargers;Gaming Laptops;Mice;Keyboards;Streaming Devices;Wired Headphones;Gaming Headsets</t>
  </si>
  <si>
    <t>Ultrabooks;Gaming Laptops;Wireless Earbuds;Keyboards;Fitness Bands;Smart Speakers;Wired Headphones;Smartwatches</t>
  </si>
  <si>
    <t>Chargers;Gaming Laptops;Mice;Keyboards;Noise-Canceling Over-Ear;Wired Headphones;Gaming Headsets</t>
  </si>
  <si>
    <t>Ultrabooks;Game Consoles;Mice;Wireless Earbuds;Keyboards;Fitness Bands;Noise-Canceling Over-Ear;Laptop Sleeves;Wired Headphones</t>
  </si>
  <si>
    <t>Ultrabooks;Chargers;Gaming Laptops;Game Consoles;Keyboards;Fitness Bands;Streaming Devices;Noise-Canceling Over-Ear;Wired Headphones;Wireless Headphones;Gaming Headsets</t>
  </si>
  <si>
    <t>Chargers;Gaming Laptops;Game Consoles;Mice;Wireless Earbuds;VR Headsets;Keyboards;Fitness Bands;Noise-Canceling Over-Ear;Smartwatches</t>
  </si>
  <si>
    <t>Ultrabooks;VR Headsets;Keyboards;Noise-Canceling Over-Ear</t>
  </si>
  <si>
    <t>Chargers;Game Consoles;Mice;Wireless Earbuds;Keyboards;Noise-Canceling Over-Ear</t>
  </si>
  <si>
    <t>Chargers;Game Consoles;Mice;Wireless Earbuds;VR Headsets;Keyboards;Streaming Devices;Wireless Headphones;Smartwatches;Gaming Headsets</t>
  </si>
  <si>
    <t>Ultrabooks;Chargers;VR Headsets;Keyboards;Fitness Bands;Smart Speakers;Smartwatches</t>
  </si>
  <si>
    <t>Ultrabooks;Chargers;Game Consoles;Mice;Wireless Earbuds;Wireless Headphones</t>
  </si>
  <si>
    <t>Ultrabooks;VR Headsets;Keyboards;Fitness Bands;Streaming Devices;Wired Headphones</t>
  </si>
  <si>
    <t>Ultrabooks;Chargers;Gaming Laptops;Game Consoles;Wireless Earbuds;Keyboards;Streaming Devices;Wireless Headphones</t>
  </si>
  <si>
    <t>Ultrabooks;Chargers;Gaming Laptops;Game Consoles;VR Headsets;Keyboards;Fitness Bands;Smart Speakers;Laptop Sleeves;Wired Headphones;Smartwatches</t>
  </si>
  <si>
    <t>Ultrabooks;Chargers;Gaming Laptops;Game Consoles;VR Headsets;Fitness Bands;Streaming Devices;Smart Speakers;Laptop Sleeves;Wireless Headphones;Smartwatches</t>
  </si>
  <si>
    <t>Chargers;Game Consoles;Mice;Wireless Earbuds;VR Headsets;Keyboards;Streaming Devices;Smart Speakers;Laptop Sleeves;Gaming Headsets</t>
  </si>
  <si>
    <t>Chargers;Game Consoles;Wireless Earbuds;Wired Headphones;Wireless Headphones;Gaming Headsets</t>
  </si>
  <si>
    <t>Ultrabooks;Chargers;Gaming Laptops;Game Consoles;Mice;VR Headsets;Keyboards;Fitness Bands;Streaming Devices;Noise-Canceling Over-Ear;Smart Speakers;Wired Headphones;Smartwatches</t>
  </si>
  <si>
    <t>Ultrabooks;Chargers;Gaming Laptops;Game Consoles;Mice;VR Headsets;Keyboards;Fitness Bands;Wired Headphones;Wireless Headphones;Gaming Headsets</t>
  </si>
  <si>
    <t>Chargers;Gaming Laptops;Game Consoles;Wireless Earbuds;VR Headsets;Streaming Devices;Wired Headphones;Wireless Headphones</t>
  </si>
  <si>
    <t>Ultrabooks;Chargers;Gaming Laptops;Game Consoles;VR Headsets;Keyboards;Fitness Bands;Wired Headphones;Wireless Headphones</t>
  </si>
  <si>
    <t>Gaming Laptops;Game Consoles;Wireless Earbuds;VR Headsets;Keyboards;Wired Headphones;Wireless Headphones</t>
  </si>
  <si>
    <t>Ultrabooks;Chargers;Gaming Laptops;Game Consoles;Wireless Earbuds;Fitness Bands;Noise-Canceling Over-Ear;Gaming Headsets</t>
  </si>
  <si>
    <t>Chargers;Mice;VR Headsets;Keyboards;Fitness Bands;Streaming Devices;Noise-Canceling Over-Ear;Smart Speakers;Smartwatches</t>
  </si>
  <si>
    <t>Ultrabooks;Chargers;Gaming Laptops;Game Consoles;Mice;Fitness Bands;Streaming Devices;Noise-Canceling Over-Ear;Wireless Headphones;Smartwatches;Gaming Headsets</t>
  </si>
  <si>
    <t>Ultrabooks;Chargers;VR Headsets;Keyboards;Wired Headphones;Smartwatches</t>
  </si>
  <si>
    <t>Ultrabooks;Chargers;Gaming Laptops;Mice;Wireless Earbuds;Noise-Canceling Over-Ear;Smartwatches</t>
  </si>
  <si>
    <t>Ultrabooks;Chargers;Wireless Earbuds;VR Headsets;Smart Speakers;Laptop Sleeves;Wireless Headphones;Smartwatches</t>
  </si>
  <si>
    <t>Ultrabooks;Chargers;Game Consoles;Mice;VR Headsets;Keyboards;Gaming Headsets</t>
  </si>
  <si>
    <t>Chargers;Game Consoles;Mice;Wireless Earbuds;VR Headsets;Keyboards;Fitness Bands;Streaming Devices;Smartwatches</t>
  </si>
  <si>
    <t>Chargers;Gaming Laptops;VR Headsets;Keyboards;Fitness Bands;Smartwatches</t>
  </si>
  <si>
    <t>Ultrabooks;Game Consoles;VR Headsets;Keyboards;Streaming Devices;Wired Headphones</t>
  </si>
  <si>
    <t>Ultrabooks;Chargers;Gaming Laptops;VR Headsets;Keyboards;Wired Headphones;Wireless Headphones;Smartwatches</t>
  </si>
  <si>
    <t>Ultrabooks;Game Consoles;Wireless Earbuds;VR Headsets;Keyboards;Fitness Bands;Streaming Devices;Smartwatches</t>
  </si>
  <si>
    <t>Ultrabooks;Chargers;Game Consoles;Keyboards;Noise-Canceling Over-Ear;Smart Speakers;Wired Headphones;Wireless Headphones</t>
  </si>
  <si>
    <t>Ultrabooks;Chargers;Gaming Laptops;Game Consoles;Wireless Headphones;Gaming Headsets</t>
  </si>
  <si>
    <t>Chargers;VR Headsets;Keyboards;Fitness Bands</t>
  </si>
  <si>
    <t>Chargers;Gaming Laptops;Game Consoles;VR Headsets;Keyboards;Smartwatches</t>
  </si>
  <si>
    <t>Chargers;Gaming Laptops;Wireless Earbuds;Laptop Sleeves</t>
  </si>
  <si>
    <t>Chargers;Gaming Laptops;Game Consoles;Keyboards;Smartwatches</t>
  </si>
  <si>
    <t>Gaming Laptops;Game Consoles;Mice;Wireless Earbuds;VR Headsets;Keyboards;Noise-Canceling Over-Ear;Wireless Headphones</t>
  </si>
  <si>
    <t>Ultrabooks;Chargers;Gaming Laptops;Game Consoles;VR Headsets;Keyboards;Noise-Canceling Over-Ear;Smart Speakers;Laptop Sleeves</t>
  </si>
  <si>
    <t>Ultrabooks;VR Headsets;Keyboards;Fitness Bands;Wireless Headphones</t>
  </si>
  <si>
    <t>Game Consoles;Wireless Earbuds;Fitness Bands;Noise-Canceling Over-Ear;Wired Headphones;Smartwatches</t>
  </si>
  <si>
    <t>Ultrabooks;Chargers;Gaming Laptops;Game Consoles;Mice;Keyboards;Smartwatches</t>
  </si>
  <si>
    <t>Gaming Laptops;Game Consoles;VR Headsets;Keyboards;Wireless Headphones;Smartwatches</t>
  </si>
  <si>
    <t>Ultrabooks;Chargers;Gaming Laptops;VR Headsets;Keyboards;Smart Speakers;Wired Headphones;Wireless Headphones;Gaming Headsets</t>
  </si>
  <si>
    <t>Ultrabooks;Chargers;Gaming Laptops;Wireless Earbuds;VR Headsets;Keyboards;Wired Headphones;Smartwatches</t>
  </si>
  <si>
    <t>Chargers;Gaming Laptops;Game Consoles;Wireless Earbuds;VR Headsets;Noise-Canceling Over-Ear;Smart Speakers;Laptop Sleeves;Wired Headphones;Gaming Headsets</t>
  </si>
  <si>
    <t>Chargers;Gaming Laptops;Game Consoles;VR Headsets;Keyboards;Fitness Bands;Streaming Devices;Laptop Sleeves;Wired Headphones;Wireless Headphones</t>
  </si>
  <si>
    <t>Chargers;Game Consoles;VR Headsets;Noise-Canceling Over-Ear</t>
  </si>
  <si>
    <t>Chargers;Game Consoles;Wireless Earbuds;VR Headsets;Keyboards;Smartwatches;Gaming Headsets</t>
  </si>
  <si>
    <t>Ultrabooks;Chargers;Gaming Laptops;Game Consoles;Mice;Keyboards;Smart Speakers;Wired Headphones</t>
  </si>
  <si>
    <t>Gaming Laptops;Game Consoles;VR Headsets;Keyboards;Fitness Bands</t>
  </si>
  <si>
    <t>Chargers;Gaming Laptops;Game Consoles;Wireless Earbuds;VR Headsets;Keyboards;Fitness Bands;Noise-Canceling Over-Ear;Wireless Headphones</t>
  </si>
  <si>
    <t>Ultrabooks;Chargers;Wireless Earbuds;Keyboards;Smart Speakers</t>
  </si>
  <si>
    <t>Ultrabooks;Chargers;Gaming Laptops;Game Consoles;VR Headsets;Keyboards;Fitness Bands;Noise-Canceling Over-Ear;Wired Headphones;Wireless Headphones;Smartwatches;Gaming Headsets</t>
  </si>
  <si>
    <t>Ultrabooks;VR Headsets;Fitness Bands;Streaming Devices;Noise-Canceling Over-Ear</t>
  </si>
  <si>
    <t>Ultrabooks;Chargers;VR Headsets;Smartwatches</t>
  </si>
  <si>
    <t>Chargers;Gaming Laptops;Wireless Earbuds;VR Headsets</t>
  </si>
  <si>
    <t>Ultrabooks;Chargers;Gaming Laptops;Game Consoles;Mice;Wireless Earbuds;VR Headsets;Smart Speakers;Wireless Headphones</t>
  </si>
  <si>
    <t>Ultrabooks;Gaming Laptops;Game Consoles;VR Headsets;Keyboards;Gaming Headsets</t>
  </si>
  <si>
    <t>Ultrabooks;Chargers;Game Consoles;Wireless Earbuds;VR Headsets;Fitness Bands;Noise-Canceling Over-Ear;Smart Speakers;Laptop Sleeves;Wireless Headphones;Smartwatches</t>
  </si>
  <si>
    <t>Ultrabooks;Chargers;Noise-Canceling Over-Ear</t>
  </si>
  <si>
    <t>Ultrabooks;Chargers;Gaming Laptops;Noise-Canceling Over-Ear;Wired Headphones;Wireless Headphones;Gaming Headsets</t>
  </si>
  <si>
    <t>Game Consoles;VR Headsets;Wired Headphones;Smartwatches</t>
  </si>
  <si>
    <t>Chargers;Game Consoles;VR Headsets;Fitness Bands</t>
  </si>
  <si>
    <t>Ultrabooks;Game Consoles;Mice;Keyboards</t>
  </si>
  <si>
    <t>Ultrabooks;Chargers;Game Consoles;Mice;Wireless Earbuds;VR Headsets;Keyboards;Fitness Bands;Wired Headphones;Wireless Headphones</t>
  </si>
  <si>
    <t>Ultrabooks;Game Consoles;Mice;Wireless Earbuds;Keyboards;Smartwatches</t>
  </si>
  <si>
    <t>Ultrabooks;Chargers;Wireless Earbuds;Keyboards;Fitness Bands;Streaming Devices;Noise-Canceling Over-Ear;Wired Headphones</t>
  </si>
  <si>
    <t>Ultrabooks;Game Consoles;Mice;VR Headsets</t>
  </si>
  <si>
    <t>Chargers;Gaming Laptops;Wireless Earbuds;Keyboards;Smart Speakers;Laptop Sleeves;Wired Headphones;Wireless Headphones;Gaming Headsets</t>
  </si>
  <si>
    <t>Ultrabooks;Gaming Laptops;Game Consoles;Mice;Keyboards;Fitness Bands;Wireless Headphones;Smartwatches</t>
  </si>
  <si>
    <t>Ultrabooks;Chargers;Game Consoles;Mice;VR Headsets;Fitness Bands;Smart Speakers;Wired Headphones;Wireless Headphones;Gaming Headsets</t>
  </si>
  <si>
    <t>Ultrabooks;Chargers;Gaming Laptops;Game Consoles;Mice;VR Headsets;Keyboards;Fitness Bands;Streaming Devices;Wired Headphones;Smartwatches</t>
  </si>
  <si>
    <t>Chargers;Gaming Laptops;Game Consoles;Keyboards;Fitness Bands;Laptop Sleeves;Wired Headphones</t>
  </si>
  <si>
    <t>Ultrabooks;Chargers;Game Consoles;Mice;VR Headsets;Keyboards;Fitness Bands;Wireless Headphones</t>
  </si>
  <si>
    <t>Ultrabooks;Chargers;Wireless Earbuds;Keyboards;Fitness Bands;Wired Headphones;Gaming Headsets</t>
  </si>
  <si>
    <t>Ultrabooks;Chargers;Gaming Laptops;Game Consoles;Wireless Earbuds;Noise-Canceling Over-Ear;Smartwatches</t>
  </si>
  <si>
    <t>Ultrabooks;Gaming Laptops;Game Consoles;VR Headsets;Fitness Bands;Wireless Headphones</t>
  </si>
  <si>
    <t>Chargers;Gaming Laptops;Game Consoles;VR Headsets;Keyboards;Fitness Bands;Streaming Devices;Laptop Sleeves;Wired Headphones;Wireless Headphones;Smartwatches</t>
  </si>
  <si>
    <t>Ultrabooks;Chargers;Gaming Laptops;Game Consoles;VR Headsets;Keyboards;Fitness Bands;Gaming Headsets</t>
  </si>
  <si>
    <t>Wireless Earbuds;VR Headsets;Keyboards;Fitness Bands;Streaming Devices;Noise-Canceling Over-Ear</t>
  </si>
  <si>
    <t>Chargers;Game Consoles;Wireless Earbuds;Keyboards</t>
  </si>
  <si>
    <t>Ultrabooks;Chargers;Game Consoles;VR Headsets;Fitness Bands;Smart Speakers;Laptop Sleeves;Wired Headphones;Wireless Headphones</t>
  </si>
  <si>
    <t>Ultrabooks;Chargers;Game Consoles;Mice;VR Headsets;Fitness Bands;Noise-Canceling Over-Ear;Gaming Headsets</t>
  </si>
  <si>
    <t>Chargers;Game Consoles;Mice;VR Headsets;Keyboards;Fitness Bands;Noise-Canceling Over-Ear;Wireless Headphones;Smartwatches;Gaming Headsets</t>
  </si>
  <si>
    <t>Chargers;Game Consoles;Mice;VR Headsets;Keyboards;Wired Headphones;Wireless Headphones</t>
  </si>
  <si>
    <t>Gaming Laptops;Game Consoles;Wireless Earbuds;Keyboards;Fitness Bands;Wired Headphones</t>
  </si>
  <si>
    <t>Ultrabooks;Chargers;Mice;VR Headsets;Laptop Sleeves;Wireless Headphones</t>
  </si>
  <si>
    <t>Ultrabooks;Chargers;Game Consoles;VR Headsets;Keyboards;Fitness Bands;Noise-Canceling Over-Ear;Laptop Sleeves;Smartwatches</t>
  </si>
  <si>
    <t>Ultrabooks;Chargers;Game Consoles;Mice;VR Headsets;Keyboards;Fitness Bands;Streaming Devices;Smartwatches</t>
  </si>
  <si>
    <t>Chargers;Game Consoles;Keyboards;Wired Headphones</t>
  </si>
  <si>
    <t>Ultrabooks;Chargers;Mice;VR Headsets;Keyboards;Fitness Bands;Streaming Devices;Smart Speakers;Laptop Sleeves;Smartwatches</t>
  </si>
  <si>
    <t>Chargers;Gaming Laptops;Game Consoles;Mice;Keyboards;Fitness Bands;Noise-Canceling Over-Ear;Wireless Headphones;Smartwatches</t>
  </si>
  <si>
    <t>Ultrabooks;Chargers;Mice;VR Headsets;Noise-Canceling Over-Ear</t>
  </si>
  <si>
    <t>Chargers;Game Consoles;VR Headsets;Keyboards;Streaming Devices;Noise-Canceling Over-Ear;Smartwatches</t>
  </si>
  <si>
    <t>Chargers;Game Consoles;Mice;Wireless Earbuds;VR Headsets;Keyboards;Fitness Bands;Laptop Sleeves;Wired Headphones;Wireless Headphones</t>
  </si>
  <si>
    <t>Chargers;Gaming Laptops;Game Consoles;Mice;VR Headsets;Keyboards;Fitness Bands;Smart Speakers;Gaming Headsets</t>
  </si>
  <si>
    <t>Ultrabooks;Chargers;Game Consoles;Keyboards;Fitness Bands</t>
  </si>
  <si>
    <t>Chargers;Game Consoles;Wireless Earbuds;Fitness Bands;Streaming Devices;Smart Speakers;Laptop Sleeves;Wired Headphones;Gaming Headsets</t>
  </si>
  <si>
    <t>Chargers;Wireless Earbuds;VR Headsets;Keyboards;Fitness Bands;Laptop Sleeves</t>
  </si>
  <si>
    <t>Chargers;Mice;VR Headsets;Keyboards;Noise-Canceling Over-Ear;Wireless Headphones</t>
  </si>
  <si>
    <t>Gaming Laptops;Game Consoles;Mice;Wireless Earbuds;VR Headsets;Smart Speakers;Smartwatches</t>
  </si>
  <si>
    <t>Ultrabooks;VR Headsets;Keyboards;Wired Headphones;Wireless Headphones</t>
  </si>
  <si>
    <t>Chargers;Game Consoles;Mice;Keyboards;Streaming Devices;Noise-Canceling Over-Ear;Smart Speakers;Gaming Headsets</t>
  </si>
  <si>
    <t>Ultrabooks;Chargers;Gaming Laptops;Game Consoles;VR Headsets;Fitness Bands;Smartwatches</t>
  </si>
  <si>
    <t>Ultrabooks;Chargers;Gaming Laptops;Game Consoles;VR Headsets;Keyboards;Fitness Bands;Streaming Devices;Noise-Canceling Over-Ear;Wired Headphones;Wireless Headphones;Gaming Headsets</t>
  </si>
  <si>
    <t>Chargers;Game Consoles;Mice;Keyboards;Fitness Bands;Smart Speakers;Wireless Headphones</t>
  </si>
  <si>
    <t>Chargers;Mice;Keyboards;Laptop Sleeves</t>
  </si>
  <si>
    <t>Chargers;Game Consoles;Wireless Earbuds;VR Headsets;Streaming Devices;Noise-Canceling Over-Ear</t>
  </si>
  <si>
    <t>Ultrabooks;Chargers;Game Consoles;VR Headsets;Keyboards;Noise-Canceling Over-Ear;Smartwatches</t>
  </si>
  <si>
    <t>Ultrabooks;VR Headsets;Keyboards;Fitness Bands;Noise-Canceling Over-Ear;Wired Headphones;Wireless Headphones;Smartwatches;Gaming Headsets</t>
  </si>
  <si>
    <t>Ultrabooks;Chargers;Game Consoles;Wireless Earbuds;VR Headsets;Keyboards;Streaming Devices;Smart Speakers</t>
  </si>
  <si>
    <t>VR Headsets;Smart Speakers;Wired Headphones;Wireless Headphones</t>
  </si>
  <si>
    <t>Chargers;Gaming Laptops;Game Consoles;Wireless Earbuds;Keyboards;Fitness Bands;Noise-Canceling Over-Ear</t>
  </si>
  <si>
    <t>Ultrabooks;Mice;VR Headsets;Fitness Bands;Gaming Headsets</t>
  </si>
  <si>
    <t>Chargers;Noise-Canceling Over-Ear;Wired Headphones;Wireless Headphones;Gaming Headsets</t>
  </si>
  <si>
    <t>Ultrabooks;Chargers;Game Consoles;Wireless Earbuds;VR Headsets;Keyboards;Fitness Bands;Wired Headphones;Wireless Headphones</t>
  </si>
  <si>
    <t>Ultrabooks;Chargers;Gaming Laptops;Game Consoles;Wireless Earbuds;VR Headsets;Wireless Headphones;Smartwatches</t>
  </si>
  <si>
    <t>Ultrabooks;Gaming Laptops;Wireless Earbuds;VR Headsets;Fitness Bands;Smartwatches</t>
  </si>
  <si>
    <t>Ultrabooks;Chargers;Gaming Laptops;Wireless Earbuds;VR Headsets;Fitness Bands;Wired Headphones;Wireless Headphones</t>
  </si>
  <si>
    <t>Gaming Laptops;Streaming Devices;Laptop Sleeves</t>
  </si>
  <si>
    <t>Chargers;Game Consoles;Mice;Keyboards;Fitness Bands;Noise-Canceling Over-Ear;Laptop Sleeves;Wired Headphones;Smartwatches</t>
  </si>
  <si>
    <t>Chargers;Gaming Laptops;Game Consoles;Wireless Earbuds;Keyboards;Fitness Bands;Smart Speakers</t>
  </si>
  <si>
    <t>Chargers;Gaming Laptops;Keyboards;Fitness Bands</t>
  </si>
  <si>
    <t>Ultrabooks;Game Consoles;Mice;Wired Headphones;Smartwatches</t>
  </si>
  <si>
    <t>Ultrabooks;Chargers;Gaming Laptops;Mice;Wireless Earbuds;Keyboards;Fitness Bands;Noise-Canceling Over-Ear;Wireless Headphones</t>
  </si>
  <si>
    <t>Ultrabooks;Chargers;Gaming Laptops;Game Consoles;VR Headsets;Keyboards;Fitness Bands;Laptop Sleeves;Wireless Headphones;Smartwatches</t>
  </si>
  <si>
    <t>Chargers;Mice;VR Headsets;Keyboards;Fitness Bands;Streaming Devices;Smartwatches</t>
  </si>
  <si>
    <t>Chargers;Gaming Laptops;Game Consoles;Mice;Wireless Earbuds;Keyboards;Fitness Bands;Noise-Canceling Over-Ear;Wired Headphones;Smartwatches</t>
  </si>
  <si>
    <t>Ultrabooks;Chargers;Game Consoles;Keyboards;Fitness Bands;Laptop Sleeves;Wired Headphones</t>
  </si>
  <si>
    <t>Chargers;Game Consoles;VR Headsets;Wired Headphones;Smartwatches</t>
  </si>
  <si>
    <t>Ultrabooks;Chargers;Gaming Laptops;Game Consoles;VR Headsets;Keyboards;Streaming Devices;Gaming Headsets</t>
  </si>
  <si>
    <t>Ultrabooks;Chargers;Gaming Laptops;Game Consoles;Mice;VR Headsets;Keyboards;Fitness Bands;Noise-Canceling Over-Ear;Laptop Sleeves;Wired Headphones;Smartwatches</t>
  </si>
  <si>
    <t>Gaming Laptops;Keyboards;Noise-Canceling Over-Ear;Laptop Sleeves;Wired Headphones;Smartwatches</t>
  </si>
  <si>
    <t>Ultrabooks;Gaming Laptops;Wireless Earbuds;VR Headsets;Keyboards;Noise-Canceling Over-Ear;Wired Headphones</t>
  </si>
  <si>
    <t>Ultrabooks;Chargers;Gaming Laptops;Game Consoles;Mice;Wireless Earbuds;VR Headsets;Fitness Bands;Noise-Canceling Over-Ear;Smartwatches</t>
  </si>
  <si>
    <t>Chargers;Gaming Laptops;Game Consoles;VR Headsets;Keyboards;Fitness Bands;Noise-Canceling Over-Ear;Smart Speakers;Laptop Sleeves;Wired Headphones</t>
  </si>
  <si>
    <t>Game Consoles;Wireless Earbuds;VR Headsets;Wired Headphones</t>
  </si>
  <si>
    <t>Chargers;Wired Headphones</t>
  </si>
  <si>
    <t>Ultrabooks;Chargers;Game Consoles;Wireless Earbuds;Keyboards;Laptop Sleeves;Wired Headphones</t>
  </si>
  <si>
    <t>Chargers;Game Consoles;VR Headsets;Keyboards;Fitness Bands;Wired Headphones;Smartwatches</t>
  </si>
  <si>
    <t>Ultrabooks;Chargers;Gaming Laptops;Game Consoles;Mice;Wireless Earbuds;VR Headsets;Keyboards;Wireless Headphones;Smartwatches</t>
  </si>
  <si>
    <t>Gaming Laptops;Fitness Bands;Laptop Sleeves;Wired Headphones</t>
  </si>
  <si>
    <t>Chargers;Gaming Laptops;Game Consoles;Mice;VR Headsets;Keyboards;Streaming Devices;Laptop Sleeves;Smartwatches</t>
  </si>
  <si>
    <t>Ultrabooks;Chargers;Game Consoles;Keyboards;Wired Headphones;Wireless Headphones;Smartwatches</t>
  </si>
  <si>
    <t>Game Consoles;Keyboards;Streaming Devices;Wireless Headphones</t>
  </si>
  <si>
    <t>Game Consoles;Wireless Earbuds;VR Headsets;Keyboards;Fitness Bands;Smartwatches</t>
  </si>
  <si>
    <t>Chargers;Gaming Laptops;Game Consoles;Mice;Wireless Earbuds;VR Headsets;Keyboards;Noise-Canceling Over-Ear;Wired Headphones;Gaming Headsets</t>
  </si>
  <si>
    <t>Chargers;Game Consoles;Mice;VR Headsets;Fitness Bands;Streaming Devices;Wired Headphones</t>
  </si>
  <si>
    <t>Ultrabooks;Chargers;Mice;VR Headsets;Keyboards;Wireless Headphones</t>
  </si>
  <si>
    <t>Ultrabooks;Game Consoles;Mice;Wireless Earbuds;VR Headsets;Keyboards;Fitness Bands;Noise-Canceling Over-Ear;Smart Speakers;Wired Headphones</t>
  </si>
  <si>
    <t>Chargers;Game Consoles;Mice;VR Headsets;Fitness Bands;Noise-Canceling Over-Ear;Gaming Headsets</t>
  </si>
  <si>
    <t>Ultrabooks;Chargers;Gaming Laptops;Game Consoles;Keyboards;Smartwatches</t>
  </si>
  <si>
    <t>Ultrabooks;Gaming Laptops;Wireless Earbuds;VR Headsets;Keyboards;Fitness Bands;Smartwatches;Gaming Headsets</t>
  </si>
  <si>
    <t>Ultrabooks;Chargers;Mice;Keyboards;Wireless Headphones</t>
  </si>
  <si>
    <t>Ultrabooks;Chargers;Game Consoles;VR Headsets;Keyboards;Wired Headphones;Wireless Headphones;Gaming Headsets</t>
  </si>
  <si>
    <t>Ultrabooks;Gaming Laptops;Game Consoles;Mice;Wireless Earbuds;VR Headsets;Smartwatches</t>
  </si>
  <si>
    <t>Gaming Laptops;Mice;Keyboards;Noise-Canceling Over-Ear;Laptop Sleeves;Gaming Headsets</t>
  </si>
  <si>
    <t>Ultrabooks;Chargers;Gaming Laptops;Game Consoles;Mice;Wireless Earbuds;VR Headsets;Keyboards;Laptop Sleeves;Smartwatches</t>
  </si>
  <si>
    <t>Ultrabooks;Chargers;Gaming Laptops;Game Consoles;Wireless Earbuds;VR Headsets;Keyboards;Wired Headphones;Wireless Headphones;Smartwatches</t>
  </si>
  <si>
    <t>Ultrabooks;Chargers;Gaming Laptops;Mice;Wireless Earbuds;VR Headsets;Keyboards;Fitness Bands;Laptop Sleeves;Wired Headphones;Wireless Headphones</t>
  </si>
  <si>
    <t>Ultrabooks;Chargers;Gaming Laptops;Game Consoles;VR Headsets;Fitness Bands;Laptop Sleeves;Wired Headphones</t>
  </si>
  <si>
    <t>Ultrabooks;Chargers;Game Consoles;Mice;VR Headsets;Keyboards;Streaming Devices;Smartwatches</t>
  </si>
  <si>
    <t>Chargers;Gaming Laptops;Game Consoles;Mice;VR Headsets;Noise-Canceling Over-Ear;Wired Headphones;Wireless Headphones;Smartwatches</t>
  </si>
  <si>
    <t>Ultrabooks;Chargers;Gaming Laptops;Game Consoles;Mice;VR Headsets;Fitness Bands;Smart Speakers;Wired Headphones;Smartwatches</t>
  </si>
  <si>
    <t>Ultrabooks;Chargers;Game Consoles;VR Headsets;Keyboards;Fitness Bands;Streaming Devices;Noise-Canceling Over-Ear;Wired Headphones;Smartwatches</t>
  </si>
  <si>
    <t>Chargers;Mice;Laptop Sleeves;Wired Headphones;Wireless Headphones</t>
  </si>
  <si>
    <t>Ultrabooks;Gaming Laptops;Game Consoles;Mice;Wireless Earbuds;VR Headsets;Keyboards;Streaming Devices;Wired Headphones</t>
  </si>
  <si>
    <t>Ultrabooks;Chargers;Gaming Laptops;Game Consoles;VR Headsets;Keyboards;Noise-Canceling Over-Ear;Smart Speakers;Wired Headphones</t>
  </si>
  <si>
    <t>Ultrabooks;Chargers;Game Consoles;VR Headsets;Keyboards;Smart Speakers;Gaming Headsets</t>
  </si>
  <si>
    <t>Ultrabooks;Chargers;Game Consoles;Keyboards;Fitness Bands;Streaming Devices;Noise-Canceling Over-Ear;Wired Headphones;Wireless Headphones;Gaming Headsets</t>
  </si>
  <si>
    <t>Ultrabooks;Chargers;Game Consoles;VR Headsets;Keyboards;Noise-Canceling Over-Ear;Smart Speakers</t>
  </si>
  <si>
    <t>Ultrabooks;Chargers;Game Consoles;Mice;Wireless Earbuds;VR Headsets;Keyboards;Noise-Canceling Over-Ear;Wired Headphones;Smartwatches</t>
  </si>
  <si>
    <t>Ultrabooks;Chargers;Game Consoles;Mice;Wireless Earbuds;VR Headsets;Keyboards;Fitness Bands;Noise-Canceling Over-Ear;Wired Headphones</t>
  </si>
  <si>
    <t>Chargers;Gaming Laptops;Wireless Earbuds;Keyboards;Fitness Bands;Smartwatches</t>
  </si>
  <si>
    <t>Ultrabooks;Gaming Laptops;VR Headsets;Noise-Canceling Over-Ear;Laptop Sleeves;Wired Headphones</t>
  </si>
  <si>
    <t>Ultrabooks;Chargers;Game Consoles;Mice;Wireless Earbuds;Noise-Canceling Over-Ear;Wireless Headphones</t>
  </si>
  <si>
    <t>Ultrabooks;VR Headsets;Keyboards;Wired Headphones;Gaming Headsets</t>
  </si>
  <si>
    <t>Chargers;Mice;VR Headsets;Keyboards;Noise-Canceling Over-Ear;Wired Headphones;Smartwatches</t>
  </si>
  <si>
    <t>Chargers;Game Consoles;Wireless Earbuds;VR Headsets;Laptop Sleeves;Wireless Headphones;Smartwatches</t>
  </si>
  <si>
    <t>Chargers;Game Consoles;Mice;Wireless Earbuds;VR Headsets;Keyboards;Fitness Bands;Noise-Canceling Over-Ear;Wired Headphones;Wireless Headphones;Gaming Headsets</t>
  </si>
  <si>
    <t>Chargers;Wireless Earbuds;VR Headsets;Keyboards;Fitness Bands;Wired Headphones</t>
  </si>
  <si>
    <t>Ultrabooks;Chargers;Game Consoles;Mice;Keyboards;Streaming Devices;Wired Headphones</t>
  </si>
  <si>
    <t>Chargers;Gaming Laptops;Game Consoles;Keyboards;Noise-Canceling Over-Ear</t>
  </si>
  <si>
    <t>Game Consoles;Mice;Wireless Earbuds;VR Headsets;Keyboards;Wired Headphones;Gaming Headsets</t>
  </si>
  <si>
    <t>Ultrabooks;Chargers;Gaming Laptops;Game Consoles;Wireless Earbuds;Keyboards;Fitness Bands;Wired Headphones</t>
  </si>
  <si>
    <t>Ultrabooks;Gaming Laptops;Game Consoles;Mice;Wireless Earbuds;VR Headsets;Keyboards;Streaming Devices;Wired Headphones;Smartwatches</t>
  </si>
  <si>
    <t>Ultrabooks;Game Consoles;Mice;VR Headsets;Keyboards;Streaming Devices;Laptop Sleeves</t>
  </si>
  <si>
    <t>VR Headsets;Keyboards;Noise-Canceling Over-Ear;Wired Headphones;Gaming Headsets</t>
  </si>
  <si>
    <t>Ultrabooks;Game Consoles;VR Headsets;Streaming Devices;Smartwatches</t>
  </si>
  <si>
    <t>Ultrabooks;Chargers;Gaming Laptops;VR Headsets;Fitness Bands;Noise-Canceling Over-Ear;Smart Speakers;Wired Headphones;Wireless Headphones</t>
  </si>
  <si>
    <t>Ultrabooks;Chargers;Gaming Laptops;Game Consoles;Wireless Earbuds;VR Headsets;Keyboards;Fitness Bands;Noise-Canceling Over-Ear;Wireless Headphones;Smartwatches</t>
  </si>
  <si>
    <t>Chargers;Gaming Laptops;Game Consoles;Mice;Wireless Earbuds;Keyboards;Smartwatches;Gaming Headsets</t>
  </si>
  <si>
    <t>Chargers;Game Consoles;Mice;VR Headsets;Keyboards;Wired Headphones;Smartwatches</t>
  </si>
  <si>
    <t>Chargers;Wireless Earbuds;Keyboards;Noise-Canceling Over-Ear;Wired Headphones;Gaming Headsets</t>
  </si>
  <si>
    <t>Gaming Laptops;Game Consoles;Wireless Earbuds;VR Headsets;Keyboards;Laptop Sleeves</t>
  </si>
  <si>
    <t>Chargers;Game Consoles;Wireless Earbuds;VR Headsets;Fitness Bands;Noise-Canceling Over-Ear;Wired Headphones;Gaming Headsets</t>
  </si>
  <si>
    <t>Ultrabooks;Chargers;Game Consoles;VR Headsets;Keyboards;Fitness Bands;Wireless Headphones;Gaming Headsets</t>
  </si>
  <si>
    <t>Chargers;Fitness Bands;Wireless Headphones;Gaming Headsets</t>
  </si>
  <si>
    <t>Ultrabooks;VR Headsets;Streaming Devices;Wired Headphones;Smartwatches</t>
  </si>
  <si>
    <t>Ultrabooks;Chargers;Mice;Keyboards;Fitness Bands;Streaming Devices</t>
  </si>
  <si>
    <t>Ultrabooks;Chargers;Gaming Laptops;Game Consoles;Mice;Wireless Earbuds;VR Headsets;Keyboards;Wired Headphones;Smartwatches</t>
  </si>
  <si>
    <t>Ultrabooks;Chargers;Game Consoles;Wireless Earbuds;VR Headsets;Keyboards;Noise-Canceling Over-Ear;Wireless Headphones</t>
  </si>
  <si>
    <t>Chargers;Gaming Laptops;Mice;Keyboards;Smart Speakers;Gaming Headsets</t>
  </si>
  <si>
    <t>Ultrabooks;Chargers;Gaming Laptops;Game Consoles;Mice;VR Headsets;Fitness Bands;Streaming Devices;Smart Speakers</t>
  </si>
  <si>
    <t>Ultrabooks;Chargers;Game Consoles;Wireless Earbuds;VR Headsets;Keyboards;Fitness Bands;Noise-Canceling Over-Ear;Wireless Headphones;Smartwatches</t>
  </si>
  <si>
    <t>Ultrabooks;Chargers;Gaming Laptops;Game Consoles;Wireless Earbuds;VR Headsets;Keyboards;Streaming Devices;Noise-Canceling Over-Ear;Laptop Sleeves;Smartwatches;Gaming Headsets</t>
  </si>
  <si>
    <t>Ultrabooks;Chargers;Gaming Laptops;VR Headsets;Keyboards;Wired Headphones</t>
  </si>
  <si>
    <t>Chargers;Gaming Laptops;Game Consoles;Mice;VR Headsets;Keyboards;Noise-Canceling Over-Ear;Wireless Headphones</t>
  </si>
  <si>
    <t>Ultrabooks;Game Consoles;VR Headsets;Keyboards;Fitness Bands;Smartwatches</t>
  </si>
  <si>
    <t>Game Consoles;Mice;Fitness Bands;Noise-Canceling Over-Ear;Smart Speakers;Wired Headphones</t>
  </si>
  <si>
    <t>Ultrabooks;Chargers;Gaming Laptops;Game Consoles;Wireless Earbuds;VR Headsets;Keyboards</t>
  </si>
  <si>
    <t>Ultrabooks;Gaming Laptops;Game Consoles;Mice;Wireless Earbuds;Keyboards;Smart Speakers;Wired Headphones;Smartwatches;Gaming Headsets</t>
  </si>
  <si>
    <t>Chargers;Gaming Laptops;Game Consoles;Mice;VR Headsets;Keyboards;Streaming Devices;Smart Speakers</t>
  </si>
  <si>
    <t>Chargers;Game Consoles;VR Headsets;Keyboards</t>
  </si>
  <si>
    <t>Ultrabooks;Chargers;Gaming Laptops;Game Consoles;Wireless Earbuds;VR Headsets;Smart Speakers;Wired Headphones</t>
  </si>
  <si>
    <t>Ultrabooks;Chargers;Gaming Laptops;Game Consoles;VR Headsets;Fitness Bands;Noise-Canceling Over-Ear;Wired Headphones;Smartwatches</t>
  </si>
  <si>
    <t>Ultrabooks;Chargers;Gaming Laptops;Game Consoles;VR Headsets;Keyboards;Noise-Canceling Over-Ear;Wired Headphones</t>
  </si>
  <si>
    <t>Game Consoles;Keyboards;Fitness Bands</t>
  </si>
  <si>
    <t>Ultrabooks;Chargers;Game Consoles;Mice;Keyboards;Noise-Canceling Over-Ear;Gaming Headsets</t>
  </si>
  <si>
    <t>Chargers;Wireless Earbuds;VR Headsets;Keyboards;Fitness Bands;Streaming Devices;Smart Speakers;Laptop Sleeves;Smartwatches</t>
  </si>
  <si>
    <t>Ultrabooks;Chargers;Gaming Laptops;Game Consoles;VR Headsets;Fitness Bands;Gaming Headsets</t>
  </si>
  <si>
    <t>Chargers;Game Consoles;Mice;VR Headsets;Keyboards;Fitness Bands;Noise-Canceling Over-Ear;Wired Headphones</t>
  </si>
  <si>
    <t>Game Consoles;Mice;Keyboards;Fitness Bands;Laptop Sleeves;Wired Headphones;Smartwatches</t>
  </si>
  <si>
    <t>Ultrabooks;Chargers;Gaming Laptops;Game Consoles;Mice;Wireless Earbuds;VR Headsets;Fitness Bands;Laptop Sleeves;Wired Headphones</t>
  </si>
  <si>
    <t>Game Consoles;VR Headsets;Keyboards;Fitness Bands;Streaming Devices;Laptop Sleeves;Wireless Headphones;Gaming Headsets</t>
  </si>
  <si>
    <t>Chargers;Game Consoles;VR Headsets;Keyboards;Wired Headphones;Smartwatches;Gaming Headsets</t>
  </si>
  <si>
    <t>Ultrabooks;Chargers;Gaming Laptops;Smart Speakers;Wired Headphones</t>
  </si>
  <si>
    <t>Chargers;Gaming Laptops;Game Consoles;VR Headsets;Keyboards;Fitness Bands;Streaming Devices;Noise-Canceling Over-Ear;Wired Headphones;Smartwatches</t>
  </si>
  <si>
    <t>Chargers;Game Consoles;Wireless Headphones</t>
  </si>
  <si>
    <t>Ultrabooks;Chargers;Game Consoles;Wireless Earbuds;VR Headsets;Keyboards;Fitness Bands;Noise-Canceling Over-Ear</t>
  </si>
  <si>
    <t>Chargers;VR Headsets;Keyboards;Noise-Canceling Over-Ear;Smart Speakers;Wired Headphones;Wireless Headphones</t>
  </si>
  <si>
    <t>Gaming Laptops;Mice;Keyboards;Noise-Canceling Over-Ear;Wireless Headphones</t>
  </si>
  <si>
    <t>Ultrabooks;Gaming Laptops;Game Consoles;VR Headsets;Keyboards;Smart Speakers;Smartwatches</t>
  </si>
  <si>
    <t>Ultrabooks;Gaming Laptops;Game Consoles;Mice;Keyboards;Noise-Canceling Over-Ear;Laptop Sleeves</t>
  </si>
  <si>
    <t>Chargers;Game Consoles;Wireless Earbuds;VR Headsets;Keyboards;Streaming Devices</t>
  </si>
  <si>
    <t>Ultrabooks;Chargers;VR Headsets;Keyboards;Wired Headphones;Wireless Headphones;Smartwatches</t>
  </si>
  <si>
    <t>Chargers;Game Consoles;Wireless Earbuds;VR Headsets;Keyboards;Wired Headphones;Wireless Headphones</t>
  </si>
  <si>
    <t>Ultrabooks;Chargers;Game Consoles;Mice;Keyboards;Fitness Bands;Noise-Canceling Over-Ear;Wired Headphones</t>
  </si>
  <si>
    <t>Ultrabooks;Chargers;VR Headsets;Fitness Bands</t>
  </si>
  <si>
    <t>Ultrabooks;Chargers;Game Consoles;Wireless Earbuds;Keyboards;Fitness Bands;Streaming Devices;Laptop Sleeves;Wired Headphones;Wireless Headphones</t>
  </si>
  <si>
    <t>Chargers;Game Consoles;Mice;VR Headsets;Keyboards;Fitness Bands;Smart Speakers;Smartwatches</t>
  </si>
  <si>
    <t>Chargers;Gaming Laptops;Game Consoles;Keyboards;Laptop Sleeves;Wired Headphones;Wireless Headphones;Smartwatches</t>
  </si>
  <si>
    <t>Chargers;Wireless Earbuds;Keyboards;Wireless Headphones;Smartwatches</t>
  </si>
  <si>
    <t>Ultrabooks;Chargers;Gaming Laptops;Game Consoles;Wireless Earbuds;Keyboards;Smart Speakers;Wired Headphones</t>
  </si>
  <si>
    <t>Ultrabooks;Chargers;Gaming Laptops;Game Consoles;VR Headsets</t>
  </si>
  <si>
    <t>Chargers;Laptop Sleeves;Wired Headphones;Wireless Headphones;Gaming Headsets</t>
  </si>
  <si>
    <t>Gaming Laptops;Mice;VR Headsets;Keyboards;Fitness Bands;Wired Headphones;Wireless Headphones</t>
  </si>
  <si>
    <t>Gaming Laptops;Game Consoles;Wireless Earbuds;VR Headsets;Fitness Bands;Gaming Headsets</t>
  </si>
  <si>
    <t>Game Consoles;Keyboards;Fitness Bands;Streaming Devices;Wireless Headphones</t>
  </si>
  <si>
    <t>Game Consoles;Wireless Earbuds;VR Headsets;Keyboards;Noise-Canceling Over-Ear;Wired Headphones</t>
  </si>
  <si>
    <t>Ultrabooks;Game Consoles;VR Headsets;Keyboards;Smartwatches</t>
  </si>
  <si>
    <t>Game Consoles;VR Headsets;Fitness Bands;Wireless Headphones;Gaming Headsets</t>
  </si>
  <si>
    <t>Ultrabooks;Chargers;Wireless Earbuds;VR Headsets;Keyboards;Wired Headphones;Smartwatches;Gaming Headsets</t>
  </si>
  <si>
    <t>Chargers;Gaming Laptops;Game Consoles;Wireless Earbuds;Fitness Bands;Wireless Headphones;Smartwatches</t>
  </si>
  <si>
    <t>Ultrabooks;Chargers;Game Consoles;VR Headsets;Keyboards;Noise-Canceling Over-Ear;Smart Speakers;Laptop Sleeves</t>
  </si>
  <si>
    <t>Ultrabooks;Chargers;Game Consoles;Mice;Wireless Earbuds;VR Headsets;Keyboards;Fitness Bands;Noise-Canceling Over-Ear;Gaming Headsets</t>
  </si>
  <si>
    <t>Ultrabooks;Chargers;Keyboards;Noise-Canceling Over-Ear</t>
  </si>
  <si>
    <t>Chargers;Gaming Laptops;VR Headsets;Keyboards;Fitness Bands;Noise-Canceling Over-Ear</t>
  </si>
  <si>
    <t>VR Headsets;Wired Headphones</t>
  </si>
  <si>
    <t>Chargers;Game Consoles;Mice;VR Headsets;Wired Headphones</t>
  </si>
  <si>
    <t>Ultrabooks;Chargers;Game Consoles;Mice;Wireless Earbuds;VR Headsets;Keyboards;Wired Headphones</t>
  </si>
  <si>
    <t>Ultrabooks;Gaming Laptops;Game Consoles;Mice;VR Headsets;Keyboards;Wired Headphones;Wireless Headphones</t>
  </si>
  <si>
    <t>Chargers;Game Consoles;Fitness Bands;Wireless Headphones</t>
  </si>
  <si>
    <t>Game Consoles;VR Headsets</t>
  </si>
  <si>
    <t>Ultrabooks;Chargers;Gaming Laptops;Game Consoles;VR Headsets;Keyboards;Fitness Bands;Noise-Canceling Over-Ear;Laptop Sleeves;Wireless Headphones;Gaming Headsets</t>
  </si>
  <si>
    <t>Ultrabooks;Chargers;Game Consoles;Wired Headphones</t>
  </si>
  <si>
    <t>Ultrabooks;Gaming Laptops;Mice;Wireless Earbuds;Keyboards;Smart Speakers;Wired Headphones;Wireless Headphones</t>
  </si>
  <si>
    <t>Wireless Earbuds;Keyboards;Fitness Bands;Smart Speakers</t>
  </si>
  <si>
    <t>Ultrabooks;Chargers;Game Consoles;Keyboards;Streaming Devices;Smart Speakers;Wired Headphones</t>
  </si>
  <si>
    <t>Ultrabooks;Gaming Laptops;Game Consoles;Wireless Earbuds;Keyboards;Fitness Bands;Noise-Canceling Over-Ear;Laptop Sleeves</t>
  </si>
  <si>
    <t>Ultrabooks;Gaming Laptops;Game Consoles;VR Headsets;Keyboards;Wired Headphones;Wireless Headphones</t>
  </si>
  <si>
    <t>Chargers;Gaming Laptops;Game Consoles;Wireless Earbuds;VR Headsets;Keyboards;Laptop Sleeves;Wired Headphones</t>
  </si>
  <si>
    <t>Chargers;Gaming Laptops;Game Consoles;VR Headsets;Keyboards;Streaming Devices;Noise-Canceling Over-Ear;Gaming Headsets</t>
  </si>
  <si>
    <t>Chargers;Game Consoles;VR Headsets;Keyboards;Fitness Bands;Wireless Headphones</t>
  </si>
  <si>
    <t>Ultrabooks;Chargers;Game Consoles;Keyboards;Noise-Canceling Over-Ear;Wired Headphones</t>
  </si>
  <si>
    <t>Ultrabooks;Chargers;Game Consoles;VR Headsets;Fitness Bands;Smart Speakers</t>
  </si>
  <si>
    <t>Ultrabooks;Chargers;Game Consoles;VR Headsets;Keyboards</t>
  </si>
  <si>
    <t>Ultrabooks;Chargers;Game Consoles;Wireless Earbuds;VR Headsets;Keyboards;Fitness Bands;Noise-Canceling Over-Ear;Wired Headphones;Wireless Headphones</t>
  </si>
  <si>
    <t>Ultrabooks;Mice;Keyboards;Streaming Devices;Smart Speakers;Laptop Sleeves;Wired Headphones;Smartwatches</t>
  </si>
  <si>
    <t>Game Consoles;VR Headsets;Keyboards;Fitness Bands;Wired Headphones</t>
  </si>
  <si>
    <t>Ultrabooks;Chargers;Gaming Laptops;Game Consoles;Mice;Wireless Earbuds;VR Headsets;Streaming Devices;Wired Headphones;Wireless Headphones</t>
  </si>
  <si>
    <t>Chargers;Gaming Laptops;VR Headsets;Streaming Devices</t>
  </si>
  <si>
    <t>Ultrabooks;Chargers;Gaming Laptops;Game Consoles;Mice;Wireless Earbuds;VR Headsets;Wireless Headphones;Smartwatches;Gaming Headsets</t>
  </si>
  <si>
    <t>Chargers;VR Headsets;Wireless Headphones</t>
  </si>
  <si>
    <t>Chargers;Gaming Laptops;Game Consoles;Mice;Wireless Earbuds;VR Headsets;Keyboards;Fitness Bands;Laptop Sleeves;Wireless Headphones</t>
  </si>
  <si>
    <t>Ultrabooks;Gaming Laptops;Game Consoles;Keyboards;Streaming Devices;Laptop Sleeves;Wireless Headphones;Smartwatches</t>
  </si>
  <si>
    <t>Ultrabooks;Chargers;Game Consoles;Mice;VR Headsets;Keyboards;Streaming Devices;Gaming Headsets</t>
  </si>
  <si>
    <t>Ultrabooks;Game Consoles;Mice;VR Headsets;Keyboards;Fitness Bands;Streaming Devices;Wireless Headphones;Smartwatches</t>
  </si>
  <si>
    <t>Ultrabooks;Chargers;Gaming Laptops;Game Consoles;Wireless Earbuds;VR Headsets;Keyboards;Streaming Devices;Wired Headphones;Smartwatches</t>
  </si>
  <si>
    <t>Chargers;Game Consoles;Mice;Wireless Earbuds</t>
  </si>
  <si>
    <t>Game Consoles;VR Headsets;Keyboards;Fitness Bands;Smart Speakers;Laptop Sleeves;Wired Headphones;Smartwatches;Gaming Headsets</t>
  </si>
  <si>
    <t>Ultrabooks;Chargers;Gaming Laptops;Mice;VR Headsets;Keyboards;Fitness Bands;Streaming Devices;Smart Speakers;Laptop Sleeves;Wired Headphones;Smartwatches</t>
  </si>
  <si>
    <t>Ultrabooks;Mice;Fitness Bands</t>
  </si>
  <si>
    <t>Chargers;Game Consoles;Keyboards;Fitness Bands;Wired Headphones;Wireless Headphones;Smartwatches</t>
  </si>
  <si>
    <t>Chargers;Mice;Wireless Earbuds;VR Headsets;Keyboards;Fitness Bands;Noise-Canceling Over-Ear;Smart Speakers;Wired Headphones;Smartwatches</t>
  </si>
  <si>
    <t>Chargers;Gaming Laptops;Game Consoles;Wireless Earbuds;Keyboards;Smart Speakers;Laptop Sleeves;Smartwatches</t>
  </si>
  <si>
    <t>Ultrabooks;Game Consoles;VR Headsets;Keyboards;Streaming Devices;Noise-Canceling Over-Ear;Smart Speakers;Gaming Headsets</t>
  </si>
  <si>
    <t>Ultrabooks;Chargers;Keyboards;Streaming Devices;Noise-Canceling Over-Ear;Wired Headphones;Smartwatches</t>
  </si>
  <si>
    <t>Ultrabooks;Chargers;Gaming Laptops;VR Headsets;Fitness Bands;Streaming Devices;Noise-Canceling Over-Ear;Laptop Sleeves;Wired Headphones;Wireless Headphones;Smartwatches</t>
  </si>
  <si>
    <t>Ultrabooks;Chargers;Gaming Laptops;Game Consoles;Mice;Wireless Earbuds;VR Headsets;Keyboards;Fitness Bands;Noise-Canceling Over-Ear;Wired Headphones</t>
  </si>
  <si>
    <t>Chargers;Mice;VR Headsets;Fitness Bands;Smartwatches</t>
  </si>
  <si>
    <t>Chargers;Gaming Laptops;Game Consoles;Mice;VR Headsets;Keyboards;Smart Speakers;Gaming Headsets</t>
  </si>
  <si>
    <t>Chargers;Gaming Laptops;Game Consoles;Wireless Earbuds;Keyboards;Fitness Bands;Streaming Devices;Wired Headphones;Wireless Headphones;Smartwatches;Gaming Headsets</t>
  </si>
  <si>
    <t>Ultrabooks;Chargers;VR Headsets;Keyboards;Noise-Canceling Over-Ear;Wired Headphones;Wireless Headphones</t>
  </si>
  <si>
    <t>Chargers;Wireless Earbuds;Keyboards;Wireless Headphones</t>
  </si>
  <si>
    <t>Ultrabooks;Game Consoles;Wireless Earbuds;VR Headsets;Streaming Devices;Wired Headphones</t>
  </si>
  <si>
    <t>Chargers;Gaming Laptops;Game Consoles;Fitness Bands;Noise-Canceling Over-Ear</t>
  </si>
  <si>
    <t>Chargers;Gaming Laptops;Game Consoles;VR Headsets;Keyboards;Wireless Headphones;Smartwatches</t>
  </si>
  <si>
    <t>Ultrabooks;Chargers;Keyboards;Fitness Bands</t>
  </si>
  <si>
    <t>Game Consoles;VR Headsets;Wireless Headphones;Smartwatches</t>
  </si>
  <si>
    <t>Ultrabooks;Chargers;Gaming Laptops;Game Consoles;Mice;VR Headsets;Keyboards;Fitness Bands;Wired Headphones;Wireless Headphones;Smartwatches</t>
  </si>
  <si>
    <t>Chargers;Game Consoles;Mice;VR Headsets;Keyboards;Streaming Devices;Wired Headphones</t>
  </si>
  <si>
    <t>Ultrabooks;Game Consoles;Wireless Earbuds;VR Headsets;Keyboards;Wired Headphones;Wireless Headphones</t>
  </si>
  <si>
    <t>Ultrabooks;Chargers;Game Consoles;Wireless Earbuds;Keyboards;Noise-Canceling Over-Ear;Wireless Headphones</t>
  </si>
  <si>
    <t>Gaming Laptops;Game Consoles;VR Headsets;Keyboards;Fitness Bands;Noise-Canceling Over-Ear;Wired Headphones;Wireless Headphones;Gaming Headsets</t>
  </si>
  <si>
    <t>Ultrabooks;Chargers;Gaming Laptops;Game Consoles;VR Headsets;Keyboards;Fitness Bands;Wired Headphones;Smartwatches</t>
  </si>
  <si>
    <t>Ultrabooks;Chargers;Game Consoles;Wireless Earbuds;VR Headsets;Keyboards;Fitness Bands;Noise-Canceling Over-Ear;Wireless Headphones</t>
  </si>
  <si>
    <t>Chargers;Game Consoles;VR Headsets;Streaming Devices;Noise-Canceling Over-Ear;Smart Speakers;Wired Headphones;Smartwatches</t>
  </si>
  <si>
    <t>Game Consoles;Wired Headphones</t>
  </si>
  <si>
    <t>Wireless Earbuds;Keyboards;Fitness Bands;Laptop Sleeves;Wired Headphones</t>
  </si>
  <si>
    <t>Ultrabooks;Chargers;Gaming Laptops;Game Consoles;VR Headsets;Keyboards;Fitness Bands;Smartwatches</t>
  </si>
  <si>
    <t>Ultrabooks;Chargers;Gaming Laptops;Game Consoles;VR Headsets;Keyboards</t>
  </si>
  <si>
    <t>Chargers;Gaming Laptops;Game Consoles;VR Headsets;Keyboards;Gaming Headsets</t>
  </si>
  <si>
    <t>Chargers;Game Consoles;VR Headsets;Fitness Bands;Smartwatches</t>
  </si>
  <si>
    <t>Ultrabooks;Chargers;Gaming Laptops;Game Consoles;Keyboards;Streaming Devices;Noise-Canceling Over-Ear;Wired Headphones;Wireless Headphones;Gaming Headsets</t>
  </si>
  <si>
    <t>Ultrabooks;Gaming Laptops;Wireless Earbuds;VR Headsets;Keyboards;Noise-Canceling Over-Ear;Smartwatches</t>
  </si>
  <si>
    <t>Chargers;Game Consoles;Wireless Earbuds;Keyboards;Noise-Canceling Over-Ear;Wired Headphones;Smartwatches;Gaming Headsets</t>
  </si>
  <si>
    <t>Ultrabooks;Game Consoles;VR Headsets;Fitness Bands</t>
  </si>
  <si>
    <t>Ultrabooks;Game Consoles;Noise-Canceling Over-Ear;Smart Speakers;Wireless Headphones</t>
  </si>
  <si>
    <t>Gaming Laptops;Game Consoles;Wireless Earbuds;VR Headsets;Keyboards;Fitness Bands;Smart Speakers;Wired Headphones;Gaming Headsets</t>
  </si>
  <si>
    <t>Game Consoles;Wireless Earbuds;VR Headsets;Keyboards</t>
  </si>
  <si>
    <t>Ultrabooks;Gaming Laptops;Game Consoles;Keyboards</t>
  </si>
  <si>
    <t>Ultrabooks;Game Consoles;Wireless Earbuds;VR Headsets;Fitness Bands;Smart Speakers</t>
  </si>
  <si>
    <t>Game Consoles;Keyboards;Fitness Bands;Noise-Canceling Over-Ear;Smart Speakers;Wired Headphones;Wireless Headphones</t>
  </si>
  <si>
    <t>Ultrabooks;Chargers;Gaming Laptops;Game Consoles;VR Headsets;Keyboards;Fitness Bands;Streaming Devices;Noise-Canceling Over-Ear;Smart Speakers</t>
  </si>
  <si>
    <t>Ultrabooks;Chargers;Gaming Laptops;Mice;VR Headsets</t>
  </si>
  <si>
    <t>Ultrabooks;Game Consoles;Mice;Keyboards;Fitness Bands;Streaming Devices;Smartwatches</t>
  </si>
  <si>
    <t>Mice;VR Headsets;Streaming Devices;Noise-Canceling Over-Ear;Wireless Headphones;Smartwatches;Gaming Headsets</t>
  </si>
  <si>
    <t>Ultrabooks;Chargers;Game Consoles;Mice;Keyboards;Wired Headphones;Wireless Headphones;Gaming Headsets</t>
  </si>
  <si>
    <t>Ultrabooks;Chargers;Gaming Laptops;Game Consoles;VR Headsets;Fitness Bands;Streaming Devices;Noise-Canceling Over-Ear;Laptop Sleeves;Wired Headphones;Smartwatches</t>
  </si>
  <si>
    <t>Ultrabooks;Chargers;Gaming Laptops;Wireless Earbuds;Keyboards;Noise-Canceling Over-Ear;Smart Speakers;Wireless Headphones;Gaming Headsets</t>
  </si>
  <si>
    <t>Gaming Laptops;Game Consoles;Keyboards;Fitness Bands;Smart Speakers;Laptop Sleeves;Wired Headphones</t>
  </si>
  <si>
    <t>Ultrabooks;Chargers;Game Consoles;VR Headsets;Keyboards;Noise-Canceling Over-Ear;Smart Speakers;Laptop Sleeves;Gaming Headsets</t>
  </si>
  <si>
    <t>Ultrabooks;Chargers;Game Consoles;VR Headsets;Keyboards;Fitness Bands;Streaming Devices;Gaming Headsets</t>
  </si>
  <si>
    <t>Ultrabooks;Chargers;Gaming Laptops;VR Headsets;Keyboards;Gaming Headsets</t>
  </si>
  <si>
    <t>Ultrabooks;Chargers;Mice;Wireless Earbuds;VR Headsets;Keyboards;Fitness Bands</t>
  </si>
  <si>
    <t>Ultrabooks;Chargers;Gaming Laptops;Game Consoles;Wireless Earbuds;VR Headsets;Noise-Canceling Over-Ear;Smart Speakers;Wired Headphones;Wireless Headphones</t>
  </si>
  <si>
    <t>Ultrabooks;Game Consoles;VR Headsets;Wired Headphones;Smartwatches</t>
  </si>
  <si>
    <t>Ultrabooks;Chargers;Gaming Laptops;Game Consoles;Mice;VR Headsets;Keyboards;Fitness Bands;Streaming Devices;Noise-Canceling Over-Ear;Smart Speakers;Wired Headphones;Wireless Headphones</t>
  </si>
  <si>
    <t>Ultrabooks;Chargers;Gaming Laptops;Game Consoles;Wireless Earbuds;Keyboards;Fitness Bands;Streaming Devices;Wired Headphones;Wireless Headphones</t>
  </si>
  <si>
    <t>Ultrabooks;Chargers;Gaming Laptops;Game Consoles;Mice;Keyboards;Fitness Bands;Smart Speakers;Smartwatches</t>
  </si>
  <si>
    <t>Ultrabooks;Gaming Laptops;Game Consoles;Mice;VR Headsets;Streaming Devices;Gaming Headsets</t>
  </si>
  <si>
    <t>Ultrabooks;Chargers;Game Consoles</t>
  </si>
  <si>
    <t>Ultrabooks;Chargers;Gaming Laptops;Game Consoles;Wireless Earbuds;VR Headsets;Keyboards;Wired Headphones;Wireless Headphones;Smartwatches;Gaming Headsets</t>
  </si>
  <si>
    <t>Gaming Laptops;Mice;VR Headsets;Keyboards;Fitness Bands;Streaming Devices;Smart Speakers;Laptop Sleeves;Wired Headphones;Wireless Headphones</t>
  </si>
  <si>
    <t>Gaming Laptops;Mice;VR Headsets;Fitness Bands;Noise-Canceling Over-Ear;Smartwatches</t>
  </si>
  <si>
    <t>Ultrabooks;Chargers;Gaming Laptops;Game Consoles;Wireless Earbuds;VR Headsets;Keyboards;Wireless Headphones</t>
  </si>
  <si>
    <t>Gaming Laptops;Game Consoles;Mice;Keyboards;Fitness Bands;Noise-Canceling Over-Ear;Wired Headphones;Smartwatches</t>
  </si>
  <si>
    <t>Ultrabooks;Chargers;Gaming Laptops;Game Consoles;Wireless Earbuds;VR Headsets;Keyboards;Fitness Bands;Noise-Canceling Over-Ear;Wired Headphones;Wireless Headphones</t>
  </si>
  <si>
    <t>Chargers;Game Consoles;Wireless Earbuds</t>
  </si>
  <si>
    <t>Ultrabooks;Chargers;Mice;Wireless Earbuds;VR Headsets;Keyboards;Streaming Devices;Laptop Sleeves;Wired Headphones;Wireless Headphones</t>
  </si>
  <si>
    <t>Chargers;Game Consoles;Keyboards;Noise-Canceling Over-Ear;Wireless Headphones</t>
  </si>
  <si>
    <t>Ultrabooks;Chargers;Streaming Devices;Laptop Sleeves;Wired Headphones</t>
  </si>
  <si>
    <t>Ultrabooks;Chargers;Game Consoles;VR Headsets;Keyboards;Fitness Bands;Wireless Headphones;Smartwatches</t>
  </si>
  <si>
    <t>Chargers;Gaming Laptops;Mice;VR Headsets;Keyboards;Fitness Bands;Smart Speakers</t>
  </si>
  <si>
    <t>Chargers;Gaming Laptops;Game Consoles;Wired Headphones;Smartwatches</t>
  </si>
  <si>
    <t>Ultrabooks;Chargers;VR Headsets;Keyboards;Noise-Canceling Over-Ear;Wired Headphones</t>
  </si>
  <si>
    <t>Ultrabooks;Chargers;Game Consoles;Wireless Earbuds;Streaming Devices;Noise-Canceling Over-Ear;Smart Speakers;Laptop Sleeves;Wireless Headphones</t>
  </si>
  <si>
    <t>Chargers;Game Consoles;Mice;Wireless Earbuds;Wireless Headphones</t>
  </si>
  <si>
    <t>Chargers;Gaming Laptops;Game Consoles;Wireless Earbuds;VR Headsets;Keyboards;Fitness Bands;Streaming Devices;Laptop Sleeves;Wired Headphones;Smartwatches;Gaming Headsets</t>
  </si>
  <si>
    <t>Wireless Earbuds;Fitness Bands;Noise-Canceling Over-Ear;Wired Headphones;Wireless Headphones;Smartwatches</t>
  </si>
  <si>
    <t>Ultrabooks;Chargers;Game Consoles;Mice;Fitness Bands;Wired Headphones;Smartwatches</t>
  </si>
  <si>
    <t>Ultrabooks;Game Consoles;Mice;Keyboards;Fitness Bands;Noise-Canceling Over-Ear;Laptop Sleeves;Wired Headphones;Wireless Headphones;Smartwatches</t>
  </si>
  <si>
    <t>Ultrabooks;Mice;VR Headsets;Wired Headphones</t>
  </si>
  <si>
    <t>Chargers;Game Consoles;Mice;VR Headsets;Noise-Canceling Over-Ear;Smart Speakers;Wireless Headphones;Smartwatches</t>
  </si>
  <si>
    <t>Chargers;Gaming Laptops;Game Consoles;Keyboards;Fitness Bands;Streaming Devices;Laptop Sleeves;Wired Headphones;Wireless Headphones</t>
  </si>
  <si>
    <t>Ultrabooks;Chargers;Game Consoles;Smartwatches</t>
  </si>
  <si>
    <t>Ultrabooks;Chargers;Gaming Laptops;Game Consoles;VR Headsets;Keyboards;Wired Headphones;Smartwatches</t>
  </si>
  <si>
    <t>Chargers;Game Consoles;Wireless Earbuds;VR Headsets;Keyboards;Noise-Canceling Over-Ear;Wireless Headphones;Smartwatches</t>
  </si>
  <si>
    <t>Ultrabooks;Chargers;Gaming Laptops;Game Consoles;Streaming Devices;Smart Speakers;Wired Headphones;Gaming Headsets</t>
  </si>
  <si>
    <t>Ultrabooks;Chargers;Game Consoles;Mice;Keyboards;Fitness Bands</t>
  </si>
  <si>
    <t>Gaming Laptops;Game Consoles;VR Headsets;Keyboards;Noise-Canceling Over-Ear;Smartwatches</t>
  </si>
  <si>
    <t>Ultrabooks;Chargers;Game Consoles;Wireless Earbuds;VR Headsets;Keyboards;Smart Speakers;Wired Headphones;Smartwatches</t>
  </si>
  <si>
    <t>Ultrabooks;Chargers;Gaming Laptops;Game Consoles;Wireless Earbuds;VR Headsets;Keyboards;Fitness Bands;Noise-Canceling Over-Ear;Wired Headphones;Gaming Headsets</t>
  </si>
  <si>
    <t>Ultrabooks;Chargers;Wireless Earbuds;VR Headsets;Keyboards;Smart Speakers;Wired Headphones</t>
  </si>
  <si>
    <t>VR Headsets;Keyboards;Fitness Bands;Wired Headphones;Smartwatches</t>
  </si>
  <si>
    <t>Chargers;VR Headsets;Keyboards;Fitness Bands;Wired Headphones;Smartwatches;Gaming Headsets</t>
  </si>
  <si>
    <t>Chargers;Gaming Laptops;VR Headsets;Keyboards;Fitness Bands;Smart Speakers;Wireless Headphones</t>
  </si>
  <si>
    <t>Ultrabooks;Gaming Laptops;Game Consoles;Mice;Keyboards;Fitness Bands;Smart Speakers;Wired Headphones</t>
  </si>
  <si>
    <t>Ultrabooks;Chargers;Game Consoles;Wireless Earbuds;VR Headsets;Fitness Bands;Smart Speakers</t>
  </si>
  <si>
    <t>Ultrabooks;Game Consoles;Wireless Earbuds;Keyboards;Noise-Canceling Over-Ear</t>
  </si>
  <si>
    <t>Ultrabooks;Chargers;Wireless Earbuds;VR Headsets;Keyboards;Fitness Bands;Wired Headphones;Smartwatches</t>
  </si>
  <si>
    <t>Gaming Laptops;Mice;Wireless Earbuds;VR Headsets;Keyboards;Fitness Bands;Noise-Canceling Over-Ear</t>
  </si>
  <si>
    <t>Game Consoles;Mice;Wireless Earbuds;VR Headsets;Keyboards;Smart Speakers;Laptop Sleeves;Wired Headphones;Wireless Headphones;Smartwatches;Gaming Headsets</t>
  </si>
  <si>
    <t>Ultrabooks;Chargers;Game Consoles;VR Headsets;Keyboards;Streaming Devices;Wireless Headphones;Smartwatches;Gaming Headsets</t>
  </si>
  <si>
    <t>Ultrabooks;Chargers;Wireless Earbuds;VR Headsets;Keyboards;Noise-Canceling Over-Ear;Smart Speakers;Laptop Sleeves;Wireless Headphones</t>
  </si>
  <si>
    <t>Chargers;Game Consoles;Mice;VR Headsets;Keyboards;Fitness Bands;Noise-Canceling Over-Ear;Wired Headphones;Wireless Headphones;Gaming Headsets</t>
  </si>
  <si>
    <t>Ultrabooks;Chargers;Gaming Laptops;Game Consoles;Wireless Earbuds;Keyboards;Fitness Bands;Laptop Sleeves;Smartwatches</t>
  </si>
  <si>
    <t>Ultrabooks;Chargers;Game Consoles;Wireless Earbuds;Keyboards;Fitness Bands;Wired Headphones</t>
  </si>
  <si>
    <t>Brand1</t>
  </si>
  <si>
    <t>Brand2</t>
  </si>
  <si>
    <t>Brand3</t>
  </si>
  <si>
    <t>Brand4</t>
  </si>
  <si>
    <t>Brand5</t>
  </si>
  <si>
    <t>Brand6</t>
  </si>
  <si>
    <t>Brand7</t>
  </si>
  <si>
    <t>Brand8</t>
  </si>
  <si>
    <t>*To be filled by candidate</t>
  </si>
  <si>
    <t>Customer Segment</t>
  </si>
  <si>
    <t>Store Segment</t>
  </si>
  <si>
    <t>Refer to the PowerPoint for the questions</t>
  </si>
  <si>
    <t>Tab Name</t>
  </si>
  <si>
    <t>1. Product Sales Data</t>
  </si>
  <si>
    <t>4. Customer Level Data</t>
  </si>
  <si>
    <t>3. Products Details</t>
  </si>
  <si>
    <t>2. Stores Details</t>
  </si>
  <si>
    <r>
      <rPr>
        <i/>
        <sz val="14"/>
        <color theme="0"/>
        <rFont val="Montserrat"/>
      </rPr>
      <t xml:space="preserve">DATA </t>
    </r>
    <r>
      <rPr>
        <b/>
        <i/>
        <sz val="14"/>
        <color theme="0"/>
        <rFont val="Montserrat"/>
      </rPr>
      <t>DESCRIPTION</t>
    </r>
  </si>
  <si>
    <t>Product Cost</t>
  </si>
  <si>
    <t>Contains the 2023 and 2024 Sales data for each of the products in each of the stores</t>
  </si>
  <si>
    <t>Contains the Store level information such as location, cost of operation in each quarter, etc.</t>
  </si>
  <si>
    <t>Contains product code level information</t>
  </si>
  <si>
    <t>Contains the customer level data such as number of visits to the store, average order value, brands purchased, etc.</t>
  </si>
  <si>
    <t>NaN</t>
  </si>
  <si>
    <t>Chargers;Game Consoles;NoiseNaNCanceling OverNaNEar</t>
  </si>
  <si>
    <t>Gaming Laptops;NoiseNaNCanceling OverNaNEar</t>
  </si>
  <si>
    <t>Keyboards;NoiseNaNCanceling OverNaNEar</t>
  </si>
  <si>
    <t>Inactive?</t>
  </si>
  <si>
    <t>Year</t>
  </si>
  <si>
    <t>Quarter</t>
  </si>
  <si>
    <t>Row Labels</t>
  </si>
  <si>
    <t>Grand Total</t>
  </si>
  <si>
    <t>Sum of Revenue</t>
  </si>
  <si>
    <t>Sum of Product Cost</t>
  </si>
  <si>
    <t>Ops Cost</t>
  </si>
  <si>
    <t>Profit</t>
  </si>
  <si>
    <t>No</t>
  </si>
  <si>
    <t>Profitability</t>
  </si>
  <si>
    <t>Category</t>
  </si>
  <si>
    <t>Sum of Profit</t>
  </si>
  <si>
    <t>Column Labels</t>
  </si>
  <si>
    <t>23 Cost of Operation</t>
  </si>
  <si>
    <t>24 Cost of Operation2</t>
  </si>
  <si>
    <t>Prod Code</t>
  </si>
  <si>
    <t>2023 Profit</t>
  </si>
  <si>
    <t>2024 Profit</t>
  </si>
  <si>
    <t>2023 market share</t>
  </si>
  <si>
    <t>2024 market share</t>
  </si>
  <si>
    <t>Revenue Share</t>
  </si>
  <si>
    <t>Market Share Delta</t>
  </si>
  <si>
    <t>2024 Revenue Rank</t>
  </si>
  <si>
    <t>YoY Growth Rank</t>
  </si>
  <si>
    <t>Market Share Delta Rank</t>
  </si>
  <si>
    <t>2024 Profit Rank</t>
  </si>
  <si>
    <t>Weighted Score</t>
  </si>
  <si>
    <t>Final Rank</t>
  </si>
  <si>
    <t>Segment</t>
  </si>
  <si>
    <t>2024 Cost of Operation</t>
  </si>
  <si>
    <t>YoY growth %</t>
  </si>
  <si>
    <t>L</t>
  </si>
  <si>
    <t>M</t>
  </si>
  <si>
    <t>H</t>
  </si>
  <si>
    <t>Count of CustomerID</t>
  </si>
  <si>
    <t>Male Count</t>
  </si>
  <si>
    <t>Female Count</t>
  </si>
  <si>
    <t>Male count</t>
  </si>
  <si>
    <t>Female count</t>
  </si>
  <si>
    <t>Male/Female ratio</t>
  </si>
  <si>
    <t>Male Female Ratio</t>
  </si>
  <si>
    <t>Loyal Customers</t>
  </si>
  <si>
    <t>Column4</t>
  </si>
  <si>
    <t>Column5</t>
  </si>
  <si>
    <t>Sum of Revenue2</t>
  </si>
  <si>
    <t>Sum of Product Cost3</t>
  </si>
  <si>
    <t>Yes</t>
  </si>
  <si>
    <t>Revenue Share (X)</t>
  </si>
  <si>
    <t>Profitability (Y)</t>
  </si>
  <si>
    <t xml:space="preserve">Revenue </t>
  </si>
  <si>
    <t xml:space="preserve">Product Cost </t>
  </si>
  <si>
    <t>Top cities</t>
  </si>
  <si>
    <t xml:space="preserve">Total Revenue </t>
  </si>
  <si>
    <t xml:space="preserve">Total Product Cost </t>
  </si>
  <si>
    <t>2023 Market Share</t>
  </si>
  <si>
    <t>2024 Market Share</t>
  </si>
  <si>
    <t>Active Store</t>
  </si>
  <si>
    <t>Active Stores</t>
  </si>
  <si>
    <t>YoY Revenue Growth</t>
  </si>
  <si>
    <t>Customers</t>
  </si>
  <si>
    <t>Average Age</t>
  </si>
  <si>
    <t>Loyalty?</t>
  </si>
  <si>
    <t>Other</t>
  </si>
  <si>
    <t>Loyal</t>
  </si>
  <si>
    <t>Loyalty Rate</t>
  </si>
  <si>
    <t>Total Segment Customer</t>
  </si>
  <si>
    <t>Penetration of VoltEdge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</si>
</sst>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yyyy\-mm\-dd"/>
    <numFmt numFmtId="165" formatCode="0.0"/>
    <numFmt numFmtId="166" formatCode="0.000"/>
  </numFmts>
  <fonts count="1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b/>
      <i/>
      <sz val="14"/>
      <color theme="0"/>
      <name val="Montserrat"/>
    </font>
    <font>
      <i/>
      <sz val="14"/>
      <color theme="0"/>
      <name val="Montserrat"/>
    </font>
    <font>
      <b/>
      <i/>
      <sz val="12"/>
      <color theme="9" tint="-0.499984740745262"/>
      <name val="Aptos Narrow"/>
      <family val="2"/>
      <scheme val="minor"/>
    </font>
    <font>
      <b/>
      <i/>
      <sz val="12"/>
      <color rgb="FFC00000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gradientFill degree="90">
        <stop position="0">
          <color theme="3" tint="0.25098422193060094"/>
        </stop>
        <stop position="1">
          <color theme="3" tint="9.8025452436902985E-2"/>
        </stop>
      </gradient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2" tint="-0.25098422193060094"/>
        </stop>
      </gradientFill>
    </fill>
    <fill>
      <patternFill patternType="solid">
        <fgColor theme="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49998474074526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4" fontId="11" fillId="0" borderId="0" applyFont="0" applyFill="0" applyBorder="0" applyAlignment="0" applyProtection="0"/>
    <xf numFmtId="0" fontId="13" fillId="5" borderId="0" applyNumberFormat="0" applyBorder="0" applyAlignment="0" applyProtection="0"/>
  </cellStyleXfs>
  <cellXfs count="89">
    <xf numFmtId="0" fontId="0" fillId="0" borderId="0" xfId="0"/>
    <xf numFmtId="0" fontId="0" fillId="2" borderId="0" xfId="0" applyFill="1"/>
    <xf numFmtId="0" fontId="0" fillId="0" borderId="0" xfId="0" applyAlignment="1">
      <alignment vertical="center"/>
    </xf>
    <xf numFmtId="0" fontId="3" fillId="0" borderId="0" xfId="0" applyFont="1"/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0" fontId="5" fillId="2" borderId="0" xfId="0" applyFont="1" applyFill="1" applyAlignment="1">
      <alignment vertical="center"/>
    </xf>
    <xf numFmtId="0" fontId="7" fillId="0" borderId="0" xfId="0" applyFont="1" applyAlignment="1">
      <alignment horizontal="left"/>
    </xf>
    <xf numFmtId="0" fontId="0" fillId="0" borderId="9" xfId="0" applyBorder="1"/>
    <xf numFmtId="0" fontId="0" fillId="0" borderId="9" xfId="0" applyBorder="1" applyAlignment="1">
      <alignment horizontal="center"/>
    </xf>
    <xf numFmtId="14" fontId="0" fillId="0" borderId="9" xfId="0" applyNumberFormat="1" applyBorder="1"/>
    <xf numFmtId="6" fontId="0" fillId="0" borderId="9" xfId="0" applyNumberFormat="1" applyBorder="1"/>
    <xf numFmtId="8" fontId="0" fillId="0" borderId="9" xfId="1" applyNumberFormat="1" applyFont="1" applyBorder="1"/>
    <xf numFmtId="0" fontId="0" fillId="0" borderId="0" xfId="0" applyAlignment="1">
      <alignment horizontal="center"/>
    </xf>
    <xf numFmtId="6" fontId="0" fillId="0" borderId="0" xfId="0" applyNumberFormat="1"/>
    <xf numFmtId="1" fontId="0" fillId="0" borderId="0" xfId="0" applyNumberFormat="1"/>
    <xf numFmtId="1" fontId="0" fillId="0" borderId="9" xfId="0" applyNumberFormat="1" applyBorder="1"/>
    <xf numFmtId="0" fontId="8" fillId="0" borderId="0" xfId="0" applyFont="1" applyAlignment="1">
      <alignment horizontal="left"/>
    </xf>
    <xf numFmtId="0" fontId="2" fillId="0" borderId="0" xfId="0" applyFont="1"/>
    <xf numFmtId="3" fontId="0" fillId="0" borderId="0" xfId="0" applyNumberFormat="1" applyAlignment="1">
      <alignment horizontal="center"/>
    </xf>
    <xf numFmtId="6" fontId="0" fillId="0" borderId="9" xfId="0" applyNumberFormat="1" applyBorder="1" applyAlignment="1">
      <alignment horizontal="center"/>
    </xf>
    <xf numFmtId="0" fontId="0" fillId="0" borderId="11" xfId="0" applyBorder="1"/>
    <xf numFmtId="8" fontId="0" fillId="0" borderId="12" xfId="1" applyNumberFormat="1" applyFont="1" applyBorder="1"/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0" fillId="0" borderId="16" xfId="0" applyBorder="1"/>
    <xf numFmtId="0" fontId="0" fillId="0" borderId="17" xfId="0" applyBorder="1" applyAlignment="1">
      <alignment horizontal="center"/>
    </xf>
    <xf numFmtId="14" fontId="0" fillId="0" borderId="17" xfId="0" applyNumberFormat="1" applyBorder="1"/>
    <xf numFmtId="0" fontId="0" fillId="0" borderId="18" xfId="0" applyBorder="1"/>
    <xf numFmtId="6" fontId="0" fillId="0" borderId="12" xfId="0" applyNumberFormat="1" applyBorder="1" applyAlignment="1">
      <alignment horizontal="center"/>
    </xf>
    <xf numFmtId="6" fontId="0" fillId="0" borderId="17" xfId="0" applyNumberFormat="1" applyBorder="1" applyAlignment="1">
      <alignment horizontal="center"/>
    </xf>
    <xf numFmtId="6" fontId="0" fillId="0" borderId="18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/>
    <xf numFmtId="0" fontId="1" fillId="0" borderId="13" xfId="0" applyFont="1" applyBorder="1"/>
    <xf numFmtId="0" fontId="1" fillId="0" borderId="14" xfId="0" applyFont="1" applyBorder="1"/>
    <xf numFmtId="0" fontId="1" fillId="0" borderId="15" xfId="0" applyFont="1" applyBorder="1"/>
    <xf numFmtId="0" fontId="0" fillId="0" borderId="17" xfId="0" applyBorder="1"/>
    <xf numFmtId="0" fontId="1" fillId="0" borderId="13" xfId="0" applyFont="1" applyBorder="1" applyAlignment="1">
      <alignment horizontal="center" vertical="top"/>
    </xf>
    <xf numFmtId="0" fontId="1" fillId="0" borderId="14" xfId="0" applyFont="1" applyBorder="1" applyAlignment="1">
      <alignment horizontal="center" vertical="top"/>
    </xf>
    <xf numFmtId="0" fontId="1" fillId="6" borderId="14" xfId="0" applyFont="1" applyFill="1" applyBorder="1" applyAlignment="1">
      <alignment horizontal="center" vertical="top"/>
    </xf>
    <xf numFmtId="0" fontId="1" fillId="6" borderId="15" xfId="0" applyFont="1" applyFill="1" applyBorder="1" applyAlignment="1">
      <alignment horizontal="center" vertical="top"/>
    </xf>
    <xf numFmtId="6" fontId="0" fillId="0" borderId="17" xfId="0" applyNumberFormat="1" applyBorder="1"/>
    <xf numFmtId="1" fontId="0" fillId="0" borderId="17" xfId="0" applyNumberFormat="1" applyBorder="1"/>
    <xf numFmtId="164" fontId="0" fillId="0" borderId="9" xfId="0" applyNumberFormat="1" applyBorder="1"/>
    <xf numFmtId="164" fontId="0" fillId="0" borderId="9" xfId="0" applyNumberFormat="1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5" fontId="0" fillId="0" borderId="0" xfId="0" applyNumberFormat="1"/>
    <xf numFmtId="14" fontId="0" fillId="0" borderId="0" xfId="0" applyNumberFormat="1"/>
    <xf numFmtId="166" fontId="0" fillId="0" borderId="0" xfId="0" applyNumberFormat="1"/>
    <xf numFmtId="6" fontId="0" fillId="0" borderId="14" xfId="0" applyNumberFormat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7" borderId="20" xfId="0" applyFont="1" applyFill="1" applyBorder="1"/>
    <xf numFmtId="8" fontId="0" fillId="0" borderId="0" xfId="0" applyNumberFormat="1"/>
    <xf numFmtId="0" fontId="10" fillId="0" borderId="6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8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12" fillId="5" borderId="9" xfId="2" applyFont="1" applyBorder="1" applyAlignment="1">
      <alignment horizontal="center" vertical="center"/>
    </xf>
    <xf numFmtId="0" fontId="2" fillId="0" borderId="9" xfId="0" quotePrefix="1" applyFont="1" applyBorder="1" applyAlignment="1">
      <alignment horizontal="left" vertical="center" wrapText="1" indent="23"/>
    </xf>
    <xf numFmtId="0" fontId="8" fillId="0" borderId="0" xfId="0" applyFont="1" applyAlignment="1">
      <alignment horizontal="left"/>
    </xf>
    <xf numFmtId="0" fontId="9" fillId="0" borderId="1" xfId="0" applyFont="1" applyBorder="1" applyAlignment="1">
      <alignment horizontal="left" vertical="center" wrapText="1"/>
    </xf>
    <xf numFmtId="0" fontId="9" fillId="0" borderId="2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4" xfId="0" applyFont="1" applyBorder="1" applyAlignment="1">
      <alignment horizontal="left"/>
    </xf>
    <xf numFmtId="0" fontId="9" fillId="0" borderId="0" xfId="0" applyFont="1" applyAlignment="1">
      <alignment horizontal="left"/>
    </xf>
    <xf numFmtId="0" fontId="9" fillId="0" borderId="5" xfId="0" applyFont="1" applyBorder="1" applyAlignment="1">
      <alignment horizontal="left"/>
    </xf>
    <xf numFmtId="0" fontId="0" fillId="0" borderId="9" xfId="0" applyBorder="1" applyAlignment="1">
      <alignment horizontal="left" vertical="center" wrapText="1" indent="3"/>
    </xf>
    <xf numFmtId="0" fontId="0" fillId="0" borderId="9" xfId="0" applyBorder="1" applyAlignment="1">
      <alignment horizontal="left" vertical="center" indent="3"/>
    </xf>
    <xf numFmtId="0" fontId="0" fillId="8" borderId="0" xfId="0" applyFill="1" applyAlignment="1">
      <alignment horizontal="center" vertical="center"/>
    </xf>
    <xf numFmtId="0" fontId="0" fillId="9" borderId="0" xfId="0" applyFill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2" fillId="0" borderId="10" xfId="0" applyFont="1" applyBorder="1" applyAlignment="1">
      <alignment horizontal="center"/>
    </xf>
  </cellXfs>
  <cellStyles count="3">
    <cellStyle name="Accent1" xfId="2" builtinId="29"/>
    <cellStyle name="Currency" xfId="1" builtinId="4"/>
    <cellStyle name="Normal" xfId="0" builtinId="0"/>
  </cellStyles>
  <dxfs count="91">
    <dxf>
      <numFmt numFmtId="167" formatCode="d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numFmt numFmtId="0" formatCode="General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" formatCode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0" formatCode="&quot;$&quot;#,##0_);[Red]\(&quot;$&quot;#,##0\)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0" formatCode="&quot;$&quot;#,##0_);[Red]\(&quot;$&quot;#,##0\)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7" formatCode="dd/m/yyyy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7" formatCode="dd/m/yyyy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indexed="64"/>
        </top>
      </border>
    </dxf>
    <dxf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hair">
          <color indexed="64"/>
        </bottom>
      </border>
    </dxf>
    <dxf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indexed="64"/>
        </top>
      </border>
    </dxf>
    <dxf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border outline="0"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numFmt numFmtId="10" formatCode="&quot;$&quot;#,##0_);[Red]\(&quot;$&quot;#,##0\)"/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0" formatCode="&quot;$&quot;#,##0_);[Red]\(&quot;$&quot;#,##0\)"/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0" formatCode="&quot;$&quot;#,##0_);[Red]\(&quot;$&quot;#,##0\)"/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/>
        <top style="hair">
          <color indexed="64"/>
        </top>
        <bottom style="hair">
          <color indexed="64"/>
        </bottom>
        <vertical/>
        <horizontal/>
      </border>
    </dxf>
    <dxf>
      <numFmt numFmtId="10" formatCode="&quot;$&quot;#,##0_);[Red]\(&quot;$&quot;#,##0\)"/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0" formatCode="&quot;$&quot;#,##0_);[Red]\(&quot;$&quot;#,##0\)"/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0" formatCode="&quot;$&quot;#,##0_);[Red]\(&quot;$&quot;#,##0\)"/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0" formatCode="&quot;$&quot;#,##0_);[Red]\(&quot;$&quot;#,##0\)"/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0" formatCode="&quot;$&quot;#,##0_);[Red]\(&quot;$&quot;#,##0\)"/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0" formatCode="&quot;$&quot;#,##0_);[Red]\(&quot;$&quot;#,##0\)"/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0" formatCode="&quot;$&quot;#,##0_);[Red]\(&quot;$&quot;#,##0\)"/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164" formatCode="yyyy\-mm\-dd"/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indexed="64"/>
        </top>
      </border>
    </dxf>
    <dxf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  <dxf>
      <numFmt numFmtId="165" formatCode="0.0"/>
    </dxf>
    <dxf>
      <numFmt numFmtId="165" formatCode="0.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$&quot;#,##0.00_);[Red]\(&quot;$&quot;#,##0.00\)"/>
      <border diagonalUp="0" diagonalDown="0" outline="0">
        <left style="hair">
          <color indexed="64"/>
        </left>
        <right/>
        <top style="hair">
          <color indexed="64"/>
        </top>
        <bottom style="hair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2" formatCode="&quot;$&quot;#,##0.00_);[Red]\(&quot;$&quot;#,##0.00\)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numFmt numFmtId="164" formatCode="yyyy\-mm\-dd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numFmt numFmtId="0" formatCode="General"/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diagonalUp="0" diagonalDown="0">
        <left/>
        <right style="hair">
          <color indexed="64"/>
        </right>
        <top style="hair">
          <color indexed="64"/>
        </top>
        <bottom style="hair">
          <color indexed="64"/>
        </bottom>
        <vertical/>
        <horizontal/>
      </border>
    </dxf>
    <dxf>
      <border outline="0">
        <top style="hair">
          <color indexed="64"/>
        </top>
      </border>
    </dxf>
    <dxf>
      <border outline="0">
        <left style="hair">
          <color indexed="64"/>
        </left>
        <right style="hair">
          <color indexed="64"/>
        </right>
        <top style="hair">
          <color indexed="64"/>
        </top>
        <bottom style="hair">
          <color indexed="64"/>
        </bottom>
      </border>
    </dxf>
    <dxf>
      <border outline="0">
        <bottom style="hair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hair">
          <color indexed="64"/>
        </left>
        <right style="hair">
          <color indexed="64"/>
        </right>
        <top/>
        <bottom/>
      </border>
    </dxf>
  </dxfs>
  <tableStyles count="1" defaultTableStyle="TableStyleMedium2" defaultPivotStyle="PivotStyleLight16">
    <tableStyle name="Invisible" pivot="0" table="0" count="0" xr9:uid="{E09E8A93-36B5-43C1-B07F-C00284C40814}"/>
  </tableStyles>
  <colors>
    <mruColors>
      <color rgb="FFFFE8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powerPivotData" Target="model/item.data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'Q2 part 2'!$B$14</c:f>
              <c:strCache>
                <c:ptCount val="1"/>
                <c:pt idx="0">
                  <c:v>Revenue</c:v>
                </c:pt>
              </c:strCache>
            </c:strRef>
          </c:tx>
          <c:invertIfNegative val="0"/>
          <c:cat>
            <c:strRef>
              <c:f>'Q2 part 2'!$A$15:$A$22</c:f>
              <c:strCache>
                <c:ptCount val="8"/>
                <c:pt idx="0">
                  <c:v>Q1'23</c:v>
                </c:pt>
                <c:pt idx="1">
                  <c:v>Q1'24</c:v>
                </c:pt>
                <c:pt idx="2">
                  <c:v>Q2'23</c:v>
                </c:pt>
                <c:pt idx="3">
                  <c:v>Q2'24</c:v>
                </c:pt>
                <c:pt idx="4">
                  <c:v>Q3'23</c:v>
                </c:pt>
                <c:pt idx="5">
                  <c:v>Q3'24</c:v>
                </c:pt>
                <c:pt idx="6">
                  <c:v>Q4'23</c:v>
                </c:pt>
                <c:pt idx="7">
                  <c:v>Q4'24</c:v>
                </c:pt>
              </c:strCache>
            </c:strRef>
          </c:cat>
          <c:val>
            <c:numRef>
              <c:f>'Q2 part 2'!$B$15:$B$22</c:f>
              <c:numCache>
                <c:formatCode>General</c:formatCode>
                <c:ptCount val="8"/>
                <c:pt idx="0">
                  <c:v>4877077.01</c:v>
                </c:pt>
                <c:pt idx="1">
                  <c:v>8605164.0299999975</c:v>
                </c:pt>
                <c:pt idx="2">
                  <c:v>3488623.2899999972</c:v>
                </c:pt>
                <c:pt idx="3">
                  <c:v>5259894.2099999962</c:v>
                </c:pt>
                <c:pt idx="4">
                  <c:v>3861727.2399999993</c:v>
                </c:pt>
                <c:pt idx="5">
                  <c:v>5603295.3900000034</c:v>
                </c:pt>
                <c:pt idx="6">
                  <c:v>8109180.0299999947</c:v>
                </c:pt>
                <c:pt idx="7">
                  <c:v>13582689.060000012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2-4E0A-98D2-CBF2185C8A7A}"/>
            </c:ext>
          </c:extLst>
        </c:ser>
        <c:ser>
          <c:idx val="4"/>
          <c:order val="1"/>
          <c:tx>
            <c:strRef>
              <c:f>'Q2 part 2'!$C$14</c:f>
              <c:strCache>
                <c:ptCount val="1"/>
                <c:pt idx="0">
                  <c:v>Profit</c:v>
                </c:pt>
              </c:strCache>
            </c:strRef>
          </c:tx>
          <c:invertIfNegative val="0"/>
          <c:cat>
            <c:strRef>
              <c:f>'Q2 part 2'!$A$15:$A$22</c:f>
              <c:strCache>
                <c:ptCount val="8"/>
                <c:pt idx="0">
                  <c:v>Q1'23</c:v>
                </c:pt>
                <c:pt idx="1">
                  <c:v>Q1'24</c:v>
                </c:pt>
                <c:pt idx="2">
                  <c:v>Q2'23</c:v>
                </c:pt>
                <c:pt idx="3">
                  <c:v>Q2'24</c:v>
                </c:pt>
                <c:pt idx="4">
                  <c:v>Q3'23</c:v>
                </c:pt>
                <c:pt idx="5">
                  <c:v>Q3'24</c:v>
                </c:pt>
                <c:pt idx="6">
                  <c:v>Q4'23</c:v>
                </c:pt>
                <c:pt idx="7">
                  <c:v>Q4'24</c:v>
                </c:pt>
              </c:strCache>
            </c:strRef>
          </c:cat>
          <c:val>
            <c:numRef>
              <c:f>'Q2 part 2'!$C$15:$C$22</c:f>
              <c:numCache>
                <c:formatCode>General</c:formatCode>
                <c:ptCount val="8"/>
                <c:pt idx="0">
                  <c:v>663046.1800000025</c:v>
                </c:pt>
                <c:pt idx="1">
                  <c:v>2420564.5799999936</c:v>
                </c:pt>
                <c:pt idx="2">
                  <c:v>685650.75999999838</c:v>
                </c:pt>
                <c:pt idx="3">
                  <c:v>1375412.7599999993</c:v>
                </c:pt>
                <c:pt idx="4">
                  <c:v>792111.84000000218</c:v>
                </c:pt>
                <c:pt idx="5">
                  <c:v>1492641.880000005</c:v>
                </c:pt>
                <c:pt idx="6">
                  <c:v>1784767.0099999914</c:v>
                </c:pt>
                <c:pt idx="7">
                  <c:v>44453.440000012517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62-4E0A-98D2-CBF2185C8A7A}"/>
            </c:ext>
          </c:extLst>
        </c:ser>
        <c:ser>
          <c:idx val="5"/>
          <c:order val="2"/>
          <c:tx>
            <c:strRef>
              <c:f>'Q2 part 2'!$D$14</c:f>
              <c:strCache>
                <c:ptCount val="1"/>
                <c:pt idx="0">
                  <c:v>Profitability</c:v>
                </c:pt>
              </c:strCache>
            </c:strRef>
          </c:tx>
          <c:invertIfNegative val="0"/>
          <c:cat>
            <c:strRef>
              <c:f>'Q2 part 2'!$A$15:$A$22</c:f>
              <c:strCache>
                <c:ptCount val="8"/>
                <c:pt idx="0">
                  <c:v>Q1'23</c:v>
                </c:pt>
                <c:pt idx="1">
                  <c:v>Q1'24</c:v>
                </c:pt>
                <c:pt idx="2">
                  <c:v>Q2'23</c:v>
                </c:pt>
                <c:pt idx="3">
                  <c:v>Q2'24</c:v>
                </c:pt>
                <c:pt idx="4">
                  <c:v>Q3'23</c:v>
                </c:pt>
                <c:pt idx="5">
                  <c:v>Q3'24</c:v>
                </c:pt>
                <c:pt idx="6">
                  <c:v>Q4'23</c:v>
                </c:pt>
                <c:pt idx="7">
                  <c:v>Q4'24</c:v>
                </c:pt>
              </c:strCache>
            </c:strRef>
          </c:cat>
          <c:val>
            <c:numRef>
              <c:f>'Q2 part 2'!$D$15:$D$22</c:f>
              <c:numCache>
                <c:formatCode>General</c:formatCode>
                <c:ptCount val="8"/>
                <c:pt idx="0">
                  <c:v>13.595155020937479</c:v>
                </c:pt>
                <c:pt idx="1">
                  <c:v>28.129209060527277</c:v>
                </c:pt>
                <c:pt idx="2">
                  <c:v>19.653906512789433</c:v>
                </c:pt>
                <c:pt idx="3">
                  <c:v>26.149057473154013</c:v>
                </c:pt>
                <c:pt idx="4">
                  <c:v>20.511853654376747</c:v>
                </c:pt>
                <c:pt idx="5">
                  <c:v>26.638643442997285</c:v>
                </c:pt>
                <c:pt idx="6">
                  <c:v>22.009216756777228</c:v>
                </c:pt>
                <c:pt idx="7">
                  <c:v>0.32728011223436254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362-4E0A-98D2-CBF2185C8A7A}"/>
            </c:ext>
          </c:extLst>
        </c:ser>
        <c:ser>
          <c:idx val="0"/>
          <c:order val="3"/>
          <c:tx>
            <c:strRef>
              <c:f>'Q2 part 2'!$B$14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'Q2 part 2'!$A$15:$A$22</c:f>
              <c:strCache>
                <c:ptCount val="8"/>
                <c:pt idx="0">
                  <c:v>Q1'23</c:v>
                </c:pt>
                <c:pt idx="1">
                  <c:v>Q1'24</c:v>
                </c:pt>
                <c:pt idx="2">
                  <c:v>Q2'23</c:v>
                </c:pt>
                <c:pt idx="3">
                  <c:v>Q2'24</c:v>
                </c:pt>
                <c:pt idx="4">
                  <c:v>Q3'23</c:v>
                </c:pt>
                <c:pt idx="5">
                  <c:v>Q3'24</c:v>
                </c:pt>
                <c:pt idx="6">
                  <c:v>Q4'23</c:v>
                </c:pt>
                <c:pt idx="7">
                  <c:v>Q4'24</c:v>
                </c:pt>
              </c:strCache>
            </c:strRef>
          </c:cat>
          <c:val>
            <c:numRef>
              <c:f>'Q2 part 2'!$B$15:$B$22</c:f>
              <c:numCache>
                <c:formatCode>General</c:formatCode>
                <c:ptCount val="8"/>
                <c:pt idx="0">
                  <c:v>4877077.01</c:v>
                </c:pt>
                <c:pt idx="1">
                  <c:v>8605164.0299999975</c:v>
                </c:pt>
                <c:pt idx="2">
                  <c:v>3488623.2899999972</c:v>
                </c:pt>
                <c:pt idx="3">
                  <c:v>5259894.2099999962</c:v>
                </c:pt>
                <c:pt idx="4">
                  <c:v>3861727.2399999993</c:v>
                </c:pt>
                <c:pt idx="5">
                  <c:v>5603295.3900000034</c:v>
                </c:pt>
                <c:pt idx="6">
                  <c:v>8109180.0299999947</c:v>
                </c:pt>
                <c:pt idx="7">
                  <c:v>13582689.060000012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2-4E0A-98D2-CBF2185C8A7A}"/>
            </c:ext>
          </c:extLst>
        </c:ser>
        <c:ser>
          <c:idx val="1"/>
          <c:order val="4"/>
          <c:tx>
            <c:strRef>
              <c:f>'Q2 part 2'!$C$14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'Q2 part 2'!$A$15:$A$22</c:f>
              <c:strCache>
                <c:ptCount val="8"/>
                <c:pt idx="0">
                  <c:v>Q1'23</c:v>
                </c:pt>
                <c:pt idx="1">
                  <c:v>Q1'24</c:v>
                </c:pt>
                <c:pt idx="2">
                  <c:v>Q2'23</c:v>
                </c:pt>
                <c:pt idx="3">
                  <c:v>Q2'24</c:v>
                </c:pt>
                <c:pt idx="4">
                  <c:v>Q3'23</c:v>
                </c:pt>
                <c:pt idx="5">
                  <c:v>Q3'24</c:v>
                </c:pt>
                <c:pt idx="6">
                  <c:v>Q4'23</c:v>
                </c:pt>
                <c:pt idx="7">
                  <c:v>Q4'24</c:v>
                </c:pt>
              </c:strCache>
            </c:strRef>
          </c:cat>
          <c:val>
            <c:numRef>
              <c:f>'Q2 part 2'!$C$15:$C$22</c:f>
              <c:numCache>
                <c:formatCode>General</c:formatCode>
                <c:ptCount val="8"/>
                <c:pt idx="0">
                  <c:v>663046.1800000025</c:v>
                </c:pt>
                <c:pt idx="1">
                  <c:v>2420564.5799999936</c:v>
                </c:pt>
                <c:pt idx="2">
                  <c:v>685650.75999999838</c:v>
                </c:pt>
                <c:pt idx="3">
                  <c:v>1375412.7599999993</c:v>
                </c:pt>
                <c:pt idx="4">
                  <c:v>792111.84000000218</c:v>
                </c:pt>
                <c:pt idx="5">
                  <c:v>1492641.880000005</c:v>
                </c:pt>
                <c:pt idx="6">
                  <c:v>1784767.0099999914</c:v>
                </c:pt>
                <c:pt idx="7">
                  <c:v>44453.440000012517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2-4E0A-98D2-CBF2185C8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4531408"/>
        <c:axId val="914531824"/>
      </c:barChart>
      <c:lineChart>
        <c:grouping val="standard"/>
        <c:varyColors val="0"/>
        <c:ser>
          <c:idx val="2"/>
          <c:order val="5"/>
          <c:tx>
            <c:strRef>
              <c:f>'Q2 part 2'!$D$14</c:f>
              <c:strCache>
                <c:ptCount val="1"/>
                <c:pt idx="0">
                  <c:v>Profitability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'Q2 part 2'!$A$15:$A$22</c:f>
              <c:strCache>
                <c:ptCount val="8"/>
                <c:pt idx="0">
                  <c:v>Q1'23</c:v>
                </c:pt>
                <c:pt idx="1">
                  <c:v>Q1'24</c:v>
                </c:pt>
                <c:pt idx="2">
                  <c:v>Q2'23</c:v>
                </c:pt>
                <c:pt idx="3">
                  <c:v>Q2'24</c:v>
                </c:pt>
                <c:pt idx="4">
                  <c:v>Q3'23</c:v>
                </c:pt>
                <c:pt idx="5">
                  <c:v>Q3'24</c:v>
                </c:pt>
                <c:pt idx="6">
                  <c:v>Q4'23</c:v>
                </c:pt>
                <c:pt idx="7">
                  <c:v>Q4'24</c:v>
                </c:pt>
              </c:strCache>
            </c:strRef>
          </c:cat>
          <c:val>
            <c:numRef>
              <c:f>'Q2 part 2'!$D$15:$D$22</c:f>
              <c:numCache>
                <c:formatCode>General</c:formatCode>
                <c:ptCount val="8"/>
                <c:pt idx="0">
                  <c:v>13.595155020937479</c:v>
                </c:pt>
                <c:pt idx="1">
                  <c:v>28.129209060527277</c:v>
                </c:pt>
                <c:pt idx="2">
                  <c:v>19.653906512789433</c:v>
                </c:pt>
                <c:pt idx="3">
                  <c:v>26.149057473154013</c:v>
                </c:pt>
                <c:pt idx="4">
                  <c:v>20.511853654376747</c:v>
                </c:pt>
                <c:pt idx="5">
                  <c:v>26.638643442997285</c:v>
                </c:pt>
                <c:pt idx="6">
                  <c:v>22.009216756777228</c:v>
                </c:pt>
                <c:pt idx="7">
                  <c:v>0.32728011223436254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62-4E0A-98D2-CBF2185C8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4530160"/>
        <c:axId val="914533488"/>
      </c:lineChart>
      <c:catAx>
        <c:axId val="91453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531824"/>
        <c:crosses val="autoZero"/>
        <c:auto val="1"/>
        <c:lblAlgn val="ctr"/>
        <c:lblOffset val="100"/>
        <c:noMultiLvlLbl val="0"/>
      </c:catAx>
      <c:valAx>
        <c:axId val="91453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531408"/>
        <c:crosses val="autoZero"/>
        <c:crossBetween val="between"/>
      </c:valAx>
      <c:valAx>
        <c:axId val="9145334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530160"/>
        <c:crosses val="max"/>
        <c:crossBetween val="between"/>
      </c:valAx>
      <c:catAx>
        <c:axId val="914530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14533488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'Q4'!$C$23</c:f>
              <c:strCache>
                <c:ptCount val="1"/>
                <c:pt idx="0">
                  <c:v>Profitability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D3B7C7D-6536-4EC5-B1C4-F05204F57336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4E219676-D6FB-40B0-BFF0-4EAC6A06A3AA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ABED13F3-4747-46A3-910D-A989D2236CD2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FB04-4BF7-AC9A-BB24F1E9F54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AA089CB-3E2B-49E5-96A3-8D19E8EFF337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080DB061-9350-4971-959F-7C55375D8271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1F87C961-0F4F-4159-B92E-173B2D889977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FB04-4BF7-AC9A-BB24F1E9F545}"/>
                </c:ext>
              </c:extLst>
            </c:dLbl>
            <c:dLbl>
              <c:idx val="2"/>
              <c:layout>
                <c:manualLayout>
                  <c:x val="-6.7326334208223967E-2"/>
                  <c:y val="-0.10532771518314309"/>
                </c:manualLayout>
              </c:layout>
              <c:tx>
                <c:rich>
                  <a:bodyPr/>
                  <a:lstStyle/>
                  <a:p>
                    <a:fld id="{52F733C6-E5DE-4A44-BC2F-E81AAFB305FE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EB52FF3-681E-4FDC-B372-DE0640C42E5E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F2D51BD0-67B4-4EA2-9669-D4536FCC1C20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B04-4BF7-AC9A-BB24F1E9F545}"/>
                </c:ext>
              </c:extLst>
            </c:dLbl>
            <c:dLbl>
              <c:idx val="3"/>
              <c:layout>
                <c:manualLayout>
                  <c:x val="2.9756780402449695E-2"/>
                  <c:y val="-5.2605309582203864E-2"/>
                </c:manualLayout>
              </c:layout>
              <c:tx>
                <c:rich>
                  <a:bodyPr/>
                  <a:lstStyle/>
                  <a:p>
                    <a:fld id="{ADE30103-673A-44E1-AFC7-FC58AD178C51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420F856-B369-40A4-8C32-B278463A4135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54524DBD-4347-49D1-A6DB-D1CECFC0DFA2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B04-4BF7-AC9A-BB24F1E9F545}"/>
                </c:ext>
              </c:extLst>
            </c:dLbl>
            <c:dLbl>
              <c:idx val="4"/>
              <c:layout>
                <c:manualLayout>
                  <c:x val="-0.13241787513990919"/>
                  <c:y val="-0.12904914174460588"/>
                </c:manualLayout>
              </c:layout>
              <c:tx>
                <c:rich>
                  <a:bodyPr/>
                  <a:lstStyle/>
                  <a:p>
                    <a:fld id="{2A9027DE-C0A2-40EC-B3E6-1CA8648EC248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0DED4388-CBDD-434C-8BB3-2FB4FBBEE365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924DCC90-9B32-402E-B8ED-EDCD7081F4EE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FB04-4BF7-AC9A-BB24F1E9F545}"/>
                </c:ext>
              </c:extLst>
            </c:dLbl>
            <c:dLbl>
              <c:idx val="5"/>
              <c:layout>
                <c:manualLayout>
                  <c:x val="-4.7449864856278515E-2"/>
                  <c:y val="-0.14884503656755432"/>
                </c:manualLayout>
              </c:layout>
              <c:tx>
                <c:rich>
                  <a:bodyPr/>
                  <a:lstStyle/>
                  <a:p>
                    <a:fld id="{6559370C-4697-4421-AC30-EDD8F8ABF28A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BE004A37-9606-4440-89A7-E01CFF009B82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C0E18A3F-00C9-44A8-91FF-C4E61B3AD456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FB04-4BF7-AC9A-BB24F1E9F545}"/>
                </c:ext>
              </c:extLst>
            </c:dLbl>
            <c:dLbl>
              <c:idx val="6"/>
              <c:layout>
                <c:manualLayout>
                  <c:x val="-3.5861111111111114E-2"/>
                  <c:y val="0.10544511854051024"/>
                </c:manualLayout>
              </c:layout>
              <c:tx>
                <c:rich>
                  <a:bodyPr/>
                  <a:lstStyle/>
                  <a:p>
                    <a:fld id="{69F63D40-ABF6-4C34-949F-EDFC4237D447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BE6BB0AA-2A22-423A-9C2F-2E3C7C225C61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86A76775-AA2B-4571-AC78-F768D5EA3107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FB04-4BF7-AC9A-BB24F1E9F54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D171E7A-A029-4B33-A02A-42585E96243D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049A474-B56F-47B0-9FB3-C6823E7BE82E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35D1B8D0-76BE-431A-9D5A-7FF86D35A744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FB04-4BF7-AC9A-BB24F1E9F54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C5F3909-94F2-41A6-A1DD-64C945C9CDA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E1E48A3-9B36-44AA-88E8-36CE3A8875F4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F9D971EA-1639-48CF-B0CC-06B09FEB1A45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FB04-4BF7-AC9A-BB24F1E9F545}"/>
                </c:ext>
              </c:extLst>
            </c:dLbl>
            <c:dLbl>
              <c:idx val="9"/>
              <c:layout>
                <c:manualLayout>
                  <c:x val="-4.927068008491492E-2"/>
                  <c:y val="-2.2442485182309957E-2"/>
                </c:manualLayout>
              </c:layout>
              <c:tx>
                <c:rich>
                  <a:bodyPr/>
                  <a:lstStyle/>
                  <a:p>
                    <a:fld id="{73FC9AE5-E5F6-4CC0-9CA4-C96161F3325C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2F8AC90B-0429-41CB-A0EA-BB9EC7737D7C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23CDDDDA-7CC2-4FA5-8536-C1802BDF068A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FB04-4BF7-AC9A-BB24F1E9F54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F83CBCA-403A-41EC-891B-90A499DFC224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2543B157-1BCB-4F95-9E55-4B0BF89E2A23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21B6C69D-F67B-4BF7-BEE5-201506C5FED2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FB04-4BF7-AC9A-BB24F1E9F545}"/>
                </c:ext>
              </c:extLst>
            </c:dLbl>
            <c:dLbl>
              <c:idx val="11"/>
              <c:layout>
                <c:manualLayout>
                  <c:x val="-0.11193875439685495"/>
                  <c:y val="6.1653112149482277E-2"/>
                </c:manualLayout>
              </c:layout>
              <c:tx>
                <c:rich>
                  <a:bodyPr/>
                  <a:lstStyle/>
                  <a:p>
                    <a:fld id="{28BC310C-960E-4264-8A26-C009EAC88168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D42B1D53-1EC2-4B69-A375-84760B8CFB4D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E2E4BBD8-3C73-44D3-AECB-6A378F172C71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FB04-4BF7-AC9A-BB24F1E9F545}"/>
                </c:ext>
              </c:extLst>
            </c:dLbl>
            <c:dLbl>
              <c:idx val="12"/>
              <c:layout>
                <c:manualLayout>
                  <c:x val="4.0311278594831142E-2"/>
                  <c:y val="-0.12831115566406356"/>
                </c:manualLayout>
              </c:layout>
              <c:tx>
                <c:rich>
                  <a:bodyPr/>
                  <a:lstStyle/>
                  <a:p>
                    <a:fld id="{BDC331F2-88DC-4828-8275-4874F4670D4E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ADB34DF4-75D0-4CDF-B043-8861F0BA0D6F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9F807EF7-3143-454F-8603-CC4861BED0E8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FB04-4BF7-AC9A-BB24F1E9F54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B41BD504-A942-49D3-B2CE-EA72DF9E7869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60F6DFD-6863-43C0-9C86-C87B6E817FD9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F09ADA26-805B-4A36-BD4E-AF83D1FFD549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FB04-4BF7-AC9A-BB24F1E9F545}"/>
                </c:ext>
              </c:extLst>
            </c:dLbl>
            <c:dLbl>
              <c:idx val="14"/>
              <c:layout>
                <c:manualLayout>
                  <c:x val="-4.579877515310591E-2"/>
                  <c:y val="0.18092011039603656"/>
                </c:manualLayout>
              </c:layout>
              <c:tx>
                <c:rich>
                  <a:bodyPr/>
                  <a:lstStyle/>
                  <a:p>
                    <a:fld id="{51410868-8771-44B6-804F-A429F00FD42B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6F44F326-8D28-4844-8D43-CC8A5F689D29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63E4F037-C81D-4A26-A4C2-D13382254BC8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B04-4BF7-AC9A-BB24F1E9F54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7607BBF-3FA3-4EC1-AD2A-D80D86DF78A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E1BEF5A-F55D-44BF-996E-3D1F1A69CF45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F8A64BFF-4E16-4744-A035-9B98CCDE1467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FB04-4BF7-AC9A-BB24F1E9F545}"/>
                </c:ext>
              </c:extLst>
            </c:dLbl>
            <c:dLbl>
              <c:idx val="16"/>
              <c:layout>
                <c:manualLayout>
                  <c:x val="1.1778276318812104E-2"/>
                  <c:y val="-8.550636765886814E-2"/>
                </c:manualLayout>
              </c:layout>
              <c:tx>
                <c:rich>
                  <a:bodyPr/>
                  <a:lstStyle/>
                  <a:p>
                    <a:fld id="{577049FB-3B65-4D1D-B598-EC1D47EA7502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B4B0540B-C9A9-44ED-AA10-E9FAA0564DC8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CF299337-DE77-40A0-B9A8-EF7EBB8E28A4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FB04-4BF7-AC9A-BB24F1E9F5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'Q4'!$B$24:$B$40</c:f>
              <c:numCache>
                <c:formatCode>0.0</c:formatCode>
                <c:ptCount val="17"/>
                <c:pt idx="0">
                  <c:v>7.2752667163366533</c:v>
                </c:pt>
                <c:pt idx="1">
                  <c:v>10.136203716863118</c:v>
                </c:pt>
                <c:pt idx="2">
                  <c:v>17.333413242450511</c:v>
                </c:pt>
                <c:pt idx="3">
                  <c:v>2.781818309603949</c:v>
                </c:pt>
                <c:pt idx="4">
                  <c:v>3.8267603276233775</c:v>
                </c:pt>
                <c:pt idx="5">
                  <c:v>12.566969097395909</c:v>
                </c:pt>
                <c:pt idx="6">
                  <c:v>0.33696210476373922</c:v>
                </c:pt>
                <c:pt idx="7">
                  <c:v>2.7649693942533147</c:v>
                </c:pt>
                <c:pt idx="8">
                  <c:v>3.1734767717795416</c:v>
                </c:pt>
                <c:pt idx="9">
                  <c:v>0.73525577186546909</c:v>
                </c:pt>
                <c:pt idx="10">
                  <c:v>8.7849255158434438</c:v>
                </c:pt>
                <c:pt idx="11">
                  <c:v>1.4736448526363748</c:v>
                </c:pt>
                <c:pt idx="12">
                  <c:v>3.7938252014015483</c:v>
                </c:pt>
                <c:pt idx="13">
                  <c:v>10.692398545730637</c:v>
                </c:pt>
                <c:pt idx="14">
                  <c:v>6.791779975970802</c:v>
                </c:pt>
                <c:pt idx="15">
                  <c:v>2.7451517211613665</c:v>
                </c:pt>
                <c:pt idx="16">
                  <c:v>4.7871787343202676</c:v>
                </c:pt>
              </c:numCache>
            </c:numRef>
          </c:xVal>
          <c:yVal>
            <c:numRef>
              <c:f>'Q4'!$C$24:$C$40</c:f>
              <c:numCache>
                <c:formatCode>0.0</c:formatCode>
                <c:ptCount val="17"/>
                <c:pt idx="0">
                  <c:v>28.452226548227593</c:v>
                </c:pt>
                <c:pt idx="1">
                  <c:v>32.510977923623827</c:v>
                </c:pt>
                <c:pt idx="2">
                  <c:v>31.062825687746304</c:v>
                </c:pt>
                <c:pt idx="3">
                  <c:v>16.988621796288619</c:v>
                </c:pt>
                <c:pt idx="4">
                  <c:v>33.013232946393572</c:v>
                </c:pt>
                <c:pt idx="5">
                  <c:v>32.31981900055473</c:v>
                </c:pt>
                <c:pt idx="6">
                  <c:v>17.390883573661782</c:v>
                </c:pt>
                <c:pt idx="7">
                  <c:v>22.687504192911153</c:v>
                </c:pt>
                <c:pt idx="8">
                  <c:v>27.63670770387191</c:v>
                </c:pt>
                <c:pt idx="9">
                  <c:v>34.635619713443759</c:v>
                </c:pt>
                <c:pt idx="10">
                  <c:v>36.370600988496669</c:v>
                </c:pt>
                <c:pt idx="11">
                  <c:v>24.431305742058367</c:v>
                </c:pt>
                <c:pt idx="12">
                  <c:v>34.562761613975532</c:v>
                </c:pt>
                <c:pt idx="13">
                  <c:v>28.872389590006943</c:v>
                </c:pt>
                <c:pt idx="14">
                  <c:v>34.297555777420506</c:v>
                </c:pt>
                <c:pt idx="15">
                  <c:v>22.428239622481875</c:v>
                </c:pt>
                <c:pt idx="16">
                  <c:v>30.740641195168461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'Q4'!$A$24:$A$40</c15:f>
                <c15:dlblRangeCache>
                  <c:ptCount val="17"/>
                  <c:pt idx="0">
                    <c:v>Chargers</c:v>
                  </c:pt>
                  <c:pt idx="1">
                    <c:v>Fitness Bands</c:v>
                  </c:pt>
                  <c:pt idx="2">
                    <c:v>Game Consoles</c:v>
                  </c:pt>
                  <c:pt idx="3">
                    <c:v>Gaming Headsets</c:v>
                  </c:pt>
                  <c:pt idx="4">
                    <c:v>Gaming Laptops</c:v>
                  </c:pt>
                  <c:pt idx="5">
                    <c:v>Keyboards</c:v>
                  </c:pt>
                  <c:pt idx="6">
                    <c:v>Laptop Sleeves</c:v>
                  </c:pt>
                  <c:pt idx="7">
                    <c:v>Mice</c:v>
                  </c:pt>
                  <c:pt idx="8">
                    <c:v>Noise-Canceling Over-Ear</c:v>
                  </c:pt>
                  <c:pt idx="9">
                    <c:v>Smart Speakers</c:v>
                  </c:pt>
                  <c:pt idx="10">
                    <c:v>Smartwatches</c:v>
                  </c:pt>
                  <c:pt idx="11">
                    <c:v>Streaming Devices</c:v>
                  </c:pt>
                  <c:pt idx="12">
                    <c:v>Ultrabooks</c:v>
                  </c:pt>
                  <c:pt idx="13">
                    <c:v>VR Headsets</c:v>
                  </c:pt>
                  <c:pt idx="14">
                    <c:v>Wired Headphones</c:v>
                  </c:pt>
                  <c:pt idx="15">
                    <c:v>Wireless Earbuds</c:v>
                  </c:pt>
                  <c:pt idx="16">
                    <c:v>Wireless Headphones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B04-4BF7-AC9A-BB24F1E9F545}"/>
            </c:ext>
          </c:extLst>
        </c:ser>
        <c:ser>
          <c:idx val="1"/>
          <c:order val="1"/>
          <c:tx>
            <c:v>Vertical Median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noFill/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FB04-4BF7-AC9A-BB24F1E9F545}"/>
              </c:ext>
            </c:extLst>
          </c:dPt>
          <c:dPt>
            <c:idx val="1"/>
            <c:marker>
              <c:symbol val="circle"/>
              <c:size val="5"/>
              <c:spPr>
                <a:noFill/>
                <a:ln w="9525">
                  <a:solidFill>
                    <a:schemeClr val="tx2">
                      <a:lumMod val="50000"/>
                      <a:lumOff val="50000"/>
                    </a:schemeClr>
                  </a:solidFill>
                  <a:prstDash val="sysDash"/>
                </a:ln>
                <a:effectLst/>
              </c:spPr>
            </c:marker>
            <c:bubble3D val="0"/>
            <c:spPr>
              <a:ln w="19050" cap="rnd">
                <a:solidFill>
                  <a:schemeClr val="tx2">
                    <a:lumMod val="50000"/>
                    <a:lumOff val="5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FB04-4BF7-AC9A-BB24F1E9F545}"/>
              </c:ext>
            </c:extLst>
          </c:dPt>
          <c:xVal>
            <c:numRef>
              <c:f>'Q4'!$E$45:$E$46</c:f>
              <c:numCache>
                <c:formatCode>General</c:formatCode>
                <c:ptCount val="2"/>
                <c:pt idx="0">
                  <c:v>3.83</c:v>
                </c:pt>
                <c:pt idx="1">
                  <c:v>3.83</c:v>
                </c:pt>
              </c:numCache>
            </c:numRef>
          </c:xVal>
          <c:yVal>
            <c:numRef>
              <c:f>'Q4'!$F$45:$F$47</c:f>
              <c:numCache>
                <c:formatCode>General</c:formatCode>
                <c:ptCount val="3"/>
                <c:pt idx="0">
                  <c:v>0</c:v>
                </c:pt>
                <c:pt idx="1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04-4BF7-AC9A-BB24F1E9F545}"/>
            </c:ext>
          </c:extLst>
        </c:ser>
        <c:ser>
          <c:idx val="2"/>
          <c:order val="2"/>
          <c:tx>
            <c:v>Horizontal Line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tx2">
                      <a:lumMod val="50000"/>
                      <a:lumOff val="50000"/>
                    </a:schemeClr>
                  </a:solidFill>
                  <a:prstDash val="sysDash"/>
                </a:ln>
                <a:effectLst/>
              </c:spPr>
            </c:marker>
            <c:bubble3D val="0"/>
            <c:spPr>
              <a:ln w="19050" cap="rnd">
                <a:solidFill>
                  <a:schemeClr val="tx2">
                    <a:lumMod val="50000"/>
                    <a:lumOff val="5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8-FB04-4BF7-AC9A-BB24F1E9F545}"/>
              </c:ext>
            </c:extLst>
          </c:dPt>
          <c:xVal>
            <c:numRef>
              <c:f>'Q4'!$E$50:$E$51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xVal>
          <c:yVal>
            <c:numRef>
              <c:f>'Q4'!$F$50:$F$51</c:f>
              <c:numCache>
                <c:formatCode>General</c:formatCode>
                <c:ptCount val="2"/>
                <c:pt idx="0">
                  <c:v>30.74</c:v>
                </c:pt>
                <c:pt idx="1">
                  <c:v>30.74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04-4BF7-AC9A-BB24F1E9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346207"/>
        <c:axId val="461344959"/>
      </c:scatterChart>
      <c:valAx>
        <c:axId val="461346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44959"/>
        <c:crosses val="autoZero"/>
        <c:crossBetween val="midCat"/>
      </c:valAx>
      <c:valAx>
        <c:axId val="46134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346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1488763</xdr:colOff>
      <xdr:row>0</xdr:row>
      <xdr:rowOff>96679</xdr:rowOff>
    </xdr:from>
    <xdr:to>
      <xdr:col>5</xdr:col>
      <xdr:colOff>284327</xdr:colOff>
      <xdr:row>2</xdr:row>
      <xdr:rowOff>60007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62CEF24-BB66-AD66-1242-0F17D961F7C6}"/>
            </a:ext>
          </a:extLst>
        </xdr:cNvPr>
        <xdr:cNvSpPr txBox="1"/>
      </xdr:nvSpPr>
      <xdr:spPr>
        <a:xfrm>
          <a:off x="2095982" y="96679"/>
          <a:ext cx="10463689" cy="3205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600" b="1">
              <a:latin typeface="Montserrat" panose="00000500000000000000" pitchFamily="2" charset="0"/>
            </a:rPr>
            <a:t>VOLTEDGE ELECTRONICS</a:t>
          </a:r>
          <a:r>
            <a:rPr lang="en-IN" sz="1600" b="1" baseline="0">
              <a:latin typeface="Montserrat" panose="00000500000000000000" pitchFamily="2" charset="0"/>
            </a:rPr>
            <a:t> -</a:t>
          </a:r>
          <a:r>
            <a:rPr lang="en-IN" sz="1600" b="1">
              <a:latin typeface="Montserrat" panose="00000500000000000000" pitchFamily="2" charset="0"/>
            </a:rPr>
            <a:t> </a:t>
          </a:r>
          <a:r>
            <a:rPr lang="en-IN" sz="1600" b="1" baseline="0">
              <a:latin typeface="Montserrat" panose="00000500000000000000" pitchFamily="2" charset="0"/>
            </a:rPr>
            <a:t>CASE STUDY</a:t>
          </a:r>
          <a:endParaRPr lang="en-IN" sz="1600" b="1">
            <a:latin typeface="Montserrat" panose="00000500000000000000" pitchFamily="2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567690</xdr:colOff>
      <xdr:row>10</xdr:row>
      <xdr:rowOff>121920</xdr:rowOff>
    </xdr:from>
    <xdr:to>
      <xdr:col>12</xdr:col>
      <xdr:colOff>445770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FA72B-5B8D-4E86-94B7-F771B3D08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735330</xdr:colOff>
      <xdr:row>20</xdr:row>
      <xdr:rowOff>91440</xdr:rowOff>
    </xdr:from>
    <xdr:to>
      <xdr:col>11</xdr:col>
      <xdr:colOff>632460</xdr:colOff>
      <xdr:row>41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09A1A4-E827-4DBC-91A2-F38EB785B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862.962382175923" backgroundQuery="1" createdVersion="7" refreshedVersion="7" minRefreshableVersion="3" recordCount="0" supportSubquery="1" supportAdvancedDrill="1" xr:uid="{DC1CDD00-CBF4-472B-B09A-43F47D3406B9}">
  <cacheSource type="external" connectionId="1"/>
  <cacheFields count="3">
    <cacheField name="[Table1].[Brand].[Brand]" caption="Brand" numFmtId="0" hierarchy="10" level="1">
      <sharedItems count="8">
        <s v="Apple"/>
        <s v="ASUS"/>
        <s v="Bose"/>
        <s v="Dell"/>
        <s v="HP"/>
        <s v="Samsung"/>
        <s v="Sony"/>
        <s v="VoltEdge"/>
      </sharedItems>
    </cacheField>
    <cacheField name="[Measures].[Sum of Profit]" caption="Sum of Profit" numFmtId="0" hierarchy="19" level="32767"/>
    <cacheField name="[Table1].[Year].[Year]" caption="Year" numFmtId="0" hierarchy="7" level="1">
      <sharedItems containsSemiMixedTypes="0" containsString="0" containsNumber="1" containsInteger="1" minValue="2023" maxValue="2024" count="2">
        <n v="2023"/>
        <n v="2024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23]"/>
            <x15:cachedUniqueName index="1" name="[Table1].[Year].&amp;[2024]"/>
          </x15:cachedUniqueNames>
        </ext>
      </extLst>
    </cacheField>
  </cacheFields>
  <cacheHierarchies count="20">
    <cacheHierarchy uniqueName="[Table1].[Store ID]" caption="Store ID" attribute="1" defaultMemberUniqueName="[Table1].[Store ID].[All]" allUniqueName="[Table1].[Store ID].[All]" dimensionUniqueName="[Table1]" displayFolder="" count="0" memberValueDatatype="130" unbalanced="0"/>
    <cacheHierarchy uniqueName="[Table1].[Inactive?]" caption="Inactive?" attribute="1" defaultMemberUniqueName="[Table1].[Inactive?].[All]" allUniqueName="[Table1].[Inactive?].[All]" dimensionUniqueName="[Table1]" displayFolder="" count="0" memberValueDatatype="130" unbalanced="0"/>
    <cacheHierarchy uniqueName="[Table1].[Product Code]" caption="Product Code" attribute="1" defaultMemberUniqueName="[Table1].[Product Code].[All]" allUniqueName="[Table1].[Product Code].[All]" dimensionUniqueName="[Table1]" displayFolder="" count="0" memberValueDatatype="130" unbalanced="0"/>
    <cacheHierarchy uniqueName="[Table1].[Date]" caption="Date" attribute="1" time="1" defaultMemberUniqueName="[Table1].[Date].[All]" allUniqueName="[Table1].[Date].[All]" dimensionUniqueName="[Table1]" displayFolder="" count="0" memberValueDatatype="7" unbalanced="0"/>
    <cacheHierarchy uniqueName="[Table1].[Units Sold]" caption="Units Sold" attribute="1" defaultMemberUniqueName="[Table1].[Units Sold].[All]" allUniqueName="[Table1].[Units Sold].[All]" dimensionUniqueName="[Table1]" displayFolder="" count="0" memberValueDatatype="20" unbalanced="0"/>
    <cacheHierarchy uniqueName="[Table1].[Revenue]" caption="Revenue" attribute="1" defaultMemberUniqueName="[Table1].[Revenue].[All]" allUniqueName="[Table1].[Revenue].[All]" dimensionUniqueName="[Table1]" displayFolder="" count="0" memberValueDatatype="5" unbalanced="0"/>
    <cacheHierarchy uniqueName="[Table1].[Product Cost]" caption="Product Cost" attribute="1" defaultMemberUniqueName="[Table1].[Product Cost].[All]" allUniqueName="[Table1].[Product Cost].[All]" dimensionUniqueName="[Table1]" displayFolder="" count="0" memberValueDatatype="5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2"/>
      </fieldsUsage>
    </cacheHierarchy>
    <cacheHierarchy uniqueName="[Table1].[Quarter]" caption="Quarter" attribute="1" defaultMemberUniqueName="[Table1].[Quarter].[All]" allUniqueName="[Table1].[Quarter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Brand]" caption="Brand" attribute="1" defaultMemberUniqueName="[Table1].[Brand].[All]" allUniqueName="[Table1].[Bran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7].[Quarter]" caption="Quarter" attribute="1" defaultMemberUniqueName="[Table7].[Quarter].[All]" allUniqueName="[Table7].[Quarter].[All]" dimensionUniqueName="[Table7]" displayFolder="" count="0" memberValueDatatype="130" unbalanced="0"/>
    <cacheHierarchy uniqueName="[Table7].[Revenue]" caption="Revenue" attribute="1" defaultMemberUniqueName="[Table7].[Revenue].[All]" allUniqueName="[Table7].[Revenue].[All]" dimensionUniqueName="[Table7]" displayFolder="" count="0" memberValueDatatype="5" unbalanced="0"/>
    <cacheHierarchy uniqueName="[Table7].[Profit]" caption="Profit" attribute="1" defaultMemberUniqueName="[Table7].[Profit].[All]" allUniqueName="[Table7].[Profit].[All]" dimensionUniqueName="[Table7]" displayFolder="" count="0" memberValueDatatype="5" unbalanced="0"/>
    <cacheHierarchy uniqueName="[Table7].[Profitability]" caption="Profitability" attribute="1" defaultMemberUniqueName="[Table7].[Profitability].[All]" allUniqueName="[Table7].[Profitability].[All]" dimensionUniqueName="[Table7]" displayFolder="" count="0" memberValueDatatype="5" unbalanced="0"/>
    <cacheHierarchy uniqueName="[Measures].[__XL_Count Table1]" caption="__XL_Count Table1" measure="1" displayFolder="" measureGroup="Table1" count="0" hidden="1"/>
    <cacheHierarchy uniqueName="[Measures].[__XL_Count Table7]" caption="__XL_Count Table7" measure="1" displayFolder="" measureGroup="Table7" count="0" hidden="1"/>
    <cacheHierarchy uniqueName="[Measures].[__No measures defined]" caption="__No measures defined" measure="1" displayFolder="" count="0" hidden="1"/>
    <cacheHierarchy uniqueName="[Measures].[Sum of Profit]" caption="Sum of Profit" measure="1" displayFolder="" measureGroup="Table7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7" uniqueName="[Table7]" caption="Table7"/>
  </dimensions>
  <measureGroups count="2">
    <measureGroup name="Table1" caption="Table1"/>
    <measureGroup name="Table7" caption="Table7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863.062638194446" createdVersion="7" refreshedVersion="7" minRefreshableVersion="3" recordCount="4014" xr:uid="{440A5479-EB62-4B0A-92F4-436C6821C7DA}">
  <cacheSource type="worksheet">
    <worksheetSource name="Table1"/>
  </cacheSource>
  <cacheFields count="13">
    <cacheField name="Store ID" numFmtId="0">
      <sharedItems count="19">
        <s v="S010"/>
        <s v="S015"/>
        <s v="S007"/>
        <s v="S019"/>
        <s v="S004"/>
        <s v="S001"/>
        <s v="S011"/>
        <s v="S017"/>
        <s v="S018"/>
        <s v="S005"/>
        <s v="S003"/>
        <s v="S009"/>
        <s v="S002"/>
        <s v="S008"/>
        <s v="S014"/>
        <s v="S013"/>
        <s v="S016"/>
        <s v="S020"/>
        <s v="S006"/>
      </sharedItems>
    </cacheField>
    <cacheField name="Inactive?" numFmtId="0">
      <sharedItems/>
    </cacheField>
    <cacheField name="Product Code" numFmtId="0">
      <sharedItems/>
    </cacheField>
    <cacheField name="Date" numFmtId="164">
      <sharedItems containsSemiMixedTypes="0" containsNonDate="0" containsDate="1" containsString="0" minDate="2023-01-01T00:00:00" maxDate="2025-01-01T00:00:00"/>
    </cacheField>
    <cacheField name="Units Sold" numFmtId="0">
      <sharedItems containsSemiMixedTypes="0" containsString="0" containsNumber="1" containsInteger="1" minValue="1" maxValue="43"/>
    </cacheField>
    <cacheField name="Revenue" numFmtId="8">
      <sharedItems containsSemiMixedTypes="0" containsString="0" containsNumber="1" minValue="-100" maxValue="62147.9"/>
    </cacheField>
    <cacheField name="Product Cost" numFmtId="8">
      <sharedItems containsSemiMixedTypes="0" containsString="0" containsNumber="1" minValue="1" maxValue="41721.61"/>
    </cacheField>
    <cacheField name="Year" numFmtId="0">
      <sharedItems containsSemiMixedTypes="0" containsString="0" containsNumber="1" containsInteger="1" minValue="2023" maxValue="2024" count="2">
        <n v="2023"/>
        <n v="2024"/>
      </sharedItems>
    </cacheField>
    <cacheField name="Quarter" numFmtId="0">
      <sharedItems count="8">
        <s v="Q1'23"/>
        <s v="Q3'24"/>
        <s v="Q3'23"/>
        <s v="Q1'24"/>
        <s v="Q2'23"/>
        <s v="Q2'24"/>
        <s v="Q4'24"/>
        <s v="Q4'23"/>
      </sharedItems>
    </cacheField>
    <cacheField name="City" numFmtId="0">
      <sharedItems count="17">
        <s v="Honolulu"/>
        <s v="Philadelphia"/>
        <s v="Atlanta"/>
        <s v="Nashville"/>
        <s v="New York"/>
        <s v="Los Angeles"/>
        <s v="Minneapolis"/>
        <s v="Richmond"/>
        <s v="Portland"/>
        <s v="Dallas"/>
        <s v="Chicago"/>
        <s v="Denver"/>
        <s v="San Francisco"/>
        <s v="Detroit"/>
        <s v="Kansas City"/>
        <s v="Raleigh"/>
        <s v="Phoenix"/>
      </sharedItems>
    </cacheField>
    <cacheField name="Brand" numFmtId="0">
      <sharedItems count="8">
        <s v="Samsung"/>
        <s v="VoltEdge"/>
        <s v="Sony"/>
        <s v="Bose"/>
        <s v="Dell"/>
        <s v="ASUS"/>
        <s v="HP"/>
        <s v="Apple"/>
      </sharedItems>
    </cacheField>
    <cacheField name="Category" numFmtId="0">
      <sharedItems count="5">
        <s v="Laptops"/>
        <s v="Accessories"/>
        <s v="Headphones"/>
        <s v="Smart Gadgets"/>
        <s v="Gaming Consoles"/>
      </sharedItems>
    </cacheField>
    <cacheField name="Subcategory" numFmtId="0">
      <sharedItems count="17">
        <s v="Gaming Laptops"/>
        <s v="Ultrabooks"/>
        <s v="Chargers"/>
        <s v="Noise-Canceling Over-Ear"/>
        <s v="Streaming Devices"/>
        <s v="Keyboards"/>
        <s v="Fitness Bands"/>
        <s v="Wireless Earbuds"/>
        <s v="Game Consoles"/>
        <s v="VR Headsets"/>
        <s v="Wireless Headphones"/>
        <s v="Mice"/>
        <s v="Smartwatches"/>
        <s v="Wired Headphones"/>
        <s v="Laptop Sleeves"/>
        <s v="Smart Speakers"/>
        <s v="Gaming Headse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863.511072800924" createdVersion="7" refreshedVersion="7" minRefreshableVersion="3" recordCount="500" xr:uid="{78B2451B-C801-4DCB-A182-DB503C7D0E08}">
  <cacheSource type="worksheet">
    <worksheetSource name="Table5"/>
  </cacheSource>
  <cacheFields count="23">
    <cacheField name="CustomerID" numFmtId="0">
      <sharedItems/>
    </cacheField>
    <cacheField name="CustomerName" numFmtId="0">
      <sharedItems/>
    </cacheField>
    <cacheField name="Age" numFmtId="0">
      <sharedItems containsSemiMixedTypes="0" containsString="0" containsNumber="1" containsInteger="1" minValue="15" maxValue="76"/>
    </cacheField>
    <cacheField name="Gender" numFmtId="0">
      <sharedItems/>
    </cacheField>
    <cacheField name="Visits to store" numFmtId="0">
      <sharedItems containsSemiMixedTypes="0" containsString="0" containsNumber="1" containsInteger="1" minValue="1" maxValue="10"/>
    </cacheField>
    <cacheField name="Last Visited" numFmtId="14">
      <sharedItems containsSemiMixedTypes="0" containsNonDate="0" containsDate="1" containsString="0" minDate="2024-01-10T00:00:00" maxDate="2024-12-31T00:00:00"/>
    </cacheField>
    <cacheField name="First Visited" numFmtId="14">
      <sharedItems containsSemiMixedTypes="0" containsNonDate="0" containsDate="1" containsString="0" minDate="2024-01-01T00:00:00" maxDate="2024-12-14T00:00:00"/>
    </cacheField>
    <cacheField name="Total spends 2024" numFmtId="6">
      <sharedItems containsSemiMixedTypes="0" containsString="0" containsNumber="1" minValue="723.75" maxValue="44063.060000000005"/>
    </cacheField>
    <cacheField name="AOV" numFmtId="6">
      <sharedItems containsSemiMixedTypes="0" containsString="0" containsNumber="1" minValue="723.75" maxValue="7392.329999999999"/>
    </cacheField>
    <cacheField name="Mean Time between orders" numFmtId="1">
      <sharedItems containsMixedTypes="1" containsNumber="1" minValue="5" maxValue="282"/>
    </cacheField>
    <cacheField name="Store Visited" numFmtId="0">
      <sharedItems count="15">
        <s v="S005"/>
        <s v="S007"/>
        <s v="S010"/>
        <s v="S013"/>
        <s v="S008"/>
        <s v="S019"/>
        <s v="S018"/>
        <s v="S003"/>
        <s v="S009"/>
        <s v="S001"/>
        <s v="S011"/>
        <s v="S017"/>
        <s v="S015"/>
        <s v="S002"/>
        <s v="S004"/>
      </sharedItems>
    </cacheField>
    <cacheField name="Product subcategories bought" numFmtId="0">
      <sharedItems/>
    </cacheField>
    <cacheField name="Brand1" numFmtId="0">
      <sharedItems/>
    </cacheField>
    <cacheField name="Brand2" numFmtId="0">
      <sharedItems containsBlank="1"/>
    </cacheField>
    <cacheField name="Brand3" numFmtId="0">
      <sharedItems containsBlank="1"/>
    </cacheField>
    <cacheField name="Brand4" numFmtId="0">
      <sharedItems containsBlank="1"/>
    </cacheField>
    <cacheField name="Brand5" numFmtId="0">
      <sharedItems containsBlank="1"/>
    </cacheField>
    <cacheField name="Brand6" numFmtId="0">
      <sharedItems containsBlank="1"/>
    </cacheField>
    <cacheField name="Brand7" numFmtId="0">
      <sharedItems containsBlank="1"/>
    </cacheField>
    <cacheField name="Brand8" numFmtId="0">
      <sharedItems containsBlank="1"/>
    </cacheField>
    <cacheField name="Customer Segment" numFmtId="0">
      <sharedItems count="3">
        <s v="L"/>
        <s v="H"/>
        <s v="M"/>
      </sharedItems>
    </cacheField>
    <cacheField name="Store Segment" numFmtId="0">
      <sharedItems count="3">
        <s v="M"/>
        <s v="H"/>
        <s v="L"/>
      </sharedItems>
    </cacheField>
    <cacheField name="Loyal?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14">
  <r>
    <x v="0"/>
    <s v="No"/>
    <s v="L-GA004"/>
    <d v="2023-03-31T00:00:00"/>
    <n v="9"/>
    <n v="2986.92"/>
    <n v="1779.39"/>
    <x v="0"/>
    <x v="0"/>
    <x v="0"/>
    <x v="0"/>
    <x v="0"/>
    <x v="0"/>
  </r>
  <r>
    <x v="1"/>
    <s v="No"/>
    <s v="L-UL031"/>
    <d v="2024-09-23T00:00:00"/>
    <n v="1"/>
    <n v="607.23"/>
    <n v="372.34"/>
    <x v="1"/>
    <x v="1"/>
    <x v="1"/>
    <x v="1"/>
    <x v="0"/>
    <x v="1"/>
  </r>
  <r>
    <x v="2"/>
    <s v="No"/>
    <s v="A-CH045"/>
    <d v="2024-08-17T00:00:00"/>
    <n v="9"/>
    <n v="6046.6500000000005"/>
    <n v="4775.3100000000004"/>
    <x v="1"/>
    <x v="1"/>
    <x v="2"/>
    <x v="1"/>
    <x v="1"/>
    <x v="2"/>
  </r>
  <r>
    <x v="3"/>
    <s v="No"/>
    <s v="A-CH039"/>
    <d v="2023-07-05T00:00:00"/>
    <n v="20"/>
    <n v="17561.400000000001"/>
    <n v="12099.400000000001"/>
    <x v="0"/>
    <x v="2"/>
    <x v="3"/>
    <x v="2"/>
    <x v="1"/>
    <x v="2"/>
  </r>
  <r>
    <x v="4"/>
    <s v="No"/>
    <s v="H-NO016"/>
    <d v="2023-03-01T00:00:00"/>
    <n v="21"/>
    <n v="18553.29"/>
    <n v="12937.890000000001"/>
    <x v="0"/>
    <x v="0"/>
    <x v="4"/>
    <x v="3"/>
    <x v="2"/>
    <x v="3"/>
  </r>
  <r>
    <x v="5"/>
    <s v="No"/>
    <s v="A-CH002"/>
    <d v="2024-02-10T00:00:00"/>
    <n v="25"/>
    <n v="4574.5"/>
    <n v="3475.25"/>
    <x v="1"/>
    <x v="3"/>
    <x v="5"/>
    <x v="2"/>
    <x v="1"/>
    <x v="2"/>
  </r>
  <r>
    <x v="5"/>
    <s v="No"/>
    <s v="S-ST013"/>
    <d v="2024-02-23T00:00:00"/>
    <n v="28"/>
    <n v="11176.480000000001"/>
    <n v="8445.92"/>
    <x v="1"/>
    <x v="3"/>
    <x v="5"/>
    <x v="4"/>
    <x v="3"/>
    <x v="4"/>
  </r>
  <r>
    <x v="6"/>
    <s v="No"/>
    <s v="A-KE027"/>
    <d v="2023-05-14T00:00:00"/>
    <n v="4"/>
    <n v="3552.84"/>
    <n v="2889.8"/>
    <x v="0"/>
    <x v="4"/>
    <x v="6"/>
    <x v="2"/>
    <x v="1"/>
    <x v="5"/>
  </r>
  <r>
    <x v="7"/>
    <s v="No"/>
    <s v="A-KE024"/>
    <d v="2023-04-16T00:00:00"/>
    <n v="5"/>
    <n v="5267.4"/>
    <n v="3131.3"/>
    <x v="0"/>
    <x v="4"/>
    <x v="7"/>
    <x v="1"/>
    <x v="1"/>
    <x v="5"/>
  </r>
  <r>
    <x v="8"/>
    <s v="No"/>
    <s v="A-KE011"/>
    <d v="2024-05-27T00:00:00"/>
    <n v="16"/>
    <n v="21299.68"/>
    <n v="13291.36"/>
    <x v="1"/>
    <x v="5"/>
    <x v="8"/>
    <x v="2"/>
    <x v="1"/>
    <x v="5"/>
  </r>
  <r>
    <x v="9"/>
    <s v="No"/>
    <s v="S-FI050"/>
    <d v="2023-05-17T00:00:00"/>
    <n v="7"/>
    <n v="7375.83"/>
    <n v="4567.9900000000007"/>
    <x v="0"/>
    <x v="4"/>
    <x v="9"/>
    <x v="2"/>
    <x v="3"/>
    <x v="6"/>
  </r>
  <r>
    <x v="5"/>
    <s v="No"/>
    <s v="A-KE020"/>
    <d v="2023-07-17T00:00:00"/>
    <n v="10"/>
    <n v="3411.7000000000003"/>
    <n v="2034.7"/>
    <x v="0"/>
    <x v="2"/>
    <x v="5"/>
    <x v="1"/>
    <x v="1"/>
    <x v="5"/>
  </r>
  <r>
    <x v="10"/>
    <s v="No"/>
    <s v="L-GA010"/>
    <d v="2023-03-26T00:00:00"/>
    <n v="23"/>
    <n v="15019"/>
    <n v="11250.449999999999"/>
    <x v="0"/>
    <x v="0"/>
    <x v="10"/>
    <x v="5"/>
    <x v="0"/>
    <x v="0"/>
  </r>
  <r>
    <x v="8"/>
    <s v="No"/>
    <s v="S-FI037"/>
    <d v="2024-08-31T00:00:00"/>
    <n v="5"/>
    <n v="7357.3"/>
    <n v="4978.25"/>
    <x v="1"/>
    <x v="1"/>
    <x v="8"/>
    <x v="1"/>
    <x v="3"/>
    <x v="6"/>
  </r>
  <r>
    <x v="9"/>
    <s v="No"/>
    <s v="S-FI037"/>
    <d v="2024-02-15T00:00:00"/>
    <n v="13"/>
    <n v="19128.98"/>
    <n v="12943.449999999999"/>
    <x v="1"/>
    <x v="3"/>
    <x v="9"/>
    <x v="1"/>
    <x v="3"/>
    <x v="6"/>
  </r>
  <r>
    <x v="5"/>
    <s v="No"/>
    <s v="L-GA036"/>
    <d v="2024-07-28T00:00:00"/>
    <n v="3"/>
    <n v="1442.1"/>
    <n v="905.81999999999994"/>
    <x v="1"/>
    <x v="1"/>
    <x v="5"/>
    <x v="1"/>
    <x v="0"/>
    <x v="0"/>
  </r>
  <r>
    <x v="11"/>
    <s v="No"/>
    <s v="A-CH045"/>
    <d v="2024-02-15T00:00:00"/>
    <n v="21"/>
    <n v="14108.85"/>
    <n v="11142.390000000001"/>
    <x v="1"/>
    <x v="3"/>
    <x v="11"/>
    <x v="1"/>
    <x v="1"/>
    <x v="2"/>
  </r>
  <r>
    <x v="12"/>
    <s v="No"/>
    <s v="H-WI048"/>
    <d v="2024-11-18T00:00:00"/>
    <n v="25"/>
    <n v="24126.5"/>
    <n v="18882.5"/>
    <x v="1"/>
    <x v="6"/>
    <x v="12"/>
    <x v="1"/>
    <x v="2"/>
    <x v="7"/>
  </r>
  <r>
    <x v="9"/>
    <s v="No"/>
    <s v="A-KE040"/>
    <d v="2023-07-02T00:00:00"/>
    <n v="23"/>
    <n v="3750.15"/>
    <n v="2900.53"/>
    <x v="0"/>
    <x v="2"/>
    <x v="9"/>
    <x v="1"/>
    <x v="1"/>
    <x v="5"/>
  </r>
  <r>
    <x v="2"/>
    <s v="No"/>
    <s v="A-KE025"/>
    <d v="2024-05-06T00:00:00"/>
    <n v="16"/>
    <n v="15152.8"/>
    <n v="10678.08"/>
    <x v="1"/>
    <x v="5"/>
    <x v="2"/>
    <x v="3"/>
    <x v="1"/>
    <x v="5"/>
  </r>
  <r>
    <x v="13"/>
    <s v="No"/>
    <s v="S-ST013"/>
    <d v="2024-03-27T00:00:00"/>
    <n v="14"/>
    <n v="5588.2400000000007"/>
    <n v="4222.96"/>
    <x v="1"/>
    <x v="3"/>
    <x v="13"/>
    <x v="4"/>
    <x v="3"/>
    <x v="4"/>
  </r>
  <r>
    <x v="9"/>
    <s v="No"/>
    <s v="L-GA036"/>
    <d v="2024-11-03T00:00:00"/>
    <n v="40"/>
    <n v="19228"/>
    <n v="12077.6"/>
    <x v="1"/>
    <x v="6"/>
    <x v="9"/>
    <x v="1"/>
    <x v="0"/>
    <x v="0"/>
  </r>
  <r>
    <x v="12"/>
    <s v="No"/>
    <s v="G-GA005"/>
    <d v="2023-06-14T00:00:00"/>
    <n v="6"/>
    <n v="3218.88"/>
    <n v="2346.1799999999998"/>
    <x v="0"/>
    <x v="4"/>
    <x v="12"/>
    <x v="1"/>
    <x v="4"/>
    <x v="8"/>
  </r>
  <r>
    <x v="3"/>
    <s v="No"/>
    <s v="L-GA004"/>
    <d v="2023-10-20T00:00:00"/>
    <n v="32"/>
    <n v="10620.16"/>
    <n v="6326.72"/>
    <x v="0"/>
    <x v="7"/>
    <x v="3"/>
    <x v="0"/>
    <x v="0"/>
    <x v="0"/>
  </r>
  <r>
    <x v="11"/>
    <s v="No"/>
    <s v="G-VR022"/>
    <d v="2024-11-19T00:00:00"/>
    <n v="35"/>
    <n v="25549.3"/>
    <n v="20614.650000000001"/>
    <x v="1"/>
    <x v="6"/>
    <x v="11"/>
    <x v="1"/>
    <x v="4"/>
    <x v="9"/>
  </r>
  <r>
    <x v="7"/>
    <s v="No"/>
    <s v="L-UL031"/>
    <d v="2024-05-31T00:00:00"/>
    <n v="4"/>
    <n v="2428.92"/>
    <n v="1489.36"/>
    <x v="1"/>
    <x v="5"/>
    <x v="7"/>
    <x v="1"/>
    <x v="0"/>
    <x v="1"/>
  </r>
  <r>
    <x v="0"/>
    <s v="No"/>
    <s v="G-GA006"/>
    <d v="2024-05-04T00:00:00"/>
    <n v="10"/>
    <n v="13537.9"/>
    <n v="9744.6"/>
    <x v="1"/>
    <x v="5"/>
    <x v="0"/>
    <x v="6"/>
    <x v="4"/>
    <x v="8"/>
  </r>
  <r>
    <x v="5"/>
    <s v="No"/>
    <s v="H-WI042"/>
    <d v="2024-02-28T00:00:00"/>
    <n v="21"/>
    <n v="18551.399999999998"/>
    <n v="12694.29"/>
    <x v="1"/>
    <x v="3"/>
    <x v="5"/>
    <x v="3"/>
    <x v="2"/>
    <x v="10"/>
  </r>
  <r>
    <x v="12"/>
    <s v="No"/>
    <s v="L-GA010"/>
    <d v="2023-06-16T00:00:00"/>
    <n v="14"/>
    <n v="9142"/>
    <n v="6848.0999999999995"/>
    <x v="0"/>
    <x v="4"/>
    <x v="12"/>
    <x v="5"/>
    <x v="0"/>
    <x v="0"/>
  </r>
  <r>
    <x v="1"/>
    <s v="No"/>
    <s v="A-CH002"/>
    <d v="2024-12-27T00:00:00"/>
    <n v="31"/>
    <n v="5672.38"/>
    <n v="4309.3099999999995"/>
    <x v="1"/>
    <x v="6"/>
    <x v="1"/>
    <x v="2"/>
    <x v="1"/>
    <x v="2"/>
  </r>
  <r>
    <x v="5"/>
    <s v="No"/>
    <s v="H-NO016"/>
    <d v="2023-10-05T00:00:00"/>
    <n v="15"/>
    <n v="13252.35"/>
    <n v="9241.35"/>
    <x v="0"/>
    <x v="7"/>
    <x v="5"/>
    <x v="3"/>
    <x v="2"/>
    <x v="3"/>
  </r>
  <r>
    <x v="7"/>
    <s v="No"/>
    <s v="A-CH045"/>
    <d v="2024-06-18T00:00:00"/>
    <n v="13"/>
    <n v="8734.0500000000011"/>
    <n v="6897.67"/>
    <x v="1"/>
    <x v="5"/>
    <x v="7"/>
    <x v="1"/>
    <x v="1"/>
    <x v="2"/>
  </r>
  <r>
    <x v="5"/>
    <s v="No"/>
    <s v="H-WI042"/>
    <d v="2024-11-17T00:00:00"/>
    <n v="26"/>
    <n v="22968.399999999998"/>
    <n v="15716.74"/>
    <x v="1"/>
    <x v="6"/>
    <x v="5"/>
    <x v="3"/>
    <x v="2"/>
    <x v="10"/>
  </r>
  <r>
    <x v="6"/>
    <s v="No"/>
    <s v="L-UL028"/>
    <d v="2024-08-26T00:00:00"/>
    <n v="8"/>
    <n v="3389.36"/>
    <n v="2208.8000000000002"/>
    <x v="1"/>
    <x v="1"/>
    <x v="6"/>
    <x v="7"/>
    <x v="0"/>
    <x v="1"/>
  </r>
  <r>
    <x v="3"/>
    <s v="No"/>
    <s v="A-KE024"/>
    <d v="2023-01-25T00:00:00"/>
    <n v="17"/>
    <n v="17909.16"/>
    <n v="10646.42"/>
    <x v="0"/>
    <x v="0"/>
    <x v="3"/>
    <x v="1"/>
    <x v="1"/>
    <x v="5"/>
  </r>
  <r>
    <x v="1"/>
    <s v="No"/>
    <s v="L-GA010"/>
    <d v="2024-02-23T00:00:00"/>
    <n v="25"/>
    <n v="16325"/>
    <n v="12228.75"/>
    <x v="1"/>
    <x v="3"/>
    <x v="1"/>
    <x v="5"/>
    <x v="0"/>
    <x v="0"/>
  </r>
  <r>
    <x v="5"/>
    <s v="No"/>
    <s v="G-VR009"/>
    <d v="2023-01-13T00:00:00"/>
    <n v="33"/>
    <n v="35143.68"/>
    <n v="22660.109999999997"/>
    <x v="0"/>
    <x v="0"/>
    <x v="5"/>
    <x v="1"/>
    <x v="4"/>
    <x v="9"/>
  </r>
  <r>
    <x v="5"/>
    <s v="No"/>
    <s v="A-MI007"/>
    <d v="2024-03-09T00:00:00"/>
    <n v="27"/>
    <n v="7757.1"/>
    <n v="6282.0899999999992"/>
    <x v="1"/>
    <x v="3"/>
    <x v="5"/>
    <x v="0"/>
    <x v="1"/>
    <x v="11"/>
  </r>
  <r>
    <x v="4"/>
    <s v="No"/>
    <s v="G-GA018"/>
    <d v="2024-09-17T00:00:00"/>
    <n v="4"/>
    <n v="3226.64"/>
    <n v="1924.16"/>
    <x v="1"/>
    <x v="1"/>
    <x v="4"/>
    <x v="1"/>
    <x v="4"/>
    <x v="8"/>
  </r>
  <r>
    <x v="2"/>
    <s v="No"/>
    <s v="A-CH039"/>
    <d v="2023-09-10T00:00:00"/>
    <n v="14"/>
    <n v="12292.980000000001"/>
    <n v="8469.58"/>
    <x v="0"/>
    <x v="2"/>
    <x v="2"/>
    <x v="2"/>
    <x v="1"/>
    <x v="2"/>
  </r>
  <r>
    <x v="9"/>
    <s v="No"/>
    <s v="A-KE024"/>
    <d v="2024-09-14T00:00:00"/>
    <n v="20"/>
    <n v="21069.599999999999"/>
    <n v="12525.2"/>
    <x v="1"/>
    <x v="1"/>
    <x v="9"/>
    <x v="1"/>
    <x v="1"/>
    <x v="5"/>
  </r>
  <r>
    <x v="2"/>
    <s v="No"/>
    <s v="H-WI008"/>
    <d v="2023-12-22T00:00:00"/>
    <n v="41"/>
    <n v="8012.63"/>
    <n v="5983.95"/>
    <x v="0"/>
    <x v="7"/>
    <x v="2"/>
    <x v="5"/>
    <x v="2"/>
    <x v="7"/>
  </r>
  <r>
    <x v="9"/>
    <s v="No"/>
    <s v="A-MI007"/>
    <d v="2024-08-16T00:00:00"/>
    <n v="14"/>
    <n v="4022.2000000000003"/>
    <n v="3257.3799999999997"/>
    <x v="1"/>
    <x v="1"/>
    <x v="9"/>
    <x v="0"/>
    <x v="1"/>
    <x v="11"/>
  </r>
  <r>
    <x v="12"/>
    <s v="No"/>
    <s v="A-CH039"/>
    <d v="2023-09-24T00:00:00"/>
    <n v="21"/>
    <n v="18439.47"/>
    <n v="12704.37"/>
    <x v="0"/>
    <x v="2"/>
    <x v="12"/>
    <x v="2"/>
    <x v="1"/>
    <x v="2"/>
  </r>
  <r>
    <x v="5"/>
    <s v="No"/>
    <s v="G-VR022"/>
    <d v="2024-06-06T00:00:00"/>
    <n v="1"/>
    <n v="729.98"/>
    <n v="588.99"/>
    <x v="1"/>
    <x v="5"/>
    <x v="5"/>
    <x v="1"/>
    <x v="4"/>
    <x v="9"/>
  </r>
  <r>
    <x v="0"/>
    <s v="No"/>
    <s v="A-KE024"/>
    <d v="2023-09-16T00:00:00"/>
    <n v="15"/>
    <n v="15802.2"/>
    <n v="9393.9"/>
    <x v="0"/>
    <x v="2"/>
    <x v="0"/>
    <x v="1"/>
    <x v="1"/>
    <x v="5"/>
  </r>
  <r>
    <x v="4"/>
    <s v="No"/>
    <s v="H-WI048"/>
    <d v="2023-05-04T00:00:00"/>
    <n v="13"/>
    <n v="12545.779999999999"/>
    <n v="9818.9"/>
    <x v="0"/>
    <x v="4"/>
    <x v="4"/>
    <x v="1"/>
    <x v="2"/>
    <x v="7"/>
  </r>
  <r>
    <x v="10"/>
    <s v="No"/>
    <s v="A-KE027"/>
    <d v="2023-10-31T00:00:00"/>
    <n v="39"/>
    <n v="34640.19"/>
    <n v="28175.550000000003"/>
    <x v="0"/>
    <x v="7"/>
    <x v="10"/>
    <x v="2"/>
    <x v="1"/>
    <x v="5"/>
  </r>
  <r>
    <x v="2"/>
    <s v="No"/>
    <s v="H-NO016"/>
    <d v="2023-02-17T00:00:00"/>
    <n v="28"/>
    <n v="24737.72"/>
    <n v="17250.52"/>
    <x v="0"/>
    <x v="0"/>
    <x v="2"/>
    <x v="3"/>
    <x v="2"/>
    <x v="3"/>
  </r>
  <r>
    <x v="4"/>
    <s v="No"/>
    <s v="A-KE027"/>
    <d v="2023-04-10T00:00:00"/>
    <n v="23"/>
    <n v="20428.830000000002"/>
    <n v="16616.350000000002"/>
    <x v="0"/>
    <x v="4"/>
    <x v="4"/>
    <x v="2"/>
    <x v="1"/>
    <x v="5"/>
  </r>
  <r>
    <x v="11"/>
    <s v="No"/>
    <s v="S-FI012"/>
    <d v="2023-05-30T00:00:00"/>
    <n v="13"/>
    <n v="15572.960000000001"/>
    <n v="11473.15"/>
    <x v="0"/>
    <x v="4"/>
    <x v="11"/>
    <x v="1"/>
    <x v="3"/>
    <x v="6"/>
  </r>
  <r>
    <x v="3"/>
    <s v="No"/>
    <s v="G-GA017"/>
    <d v="2023-07-19T00:00:00"/>
    <n v="15"/>
    <n v="21045.15"/>
    <n v="13358.25"/>
    <x v="0"/>
    <x v="2"/>
    <x v="3"/>
    <x v="7"/>
    <x v="4"/>
    <x v="8"/>
  </r>
  <r>
    <x v="7"/>
    <s v="No"/>
    <s v="S-SM033"/>
    <d v="2024-11-07T00:00:00"/>
    <n v="21"/>
    <n v="27952.469999999998"/>
    <n v="17170.02"/>
    <x v="1"/>
    <x v="6"/>
    <x v="7"/>
    <x v="7"/>
    <x v="3"/>
    <x v="12"/>
  </r>
  <r>
    <x v="12"/>
    <s v="No"/>
    <s v="A-CH041"/>
    <d v="2023-10-28T00:00:00"/>
    <n v="25"/>
    <n v="6740.5"/>
    <n v="4097.25"/>
    <x v="0"/>
    <x v="7"/>
    <x v="12"/>
    <x v="5"/>
    <x v="1"/>
    <x v="2"/>
  </r>
  <r>
    <x v="10"/>
    <s v="No"/>
    <s v="H-WI035"/>
    <d v="2023-12-11T00:00:00"/>
    <n v="30"/>
    <n v="10632.6"/>
    <n v="7591.8"/>
    <x v="0"/>
    <x v="7"/>
    <x v="10"/>
    <x v="1"/>
    <x v="2"/>
    <x v="13"/>
  </r>
  <r>
    <x v="4"/>
    <s v="No"/>
    <s v="H-WI032"/>
    <d v="2024-05-22T00:00:00"/>
    <n v="18"/>
    <n v="4258.9800000000005"/>
    <n v="3297.06"/>
    <x v="1"/>
    <x v="5"/>
    <x v="4"/>
    <x v="1"/>
    <x v="2"/>
    <x v="13"/>
  </r>
  <r>
    <x v="10"/>
    <s v="No"/>
    <s v="S-ST013"/>
    <d v="2024-05-20T00:00:00"/>
    <n v="10"/>
    <n v="3991.6000000000004"/>
    <n v="3016.3999999999996"/>
    <x v="1"/>
    <x v="5"/>
    <x v="10"/>
    <x v="4"/>
    <x v="3"/>
    <x v="4"/>
  </r>
  <r>
    <x v="9"/>
    <s v="No"/>
    <s v="H-WI029"/>
    <d v="2024-11-15T00:00:00"/>
    <n v="31"/>
    <n v="39543.909999999996"/>
    <n v="24657.09"/>
    <x v="1"/>
    <x v="6"/>
    <x v="9"/>
    <x v="4"/>
    <x v="2"/>
    <x v="13"/>
  </r>
  <r>
    <x v="8"/>
    <s v="No"/>
    <s v="L-UL031"/>
    <d v="2024-10-19T00:00:00"/>
    <n v="28"/>
    <n v="17002.440000000002"/>
    <n v="10425.519999999999"/>
    <x v="1"/>
    <x v="6"/>
    <x v="8"/>
    <x v="1"/>
    <x v="0"/>
    <x v="1"/>
  </r>
  <r>
    <x v="14"/>
    <s v="No"/>
    <s v="G-VR049"/>
    <d v="2023-10-07T00:00:00"/>
    <n v="40"/>
    <n v="34766.400000000001"/>
    <n v="26101.199999999997"/>
    <x v="0"/>
    <x v="7"/>
    <x v="14"/>
    <x v="5"/>
    <x v="4"/>
    <x v="9"/>
  </r>
  <r>
    <x v="5"/>
    <s v="No"/>
    <s v="S-ST013"/>
    <d v="2024-01-21T00:00:00"/>
    <n v="26"/>
    <n v="10378.16"/>
    <n v="7842.6399999999994"/>
    <x v="1"/>
    <x v="3"/>
    <x v="5"/>
    <x v="4"/>
    <x v="3"/>
    <x v="4"/>
  </r>
  <r>
    <x v="6"/>
    <s v="No"/>
    <s v="A-CH045"/>
    <d v="2024-07-04T00:00:00"/>
    <n v="7"/>
    <n v="4702.95"/>
    <n v="3714.13"/>
    <x v="1"/>
    <x v="1"/>
    <x v="6"/>
    <x v="1"/>
    <x v="1"/>
    <x v="2"/>
  </r>
  <r>
    <x v="5"/>
    <s v="No"/>
    <s v="G-VR022"/>
    <d v="2024-01-10T00:00:00"/>
    <n v="25"/>
    <n v="18249.5"/>
    <n v="14724.75"/>
    <x v="1"/>
    <x v="3"/>
    <x v="5"/>
    <x v="1"/>
    <x v="4"/>
    <x v="9"/>
  </r>
  <r>
    <x v="7"/>
    <s v="No"/>
    <s v="A-LA026"/>
    <d v="2023-07-27T00:00:00"/>
    <n v="19"/>
    <n v="2548.85"/>
    <n v="2105.58"/>
    <x v="0"/>
    <x v="2"/>
    <x v="7"/>
    <x v="1"/>
    <x v="1"/>
    <x v="14"/>
  </r>
  <r>
    <x v="3"/>
    <s v="No"/>
    <s v="A-KE040"/>
    <d v="2023-01-20T00:00:00"/>
    <n v="14"/>
    <n v="2282.7000000000003"/>
    <n v="1765.54"/>
    <x v="0"/>
    <x v="0"/>
    <x v="3"/>
    <x v="1"/>
    <x v="1"/>
    <x v="5"/>
  </r>
  <r>
    <x v="4"/>
    <s v="No"/>
    <s v="G-GA018"/>
    <d v="2024-01-16T00:00:00"/>
    <n v="27"/>
    <n v="21779.82"/>
    <n v="12988.08"/>
    <x v="1"/>
    <x v="3"/>
    <x v="4"/>
    <x v="1"/>
    <x v="4"/>
    <x v="8"/>
  </r>
  <r>
    <x v="8"/>
    <s v="No"/>
    <s v="G-VR022"/>
    <d v="2024-04-27T00:00:00"/>
    <n v="20"/>
    <n v="14599.6"/>
    <n v="11779.8"/>
    <x v="1"/>
    <x v="5"/>
    <x v="8"/>
    <x v="1"/>
    <x v="4"/>
    <x v="9"/>
  </r>
  <r>
    <x v="14"/>
    <s v="No"/>
    <s v="G-GA047"/>
    <d v="2024-05-24T00:00:00"/>
    <n v="5"/>
    <n v="5853.2000000000007"/>
    <n v="4675.8499999999995"/>
    <x v="1"/>
    <x v="5"/>
    <x v="14"/>
    <x v="6"/>
    <x v="4"/>
    <x v="8"/>
  </r>
  <r>
    <x v="4"/>
    <s v="No"/>
    <s v="S-SM023"/>
    <d v="2023-11-21T00:00:00"/>
    <n v="29"/>
    <n v="7518.83"/>
    <n v="4914.63"/>
    <x v="0"/>
    <x v="7"/>
    <x v="4"/>
    <x v="6"/>
    <x v="3"/>
    <x v="15"/>
  </r>
  <r>
    <x v="5"/>
    <s v="No"/>
    <s v="H-WI042"/>
    <d v="2024-12-06T00:00:00"/>
    <n v="36"/>
    <n v="31802.399999999998"/>
    <n v="21761.64"/>
    <x v="1"/>
    <x v="6"/>
    <x v="5"/>
    <x v="3"/>
    <x v="2"/>
    <x v="10"/>
  </r>
  <r>
    <x v="15"/>
    <s v="No"/>
    <s v="G-VR022"/>
    <d v="2024-07-22T00:00:00"/>
    <n v="19"/>
    <n v="13869.62"/>
    <n v="11190.81"/>
    <x v="1"/>
    <x v="1"/>
    <x v="15"/>
    <x v="1"/>
    <x v="4"/>
    <x v="9"/>
  </r>
  <r>
    <x v="10"/>
    <s v="No"/>
    <s v="A-MI014"/>
    <d v="2024-06-03T00:00:00"/>
    <n v="13"/>
    <n v="7311.33"/>
    <n v="5582.59"/>
    <x v="1"/>
    <x v="5"/>
    <x v="10"/>
    <x v="3"/>
    <x v="1"/>
    <x v="11"/>
  </r>
  <r>
    <x v="10"/>
    <s v="No"/>
    <s v="G-VR043"/>
    <d v="2023-06-03T00:00:00"/>
    <n v="15"/>
    <n v="5738.7"/>
    <n v="4534.95"/>
    <x v="0"/>
    <x v="4"/>
    <x v="10"/>
    <x v="0"/>
    <x v="4"/>
    <x v="9"/>
  </r>
  <r>
    <x v="5"/>
    <s v="No"/>
    <s v="H-WI029"/>
    <d v="2024-04-17T00:00:00"/>
    <n v="10"/>
    <n v="12756.099999999999"/>
    <n v="7953.9"/>
    <x v="1"/>
    <x v="5"/>
    <x v="5"/>
    <x v="4"/>
    <x v="2"/>
    <x v="13"/>
  </r>
  <r>
    <x v="5"/>
    <s v="No"/>
    <s v="S-SM038"/>
    <d v="2023-12-26T00:00:00"/>
    <n v="30"/>
    <n v="43359"/>
    <n v="29108.1"/>
    <x v="0"/>
    <x v="7"/>
    <x v="5"/>
    <x v="1"/>
    <x v="3"/>
    <x v="12"/>
  </r>
  <r>
    <x v="5"/>
    <s v="No"/>
    <s v="A-KE025"/>
    <d v="2024-03-28T00:00:00"/>
    <n v="19"/>
    <n v="17993.95"/>
    <n v="12680.22"/>
    <x v="1"/>
    <x v="3"/>
    <x v="5"/>
    <x v="3"/>
    <x v="1"/>
    <x v="5"/>
  </r>
  <r>
    <x v="7"/>
    <s v="No"/>
    <s v="L-GA010"/>
    <d v="2023-05-18T00:00:00"/>
    <n v="22"/>
    <n v="14366"/>
    <n v="10761.3"/>
    <x v="0"/>
    <x v="4"/>
    <x v="7"/>
    <x v="5"/>
    <x v="0"/>
    <x v="0"/>
  </r>
  <r>
    <x v="9"/>
    <s v="No"/>
    <s v="G-GA044"/>
    <d v="2023-04-05T00:00:00"/>
    <n v="3"/>
    <n v="3393.33"/>
    <n v="2816.8500000000004"/>
    <x v="0"/>
    <x v="4"/>
    <x v="9"/>
    <x v="1"/>
    <x v="4"/>
    <x v="16"/>
  </r>
  <r>
    <x v="5"/>
    <s v="No"/>
    <s v="A-CH045"/>
    <d v="2024-04-15T00:00:00"/>
    <n v="2"/>
    <n v="1343.7"/>
    <n v="1061.18"/>
    <x v="1"/>
    <x v="5"/>
    <x v="5"/>
    <x v="1"/>
    <x v="1"/>
    <x v="2"/>
  </r>
  <r>
    <x v="5"/>
    <s v="No"/>
    <s v="H-WI032"/>
    <d v="2024-10-18T00:00:00"/>
    <n v="28"/>
    <n v="6625.08"/>
    <n v="5128.7599999999993"/>
    <x v="1"/>
    <x v="6"/>
    <x v="5"/>
    <x v="1"/>
    <x v="2"/>
    <x v="13"/>
  </r>
  <r>
    <x v="13"/>
    <s v="No"/>
    <s v="A-KE040"/>
    <d v="2023-04-29T00:00:00"/>
    <n v="10"/>
    <n v="1630.5"/>
    <n v="1261.0999999999999"/>
    <x v="0"/>
    <x v="4"/>
    <x v="13"/>
    <x v="1"/>
    <x v="1"/>
    <x v="5"/>
  </r>
  <r>
    <x v="5"/>
    <s v="No"/>
    <s v="G-VR043"/>
    <d v="2024-03-30T00:00:00"/>
    <n v="10"/>
    <n v="3825.7999999999997"/>
    <n v="3023.2999999999997"/>
    <x v="1"/>
    <x v="3"/>
    <x v="5"/>
    <x v="0"/>
    <x v="4"/>
    <x v="9"/>
  </r>
  <r>
    <x v="6"/>
    <s v="No"/>
    <s v="H-WI035"/>
    <d v="2023-07-06T00:00:00"/>
    <n v="15"/>
    <n v="5316.3"/>
    <n v="3795.9"/>
    <x v="0"/>
    <x v="2"/>
    <x v="6"/>
    <x v="1"/>
    <x v="2"/>
    <x v="13"/>
  </r>
  <r>
    <x v="9"/>
    <s v="No"/>
    <s v="A-KE040"/>
    <d v="2023-12-12T00:00:00"/>
    <n v="24"/>
    <n v="3913.2000000000003"/>
    <n v="3026.64"/>
    <x v="0"/>
    <x v="7"/>
    <x v="9"/>
    <x v="1"/>
    <x v="1"/>
    <x v="5"/>
  </r>
  <r>
    <x v="10"/>
    <s v="No"/>
    <s v="G-GA018"/>
    <d v="2024-04-09T00:00:00"/>
    <n v="10"/>
    <n v="8066.5999999999995"/>
    <n v="4810.4000000000005"/>
    <x v="1"/>
    <x v="5"/>
    <x v="10"/>
    <x v="1"/>
    <x v="4"/>
    <x v="8"/>
  </r>
  <r>
    <x v="11"/>
    <s v="No"/>
    <s v="L-UL031"/>
    <d v="2024-04-12T00:00:00"/>
    <n v="13"/>
    <n v="7893.99"/>
    <n v="4840.42"/>
    <x v="1"/>
    <x v="5"/>
    <x v="11"/>
    <x v="1"/>
    <x v="0"/>
    <x v="1"/>
  </r>
  <r>
    <x v="1"/>
    <s v="No"/>
    <s v="A-CH003"/>
    <d v="2024-12-10T00:00:00"/>
    <n v="27"/>
    <n v="10468.98"/>
    <n v="7004.34"/>
    <x v="1"/>
    <x v="6"/>
    <x v="1"/>
    <x v="6"/>
    <x v="1"/>
    <x v="2"/>
  </r>
  <r>
    <x v="8"/>
    <s v="No"/>
    <s v="A-LA026"/>
    <d v="2024-07-17T00:00:00"/>
    <n v="5"/>
    <n v="670.75"/>
    <n v="554.09999999999991"/>
    <x v="1"/>
    <x v="1"/>
    <x v="8"/>
    <x v="1"/>
    <x v="1"/>
    <x v="14"/>
  </r>
  <r>
    <x v="4"/>
    <s v="No"/>
    <s v="G-GA046"/>
    <d v="2024-10-13T00:00:00"/>
    <n v="22"/>
    <n v="7109.2999999999993"/>
    <n v="4396.92"/>
    <x v="1"/>
    <x v="6"/>
    <x v="4"/>
    <x v="0"/>
    <x v="4"/>
    <x v="8"/>
  </r>
  <r>
    <x v="2"/>
    <s v="No"/>
    <s v="L-GA010"/>
    <d v="2023-08-19T00:00:00"/>
    <n v="11"/>
    <n v="7183"/>
    <n v="5380.65"/>
    <x v="0"/>
    <x v="2"/>
    <x v="2"/>
    <x v="5"/>
    <x v="0"/>
    <x v="0"/>
  </r>
  <r>
    <x v="3"/>
    <s v="No"/>
    <s v="H-WI030"/>
    <d v="2024-03-05T00:00:00"/>
    <n v="28"/>
    <n v="15214.08"/>
    <n v="10824.24"/>
    <x v="1"/>
    <x v="3"/>
    <x v="3"/>
    <x v="1"/>
    <x v="2"/>
    <x v="10"/>
  </r>
  <r>
    <x v="9"/>
    <s v="No"/>
    <s v="A-CH039"/>
    <d v="2023-09-22T00:00:00"/>
    <n v="8"/>
    <n v="7024.56"/>
    <n v="4839.76"/>
    <x v="0"/>
    <x v="2"/>
    <x v="9"/>
    <x v="2"/>
    <x v="1"/>
    <x v="2"/>
  </r>
  <r>
    <x v="0"/>
    <s v="No"/>
    <s v="A-CH039"/>
    <d v="2023-06-23T00:00:00"/>
    <n v="16"/>
    <n v="14049.12"/>
    <n v="9679.52"/>
    <x v="0"/>
    <x v="4"/>
    <x v="0"/>
    <x v="2"/>
    <x v="1"/>
    <x v="2"/>
  </r>
  <r>
    <x v="2"/>
    <s v="No"/>
    <s v="L-GA036"/>
    <d v="2024-07-15T00:00:00"/>
    <n v="1"/>
    <n v="480.7"/>
    <n v="301.94"/>
    <x v="1"/>
    <x v="1"/>
    <x v="2"/>
    <x v="1"/>
    <x v="0"/>
    <x v="0"/>
  </r>
  <r>
    <x v="8"/>
    <s v="No"/>
    <s v="L-GA010"/>
    <d v="2023-07-14T00:00:00"/>
    <n v="20"/>
    <n v="13060"/>
    <n v="9783"/>
    <x v="0"/>
    <x v="2"/>
    <x v="8"/>
    <x v="5"/>
    <x v="0"/>
    <x v="0"/>
  </r>
  <r>
    <x v="12"/>
    <s v="No"/>
    <s v="S-FI012"/>
    <d v="2023-11-22T00:00:00"/>
    <n v="29"/>
    <n v="34739.68"/>
    <n v="25593.949999999997"/>
    <x v="0"/>
    <x v="7"/>
    <x v="12"/>
    <x v="1"/>
    <x v="3"/>
    <x v="6"/>
  </r>
  <r>
    <x v="3"/>
    <s v="No"/>
    <s v="G-GA017"/>
    <d v="2023-08-16T00:00:00"/>
    <n v="17"/>
    <n v="23851.17"/>
    <n v="15139.349999999999"/>
    <x v="0"/>
    <x v="2"/>
    <x v="3"/>
    <x v="7"/>
    <x v="4"/>
    <x v="8"/>
  </r>
  <r>
    <x v="5"/>
    <s v="No"/>
    <s v="S-FI037"/>
    <d v="2024-05-29T00:00:00"/>
    <n v="6"/>
    <n v="8828.76"/>
    <n v="5973.9"/>
    <x v="1"/>
    <x v="5"/>
    <x v="5"/>
    <x v="1"/>
    <x v="3"/>
    <x v="6"/>
  </r>
  <r>
    <x v="0"/>
    <s v="No"/>
    <s v="A-KE020"/>
    <d v="2024-07-08T00:00:00"/>
    <n v="17"/>
    <n v="5799.89"/>
    <n v="3458.99"/>
    <x v="1"/>
    <x v="1"/>
    <x v="0"/>
    <x v="1"/>
    <x v="1"/>
    <x v="5"/>
  </r>
  <r>
    <x v="2"/>
    <s v="No"/>
    <s v="G-GA018"/>
    <d v="2024-05-27T00:00:00"/>
    <n v="17"/>
    <n v="13713.22"/>
    <n v="8177.68"/>
    <x v="1"/>
    <x v="5"/>
    <x v="2"/>
    <x v="1"/>
    <x v="4"/>
    <x v="8"/>
  </r>
  <r>
    <x v="11"/>
    <s v="No"/>
    <s v="G-GA044"/>
    <d v="2023-02-05T00:00:00"/>
    <n v="27"/>
    <n v="30539.969999999998"/>
    <n v="25351.65"/>
    <x v="0"/>
    <x v="0"/>
    <x v="11"/>
    <x v="1"/>
    <x v="4"/>
    <x v="16"/>
  </r>
  <r>
    <x v="1"/>
    <s v="No"/>
    <s v="S-SM023"/>
    <d v="2023-02-25T00:00:00"/>
    <n v="24"/>
    <n v="6222.48"/>
    <n v="4067.2799999999997"/>
    <x v="0"/>
    <x v="0"/>
    <x v="1"/>
    <x v="6"/>
    <x v="3"/>
    <x v="15"/>
  </r>
  <r>
    <x v="0"/>
    <s v="No"/>
    <s v="H-NO016"/>
    <d v="2023-09-30T00:00:00"/>
    <n v="31"/>
    <n v="27388.19"/>
    <n v="19098.79"/>
    <x v="0"/>
    <x v="2"/>
    <x v="0"/>
    <x v="3"/>
    <x v="2"/>
    <x v="3"/>
  </r>
  <r>
    <x v="5"/>
    <s v="No"/>
    <s v="S-SM033"/>
    <d v="2024-11-24T00:00:00"/>
    <n v="37"/>
    <n v="49249.59"/>
    <n v="30251.94"/>
    <x v="1"/>
    <x v="6"/>
    <x v="5"/>
    <x v="7"/>
    <x v="3"/>
    <x v="12"/>
  </r>
  <r>
    <x v="12"/>
    <s v="No"/>
    <s v="A-CH039"/>
    <d v="2023-03-24T00:00:00"/>
    <n v="20"/>
    <n v="17561.400000000001"/>
    <n v="12099.400000000001"/>
    <x v="0"/>
    <x v="0"/>
    <x v="12"/>
    <x v="2"/>
    <x v="1"/>
    <x v="2"/>
  </r>
  <r>
    <x v="8"/>
    <s v="No"/>
    <s v="S-SM023"/>
    <d v="2023-11-11T00:00:00"/>
    <n v="26"/>
    <n v="6741.0199999999995"/>
    <n v="4406.22"/>
    <x v="0"/>
    <x v="7"/>
    <x v="8"/>
    <x v="6"/>
    <x v="3"/>
    <x v="15"/>
  </r>
  <r>
    <x v="0"/>
    <s v="No"/>
    <s v="A-KE020"/>
    <d v="2023-11-11T00:00:00"/>
    <n v="34"/>
    <n v="11599.78"/>
    <n v="6917.98"/>
    <x v="0"/>
    <x v="7"/>
    <x v="0"/>
    <x v="1"/>
    <x v="1"/>
    <x v="5"/>
  </r>
  <r>
    <x v="9"/>
    <s v="No"/>
    <s v="G-GA044"/>
    <d v="2023-04-14T00:00:00"/>
    <n v="8"/>
    <n v="9048.8799999999992"/>
    <n v="7511.6"/>
    <x v="0"/>
    <x v="4"/>
    <x v="9"/>
    <x v="1"/>
    <x v="4"/>
    <x v="16"/>
  </r>
  <r>
    <x v="6"/>
    <s v="No"/>
    <s v="A-CH002"/>
    <d v="2024-01-13T00:00:00"/>
    <n v="19"/>
    <n v="3476.62"/>
    <n v="2641.1899999999996"/>
    <x v="1"/>
    <x v="3"/>
    <x v="6"/>
    <x v="2"/>
    <x v="1"/>
    <x v="2"/>
  </r>
  <r>
    <x v="15"/>
    <s v="No"/>
    <s v="A-CH039"/>
    <d v="2023-06-01T00:00:00"/>
    <n v="4"/>
    <n v="3512.28"/>
    <n v="2419.88"/>
    <x v="0"/>
    <x v="4"/>
    <x v="15"/>
    <x v="2"/>
    <x v="1"/>
    <x v="2"/>
  </r>
  <r>
    <x v="3"/>
    <s v="No"/>
    <s v="G-VR022"/>
    <d v="2024-07-02T00:00:00"/>
    <n v="9"/>
    <n v="6569.82"/>
    <n v="5300.91"/>
    <x v="1"/>
    <x v="1"/>
    <x v="3"/>
    <x v="1"/>
    <x v="4"/>
    <x v="9"/>
  </r>
  <r>
    <x v="6"/>
    <s v="No"/>
    <s v="L-GA036"/>
    <d v="2024-04-09T00:00:00"/>
    <n v="12"/>
    <n v="5768.4"/>
    <n v="3623.2799999999997"/>
    <x v="1"/>
    <x v="5"/>
    <x v="6"/>
    <x v="1"/>
    <x v="0"/>
    <x v="0"/>
  </r>
  <r>
    <x v="9"/>
    <s v="No"/>
    <s v="A-CH045"/>
    <d v="2024-01-01T00:00:00"/>
    <n v="31"/>
    <n v="20827.350000000002"/>
    <n v="16448.29"/>
    <x v="1"/>
    <x v="3"/>
    <x v="9"/>
    <x v="1"/>
    <x v="1"/>
    <x v="2"/>
  </r>
  <r>
    <x v="8"/>
    <s v="No"/>
    <s v="S-ST013"/>
    <d v="2024-07-27T00:00:00"/>
    <n v="19"/>
    <n v="7584.0400000000009"/>
    <n v="5731.16"/>
    <x v="1"/>
    <x v="1"/>
    <x v="8"/>
    <x v="4"/>
    <x v="3"/>
    <x v="4"/>
  </r>
  <r>
    <x v="5"/>
    <s v="No"/>
    <s v="G-VR019"/>
    <d v="2023-04-17T00:00:00"/>
    <n v="22"/>
    <n v="22965.360000000001"/>
    <n v="14168.88"/>
    <x v="0"/>
    <x v="4"/>
    <x v="5"/>
    <x v="7"/>
    <x v="4"/>
    <x v="9"/>
  </r>
  <r>
    <x v="5"/>
    <s v="No"/>
    <s v="G-GA006"/>
    <d v="2024-12-29T00:00:00"/>
    <n v="30"/>
    <n v="40613.699999999997"/>
    <n v="29233.800000000003"/>
    <x v="1"/>
    <x v="6"/>
    <x v="5"/>
    <x v="6"/>
    <x v="4"/>
    <x v="8"/>
  </r>
  <r>
    <x v="6"/>
    <s v="No"/>
    <s v="G-GA005"/>
    <d v="2023-10-22T00:00:00"/>
    <n v="39"/>
    <n v="20922.72"/>
    <n v="15250.169999999998"/>
    <x v="0"/>
    <x v="7"/>
    <x v="6"/>
    <x v="1"/>
    <x v="4"/>
    <x v="8"/>
  </r>
  <r>
    <x v="6"/>
    <s v="No"/>
    <s v="A-KE027"/>
    <d v="2023-02-24T00:00:00"/>
    <n v="18"/>
    <n v="15987.78"/>
    <n v="13004.1"/>
    <x v="0"/>
    <x v="0"/>
    <x v="6"/>
    <x v="2"/>
    <x v="1"/>
    <x v="5"/>
  </r>
  <r>
    <x v="10"/>
    <s v="No"/>
    <s v="L-GA010"/>
    <d v="2023-09-11T00:00:00"/>
    <n v="10"/>
    <n v="6530"/>
    <n v="4891.5"/>
    <x v="0"/>
    <x v="2"/>
    <x v="10"/>
    <x v="5"/>
    <x v="0"/>
    <x v="0"/>
  </r>
  <r>
    <x v="6"/>
    <s v="No"/>
    <s v="L-GA004"/>
    <d v="2024-06-11T00:00:00"/>
    <n v="20"/>
    <n v="6637.6"/>
    <n v="3954.2000000000003"/>
    <x v="1"/>
    <x v="5"/>
    <x v="6"/>
    <x v="0"/>
    <x v="0"/>
    <x v="0"/>
  </r>
  <r>
    <x v="5"/>
    <s v="No"/>
    <s v="H-NO015"/>
    <d v="2024-11-21T00:00:00"/>
    <n v="30"/>
    <n v="33240"/>
    <n v="26041.5"/>
    <x v="1"/>
    <x v="6"/>
    <x v="5"/>
    <x v="1"/>
    <x v="2"/>
    <x v="3"/>
  </r>
  <r>
    <x v="15"/>
    <s v="No"/>
    <s v="G-GA044"/>
    <d v="2023-11-21T00:00:00"/>
    <n v="37"/>
    <n v="41851.07"/>
    <n v="34741.15"/>
    <x v="0"/>
    <x v="7"/>
    <x v="15"/>
    <x v="1"/>
    <x v="4"/>
    <x v="16"/>
  </r>
  <r>
    <x v="15"/>
    <s v="No"/>
    <s v="A-CH002"/>
    <d v="2024-03-25T00:00:00"/>
    <n v="15"/>
    <n v="2744.7"/>
    <n v="2085.1499999999996"/>
    <x v="1"/>
    <x v="3"/>
    <x v="15"/>
    <x v="2"/>
    <x v="1"/>
    <x v="2"/>
  </r>
  <r>
    <x v="4"/>
    <s v="No"/>
    <s v="A-CH045"/>
    <d v="2024-10-28T00:00:00"/>
    <n v="39"/>
    <n v="26202.15"/>
    <n v="20693.010000000002"/>
    <x v="1"/>
    <x v="6"/>
    <x v="4"/>
    <x v="1"/>
    <x v="1"/>
    <x v="2"/>
  </r>
  <r>
    <x v="4"/>
    <s v="No"/>
    <s v="S-FI037"/>
    <d v="2024-02-17T00:00:00"/>
    <n v="27"/>
    <n v="39729.42"/>
    <n v="26882.55"/>
    <x v="1"/>
    <x v="3"/>
    <x v="4"/>
    <x v="1"/>
    <x v="3"/>
    <x v="6"/>
  </r>
  <r>
    <x v="11"/>
    <s v="No"/>
    <s v="H-WI008"/>
    <d v="2023-04-15T00:00:00"/>
    <n v="18"/>
    <n v="3517.7400000000002"/>
    <n v="2627.1"/>
    <x v="0"/>
    <x v="4"/>
    <x v="11"/>
    <x v="5"/>
    <x v="2"/>
    <x v="7"/>
  </r>
  <r>
    <x v="5"/>
    <s v="No"/>
    <s v="A-KE024"/>
    <d v="2023-05-02T00:00:00"/>
    <n v="6"/>
    <n v="6320.88"/>
    <n v="3757.56"/>
    <x v="0"/>
    <x v="4"/>
    <x v="5"/>
    <x v="1"/>
    <x v="1"/>
    <x v="5"/>
  </r>
  <r>
    <x v="12"/>
    <s v="No"/>
    <s v="S-SM023"/>
    <d v="2023-10-07T00:00:00"/>
    <n v="42"/>
    <n v="10889.34"/>
    <n v="7117.74"/>
    <x v="0"/>
    <x v="7"/>
    <x v="12"/>
    <x v="6"/>
    <x v="3"/>
    <x v="15"/>
  </r>
  <r>
    <x v="5"/>
    <s v="No"/>
    <s v="H-WI029"/>
    <d v="2024-10-24T00:00:00"/>
    <n v="30"/>
    <n v="38268.299999999996"/>
    <n v="23861.7"/>
    <x v="1"/>
    <x v="6"/>
    <x v="5"/>
    <x v="4"/>
    <x v="2"/>
    <x v="13"/>
  </r>
  <r>
    <x v="5"/>
    <s v="No"/>
    <s v="H-WI035"/>
    <d v="2023-09-12T00:00:00"/>
    <n v="6"/>
    <n v="2126.52"/>
    <n v="1518.3600000000001"/>
    <x v="0"/>
    <x v="2"/>
    <x v="5"/>
    <x v="1"/>
    <x v="2"/>
    <x v="13"/>
  </r>
  <r>
    <x v="5"/>
    <s v="No"/>
    <s v="L-UL034"/>
    <d v="2024-02-09T00:00:00"/>
    <n v="30"/>
    <n v="2394.3000000000002"/>
    <n v="1920.6"/>
    <x v="1"/>
    <x v="3"/>
    <x v="5"/>
    <x v="6"/>
    <x v="0"/>
    <x v="1"/>
  </r>
  <r>
    <x v="7"/>
    <s v="No"/>
    <s v="G-GA006"/>
    <d v="2024-10-18T00:00:00"/>
    <n v="21"/>
    <n v="28429.59"/>
    <n v="20463.66"/>
    <x v="1"/>
    <x v="6"/>
    <x v="7"/>
    <x v="6"/>
    <x v="4"/>
    <x v="8"/>
  </r>
  <r>
    <x v="8"/>
    <s v="No"/>
    <s v="A-CH045"/>
    <d v="2024-09-27T00:00:00"/>
    <n v="18"/>
    <n v="12093.300000000001"/>
    <n v="9550.6200000000008"/>
    <x v="1"/>
    <x v="1"/>
    <x v="8"/>
    <x v="1"/>
    <x v="1"/>
    <x v="2"/>
  </r>
  <r>
    <x v="2"/>
    <s v="No"/>
    <s v="G-GA017"/>
    <d v="2024-01-04T00:00:00"/>
    <n v="13"/>
    <n v="18239.13"/>
    <n v="11577.15"/>
    <x v="1"/>
    <x v="3"/>
    <x v="2"/>
    <x v="7"/>
    <x v="4"/>
    <x v="8"/>
  </r>
  <r>
    <x v="5"/>
    <s v="No"/>
    <s v="H-NO016"/>
    <d v="2023-09-04T00:00:00"/>
    <n v="12"/>
    <n v="10601.880000000001"/>
    <n v="7393.08"/>
    <x v="0"/>
    <x v="2"/>
    <x v="5"/>
    <x v="3"/>
    <x v="2"/>
    <x v="3"/>
  </r>
  <r>
    <x v="0"/>
    <s v="No"/>
    <s v="L-GA036"/>
    <d v="2024-08-12T00:00:00"/>
    <n v="2"/>
    <n v="961.4"/>
    <n v="603.88"/>
    <x v="1"/>
    <x v="1"/>
    <x v="0"/>
    <x v="1"/>
    <x v="0"/>
    <x v="0"/>
  </r>
  <r>
    <x v="10"/>
    <s v="No"/>
    <s v="L-GA004"/>
    <d v="2023-02-14T00:00:00"/>
    <n v="30"/>
    <n v="9956.4"/>
    <n v="5931.3"/>
    <x v="0"/>
    <x v="0"/>
    <x v="10"/>
    <x v="0"/>
    <x v="0"/>
    <x v="0"/>
  </r>
  <r>
    <x v="8"/>
    <s v="No"/>
    <s v="A-KE027"/>
    <d v="2023-12-21T00:00:00"/>
    <n v="35"/>
    <n v="31087.350000000002"/>
    <n v="25285.75"/>
    <x v="0"/>
    <x v="7"/>
    <x v="8"/>
    <x v="2"/>
    <x v="1"/>
    <x v="5"/>
  </r>
  <r>
    <x v="13"/>
    <s v="No"/>
    <s v="G-VR043"/>
    <d v="2023-03-28T00:00:00"/>
    <n v="20"/>
    <n v="7651.5999999999995"/>
    <n v="6046.5999999999995"/>
    <x v="0"/>
    <x v="0"/>
    <x v="13"/>
    <x v="0"/>
    <x v="4"/>
    <x v="9"/>
  </r>
  <r>
    <x v="10"/>
    <s v="No"/>
    <s v="A-MI014"/>
    <d v="2024-04-23T00:00:00"/>
    <n v="11"/>
    <n v="6186.5099999999993"/>
    <n v="4723.7300000000005"/>
    <x v="1"/>
    <x v="5"/>
    <x v="10"/>
    <x v="3"/>
    <x v="1"/>
    <x v="11"/>
  </r>
  <r>
    <x v="2"/>
    <s v="No"/>
    <s v="A-CH039"/>
    <d v="2023-12-01T00:00:00"/>
    <n v="37"/>
    <n v="32488.59"/>
    <n v="22383.89"/>
    <x v="0"/>
    <x v="7"/>
    <x v="2"/>
    <x v="2"/>
    <x v="1"/>
    <x v="2"/>
  </r>
  <r>
    <x v="5"/>
    <s v="No"/>
    <s v="S-SM038"/>
    <d v="2023-10-04T00:00:00"/>
    <n v="4"/>
    <n v="5781.2"/>
    <n v="3881.08"/>
    <x v="0"/>
    <x v="7"/>
    <x v="5"/>
    <x v="1"/>
    <x v="3"/>
    <x v="12"/>
  </r>
  <r>
    <x v="15"/>
    <s v="No"/>
    <s v="H-WI029"/>
    <d v="2024-09-01T00:00:00"/>
    <n v="19"/>
    <n v="24236.589999999997"/>
    <n v="15112.41"/>
    <x v="1"/>
    <x v="1"/>
    <x v="15"/>
    <x v="4"/>
    <x v="2"/>
    <x v="13"/>
  </r>
  <r>
    <x v="2"/>
    <s v="No"/>
    <s v="H-WI030"/>
    <d v="2023-12-26T00:00:00"/>
    <n v="23"/>
    <n v="12497.28"/>
    <n v="8891.34"/>
    <x v="0"/>
    <x v="7"/>
    <x v="2"/>
    <x v="1"/>
    <x v="2"/>
    <x v="10"/>
  </r>
  <r>
    <x v="7"/>
    <s v="No"/>
    <s v="H-WI042"/>
    <d v="2024-10-10T00:00:00"/>
    <n v="31"/>
    <n v="27385.399999999998"/>
    <n v="18739.189999999999"/>
    <x v="1"/>
    <x v="6"/>
    <x v="7"/>
    <x v="3"/>
    <x v="2"/>
    <x v="10"/>
  </r>
  <r>
    <x v="0"/>
    <s v="No"/>
    <s v="H-WI008"/>
    <d v="2023-02-17T00:00:00"/>
    <n v="19"/>
    <n v="3713.17"/>
    <n v="2773.0499999999997"/>
    <x v="0"/>
    <x v="0"/>
    <x v="0"/>
    <x v="5"/>
    <x v="2"/>
    <x v="7"/>
  </r>
  <r>
    <x v="4"/>
    <s v="No"/>
    <s v="A-KE025"/>
    <d v="2024-10-19T00:00:00"/>
    <n v="35"/>
    <n v="33146.75"/>
    <n v="23358.3"/>
    <x v="1"/>
    <x v="6"/>
    <x v="4"/>
    <x v="3"/>
    <x v="1"/>
    <x v="5"/>
  </r>
  <r>
    <x v="13"/>
    <s v="No"/>
    <s v="A-KE024"/>
    <d v="2023-04-05T00:00:00"/>
    <n v="12"/>
    <n v="12641.76"/>
    <n v="7515.12"/>
    <x v="0"/>
    <x v="4"/>
    <x v="13"/>
    <x v="1"/>
    <x v="1"/>
    <x v="5"/>
  </r>
  <r>
    <x v="5"/>
    <s v="No"/>
    <s v="A-KE025"/>
    <d v="2024-10-22T00:00:00"/>
    <n v="30"/>
    <n v="28411.5"/>
    <n v="20021.400000000001"/>
    <x v="1"/>
    <x v="6"/>
    <x v="5"/>
    <x v="3"/>
    <x v="1"/>
    <x v="5"/>
  </r>
  <r>
    <x v="3"/>
    <s v="No"/>
    <s v="S-SM038"/>
    <d v="2024-10-05T00:00:00"/>
    <n v="40"/>
    <n v="57812"/>
    <n v="38810.800000000003"/>
    <x v="1"/>
    <x v="6"/>
    <x v="3"/>
    <x v="1"/>
    <x v="3"/>
    <x v="12"/>
  </r>
  <r>
    <x v="10"/>
    <s v="No"/>
    <s v="H-WI029"/>
    <d v="2024-04-23T00:00:00"/>
    <n v="3"/>
    <n v="3826.83"/>
    <n v="2386.17"/>
    <x v="1"/>
    <x v="5"/>
    <x v="10"/>
    <x v="4"/>
    <x v="2"/>
    <x v="13"/>
  </r>
  <r>
    <x v="11"/>
    <s v="No"/>
    <s v="H-WI035"/>
    <d v="2023-05-16T00:00:00"/>
    <n v="7"/>
    <n v="2480.94"/>
    <n v="1771.42"/>
    <x v="0"/>
    <x v="4"/>
    <x v="11"/>
    <x v="1"/>
    <x v="2"/>
    <x v="13"/>
  </r>
  <r>
    <x v="5"/>
    <s v="No"/>
    <s v="G-GA046"/>
    <d v="2024-09-18T00:00:00"/>
    <n v="12"/>
    <n v="3877.7999999999997"/>
    <n v="2398.3200000000002"/>
    <x v="1"/>
    <x v="1"/>
    <x v="5"/>
    <x v="0"/>
    <x v="4"/>
    <x v="8"/>
  </r>
  <r>
    <x v="13"/>
    <s v="No"/>
    <s v="A-CH041"/>
    <d v="2023-08-17T00:00:00"/>
    <n v="20"/>
    <n v="5392.4"/>
    <n v="3277.7999999999997"/>
    <x v="0"/>
    <x v="2"/>
    <x v="13"/>
    <x v="5"/>
    <x v="1"/>
    <x v="2"/>
  </r>
  <r>
    <x v="2"/>
    <s v="No"/>
    <s v="S-SM033"/>
    <d v="2024-02-21T00:00:00"/>
    <n v="11"/>
    <n v="14641.769999999999"/>
    <n v="8993.82"/>
    <x v="1"/>
    <x v="3"/>
    <x v="2"/>
    <x v="7"/>
    <x v="3"/>
    <x v="12"/>
  </r>
  <r>
    <x v="7"/>
    <s v="No"/>
    <s v="A-CH002"/>
    <d v="2024-10-07T00:00:00"/>
    <n v="30"/>
    <n v="5489.4"/>
    <n v="4170.2999999999993"/>
    <x v="1"/>
    <x v="6"/>
    <x v="7"/>
    <x v="2"/>
    <x v="1"/>
    <x v="2"/>
  </r>
  <r>
    <x v="12"/>
    <s v="No"/>
    <s v="A-CH045"/>
    <d v="2024-01-05T00:00:00"/>
    <n v="29"/>
    <n v="19483.650000000001"/>
    <n v="15387.11"/>
    <x v="1"/>
    <x v="3"/>
    <x v="12"/>
    <x v="1"/>
    <x v="1"/>
    <x v="2"/>
  </r>
  <r>
    <x v="2"/>
    <s v="No"/>
    <s v="G-GA047"/>
    <d v="2024-11-27T00:00:00"/>
    <n v="26"/>
    <n v="30436.640000000003"/>
    <n v="24314.42"/>
    <x v="1"/>
    <x v="6"/>
    <x v="2"/>
    <x v="6"/>
    <x v="4"/>
    <x v="8"/>
  </r>
  <r>
    <x v="7"/>
    <s v="No"/>
    <s v="A-CH021"/>
    <d v="2023-08-10T00:00:00"/>
    <n v="7"/>
    <n v="1511.23"/>
    <n v="1093.8900000000001"/>
    <x v="0"/>
    <x v="2"/>
    <x v="7"/>
    <x v="4"/>
    <x v="1"/>
    <x v="2"/>
  </r>
  <r>
    <x v="2"/>
    <s v="No"/>
    <s v="H-NO016"/>
    <d v="2023-05-02T00:00:00"/>
    <n v="5"/>
    <n v="4417.45"/>
    <n v="3080.4500000000003"/>
    <x v="0"/>
    <x v="4"/>
    <x v="2"/>
    <x v="3"/>
    <x v="2"/>
    <x v="3"/>
  </r>
  <r>
    <x v="5"/>
    <s v="No"/>
    <s v="S-ST013"/>
    <d v="2024-08-12T00:00:00"/>
    <n v="10"/>
    <n v="3991.6000000000004"/>
    <n v="3016.3999999999996"/>
    <x v="1"/>
    <x v="1"/>
    <x v="5"/>
    <x v="4"/>
    <x v="3"/>
    <x v="4"/>
  </r>
  <r>
    <x v="3"/>
    <s v="No"/>
    <s v="A-KE024"/>
    <d v="2023-02-09T00:00:00"/>
    <n v="32"/>
    <n v="33711.360000000001"/>
    <n v="20040.32"/>
    <x v="0"/>
    <x v="0"/>
    <x v="3"/>
    <x v="1"/>
    <x v="1"/>
    <x v="5"/>
  </r>
  <r>
    <x v="3"/>
    <s v="No"/>
    <s v="L-UL031"/>
    <d v="2024-04-24T00:00:00"/>
    <n v="11"/>
    <n v="6679.5300000000007"/>
    <n v="4095.74"/>
    <x v="1"/>
    <x v="5"/>
    <x v="3"/>
    <x v="1"/>
    <x v="0"/>
    <x v="1"/>
  </r>
  <r>
    <x v="11"/>
    <s v="No"/>
    <s v="S-FI037"/>
    <d v="2024-12-10T00:00:00"/>
    <n v="25"/>
    <n v="36786.5"/>
    <n v="24891.25"/>
    <x v="1"/>
    <x v="6"/>
    <x v="11"/>
    <x v="1"/>
    <x v="3"/>
    <x v="6"/>
  </r>
  <r>
    <x v="11"/>
    <s v="No"/>
    <s v="S-SM038"/>
    <d v="2023-05-14T00:00:00"/>
    <n v="9"/>
    <n v="13007.699999999999"/>
    <n v="8732.43"/>
    <x v="0"/>
    <x v="4"/>
    <x v="11"/>
    <x v="1"/>
    <x v="3"/>
    <x v="12"/>
  </r>
  <r>
    <x v="14"/>
    <s v="No"/>
    <s v="G-VR043"/>
    <d v="2023-12-05T00:00:00"/>
    <n v="23"/>
    <n v="8799.34"/>
    <n v="6953.5899999999992"/>
    <x v="0"/>
    <x v="7"/>
    <x v="14"/>
    <x v="0"/>
    <x v="4"/>
    <x v="9"/>
  </r>
  <r>
    <x v="4"/>
    <s v="No"/>
    <s v="H-WI030"/>
    <d v="2023-09-30T00:00:00"/>
    <n v="33"/>
    <n v="17930.88"/>
    <n v="12757.14"/>
    <x v="0"/>
    <x v="2"/>
    <x v="4"/>
    <x v="1"/>
    <x v="2"/>
    <x v="10"/>
  </r>
  <r>
    <x v="5"/>
    <s v="No"/>
    <s v="L-GA004"/>
    <d v="2023-11-15T00:00:00"/>
    <n v="30"/>
    <n v="9956.4"/>
    <n v="5931.3"/>
    <x v="0"/>
    <x v="7"/>
    <x v="5"/>
    <x v="0"/>
    <x v="0"/>
    <x v="0"/>
  </r>
  <r>
    <x v="12"/>
    <s v="No"/>
    <s v="A-KE025"/>
    <d v="2024-06-18T00:00:00"/>
    <n v="14"/>
    <n v="13258.699999999999"/>
    <n v="9343.32"/>
    <x v="1"/>
    <x v="5"/>
    <x v="12"/>
    <x v="3"/>
    <x v="1"/>
    <x v="5"/>
  </r>
  <r>
    <x v="11"/>
    <s v="No"/>
    <s v="A-MI007"/>
    <d v="2023-09-23T00:00:00"/>
    <n v="20"/>
    <n v="5746"/>
    <n v="4653.3999999999996"/>
    <x v="0"/>
    <x v="2"/>
    <x v="11"/>
    <x v="0"/>
    <x v="1"/>
    <x v="11"/>
  </r>
  <r>
    <x v="5"/>
    <s v="No"/>
    <s v="G-GA006"/>
    <d v="2024-04-21T00:00:00"/>
    <n v="8"/>
    <n v="10830.32"/>
    <n v="7795.68"/>
    <x v="1"/>
    <x v="5"/>
    <x v="5"/>
    <x v="6"/>
    <x v="4"/>
    <x v="8"/>
  </r>
  <r>
    <x v="5"/>
    <s v="No"/>
    <s v="H-WI035"/>
    <d v="2023-09-10T00:00:00"/>
    <n v="22"/>
    <n v="7797.2400000000007"/>
    <n v="5567.32"/>
    <x v="0"/>
    <x v="2"/>
    <x v="5"/>
    <x v="1"/>
    <x v="2"/>
    <x v="13"/>
  </r>
  <r>
    <x v="5"/>
    <s v="No"/>
    <s v="G-GA047"/>
    <d v="2024-05-15T00:00:00"/>
    <n v="15"/>
    <n v="17559.600000000002"/>
    <n v="14027.55"/>
    <x v="1"/>
    <x v="5"/>
    <x v="5"/>
    <x v="6"/>
    <x v="4"/>
    <x v="8"/>
  </r>
  <r>
    <x v="0"/>
    <s v="No"/>
    <s v="A-KE027"/>
    <d v="2023-09-22T00:00:00"/>
    <n v="31"/>
    <n v="27534.510000000002"/>
    <n v="22395.95"/>
    <x v="0"/>
    <x v="2"/>
    <x v="0"/>
    <x v="2"/>
    <x v="1"/>
    <x v="5"/>
  </r>
  <r>
    <x v="9"/>
    <s v="No"/>
    <s v="G-GA005"/>
    <d v="2023-06-27T00:00:00"/>
    <n v="11"/>
    <n v="5901.2800000000007"/>
    <n v="4301.33"/>
    <x v="0"/>
    <x v="4"/>
    <x v="9"/>
    <x v="1"/>
    <x v="4"/>
    <x v="8"/>
  </r>
  <r>
    <x v="5"/>
    <s v="No"/>
    <s v="A-KE025"/>
    <d v="2024-02-16T00:00:00"/>
    <n v="23"/>
    <n v="21782.149999999998"/>
    <n v="15349.74"/>
    <x v="1"/>
    <x v="3"/>
    <x v="5"/>
    <x v="3"/>
    <x v="1"/>
    <x v="5"/>
  </r>
  <r>
    <x v="14"/>
    <s v="No"/>
    <s v="H-WI032"/>
    <d v="2024-11-28T00:00:00"/>
    <n v="34"/>
    <n v="8044.7400000000007"/>
    <n v="6227.78"/>
    <x v="1"/>
    <x v="6"/>
    <x v="14"/>
    <x v="1"/>
    <x v="2"/>
    <x v="13"/>
  </r>
  <r>
    <x v="0"/>
    <s v="No"/>
    <s v="G-VR009"/>
    <d v="2023-10-19T00:00:00"/>
    <n v="37"/>
    <n v="39403.520000000004"/>
    <n v="25406.789999999997"/>
    <x v="0"/>
    <x v="7"/>
    <x v="0"/>
    <x v="1"/>
    <x v="4"/>
    <x v="9"/>
  </r>
  <r>
    <x v="13"/>
    <s v="No"/>
    <s v="L-UL028"/>
    <d v="2024-04-28T00:00:00"/>
    <n v="16"/>
    <n v="6778.72"/>
    <n v="4417.6000000000004"/>
    <x v="1"/>
    <x v="5"/>
    <x v="13"/>
    <x v="7"/>
    <x v="0"/>
    <x v="1"/>
  </r>
  <r>
    <x v="11"/>
    <s v="No"/>
    <s v="L-UL034"/>
    <d v="2023-08-24T00:00:00"/>
    <n v="9"/>
    <n v="718.29"/>
    <n v="576.17999999999995"/>
    <x v="0"/>
    <x v="2"/>
    <x v="11"/>
    <x v="6"/>
    <x v="0"/>
    <x v="1"/>
  </r>
  <r>
    <x v="15"/>
    <s v="No"/>
    <s v="S-FI012"/>
    <d v="2023-08-29T00:00:00"/>
    <n v="19"/>
    <n v="22760.480000000003"/>
    <n v="16768.45"/>
    <x v="0"/>
    <x v="2"/>
    <x v="15"/>
    <x v="1"/>
    <x v="3"/>
    <x v="6"/>
  </r>
  <r>
    <x v="2"/>
    <s v="No"/>
    <s v="A-CH039"/>
    <d v="2023-08-22T00:00:00"/>
    <n v="10"/>
    <n v="8780.7000000000007"/>
    <n v="6049.7000000000007"/>
    <x v="0"/>
    <x v="2"/>
    <x v="2"/>
    <x v="2"/>
    <x v="1"/>
    <x v="2"/>
  </r>
  <r>
    <x v="4"/>
    <s v="No"/>
    <s v="S-ST013"/>
    <d v="2024-10-13T00:00:00"/>
    <n v="22"/>
    <n v="8781.52"/>
    <n v="6636.08"/>
    <x v="1"/>
    <x v="6"/>
    <x v="4"/>
    <x v="4"/>
    <x v="3"/>
    <x v="4"/>
  </r>
  <r>
    <x v="8"/>
    <s v="No"/>
    <s v="L-UL034"/>
    <d v="2023-08-12T00:00:00"/>
    <n v="9"/>
    <n v="718.29"/>
    <n v="576.17999999999995"/>
    <x v="0"/>
    <x v="2"/>
    <x v="8"/>
    <x v="6"/>
    <x v="0"/>
    <x v="1"/>
  </r>
  <r>
    <x v="4"/>
    <s v="No"/>
    <s v="G-GA046"/>
    <d v="2024-11-11T00:00:00"/>
    <n v="38"/>
    <n v="12279.699999999999"/>
    <n v="7594.68"/>
    <x v="1"/>
    <x v="6"/>
    <x v="4"/>
    <x v="0"/>
    <x v="4"/>
    <x v="8"/>
  </r>
  <r>
    <x v="5"/>
    <s v="No"/>
    <s v="H-NO016"/>
    <d v="2023-01-31T00:00:00"/>
    <n v="18"/>
    <n v="15902.82"/>
    <n v="11089.62"/>
    <x v="0"/>
    <x v="0"/>
    <x v="5"/>
    <x v="3"/>
    <x v="2"/>
    <x v="3"/>
  </r>
  <r>
    <x v="6"/>
    <s v="No"/>
    <s v="S-SM033"/>
    <d v="2024-12-05T00:00:00"/>
    <n v="39"/>
    <n v="51911.729999999996"/>
    <n v="31887.18"/>
    <x v="1"/>
    <x v="6"/>
    <x v="6"/>
    <x v="7"/>
    <x v="3"/>
    <x v="12"/>
  </r>
  <r>
    <x v="12"/>
    <s v="No"/>
    <s v="A-CH002"/>
    <d v="2024-04-11T00:00:00"/>
    <n v="5"/>
    <n v="914.9"/>
    <n v="695.05"/>
    <x v="1"/>
    <x v="5"/>
    <x v="12"/>
    <x v="2"/>
    <x v="1"/>
    <x v="2"/>
  </r>
  <r>
    <x v="6"/>
    <s v="No"/>
    <s v="L-UL001"/>
    <d v="2023-05-16T00:00:00"/>
    <n v="3"/>
    <n v="685.29"/>
    <n v="547.68000000000006"/>
    <x v="0"/>
    <x v="4"/>
    <x v="6"/>
    <x v="5"/>
    <x v="0"/>
    <x v="1"/>
  </r>
  <r>
    <x v="2"/>
    <s v="No"/>
    <s v="H-WI032"/>
    <d v="2024-11-24T00:00:00"/>
    <n v="34"/>
    <n v="8044.7400000000007"/>
    <n v="6227.78"/>
    <x v="1"/>
    <x v="6"/>
    <x v="2"/>
    <x v="1"/>
    <x v="2"/>
    <x v="13"/>
  </r>
  <r>
    <x v="10"/>
    <s v="No"/>
    <s v="L-UL031"/>
    <d v="2024-08-26T00:00:00"/>
    <n v="12"/>
    <n v="7286.76"/>
    <n v="4468.08"/>
    <x v="1"/>
    <x v="1"/>
    <x v="10"/>
    <x v="1"/>
    <x v="0"/>
    <x v="1"/>
  </r>
  <r>
    <x v="5"/>
    <s v="No"/>
    <s v="A-CH039"/>
    <d v="2023-03-01T00:00:00"/>
    <n v="12"/>
    <n v="10536.84"/>
    <n v="7259.64"/>
    <x v="0"/>
    <x v="0"/>
    <x v="5"/>
    <x v="2"/>
    <x v="1"/>
    <x v="2"/>
  </r>
  <r>
    <x v="5"/>
    <s v="No"/>
    <s v="H-NO016"/>
    <d v="2024-04-29T00:00:00"/>
    <n v="17"/>
    <n v="15019.33"/>
    <n v="10473.530000000001"/>
    <x v="1"/>
    <x v="5"/>
    <x v="5"/>
    <x v="3"/>
    <x v="2"/>
    <x v="3"/>
  </r>
  <r>
    <x v="5"/>
    <s v="No"/>
    <s v="L-UL028"/>
    <d v="2024-06-01T00:00:00"/>
    <n v="5"/>
    <n v="2118.35"/>
    <n v="1380.5"/>
    <x v="1"/>
    <x v="5"/>
    <x v="5"/>
    <x v="7"/>
    <x v="0"/>
    <x v="1"/>
  </r>
  <r>
    <x v="5"/>
    <s v="No"/>
    <s v="G-GA006"/>
    <d v="2024-11-24T00:00:00"/>
    <n v="30"/>
    <n v="40613.699999999997"/>
    <n v="29233.800000000003"/>
    <x v="1"/>
    <x v="6"/>
    <x v="5"/>
    <x v="6"/>
    <x v="4"/>
    <x v="8"/>
  </r>
  <r>
    <x v="2"/>
    <s v="No"/>
    <s v="L-UL028"/>
    <d v="2024-09-17T00:00:00"/>
    <n v="12"/>
    <n v="5084.04"/>
    <n v="3313.2000000000003"/>
    <x v="1"/>
    <x v="1"/>
    <x v="2"/>
    <x v="7"/>
    <x v="0"/>
    <x v="1"/>
  </r>
  <r>
    <x v="5"/>
    <s v="No"/>
    <s v="S-ST013"/>
    <d v="2024-03-24T00:00:00"/>
    <n v="17"/>
    <n v="6785.72"/>
    <n v="5127.88"/>
    <x v="1"/>
    <x v="3"/>
    <x v="5"/>
    <x v="4"/>
    <x v="3"/>
    <x v="4"/>
  </r>
  <r>
    <x v="5"/>
    <s v="No"/>
    <s v="H-WI008"/>
    <d v="2023-08-01T00:00:00"/>
    <n v="17"/>
    <n v="3322.31"/>
    <n v="2481.1499999999996"/>
    <x v="0"/>
    <x v="2"/>
    <x v="5"/>
    <x v="5"/>
    <x v="2"/>
    <x v="7"/>
  </r>
  <r>
    <x v="1"/>
    <s v="No"/>
    <s v="S-FI050"/>
    <d v="2023-10-29T00:00:00"/>
    <n v="38"/>
    <n v="40040.22"/>
    <n v="24797.660000000003"/>
    <x v="0"/>
    <x v="7"/>
    <x v="1"/>
    <x v="2"/>
    <x v="3"/>
    <x v="6"/>
  </r>
  <r>
    <x v="5"/>
    <s v="No"/>
    <s v="G-VR022"/>
    <d v="2024-12-09T00:00:00"/>
    <n v="24"/>
    <n v="17519.52"/>
    <n v="14135.76"/>
    <x v="1"/>
    <x v="6"/>
    <x v="5"/>
    <x v="1"/>
    <x v="4"/>
    <x v="9"/>
  </r>
  <r>
    <x v="13"/>
    <s v="No"/>
    <s v="L-UL031"/>
    <d v="2024-10-01T00:00:00"/>
    <n v="37"/>
    <n v="22467.510000000002"/>
    <n v="13776.58"/>
    <x v="1"/>
    <x v="6"/>
    <x v="13"/>
    <x v="1"/>
    <x v="0"/>
    <x v="1"/>
  </r>
  <r>
    <x v="1"/>
    <s v="No"/>
    <s v="G-GA046"/>
    <d v="2024-12-02T00:00:00"/>
    <n v="35"/>
    <n v="11310.25"/>
    <n v="6995.1"/>
    <x v="1"/>
    <x v="6"/>
    <x v="1"/>
    <x v="0"/>
    <x v="4"/>
    <x v="8"/>
  </r>
  <r>
    <x v="14"/>
    <s v="No"/>
    <s v="H-WI029"/>
    <d v="2024-04-09T00:00:00"/>
    <n v="19"/>
    <n v="24236.589999999997"/>
    <n v="15112.41"/>
    <x v="1"/>
    <x v="5"/>
    <x v="14"/>
    <x v="4"/>
    <x v="2"/>
    <x v="13"/>
  </r>
  <r>
    <x v="5"/>
    <s v="No"/>
    <s v="G-VR043"/>
    <d v="2023-08-30T00:00:00"/>
    <n v="10"/>
    <n v="3825.7999999999997"/>
    <n v="3023.2999999999997"/>
    <x v="0"/>
    <x v="2"/>
    <x v="5"/>
    <x v="0"/>
    <x v="4"/>
    <x v="9"/>
  </r>
  <r>
    <x v="9"/>
    <s v="No"/>
    <s v="L-GA010"/>
    <d v="2023-10-19T00:00:00"/>
    <n v="24"/>
    <n v="15672"/>
    <n v="11739.599999999999"/>
    <x v="0"/>
    <x v="7"/>
    <x v="9"/>
    <x v="5"/>
    <x v="0"/>
    <x v="0"/>
  </r>
  <r>
    <x v="3"/>
    <s v="No"/>
    <s v="A-KE027"/>
    <d v="2023-09-23T00:00:00"/>
    <n v="15"/>
    <n v="13323.150000000001"/>
    <n v="10836.75"/>
    <x v="0"/>
    <x v="2"/>
    <x v="3"/>
    <x v="2"/>
    <x v="1"/>
    <x v="5"/>
  </r>
  <r>
    <x v="1"/>
    <s v="No"/>
    <s v="A-MI014"/>
    <d v="2024-05-01T00:00:00"/>
    <n v="20"/>
    <n v="11248.199999999999"/>
    <n v="8588.6"/>
    <x v="1"/>
    <x v="5"/>
    <x v="1"/>
    <x v="3"/>
    <x v="1"/>
    <x v="11"/>
  </r>
  <r>
    <x v="15"/>
    <s v="No"/>
    <s v="A-CH021"/>
    <d v="2023-12-11T00:00:00"/>
    <n v="33"/>
    <n v="7124.37"/>
    <n v="5156.9100000000008"/>
    <x v="0"/>
    <x v="7"/>
    <x v="15"/>
    <x v="4"/>
    <x v="1"/>
    <x v="2"/>
  </r>
  <r>
    <x v="5"/>
    <s v="No"/>
    <s v="A-KE020"/>
    <d v="2023-12-27T00:00:00"/>
    <n v="29"/>
    <n v="9893.93"/>
    <n v="5900.63"/>
    <x v="0"/>
    <x v="7"/>
    <x v="5"/>
    <x v="1"/>
    <x v="1"/>
    <x v="5"/>
  </r>
  <r>
    <x v="15"/>
    <s v="No"/>
    <s v="A-KE011"/>
    <d v="2024-09-26T00:00:00"/>
    <n v="4"/>
    <n v="5324.92"/>
    <n v="3322.84"/>
    <x v="1"/>
    <x v="1"/>
    <x v="15"/>
    <x v="2"/>
    <x v="1"/>
    <x v="5"/>
  </r>
  <r>
    <x v="4"/>
    <s v="No"/>
    <s v="H-WI008"/>
    <d v="2024-05-25T00:00:00"/>
    <n v="15"/>
    <n v="2931.4500000000003"/>
    <n v="2189.25"/>
    <x v="1"/>
    <x v="5"/>
    <x v="4"/>
    <x v="5"/>
    <x v="2"/>
    <x v="7"/>
  </r>
  <r>
    <x v="5"/>
    <s v="No"/>
    <s v="H-WI029"/>
    <d v="2024-08-15T00:00:00"/>
    <n v="8"/>
    <n v="10204.879999999999"/>
    <n v="6363.12"/>
    <x v="1"/>
    <x v="1"/>
    <x v="5"/>
    <x v="4"/>
    <x v="2"/>
    <x v="13"/>
  </r>
  <r>
    <x v="3"/>
    <s v="No"/>
    <s v="L-UL031"/>
    <d v="2024-11-04T00:00:00"/>
    <n v="26"/>
    <n v="15787.98"/>
    <n v="9680.84"/>
    <x v="1"/>
    <x v="6"/>
    <x v="3"/>
    <x v="1"/>
    <x v="0"/>
    <x v="1"/>
  </r>
  <r>
    <x v="3"/>
    <s v="No"/>
    <s v="S-FI037"/>
    <d v="2024-05-24T00:00:00"/>
    <n v="20"/>
    <n v="29429.200000000001"/>
    <n v="19913"/>
    <x v="1"/>
    <x v="5"/>
    <x v="3"/>
    <x v="1"/>
    <x v="3"/>
    <x v="6"/>
  </r>
  <r>
    <x v="15"/>
    <s v="No"/>
    <s v="H-WI035"/>
    <d v="2023-09-05T00:00:00"/>
    <n v="12"/>
    <n v="4253.04"/>
    <n v="3036.7200000000003"/>
    <x v="0"/>
    <x v="2"/>
    <x v="15"/>
    <x v="1"/>
    <x v="2"/>
    <x v="13"/>
  </r>
  <r>
    <x v="9"/>
    <s v="No"/>
    <s v="A-CH003"/>
    <d v="2023-04-27T00:00:00"/>
    <n v="10"/>
    <n v="3877.4"/>
    <n v="2594.2000000000003"/>
    <x v="0"/>
    <x v="4"/>
    <x v="9"/>
    <x v="6"/>
    <x v="1"/>
    <x v="2"/>
  </r>
  <r>
    <x v="1"/>
    <s v="No"/>
    <s v="H-NO016"/>
    <d v="2023-10-13T00:00:00"/>
    <n v="29"/>
    <n v="25621.21"/>
    <n v="17866.61"/>
    <x v="0"/>
    <x v="7"/>
    <x v="1"/>
    <x v="3"/>
    <x v="2"/>
    <x v="3"/>
  </r>
  <r>
    <x v="13"/>
    <s v="No"/>
    <s v="L-UL028"/>
    <d v="2024-05-22T00:00:00"/>
    <n v="5"/>
    <n v="2118.35"/>
    <n v="1380.5"/>
    <x v="1"/>
    <x v="5"/>
    <x v="13"/>
    <x v="7"/>
    <x v="0"/>
    <x v="1"/>
  </r>
  <r>
    <x v="4"/>
    <s v="No"/>
    <s v="L-GA010"/>
    <d v="2023-08-10T00:00:00"/>
    <n v="5"/>
    <n v="3265"/>
    <n v="2445.75"/>
    <x v="0"/>
    <x v="2"/>
    <x v="4"/>
    <x v="5"/>
    <x v="0"/>
    <x v="0"/>
  </r>
  <r>
    <x v="6"/>
    <s v="No"/>
    <s v="H-WI032"/>
    <d v="2024-10-17T00:00:00"/>
    <n v="32"/>
    <n v="7571.52"/>
    <n v="5861.44"/>
    <x v="1"/>
    <x v="6"/>
    <x v="6"/>
    <x v="1"/>
    <x v="2"/>
    <x v="13"/>
  </r>
  <r>
    <x v="6"/>
    <s v="No"/>
    <s v="L-UL034"/>
    <d v="2023-05-28T00:00:00"/>
    <n v="21"/>
    <n v="1676.01"/>
    <n v="1344.4199999999998"/>
    <x v="0"/>
    <x v="4"/>
    <x v="6"/>
    <x v="6"/>
    <x v="0"/>
    <x v="1"/>
  </r>
  <r>
    <x v="9"/>
    <s v="No"/>
    <s v="G-GA018"/>
    <d v="2024-02-03T00:00:00"/>
    <n v="22"/>
    <n v="17746.52"/>
    <n v="10582.880000000001"/>
    <x v="1"/>
    <x v="3"/>
    <x v="9"/>
    <x v="1"/>
    <x v="4"/>
    <x v="8"/>
  </r>
  <r>
    <x v="9"/>
    <s v="No"/>
    <s v="A-LA026"/>
    <d v="2023-05-23T00:00:00"/>
    <n v="16"/>
    <n v="2146.4"/>
    <n v="1773.12"/>
    <x v="0"/>
    <x v="4"/>
    <x v="9"/>
    <x v="1"/>
    <x v="1"/>
    <x v="14"/>
  </r>
  <r>
    <x v="6"/>
    <s v="No"/>
    <s v="A-CH039"/>
    <d v="2023-01-08T00:00:00"/>
    <n v="28"/>
    <n v="24585.960000000003"/>
    <n v="16939.16"/>
    <x v="0"/>
    <x v="0"/>
    <x v="6"/>
    <x v="2"/>
    <x v="1"/>
    <x v="2"/>
  </r>
  <r>
    <x v="5"/>
    <s v="No"/>
    <s v="G-VR049"/>
    <d v="2024-10-29T00:00:00"/>
    <n v="29"/>
    <n v="25205.64"/>
    <n v="18923.37"/>
    <x v="1"/>
    <x v="6"/>
    <x v="5"/>
    <x v="5"/>
    <x v="4"/>
    <x v="9"/>
  </r>
  <r>
    <x v="4"/>
    <s v="No"/>
    <s v="G-GA006"/>
    <d v="2024-05-18T00:00:00"/>
    <n v="7"/>
    <n v="9476.5299999999988"/>
    <n v="6821.22"/>
    <x v="1"/>
    <x v="5"/>
    <x v="4"/>
    <x v="6"/>
    <x v="4"/>
    <x v="8"/>
  </r>
  <r>
    <x v="9"/>
    <s v="No"/>
    <s v="H-WI042"/>
    <d v="2024-01-12T00:00:00"/>
    <n v="23"/>
    <n v="20318.2"/>
    <n v="13903.27"/>
    <x v="1"/>
    <x v="3"/>
    <x v="9"/>
    <x v="3"/>
    <x v="2"/>
    <x v="10"/>
  </r>
  <r>
    <x v="9"/>
    <s v="No"/>
    <s v="S-SM023"/>
    <d v="2024-05-10T00:00:00"/>
    <n v="3"/>
    <n v="777.81"/>
    <n v="508.40999999999997"/>
    <x v="1"/>
    <x v="5"/>
    <x v="9"/>
    <x v="6"/>
    <x v="3"/>
    <x v="15"/>
  </r>
  <r>
    <x v="5"/>
    <s v="No"/>
    <s v="A-LA026"/>
    <d v="2023-07-15T00:00:00"/>
    <n v="20"/>
    <n v="2683"/>
    <n v="2216.3999999999996"/>
    <x v="0"/>
    <x v="2"/>
    <x v="5"/>
    <x v="1"/>
    <x v="1"/>
    <x v="14"/>
  </r>
  <r>
    <x v="5"/>
    <s v="No"/>
    <s v="L-UL028"/>
    <d v="2024-08-08T00:00:00"/>
    <n v="16"/>
    <n v="6778.72"/>
    <n v="4417.6000000000004"/>
    <x v="1"/>
    <x v="1"/>
    <x v="5"/>
    <x v="7"/>
    <x v="0"/>
    <x v="1"/>
  </r>
  <r>
    <x v="3"/>
    <s v="No"/>
    <s v="H-WI029"/>
    <d v="2024-11-11T00:00:00"/>
    <n v="29"/>
    <n v="36992.689999999995"/>
    <n v="23066.31"/>
    <x v="1"/>
    <x v="6"/>
    <x v="3"/>
    <x v="4"/>
    <x v="2"/>
    <x v="13"/>
  </r>
  <r>
    <x v="10"/>
    <s v="No"/>
    <s v="G-GA046"/>
    <d v="2024-06-07T00:00:00"/>
    <n v="12"/>
    <n v="3877.7999999999997"/>
    <n v="2398.3200000000002"/>
    <x v="1"/>
    <x v="5"/>
    <x v="10"/>
    <x v="0"/>
    <x v="4"/>
    <x v="8"/>
  </r>
  <r>
    <x v="13"/>
    <s v="No"/>
    <s v="H-WI032"/>
    <d v="2024-05-31T00:00:00"/>
    <n v="5"/>
    <n v="1183.0500000000002"/>
    <n v="915.84999999999991"/>
    <x v="1"/>
    <x v="5"/>
    <x v="13"/>
    <x v="1"/>
    <x v="2"/>
    <x v="13"/>
  </r>
  <r>
    <x v="6"/>
    <s v="No"/>
    <s v="G-GA044"/>
    <d v="2023-02-25T00:00:00"/>
    <n v="23"/>
    <n v="26015.53"/>
    <n v="21595.850000000002"/>
    <x v="0"/>
    <x v="0"/>
    <x v="6"/>
    <x v="1"/>
    <x v="4"/>
    <x v="16"/>
  </r>
  <r>
    <x v="11"/>
    <s v="No"/>
    <s v="S-FI050"/>
    <d v="2023-01-14T00:00:00"/>
    <n v="19"/>
    <n v="20020.11"/>
    <n v="12398.830000000002"/>
    <x v="0"/>
    <x v="0"/>
    <x v="11"/>
    <x v="2"/>
    <x v="3"/>
    <x v="6"/>
  </r>
  <r>
    <x v="5"/>
    <s v="No"/>
    <s v="S-ST013"/>
    <d v="2024-08-04T00:00:00"/>
    <n v="16"/>
    <n v="6386.56"/>
    <n v="4826.24"/>
    <x v="1"/>
    <x v="1"/>
    <x v="5"/>
    <x v="4"/>
    <x v="3"/>
    <x v="4"/>
  </r>
  <r>
    <x v="8"/>
    <s v="No"/>
    <s v="L-GA036"/>
    <d v="2024-09-12T00:00:00"/>
    <n v="13"/>
    <n v="6249.0999999999995"/>
    <n v="3925.22"/>
    <x v="1"/>
    <x v="1"/>
    <x v="8"/>
    <x v="1"/>
    <x v="0"/>
    <x v="0"/>
  </r>
  <r>
    <x v="3"/>
    <s v="No"/>
    <s v="S-SM033"/>
    <d v="2024-12-06T00:00:00"/>
    <n v="35"/>
    <n v="46587.45"/>
    <n v="28616.7"/>
    <x v="1"/>
    <x v="6"/>
    <x v="3"/>
    <x v="7"/>
    <x v="3"/>
    <x v="12"/>
  </r>
  <r>
    <x v="3"/>
    <s v="No"/>
    <s v="H-WI029"/>
    <d v="2024-02-21T00:00:00"/>
    <n v="24"/>
    <n v="30614.639999999999"/>
    <n v="19089.36"/>
    <x v="1"/>
    <x v="3"/>
    <x v="3"/>
    <x v="4"/>
    <x v="2"/>
    <x v="13"/>
  </r>
  <r>
    <x v="7"/>
    <s v="No"/>
    <s v="A-KE040"/>
    <d v="2023-12-26T00:00:00"/>
    <n v="17"/>
    <n v="2771.8500000000004"/>
    <n v="2143.87"/>
    <x v="0"/>
    <x v="7"/>
    <x v="7"/>
    <x v="1"/>
    <x v="1"/>
    <x v="5"/>
  </r>
  <r>
    <x v="9"/>
    <s v="No"/>
    <s v="A-KE011"/>
    <d v="2024-11-09T00:00:00"/>
    <n v="35"/>
    <n v="46593.05"/>
    <n v="29074.850000000002"/>
    <x v="1"/>
    <x v="6"/>
    <x v="9"/>
    <x v="2"/>
    <x v="1"/>
    <x v="5"/>
  </r>
  <r>
    <x v="5"/>
    <s v="No"/>
    <s v="S-FI050"/>
    <d v="2023-10-20T00:00:00"/>
    <n v="31"/>
    <n v="32664.390000000003"/>
    <n v="20229.670000000002"/>
    <x v="0"/>
    <x v="7"/>
    <x v="5"/>
    <x v="2"/>
    <x v="3"/>
    <x v="6"/>
  </r>
  <r>
    <x v="5"/>
    <s v="No"/>
    <s v="L-GA036"/>
    <d v="2024-07-18T00:00:00"/>
    <n v="1"/>
    <n v="480.7"/>
    <n v="301.94"/>
    <x v="1"/>
    <x v="1"/>
    <x v="5"/>
    <x v="1"/>
    <x v="0"/>
    <x v="0"/>
  </r>
  <r>
    <x v="5"/>
    <s v="No"/>
    <s v="A-KE040"/>
    <d v="2023-08-11T00:00:00"/>
    <n v="20"/>
    <n v="3261"/>
    <n v="2522.1999999999998"/>
    <x v="0"/>
    <x v="2"/>
    <x v="5"/>
    <x v="1"/>
    <x v="1"/>
    <x v="5"/>
  </r>
  <r>
    <x v="14"/>
    <s v="No"/>
    <s v="G-VR019"/>
    <d v="2023-12-27T00:00:00"/>
    <n v="29"/>
    <n v="30272.520000000004"/>
    <n v="18677.16"/>
    <x v="0"/>
    <x v="7"/>
    <x v="14"/>
    <x v="7"/>
    <x v="4"/>
    <x v="9"/>
  </r>
  <r>
    <x v="10"/>
    <s v="No"/>
    <s v="G-VR043"/>
    <d v="2023-03-18T00:00:00"/>
    <n v="14"/>
    <n v="5356.12"/>
    <n v="4232.62"/>
    <x v="0"/>
    <x v="0"/>
    <x v="10"/>
    <x v="0"/>
    <x v="4"/>
    <x v="9"/>
  </r>
  <r>
    <x v="5"/>
    <s v="No"/>
    <s v="L-GA004"/>
    <d v="2023-04-13T00:00:00"/>
    <n v="17"/>
    <n v="5641.96"/>
    <n v="3361.07"/>
    <x v="0"/>
    <x v="4"/>
    <x v="5"/>
    <x v="0"/>
    <x v="0"/>
    <x v="0"/>
  </r>
  <r>
    <x v="7"/>
    <s v="No"/>
    <s v="L-GA004"/>
    <d v="2023-10-16T00:00:00"/>
    <n v="33"/>
    <n v="10952.039999999999"/>
    <n v="6524.43"/>
    <x v="0"/>
    <x v="7"/>
    <x v="7"/>
    <x v="0"/>
    <x v="0"/>
    <x v="0"/>
  </r>
  <r>
    <x v="8"/>
    <s v="No"/>
    <s v="A-MI007"/>
    <d v="2023-11-22T00:00:00"/>
    <n v="24"/>
    <n v="6895.2000000000007"/>
    <n v="5584.08"/>
    <x v="0"/>
    <x v="7"/>
    <x v="8"/>
    <x v="0"/>
    <x v="1"/>
    <x v="11"/>
  </r>
  <r>
    <x v="5"/>
    <s v="No"/>
    <s v="G-GA018"/>
    <d v="2024-08-12T00:00:00"/>
    <n v="7"/>
    <n v="5646.62"/>
    <n v="3367.28"/>
    <x v="1"/>
    <x v="1"/>
    <x v="5"/>
    <x v="1"/>
    <x v="4"/>
    <x v="8"/>
  </r>
  <r>
    <x v="7"/>
    <s v="No"/>
    <s v="G-VR049"/>
    <d v="2023-12-11T00:00:00"/>
    <n v="32"/>
    <n v="27813.119999999999"/>
    <n v="20880.96"/>
    <x v="0"/>
    <x v="7"/>
    <x v="7"/>
    <x v="5"/>
    <x v="4"/>
    <x v="9"/>
  </r>
  <r>
    <x v="5"/>
    <s v="No"/>
    <s v="G-GA006"/>
    <d v="2024-06-04T00:00:00"/>
    <n v="10"/>
    <n v="13537.9"/>
    <n v="9744.6"/>
    <x v="1"/>
    <x v="5"/>
    <x v="5"/>
    <x v="6"/>
    <x v="4"/>
    <x v="8"/>
  </r>
  <r>
    <x v="11"/>
    <s v="No"/>
    <s v="G-GA044"/>
    <d v="2024-10-22T00:00:00"/>
    <n v="32"/>
    <n v="36195.519999999997"/>
    <n v="30046.400000000001"/>
    <x v="1"/>
    <x v="6"/>
    <x v="11"/>
    <x v="1"/>
    <x v="4"/>
    <x v="16"/>
  </r>
  <r>
    <x v="5"/>
    <s v="No"/>
    <s v="A-CH045"/>
    <d v="2024-08-28T00:00:00"/>
    <n v="17"/>
    <n v="11421.45"/>
    <n v="9020.0300000000007"/>
    <x v="1"/>
    <x v="1"/>
    <x v="5"/>
    <x v="1"/>
    <x v="1"/>
    <x v="2"/>
  </r>
  <r>
    <x v="2"/>
    <s v="No"/>
    <s v="A-CH021"/>
    <d v="2023-02-20T00:00:00"/>
    <n v="16"/>
    <n v="3454.24"/>
    <n v="2500.3200000000002"/>
    <x v="0"/>
    <x v="0"/>
    <x v="2"/>
    <x v="4"/>
    <x v="1"/>
    <x v="2"/>
  </r>
  <r>
    <x v="11"/>
    <s v="No"/>
    <s v="L-GA036"/>
    <d v="2024-09-22T00:00:00"/>
    <n v="3"/>
    <n v="1442.1"/>
    <n v="905.81999999999994"/>
    <x v="1"/>
    <x v="1"/>
    <x v="11"/>
    <x v="1"/>
    <x v="0"/>
    <x v="0"/>
  </r>
  <r>
    <x v="15"/>
    <s v="No"/>
    <s v="A-KE027"/>
    <d v="2023-07-19T00:00:00"/>
    <n v="14"/>
    <n v="12434.94"/>
    <n v="10114.300000000001"/>
    <x v="0"/>
    <x v="2"/>
    <x v="15"/>
    <x v="2"/>
    <x v="1"/>
    <x v="5"/>
  </r>
  <r>
    <x v="13"/>
    <s v="No"/>
    <s v="A-KE020"/>
    <d v="2023-08-10T00:00:00"/>
    <n v="13"/>
    <n v="4435.21"/>
    <n v="2645.11"/>
    <x v="0"/>
    <x v="2"/>
    <x v="13"/>
    <x v="1"/>
    <x v="1"/>
    <x v="5"/>
  </r>
  <r>
    <x v="14"/>
    <s v="No"/>
    <s v="S-SM038"/>
    <d v="2023-02-06T00:00:00"/>
    <n v="17"/>
    <n v="24570.1"/>
    <n v="16494.59"/>
    <x v="0"/>
    <x v="0"/>
    <x v="14"/>
    <x v="1"/>
    <x v="3"/>
    <x v="12"/>
  </r>
  <r>
    <x v="3"/>
    <s v="No"/>
    <s v="A-KE025"/>
    <d v="2024-10-02T00:00:00"/>
    <n v="30"/>
    <n v="28411.5"/>
    <n v="20021.400000000001"/>
    <x v="1"/>
    <x v="6"/>
    <x v="3"/>
    <x v="3"/>
    <x v="1"/>
    <x v="5"/>
  </r>
  <r>
    <x v="5"/>
    <s v="No"/>
    <s v="L-UL001"/>
    <d v="2023-07-05T00:00:00"/>
    <n v="5"/>
    <n v="1142.1500000000001"/>
    <n v="912.8"/>
    <x v="0"/>
    <x v="2"/>
    <x v="5"/>
    <x v="5"/>
    <x v="0"/>
    <x v="1"/>
  </r>
  <r>
    <x v="5"/>
    <s v="No"/>
    <s v="G-GA044"/>
    <d v="2023-11-27T00:00:00"/>
    <n v="38"/>
    <n v="42982.179999999993"/>
    <n v="35680.1"/>
    <x v="0"/>
    <x v="7"/>
    <x v="5"/>
    <x v="1"/>
    <x v="4"/>
    <x v="16"/>
  </r>
  <r>
    <x v="5"/>
    <s v="No"/>
    <s v="S-ST013"/>
    <d v="2024-08-14T00:00:00"/>
    <n v="10"/>
    <n v="3991.6000000000004"/>
    <n v="3016.3999999999996"/>
    <x v="1"/>
    <x v="1"/>
    <x v="5"/>
    <x v="4"/>
    <x v="3"/>
    <x v="4"/>
  </r>
  <r>
    <x v="15"/>
    <s v="No"/>
    <s v="S-FI037"/>
    <d v="2024-05-12T00:00:00"/>
    <n v="4"/>
    <n v="5885.84"/>
    <n v="3982.6"/>
    <x v="1"/>
    <x v="5"/>
    <x v="15"/>
    <x v="1"/>
    <x v="3"/>
    <x v="6"/>
  </r>
  <r>
    <x v="5"/>
    <s v="No"/>
    <s v="L-UL031"/>
    <d v="2024-01-02T00:00:00"/>
    <n v="30"/>
    <n v="18216.900000000001"/>
    <n v="11170.199999999999"/>
    <x v="1"/>
    <x v="3"/>
    <x v="5"/>
    <x v="1"/>
    <x v="0"/>
    <x v="1"/>
  </r>
  <r>
    <x v="5"/>
    <s v="No"/>
    <s v="H-WI042"/>
    <d v="2024-06-16T00:00:00"/>
    <n v="20"/>
    <n v="17668"/>
    <n v="12089.8"/>
    <x v="1"/>
    <x v="5"/>
    <x v="5"/>
    <x v="3"/>
    <x v="2"/>
    <x v="10"/>
  </r>
  <r>
    <x v="5"/>
    <s v="No"/>
    <s v="G-GA006"/>
    <d v="2024-10-11T00:00:00"/>
    <n v="36"/>
    <n v="48736.44"/>
    <n v="35080.559999999998"/>
    <x v="1"/>
    <x v="6"/>
    <x v="5"/>
    <x v="6"/>
    <x v="4"/>
    <x v="8"/>
  </r>
  <r>
    <x v="8"/>
    <s v="No"/>
    <s v="A-CH002"/>
    <d v="2024-11-05T00:00:00"/>
    <n v="25"/>
    <n v="4574.5"/>
    <n v="3475.25"/>
    <x v="1"/>
    <x v="6"/>
    <x v="8"/>
    <x v="2"/>
    <x v="1"/>
    <x v="2"/>
  </r>
  <r>
    <x v="5"/>
    <s v="No"/>
    <s v="H-WI029"/>
    <d v="2024-12-05T00:00:00"/>
    <n v="29"/>
    <n v="36992.689999999995"/>
    <n v="23066.31"/>
    <x v="1"/>
    <x v="6"/>
    <x v="5"/>
    <x v="4"/>
    <x v="2"/>
    <x v="13"/>
  </r>
  <r>
    <x v="4"/>
    <s v="No"/>
    <s v="H-WI042"/>
    <d v="2024-07-28T00:00:00"/>
    <n v="5"/>
    <n v="4417"/>
    <n v="3022.45"/>
    <x v="1"/>
    <x v="1"/>
    <x v="4"/>
    <x v="3"/>
    <x v="2"/>
    <x v="10"/>
  </r>
  <r>
    <x v="6"/>
    <s v="No"/>
    <s v="A-CH021"/>
    <d v="2023-04-27T00:00:00"/>
    <n v="16"/>
    <n v="3454.24"/>
    <n v="2500.3200000000002"/>
    <x v="0"/>
    <x v="4"/>
    <x v="6"/>
    <x v="4"/>
    <x v="1"/>
    <x v="2"/>
  </r>
  <r>
    <x v="9"/>
    <s v="No"/>
    <s v="H-WI029"/>
    <d v="2024-09-03T00:00:00"/>
    <n v="11"/>
    <n v="14031.71"/>
    <n v="8749.2899999999991"/>
    <x v="1"/>
    <x v="1"/>
    <x v="9"/>
    <x v="4"/>
    <x v="2"/>
    <x v="13"/>
  </r>
  <r>
    <x v="5"/>
    <s v="No"/>
    <s v="G-GA005"/>
    <d v="2023-10-13T00:00:00"/>
    <n v="29"/>
    <n v="15557.92"/>
    <n v="11339.869999999999"/>
    <x v="0"/>
    <x v="7"/>
    <x v="5"/>
    <x v="1"/>
    <x v="4"/>
    <x v="8"/>
  </r>
  <r>
    <x v="11"/>
    <s v="No"/>
    <s v="G-GA006"/>
    <d v="2024-08-20T00:00:00"/>
    <n v="5"/>
    <n v="6768.95"/>
    <n v="4872.3"/>
    <x v="1"/>
    <x v="1"/>
    <x v="11"/>
    <x v="6"/>
    <x v="4"/>
    <x v="8"/>
  </r>
  <r>
    <x v="12"/>
    <s v="No"/>
    <s v="G-GA046"/>
    <d v="2024-07-27T00:00:00"/>
    <n v="19"/>
    <n v="6139.8499999999995"/>
    <n v="3797.34"/>
    <x v="1"/>
    <x v="1"/>
    <x v="12"/>
    <x v="0"/>
    <x v="4"/>
    <x v="8"/>
  </r>
  <r>
    <x v="6"/>
    <s v="No"/>
    <s v="L-GA036"/>
    <d v="2024-11-09T00:00:00"/>
    <n v="26"/>
    <n v="12498.199999999999"/>
    <n v="7850.44"/>
    <x v="1"/>
    <x v="6"/>
    <x v="6"/>
    <x v="1"/>
    <x v="0"/>
    <x v="0"/>
  </r>
  <r>
    <x v="5"/>
    <s v="No"/>
    <s v="A-MI014"/>
    <d v="2024-03-10T00:00:00"/>
    <n v="22"/>
    <n v="12373.019999999999"/>
    <n v="9447.4600000000009"/>
    <x v="1"/>
    <x v="3"/>
    <x v="5"/>
    <x v="3"/>
    <x v="1"/>
    <x v="11"/>
  </r>
  <r>
    <x v="5"/>
    <s v="No"/>
    <s v="S-FI050"/>
    <d v="2023-02-17T00:00:00"/>
    <n v="29"/>
    <n v="30557.010000000002"/>
    <n v="18924.530000000002"/>
    <x v="0"/>
    <x v="0"/>
    <x v="5"/>
    <x v="2"/>
    <x v="3"/>
    <x v="6"/>
  </r>
  <r>
    <x v="14"/>
    <s v="No"/>
    <s v="A-CH041"/>
    <d v="2024-10-10T00:00:00"/>
    <n v="41"/>
    <n v="11054.42"/>
    <n v="6719.49"/>
    <x v="1"/>
    <x v="6"/>
    <x v="14"/>
    <x v="5"/>
    <x v="1"/>
    <x v="2"/>
  </r>
  <r>
    <x v="2"/>
    <s v="No"/>
    <s v="G-GA005"/>
    <d v="2023-12-09T00:00:00"/>
    <n v="41"/>
    <n v="21995.68"/>
    <n v="16032.23"/>
    <x v="0"/>
    <x v="7"/>
    <x v="2"/>
    <x v="1"/>
    <x v="4"/>
    <x v="8"/>
  </r>
  <r>
    <x v="5"/>
    <s v="No"/>
    <s v="H-WI042"/>
    <d v="2024-07-13T00:00:00"/>
    <n v="14"/>
    <n v="12367.6"/>
    <n v="8462.86"/>
    <x v="1"/>
    <x v="1"/>
    <x v="5"/>
    <x v="3"/>
    <x v="2"/>
    <x v="10"/>
  </r>
  <r>
    <x v="7"/>
    <s v="No"/>
    <s v="H-WI048"/>
    <d v="2023-05-04T00:00:00"/>
    <n v="15"/>
    <n v="14475.9"/>
    <n v="11329.5"/>
    <x v="0"/>
    <x v="4"/>
    <x v="7"/>
    <x v="1"/>
    <x v="2"/>
    <x v="7"/>
  </r>
  <r>
    <x v="1"/>
    <s v="No"/>
    <s v="H-WI042"/>
    <d v="2024-05-15T00:00:00"/>
    <n v="18"/>
    <n v="15901.199999999999"/>
    <n v="10880.82"/>
    <x v="1"/>
    <x v="5"/>
    <x v="1"/>
    <x v="3"/>
    <x v="2"/>
    <x v="10"/>
  </r>
  <r>
    <x v="4"/>
    <s v="No"/>
    <s v="G-VR022"/>
    <d v="2024-09-17T00:00:00"/>
    <n v="16"/>
    <n v="11679.68"/>
    <n v="9423.84"/>
    <x v="1"/>
    <x v="1"/>
    <x v="4"/>
    <x v="1"/>
    <x v="4"/>
    <x v="9"/>
  </r>
  <r>
    <x v="11"/>
    <s v="No"/>
    <s v="G-GA006"/>
    <d v="2024-09-04T00:00:00"/>
    <n v="12"/>
    <n v="16245.48"/>
    <n v="11693.52"/>
    <x v="1"/>
    <x v="1"/>
    <x v="11"/>
    <x v="6"/>
    <x v="4"/>
    <x v="8"/>
  </r>
  <r>
    <x v="5"/>
    <s v="No"/>
    <s v="A-KE011"/>
    <d v="2024-07-27T00:00:00"/>
    <n v="10"/>
    <n v="13312.3"/>
    <n v="8307.1"/>
    <x v="1"/>
    <x v="1"/>
    <x v="5"/>
    <x v="2"/>
    <x v="1"/>
    <x v="5"/>
  </r>
  <r>
    <x v="12"/>
    <s v="No"/>
    <s v="L-UL034"/>
    <d v="2023-12-15T00:00:00"/>
    <n v="30"/>
    <n v="2394.3000000000002"/>
    <n v="1920.6"/>
    <x v="0"/>
    <x v="7"/>
    <x v="12"/>
    <x v="6"/>
    <x v="0"/>
    <x v="1"/>
  </r>
  <r>
    <x v="4"/>
    <s v="No"/>
    <s v="S-FI050"/>
    <d v="2023-08-16T00:00:00"/>
    <n v="19"/>
    <n v="20020.11"/>
    <n v="12398.830000000002"/>
    <x v="0"/>
    <x v="2"/>
    <x v="4"/>
    <x v="2"/>
    <x v="3"/>
    <x v="6"/>
  </r>
  <r>
    <x v="9"/>
    <s v="No"/>
    <s v="G-GA018"/>
    <d v="2024-05-12T00:00:00"/>
    <n v="15"/>
    <n v="12099.9"/>
    <n v="7215.6"/>
    <x v="1"/>
    <x v="5"/>
    <x v="9"/>
    <x v="1"/>
    <x v="4"/>
    <x v="8"/>
  </r>
  <r>
    <x v="13"/>
    <s v="No"/>
    <s v="A-CH041"/>
    <d v="2023-12-07T00:00:00"/>
    <n v="23"/>
    <n v="6201.26"/>
    <n v="3769.47"/>
    <x v="0"/>
    <x v="7"/>
    <x v="13"/>
    <x v="5"/>
    <x v="1"/>
    <x v="2"/>
  </r>
  <r>
    <x v="13"/>
    <s v="No"/>
    <s v="G-GA006"/>
    <d v="2024-06-19T00:00:00"/>
    <n v="8"/>
    <n v="10830.32"/>
    <n v="7795.68"/>
    <x v="1"/>
    <x v="5"/>
    <x v="13"/>
    <x v="6"/>
    <x v="4"/>
    <x v="8"/>
  </r>
  <r>
    <x v="5"/>
    <s v="No"/>
    <s v="H-WI042"/>
    <d v="2024-08-20T00:00:00"/>
    <n v="17"/>
    <n v="15017.8"/>
    <n v="10276.33"/>
    <x v="1"/>
    <x v="1"/>
    <x v="5"/>
    <x v="3"/>
    <x v="2"/>
    <x v="10"/>
  </r>
  <r>
    <x v="10"/>
    <s v="No"/>
    <s v="A-MI014"/>
    <d v="2024-03-02T00:00:00"/>
    <n v="19"/>
    <n v="10685.789999999999"/>
    <n v="8159.17"/>
    <x v="1"/>
    <x v="3"/>
    <x v="10"/>
    <x v="3"/>
    <x v="1"/>
    <x v="11"/>
  </r>
  <r>
    <x v="7"/>
    <s v="No"/>
    <s v="A-CH021"/>
    <d v="2023-08-18T00:00:00"/>
    <n v="13"/>
    <n v="2806.5699999999997"/>
    <n v="2031.5100000000002"/>
    <x v="0"/>
    <x v="2"/>
    <x v="7"/>
    <x v="4"/>
    <x v="1"/>
    <x v="2"/>
  </r>
  <r>
    <x v="1"/>
    <s v="No"/>
    <s v="S-ST013"/>
    <d v="2024-09-18T00:00:00"/>
    <n v="20"/>
    <n v="7983.2000000000007"/>
    <n v="6032.7999999999993"/>
    <x v="1"/>
    <x v="1"/>
    <x v="1"/>
    <x v="4"/>
    <x v="3"/>
    <x v="4"/>
  </r>
  <r>
    <x v="0"/>
    <s v="No"/>
    <s v="H-WI008"/>
    <d v="2023-11-27T00:00:00"/>
    <n v="22"/>
    <n v="4299.46"/>
    <n v="3210.8999999999996"/>
    <x v="0"/>
    <x v="7"/>
    <x v="0"/>
    <x v="5"/>
    <x v="2"/>
    <x v="7"/>
  </r>
  <r>
    <x v="15"/>
    <s v="No"/>
    <s v="L-UL028"/>
    <d v="2024-10-08T00:00:00"/>
    <n v="33"/>
    <n v="13981.11"/>
    <n v="9111.3000000000011"/>
    <x v="1"/>
    <x v="6"/>
    <x v="15"/>
    <x v="7"/>
    <x v="0"/>
    <x v="1"/>
  </r>
  <r>
    <x v="7"/>
    <s v="No"/>
    <s v="G-GA006"/>
    <d v="2024-08-27T00:00:00"/>
    <n v="13"/>
    <n v="17599.27"/>
    <n v="12667.98"/>
    <x v="1"/>
    <x v="1"/>
    <x v="7"/>
    <x v="6"/>
    <x v="4"/>
    <x v="8"/>
  </r>
  <r>
    <x v="15"/>
    <s v="No"/>
    <s v="L-GA010"/>
    <d v="2023-11-07T00:00:00"/>
    <n v="23"/>
    <n v="15019"/>
    <n v="11250.449999999999"/>
    <x v="0"/>
    <x v="7"/>
    <x v="15"/>
    <x v="5"/>
    <x v="0"/>
    <x v="0"/>
  </r>
  <r>
    <x v="6"/>
    <s v="No"/>
    <s v="A-LA026"/>
    <d v="2023-06-03T00:00:00"/>
    <n v="9"/>
    <n v="1207.3500000000001"/>
    <n v="997.37999999999988"/>
    <x v="0"/>
    <x v="4"/>
    <x v="6"/>
    <x v="1"/>
    <x v="1"/>
    <x v="14"/>
  </r>
  <r>
    <x v="13"/>
    <s v="No"/>
    <s v="A-KE011"/>
    <d v="2024-01-08T00:00:00"/>
    <n v="13"/>
    <n v="17305.990000000002"/>
    <n v="10799.23"/>
    <x v="1"/>
    <x v="3"/>
    <x v="13"/>
    <x v="2"/>
    <x v="1"/>
    <x v="5"/>
  </r>
  <r>
    <x v="7"/>
    <s v="No"/>
    <s v="S-SM033"/>
    <d v="2024-09-02T00:00:00"/>
    <n v="7"/>
    <n v="9317.49"/>
    <n v="5723.34"/>
    <x v="1"/>
    <x v="1"/>
    <x v="7"/>
    <x v="7"/>
    <x v="3"/>
    <x v="12"/>
  </r>
  <r>
    <x v="2"/>
    <s v="No"/>
    <s v="S-SM023"/>
    <d v="2024-10-31T00:00:00"/>
    <n v="25"/>
    <n v="6481.75"/>
    <n v="4236.75"/>
    <x v="1"/>
    <x v="6"/>
    <x v="2"/>
    <x v="6"/>
    <x v="3"/>
    <x v="15"/>
  </r>
  <r>
    <x v="10"/>
    <s v="No"/>
    <s v="G-GA046"/>
    <d v="2024-12-09T00:00:00"/>
    <n v="26"/>
    <n v="8401.9"/>
    <n v="5196.3600000000006"/>
    <x v="1"/>
    <x v="6"/>
    <x v="10"/>
    <x v="0"/>
    <x v="4"/>
    <x v="8"/>
  </r>
  <r>
    <x v="10"/>
    <s v="No"/>
    <s v="L-GA036"/>
    <d v="2024-09-08T00:00:00"/>
    <n v="7"/>
    <n v="3364.9"/>
    <n v="2113.58"/>
    <x v="1"/>
    <x v="1"/>
    <x v="10"/>
    <x v="1"/>
    <x v="0"/>
    <x v="0"/>
  </r>
  <r>
    <x v="2"/>
    <s v="No"/>
    <s v="A-CH041"/>
    <d v="2023-11-26T00:00:00"/>
    <n v="36"/>
    <n v="9706.32"/>
    <n v="5900.0399999999991"/>
    <x v="0"/>
    <x v="7"/>
    <x v="2"/>
    <x v="5"/>
    <x v="1"/>
    <x v="2"/>
  </r>
  <r>
    <x v="14"/>
    <s v="No"/>
    <s v="S-SM033"/>
    <d v="2024-12-06T00:00:00"/>
    <n v="27"/>
    <n v="35938.89"/>
    <n v="22075.74"/>
    <x v="1"/>
    <x v="6"/>
    <x v="14"/>
    <x v="7"/>
    <x v="3"/>
    <x v="12"/>
  </r>
  <r>
    <x v="10"/>
    <s v="No"/>
    <s v="L-GA036"/>
    <d v="2024-02-25T00:00:00"/>
    <n v="29"/>
    <n v="13940.3"/>
    <n v="8756.26"/>
    <x v="1"/>
    <x v="3"/>
    <x v="10"/>
    <x v="1"/>
    <x v="0"/>
    <x v="0"/>
  </r>
  <r>
    <x v="14"/>
    <s v="No"/>
    <s v="A-LA026"/>
    <d v="2023-11-02T00:00:00"/>
    <n v="23"/>
    <n v="3085.4500000000003"/>
    <n v="2548.8599999999997"/>
    <x v="0"/>
    <x v="7"/>
    <x v="14"/>
    <x v="1"/>
    <x v="1"/>
    <x v="14"/>
  </r>
  <r>
    <x v="5"/>
    <s v="No"/>
    <s v="A-CH039"/>
    <d v="2024-02-02T00:00:00"/>
    <n v="13"/>
    <n v="11414.91"/>
    <n v="7864.6100000000006"/>
    <x v="1"/>
    <x v="3"/>
    <x v="5"/>
    <x v="2"/>
    <x v="1"/>
    <x v="2"/>
  </r>
  <r>
    <x v="7"/>
    <s v="No"/>
    <s v="L-GA036"/>
    <d v="2024-05-22T00:00:00"/>
    <n v="11"/>
    <n v="5287.7"/>
    <n v="3321.34"/>
    <x v="1"/>
    <x v="5"/>
    <x v="7"/>
    <x v="1"/>
    <x v="0"/>
    <x v="0"/>
  </r>
  <r>
    <x v="13"/>
    <s v="No"/>
    <s v="A-MI014"/>
    <d v="2024-06-14T00:00:00"/>
    <n v="20"/>
    <n v="11248.199999999999"/>
    <n v="8588.6"/>
    <x v="1"/>
    <x v="5"/>
    <x v="13"/>
    <x v="3"/>
    <x v="1"/>
    <x v="11"/>
  </r>
  <r>
    <x v="2"/>
    <s v="No"/>
    <s v="A-LA026"/>
    <d v="2023-03-28T00:00:00"/>
    <n v="25"/>
    <n v="3353.75"/>
    <n v="2770.5"/>
    <x v="0"/>
    <x v="0"/>
    <x v="2"/>
    <x v="1"/>
    <x v="1"/>
    <x v="14"/>
  </r>
  <r>
    <x v="5"/>
    <s v="No"/>
    <s v="S-SM023"/>
    <d v="2023-10-18T00:00:00"/>
    <n v="37"/>
    <n v="9592.99"/>
    <n v="6270.39"/>
    <x v="0"/>
    <x v="7"/>
    <x v="5"/>
    <x v="6"/>
    <x v="3"/>
    <x v="15"/>
  </r>
  <r>
    <x v="5"/>
    <s v="No"/>
    <s v="S-FI037"/>
    <d v="2024-12-10T00:00:00"/>
    <n v="32"/>
    <n v="47086.720000000001"/>
    <n v="31860.799999999999"/>
    <x v="1"/>
    <x v="6"/>
    <x v="5"/>
    <x v="1"/>
    <x v="3"/>
    <x v="6"/>
  </r>
  <r>
    <x v="10"/>
    <s v="No"/>
    <s v="A-KE025"/>
    <d v="2024-08-20T00:00:00"/>
    <n v="16"/>
    <n v="15152.8"/>
    <n v="10678.08"/>
    <x v="1"/>
    <x v="1"/>
    <x v="10"/>
    <x v="3"/>
    <x v="1"/>
    <x v="5"/>
  </r>
  <r>
    <x v="11"/>
    <s v="No"/>
    <s v="L-UL031"/>
    <d v="2024-12-24T00:00:00"/>
    <n v="28"/>
    <n v="17002.440000000002"/>
    <n v="10425.519999999999"/>
    <x v="1"/>
    <x v="6"/>
    <x v="11"/>
    <x v="1"/>
    <x v="0"/>
    <x v="1"/>
  </r>
  <r>
    <x v="3"/>
    <s v="No"/>
    <s v="A-KE025"/>
    <d v="2024-04-04T00:00:00"/>
    <n v="8"/>
    <n v="7576.4"/>
    <n v="5339.04"/>
    <x v="1"/>
    <x v="5"/>
    <x v="3"/>
    <x v="3"/>
    <x v="1"/>
    <x v="5"/>
  </r>
  <r>
    <x v="4"/>
    <s v="No"/>
    <s v="S-SM033"/>
    <d v="2024-06-01T00:00:00"/>
    <n v="12"/>
    <n v="15972.84"/>
    <n v="9811.44"/>
    <x v="1"/>
    <x v="5"/>
    <x v="4"/>
    <x v="7"/>
    <x v="3"/>
    <x v="12"/>
  </r>
  <r>
    <x v="8"/>
    <s v="No"/>
    <s v="G-VR019"/>
    <d v="2023-02-16T00:00:00"/>
    <n v="21"/>
    <n v="21921.480000000003"/>
    <n v="13524.84"/>
    <x v="0"/>
    <x v="0"/>
    <x v="8"/>
    <x v="7"/>
    <x v="4"/>
    <x v="9"/>
  </r>
  <r>
    <x v="7"/>
    <s v="No"/>
    <s v="G-GA006"/>
    <d v="2024-11-22T00:00:00"/>
    <n v="24"/>
    <n v="32490.959999999999"/>
    <n v="23387.040000000001"/>
    <x v="1"/>
    <x v="6"/>
    <x v="7"/>
    <x v="6"/>
    <x v="4"/>
    <x v="8"/>
  </r>
  <r>
    <x v="5"/>
    <s v="No"/>
    <s v="A-KE025"/>
    <d v="2024-01-20T00:00:00"/>
    <n v="20"/>
    <n v="18941"/>
    <n v="13347.6"/>
    <x v="1"/>
    <x v="3"/>
    <x v="5"/>
    <x v="3"/>
    <x v="1"/>
    <x v="5"/>
  </r>
  <r>
    <x v="8"/>
    <s v="No"/>
    <s v="L-GA010"/>
    <d v="2023-09-13T00:00:00"/>
    <n v="8"/>
    <n v="5224"/>
    <n v="3913.2"/>
    <x v="0"/>
    <x v="2"/>
    <x v="8"/>
    <x v="5"/>
    <x v="0"/>
    <x v="0"/>
  </r>
  <r>
    <x v="5"/>
    <s v="No"/>
    <s v="A-KE027"/>
    <d v="2023-12-02T00:00:00"/>
    <n v="25"/>
    <n v="22205.25"/>
    <n v="18061.25"/>
    <x v="0"/>
    <x v="7"/>
    <x v="5"/>
    <x v="2"/>
    <x v="1"/>
    <x v="5"/>
  </r>
  <r>
    <x v="14"/>
    <s v="No"/>
    <s v="S-FI037"/>
    <d v="2024-08-14T00:00:00"/>
    <n v="17"/>
    <n v="25014.82"/>
    <n v="16926.05"/>
    <x v="1"/>
    <x v="1"/>
    <x v="14"/>
    <x v="1"/>
    <x v="3"/>
    <x v="6"/>
  </r>
  <r>
    <x v="4"/>
    <s v="No"/>
    <s v="S-SM038"/>
    <d v="2023-07-20T00:00:00"/>
    <n v="14"/>
    <n v="20234.2"/>
    <n v="13583.779999999999"/>
    <x v="0"/>
    <x v="2"/>
    <x v="4"/>
    <x v="1"/>
    <x v="3"/>
    <x v="12"/>
  </r>
  <r>
    <x v="2"/>
    <s v="No"/>
    <s v="G-GA006"/>
    <d v="2024-02-10T00:00:00"/>
    <n v="12"/>
    <n v="16245.48"/>
    <n v="11693.52"/>
    <x v="1"/>
    <x v="3"/>
    <x v="2"/>
    <x v="6"/>
    <x v="4"/>
    <x v="8"/>
  </r>
  <r>
    <x v="2"/>
    <s v="No"/>
    <s v="G-VR043"/>
    <d v="2024-08-19T00:00:00"/>
    <n v="8"/>
    <n v="3060.64"/>
    <n v="2418.64"/>
    <x v="1"/>
    <x v="1"/>
    <x v="2"/>
    <x v="0"/>
    <x v="4"/>
    <x v="9"/>
  </r>
  <r>
    <x v="12"/>
    <s v="No"/>
    <s v="G-VR022"/>
    <d v="2024-10-22T00:00:00"/>
    <n v="37"/>
    <n v="27009.260000000002"/>
    <n v="21792.63"/>
    <x v="1"/>
    <x v="6"/>
    <x v="12"/>
    <x v="1"/>
    <x v="4"/>
    <x v="9"/>
  </r>
  <r>
    <x v="1"/>
    <s v="No"/>
    <s v="H-WI029"/>
    <d v="2024-11-15T00:00:00"/>
    <n v="26"/>
    <n v="33165.86"/>
    <n v="20680.14"/>
    <x v="1"/>
    <x v="6"/>
    <x v="1"/>
    <x v="4"/>
    <x v="2"/>
    <x v="13"/>
  </r>
  <r>
    <x v="2"/>
    <s v="No"/>
    <s v="S-FI050"/>
    <d v="2024-01-03T00:00:00"/>
    <n v="29"/>
    <n v="30557.010000000002"/>
    <n v="18924.530000000002"/>
    <x v="1"/>
    <x v="3"/>
    <x v="2"/>
    <x v="2"/>
    <x v="3"/>
    <x v="6"/>
  </r>
  <r>
    <x v="6"/>
    <s v="No"/>
    <s v="G-VR022"/>
    <d v="2024-02-17T00:00:00"/>
    <n v="22"/>
    <n v="16059.560000000001"/>
    <n v="12957.78"/>
    <x v="1"/>
    <x v="3"/>
    <x v="6"/>
    <x v="1"/>
    <x v="4"/>
    <x v="9"/>
  </r>
  <r>
    <x v="5"/>
    <s v="No"/>
    <s v="H-WI042"/>
    <d v="2024-03-07T00:00:00"/>
    <n v="19"/>
    <n v="16784.599999999999"/>
    <n v="11485.31"/>
    <x v="1"/>
    <x v="3"/>
    <x v="5"/>
    <x v="3"/>
    <x v="2"/>
    <x v="10"/>
  </r>
  <r>
    <x v="2"/>
    <s v="No"/>
    <s v="H-WI042"/>
    <d v="2024-12-03T00:00:00"/>
    <n v="28"/>
    <n v="24735.200000000001"/>
    <n v="16925.72"/>
    <x v="1"/>
    <x v="6"/>
    <x v="2"/>
    <x v="3"/>
    <x v="2"/>
    <x v="10"/>
  </r>
  <r>
    <x v="9"/>
    <s v="No"/>
    <s v="A-CH002"/>
    <d v="2024-08-03T00:00:00"/>
    <n v="14"/>
    <n v="2561.7199999999998"/>
    <n v="1946.1399999999999"/>
    <x v="1"/>
    <x v="1"/>
    <x v="9"/>
    <x v="2"/>
    <x v="1"/>
    <x v="2"/>
  </r>
  <r>
    <x v="4"/>
    <s v="No"/>
    <s v="G-GA005"/>
    <d v="2023-05-16T00:00:00"/>
    <n v="5"/>
    <n v="2682.4"/>
    <n v="1955.1499999999999"/>
    <x v="0"/>
    <x v="4"/>
    <x v="4"/>
    <x v="1"/>
    <x v="4"/>
    <x v="8"/>
  </r>
  <r>
    <x v="8"/>
    <s v="No"/>
    <s v="S-FI037"/>
    <d v="2024-01-28T00:00:00"/>
    <n v="14"/>
    <n v="20600.440000000002"/>
    <n v="13939.1"/>
    <x v="1"/>
    <x v="3"/>
    <x v="8"/>
    <x v="1"/>
    <x v="3"/>
    <x v="6"/>
  </r>
  <r>
    <x v="11"/>
    <s v="No"/>
    <s v="A-KE024"/>
    <d v="2023-08-15T00:00:00"/>
    <n v="21"/>
    <n v="22123.08"/>
    <n v="13151.46"/>
    <x v="0"/>
    <x v="2"/>
    <x v="11"/>
    <x v="1"/>
    <x v="1"/>
    <x v="5"/>
  </r>
  <r>
    <x v="6"/>
    <s v="No"/>
    <s v="G-GA046"/>
    <d v="2024-09-27T00:00:00"/>
    <n v="16"/>
    <n v="5170.3999999999996"/>
    <n v="3197.76"/>
    <x v="1"/>
    <x v="1"/>
    <x v="6"/>
    <x v="0"/>
    <x v="4"/>
    <x v="8"/>
  </r>
  <r>
    <x v="5"/>
    <s v="No"/>
    <s v="A-CH021"/>
    <d v="2023-08-07T00:00:00"/>
    <n v="20"/>
    <n v="4317.7999999999993"/>
    <n v="3125.4"/>
    <x v="0"/>
    <x v="2"/>
    <x v="5"/>
    <x v="4"/>
    <x v="1"/>
    <x v="2"/>
  </r>
  <r>
    <x v="5"/>
    <s v="No"/>
    <s v="A-KE027"/>
    <d v="2023-05-05T00:00:00"/>
    <n v="21"/>
    <n v="18652.41"/>
    <n v="15171.45"/>
    <x v="0"/>
    <x v="4"/>
    <x v="5"/>
    <x v="2"/>
    <x v="1"/>
    <x v="5"/>
  </r>
  <r>
    <x v="6"/>
    <s v="No"/>
    <s v="A-KE040"/>
    <d v="2023-04-24T00:00:00"/>
    <n v="12"/>
    <n v="1956.6000000000001"/>
    <n v="1513.32"/>
    <x v="0"/>
    <x v="4"/>
    <x v="6"/>
    <x v="1"/>
    <x v="1"/>
    <x v="5"/>
  </r>
  <r>
    <x v="0"/>
    <s v="No"/>
    <s v="G-GA047"/>
    <d v="2024-12-17T00:00:00"/>
    <n v="31"/>
    <n v="36289.840000000004"/>
    <n v="28990.27"/>
    <x v="1"/>
    <x v="6"/>
    <x v="0"/>
    <x v="6"/>
    <x v="4"/>
    <x v="8"/>
  </r>
  <r>
    <x v="5"/>
    <s v="No"/>
    <s v="G-GA018"/>
    <d v="2024-02-16T00:00:00"/>
    <n v="29"/>
    <n v="23393.14"/>
    <n v="13950.16"/>
    <x v="1"/>
    <x v="3"/>
    <x v="5"/>
    <x v="1"/>
    <x v="4"/>
    <x v="8"/>
  </r>
  <r>
    <x v="12"/>
    <s v="No"/>
    <s v="L-GA036"/>
    <d v="2024-06-23T00:00:00"/>
    <n v="18"/>
    <n v="8652.6"/>
    <n v="5434.92"/>
    <x v="1"/>
    <x v="5"/>
    <x v="12"/>
    <x v="1"/>
    <x v="0"/>
    <x v="0"/>
  </r>
  <r>
    <x v="9"/>
    <s v="No"/>
    <s v="L-UL031"/>
    <d v="2024-11-11T00:00:00"/>
    <n v="32"/>
    <n v="19431.36"/>
    <n v="11914.88"/>
    <x v="1"/>
    <x v="6"/>
    <x v="9"/>
    <x v="1"/>
    <x v="0"/>
    <x v="1"/>
  </r>
  <r>
    <x v="3"/>
    <s v="No"/>
    <s v="H-WI042"/>
    <d v="2024-07-11T00:00:00"/>
    <n v="2"/>
    <n v="1766.8"/>
    <n v="1208.98"/>
    <x v="1"/>
    <x v="1"/>
    <x v="3"/>
    <x v="3"/>
    <x v="2"/>
    <x v="10"/>
  </r>
  <r>
    <x v="5"/>
    <s v="No"/>
    <s v="G-GA044"/>
    <d v="2023-02-28T00:00:00"/>
    <n v="20"/>
    <n v="22622.199999999997"/>
    <n v="18779"/>
    <x v="0"/>
    <x v="0"/>
    <x v="5"/>
    <x v="1"/>
    <x v="4"/>
    <x v="16"/>
  </r>
  <r>
    <x v="4"/>
    <s v="No"/>
    <s v="G-GA047"/>
    <d v="2024-12-06T00:00:00"/>
    <n v="24"/>
    <n v="28095.360000000001"/>
    <n v="22444.079999999998"/>
    <x v="1"/>
    <x v="6"/>
    <x v="4"/>
    <x v="6"/>
    <x v="4"/>
    <x v="8"/>
  </r>
  <r>
    <x v="9"/>
    <s v="No"/>
    <s v="S-SM023"/>
    <d v="2023-01-17T00:00:00"/>
    <n v="22"/>
    <n v="5703.94"/>
    <n v="3728.34"/>
    <x v="0"/>
    <x v="0"/>
    <x v="9"/>
    <x v="6"/>
    <x v="3"/>
    <x v="15"/>
  </r>
  <r>
    <x v="0"/>
    <s v="No"/>
    <s v="A-CH039"/>
    <d v="2024-04-15T00:00:00"/>
    <n v="15"/>
    <n v="13171.050000000001"/>
    <n v="9074.5500000000011"/>
    <x v="1"/>
    <x v="5"/>
    <x v="0"/>
    <x v="2"/>
    <x v="1"/>
    <x v="2"/>
  </r>
  <r>
    <x v="4"/>
    <s v="No"/>
    <s v="H-WI035"/>
    <d v="2023-01-05T00:00:00"/>
    <n v="31"/>
    <n v="10987.02"/>
    <n v="7844.86"/>
    <x v="0"/>
    <x v="0"/>
    <x v="4"/>
    <x v="1"/>
    <x v="2"/>
    <x v="13"/>
  </r>
  <r>
    <x v="5"/>
    <s v="No"/>
    <s v="A-KE024"/>
    <d v="2023-06-23T00:00:00"/>
    <n v="15"/>
    <n v="15802.2"/>
    <n v="9393.9"/>
    <x v="0"/>
    <x v="4"/>
    <x v="5"/>
    <x v="1"/>
    <x v="1"/>
    <x v="5"/>
  </r>
  <r>
    <x v="1"/>
    <s v="No"/>
    <s v="H-NO016"/>
    <d v="2024-02-09T00:00:00"/>
    <n v="25"/>
    <n v="22087.25"/>
    <n v="15402.25"/>
    <x v="1"/>
    <x v="3"/>
    <x v="1"/>
    <x v="3"/>
    <x v="2"/>
    <x v="3"/>
  </r>
  <r>
    <x v="15"/>
    <s v="No"/>
    <s v="G-GA018"/>
    <d v="2024-07-13T00:00:00"/>
    <n v="1"/>
    <n v="806.66"/>
    <n v="481.04"/>
    <x v="1"/>
    <x v="1"/>
    <x v="15"/>
    <x v="1"/>
    <x v="4"/>
    <x v="8"/>
  </r>
  <r>
    <x v="9"/>
    <s v="No"/>
    <s v="H-WI042"/>
    <d v="2024-04-28T00:00:00"/>
    <n v="18"/>
    <n v="15901.199999999999"/>
    <n v="10880.82"/>
    <x v="1"/>
    <x v="5"/>
    <x v="9"/>
    <x v="3"/>
    <x v="2"/>
    <x v="10"/>
  </r>
  <r>
    <x v="4"/>
    <s v="No"/>
    <s v="G-VR022"/>
    <d v="2024-04-08T00:00:00"/>
    <n v="12"/>
    <n v="8759.76"/>
    <n v="7067.88"/>
    <x v="1"/>
    <x v="5"/>
    <x v="4"/>
    <x v="1"/>
    <x v="4"/>
    <x v="9"/>
  </r>
  <r>
    <x v="14"/>
    <s v="No"/>
    <s v="A-CH021"/>
    <d v="2024-04-25T00:00:00"/>
    <n v="3"/>
    <n v="647.66999999999996"/>
    <n v="468.81000000000006"/>
    <x v="1"/>
    <x v="5"/>
    <x v="14"/>
    <x v="4"/>
    <x v="1"/>
    <x v="2"/>
  </r>
  <r>
    <x v="5"/>
    <s v="No"/>
    <s v="G-VR019"/>
    <d v="2024-01-25T00:00:00"/>
    <n v="28"/>
    <n v="29228.640000000003"/>
    <n v="18033.12"/>
    <x v="1"/>
    <x v="3"/>
    <x v="5"/>
    <x v="7"/>
    <x v="4"/>
    <x v="9"/>
  </r>
  <r>
    <x v="5"/>
    <s v="No"/>
    <s v="G-GA005"/>
    <d v="2024-11-16T00:00:00"/>
    <n v="41"/>
    <n v="21995.68"/>
    <n v="16032.23"/>
    <x v="1"/>
    <x v="6"/>
    <x v="5"/>
    <x v="1"/>
    <x v="4"/>
    <x v="8"/>
  </r>
  <r>
    <x v="5"/>
    <s v="No"/>
    <s v="A-CH041"/>
    <d v="2023-04-01T00:00:00"/>
    <n v="4"/>
    <n v="1078.48"/>
    <n v="655.56"/>
    <x v="0"/>
    <x v="4"/>
    <x v="5"/>
    <x v="5"/>
    <x v="1"/>
    <x v="2"/>
  </r>
  <r>
    <x v="0"/>
    <s v="No"/>
    <s v="A-CH041"/>
    <d v="2023-04-20T00:00:00"/>
    <n v="19"/>
    <n v="5122.78"/>
    <n v="3113.91"/>
    <x v="0"/>
    <x v="4"/>
    <x v="0"/>
    <x v="5"/>
    <x v="1"/>
    <x v="2"/>
  </r>
  <r>
    <x v="0"/>
    <s v="No"/>
    <s v="H-WI048"/>
    <d v="2023-07-08T00:00:00"/>
    <n v="18"/>
    <n v="17371.079999999998"/>
    <n v="13595.4"/>
    <x v="0"/>
    <x v="2"/>
    <x v="0"/>
    <x v="1"/>
    <x v="2"/>
    <x v="7"/>
  </r>
  <r>
    <x v="7"/>
    <s v="No"/>
    <s v="A-MI007"/>
    <d v="2023-06-23T00:00:00"/>
    <n v="5"/>
    <n v="1436.5"/>
    <n v="1163.3499999999999"/>
    <x v="0"/>
    <x v="4"/>
    <x v="7"/>
    <x v="0"/>
    <x v="1"/>
    <x v="11"/>
  </r>
  <r>
    <x v="1"/>
    <s v="No"/>
    <s v="L-UL028"/>
    <d v="2024-12-02T00:00:00"/>
    <n v="21"/>
    <n v="8897.07"/>
    <n v="5798.1"/>
    <x v="1"/>
    <x v="6"/>
    <x v="1"/>
    <x v="7"/>
    <x v="0"/>
    <x v="1"/>
  </r>
  <r>
    <x v="2"/>
    <s v="No"/>
    <s v="G-GA006"/>
    <d v="2024-01-02T00:00:00"/>
    <n v="11"/>
    <n v="14891.689999999999"/>
    <n v="10719.060000000001"/>
    <x v="1"/>
    <x v="3"/>
    <x v="2"/>
    <x v="6"/>
    <x v="4"/>
    <x v="8"/>
  </r>
  <r>
    <x v="0"/>
    <s v="No"/>
    <s v="G-VR019"/>
    <d v="2023-01-18T00:00:00"/>
    <n v="25"/>
    <n v="26097.000000000004"/>
    <n v="16101"/>
    <x v="0"/>
    <x v="0"/>
    <x v="0"/>
    <x v="7"/>
    <x v="4"/>
    <x v="9"/>
  </r>
  <r>
    <x v="13"/>
    <s v="No"/>
    <s v="G-GA047"/>
    <d v="2024-09-25T00:00:00"/>
    <n v="12"/>
    <n v="14047.68"/>
    <n v="11222.039999999999"/>
    <x v="1"/>
    <x v="1"/>
    <x v="13"/>
    <x v="6"/>
    <x v="4"/>
    <x v="8"/>
  </r>
  <r>
    <x v="0"/>
    <s v="No"/>
    <s v="H-NO015"/>
    <d v="2024-06-10T00:00:00"/>
    <n v="8"/>
    <n v="8864"/>
    <n v="6944.4"/>
    <x v="1"/>
    <x v="5"/>
    <x v="0"/>
    <x v="1"/>
    <x v="2"/>
    <x v="3"/>
  </r>
  <r>
    <x v="8"/>
    <s v="No"/>
    <s v="S-ST013"/>
    <d v="2024-11-04T00:00:00"/>
    <n v="38"/>
    <n v="15168.080000000002"/>
    <n v="11462.32"/>
    <x v="1"/>
    <x v="6"/>
    <x v="8"/>
    <x v="4"/>
    <x v="3"/>
    <x v="4"/>
  </r>
  <r>
    <x v="0"/>
    <s v="No"/>
    <s v="H-WI008"/>
    <d v="2023-07-11T00:00:00"/>
    <n v="12"/>
    <n v="2345.16"/>
    <n v="1751.3999999999999"/>
    <x v="0"/>
    <x v="2"/>
    <x v="0"/>
    <x v="5"/>
    <x v="2"/>
    <x v="7"/>
  </r>
  <r>
    <x v="11"/>
    <s v="No"/>
    <s v="S-ST013"/>
    <d v="2024-06-09T00:00:00"/>
    <n v="5"/>
    <n v="1995.8000000000002"/>
    <n v="1508.1999999999998"/>
    <x v="1"/>
    <x v="5"/>
    <x v="11"/>
    <x v="4"/>
    <x v="3"/>
    <x v="4"/>
  </r>
  <r>
    <x v="7"/>
    <s v="No"/>
    <s v="G-VR043"/>
    <d v="2023-05-23T00:00:00"/>
    <n v="3"/>
    <n v="1147.74"/>
    <n v="906.99"/>
    <x v="0"/>
    <x v="4"/>
    <x v="7"/>
    <x v="0"/>
    <x v="4"/>
    <x v="9"/>
  </r>
  <r>
    <x v="6"/>
    <s v="No"/>
    <s v="A-CH041"/>
    <d v="2023-12-04T00:00:00"/>
    <n v="32"/>
    <n v="8627.84"/>
    <n v="5244.48"/>
    <x v="0"/>
    <x v="7"/>
    <x v="6"/>
    <x v="5"/>
    <x v="1"/>
    <x v="2"/>
  </r>
  <r>
    <x v="5"/>
    <s v="No"/>
    <s v="G-GA018"/>
    <d v="2024-04-28T00:00:00"/>
    <n v="4"/>
    <n v="3226.64"/>
    <n v="1924.16"/>
    <x v="1"/>
    <x v="5"/>
    <x v="5"/>
    <x v="1"/>
    <x v="4"/>
    <x v="8"/>
  </r>
  <r>
    <x v="5"/>
    <s v="No"/>
    <s v="G-VR009"/>
    <d v="2023-03-02T00:00:00"/>
    <n v="25"/>
    <n v="26624"/>
    <n v="17166.75"/>
    <x v="0"/>
    <x v="0"/>
    <x v="5"/>
    <x v="1"/>
    <x v="4"/>
    <x v="9"/>
  </r>
  <r>
    <x v="1"/>
    <s v="No"/>
    <s v="S-SM038"/>
    <d v="2023-08-15T00:00:00"/>
    <n v="19"/>
    <n v="27460.7"/>
    <n v="18435.13"/>
    <x v="0"/>
    <x v="2"/>
    <x v="1"/>
    <x v="1"/>
    <x v="3"/>
    <x v="12"/>
  </r>
  <r>
    <x v="1"/>
    <s v="No"/>
    <s v="H-WI032"/>
    <d v="2024-10-24T00:00:00"/>
    <n v="28"/>
    <n v="6625.08"/>
    <n v="5128.7599999999993"/>
    <x v="1"/>
    <x v="6"/>
    <x v="1"/>
    <x v="1"/>
    <x v="2"/>
    <x v="13"/>
  </r>
  <r>
    <x v="1"/>
    <s v="No"/>
    <s v="A-KE040"/>
    <d v="2023-09-27T00:00:00"/>
    <n v="6"/>
    <n v="978.30000000000007"/>
    <n v="756.66"/>
    <x v="0"/>
    <x v="2"/>
    <x v="1"/>
    <x v="1"/>
    <x v="1"/>
    <x v="5"/>
  </r>
  <r>
    <x v="5"/>
    <s v="No"/>
    <s v="S-ST013"/>
    <d v="2024-02-17T00:00:00"/>
    <n v="15"/>
    <n v="5987.4000000000005"/>
    <n v="4524.5999999999995"/>
    <x v="1"/>
    <x v="3"/>
    <x v="5"/>
    <x v="4"/>
    <x v="3"/>
    <x v="4"/>
  </r>
  <r>
    <x v="5"/>
    <s v="No"/>
    <s v="L-UL031"/>
    <d v="2024-04-09T00:00:00"/>
    <n v="15"/>
    <n v="9108.4500000000007"/>
    <n v="5585.0999999999995"/>
    <x v="1"/>
    <x v="5"/>
    <x v="5"/>
    <x v="1"/>
    <x v="0"/>
    <x v="1"/>
  </r>
  <r>
    <x v="5"/>
    <s v="No"/>
    <s v="S-FI037"/>
    <d v="2024-01-13T00:00:00"/>
    <n v="25"/>
    <n v="36786.5"/>
    <n v="24891.25"/>
    <x v="1"/>
    <x v="3"/>
    <x v="5"/>
    <x v="1"/>
    <x v="3"/>
    <x v="6"/>
  </r>
  <r>
    <x v="3"/>
    <s v="No"/>
    <s v="L-GA004"/>
    <d v="2024-05-30T00:00:00"/>
    <n v="14"/>
    <n v="4646.32"/>
    <n v="2767.94"/>
    <x v="1"/>
    <x v="5"/>
    <x v="3"/>
    <x v="0"/>
    <x v="0"/>
    <x v="0"/>
  </r>
  <r>
    <x v="7"/>
    <s v="No"/>
    <s v="G-VR049"/>
    <d v="2023-07-31T00:00:00"/>
    <n v="12"/>
    <n v="10429.92"/>
    <n v="7830.36"/>
    <x v="0"/>
    <x v="2"/>
    <x v="7"/>
    <x v="5"/>
    <x v="4"/>
    <x v="9"/>
  </r>
  <r>
    <x v="7"/>
    <s v="No"/>
    <s v="G-GA044"/>
    <d v="2023-10-02T00:00:00"/>
    <n v="40"/>
    <n v="45244.399999999994"/>
    <n v="37558"/>
    <x v="0"/>
    <x v="7"/>
    <x v="7"/>
    <x v="1"/>
    <x v="4"/>
    <x v="16"/>
  </r>
  <r>
    <x v="9"/>
    <s v="No"/>
    <s v="H-WI029"/>
    <d v="2024-04-25T00:00:00"/>
    <n v="11"/>
    <n v="14031.71"/>
    <n v="8749.2899999999991"/>
    <x v="1"/>
    <x v="5"/>
    <x v="9"/>
    <x v="4"/>
    <x v="2"/>
    <x v="13"/>
  </r>
  <r>
    <x v="2"/>
    <s v="No"/>
    <s v="G-GA018"/>
    <d v="2024-07-02T00:00:00"/>
    <n v="13"/>
    <n v="10486.58"/>
    <n v="6253.52"/>
    <x v="1"/>
    <x v="1"/>
    <x v="2"/>
    <x v="1"/>
    <x v="4"/>
    <x v="8"/>
  </r>
  <r>
    <x v="10"/>
    <s v="No"/>
    <s v="G-VR043"/>
    <d v="2023-12-14T00:00:00"/>
    <n v="33"/>
    <n v="12625.14"/>
    <n v="9976.89"/>
    <x v="0"/>
    <x v="7"/>
    <x v="10"/>
    <x v="0"/>
    <x v="4"/>
    <x v="9"/>
  </r>
  <r>
    <x v="7"/>
    <s v="No"/>
    <s v="A-CH041"/>
    <d v="2023-01-19T00:00:00"/>
    <n v="23"/>
    <n v="6201.26"/>
    <n v="3769.47"/>
    <x v="0"/>
    <x v="0"/>
    <x v="7"/>
    <x v="5"/>
    <x v="1"/>
    <x v="2"/>
  </r>
  <r>
    <x v="0"/>
    <s v="No"/>
    <s v="A-MI014"/>
    <d v="2024-05-03T00:00:00"/>
    <n v="15"/>
    <n v="8436.15"/>
    <n v="6441.45"/>
    <x v="1"/>
    <x v="5"/>
    <x v="0"/>
    <x v="3"/>
    <x v="1"/>
    <x v="11"/>
  </r>
  <r>
    <x v="13"/>
    <s v="No"/>
    <s v="G-VR022"/>
    <d v="2024-10-12T00:00:00"/>
    <n v="36"/>
    <n v="26279.279999999999"/>
    <n v="21203.64"/>
    <x v="1"/>
    <x v="6"/>
    <x v="13"/>
    <x v="1"/>
    <x v="4"/>
    <x v="9"/>
  </r>
  <r>
    <x v="13"/>
    <s v="No"/>
    <s v="G-GA005"/>
    <d v="2023-05-09T00:00:00"/>
    <n v="4"/>
    <n v="2145.92"/>
    <n v="1564.12"/>
    <x v="0"/>
    <x v="4"/>
    <x v="13"/>
    <x v="1"/>
    <x v="4"/>
    <x v="8"/>
  </r>
  <r>
    <x v="9"/>
    <s v="No"/>
    <s v="H-WI030"/>
    <d v="2023-06-03T00:00:00"/>
    <n v="9"/>
    <n v="4890.24"/>
    <n v="3479.22"/>
    <x v="0"/>
    <x v="4"/>
    <x v="9"/>
    <x v="1"/>
    <x v="2"/>
    <x v="10"/>
  </r>
  <r>
    <x v="6"/>
    <s v="No"/>
    <s v="L-GA010"/>
    <d v="2023-02-16T00:00:00"/>
    <n v="27"/>
    <n v="17631"/>
    <n v="13207.05"/>
    <x v="0"/>
    <x v="0"/>
    <x v="6"/>
    <x v="5"/>
    <x v="0"/>
    <x v="0"/>
  </r>
  <r>
    <x v="9"/>
    <s v="No"/>
    <s v="G-GA046"/>
    <d v="2024-12-10T00:00:00"/>
    <n v="23"/>
    <n v="7432.45"/>
    <n v="4596.7800000000007"/>
    <x v="1"/>
    <x v="6"/>
    <x v="9"/>
    <x v="0"/>
    <x v="4"/>
    <x v="8"/>
  </r>
  <r>
    <x v="2"/>
    <s v="No"/>
    <s v="A-CH045"/>
    <d v="2024-05-30T00:00:00"/>
    <n v="10"/>
    <n v="6718.5"/>
    <n v="5305.9000000000005"/>
    <x v="1"/>
    <x v="5"/>
    <x v="2"/>
    <x v="1"/>
    <x v="1"/>
    <x v="2"/>
  </r>
  <r>
    <x v="5"/>
    <s v="No"/>
    <s v="H-WI048"/>
    <d v="2023-10-16T00:00:00"/>
    <n v="26"/>
    <n v="25091.559999999998"/>
    <n v="19637.8"/>
    <x v="0"/>
    <x v="7"/>
    <x v="5"/>
    <x v="1"/>
    <x v="2"/>
    <x v="7"/>
  </r>
  <r>
    <x v="14"/>
    <s v="No"/>
    <s v="S-FI012"/>
    <d v="2023-07-08T00:00:00"/>
    <n v="21"/>
    <n v="25156.32"/>
    <n v="18533.55"/>
    <x v="0"/>
    <x v="2"/>
    <x v="14"/>
    <x v="1"/>
    <x v="3"/>
    <x v="6"/>
  </r>
  <r>
    <x v="3"/>
    <s v="No"/>
    <s v="H-WI008"/>
    <d v="2024-10-26T00:00:00"/>
    <n v="23"/>
    <n v="4494.8900000000003"/>
    <n v="3356.85"/>
    <x v="1"/>
    <x v="6"/>
    <x v="3"/>
    <x v="5"/>
    <x v="2"/>
    <x v="7"/>
  </r>
  <r>
    <x v="5"/>
    <s v="No"/>
    <s v="H-WI048"/>
    <d v="2023-07-12T00:00:00"/>
    <n v="19"/>
    <n v="18336.14"/>
    <n v="14350.699999999999"/>
    <x v="0"/>
    <x v="2"/>
    <x v="5"/>
    <x v="1"/>
    <x v="2"/>
    <x v="7"/>
  </r>
  <r>
    <x v="13"/>
    <s v="No"/>
    <s v="L-GA010"/>
    <d v="2023-03-29T00:00:00"/>
    <n v="23"/>
    <n v="15019"/>
    <n v="11250.449999999999"/>
    <x v="0"/>
    <x v="0"/>
    <x v="13"/>
    <x v="5"/>
    <x v="0"/>
    <x v="0"/>
  </r>
  <r>
    <x v="9"/>
    <s v="No"/>
    <s v="H-WI042"/>
    <d v="2024-08-17T00:00:00"/>
    <n v="8"/>
    <n v="7067.2"/>
    <n v="4835.92"/>
    <x v="1"/>
    <x v="1"/>
    <x v="9"/>
    <x v="3"/>
    <x v="2"/>
    <x v="10"/>
  </r>
  <r>
    <x v="14"/>
    <s v="No"/>
    <s v="S-SM023"/>
    <d v="2023-08-17T00:00:00"/>
    <n v="12"/>
    <n v="3111.24"/>
    <n v="2033.6399999999999"/>
    <x v="0"/>
    <x v="2"/>
    <x v="14"/>
    <x v="6"/>
    <x v="3"/>
    <x v="15"/>
  </r>
  <r>
    <x v="5"/>
    <s v="No"/>
    <s v="L-GA036"/>
    <d v="2024-04-12T00:00:00"/>
    <n v="13"/>
    <n v="6249.0999999999995"/>
    <n v="3925.22"/>
    <x v="1"/>
    <x v="5"/>
    <x v="5"/>
    <x v="1"/>
    <x v="0"/>
    <x v="0"/>
  </r>
  <r>
    <x v="5"/>
    <s v="No"/>
    <s v="H-WI042"/>
    <d v="2024-09-15T00:00:00"/>
    <n v="3"/>
    <n v="2650.2"/>
    <n v="1813.47"/>
    <x v="1"/>
    <x v="1"/>
    <x v="5"/>
    <x v="3"/>
    <x v="2"/>
    <x v="10"/>
  </r>
  <r>
    <x v="0"/>
    <s v="No"/>
    <s v="H-WI029"/>
    <d v="2024-04-09T00:00:00"/>
    <n v="6"/>
    <n v="7653.66"/>
    <n v="4772.34"/>
    <x v="1"/>
    <x v="5"/>
    <x v="0"/>
    <x v="4"/>
    <x v="2"/>
    <x v="13"/>
  </r>
  <r>
    <x v="5"/>
    <s v="No"/>
    <s v="H-WI030"/>
    <d v="2024-01-12T00:00:00"/>
    <n v="24"/>
    <n v="13040.64"/>
    <n v="9277.92"/>
    <x v="1"/>
    <x v="3"/>
    <x v="5"/>
    <x v="1"/>
    <x v="2"/>
    <x v="10"/>
  </r>
  <r>
    <x v="6"/>
    <s v="No"/>
    <s v="S-ST013"/>
    <d v="2024-02-14T00:00:00"/>
    <n v="15"/>
    <n v="5987.4000000000005"/>
    <n v="4524.5999999999995"/>
    <x v="1"/>
    <x v="3"/>
    <x v="6"/>
    <x v="4"/>
    <x v="3"/>
    <x v="4"/>
  </r>
  <r>
    <x v="6"/>
    <s v="No"/>
    <s v="L-UL001"/>
    <d v="2023-02-24T00:00:00"/>
    <n v="23"/>
    <n v="5253.89"/>
    <n v="4198.88"/>
    <x v="0"/>
    <x v="0"/>
    <x v="6"/>
    <x v="5"/>
    <x v="0"/>
    <x v="1"/>
  </r>
  <r>
    <x v="5"/>
    <s v="No"/>
    <s v="H-WI029"/>
    <d v="2024-04-19T00:00:00"/>
    <n v="18"/>
    <n v="22960.98"/>
    <n v="14317.02"/>
    <x v="1"/>
    <x v="5"/>
    <x v="5"/>
    <x v="4"/>
    <x v="2"/>
    <x v="13"/>
  </r>
  <r>
    <x v="13"/>
    <s v="No"/>
    <s v="G-GA018"/>
    <d v="2024-11-28T00:00:00"/>
    <n v="21"/>
    <n v="16939.86"/>
    <n v="10101.84"/>
    <x v="1"/>
    <x v="6"/>
    <x v="13"/>
    <x v="1"/>
    <x v="4"/>
    <x v="8"/>
  </r>
  <r>
    <x v="14"/>
    <s v="No"/>
    <s v="A-CH003"/>
    <d v="2023-09-17T00:00:00"/>
    <n v="3"/>
    <n v="1163.22"/>
    <n v="778.26"/>
    <x v="0"/>
    <x v="2"/>
    <x v="14"/>
    <x v="6"/>
    <x v="1"/>
    <x v="2"/>
  </r>
  <r>
    <x v="5"/>
    <s v="No"/>
    <s v="L-GA004"/>
    <d v="2024-09-18T00:00:00"/>
    <n v="15"/>
    <n v="4978.2"/>
    <n v="2965.65"/>
    <x v="1"/>
    <x v="1"/>
    <x v="5"/>
    <x v="0"/>
    <x v="0"/>
    <x v="0"/>
  </r>
  <r>
    <x v="9"/>
    <s v="No"/>
    <s v="H-WI032"/>
    <d v="2024-04-12T00:00:00"/>
    <n v="1"/>
    <n v="236.61"/>
    <n v="183.17"/>
    <x v="1"/>
    <x v="5"/>
    <x v="9"/>
    <x v="1"/>
    <x v="2"/>
    <x v="13"/>
  </r>
  <r>
    <x v="10"/>
    <s v="No"/>
    <s v="S-FI050"/>
    <d v="2023-12-18T00:00:00"/>
    <n v="23"/>
    <n v="24234.870000000003"/>
    <n v="15009.11"/>
    <x v="0"/>
    <x v="7"/>
    <x v="10"/>
    <x v="2"/>
    <x v="3"/>
    <x v="6"/>
  </r>
  <r>
    <x v="10"/>
    <s v="No"/>
    <s v="G-GA046"/>
    <d v="2024-04-05T00:00:00"/>
    <n v="5"/>
    <n v="1615.75"/>
    <n v="999.30000000000007"/>
    <x v="1"/>
    <x v="5"/>
    <x v="10"/>
    <x v="0"/>
    <x v="4"/>
    <x v="8"/>
  </r>
  <r>
    <x v="10"/>
    <s v="No"/>
    <s v="A-CH039"/>
    <d v="2023-08-12T00:00:00"/>
    <n v="11"/>
    <n v="9658.77"/>
    <n v="6654.67"/>
    <x v="0"/>
    <x v="2"/>
    <x v="10"/>
    <x v="2"/>
    <x v="1"/>
    <x v="2"/>
  </r>
  <r>
    <x v="11"/>
    <s v="No"/>
    <s v="L-GA036"/>
    <d v="2024-05-11T00:00:00"/>
    <n v="3"/>
    <n v="1442.1"/>
    <n v="905.81999999999994"/>
    <x v="1"/>
    <x v="5"/>
    <x v="11"/>
    <x v="1"/>
    <x v="0"/>
    <x v="0"/>
  </r>
  <r>
    <x v="6"/>
    <s v="No"/>
    <s v="A-KE011"/>
    <d v="2024-04-05T00:00:00"/>
    <n v="10"/>
    <n v="13312.3"/>
    <n v="8307.1"/>
    <x v="1"/>
    <x v="5"/>
    <x v="6"/>
    <x v="2"/>
    <x v="1"/>
    <x v="5"/>
  </r>
  <r>
    <x v="13"/>
    <s v="No"/>
    <s v="A-KE040"/>
    <d v="2023-03-04T00:00:00"/>
    <n v="13"/>
    <n v="2119.65"/>
    <n v="1639.43"/>
    <x v="0"/>
    <x v="0"/>
    <x v="13"/>
    <x v="1"/>
    <x v="1"/>
    <x v="5"/>
  </r>
  <r>
    <x v="12"/>
    <s v="No"/>
    <s v="H-WI048"/>
    <d v="2024-07-05T00:00:00"/>
    <n v="9"/>
    <n v="8685.5399999999991"/>
    <n v="6797.7"/>
    <x v="1"/>
    <x v="1"/>
    <x v="12"/>
    <x v="1"/>
    <x v="2"/>
    <x v="7"/>
  </r>
  <r>
    <x v="6"/>
    <s v="No"/>
    <s v="G-GA017"/>
    <d v="2024-02-10T00:00:00"/>
    <n v="31"/>
    <n v="43493.31"/>
    <n v="27607.05"/>
    <x v="1"/>
    <x v="3"/>
    <x v="6"/>
    <x v="7"/>
    <x v="4"/>
    <x v="8"/>
  </r>
  <r>
    <x v="15"/>
    <s v="No"/>
    <s v="G-VR043"/>
    <d v="2023-05-30T00:00:00"/>
    <n v="17"/>
    <n v="6503.86"/>
    <n v="5139.6099999999997"/>
    <x v="0"/>
    <x v="4"/>
    <x v="15"/>
    <x v="0"/>
    <x v="4"/>
    <x v="9"/>
  </r>
  <r>
    <x v="8"/>
    <s v="No"/>
    <s v="S-FI037"/>
    <d v="2024-10-01T00:00:00"/>
    <n v="24"/>
    <n v="35315.040000000001"/>
    <n v="23895.599999999999"/>
    <x v="1"/>
    <x v="6"/>
    <x v="8"/>
    <x v="1"/>
    <x v="3"/>
    <x v="6"/>
  </r>
  <r>
    <x v="2"/>
    <s v="No"/>
    <s v="G-GA005"/>
    <d v="2024-08-27T00:00:00"/>
    <n v="12"/>
    <n v="6437.76"/>
    <n v="4692.3599999999997"/>
    <x v="1"/>
    <x v="1"/>
    <x v="2"/>
    <x v="1"/>
    <x v="4"/>
    <x v="8"/>
  </r>
  <r>
    <x v="10"/>
    <s v="No"/>
    <s v="H-WI030"/>
    <d v="2023-07-31T00:00:00"/>
    <n v="22"/>
    <n v="11953.92"/>
    <n v="8504.76"/>
    <x v="0"/>
    <x v="2"/>
    <x v="10"/>
    <x v="1"/>
    <x v="2"/>
    <x v="10"/>
  </r>
  <r>
    <x v="6"/>
    <s v="No"/>
    <s v="A-CH045"/>
    <d v="2024-12-06T00:00:00"/>
    <n v="32"/>
    <n v="21499.200000000001"/>
    <n v="16978.88"/>
    <x v="1"/>
    <x v="6"/>
    <x v="6"/>
    <x v="1"/>
    <x v="1"/>
    <x v="2"/>
  </r>
  <r>
    <x v="5"/>
    <s v="No"/>
    <s v="G-GA006"/>
    <d v="2024-02-19T00:00:00"/>
    <n v="26"/>
    <n v="35198.54"/>
    <n v="25335.96"/>
    <x v="1"/>
    <x v="3"/>
    <x v="5"/>
    <x v="6"/>
    <x v="4"/>
    <x v="8"/>
  </r>
  <r>
    <x v="12"/>
    <s v="No"/>
    <s v="A-KE025"/>
    <d v="2024-09-24T00:00:00"/>
    <n v="18"/>
    <n v="17046.899999999998"/>
    <n v="12012.84"/>
    <x v="1"/>
    <x v="1"/>
    <x v="12"/>
    <x v="3"/>
    <x v="1"/>
    <x v="5"/>
  </r>
  <r>
    <x v="6"/>
    <s v="No"/>
    <s v="G-VR019"/>
    <d v="2024-08-20T00:00:00"/>
    <n v="7"/>
    <n v="7307.1600000000008"/>
    <n v="4508.28"/>
    <x v="1"/>
    <x v="1"/>
    <x v="6"/>
    <x v="7"/>
    <x v="4"/>
    <x v="9"/>
  </r>
  <r>
    <x v="5"/>
    <s v="No"/>
    <s v="A-KE011"/>
    <d v="2024-04-06T00:00:00"/>
    <n v="12"/>
    <n v="15974.76"/>
    <n v="9968.52"/>
    <x v="1"/>
    <x v="5"/>
    <x v="5"/>
    <x v="2"/>
    <x v="1"/>
    <x v="5"/>
  </r>
  <r>
    <x v="5"/>
    <s v="No"/>
    <s v="L-GA036"/>
    <d v="2024-01-08T00:00:00"/>
    <n v="19"/>
    <n v="9133.2999999999993"/>
    <n v="5736.86"/>
    <x v="1"/>
    <x v="3"/>
    <x v="5"/>
    <x v="1"/>
    <x v="0"/>
    <x v="0"/>
  </r>
  <r>
    <x v="3"/>
    <s v="No"/>
    <s v="H-WI029"/>
    <d v="2024-05-12T00:00:00"/>
    <n v="2"/>
    <n v="2551.2199999999998"/>
    <n v="1590.78"/>
    <x v="1"/>
    <x v="5"/>
    <x v="3"/>
    <x v="4"/>
    <x v="2"/>
    <x v="13"/>
  </r>
  <r>
    <x v="7"/>
    <s v="No"/>
    <s v="G-GA044"/>
    <d v="2023-09-15T00:00:00"/>
    <n v="16"/>
    <n v="18097.759999999998"/>
    <n v="15023.2"/>
    <x v="0"/>
    <x v="2"/>
    <x v="7"/>
    <x v="1"/>
    <x v="4"/>
    <x v="16"/>
  </r>
  <r>
    <x v="5"/>
    <s v="No"/>
    <s v="G-GA046"/>
    <d v="2024-10-19T00:00:00"/>
    <n v="28"/>
    <n v="9048.1999999999989"/>
    <n v="5596.08"/>
    <x v="1"/>
    <x v="6"/>
    <x v="5"/>
    <x v="0"/>
    <x v="4"/>
    <x v="8"/>
  </r>
  <r>
    <x v="5"/>
    <s v="No"/>
    <s v="G-GA046"/>
    <d v="2024-05-11T00:00:00"/>
    <n v="12"/>
    <n v="3877.7999999999997"/>
    <n v="2398.3200000000002"/>
    <x v="1"/>
    <x v="5"/>
    <x v="5"/>
    <x v="0"/>
    <x v="4"/>
    <x v="8"/>
  </r>
  <r>
    <x v="5"/>
    <s v="No"/>
    <s v="S-SM038"/>
    <d v="2024-11-15T00:00:00"/>
    <n v="43"/>
    <n v="62147.9"/>
    <n v="41721.61"/>
    <x v="1"/>
    <x v="6"/>
    <x v="5"/>
    <x v="1"/>
    <x v="3"/>
    <x v="12"/>
  </r>
  <r>
    <x v="5"/>
    <s v="No"/>
    <s v="S-SM033"/>
    <d v="2024-09-03T00:00:00"/>
    <n v="14"/>
    <n v="18634.98"/>
    <n v="11446.68"/>
    <x v="1"/>
    <x v="1"/>
    <x v="5"/>
    <x v="7"/>
    <x v="3"/>
    <x v="12"/>
  </r>
  <r>
    <x v="5"/>
    <s v="No"/>
    <s v="L-GA036"/>
    <d v="2024-10-26T00:00:00"/>
    <n v="22"/>
    <n v="10575.4"/>
    <n v="6642.68"/>
    <x v="1"/>
    <x v="6"/>
    <x v="5"/>
    <x v="1"/>
    <x v="0"/>
    <x v="0"/>
  </r>
  <r>
    <x v="5"/>
    <s v="No"/>
    <s v="G-GA046"/>
    <d v="2024-10-25T00:00:00"/>
    <n v="40"/>
    <n v="12926"/>
    <n v="7994.4000000000005"/>
    <x v="1"/>
    <x v="6"/>
    <x v="5"/>
    <x v="0"/>
    <x v="4"/>
    <x v="8"/>
  </r>
  <r>
    <x v="3"/>
    <s v="No"/>
    <s v="S-FI037"/>
    <d v="2024-04-12T00:00:00"/>
    <n v="1"/>
    <n v="1471.46"/>
    <n v="995.65"/>
    <x v="1"/>
    <x v="5"/>
    <x v="3"/>
    <x v="1"/>
    <x v="3"/>
    <x v="6"/>
  </r>
  <r>
    <x v="5"/>
    <s v="No"/>
    <s v="G-VR022"/>
    <d v="2024-06-01T00:00:00"/>
    <n v="18"/>
    <n v="13139.64"/>
    <n v="10601.82"/>
    <x v="1"/>
    <x v="5"/>
    <x v="5"/>
    <x v="1"/>
    <x v="4"/>
    <x v="9"/>
  </r>
  <r>
    <x v="14"/>
    <s v="No"/>
    <s v="G-GA044"/>
    <d v="2023-09-26T00:00:00"/>
    <n v="5"/>
    <n v="5655.5499999999993"/>
    <n v="4694.75"/>
    <x v="0"/>
    <x v="2"/>
    <x v="14"/>
    <x v="1"/>
    <x v="4"/>
    <x v="16"/>
  </r>
  <r>
    <x v="10"/>
    <s v="No"/>
    <s v="L-UL031"/>
    <d v="2024-02-06T00:00:00"/>
    <n v="30"/>
    <n v="18216.900000000001"/>
    <n v="11170.199999999999"/>
    <x v="1"/>
    <x v="3"/>
    <x v="10"/>
    <x v="1"/>
    <x v="0"/>
    <x v="1"/>
  </r>
  <r>
    <x v="5"/>
    <s v="No"/>
    <s v="H-WI029"/>
    <d v="2024-10-19T00:00:00"/>
    <n v="38"/>
    <n v="48473.179999999993"/>
    <n v="30224.82"/>
    <x v="1"/>
    <x v="6"/>
    <x v="5"/>
    <x v="4"/>
    <x v="2"/>
    <x v="13"/>
  </r>
  <r>
    <x v="5"/>
    <s v="No"/>
    <s v="H-WI035"/>
    <d v="2023-01-07T00:00:00"/>
    <n v="26"/>
    <n v="9214.92"/>
    <n v="6579.56"/>
    <x v="0"/>
    <x v="0"/>
    <x v="5"/>
    <x v="1"/>
    <x v="2"/>
    <x v="13"/>
  </r>
  <r>
    <x v="15"/>
    <s v="No"/>
    <s v="S-FI050"/>
    <d v="2023-08-11T00:00:00"/>
    <n v="17"/>
    <n v="17912.73"/>
    <n v="11093.69"/>
    <x v="0"/>
    <x v="2"/>
    <x v="15"/>
    <x v="2"/>
    <x v="3"/>
    <x v="6"/>
  </r>
  <r>
    <x v="10"/>
    <s v="No"/>
    <s v="H-WI032"/>
    <d v="2024-10-24T00:00:00"/>
    <n v="36"/>
    <n v="8517.9600000000009"/>
    <n v="6594.12"/>
    <x v="1"/>
    <x v="6"/>
    <x v="10"/>
    <x v="1"/>
    <x v="2"/>
    <x v="13"/>
  </r>
  <r>
    <x v="5"/>
    <s v="No"/>
    <s v="L-GA036"/>
    <d v="2024-08-21T00:00:00"/>
    <n v="10"/>
    <n v="4807"/>
    <n v="3019.4"/>
    <x v="1"/>
    <x v="1"/>
    <x v="5"/>
    <x v="1"/>
    <x v="0"/>
    <x v="0"/>
  </r>
  <r>
    <x v="8"/>
    <s v="No"/>
    <s v="H-WI035"/>
    <d v="2023-11-23T00:00:00"/>
    <n v="22"/>
    <n v="7797.2400000000007"/>
    <n v="5567.32"/>
    <x v="0"/>
    <x v="7"/>
    <x v="8"/>
    <x v="1"/>
    <x v="2"/>
    <x v="13"/>
  </r>
  <r>
    <x v="14"/>
    <s v="No"/>
    <s v="S-SM033"/>
    <d v="2024-07-13T00:00:00"/>
    <n v="11"/>
    <n v="14641.769999999999"/>
    <n v="8993.82"/>
    <x v="1"/>
    <x v="1"/>
    <x v="14"/>
    <x v="7"/>
    <x v="3"/>
    <x v="12"/>
  </r>
  <r>
    <x v="2"/>
    <s v="No"/>
    <s v="S-FI037"/>
    <d v="2024-05-26T00:00:00"/>
    <n v="7"/>
    <n v="10300.220000000001"/>
    <n v="6969.55"/>
    <x v="1"/>
    <x v="5"/>
    <x v="2"/>
    <x v="1"/>
    <x v="3"/>
    <x v="6"/>
  </r>
  <r>
    <x v="0"/>
    <s v="No"/>
    <s v="A-CH039"/>
    <d v="2023-08-18T00:00:00"/>
    <n v="13"/>
    <n v="11414.91"/>
    <n v="7864.6100000000006"/>
    <x v="0"/>
    <x v="2"/>
    <x v="0"/>
    <x v="2"/>
    <x v="1"/>
    <x v="2"/>
  </r>
  <r>
    <x v="11"/>
    <s v="No"/>
    <s v="G-GA047"/>
    <d v="2024-12-03T00:00:00"/>
    <n v="38"/>
    <n v="44484.320000000007"/>
    <n v="35536.46"/>
    <x v="1"/>
    <x v="6"/>
    <x v="11"/>
    <x v="6"/>
    <x v="4"/>
    <x v="8"/>
  </r>
  <r>
    <x v="8"/>
    <s v="No"/>
    <s v="H-NO015"/>
    <d v="2024-10-02T00:00:00"/>
    <n v="38"/>
    <n v="42104"/>
    <n v="32985.9"/>
    <x v="1"/>
    <x v="6"/>
    <x v="8"/>
    <x v="1"/>
    <x v="2"/>
    <x v="3"/>
  </r>
  <r>
    <x v="5"/>
    <s v="No"/>
    <s v="H-NO016"/>
    <d v="2023-02-25T00:00:00"/>
    <n v="22"/>
    <n v="19436.78"/>
    <n v="13553.980000000001"/>
    <x v="0"/>
    <x v="0"/>
    <x v="5"/>
    <x v="3"/>
    <x v="2"/>
    <x v="3"/>
  </r>
  <r>
    <x v="10"/>
    <s v="No"/>
    <s v="H-WI048"/>
    <d v="2023-07-16T00:00:00"/>
    <n v="19"/>
    <n v="18336.14"/>
    <n v="14350.699999999999"/>
    <x v="0"/>
    <x v="2"/>
    <x v="10"/>
    <x v="1"/>
    <x v="2"/>
    <x v="7"/>
  </r>
  <r>
    <x v="5"/>
    <s v="No"/>
    <s v="H-WI048"/>
    <d v="2023-05-29T00:00:00"/>
    <n v="8"/>
    <n v="7720.48"/>
    <n v="6042.4"/>
    <x v="0"/>
    <x v="4"/>
    <x v="5"/>
    <x v="1"/>
    <x v="2"/>
    <x v="7"/>
  </r>
  <r>
    <x v="0"/>
    <s v="No"/>
    <s v="H-WI032"/>
    <d v="2024-03-25T00:00:00"/>
    <n v="22"/>
    <n v="5205.42"/>
    <n v="4029.74"/>
    <x v="1"/>
    <x v="3"/>
    <x v="0"/>
    <x v="1"/>
    <x v="2"/>
    <x v="13"/>
  </r>
  <r>
    <x v="6"/>
    <s v="No"/>
    <s v="S-SM033"/>
    <d v="2024-08-17T00:00:00"/>
    <n v="2"/>
    <n v="2662.14"/>
    <n v="1635.24"/>
    <x v="1"/>
    <x v="1"/>
    <x v="6"/>
    <x v="7"/>
    <x v="3"/>
    <x v="12"/>
  </r>
  <r>
    <x v="1"/>
    <s v="No"/>
    <s v="L-GA036"/>
    <d v="2024-10-10T00:00:00"/>
    <n v="34"/>
    <n v="16343.8"/>
    <n v="10265.959999999999"/>
    <x v="1"/>
    <x v="6"/>
    <x v="1"/>
    <x v="1"/>
    <x v="0"/>
    <x v="0"/>
  </r>
  <r>
    <x v="10"/>
    <s v="No"/>
    <s v="A-CH002"/>
    <d v="2024-02-08T00:00:00"/>
    <n v="24"/>
    <n v="4391.5199999999995"/>
    <n v="3336.24"/>
    <x v="1"/>
    <x v="3"/>
    <x v="10"/>
    <x v="2"/>
    <x v="1"/>
    <x v="2"/>
  </r>
  <r>
    <x v="15"/>
    <s v="No"/>
    <s v="L-UL028"/>
    <d v="2024-10-16T00:00:00"/>
    <n v="27"/>
    <n v="11439.09"/>
    <n v="7454.7000000000007"/>
    <x v="1"/>
    <x v="6"/>
    <x v="15"/>
    <x v="7"/>
    <x v="0"/>
    <x v="1"/>
  </r>
  <r>
    <x v="2"/>
    <s v="No"/>
    <s v="H-WI029"/>
    <d v="2024-08-08T00:00:00"/>
    <n v="16"/>
    <n v="20409.759999999998"/>
    <n v="12726.24"/>
    <x v="1"/>
    <x v="1"/>
    <x v="2"/>
    <x v="4"/>
    <x v="2"/>
    <x v="13"/>
  </r>
  <r>
    <x v="15"/>
    <s v="No"/>
    <s v="H-WI030"/>
    <d v="2024-08-22T00:00:00"/>
    <n v="22"/>
    <n v="11953.92"/>
    <n v="8504.76"/>
    <x v="1"/>
    <x v="1"/>
    <x v="15"/>
    <x v="1"/>
    <x v="2"/>
    <x v="10"/>
  </r>
  <r>
    <x v="12"/>
    <s v="No"/>
    <s v="H-NO016"/>
    <d v="2024-11-03T00:00:00"/>
    <n v="33"/>
    <n v="29155.170000000002"/>
    <n v="20330.97"/>
    <x v="1"/>
    <x v="6"/>
    <x v="12"/>
    <x v="3"/>
    <x v="2"/>
    <x v="3"/>
  </r>
  <r>
    <x v="0"/>
    <s v="No"/>
    <s v="G-VR019"/>
    <d v="2023-07-30T00:00:00"/>
    <n v="9"/>
    <n v="9394.9200000000019"/>
    <n v="5796.36"/>
    <x v="0"/>
    <x v="2"/>
    <x v="0"/>
    <x v="7"/>
    <x v="4"/>
    <x v="9"/>
  </r>
  <r>
    <x v="7"/>
    <s v="No"/>
    <s v="H-WI035"/>
    <d v="2023-09-27T00:00:00"/>
    <n v="6"/>
    <n v="2126.52"/>
    <n v="1518.3600000000001"/>
    <x v="0"/>
    <x v="2"/>
    <x v="7"/>
    <x v="1"/>
    <x v="2"/>
    <x v="13"/>
  </r>
  <r>
    <x v="9"/>
    <s v="No"/>
    <s v="H-WI029"/>
    <d v="2024-05-26T00:00:00"/>
    <n v="3"/>
    <n v="3826.83"/>
    <n v="2386.17"/>
    <x v="1"/>
    <x v="5"/>
    <x v="9"/>
    <x v="4"/>
    <x v="2"/>
    <x v="13"/>
  </r>
  <r>
    <x v="3"/>
    <s v="No"/>
    <s v="L-GA010"/>
    <d v="2023-07-11T00:00:00"/>
    <n v="9"/>
    <n v="5877"/>
    <n v="4402.3499999999995"/>
    <x v="0"/>
    <x v="2"/>
    <x v="3"/>
    <x v="5"/>
    <x v="0"/>
    <x v="0"/>
  </r>
  <r>
    <x v="7"/>
    <s v="No"/>
    <s v="S-SM033"/>
    <d v="2024-01-04T00:00:00"/>
    <n v="24"/>
    <n v="31945.68"/>
    <n v="19622.88"/>
    <x v="1"/>
    <x v="3"/>
    <x v="7"/>
    <x v="7"/>
    <x v="3"/>
    <x v="12"/>
  </r>
  <r>
    <x v="0"/>
    <s v="No"/>
    <s v="A-KE040"/>
    <d v="2023-03-26T00:00:00"/>
    <n v="29"/>
    <n v="4728.4500000000007"/>
    <n v="3657.19"/>
    <x v="0"/>
    <x v="0"/>
    <x v="0"/>
    <x v="1"/>
    <x v="1"/>
    <x v="5"/>
  </r>
  <r>
    <x v="7"/>
    <s v="No"/>
    <s v="L-UL031"/>
    <d v="2024-09-25T00:00:00"/>
    <n v="14"/>
    <n v="8501.2200000000012"/>
    <n v="5212.7599999999993"/>
    <x v="1"/>
    <x v="1"/>
    <x v="7"/>
    <x v="1"/>
    <x v="0"/>
    <x v="1"/>
  </r>
  <r>
    <x v="13"/>
    <s v="No"/>
    <s v="H-WI030"/>
    <d v="2023-04-30T00:00:00"/>
    <n v="15"/>
    <n v="8150.4000000000005"/>
    <n v="5798.7"/>
    <x v="0"/>
    <x v="4"/>
    <x v="13"/>
    <x v="1"/>
    <x v="2"/>
    <x v="10"/>
  </r>
  <r>
    <x v="14"/>
    <s v="No"/>
    <s v="A-CH039"/>
    <d v="2023-06-06T00:00:00"/>
    <n v="9"/>
    <n v="7902.63"/>
    <n v="5444.7300000000005"/>
    <x v="0"/>
    <x v="4"/>
    <x v="14"/>
    <x v="2"/>
    <x v="1"/>
    <x v="2"/>
  </r>
  <r>
    <x v="15"/>
    <s v="No"/>
    <s v="H-WI008"/>
    <d v="2023-06-11T00:00:00"/>
    <n v="10"/>
    <n v="1954.3000000000002"/>
    <n v="1459.5"/>
    <x v="0"/>
    <x v="4"/>
    <x v="15"/>
    <x v="5"/>
    <x v="2"/>
    <x v="7"/>
  </r>
  <r>
    <x v="11"/>
    <s v="No"/>
    <s v="L-UL028"/>
    <d v="2024-02-12T00:00:00"/>
    <n v="16"/>
    <n v="6778.72"/>
    <n v="4417.6000000000004"/>
    <x v="1"/>
    <x v="3"/>
    <x v="11"/>
    <x v="7"/>
    <x v="0"/>
    <x v="1"/>
  </r>
  <r>
    <x v="8"/>
    <s v="No"/>
    <s v="S-FI012"/>
    <d v="2023-01-13T00:00:00"/>
    <n v="31"/>
    <n v="37135.520000000004"/>
    <n v="27359.05"/>
    <x v="0"/>
    <x v="0"/>
    <x v="8"/>
    <x v="1"/>
    <x v="3"/>
    <x v="6"/>
  </r>
  <r>
    <x v="5"/>
    <s v="No"/>
    <s v="H-WI032"/>
    <d v="2024-06-06T00:00:00"/>
    <n v="15"/>
    <n v="3549.15"/>
    <n v="2747.5499999999997"/>
    <x v="1"/>
    <x v="5"/>
    <x v="5"/>
    <x v="1"/>
    <x v="2"/>
    <x v="13"/>
  </r>
  <r>
    <x v="9"/>
    <s v="No"/>
    <s v="A-LA026"/>
    <d v="2023-10-30T00:00:00"/>
    <n v="35"/>
    <n v="4695.25"/>
    <n v="3878.7"/>
    <x v="0"/>
    <x v="7"/>
    <x v="9"/>
    <x v="1"/>
    <x v="1"/>
    <x v="14"/>
  </r>
  <r>
    <x v="5"/>
    <s v="No"/>
    <s v="L-GA036"/>
    <d v="2024-04-05T00:00:00"/>
    <n v="3"/>
    <n v="1442.1"/>
    <n v="905.81999999999994"/>
    <x v="1"/>
    <x v="5"/>
    <x v="5"/>
    <x v="1"/>
    <x v="0"/>
    <x v="0"/>
  </r>
  <r>
    <x v="0"/>
    <s v="No"/>
    <s v="S-FI012"/>
    <d v="2023-07-22T00:00:00"/>
    <n v="15"/>
    <n v="17968.800000000003"/>
    <n v="13238.25"/>
    <x v="0"/>
    <x v="2"/>
    <x v="0"/>
    <x v="1"/>
    <x v="3"/>
    <x v="6"/>
  </r>
  <r>
    <x v="12"/>
    <s v="No"/>
    <s v="H-WI029"/>
    <d v="2024-06-12T00:00:00"/>
    <n v="9"/>
    <n v="11480.49"/>
    <n v="7158.51"/>
    <x v="1"/>
    <x v="5"/>
    <x v="12"/>
    <x v="4"/>
    <x v="2"/>
    <x v="13"/>
  </r>
  <r>
    <x v="11"/>
    <s v="No"/>
    <s v="A-CH021"/>
    <d v="2023-02-06T00:00:00"/>
    <n v="17"/>
    <n v="3670.1299999999997"/>
    <n v="2656.59"/>
    <x v="0"/>
    <x v="0"/>
    <x v="11"/>
    <x v="4"/>
    <x v="1"/>
    <x v="2"/>
  </r>
  <r>
    <x v="2"/>
    <s v="No"/>
    <s v="G-GA046"/>
    <d v="2024-03-27T00:00:00"/>
    <n v="18"/>
    <n v="5816.7"/>
    <n v="3597.4800000000005"/>
    <x v="1"/>
    <x v="3"/>
    <x v="2"/>
    <x v="0"/>
    <x v="4"/>
    <x v="8"/>
  </r>
  <r>
    <x v="5"/>
    <s v="No"/>
    <s v="G-GA017"/>
    <d v="2023-12-23T00:00:00"/>
    <n v="35"/>
    <n v="49105.35"/>
    <n v="31169.25"/>
    <x v="0"/>
    <x v="7"/>
    <x v="5"/>
    <x v="7"/>
    <x v="4"/>
    <x v="8"/>
  </r>
  <r>
    <x v="5"/>
    <s v="No"/>
    <s v="H-WI035"/>
    <d v="2023-02-21T00:00:00"/>
    <n v="26"/>
    <n v="9214.92"/>
    <n v="6579.56"/>
    <x v="0"/>
    <x v="0"/>
    <x v="5"/>
    <x v="1"/>
    <x v="2"/>
    <x v="13"/>
  </r>
  <r>
    <x v="3"/>
    <s v="No"/>
    <s v="L-UL001"/>
    <d v="2023-01-11T00:00:00"/>
    <n v="15"/>
    <n v="3426.4500000000003"/>
    <n v="2738.4"/>
    <x v="0"/>
    <x v="0"/>
    <x v="3"/>
    <x v="5"/>
    <x v="0"/>
    <x v="1"/>
  </r>
  <r>
    <x v="5"/>
    <s v="No"/>
    <s v="H-WI030"/>
    <d v="2023-10-28T00:00:00"/>
    <n v="26"/>
    <n v="14127.36"/>
    <n v="10051.08"/>
    <x v="0"/>
    <x v="7"/>
    <x v="5"/>
    <x v="1"/>
    <x v="2"/>
    <x v="10"/>
  </r>
  <r>
    <x v="5"/>
    <s v="No"/>
    <s v="H-WI030"/>
    <d v="2024-09-25T00:00:00"/>
    <n v="20"/>
    <n v="10867.2"/>
    <n v="7731.5999999999995"/>
    <x v="1"/>
    <x v="1"/>
    <x v="5"/>
    <x v="1"/>
    <x v="2"/>
    <x v="10"/>
  </r>
  <r>
    <x v="5"/>
    <s v="No"/>
    <s v="A-MI007"/>
    <d v="2023-02-21T00:00:00"/>
    <n v="14"/>
    <n v="4022.2000000000003"/>
    <n v="3257.3799999999997"/>
    <x v="0"/>
    <x v="0"/>
    <x v="5"/>
    <x v="0"/>
    <x v="1"/>
    <x v="11"/>
  </r>
  <r>
    <x v="5"/>
    <s v="No"/>
    <s v="H-WI032"/>
    <d v="2024-12-01T00:00:00"/>
    <n v="23"/>
    <n v="5442.0300000000007"/>
    <n v="4212.91"/>
    <x v="1"/>
    <x v="6"/>
    <x v="5"/>
    <x v="1"/>
    <x v="2"/>
    <x v="13"/>
  </r>
  <r>
    <x v="13"/>
    <s v="No"/>
    <s v="A-CH041"/>
    <d v="2023-10-04T00:00:00"/>
    <n v="34"/>
    <n v="9167.08"/>
    <n v="5572.2599999999993"/>
    <x v="0"/>
    <x v="7"/>
    <x v="13"/>
    <x v="5"/>
    <x v="1"/>
    <x v="2"/>
  </r>
  <r>
    <x v="8"/>
    <s v="No"/>
    <s v="S-ST013"/>
    <d v="2024-08-02T00:00:00"/>
    <n v="6"/>
    <n v="2394.96"/>
    <n v="1809.84"/>
    <x v="1"/>
    <x v="1"/>
    <x v="8"/>
    <x v="4"/>
    <x v="3"/>
    <x v="4"/>
  </r>
  <r>
    <x v="1"/>
    <s v="No"/>
    <s v="G-VR043"/>
    <d v="2023-03-27T00:00:00"/>
    <n v="17"/>
    <n v="6503.86"/>
    <n v="5139.6099999999997"/>
    <x v="0"/>
    <x v="0"/>
    <x v="1"/>
    <x v="0"/>
    <x v="4"/>
    <x v="9"/>
  </r>
  <r>
    <x v="9"/>
    <s v="No"/>
    <s v="A-KE025"/>
    <d v="2024-04-24T00:00:00"/>
    <n v="5"/>
    <n v="4735.25"/>
    <n v="3336.9"/>
    <x v="1"/>
    <x v="5"/>
    <x v="9"/>
    <x v="3"/>
    <x v="1"/>
    <x v="5"/>
  </r>
  <r>
    <x v="5"/>
    <s v="No"/>
    <s v="G-GA046"/>
    <d v="2024-11-24T00:00:00"/>
    <n v="22"/>
    <n v="7109.2999999999993"/>
    <n v="4396.92"/>
    <x v="1"/>
    <x v="6"/>
    <x v="5"/>
    <x v="0"/>
    <x v="4"/>
    <x v="8"/>
  </r>
  <r>
    <x v="10"/>
    <s v="No"/>
    <s v="G-GA006"/>
    <d v="2024-11-09T00:00:00"/>
    <n v="34"/>
    <n v="46028.86"/>
    <n v="33131.64"/>
    <x v="1"/>
    <x v="6"/>
    <x v="10"/>
    <x v="6"/>
    <x v="4"/>
    <x v="8"/>
  </r>
  <r>
    <x v="14"/>
    <s v="No"/>
    <s v="S-FI012"/>
    <d v="2023-08-15T00:00:00"/>
    <n v="11"/>
    <n v="13177.12"/>
    <n v="9708.0499999999993"/>
    <x v="0"/>
    <x v="2"/>
    <x v="14"/>
    <x v="1"/>
    <x v="3"/>
    <x v="6"/>
  </r>
  <r>
    <x v="4"/>
    <s v="No"/>
    <s v="H-NO016"/>
    <d v="2023-04-17T00:00:00"/>
    <n v="17"/>
    <n v="15019.33"/>
    <n v="10473.530000000001"/>
    <x v="0"/>
    <x v="4"/>
    <x v="4"/>
    <x v="3"/>
    <x v="2"/>
    <x v="3"/>
  </r>
  <r>
    <x v="11"/>
    <s v="No"/>
    <s v="H-WI042"/>
    <d v="2024-02-16T00:00:00"/>
    <n v="12"/>
    <n v="10600.8"/>
    <n v="7253.88"/>
    <x v="1"/>
    <x v="3"/>
    <x v="11"/>
    <x v="3"/>
    <x v="2"/>
    <x v="10"/>
  </r>
  <r>
    <x v="15"/>
    <s v="No"/>
    <s v="H-WI032"/>
    <d v="2024-08-27T00:00:00"/>
    <n v="8"/>
    <n v="1892.88"/>
    <n v="1465.36"/>
    <x v="1"/>
    <x v="1"/>
    <x v="15"/>
    <x v="1"/>
    <x v="2"/>
    <x v="13"/>
  </r>
  <r>
    <x v="2"/>
    <s v="No"/>
    <s v="G-VR022"/>
    <d v="2024-10-30T00:00:00"/>
    <n v="29"/>
    <n v="21169.420000000002"/>
    <n v="17080.71"/>
    <x v="1"/>
    <x v="6"/>
    <x v="2"/>
    <x v="1"/>
    <x v="4"/>
    <x v="9"/>
  </r>
  <r>
    <x v="5"/>
    <s v="No"/>
    <s v="G-GA047"/>
    <d v="2024-07-17T00:00:00"/>
    <n v="6"/>
    <n v="7023.84"/>
    <n v="5611.0199999999995"/>
    <x v="1"/>
    <x v="1"/>
    <x v="5"/>
    <x v="6"/>
    <x v="4"/>
    <x v="8"/>
  </r>
  <r>
    <x v="8"/>
    <s v="No"/>
    <s v="A-KE024"/>
    <d v="2023-08-18T00:00:00"/>
    <n v="12"/>
    <n v="12641.76"/>
    <n v="7515.12"/>
    <x v="0"/>
    <x v="2"/>
    <x v="8"/>
    <x v="1"/>
    <x v="1"/>
    <x v="5"/>
  </r>
  <r>
    <x v="11"/>
    <s v="No"/>
    <s v="G-GA017"/>
    <d v="2023-08-10T00:00:00"/>
    <n v="7"/>
    <n v="9821.07"/>
    <n v="6233.8499999999995"/>
    <x v="0"/>
    <x v="2"/>
    <x v="11"/>
    <x v="7"/>
    <x v="4"/>
    <x v="8"/>
  </r>
  <r>
    <x v="13"/>
    <s v="No"/>
    <s v="A-CH045"/>
    <d v="2024-07-18T00:00:00"/>
    <n v="18"/>
    <n v="12093.300000000001"/>
    <n v="9550.6200000000008"/>
    <x v="1"/>
    <x v="1"/>
    <x v="13"/>
    <x v="1"/>
    <x v="1"/>
    <x v="2"/>
  </r>
  <r>
    <x v="11"/>
    <s v="No"/>
    <s v="H-WI032"/>
    <d v="2024-12-10T00:00:00"/>
    <n v="23"/>
    <n v="5442.0300000000007"/>
    <n v="4212.91"/>
    <x v="1"/>
    <x v="6"/>
    <x v="11"/>
    <x v="1"/>
    <x v="2"/>
    <x v="13"/>
  </r>
  <r>
    <x v="5"/>
    <s v="No"/>
    <s v="G-GA006"/>
    <d v="2024-06-13T00:00:00"/>
    <n v="2"/>
    <n v="2707.58"/>
    <n v="1948.92"/>
    <x v="1"/>
    <x v="5"/>
    <x v="5"/>
    <x v="6"/>
    <x v="4"/>
    <x v="8"/>
  </r>
  <r>
    <x v="8"/>
    <s v="No"/>
    <s v="G-VR009"/>
    <d v="2023-03-01T00:00:00"/>
    <n v="13"/>
    <n v="13844.48"/>
    <n v="8926.7099999999991"/>
    <x v="0"/>
    <x v="0"/>
    <x v="8"/>
    <x v="1"/>
    <x v="4"/>
    <x v="9"/>
  </r>
  <r>
    <x v="11"/>
    <s v="No"/>
    <s v="S-SM023"/>
    <d v="2023-05-12T00:00:00"/>
    <n v="3"/>
    <n v="777.81"/>
    <n v="508.40999999999997"/>
    <x v="0"/>
    <x v="4"/>
    <x v="11"/>
    <x v="6"/>
    <x v="3"/>
    <x v="15"/>
  </r>
  <r>
    <x v="11"/>
    <s v="No"/>
    <s v="L-GA010"/>
    <d v="2023-08-20T00:00:00"/>
    <n v="13"/>
    <n v="8489"/>
    <n v="6358.95"/>
    <x v="0"/>
    <x v="2"/>
    <x v="11"/>
    <x v="5"/>
    <x v="0"/>
    <x v="0"/>
  </r>
  <r>
    <x v="5"/>
    <s v="No"/>
    <s v="A-CH002"/>
    <d v="2024-07-16T00:00:00"/>
    <n v="11"/>
    <n v="2012.78"/>
    <n v="1529.11"/>
    <x v="1"/>
    <x v="1"/>
    <x v="5"/>
    <x v="2"/>
    <x v="1"/>
    <x v="2"/>
  </r>
  <r>
    <x v="9"/>
    <s v="No"/>
    <s v="L-UL028"/>
    <d v="2024-12-16T00:00:00"/>
    <n v="26"/>
    <n v="11015.42"/>
    <n v="7178.6"/>
    <x v="1"/>
    <x v="6"/>
    <x v="9"/>
    <x v="7"/>
    <x v="0"/>
    <x v="1"/>
  </r>
  <r>
    <x v="9"/>
    <s v="No"/>
    <s v="A-KE024"/>
    <d v="2023-10-29T00:00:00"/>
    <n v="41"/>
    <n v="43192.68"/>
    <n v="25676.66"/>
    <x v="0"/>
    <x v="7"/>
    <x v="9"/>
    <x v="1"/>
    <x v="1"/>
    <x v="5"/>
  </r>
  <r>
    <x v="10"/>
    <s v="No"/>
    <s v="S-FI050"/>
    <d v="2024-05-25T00:00:00"/>
    <n v="16"/>
    <n v="16859.04"/>
    <n v="10441.120000000001"/>
    <x v="1"/>
    <x v="5"/>
    <x v="10"/>
    <x v="2"/>
    <x v="3"/>
    <x v="6"/>
  </r>
  <r>
    <x v="4"/>
    <s v="No"/>
    <s v="S-SM033"/>
    <d v="2024-12-06T00:00:00"/>
    <n v="24"/>
    <n v="31945.68"/>
    <n v="19622.88"/>
    <x v="1"/>
    <x v="6"/>
    <x v="4"/>
    <x v="7"/>
    <x v="3"/>
    <x v="12"/>
  </r>
  <r>
    <x v="5"/>
    <s v="No"/>
    <s v="A-CH039"/>
    <d v="2023-10-11T00:00:00"/>
    <n v="36"/>
    <n v="31610.52"/>
    <n v="21778.920000000002"/>
    <x v="0"/>
    <x v="7"/>
    <x v="5"/>
    <x v="2"/>
    <x v="1"/>
    <x v="2"/>
  </r>
  <r>
    <x v="14"/>
    <s v="No"/>
    <s v="S-SM033"/>
    <d v="2024-03-08T00:00:00"/>
    <n v="30"/>
    <n v="39932.1"/>
    <n v="24528.6"/>
    <x v="1"/>
    <x v="3"/>
    <x v="14"/>
    <x v="7"/>
    <x v="3"/>
    <x v="12"/>
  </r>
  <r>
    <x v="2"/>
    <s v="No"/>
    <s v="G-VR022"/>
    <d v="2024-12-09T00:00:00"/>
    <n v="21"/>
    <n v="15329.58"/>
    <n v="12368.79"/>
    <x v="1"/>
    <x v="6"/>
    <x v="2"/>
    <x v="1"/>
    <x v="4"/>
    <x v="9"/>
  </r>
  <r>
    <x v="2"/>
    <s v="No"/>
    <s v="H-NO015"/>
    <d v="2024-04-19T00:00:00"/>
    <n v="14"/>
    <n v="15512"/>
    <n v="12152.699999999999"/>
    <x v="1"/>
    <x v="5"/>
    <x v="2"/>
    <x v="1"/>
    <x v="2"/>
    <x v="3"/>
  </r>
  <r>
    <x v="14"/>
    <s v="No"/>
    <s v="A-KE025"/>
    <d v="2024-10-18T00:00:00"/>
    <n v="35"/>
    <n v="33146.75"/>
    <n v="23358.3"/>
    <x v="1"/>
    <x v="6"/>
    <x v="14"/>
    <x v="3"/>
    <x v="1"/>
    <x v="5"/>
  </r>
  <r>
    <x v="5"/>
    <s v="No"/>
    <s v="A-CH039"/>
    <d v="2023-12-23T00:00:00"/>
    <n v="38"/>
    <n v="33366.660000000003"/>
    <n v="22988.86"/>
    <x v="0"/>
    <x v="7"/>
    <x v="5"/>
    <x v="2"/>
    <x v="1"/>
    <x v="2"/>
  </r>
  <r>
    <x v="6"/>
    <s v="No"/>
    <s v="L-GA010"/>
    <d v="2023-10-05T00:00:00"/>
    <n v="34"/>
    <n v="22202"/>
    <n v="16631.099999999999"/>
    <x v="0"/>
    <x v="7"/>
    <x v="6"/>
    <x v="5"/>
    <x v="0"/>
    <x v="0"/>
  </r>
  <r>
    <x v="6"/>
    <s v="No"/>
    <s v="H-WI008"/>
    <d v="2023-03-11T00:00:00"/>
    <n v="13"/>
    <n v="2540.59"/>
    <n v="1897.35"/>
    <x v="0"/>
    <x v="0"/>
    <x v="6"/>
    <x v="5"/>
    <x v="2"/>
    <x v="7"/>
  </r>
  <r>
    <x v="11"/>
    <s v="No"/>
    <s v="S-FI037"/>
    <d v="2024-12-09T00:00:00"/>
    <n v="21"/>
    <n v="30900.66"/>
    <n v="20908.649999999998"/>
    <x v="1"/>
    <x v="6"/>
    <x v="11"/>
    <x v="1"/>
    <x v="3"/>
    <x v="6"/>
  </r>
  <r>
    <x v="6"/>
    <s v="No"/>
    <s v="A-KE011"/>
    <d v="2024-04-28T00:00:00"/>
    <n v="7"/>
    <n v="9318.61"/>
    <n v="5814.97"/>
    <x v="1"/>
    <x v="5"/>
    <x v="6"/>
    <x v="2"/>
    <x v="1"/>
    <x v="5"/>
  </r>
  <r>
    <x v="7"/>
    <s v="No"/>
    <s v="H-WI042"/>
    <d v="2024-12-10T00:00:00"/>
    <n v="40"/>
    <n v="35336"/>
    <n v="24179.599999999999"/>
    <x v="1"/>
    <x v="6"/>
    <x v="7"/>
    <x v="3"/>
    <x v="2"/>
    <x v="10"/>
  </r>
  <r>
    <x v="5"/>
    <s v="No"/>
    <s v="G-VR049"/>
    <d v="2023-07-21T00:00:00"/>
    <n v="7"/>
    <n v="6084.12"/>
    <n v="4567.71"/>
    <x v="0"/>
    <x v="2"/>
    <x v="5"/>
    <x v="5"/>
    <x v="4"/>
    <x v="9"/>
  </r>
  <r>
    <x v="7"/>
    <s v="No"/>
    <s v="H-WI048"/>
    <d v="2024-04-14T00:00:00"/>
    <n v="16"/>
    <n v="15440.96"/>
    <n v="12084.8"/>
    <x v="1"/>
    <x v="5"/>
    <x v="7"/>
    <x v="1"/>
    <x v="2"/>
    <x v="7"/>
  </r>
  <r>
    <x v="12"/>
    <s v="No"/>
    <s v="A-CH041"/>
    <d v="2023-11-17T00:00:00"/>
    <n v="41"/>
    <n v="11054.42"/>
    <n v="6719.49"/>
    <x v="0"/>
    <x v="7"/>
    <x v="12"/>
    <x v="5"/>
    <x v="1"/>
    <x v="2"/>
  </r>
  <r>
    <x v="15"/>
    <s v="No"/>
    <s v="S-FI012"/>
    <d v="2023-11-11T00:00:00"/>
    <n v="33"/>
    <n v="39531.360000000001"/>
    <n v="29124.149999999998"/>
    <x v="0"/>
    <x v="7"/>
    <x v="15"/>
    <x v="1"/>
    <x v="3"/>
    <x v="6"/>
  </r>
  <r>
    <x v="11"/>
    <s v="No"/>
    <s v="G-GA044"/>
    <d v="2024-10-28T00:00:00"/>
    <n v="29"/>
    <n v="32802.189999999995"/>
    <n v="27229.550000000003"/>
    <x v="1"/>
    <x v="6"/>
    <x v="11"/>
    <x v="1"/>
    <x v="4"/>
    <x v="16"/>
  </r>
  <r>
    <x v="8"/>
    <s v="No"/>
    <s v="L-UL031"/>
    <d v="2024-07-13T00:00:00"/>
    <n v="18"/>
    <n v="10930.14"/>
    <n v="6702.12"/>
    <x v="1"/>
    <x v="1"/>
    <x v="8"/>
    <x v="1"/>
    <x v="0"/>
    <x v="1"/>
  </r>
  <r>
    <x v="5"/>
    <s v="No"/>
    <s v="A-KE011"/>
    <d v="2024-04-15T00:00:00"/>
    <n v="13"/>
    <n v="17305.990000000002"/>
    <n v="10799.23"/>
    <x v="1"/>
    <x v="5"/>
    <x v="5"/>
    <x v="2"/>
    <x v="1"/>
    <x v="5"/>
  </r>
  <r>
    <x v="5"/>
    <s v="No"/>
    <s v="G-GA017"/>
    <d v="2023-04-01T00:00:00"/>
    <n v="6"/>
    <n v="8418.06"/>
    <n v="5343.2999999999993"/>
    <x v="0"/>
    <x v="4"/>
    <x v="5"/>
    <x v="7"/>
    <x v="4"/>
    <x v="8"/>
  </r>
  <r>
    <x v="10"/>
    <s v="No"/>
    <s v="S-SM033"/>
    <d v="2024-07-15T00:00:00"/>
    <n v="15"/>
    <n v="19966.05"/>
    <n v="12264.3"/>
    <x v="1"/>
    <x v="1"/>
    <x v="10"/>
    <x v="7"/>
    <x v="3"/>
    <x v="12"/>
  </r>
  <r>
    <x v="6"/>
    <s v="No"/>
    <s v="G-GA018"/>
    <d v="2024-09-01T00:00:00"/>
    <n v="13"/>
    <n v="10486.58"/>
    <n v="6253.52"/>
    <x v="1"/>
    <x v="1"/>
    <x v="6"/>
    <x v="1"/>
    <x v="4"/>
    <x v="8"/>
  </r>
  <r>
    <x v="6"/>
    <s v="No"/>
    <s v="H-NO016"/>
    <d v="2023-06-23T00:00:00"/>
    <n v="9"/>
    <n v="7951.41"/>
    <n v="5544.81"/>
    <x v="0"/>
    <x v="4"/>
    <x v="6"/>
    <x v="3"/>
    <x v="2"/>
    <x v="3"/>
  </r>
  <r>
    <x v="13"/>
    <s v="No"/>
    <s v="G-GA047"/>
    <d v="2024-08-11T00:00:00"/>
    <n v="17"/>
    <n v="19900.88"/>
    <n v="15897.89"/>
    <x v="1"/>
    <x v="1"/>
    <x v="13"/>
    <x v="6"/>
    <x v="4"/>
    <x v="8"/>
  </r>
  <r>
    <x v="5"/>
    <s v="No"/>
    <s v="L-GA036"/>
    <d v="2024-06-09T00:00:00"/>
    <n v="17"/>
    <n v="8171.9"/>
    <n v="5132.9799999999996"/>
    <x v="1"/>
    <x v="5"/>
    <x v="5"/>
    <x v="1"/>
    <x v="0"/>
    <x v="0"/>
  </r>
  <r>
    <x v="5"/>
    <s v="No"/>
    <s v="S-FI037"/>
    <d v="2024-11-15T00:00:00"/>
    <n v="35"/>
    <n v="51501.1"/>
    <n v="34847.75"/>
    <x v="1"/>
    <x v="6"/>
    <x v="5"/>
    <x v="1"/>
    <x v="3"/>
    <x v="6"/>
  </r>
  <r>
    <x v="5"/>
    <s v="No"/>
    <s v="A-KE024"/>
    <d v="2023-04-30T00:00:00"/>
    <n v="7"/>
    <n v="7374.3600000000006"/>
    <n v="4383.82"/>
    <x v="0"/>
    <x v="4"/>
    <x v="5"/>
    <x v="1"/>
    <x v="1"/>
    <x v="5"/>
  </r>
  <r>
    <x v="5"/>
    <s v="No"/>
    <s v="A-CH003"/>
    <d v="2023-12-03T00:00:00"/>
    <n v="30"/>
    <n v="11632.2"/>
    <n v="7782.6"/>
    <x v="0"/>
    <x v="7"/>
    <x v="5"/>
    <x v="6"/>
    <x v="1"/>
    <x v="2"/>
  </r>
  <r>
    <x v="5"/>
    <s v="No"/>
    <s v="L-UL028"/>
    <d v="2024-08-20T00:00:00"/>
    <n v="7"/>
    <n v="2965.69"/>
    <n v="1932.7000000000003"/>
    <x v="1"/>
    <x v="1"/>
    <x v="5"/>
    <x v="7"/>
    <x v="0"/>
    <x v="1"/>
  </r>
  <r>
    <x v="13"/>
    <s v="No"/>
    <s v="A-KE011"/>
    <d v="2024-12-12T00:00:00"/>
    <n v="21"/>
    <n v="27955.83"/>
    <n v="17444.91"/>
    <x v="1"/>
    <x v="6"/>
    <x v="13"/>
    <x v="2"/>
    <x v="1"/>
    <x v="5"/>
  </r>
  <r>
    <x v="7"/>
    <s v="No"/>
    <s v="G-GA046"/>
    <d v="2024-09-13T00:00:00"/>
    <n v="15"/>
    <n v="4847.25"/>
    <n v="2997.9"/>
    <x v="1"/>
    <x v="1"/>
    <x v="7"/>
    <x v="0"/>
    <x v="4"/>
    <x v="8"/>
  </r>
  <r>
    <x v="5"/>
    <s v="No"/>
    <s v="S-ST013"/>
    <d v="2024-07-15T00:00:00"/>
    <n v="14"/>
    <n v="5588.2400000000007"/>
    <n v="4222.96"/>
    <x v="1"/>
    <x v="1"/>
    <x v="5"/>
    <x v="4"/>
    <x v="3"/>
    <x v="4"/>
  </r>
  <r>
    <x v="2"/>
    <s v="No"/>
    <s v="A-CH002"/>
    <d v="2024-06-03T00:00:00"/>
    <n v="15"/>
    <n v="2744.7"/>
    <n v="2085.1499999999996"/>
    <x v="1"/>
    <x v="5"/>
    <x v="2"/>
    <x v="2"/>
    <x v="1"/>
    <x v="2"/>
  </r>
  <r>
    <x v="0"/>
    <s v="No"/>
    <s v="G-GA006"/>
    <d v="2024-08-17T00:00:00"/>
    <n v="19"/>
    <n v="25722.01"/>
    <n v="18514.740000000002"/>
    <x v="1"/>
    <x v="1"/>
    <x v="0"/>
    <x v="6"/>
    <x v="4"/>
    <x v="8"/>
  </r>
  <r>
    <x v="1"/>
    <s v="No"/>
    <s v="G-GA044"/>
    <d v="2024-09-12T00:00:00"/>
    <n v="15"/>
    <n v="16966.649999999998"/>
    <n v="14084.25"/>
    <x v="1"/>
    <x v="1"/>
    <x v="1"/>
    <x v="1"/>
    <x v="4"/>
    <x v="16"/>
  </r>
  <r>
    <x v="5"/>
    <s v="No"/>
    <s v="H-WI035"/>
    <d v="2023-03-20T00:00:00"/>
    <n v="22"/>
    <n v="7797.2400000000007"/>
    <n v="5567.32"/>
    <x v="0"/>
    <x v="0"/>
    <x v="5"/>
    <x v="1"/>
    <x v="2"/>
    <x v="13"/>
  </r>
  <r>
    <x v="6"/>
    <s v="No"/>
    <s v="H-WI030"/>
    <d v="2023-08-19T00:00:00"/>
    <n v="7"/>
    <n v="3803.52"/>
    <n v="2706.06"/>
    <x v="0"/>
    <x v="2"/>
    <x v="6"/>
    <x v="1"/>
    <x v="2"/>
    <x v="10"/>
  </r>
  <r>
    <x v="7"/>
    <s v="No"/>
    <s v="A-CH039"/>
    <d v="2023-09-17T00:00:00"/>
    <n v="11"/>
    <n v="9658.77"/>
    <n v="6654.67"/>
    <x v="0"/>
    <x v="2"/>
    <x v="7"/>
    <x v="2"/>
    <x v="1"/>
    <x v="2"/>
  </r>
  <r>
    <x v="13"/>
    <s v="No"/>
    <s v="G-VR022"/>
    <d v="2024-10-24T00:00:00"/>
    <n v="35"/>
    <n v="25549.3"/>
    <n v="20614.650000000001"/>
    <x v="1"/>
    <x v="6"/>
    <x v="13"/>
    <x v="1"/>
    <x v="4"/>
    <x v="9"/>
  </r>
  <r>
    <x v="1"/>
    <s v="No"/>
    <s v="S-ST013"/>
    <d v="2024-04-17T00:00:00"/>
    <n v="15"/>
    <n v="5987.4000000000005"/>
    <n v="4524.5999999999995"/>
    <x v="1"/>
    <x v="5"/>
    <x v="1"/>
    <x v="4"/>
    <x v="3"/>
    <x v="4"/>
  </r>
  <r>
    <x v="5"/>
    <s v="No"/>
    <s v="G-VR049"/>
    <d v="2023-06-24T00:00:00"/>
    <n v="16"/>
    <n v="13906.56"/>
    <n v="10440.48"/>
    <x v="0"/>
    <x v="4"/>
    <x v="5"/>
    <x v="5"/>
    <x v="4"/>
    <x v="9"/>
  </r>
  <r>
    <x v="0"/>
    <s v="No"/>
    <s v="S-SM023"/>
    <d v="2023-01-11T00:00:00"/>
    <n v="34"/>
    <n v="8815.18"/>
    <n v="5761.98"/>
    <x v="0"/>
    <x v="0"/>
    <x v="0"/>
    <x v="6"/>
    <x v="3"/>
    <x v="15"/>
  </r>
  <r>
    <x v="9"/>
    <s v="No"/>
    <s v="A-CH002"/>
    <d v="2024-06-24T00:00:00"/>
    <n v="5"/>
    <n v="914.9"/>
    <n v="695.05"/>
    <x v="1"/>
    <x v="5"/>
    <x v="9"/>
    <x v="2"/>
    <x v="1"/>
    <x v="2"/>
  </r>
  <r>
    <x v="4"/>
    <s v="No"/>
    <s v="H-NO016"/>
    <d v="2023-12-02T00:00:00"/>
    <n v="30"/>
    <n v="26504.7"/>
    <n v="18482.7"/>
    <x v="0"/>
    <x v="7"/>
    <x v="4"/>
    <x v="3"/>
    <x v="2"/>
    <x v="3"/>
  </r>
  <r>
    <x v="15"/>
    <s v="No"/>
    <s v="H-WI042"/>
    <d v="2024-11-05T00:00:00"/>
    <n v="28"/>
    <n v="24735.200000000001"/>
    <n v="16925.72"/>
    <x v="1"/>
    <x v="6"/>
    <x v="15"/>
    <x v="3"/>
    <x v="2"/>
    <x v="10"/>
  </r>
  <r>
    <x v="6"/>
    <s v="No"/>
    <s v="L-UL028"/>
    <d v="2024-01-28T00:00:00"/>
    <n v="11"/>
    <n v="4660.37"/>
    <n v="3037.1000000000004"/>
    <x v="1"/>
    <x v="3"/>
    <x v="6"/>
    <x v="7"/>
    <x v="0"/>
    <x v="1"/>
  </r>
  <r>
    <x v="8"/>
    <s v="No"/>
    <s v="G-VR049"/>
    <d v="2024-08-24T00:00:00"/>
    <n v="13"/>
    <n v="11299.08"/>
    <n v="8482.89"/>
    <x v="1"/>
    <x v="1"/>
    <x v="8"/>
    <x v="5"/>
    <x v="4"/>
    <x v="9"/>
  </r>
  <r>
    <x v="5"/>
    <s v="No"/>
    <s v="G-VR022"/>
    <d v="2024-12-05T00:00:00"/>
    <n v="30"/>
    <n v="21899.4"/>
    <n v="17669.7"/>
    <x v="1"/>
    <x v="6"/>
    <x v="5"/>
    <x v="1"/>
    <x v="4"/>
    <x v="9"/>
  </r>
  <r>
    <x v="2"/>
    <s v="No"/>
    <s v="H-WI032"/>
    <d v="2024-01-09T00:00:00"/>
    <n v="21"/>
    <n v="4968.8100000000004"/>
    <n v="3846.5699999999997"/>
    <x v="1"/>
    <x v="3"/>
    <x v="2"/>
    <x v="1"/>
    <x v="2"/>
    <x v="13"/>
  </r>
  <r>
    <x v="14"/>
    <s v="No"/>
    <s v="G-GA047"/>
    <d v="2024-02-13T00:00:00"/>
    <n v="16"/>
    <n v="18730.240000000002"/>
    <n v="14962.72"/>
    <x v="1"/>
    <x v="3"/>
    <x v="14"/>
    <x v="6"/>
    <x v="4"/>
    <x v="8"/>
  </r>
  <r>
    <x v="8"/>
    <s v="No"/>
    <s v="G-GA017"/>
    <d v="2023-02-17T00:00:00"/>
    <n v="26"/>
    <n v="36478.26"/>
    <n v="23154.3"/>
    <x v="0"/>
    <x v="0"/>
    <x v="8"/>
    <x v="7"/>
    <x v="4"/>
    <x v="8"/>
  </r>
  <r>
    <x v="7"/>
    <s v="No"/>
    <s v="G-GA047"/>
    <d v="2024-07-23T00:00:00"/>
    <n v="2"/>
    <n v="2341.2800000000002"/>
    <n v="1870.34"/>
    <x v="1"/>
    <x v="1"/>
    <x v="7"/>
    <x v="6"/>
    <x v="4"/>
    <x v="8"/>
  </r>
  <r>
    <x v="12"/>
    <s v="No"/>
    <s v="S-ST013"/>
    <d v="2024-06-14T00:00:00"/>
    <n v="6"/>
    <n v="2394.96"/>
    <n v="1809.84"/>
    <x v="1"/>
    <x v="5"/>
    <x v="12"/>
    <x v="4"/>
    <x v="3"/>
    <x v="4"/>
  </r>
  <r>
    <x v="8"/>
    <s v="No"/>
    <s v="L-GA004"/>
    <d v="2023-11-06T00:00:00"/>
    <n v="32"/>
    <n v="10620.16"/>
    <n v="6326.72"/>
    <x v="0"/>
    <x v="7"/>
    <x v="8"/>
    <x v="0"/>
    <x v="0"/>
    <x v="0"/>
  </r>
  <r>
    <x v="10"/>
    <s v="No"/>
    <s v="S-FI037"/>
    <d v="2024-06-22T00:00:00"/>
    <n v="4"/>
    <n v="5885.84"/>
    <n v="3982.6"/>
    <x v="1"/>
    <x v="5"/>
    <x v="10"/>
    <x v="1"/>
    <x v="3"/>
    <x v="6"/>
  </r>
  <r>
    <x v="9"/>
    <s v="No"/>
    <s v="A-CH041"/>
    <d v="2023-07-13T00:00:00"/>
    <n v="8"/>
    <n v="2156.96"/>
    <n v="1311.12"/>
    <x v="0"/>
    <x v="2"/>
    <x v="9"/>
    <x v="5"/>
    <x v="1"/>
    <x v="2"/>
  </r>
  <r>
    <x v="5"/>
    <s v="No"/>
    <s v="S-ST013"/>
    <d v="2024-09-25T00:00:00"/>
    <n v="3"/>
    <n v="1197.48"/>
    <n v="904.92"/>
    <x v="1"/>
    <x v="1"/>
    <x v="5"/>
    <x v="4"/>
    <x v="3"/>
    <x v="4"/>
  </r>
  <r>
    <x v="9"/>
    <s v="No"/>
    <s v="A-KE040"/>
    <d v="2023-07-19T00:00:00"/>
    <n v="5"/>
    <n v="815.25"/>
    <n v="630.54999999999995"/>
    <x v="0"/>
    <x v="2"/>
    <x v="9"/>
    <x v="1"/>
    <x v="1"/>
    <x v="5"/>
  </r>
  <r>
    <x v="1"/>
    <s v="No"/>
    <s v="G-GA005"/>
    <d v="2023-09-26T00:00:00"/>
    <n v="31"/>
    <n v="16630.88"/>
    <n v="12121.929999999998"/>
    <x v="0"/>
    <x v="2"/>
    <x v="1"/>
    <x v="1"/>
    <x v="4"/>
    <x v="8"/>
  </r>
  <r>
    <x v="8"/>
    <s v="No"/>
    <s v="A-KE027"/>
    <d v="2023-03-31T00:00:00"/>
    <n v="5"/>
    <n v="4441.05"/>
    <n v="3612.25"/>
    <x v="0"/>
    <x v="0"/>
    <x v="8"/>
    <x v="2"/>
    <x v="1"/>
    <x v="5"/>
  </r>
  <r>
    <x v="10"/>
    <s v="No"/>
    <s v="G-VR022"/>
    <d v="2024-10-20T00:00:00"/>
    <n v="26"/>
    <n v="18979.48"/>
    <n v="15313.74"/>
    <x v="1"/>
    <x v="6"/>
    <x v="10"/>
    <x v="1"/>
    <x v="4"/>
    <x v="9"/>
  </r>
  <r>
    <x v="2"/>
    <s v="No"/>
    <s v="L-GA004"/>
    <d v="2023-04-20T00:00:00"/>
    <n v="12"/>
    <n v="3982.56"/>
    <n v="2372.52"/>
    <x v="0"/>
    <x v="4"/>
    <x v="2"/>
    <x v="0"/>
    <x v="0"/>
    <x v="0"/>
  </r>
  <r>
    <x v="3"/>
    <s v="No"/>
    <s v="S-FI050"/>
    <d v="2023-11-16T00:00:00"/>
    <n v="25"/>
    <n v="26342.25"/>
    <n v="16314.250000000002"/>
    <x v="0"/>
    <x v="7"/>
    <x v="3"/>
    <x v="2"/>
    <x v="3"/>
    <x v="6"/>
  </r>
  <r>
    <x v="11"/>
    <s v="No"/>
    <s v="G-GA005"/>
    <d v="2023-04-27T00:00:00"/>
    <n v="20"/>
    <n v="10729.6"/>
    <n v="7820.5999999999995"/>
    <x v="0"/>
    <x v="4"/>
    <x v="11"/>
    <x v="1"/>
    <x v="4"/>
    <x v="8"/>
  </r>
  <r>
    <x v="5"/>
    <s v="No"/>
    <s v="G-GA018"/>
    <d v="2024-09-05T00:00:00"/>
    <n v="7"/>
    <n v="5646.62"/>
    <n v="3367.28"/>
    <x v="1"/>
    <x v="1"/>
    <x v="5"/>
    <x v="1"/>
    <x v="4"/>
    <x v="8"/>
  </r>
  <r>
    <x v="11"/>
    <s v="No"/>
    <s v="A-MI007"/>
    <d v="2023-02-24T00:00:00"/>
    <n v="27"/>
    <n v="7757.1"/>
    <n v="6282.0899999999992"/>
    <x v="0"/>
    <x v="0"/>
    <x v="11"/>
    <x v="0"/>
    <x v="1"/>
    <x v="11"/>
  </r>
  <r>
    <x v="1"/>
    <s v="No"/>
    <s v="L-UL028"/>
    <d v="2024-02-16T00:00:00"/>
    <n v="30"/>
    <n v="12710.1"/>
    <n v="8283"/>
    <x v="1"/>
    <x v="3"/>
    <x v="1"/>
    <x v="7"/>
    <x v="0"/>
    <x v="1"/>
  </r>
  <r>
    <x v="4"/>
    <s v="No"/>
    <s v="G-GA047"/>
    <d v="2024-02-18T00:00:00"/>
    <n v="19"/>
    <n v="22242.160000000003"/>
    <n v="17768.23"/>
    <x v="1"/>
    <x v="3"/>
    <x v="4"/>
    <x v="6"/>
    <x v="4"/>
    <x v="8"/>
  </r>
  <r>
    <x v="10"/>
    <s v="No"/>
    <s v="S-SM033"/>
    <d v="2024-03-02T00:00:00"/>
    <n v="25"/>
    <n v="33276.75"/>
    <n v="20440.5"/>
    <x v="1"/>
    <x v="3"/>
    <x v="10"/>
    <x v="7"/>
    <x v="3"/>
    <x v="12"/>
  </r>
  <r>
    <x v="13"/>
    <s v="No"/>
    <s v="L-UL034"/>
    <d v="2023-07-10T00:00:00"/>
    <n v="3"/>
    <n v="239.43"/>
    <n v="192.06"/>
    <x v="0"/>
    <x v="2"/>
    <x v="13"/>
    <x v="6"/>
    <x v="0"/>
    <x v="1"/>
  </r>
  <r>
    <x v="9"/>
    <s v="No"/>
    <s v="S-FI050"/>
    <d v="2023-04-11T00:00:00"/>
    <n v="6"/>
    <n v="6322.14"/>
    <n v="3915.42"/>
    <x v="0"/>
    <x v="4"/>
    <x v="9"/>
    <x v="2"/>
    <x v="3"/>
    <x v="6"/>
  </r>
  <r>
    <x v="10"/>
    <s v="No"/>
    <s v="L-UL028"/>
    <d v="2024-07-10T00:00:00"/>
    <n v="9"/>
    <n v="3813.03"/>
    <n v="2484.9"/>
    <x v="1"/>
    <x v="1"/>
    <x v="10"/>
    <x v="7"/>
    <x v="0"/>
    <x v="1"/>
  </r>
  <r>
    <x v="7"/>
    <s v="No"/>
    <s v="L-GA004"/>
    <d v="2023-10-10T00:00:00"/>
    <n v="33"/>
    <n v="10952.039999999999"/>
    <n v="6524.43"/>
    <x v="0"/>
    <x v="7"/>
    <x v="7"/>
    <x v="0"/>
    <x v="0"/>
    <x v="0"/>
  </r>
  <r>
    <x v="9"/>
    <s v="No"/>
    <s v="G-VR022"/>
    <d v="2024-08-05T00:00:00"/>
    <n v="18"/>
    <n v="13139.64"/>
    <n v="10601.82"/>
    <x v="1"/>
    <x v="1"/>
    <x v="9"/>
    <x v="1"/>
    <x v="4"/>
    <x v="9"/>
  </r>
  <r>
    <x v="5"/>
    <s v="No"/>
    <s v="S-ST013"/>
    <d v="2024-05-11T00:00:00"/>
    <n v="15"/>
    <n v="5987.4000000000005"/>
    <n v="4524.5999999999995"/>
    <x v="1"/>
    <x v="5"/>
    <x v="5"/>
    <x v="4"/>
    <x v="3"/>
    <x v="4"/>
  </r>
  <r>
    <x v="5"/>
    <s v="No"/>
    <s v="L-UL031"/>
    <d v="2024-04-09T00:00:00"/>
    <n v="19"/>
    <n v="11537.37"/>
    <n v="7074.4599999999991"/>
    <x v="1"/>
    <x v="5"/>
    <x v="5"/>
    <x v="1"/>
    <x v="0"/>
    <x v="1"/>
  </r>
  <r>
    <x v="7"/>
    <s v="No"/>
    <s v="G-VR022"/>
    <d v="2024-09-08T00:00:00"/>
    <n v="8"/>
    <n v="5839.84"/>
    <n v="4711.92"/>
    <x v="1"/>
    <x v="1"/>
    <x v="7"/>
    <x v="1"/>
    <x v="4"/>
    <x v="9"/>
  </r>
  <r>
    <x v="1"/>
    <s v="No"/>
    <s v="G-GA018"/>
    <d v="2024-07-15T00:00:00"/>
    <n v="19"/>
    <n v="15326.539999999999"/>
    <n v="9139.76"/>
    <x v="1"/>
    <x v="1"/>
    <x v="1"/>
    <x v="1"/>
    <x v="4"/>
    <x v="8"/>
  </r>
  <r>
    <x v="14"/>
    <s v="No"/>
    <s v="H-WI030"/>
    <d v="2023-01-28T00:00:00"/>
    <n v="15"/>
    <n v="8150.4000000000005"/>
    <n v="5798.7"/>
    <x v="0"/>
    <x v="0"/>
    <x v="14"/>
    <x v="1"/>
    <x v="2"/>
    <x v="10"/>
  </r>
  <r>
    <x v="5"/>
    <s v="No"/>
    <s v="S-FI012"/>
    <d v="2023-10-15T00:00:00"/>
    <n v="27"/>
    <n v="32343.840000000004"/>
    <n v="23828.85"/>
    <x v="0"/>
    <x v="7"/>
    <x v="5"/>
    <x v="1"/>
    <x v="3"/>
    <x v="6"/>
  </r>
  <r>
    <x v="5"/>
    <s v="No"/>
    <s v="S-FI037"/>
    <d v="2024-02-14T00:00:00"/>
    <n v="16"/>
    <n v="23543.360000000001"/>
    <n v="15930.4"/>
    <x v="1"/>
    <x v="3"/>
    <x v="5"/>
    <x v="1"/>
    <x v="3"/>
    <x v="6"/>
  </r>
  <r>
    <x v="2"/>
    <s v="No"/>
    <s v="H-WI030"/>
    <d v="2023-01-29T00:00:00"/>
    <n v="22"/>
    <n v="11953.92"/>
    <n v="8504.76"/>
    <x v="0"/>
    <x v="0"/>
    <x v="2"/>
    <x v="1"/>
    <x v="2"/>
    <x v="10"/>
  </r>
  <r>
    <x v="7"/>
    <s v="No"/>
    <s v="H-WI030"/>
    <d v="2023-08-05T00:00:00"/>
    <n v="10"/>
    <n v="5433.6"/>
    <n v="3865.7999999999997"/>
    <x v="0"/>
    <x v="2"/>
    <x v="7"/>
    <x v="1"/>
    <x v="2"/>
    <x v="10"/>
  </r>
  <r>
    <x v="0"/>
    <s v="No"/>
    <s v="G-VR009"/>
    <d v="2023-03-02T00:00:00"/>
    <n v="22"/>
    <n v="23429.120000000003"/>
    <n v="15106.74"/>
    <x v="0"/>
    <x v="0"/>
    <x v="0"/>
    <x v="1"/>
    <x v="4"/>
    <x v="9"/>
  </r>
  <r>
    <x v="6"/>
    <s v="No"/>
    <s v="G-GA017"/>
    <d v="2024-08-23T00:00:00"/>
    <n v="16"/>
    <n v="22448.16"/>
    <n v="14248.8"/>
    <x v="1"/>
    <x v="1"/>
    <x v="6"/>
    <x v="7"/>
    <x v="4"/>
    <x v="8"/>
  </r>
  <r>
    <x v="11"/>
    <s v="No"/>
    <s v="H-NO016"/>
    <d v="2024-05-11T00:00:00"/>
    <n v="20"/>
    <n v="17669.8"/>
    <n v="12321.800000000001"/>
    <x v="1"/>
    <x v="5"/>
    <x v="11"/>
    <x v="3"/>
    <x v="2"/>
    <x v="3"/>
  </r>
  <r>
    <x v="8"/>
    <s v="No"/>
    <s v="H-WI035"/>
    <d v="2023-07-18T00:00:00"/>
    <n v="5"/>
    <n v="1772.1000000000001"/>
    <n v="1265.3"/>
    <x v="0"/>
    <x v="2"/>
    <x v="8"/>
    <x v="1"/>
    <x v="2"/>
    <x v="13"/>
  </r>
  <r>
    <x v="5"/>
    <s v="No"/>
    <s v="A-CH045"/>
    <d v="2024-10-21T00:00:00"/>
    <n v="26"/>
    <n v="17468.100000000002"/>
    <n v="13795.34"/>
    <x v="1"/>
    <x v="6"/>
    <x v="5"/>
    <x v="1"/>
    <x v="1"/>
    <x v="2"/>
  </r>
  <r>
    <x v="3"/>
    <s v="No"/>
    <s v="A-CH039"/>
    <d v="2023-09-25T00:00:00"/>
    <n v="10"/>
    <n v="8780.7000000000007"/>
    <n v="6049.7000000000007"/>
    <x v="0"/>
    <x v="2"/>
    <x v="3"/>
    <x v="2"/>
    <x v="1"/>
    <x v="2"/>
  </r>
  <r>
    <x v="1"/>
    <s v="No"/>
    <s v="L-UL034"/>
    <d v="2024-08-06T00:00:00"/>
    <n v="12"/>
    <n v="957.72"/>
    <n v="768.24"/>
    <x v="1"/>
    <x v="1"/>
    <x v="1"/>
    <x v="6"/>
    <x v="0"/>
    <x v="1"/>
  </r>
  <r>
    <x v="5"/>
    <s v="No"/>
    <s v="G-GA018"/>
    <d v="2024-09-30T00:00:00"/>
    <n v="11"/>
    <n v="8873.26"/>
    <n v="5291.4400000000005"/>
    <x v="1"/>
    <x v="1"/>
    <x v="5"/>
    <x v="1"/>
    <x v="4"/>
    <x v="8"/>
  </r>
  <r>
    <x v="0"/>
    <s v="No"/>
    <s v="L-GA004"/>
    <d v="2023-08-26T00:00:00"/>
    <n v="19"/>
    <n v="6305.72"/>
    <n v="3756.4900000000002"/>
    <x v="0"/>
    <x v="2"/>
    <x v="0"/>
    <x v="0"/>
    <x v="0"/>
    <x v="0"/>
  </r>
  <r>
    <x v="5"/>
    <s v="No"/>
    <s v="G-GA005"/>
    <d v="2024-07-12T00:00:00"/>
    <n v="8"/>
    <n v="4291.84"/>
    <n v="3128.24"/>
    <x v="1"/>
    <x v="1"/>
    <x v="5"/>
    <x v="1"/>
    <x v="4"/>
    <x v="8"/>
  </r>
  <r>
    <x v="1"/>
    <s v="No"/>
    <s v="L-UL031"/>
    <d v="2024-03-18T00:00:00"/>
    <n v="20"/>
    <n v="12144.6"/>
    <n v="7446.7999999999993"/>
    <x v="1"/>
    <x v="3"/>
    <x v="1"/>
    <x v="1"/>
    <x v="0"/>
    <x v="1"/>
  </r>
  <r>
    <x v="1"/>
    <s v="No"/>
    <s v="G-GA005"/>
    <d v="2023-09-07T00:00:00"/>
    <n v="8"/>
    <n v="4291.84"/>
    <n v="3128.24"/>
    <x v="0"/>
    <x v="2"/>
    <x v="1"/>
    <x v="1"/>
    <x v="4"/>
    <x v="8"/>
  </r>
  <r>
    <x v="5"/>
    <s v="No"/>
    <s v="H-NO016"/>
    <d v="2023-12-01T00:00:00"/>
    <n v="33"/>
    <n v="29155.170000000002"/>
    <n v="20330.97"/>
    <x v="0"/>
    <x v="7"/>
    <x v="5"/>
    <x v="3"/>
    <x v="2"/>
    <x v="3"/>
  </r>
  <r>
    <x v="5"/>
    <s v="No"/>
    <s v="G-VR043"/>
    <d v="2023-10-13T00:00:00"/>
    <n v="36"/>
    <n v="13772.88"/>
    <n v="10883.88"/>
    <x v="0"/>
    <x v="7"/>
    <x v="5"/>
    <x v="0"/>
    <x v="4"/>
    <x v="9"/>
  </r>
  <r>
    <x v="0"/>
    <s v="No"/>
    <s v="L-UL028"/>
    <d v="2024-07-11T00:00:00"/>
    <n v="9"/>
    <n v="3813.03"/>
    <n v="2484.9"/>
    <x v="1"/>
    <x v="1"/>
    <x v="0"/>
    <x v="7"/>
    <x v="0"/>
    <x v="1"/>
  </r>
  <r>
    <x v="10"/>
    <s v="No"/>
    <s v="H-WI035"/>
    <d v="2024-02-15T00:00:00"/>
    <n v="27"/>
    <n v="9569.34"/>
    <n v="6832.62"/>
    <x v="1"/>
    <x v="3"/>
    <x v="10"/>
    <x v="1"/>
    <x v="2"/>
    <x v="13"/>
  </r>
  <r>
    <x v="5"/>
    <s v="No"/>
    <s v="H-WI032"/>
    <d v="2024-12-29T00:00:00"/>
    <n v="30"/>
    <n v="7098.3"/>
    <n v="5495.0999999999995"/>
    <x v="1"/>
    <x v="6"/>
    <x v="5"/>
    <x v="1"/>
    <x v="2"/>
    <x v="13"/>
  </r>
  <r>
    <x v="11"/>
    <s v="No"/>
    <s v="H-WI042"/>
    <d v="2024-11-24T00:00:00"/>
    <n v="37"/>
    <n v="32685.8"/>
    <n v="22366.13"/>
    <x v="1"/>
    <x v="6"/>
    <x v="11"/>
    <x v="3"/>
    <x v="2"/>
    <x v="10"/>
  </r>
  <r>
    <x v="15"/>
    <s v="No"/>
    <s v="G-GA018"/>
    <d v="2024-11-12T00:00:00"/>
    <n v="36"/>
    <n v="29039.759999999998"/>
    <n v="17317.440000000002"/>
    <x v="1"/>
    <x v="6"/>
    <x v="15"/>
    <x v="1"/>
    <x v="4"/>
    <x v="8"/>
  </r>
  <r>
    <x v="5"/>
    <s v="No"/>
    <s v="A-KE040"/>
    <d v="2023-05-23T00:00:00"/>
    <n v="8"/>
    <n v="1304.4000000000001"/>
    <n v="1008.88"/>
    <x v="0"/>
    <x v="4"/>
    <x v="5"/>
    <x v="1"/>
    <x v="1"/>
    <x v="5"/>
  </r>
  <r>
    <x v="13"/>
    <s v="No"/>
    <s v="S-ST013"/>
    <d v="2024-12-04T00:00:00"/>
    <n v="36"/>
    <n v="14369.76"/>
    <n v="10859.039999999999"/>
    <x v="1"/>
    <x v="6"/>
    <x v="13"/>
    <x v="4"/>
    <x v="3"/>
    <x v="4"/>
  </r>
  <r>
    <x v="5"/>
    <s v="No"/>
    <s v="A-KE011"/>
    <d v="2024-04-28T00:00:00"/>
    <n v="4"/>
    <n v="5324.92"/>
    <n v="3322.84"/>
    <x v="1"/>
    <x v="5"/>
    <x v="5"/>
    <x v="2"/>
    <x v="1"/>
    <x v="5"/>
  </r>
  <r>
    <x v="14"/>
    <s v="No"/>
    <s v="H-NO016"/>
    <d v="2023-04-27T00:00:00"/>
    <n v="16"/>
    <n v="14135.84"/>
    <n v="9857.44"/>
    <x v="0"/>
    <x v="4"/>
    <x v="14"/>
    <x v="3"/>
    <x v="2"/>
    <x v="3"/>
  </r>
  <r>
    <x v="12"/>
    <s v="No"/>
    <s v="G-GA047"/>
    <d v="2024-06-15T00:00:00"/>
    <n v="2"/>
    <n v="2341.2800000000002"/>
    <n v="1870.34"/>
    <x v="1"/>
    <x v="5"/>
    <x v="12"/>
    <x v="6"/>
    <x v="4"/>
    <x v="8"/>
  </r>
  <r>
    <x v="2"/>
    <s v="No"/>
    <s v="G-GA046"/>
    <d v="2024-04-23T00:00:00"/>
    <n v="6"/>
    <n v="1938.8999999999999"/>
    <n v="1199.1600000000001"/>
    <x v="1"/>
    <x v="5"/>
    <x v="2"/>
    <x v="0"/>
    <x v="4"/>
    <x v="8"/>
  </r>
  <r>
    <x v="5"/>
    <s v="No"/>
    <s v="S-SM023"/>
    <d v="2023-08-16T00:00:00"/>
    <n v="10"/>
    <n v="2592.6999999999998"/>
    <n v="1694.7"/>
    <x v="0"/>
    <x v="2"/>
    <x v="5"/>
    <x v="6"/>
    <x v="3"/>
    <x v="15"/>
  </r>
  <r>
    <x v="5"/>
    <s v="No"/>
    <s v="H-NO016"/>
    <d v="2024-07-18T00:00:00"/>
    <n v="16"/>
    <n v="14135.84"/>
    <n v="9857.44"/>
    <x v="1"/>
    <x v="1"/>
    <x v="5"/>
    <x v="3"/>
    <x v="2"/>
    <x v="3"/>
  </r>
  <r>
    <x v="15"/>
    <s v="No"/>
    <s v="L-GA036"/>
    <d v="2024-10-10T00:00:00"/>
    <n v="27"/>
    <n v="12978.9"/>
    <n v="8152.38"/>
    <x v="1"/>
    <x v="6"/>
    <x v="15"/>
    <x v="1"/>
    <x v="0"/>
    <x v="0"/>
  </r>
  <r>
    <x v="1"/>
    <s v="No"/>
    <s v="H-WI048"/>
    <d v="2023-06-07T00:00:00"/>
    <n v="20"/>
    <n v="19301.199999999997"/>
    <n v="15106"/>
    <x v="0"/>
    <x v="4"/>
    <x v="1"/>
    <x v="1"/>
    <x v="2"/>
    <x v="7"/>
  </r>
  <r>
    <x v="5"/>
    <s v="No"/>
    <s v="L-UL034"/>
    <d v="2023-10-19T00:00:00"/>
    <n v="29"/>
    <n v="2314.4900000000002"/>
    <n v="1856.58"/>
    <x v="0"/>
    <x v="7"/>
    <x v="5"/>
    <x v="6"/>
    <x v="0"/>
    <x v="1"/>
  </r>
  <r>
    <x v="0"/>
    <s v="No"/>
    <s v="G-GA005"/>
    <d v="2023-08-13T00:00:00"/>
    <n v="6"/>
    <n v="3218.88"/>
    <n v="2346.1799999999998"/>
    <x v="0"/>
    <x v="2"/>
    <x v="0"/>
    <x v="1"/>
    <x v="4"/>
    <x v="8"/>
  </r>
  <r>
    <x v="5"/>
    <s v="No"/>
    <s v="H-WI029"/>
    <d v="2024-09-27T00:00:00"/>
    <n v="17"/>
    <n v="21685.37"/>
    <n v="13521.63"/>
    <x v="1"/>
    <x v="1"/>
    <x v="5"/>
    <x v="4"/>
    <x v="2"/>
    <x v="13"/>
  </r>
  <r>
    <x v="9"/>
    <s v="No"/>
    <s v="A-MI007"/>
    <d v="2023-07-20T00:00:00"/>
    <n v="2"/>
    <n v="574.6"/>
    <n v="465.34"/>
    <x v="0"/>
    <x v="2"/>
    <x v="9"/>
    <x v="0"/>
    <x v="1"/>
    <x v="11"/>
  </r>
  <r>
    <x v="0"/>
    <s v="No"/>
    <s v="A-KE011"/>
    <d v="2024-05-26T00:00:00"/>
    <n v="6"/>
    <n v="7987.38"/>
    <n v="4984.26"/>
    <x v="1"/>
    <x v="5"/>
    <x v="0"/>
    <x v="2"/>
    <x v="1"/>
    <x v="5"/>
  </r>
  <r>
    <x v="5"/>
    <s v="No"/>
    <s v="S-SM023"/>
    <d v="2023-02-12T00:00:00"/>
    <n v="19"/>
    <n v="4926.1299999999992"/>
    <n v="3219.93"/>
    <x v="0"/>
    <x v="0"/>
    <x v="5"/>
    <x v="6"/>
    <x v="3"/>
    <x v="15"/>
  </r>
  <r>
    <x v="4"/>
    <s v="No"/>
    <s v="H-WI029"/>
    <d v="2024-10-17T00:00:00"/>
    <n v="38"/>
    <n v="48473.179999999993"/>
    <n v="30224.82"/>
    <x v="1"/>
    <x v="6"/>
    <x v="4"/>
    <x v="4"/>
    <x v="2"/>
    <x v="13"/>
  </r>
  <r>
    <x v="4"/>
    <s v="No"/>
    <s v="H-WI032"/>
    <d v="2024-10-28T00:00:00"/>
    <n v="31"/>
    <n v="7334.9100000000008"/>
    <n v="5678.2699999999995"/>
    <x v="1"/>
    <x v="6"/>
    <x v="4"/>
    <x v="1"/>
    <x v="2"/>
    <x v="13"/>
  </r>
  <r>
    <x v="3"/>
    <s v="No"/>
    <s v="S-FI037"/>
    <d v="2024-07-15T00:00:00"/>
    <n v="11"/>
    <n v="16186.060000000001"/>
    <n v="10952.15"/>
    <x v="1"/>
    <x v="1"/>
    <x v="3"/>
    <x v="1"/>
    <x v="3"/>
    <x v="6"/>
  </r>
  <r>
    <x v="5"/>
    <s v="No"/>
    <s v="A-LA026"/>
    <d v="2023-02-25T00:00:00"/>
    <n v="29"/>
    <n v="3890.3500000000004"/>
    <n v="3213.7799999999997"/>
    <x v="0"/>
    <x v="0"/>
    <x v="5"/>
    <x v="1"/>
    <x v="1"/>
    <x v="14"/>
  </r>
  <r>
    <x v="10"/>
    <s v="No"/>
    <s v="S-SM023"/>
    <d v="2023-01-19T00:00:00"/>
    <n v="14"/>
    <n v="3629.7799999999997"/>
    <n v="2372.58"/>
    <x v="0"/>
    <x v="0"/>
    <x v="10"/>
    <x v="6"/>
    <x v="3"/>
    <x v="15"/>
  </r>
  <r>
    <x v="12"/>
    <s v="No"/>
    <s v="L-GA036"/>
    <d v="2024-07-21T00:00:00"/>
    <n v="8"/>
    <n v="3845.6"/>
    <n v="2415.52"/>
    <x v="1"/>
    <x v="1"/>
    <x v="12"/>
    <x v="1"/>
    <x v="0"/>
    <x v="0"/>
  </r>
  <r>
    <x v="5"/>
    <s v="No"/>
    <s v="A-MI014"/>
    <d v="2024-07-26T00:00:00"/>
    <n v="19"/>
    <n v="10685.789999999999"/>
    <n v="8159.17"/>
    <x v="1"/>
    <x v="1"/>
    <x v="5"/>
    <x v="3"/>
    <x v="1"/>
    <x v="11"/>
  </r>
  <r>
    <x v="8"/>
    <s v="No"/>
    <s v="H-WI008"/>
    <d v="2023-10-29T00:00:00"/>
    <n v="27"/>
    <n v="5276.6100000000006"/>
    <n v="3940.6499999999996"/>
    <x v="0"/>
    <x v="7"/>
    <x v="8"/>
    <x v="5"/>
    <x v="2"/>
    <x v="7"/>
  </r>
  <r>
    <x v="4"/>
    <s v="No"/>
    <s v="A-KE011"/>
    <d v="2024-06-27T00:00:00"/>
    <n v="6"/>
    <n v="7987.38"/>
    <n v="4984.26"/>
    <x v="1"/>
    <x v="5"/>
    <x v="4"/>
    <x v="2"/>
    <x v="1"/>
    <x v="5"/>
  </r>
  <r>
    <x v="6"/>
    <s v="No"/>
    <s v="L-GA010"/>
    <d v="2023-06-19T00:00:00"/>
    <n v="4"/>
    <n v="2612"/>
    <n v="1956.6"/>
    <x v="0"/>
    <x v="4"/>
    <x v="6"/>
    <x v="5"/>
    <x v="0"/>
    <x v="0"/>
  </r>
  <r>
    <x v="5"/>
    <s v="No"/>
    <s v="G-GA006"/>
    <d v="2024-12-05T00:00:00"/>
    <n v="36"/>
    <n v="48736.44"/>
    <n v="35080.559999999998"/>
    <x v="1"/>
    <x v="6"/>
    <x v="5"/>
    <x v="6"/>
    <x v="4"/>
    <x v="8"/>
  </r>
  <r>
    <x v="0"/>
    <s v="No"/>
    <s v="A-KE025"/>
    <d v="2024-12-15T00:00:00"/>
    <n v="21"/>
    <n v="19888.05"/>
    <n v="14014.98"/>
    <x v="1"/>
    <x v="6"/>
    <x v="0"/>
    <x v="3"/>
    <x v="1"/>
    <x v="5"/>
  </r>
  <r>
    <x v="15"/>
    <s v="No"/>
    <s v="H-NO015"/>
    <d v="2024-12-16T00:00:00"/>
    <n v="36"/>
    <n v="39888"/>
    <n v="31249.8"/>
    <x v="1"/>
    <x v="6"/>
    <x v="15"/>
    <x v="1"/>
    <x v="2"/>
    <x v="3"/>
  </r>
  <r>
    <x v="7"/>
    <s v="No"/>
    <s v="A-KE040"/>
    <d v="2023-04-26T00:00:00"/>
    <n v="4"/>
    <n v="652.20000000000005"/>
    <n v="504.44"/>
    <x v="0"/>
    <x v="4"/>
    <x v="7"/>
    <x v="1"/>
    <x v="1"/>
    <x v="5"/>
  </r>
  <r>
    <x v="5"/>
    <s v="No"/>
    <s v="H-WI029"/>
    <d v="2024-11-28T00:00:00"/>
    <n v="24"/>
    <n v="30614.639999999999"/>
    <n v="19089.36"/>
    <x v="1"/>
    <x v="6"/>
    <x v="5"/>
    <x v="4"/>
    <x v="2"/>
    <x v="13"/>
  </r>
  <r>
    <x v="1"/>
    <s v="No"/>
    <s v="L-GA036"/>
    <d v="2024-12-14T00:00:00"/>
    <n v="27"/>
    <n v="12978.9"/>
    <n v="8152.38"/>
    <x v="1"/>
    <x v="6"/>
    <x v="1"/>
    <x v="1"/>
    <x v="0"/>
    <x v="0"/>
  </r>
  <r>
    <x v="10"/>
    <s v="No"/>
    <s v="G-GA044"/>
    <d v="2023-01-31T00:00:00"/>
    <n v="23"/>
    <n v="26015.53"/>
    <n v="21595.850000000002"/>
    <x v="0"/>
    <x v="0"/>
    <x v="10"/>
    <x v="1"/>
    <x v="4"/>
    <x v="16"/>
  </r>
  <r>
    <x v="6"/>
    <s v="No"/>
    <s v="A-KE040"/>
    <d v="2023-07-19T00:00:00"/>
    <n v="21"/>
    <n v="3424.05"/>
    <n v="2648.31"/>
    <x v="0"/>
    <x v="2"/>
    <x v="6"/>
    <x v="1"/>
    <x v="1"/>
    <x v="5"/>
  </r>
  <r>
    <x v="7"/>
    <s v="No"/>
    <s v="A-CH045"/>
    <d v="2024-03-22T00:00:00"/>
    <n v="21"/>
    <n v="14108.85"/>
    <n v="11142.390000000001"/>
    <x v="1"/>
    <x v="3"/>
    <x v="7"/>
    <x v="1"/>
    <x v="1"/>
    <x v="2"/>
  </r>
  <r>
    <x v="9"/>
    <s v="No"/>
    <s v="A-CH002"/>
    <d v="2024-02-21T00:00:00"/>
    <n v="22"/>
    <n v="4025.56"/>
    <n v="3058.22"/>
    <x v="1"/>
    <x v="3"/>
    <x v="9"/>
    <x v="2"/>
    <x v="1"/>
    <x v="2"/>
  </r>
  <r>
    <x v="15"/>
    <s v="No"/>
    <s v="L-UL028"/>
    <d v="2024-04-09T00:00:00"/>
    <n v="7"/>
    <n v="2965.69"/>
    <n v="1932.7000000000003"/>
    <x v="1"/>
    <x v="5"/>
    <x v="15"/>
    <x v="7"/>
    <x v="0"/>
    <x v="1"/>
  </r>
  <r>
    <x v="15"/>
    <s v="No"/>
    <s v="H-WI035"/>
    <d v="2024-06-22T00:00:00"/>
    <n v="8"/>
    <n v="2835.36"/>
    <n v="2024.48"/>
    <x v="1"/>
    <x v="5"/>
    <x v="15"/>
    <x v="1"/>
    <x v="2"/>
    <x v="13"/>
  </r>
  <r>
    <x v="3"/>
    <s v="No"/>
    <s v="H-WI008"/>
    <d v="2023-02-25T00:00:00"/>
    <n v="25"/>
    <n v="4885.75"/>
    <n v="3648.7499999999995"/>
    <x v="0"/>
    <x v="0"/>
    <x v="3"/>
    <x v="5"/>
    <x v="2"/>
    <x v="7"/>
  </r>
  <r>
    <x v="1"/>
    <s v="No"/>
    <s v="A-MI014"/>
    <d v="2024-11-04T00:00:00"/>
    <n v="21"/>
    <n v="11810.609999999999"/>
    <n v="9018.0300000000007"/>
    <x v="1"/>
    <x v="6"/>
    <x v="1"/>
    <x v="3"/>
    <x v="1"/>
    <x v="11"/>
  </r>
  <r>
    <x v="8"/>
    <s v="No"/>
    <s v="A-LA026"/>
    <d v="2023-03-28T00:00:00"/>
    <n v="10"/>
    <n v="1341.5"/>
    <n v="1108.1999999999998"/>
    <x v="0"/>
    <x v="0"/>
    <x v="8"/>
    <x v="1"/>
    <x v="1"/>
    <x v="14"/>
  </r>
  <r>
    <x v="9"/>
    <s v="No"/>
    <s v="H-NO015"/>
    <d v="2024-02-22T00:00:00"/>
    <n v="11"/>
    <n v="12188"/>
    <n v="9548.5499999999993"/>
    <x v="1"/>
    <x v="3"/>
    <x v="9"/>
    <x v="1"/>
    <x v="2"/>
    <x v="3"/>
  </r>
  <r>
    <x v="12"/>
    <s v="No"/>
    <s v="S-FI037"/>
    <d v="2024-06-21T00:00:00"/>
    <n v="15"/>
    <n v="22071.9"/>
    <n v="14934.75"/>
    <x v="1"/>
    <x v="5"/>
    <x v="12"/>
    <x v="1"/>
    <x v="3"/>
    <x v="6"/>
  </r>
  <r>
    <x v="5"/>
    <s v="No"/>
    <s v="H-WI035"/>
    <d v="2023-11-20T00:00:00"/>
    <n v="40"/>
    <n v="14176.800000000001"/>
    <n v="10122.4"/>
    <x v="0"/>
    <x v="7"/>
    <x v="5"/>
    <x v="1"/>
    <x v="2"/>
    <x v="13"/>
  </r>
  <r>
    <x v="4"/>
    <s v="No"/>
    <s v="S-SM038"/>
    <d v="2023-02-26T00:00:00"/>
    <n v="25"/>
    <n v="36132.5"/>
    <n v="24256.75"/>
    <x v="0"/>
    <x v="0"/>
    <x v="4"/>
    <x v="1"/>
    <x v="3"/>
    <x v="12"/>
  </r>
  <r>
    <x v="6"/>
    <s v="No"/>
    <s v="L-UL031"/>
    <d v="2024-04-19T00:00:00"/>
    <n v="4"/>
    <n v="2428.92"/>
    <n v="1489.36"/>
    <x v="1"/>
    <x v="5"/>
    <x v="6"/>
    <x v="1"/>
    <x v="0"/>
    <x v="1"/>
  </r>
  <r>
    <x v="13"/>
    <s v="No"/>
    <s v="S-FI037"/>
    <d v="2024-06-03T00:00:00"/>
    <n v="10"/>
    <n v="14714.6"/>
    <n v="9956.5"/>
    <x v="1"/>
    <x v="5"/>
    <x v="13"/>
    <x v="1"/>
    <x v="3"/>
    <x v="6"/>
  </r>
  <r>
    <x v="0"/>
    <s v="No"/>
    <s v="S-FI037"/>
    <d v="2024-07-20T00:00:00"/>
    <n v="15"/>
    <n v="22071.9"/>
    <n v="14934.75"/>
    <x v="1"/>
    <x v="1"/>
    <x v="0"/>
    <x v="1"/>
    <x v="3"/>
    <x v="6"/>
  </r>
  <r>
    <x v="7"/>
    <s v="No"/>
    <s v="A-MI007"/>
    <d v="2024-07-16T00:00:00"/>
    <n v="3"/>
    <n v="861.90000000000009"/>
    <n v="698.01"/>
    <x v="1"/>
    <x v="1"/>
    <x v="7"/>
    <x v="0"/>
    <x v="1"/>
    <x v="11"/>
  </r>
  <r>
    <x v="13"/>
    <s v="No"/>
    <s v="A-CH045"/>
    <d v="2024-04-19T00:00:00"/>
    <n v="13"/>
    <n v="8734.0500000000011"/>
    <n v="6897.67"/>
    <x v="1"/>
    <x v="5"/>
    <x v="13"/>
    <x v="1"/>
    <x v="1"/>
    <x v="2"/>
  </r>
  <r>
    <x v="14"/>
    <s v="No"/>
    <s v="L-UL028"/>
    <d v="2024-03-05T00:00:00"/>
    <n v="12"/>
    <n v="5084.04"/>
    <n v="3313.2000000000003"/>
    <x v="1"/>
    <x v="3"/>
    <x v="14"/>
    <x v="7"/>
    <x v="0"/>
    <x v="1"/>
  </r>
  <r>
    <x v="6"/>
    <s v="No"/>
    <s v="S-FI037"/>
    <d v="2024-08-09T00:00:00"/>
    <n v="7"/>
    <n v="10300.220000000001"/>
    <n v="6969.55"/>
    <x v="1"/>
    <x v="1"/>
    <x v="6"/>
    <x v="1"/>
    <x v="3"/>
    <x v="6"/>
  </r>
  <r>
    <x v="5"/>
    <s v="No"/>
    <s v="G-VR022"/>
    <d v="2024-11-09T00:00:00"/>
    <n v="35"/>
    <n v="25549.3"/>
    <n v="20614.650000000001"/>
    <x v="1"/>
    <x v="6"/>
    <x v="5"/>
    <x v="1"/>
    <x v="4"/>
    <x v="9"/>
  </r>
  <r>
    <x v="3"/>
    <s v="No"/>
    <s v="L-UL031"/>
    <d v="2024-06-22T00:00:00"/>
    <n v="19"/>
    <n v="11537.37"/>
    <n v="7074.4599999999991"/>
    <x v="1"/>
    <x v="5"/>
    <x v="3"/>
    <x v="1"/>
    <x v="0"/>
    <x v="1"/>
  </r>
  <r>
    <x v="12"/>
    <s v="No"/>
    <s v="H-WI035"/>
    <d v="2023-10-02T00:00:00"/>
    <n v="24"/>
    <n v="8506.08"/>
    <n v="6073.4400000000005"/>
    <x v="0"/>
    <x v="7"/>
    <x v="12"/>
    <x v="1"/>
    <x v="2"/>
    <x v="13"/>
  </r>
  <r>
    <x v="6"/>
    <s v="No"/>
    <s v="G-GA047"/>
    <d v="2024-07-28T00:00:00"/>
    <n v="9"/>
    <n v="10535.76"/>
    <n v="8416.5299999999988"/>
    <x v="1"/>
    <x v="1"/>
    <x v="6"/>
    <x v="6"/>
    <x v="4"/>
    <x v="8"/>
  </r>
  <r>
    <x v="11"/>
    <s v="No"/>
    <s v="G-VR009"/>
    <d v="2023-10-09T00:00:00"/>
    <n v="31"/>
    <n v="33013.760000000002"/>
    <n v="21286.77"/>
    <x v="0"/>
    <x v="7"/>
    <x v="11"/>
    <x v="1"/>
    <x v="4"/>
    <x v="9"/>
  </r>
  <r>
    <x v="5"/>
    <s v="No"/>
    <s v="S-ST013"/>
    <d v="2024-07-06T00:00:00"/>
    <n v="9"/>
    <n v="3592.44"/>
    <n v="2714.7599999999998"/>
    <x v="1"/>
    <x v="1"/>
    <x v="5"/>
    <x v="4"/>
    <x v="3"/>
    <x v="4"/>
  </r>
  <r>
    <x v="6"/>
    <s v="No"/>
    <s v="A-KE011"/>
    <d v="2024-09-09T00:00:00"/>
    <n v="20"/>
    <n v="26624.6"/>
    <n v="16614.2"/>
    <x v="1"/>
    <x v="1"/>
    <x v="6"/>
    <x v="2"/>
    <x v="1"/>
    <x v="5"/>
  </r>
  <r>
    <x v="12"/>
    <s v="No"/>
    <s v="A-CH045"/>
    <d v="2024-08-12T00:00:00"/>
    <n v="3"/>
    <n v="2015.5500000000002"/>
    <n v="1591.77"/>
    <x v="1"/>
    <x v="1"/>
    <x v="12"/>
    <x v="1"/>
    <x v="1"/>
    <x v="2"/>
  </r>
  <r>
    <x v="5"/>
    <s v="No"/>
    <s v="L-GA036"/>
    <d v="2024-08-06T00:00:00"/>
    <n v="12"/>
    <n v="5768.4"/>
    <n v="3623.2799999999997"/>
    <x v="1"/>
    <x v="1"/>
    <x v="5"/>
    <x v="1"/>
    <x v="0"/>
    <x v="0"/>
  </r>
  <r>
    <x v="8"/>
    <s v="No"/>
    <s v="A-KE024"/>
    <d v="2024-04-29T00:00:00"/>
    <n v="11"/>
    <n v="11588.28"/>
    <n v="6888.86"/>
    <x v="1"/>
    <x v="5"/>
    <x v="8"/>
    <x v="1"/>
    <x v="1"/>
    <x v="5"/>
  </r>
  <r>
    <x v="9"/>
    <s v="No"/>
    <s v="G-GA017"/>
    <d v="2023-08-01T00:00:00"/>
    <n v="13"/>
    <n v="18239.13"/>
    <n v="11577.15"/>
    <x v="0"/>
    <x v="2"/>
    <x v="9"/>
    <x v="7"/>
    <x v="4"/>
    <x v="8"/>
  </r>
  <r>
    <x v="7"/>
    <s v="No"/>
    <s v="H-WI032"/>
    <d v="2024-03-18T00:00:00"/>
    <n v="30"/>
    <n v="7098.3"/>
    <n v="5495.0999999999995"/>
    <x v="1"/>
    <x v="3"/>
    <x v="7"/>
    <x v="1"/>
    <x v="2"/>
    <x v="13"/>
  </r>
  <r>
    <x v="0"/>
    <s v="No"/>
    <s v="G-VR043"/>
    <d v="2023-07-28T00:00:00"/>
    <n v="5"/>
    <n v="1912.8999999999999"/>
    <n v="1511.6499999999999"/>
    <x v="0"/>
    <x v="2"/>
    <x v="0"/>
    <x v="0"/>
    <x v="4"/>
    <x v="9"/>
  </r>
  <r>
    <x v="10"/>
    <s v="No"/>
    <s v="G-GA018"/>
    <d v="2024-03-07T00:00:00"/>
    <n v="21"/>
    <n v="16939.86"/>
    <n v="10101.84"/>
    <x v="1"/>
    <x v="3"/>
    <x v="10"/>
    <x v="1"/>
    <x v="4"/>
    <x v="8"/>
  </r>
  <r>
    <x v="5"/>
    <s v="No"/>
    <s v="A-KE011"/>
    <d v="2024-04-12T00:00:00"/>
    <n v="17"/>
    <n v="22630.91"/>
    <n v="14122.07"/>
    <x v="1"/>
    <x v="5"/>
    <x v="5"/>
    <x v="2"/>
    <x v="1"/>
    <x v="5"/>
  </r>
  <r>
    <x v="10"/>
    <s v="No"/>
    <s v="H-WI042"/>
    <d v="2024-10-20T00:00:00"/>
    <n v="29"/>
    <n v="25618.6"/>
    <n v="17530.21"/>
    <x v="1"/>
    <x v="6"/>
    <x v="10"/>
    <x v="3"/>
    <x v="2"/>
    <x v="10"/>
  </r>
  <r>
    <x v="5"/>
    <s v="No"/>
    <s v="S-SM023"/>
    <d v="2023-06-01T00:00:00"/>
    <n v="20"/>
    <n v="5185.3999999999996"/>
    <n v="3389.4"/>
    <x v="0"/>
    <x v="4"/>
    <x v="5"/>
    <x v="6"/>
    <x v="3"/>
    <x v="15"/>
  </r>
  <r>
    <x v="2"/>
    <s v="No"/>
    <s v="G-GA018"/>
    <d v="2024-07-17T00:00:00"/>
    <n v="12"/>
    <n v="9679.92"/>
    <n v="5772.4800000000005"/>
    <x v="1"/>
    <x v="1"/>
    <x v="2"/>
    <x v="1"/>
    <x v="4"/>
    <x v="8"/>
  </r>
  <r>
    <x v="5"/>
    <s v="No"/>
    <s v="S-SM033"/>
    <d v="2024-02-06T00:00:00"/>
    <n v="15"/>
    <n v="19966.05"/>
    <n v="12264.3"/>
    <x v="1"/>
    <x v="3"/>
    <x v="5"/>
    <x v="7"/>
    <x v="3"/>
    <x v="12"/>
  </r>
  <r>
    <x v="12"/>
    <s v="No"/>
    <s v="L-GA036"/>
    <d v="2024-08-04T00:00:00"/>
    <n v="14"/>
    <n v="6729.8"/>
    <n v="4227.16"/>
    <x v="1"/>
    <x v="1"/>
    <x v="12"/>
    <x v="1"/>
    <x v="0"/>
    <x v="0"/>
  </r>
  <r>
    <x v="7"/>
    <s v="No"/>
    <s v="L-GA036"/>
    <d v="2024-06-24T00:00:00"/>
    <n v="2"/>
    <n v="961.4"/>
    <n v="603.88"/>
    <x v="1"/>
    <x v="5"/>
    <x v="7"/>
    <x v="1"/>
    <x v="0"/>
    <x v="0"/>
  </r>
  <r>
    <x v="4"/>
    <s v="No"/>
    <s v="G-GA047"/>
    <d v="2024-05-31T00:00:00"/>
    <n v="12"/>
    <n v="14047.68"/>
    <n v="11222.039999999999"/>
    <x v="1"/>
    <x v="5"/>
    <x v="4"/>
    <x v="6"/>
    <x v="4"/>
    <x v="8"/>
  </r>
  <r>
    <x v="1"/>
    <s v="No"/>
    <s v="S-ST013"/>
    <d v="2024-06-14T00:00:00"/>
    <n v="11"/>
    <n v="4390.76"/>
    <n v="3318.04"/>
    <x v="1"/>
    <x v="5"/>
    <x v="1"/>
    <x v="4"/>
    <x v="3"/>
    <x v="4"/>
  </r>
  <r>
    <x v="5"/>
    <s v="No"/>
    <s v="S-SM038"/>
    <d v="2023-02-11T00:00:00"/>
    <n v="19"/>
    <n v="27460.7"/>
    <n v="18435.13"/>
    <x v="0"/>
    <x v="0"/>
    <x v="5"/>
    <x v="1"/>
    <x v="3"/>
    <x v="12"/>
  </r>
  <r>
    <x v="5"/>
    <s v="No"/>
    <s v="A-KE020"/>
    <d v="2023-09-16T00:00:00"/>
    <n v="11"/>
    <n v="3752.8700000000003"/>
    <n v="2238.17"/>
    <x v="0"/>
    <x v="2"/>
    <x v="5"/>
    <x v="1"/>
    <x v="1"/>
    <x v="5"/>
  </r>
  <r>
    <x v="9"/>
    <s v="No"/>
    <s v="A-CH041"/>
    <d v="2023-12-06T00:00:00"/>
    <n v="37"/>
    <n v="9975.94"/>
    <n v="6063.9299999999994"/>
    <x v="0"/>
    <x v="7"/>
    <x v="9"/>
    <x v="5"/>
    <x v="1"/>
    <x v="2"/>
  </r>
  <r>
    <x v="7"/>
    <s v="No"/>
    <s v="L-GA004"/>
    <d v="2023-05-01T00:00:00"/>
    <n v="14"/>
    <n v="4646.32"/>
    <n v="2767.94"/>
    <x v="0"/>
    <x v="4"/>
    <x v="7"/>
    <x v="0"/>
    <x v="0"/>
    <x v="0"/>
  </r>
  <r>
    <x v="1"/>
    <s v="No"/>
    <s v="G-GA046"/>
    <d v="2024-07-03T00:00:00"/>
    <n v="16"/>
    <n v="5170.3999999999996"/>
    <n v="3197.76"/>
    <x v="1"/>
    <x v="1"/>
    <x v="1"/>
    <x v="0"/>
    <x v="4"/>
    <x v="8"/>
  </r>
  <r>
    <x v="1"/>
    <s v="No"/>
    <s v="G-VR009"/>
    <d v="2023-07-07T00:00:00"/>
    <n v="19"/>
    <n v="20234.240000000002"/>
    <n v="13046.73"/>
    <x v="0"/>
    <x v="2"/>
    <x v="1"/>
    <x v="1"/>
    <x v="4"/>
    <x v="9"/>
  </r>
  <r>
    <x v="7"/>
    <s v="No"/>
    <s v="H-WI048"/>
    <d v="2023-12-08T00:00:00"/>
    <n v="39"/>
    <n v="37637.339999999997"/>
    <n v="29456.699999999997"/>
    <x v="0"/>
    <x v="7"/>
    <x v="7"/>
    <x v="1"/>
    <x v="2"/>
    <x v="7"/>
  </r>
  <r>
    <x v="2"/>
    <s v="No"/>
    <s v="S-FI050"/>
    <d v="2024-06-11T00:00:00"/>
    <n v="7"/>
    <n v="7375.83"/>
    <n v="4567.9900000000007"/>
    <x v="1"/>
    <x v="5"/>
    <x v="2"/>
    <x v="2"/>
    <x v="3"/>
    <x v="6"/>
  </r>
  <r>
    <x v="4"/>
    <s v="No"/>
    <s v="A-CH021"/>
    <d v="2023-12-15T00:00:00"/>
    <n v="31"/>
    <n v="6692.5899999999992"/>
    <n v="4844.37"/>
    <x v="0"/>
    <x v="7"/>
    <x v="4"/>
    <x v="4"/>
    <x v="1"/>
    <x v="2"/>
  </r>
  <r>
    <x v="0"/>
    <s v="No"/>
    <s v="G-VR019"/>
    <d v="2023-07-09T00:00:00"/>
    <n v="13"/>
    <n v="13570.440000000002"/>
    <n v="8372.52"/>
    <x v="0"/>
    <x v="2"/>
    <x v="0"/>
    <x v="7"/>
    <x v="4"/>
    <x v="9"/>
  </r>
  <r>
    <x v="0"/>
    <s v="No"/>
    <s v="A-KE025"/>
    <d v="2024-01-08T00:00:00"/>
    <n v="30"/>
    <n v="28411.5"/>
    <n v="20021.400000000001"/>
    <x v="1"/>
    <x v="3"/>
    <x v="0"/>
    <x v="3"/>
    <x v="1"/>
    <x v="5"/>
  </r>
  <r>
    <x v="15"/>
    <s v="No"/>
    <s v="G-GA005"/>
    <d v="2023-05-28T00:00:00"/>
    <n v="19"/>
    <n v="10193.120000000001"/>
    <n v="7429.57"/>
    <x v="0"/>
    <x v="4"/>
    <x v="15"/>
    <x v="1"/>
    <x v="4"/>
    <x v="8"/>
  </r>
  <r>
    <x v="10"/>
    <s v="No"/>
    <s v="S-SM023"/>
    <d v="2024-09-26T00:00:00"/>
    <n v="9"/>
    <n v="2333.4299999999998"/>
    <n v="1525.23"/>
    <x v="1"/>
    <x v="1"/>
    <x v="10"/>
    <x v="6"/>
    <x v="3"/>
    <x v="15"/>
  </r>
  <r>
    <x v="0"/>
    <s v="No"/>
    <s v="G-GA047"/>
    <d v="2024-06-04T00:00:00"/>
    <n v="15"/>
    <n v="17559.600000000002"/>
    <n v="14027.55"/>
    <x v="1"/>
    <x v="5"/>
    <x v="0"/>
    <x v="6"/>
    <x v="4"/>
    <x v="8"/>
  </r>
  <r>
    <x v="9"/>
    <s v="No"/>
    <s v="A-MI014"/>
    <d v="2024-10-10T00:00:00"/>
    <n v="30"/>
    <n v="16872.3"/>
    <n v="12882.9"/>
    <x v="1"/>
    <x v="6"/>
    <x v="9"/>
    <x v="3"/>
    <x v="1"/>
    <x v="11"/>
  </r>
  <r>
    <x v="2"/>
    <s v="No"/>
    <s v="L-UL031"/>
    <d v="2024-07-15T00:00:00"/>
    <n v="8"/>
    <n v="4857.84"/>
    <n v="2978.72"/>
    <x v="1"/>
    <x v="1"/>
    <x v="2"/>
    <x v="1"/>
    <x v="0"/>
    <x v="1"/>
  </r>
  <r>
    <x v="12"/>
    <s v="No"/>
    <s v="G-GA006"/>
    <d v="2024-02-22T00:00:00"/>
    <n v="20"/>
    <n v="27075.8"/>
    <n v="19489.2"/>
    <x v="1"/>
    <x v="3"/>
    <x v="12"/>
    <x v="6"/>
    <x v="4"/>
    <x v="8"/>
  </r>
  <r>
    <x v="5"/>
    <s v="No"/>
    <s v="S-ST013"/>
    <d v="2024-03-26T00:00:00"/>
    <n v="26"/>
    <n v="10378.16"/>
    <n v="7842.6399999999994"/>
    <x v="1"/>
    <x v="3"/>
    <x v="5"/>
    <x v="4"/>
    <x v="3"/>
    <x v="4"/>
  </r>
  <r>
    <x v="7"/>
    <s v="No"/>
    <s v="S-SM033"/>
    <d v="2024-03-02T00:00:00"/>
    <n v="11"/>
    <n v="14641.769999999999"/>
    <n v="8993.82"/>
    <x v="1"/>
    <x v="3"/>
    <x v="7"/>
    <x v="7"/>
    <x v="3"/>
    <x v="12"/>
  </r>
  <r>
    <x v="5"/>
    <s v="No"/>
    <s v="A-KE011"/>
    <d v="2024-04-28T00:00:00"/>
    <n v="2"/>
    <n v="2662.46"/>
    <n v="1661.42"/>
    <x v="1"/>
    <x v="5"/>
    <x v="5"/>
    <x v="2"/>
    <x v="1"/>
    <x v="5"/>
  </r>
  <r>
    <x v="5"/>
    <s v="No"/>
    <s v="L-GA036"/>
    <d v="2024-06-27T00:00:00"/>
    <n v="13"/>
    <n v="6249.0999999999995"/>
    <n v="3925.22"/>
    <x v="1"/>
    <x v="5"/>
    <x v="5"/>
    <x v="1"/>
    <x v="0"/>
    <x v="0"/>
  </r>
  <r>
    <x v="10"/>
    <s v="No"/>
    <s v="A-CH039"/>
    <d v="2023-05-22T00:00:00"/>
    <n v="14"/>
    <n v="12292.980000000001"/>
    <n v="8469.58"/>
    <x v="0"/>
    <x v="4"/>
    <x v="10"/>
    <x v="2"/>
    <x v="1"/>
    <x v="2"/>
  </r>
  <r>
    <x v="13"/>
    <s v="No"/>
    <s v="H-WI032"/>
    <d v="2024-10-02T00:00:00"/>
    <n v="31"/>
    <n v="7334.9100000000008"/>
    <n v="5678.2699999999995"/>
    <x v="1"/>
    <x v="6"/>
    <x v="13"/>
    <x v="1"/>
    <x v="2"/>
    <x v="13"/>
  </r>
  <r>
    <x v="9"/>
    <s v="No"/>
    <s v="G-GA018"/>
    <d v="2024-01-02T00:00:00"/>
    <n v="25"/>
    <n v="20166.5"/>
    <n v="12026"/>
    <x v="1"/>
    <x v="3"/>
    <x v="9"/>
    <x v="1"/>
    <x v="4"/>
    <x v="8"/>
  </r>
  <r>
    <x v="5"/>
    <s v="No"/>
    <s v="A-CH002"/>
    <d v="2024-07-05T00:00:00"/>
    <n v="16"/>
    <n v="2927.68"/>
    <n v="2224.16"/>
    <x v="1"/>
    <x v="1"/>
    <x v="5"/>
    <x v="2"/>
    <x v="1"/>
    <x v="2"/>
  </r>
  <r>
    <x v="14"/>
    <s v="No"/>
    <s v="A-KE025"/>
    <d v="2024-07-17T00:00:00"/>
    <n v="20"/>
    <n v="18941"/>
    <n v="13347.6"/>
    <x v="1"/>
    <x v="1"/>
    <x v="14"/>
    <x v="3"/>
    <x v="1"/>
    <x v="5"/>
  </r>
  <r>
    <x v="9"/>
    <s v="No"/>
    <s v="S-ST013"/>
    <d v="2024-03-25T00:00:00"/>
    <n v="11"/>
    <n v="4390.76"/>
    <n v="3318.04"/>
    <x v="1"/>
    <x v="3"/>
    <x v="9"/>
    <x v="4"/>
    <x v="3"/>
    <x v="4"/>
  </r>
  <r>
    <x v="6"/>
    <s v="No"/>
    <s v="H-WI042"/>
    <d v="2024-07-04T00:00:00"/>
    <n v="9"/>
    <n v="7950.5999999999995"/>
    <n v="5440.41"/>
    <x v="1"/>
    <x v="1"/>
    <x v="6"/>
    <x v="3"/>
    <x v="2"/>
    <x v="10"/>
  </r>
  <r>
    <x v="5"/>
    <s v="No"/>
    <s v="A-CH003"/>
    <d v="2023-03-25T00:00:00"/>
    <n v="32"/>
    <n v="12407.68"/>
    <n v="8301.44"/>
    <x v="0"/>
    <x v="0"/>
    <x v="5"/>
    <x v="6"/>
    <x v="1"/>
    <x v="2"/>
  </r>
  <r>
    <x v="5"/>
    <s v="No"/>
    <s v="H-WI035"/>
    <d v="2023-09-13T00:00:00"/>
    <n v="16"/>
    <n v="5670.72"/>
    <n v="4048.96"/>
    <x v="0"/>
    <x v="2"/>
    <x v="5"/>
    <x v="1"/>
    <x v="2"/>
    <x v="13"/>
  </r>
  <r>
    <x v="8"/>
    <s v="No"/>
    <s v="A-MI007"/>
    <d v="2023-02-06T00:00:00"/>
    <n v="30"/>
    <n v="8619"/>
    <n v="6980.0999999999995"/>
    <x v="0"/>
    <x v="0"/>
    <x v="8"/>
    <x v="0"/>
    <x v="1"/>
    <x v="11"/>
  </r>
  <r>
    <x v="15"/>
    <s v="No"/>
    <s v="A-KE024"/>
    <d v="2023-12-24T00:00:00"/>
    <n v="41"/>
    <n v="43192.68"/>
    <n v="25676.66"/>
    <x v="0"/>
    <x v="7"/>
    <x v="15"/>
    <x v="1"/>
    <x v="1"/>
    <x v="5"/>
  </r>
  <r>
    <x v="6"/>
    <s v="No"/>
    <s v="S-FI050"/>
    <d v="2023-05-07T00:00:00"/>
    <n v="20"/>
    <n v="21073.800000000003"/>
    <n v="13051.400000000001"/>
    <x v="0"/>
    <x v="4"/>
    <x v="6"/>
    <x v="2"/>
    <x v="3"/>
    <x v="6"/>
  </r>
  <r>
    <x v="1"/>
    <s v="No"/>
    <s v="A-KE040"/>
    <d v="2023-06-10T00:00:00"/>
    <n v="16"/>
    <n v="2608.8000000000002"/>
    <n v="2017.76"/>
    <x v="0"/>
    <x v="4"/>
    <x v="1"/>
    <x v="1"/>
    <x v="1"/>
    <x v="5"/>
  </r>
  <r>
    <x v="12"/>
    <s v="No"/>
    <s v="H-WI030"/>
    <d v="2023-08-25T00:00:00"/>
    <n v="19"/>
    <n v="10323.84"/>
    <n v="7345.0199999999995"/>
    <x v="0"/>
    <x v="2"/>
    <x v="12"/>
    <x v="1"/>
    <x v="2"/>
    <x v="10"/>
  </r>
  <r>
    <x v="5"/>
    <s v="No"/>
    <s v="H-WI029"/>
    <d v="2024-08-25T00:00:00"/>
    <n v="16"/>
    <n v="20409.759999999998"/>
    <n v="12726.24"/>
    <x v="1"/>
    <x v="1"/>
    <x v="5"/>
    <x v="4"/>
    <x v="2"/>
    <x v="13"/>
  </r>
  <r>
    <x v="6"/>
    <s v="No"/>
    <s v="A-MI014"/>
    <d v="2024-11-25T00:00:00"/>
    <n v="32"/>
    <n v="17997.12"/>
    <n v="13741.76"/>
    <x v="1"/>
    <x v="6"/>
    <x v="6"/>
    <x v="3"/>
    <x v="1"/>
    <x v="11"/>
  </r>
  <r>
    <x v="4"/>
    <s v="No"/>
    <s v="A-KE040"/>
    <d v="2023-06-11T00:00:00"/>
    <n v="8"/>
    <n v="1304.4000000000001"/>
    <n v="1008.88"/>
    <x v="0"/>
    <x v="4"/>
    <x v="4"/>
    <x v="1"/>
    <x v="1"/>
    <x v="5"/>
  </r>
  <r>
    <x v="5"/>
    <s v="No"/>
    <s v="G-GA046"/>
    <d v="2024-10-18T00:00:00"/>
    <n v="23"/>
    <n v="7432.45"/>
    <n v="4596.7800000000007"/>
    <x v="1"/>
    <x v="6"/>
    <x v="5"/>
    <x v="0"/>
    <x v="4"/>
    <x v="8"/>
  </r>
  <r>
    <x v="2"/>
    <s v="No"/>
    <s v="A-CH002"/>
    <d v="2024-05-27T00:00:00"/>
    <n v="18"/>
    <n v="3293.64"/>
    <n v="2502.1799999999998"/>
    <x v="1"/>
    <x v="5"/>
    <x v="2"/>
    <x v="2"/>
    <x v="1"/>
    <x v="2"/>
  </r>
  <r>
    <x v="12"/>
    <s v="No"/>
    <s v="G-VR019"/>
    <d v="2023-10-16T00:00:00"/>
    <n v="35"/>
    <n v="36535.800000000003"/>
    <n v="22541.399999999998"/>
    <x v="0"/>
    <x v="7"/>
    <x v="12"/>
    <x v="7"/>
    <x v="4"/>
    <x v="9"/>
  </r>
  <r>
    <x v="2"/>
    <s v="No"/>
    <s v="H-WI042"/>
    <d v="2024-12-04T00:00:00"/>
    <n v="29"/>
    <n v="25618.6"/>
    <n v="17530.21"/>
    <x v="1"/>
    <x v="6"/>
    <x v="2"/>
    <x v="3"/>
    <x v="2"/>
    <x v="10"/>
  </r>
  <r>
    <x v="8"/>
    <s v="No"/>
    <s v="A-KE011"/>
    <d v="2024-08-10T00:00:00"/>
    <n v="16"/>
    <n v="21299.68"/>
    <n v="13291.36"/>
    <x v="1"/>
    <x v="1"/>
    <x v="8"/>
    <x v="2"/>
    <x v="1"/>
    <x v="5"/>
  </r>
  <r>
    <x v="5"/>
    <s v="No"/>
    <s v="G-GA005"/>
    <d v="2024-11-23T00:00:00"/>
    <n v="25"/>
    <n v="13412"/>
    <n v="9775.75"/>
    <x v="1"/>
    <x v="6"/>
    <x v="5"/>
    <x v="1"/>
    <x v="4"/>
    <x v="8"/>
  </r>
  <r>
    <x v="5"/>
    <s v="No"/>
    <s v="H-WI032"/>
    <d v="2024-06-06T00:00:00"/>
    <n v="11"/>
    <n v="2602.71"/>
    <n v="2014.87"/>
    <x v="1"/>
    <x v="5"/>
    <x v="5"/>
    <x v="1"/>
    <x v="2"/>
    <x v="13"/>
  </r>
  <r>
    <x v="5"/>
    <s v="No"/>
    <s v="G-GA017"/>
    <d v="2023-11-08T00:00:00"/>
    <n v="35"/>
    <n v="49105.35"/>
    <n v="31169.25"/>
    <x v="0"/>
    <x v="7"/>
    <x v="5"/>
    <x v="7"/>
    <x v="4"/>
    <x v="8"/>
  </r>
  <r>
    <x v="9"/>
    <s v="No"/>
    <s v="S-FI050"/>
    <d v="2023-12-01T00:00:00"/>
    <n v="33"/>
    <n v="34771.770000000004"/>
    <n v="21534.81"/>
    <x v="0"/>
    <x v="7"/>
    <x v="9"/>
    <x v="2"/>
    <x v="3"/>
    <x v="6"/>
  </r>
  <r>
    <x v="7"/>
    <s v="No"/>
    <s v="A-KE011"/>
    <d v="2024-08-21T00:00:00"/>
    <n v="9"/>
    <n v="11981.07"/>
    <n v="7476.39"/>
    <x v="1"/>
    <x v="1"/>
    <x v="7"/>
    <x v="2"/>
    <x v="1"/>
    <x v="5"/>
  </r>
  <r>
    <x v="7"/>
    <s v="No"/>
    <s v="G-GA018"/>
    <d v="2024-10-09T00:00:00"/>
    <n v="33"/>
    <n v="26619.78"/>
    <n v="15874.320000000002"/>
    <x v="1"/>
    <x v="6"/>
    <x v="7"/>
    <x v="1"/>
    <x v="4"/>
    <x v="8"/>
  </r>
  <r>
    <x v="5"/>
    <s v="No"/>
    <s v="A-CH002"/>
    <d v="2024-02-15T00:00:00"/>
    <n v="29"/>
    <n v="5306.42"/>
    <n v="4031.29"/>
    <x v="1"/>
    <x v="3"/>
    <x v="5"/>
    <x v="2"/>
    <x v="1"/>
    <x v="2"/>
  </r>
  <r>
    <x v="11"/>
    <s v="No"/>
    <s v="S-SM033"/>
    <d v="2024-09-27T00:00:00"/>
    <n v="10"/>
    <n v="13310.699999999999"/>
    <n v="8176.2"/>
    <x v="1"/>
    <x v="1"/>
    <x v="11"/>
    <x v="7"/>
    <x v="3"/>
    <x v="12"/>
  </r>
  <r>
    <x v="5"/>
    <s v="No"/>
    <s v="H-NO015"/>
    <d v="2024-10-08T00:00:00"/>
    <n v="26"/>
    <n v="28808"/>
    <n v="22569.3"/>
    <x v="1"/>
    <x v="6"/>
    <x v="5"/>
    <x v="1"/>
    <x v="2"/>
    <x v="3"/>
  </r>
  <r>
    <x v="5"/>
    <s v="No"/>
    <s v="S-SM033"/>
    <d v="2024-05-23T00:00:00"/>
    <n v="14"/>
    <n v="18634.98"/>
    <n v="11446.68"/>
    <x v="1"/>
    <x v="5"/>
    <x v="5"/>
    <x v="7"/>
    <x v="3"/>
    <x v="12"/>
  </r>
  <r>
    <x v="15"/>
    <s v="No"/>
    <s v="G-GA046"/>
    <d v="2024-08-06T00:00:00"/>
    <n v="20"/>
    <n v="6463"/>
    <n v="3997.2000000000003"/>
    <x v="1"/>
    <x v="1"/>
    <x v="15"/>
    <x v="0"/>
    <x v="4"/>
    <x v="8"/>
  </r>
  <r>
    <x v="8"/>
    <s v="No"/>
    <s v="A-MI014"/>
    <d v="2024-07-28T00:00:00"/>
    <n v="10"/>
    <n v="5624.0999999999995"/>
    <n v="4294.3"/>
    <x v="1"/>
    <x v="1"/>
    <x v="8"/>
    <x v="3"/>
    <x v="1"/>
    <x v="11"/>
  </r>
  <r>
    <x v="15"/>
    <s v="No"/>
    <s v="G-GA047"/>
    <d v="2024-08-02T00:00:00"/>
    <n v="2"/>
    <n v="2341.2800000000002"/>
    <n v="1870.34"/>
    <x v="1"/>
    <x v="1"/>
    <x v="15"/>
    <x v="6"/>
    <x v="4"/>
    <x v="8"/>
  </r>
  <r>
    <x v="14"/>
    <s v="No"/>
    <s v="G-VR019"/>
    <d v="2023-06-21T00:00:00"/>
    <n v="15"/>
    <n v="15658.2"/>
    <n v="9660.5999999999985"/>
    <x v="0"/>
    <x v="4"/>
    <x v="14"/>
    <x v="7"/>
    <x v="4"/>
    <x v="9"/>
  </r>
  <r>
    <x v="7"/>
    <s v="No"/>
    <s v="L-UL028"/>
    <d v="2024-12-24T00:00:00"/>
    <n v="37"/>
    <n v="15675.79"/>
    <n v="10215.700000000001"/>
    <x v="1"/>
    <x v="6"/>
    <x v="7"/>
    <x v="7"/>
    <x v="0"/>
    <x v="1"/>
  </r>
  <r>
    <x v="4"/>
    <s v="No"/>
    <s v="H-WI030"/>
    <d v="2023-08-14T00:00:00"/>
    <n v="15"/>
    <n v="8150.4000000000005"/>
    <n v="5798.7"/>
    <x v="0"/>
    <x v="2"/>
    <x v="4"/>
    <x v="1"/>
    <x v="2"/>
    <x v="10"/>
  </r>
  <r>
    <x v="7"/>
    <s v="No"/>
    <s v="S-SM033"/>
    <d v="2024-09-26T00:00:00"/>
    <n v="4"/>
    <n v="5324.28"/>
    <n v="3270.48"/>
    <x v="1"/>
    <x v="1"/>
    <x v="7"/>
    <x v="7"/>
    <x v="3"/>
    <x v="12"/>
  </r>
  <r>
    <x v="5"/>
    <s v="No"/>
    <s v="L-UL034"/>
    <d v="2023-07-15T00:00:00"/>
    <n v="20"/>
    <n v="1596.2"/>
    <n v="1280.3999999999999"/>
    <x v="0"/>
    <x v="2"/>
    <x v="5"/>
    <x v="6"/>
    <x v="0"/>
    <x v="1"/>
  </r>
  <r>
    <x v="8"/>
    <s v="No"/>
    <s v="A-KE011"/>
    <d v="2024-01-14T00:00:00"/>
    <n v="14"/>
    <n v="18637.22"/>
    <n v="11629.94"/>
    <x v="1"/>
    <x v="3"/>
    <x v="8"/>
    <x v="2"/>
    <x v="1"/>
    <x v="5"/>
  </r>
  <r>
    <x v="7"/>
    <s v="No"/>
    <s v="A-KE025"/>
    <d v="2024-02-04T00:00:00"/>
    <n v="22"/>
    <n v="20835.099999999999"/>
    <n v="14682.36"/>
    <x v="1"/>
    <x v="3"/>
    <x v="7"/>
    <x v="3"/>
    <x v="1"/>
    <x v="5"/>
  </r>
  <r>
    <x v="8"/>
    <s v="No"/>
    <s v="G-VR049"/>
    <d v="2024-11-13T00:00:00"/>
    <n v="30"/>
    <n v="26074.799999999999"/>
    <n v="19575.899999999998"/>
    <x v="1"/>
    <x v="6"/>
    <x v="8"/>
    <x v="5"/>
    <x v="4"/>
    <x v="9"/>
  </r>
  <r>
    <x v="11"/>
    <s v="No"/>
    <s v="G-VR019"/>
    <d v="2023-06-05T00:00:00"/>
    <n v="15"/>
    <n v="15658.2"/>
    <n v="9660.5999999999985"/>
    <x v="0"/>
    <x v="4"/>
    <x v="11"/>
    <x v="7"/>
    <x v="4"/>
    <x v="9"/>
  </r>
  <r>
    <x v="9"/>
    <s v="No"/>
    <s v="G-VR022"/>
    <d v="2024-06-06T00:00:00"/>
    <n v="12"/>
    <n v="8759.76"/>
    <n v="7067.88"/>
    <x v="1"/>
    <x v="5"/>
    <x v="9"/>
    <x v="1"/>
    <x v="4"/>
    <x v="9"/>
  </r>
  <r>
    <x v="15"/>
    <s v="No"/>
    <s v="A-KE027"/>
    <d v="2023-06-10T00:00:00"/>
    <n v="5"/>
    <n v="4441.05"/>
    <n v="3612.25"/>
    <x v="0"/>
    <x v="4"/>
    <x v="15"/>
    <x v="2"/>
    <x v="1"/>
    <x v="5"/>
  </r>
  <r>
    <x v="15"/>
    <s v="No"/>
    <s v="L-UL001"/>
    <d v="2023-10-13T00:00:00"/>
    <n v="24"/>
    <n v="5482.32"/>
    <n v="4381.4400000000005"/>
    <x v="0"/>
    <x v="7"/>
    <x v="15"/>
    <x v="5"/>
    <x v="0"/>
    <x v="1"/>
  </r>
  <r>
    <x v="1"/>
    <s v="No"/>
    <s v="A-KE011"/>
    <d v="2024-05-04T00:00:00"/>
    <n v="20"/>
    <n v="26624.6"/>
    <n v="16614.2"/>
    <x v="1"/>
    <x v="5"/>
    <x v="1"/>
    <x v="2"/>
    <x v="1"/>
    <x v="5"/>
  </r>
  <r>
    <x v="6"/>
    <s v="No"/>
    <s v="S-ST013"/>
    <d v="2024-09-24T00:00:00"/>
    <n v="9"/>
    <n v="3592.44"/>
    <n v="2714.7599999999998"/>
    <x v="1"/>
    <x v="1"/>
    <x v="6"/>
    <x v="4"/>
    <x v="3"/>
    <x v="4"/>
  </r>
  <r>
    <x v="11"/>
    <s v="No"/>
    <s v="A-KE040"/>
    <d v="2023-11-18T00:00:00"/>
    <n v="39"/>
    <n v="6358.9500000000007"/>
    <n v="4918.29"/>
    <x v="0"/>
    <x v="7"/>
    <x v="11"/>
    <x v="1"/>
    <x v="1"/>
    <x v="5"/>
  </r>
  <r>
    <x v="3"/>
    <s v="No"/>
    <s v="G-GA005"/>
    <d v="2023-12-03T00:00:00"/>
    <n v="38"/>
    <n v="20386.240000000002"/>
    <n v="14859.14"/>
    <x v="0"/>
    <x v="7"/>
    <x v="3"/>
    <x v="1"/>
    <x v="4"/>
    <x v="8"/>
  </r>
  <r>
    <x v="10"/>
    <s v="No"/>
    <s v="H-WI030"/>
    <d v="2023-08-11T00:00:00"/>
    <n v="9"/>
    <n v="4890.24"/>
    <n v="3479.22"/>
    <x v="0"/>
    <x v="2"/>
    <x v="10"/>
    <x v="1"/>
    <x v="2"/>
    <x v="10"/>
  </r>
  <r>
    <x v="0"/>
    <s v="No"/>
    <s v="L-UL028"/>
    <d v="2024-10-14T00:00:00"/>
    <n v="30"/>
    <n v="12710.1"/>
    <n v="8283"/>
    <x v="1"/>
    <x v="6"/>
    <x v="0"/>
    <x v="7"/>
    <x v="0"/>
    <x v="1"/>
  </r>
  <r>
    <x v="4"/>
    <s v="No"/>
    <s v="A-LA026"/>
    <d v="2023-09-25T00:00:00"/>
    <n v="19"/>
    <n v="2548.85"/>
    <n v="2105.58"/>
    <x v="0"/>
    <x v="2"/>
    <x v="4"/>
    <x v="1"/>
    <x v="1"/>
    <x v="14"/>
  </r>
  <r>
    <x v="8"/>
    <s v="No"/>
    <s v="H-NO015"/>
    <d v="2024-05-27T00:00:00"/>
    <n v="14"/>
    <n v="15512"/>
    <n v="12152.699999999999"/>
    <x v="1"/>
    <x v="5"/>
    <x v="8"/>
    <x v="1"/>
    <x v="2"/>
    <x v="3"/>
  </r>
  <r>
    <x v="5"/>
    <s v="No"/>
    <s v="L-UL031"/>
    <d v="2024-07-23T00:00:00"/>
    <n v="11"/>
    <n v="6679.5300000000007"/>
    <n v="4095.74"/>
    <x v="1"/>
    <x v="1"/>
    <x v="5"/>
    <x v="1"/>
    <x v="0"/>
    <x v="1"/>
  </r>
  <r>
    <x v="0"/>
    <s v="No"/>
    <s v="A-KE025"/>
    <d v="2024-05-24T00:00:00"/>
    <n v="19"/>
    <n v="17993.95"/>
    <n v="12680.22"/>
    <x v="1"/>
    <x v="5"/>
    <x v="0"/>
    <x v="3"/>
    <x v="1"/>
    <x v="5"/>
  </r>
  <r>
    <x v="14"/>
    <s v="No"/>
    <s v="A-KE024"/>
    <d v="2023-07-19T00:00:00"/>
    <n v="18"/>
    <n v="18962.64"/>
    <n v="11272.68"/>
    <x v="0"/>
    <x v="2"/>
    <x v="14"/>
    <x v="1"/>
    <x v="1"/>
    <x v="5"/>
  </r>
  <r>
    <x v="4"/>
    <s v="No"/>
    <s v="A-KE020"/>
    <d v="2023-06-01T00:00:00"/>
    <n v="5"/>
    <n v="1705.8500000000001"/>
    <n v="1017.35"/>
    <x v="0"/>
    <x v="4"/>
    <x v="4"/>
    <x v="1"/>
    <x v="1"/>
    <x v="5"/>
  </r>
  <r>
    <x v="11"/>
    <s v="No"/>
    <s v="A-KE027"/>
    <d v="2023-02-23T00:00:00"/>
    <n v="32"/>
    <n v="28422.720000000001"/>
    <n v="23118.400000000001"/>
    <x v="0"/>
    <x v="0"/>
    <x v="11"/>
    <x v="2"/>
    <x v="1"/>
    <x v="5"/>
  </r>
  <r>
    <x v="5"/>
    <s v="No"/>
    <s v="A-CH039"/>
    <d v="2023-05-10T00:00:00"/>
    <n v="14"/>
    <n v="12292.980000000001"/>
    <n v="8469.58"/>
    <x v="0"/>
    <x v="4"/>
    <x v="5"/>
    <x v="2"/>
    <x v="1"/>
    <x v="2"/>
  </r>
  <r>
    <x v="12"/>
    <s v="No"/>
    <s v="A-KE027"/>
    <d v="2023-02-09T00:00:00"/>
    <n v="25"/>
    <n v="22205.25"/>
    <n v="18061.25"/>
    <x v="0"/>
    <x v="0"/>
    <x v="12"/>
    <x v="2"/>
    <x v="1"/>
    <x v="5"/>
  </r>
  <r>
    <x v="15"/>
    <s v="No"/>
    <s v="L-UL034"/>
    <d v="2024-11-06T00:00:00"/>
    <n v="24"/>
    <n v="1915.44"/>
    <n v="1536.48"/>
    <x v="1"/>
    <x v="6"/>
    <x v="15"/>
    <x v="6"/>
    <x v="0"/>
    <x v="1"/>
  </r>
  <r>
    <x v="5"/>
    <s v="No"/>
    <s v="G-VR043"/>
    <d v="2023-07-31T00:00:00"/>
    <n v="5"/>
    <n v="1912.8999999999999"/>
    <n v="1511.6499999999999"/>
    <x v="0"/>
    <x v="2"/>
    <x v="5"/>
    <x v="0"/>
    <x v="4"/>
    <x v="9"/>
  </r>
  <r>
    <x v="2"/>
    <s v="No"/>
    <s v="G-GA046"/>
    <d v="2024-10-30T00:00:00"/>
    <n v="26"/>
    <n v="8401.9"/>
    <n v="5196.3600000000006"/>
    <x v="1"/>
    <x v="6"/>
    <x v="2"/>
    <x v="0"/>
    <x v="4"/>
    <x v="8"/>
  </r>
  <r>
    <x v="5"/>
    <s v="No"/>
    <s v="G-GA018"/>
    <d v="2024-11-21T00:00:00"/>
    <n v="24"/>
    <n v="19359.84"/>
    <n v="11544.960000000001"/>
    <x v="1"/>
    <x v="6"/>
    <x v="5"/>
    <x v="1"/>
    <x v="4"/>
    <x v="8"/>
  </r>
  <r>
    <x v="5"/>
    <s v="No"/>
    <s v="S-SM023"/>
    <d v="2023-11-15T00:00:00"/>
    <n v="28"/>
    <n v="7259.5599999999995"/>
    <n v="4745.16"/>
    <x v="0"/>
    <x v="7"/>
    <x v="5"/>
    <x v="6"/>
    <x v="3"/>
    <x v="15"/>
  </r>
  <r>
    <x v="9"/>
    <s v="No"/>
    <s v="A-MI014"/>
    <d v="2024-11-14T00:00:00"/>
    <n v="33"/>
    <n v="18559.53"/>
    <n v="14171.19"/>
    <x v="1"/>
    <x v="6"/>
    <x v="9"/>
    <x v="3"/>
    <x v="1"/>
    <x v="11"/>
  </r>
  <r>
    <x v="5"/>
    <s v="No"/>
    <s v="G-VR009"/>
    <d v="2024-06-25T00:00:00"/>
    <n v="16"/>
    <n v="17039.36"/>
    <n v="10986.72"/>
    <x v="1"/>
    <x v="5"/>
    <x v="5"/>
    <x v="1"/>
    <x v="4"/>
    <x v="9"/>
  </r>
  <r>
    <x v="13"/>
    <s v="No"/>
    <s v="A-CH003"/>
    <d v="2023-09-12T00:00:00"/>
    <n v="22"/>
    <n v="8530.2800000000007"/>
    <n v="5707.2400000000007"/>
    <x v="0"/>
    <x v="2"/>
    <x v="13"/>
    <x v="6"/>
    <x v="1"/>
    <x v="2"/>
  </r>
  <r>
    <x v="15"/>
    <s v="No"/>
    <s v="G-VR022"/>
    <d v="2024-01-16T00:00:00"/>
    <n v="22"/>
    <n v="16059.560000000001"/>
    <n v="12957.78"/>
    <x v="1"/>
    <x v="3"/>
    <x v="15"/>
    <x v="1"/>
    <x v="4"/>
    <x v="9"/>
  </r>
  <r>
    <x v="1"/>
    <s v="No"/>
    <s v="H-WI029"/>
    <d v="2024-02-05T00:00:00"/>
    <n v="14"/>
    <n v="17858.539999999997"/>
    <n v="11135.46"/>
    <x v="1"/>
    <x v="3"/>
    <x v="1"/>
    <x v="4"/>
    <x v="2"/>
    <x v="13"/>
  </r>
  <r>
    <x v="4"/>
    <s v="No"/>
    <s v="A-LA026"/>
    <d v="2023-04-30T00:00:00"/>
    <n v="8"/>
    <n v="1073.2"/>
    <n v="886.56"/>
    <x v="0"/>
    <x v="4"/>
    <x v="4"/>
    <x v="1"/>
    <x v="1"/>
    <x v="14"/>
  </r>
  <r>
    <x v="13"/>
    <s v="No"/>
    <s v="S-ST013"/>
    <d v="2024-11-11T00:00:00"/>
    <n v="38"/>
    <n v="15168.080000000002"/>
    <n v="11462.32"/>
    <x v="1"/>
    <x v="6"/>
    <x v="13"/>
    <x v="4"/>
    <x v="3"/>
    <x v="4"/>
  </r>
  <r>
    <x v="7"/>
    <s v="No"/>
    <s v="H-WI029"/>
    <d v="2024-11-10T00:00:00"/>
    <n v="38"/>
    <n v="48473.179999999993"/>
    <n v="30224.82"/>
    <x v="1"/>
    <x v="6"/>
    <x v="7"/>
    <x v="4"/>
    <x v="2"/>
    <x v="13"/>
  </r>
  <r>
    <x v="14"/>
    <s v="No"/>
    <s v="A-CH041"/>
    <d v="2023-08-16T00:00:00"/>
    <n v="15"/>
    <n v="4044.3"/>
    <n v="2458.35"/>
    <x v="0"/>
    <x v="2"/>
    <x v="14"/>
    <x v="5"/>
    <x v="1"/>
    <x v="2"/>
  </r>
  <r>
    <x v="15"/>
    <s v="No"/>
    <s v="G-GA006"/>
    <d v="2024-07-22T00:00:00"/>
    <n v="6"/>
    <n v="8122.74"/>
    <n v="5846.76"/>
    <x v="1"/>
    <x v="1"/>
    <x v="15"/>
    <x v="6"/>
    <x v="4"/>
    <x v="8"/>
  </r>
  <r>
    <x v="0"/>
    <s v="No"/>
    <s v="L-GA036"/>
    <d v="2024-05-22T00:00:00"/>
    <n v="14"/>
    <n v="6729.8"/>
    <n v="4227.16"/>
    <x v="1"/>
    <x v="5"/>
    <x v="0"/>
    <x v="1"/>
    <x v="0"/>
    <x v="0"/>
  </r>
  <r>
    <x v="0"/>
    <s v="No"/>
    <s v="G-VR043"/>
    <d v="2023-10-24T00:00:00"/>
    <n v="41"/>
    <n v="15685.779999999999"/>
    <n v="12395.529999999999"/>
    <x v="0"/>
    <x v="7"/>
    <x v="0"/>
    <x v="0"/>
    <x v="4"/>
    <x v="9"/>
  </r>
  <r>
    <x v="3"/>
    <s v="No"/>
    <s v="A-MI007"/>
    <d v="2023-03-16T00:00:00"/>
    <n v="12"/>
    <n v="3447.6000000000004"/>
    <n v="2792.04"/>
    <x v="0"/>
    <x v="0"/>
    <x v="3"/>
    <x v="0"/>
    <x v="1"/>
    <x v="11"/>
  </r>
  <r>
    <x v="2"/>
    <s v="No"/>
    <s v="A-CH021"/>
    <d v="2023-07-17T00:00:00"/>
    <n v="15"/>
    <n v="3238.35"/>
    <n v="2344.0500000000002"/>
    <x v="0"/>
    <x v="2"/>
    <x v="2"/>
    <x v="4"/>
    <x v="1"/>
    <x v="2"/>
  </r>
  <r>
    <x v="8"/>
    <s v="No"/>
    <s v="L-UL031"/>
    <d v="2024-05-31T00:00:00"/>
    <n v="13"/>
    <n v="7893.99"/>
    <n v="4840.42"/>
    <x v="1"/>
    <x v="5"/>
    <x v="8"/>
    <x v="1"/>
    <x v="0"/>
    <x v="1"/>
  </r>
  <r>
    <x v="11"/>
    <s v="No"/>
    <s v="A-MI014"/>
    <d v="2024-08-18T00:00:00"/>
    <n v="18"/>
    <n v="10123.379999999999"/>
    <n v="7729.74"/>
    <x v="1"/>
    <x v="1"/>
    <x v="11"/>
    <x v="3"/>
    <x v="1"/>
    <x v="11"/>
  </r>
  <r>
    <x v="4"/>
    <s v="No"/>
    <s v="S-FI037"/>
    <d v="2024-01-15T00:00:00"/>
    <n v="11"/>
    <n v="16186.060000000001"/>
    <n v="10952.15"/>
    <x v="1"/>
    <x v="3"/>
    <x v="4"/>
    <x v="1"/>
    <x v="3"/>
    <x v="6"/>
  </r>
  <r>
    <x v="5"/>
    <s v="No"/>
    <s v="H-WI042"/>
    <d v="2024-05-01T00:00:00"/>
    <n v="20"/>
    <n v="17668"/>
    <n v="12089.8"/>
    <x v="1"/>
    <x v="5"/>
    <x v="5"/>
    <x v="3"/>
    <x v="2"/>
    <x v="10"/>
  </r>
  <r>
    <x v="9"/>
    <s v="No"/>
    <s v="L-UL028"/>
    <d v="2024-04-05T00:00:00"/>
    <n v="19"/>
    <n v="8049.7300000000005"/>
    <n v="5245.9000000000005"/>
    <x v="1"/>
    <x v="5"/>
    <x v="9"/>
    <x v="7"/>
    <x v="0"/>
    <x v="1"/>
  </r>
  <r>
    <x v="15"/>
    <s v="No"/>
    <s v="S-SM033"/>
    <d v="2024-09-12T00:00:00"/>
    <n v="2"/>
    <n v="2662.14"/>
    <n v="1635.24"/>
    <x v="1"/>
    <x v="1"/>
    <x v="15"/>
    <x v="7"/>
    <x v="3"/>
    <x v="12"/>
  </r>
  <r>
    <x v="8"/>
    <s v="No"/>
    <s v="L-GA010"/>
    <d v="2023-06-28T00:00:00"/>
    <n v="22"/>
    <n v="14366"/>
    <n v="10761.3"/>
    <x v="0"/>
    <x v="4"/>
    <x v="8"/>
    <x v="5"/>
    <x v="0"/>
    <x v="0"/>
  </r>
  <r>
    <x v="13"/>
    <s v="No"/>
    <s v="H-WI008"/>
    <d v="2024-04-08T00:00:00"/>
    <n v="20"/>
    <n v="3908.6000000000004"/>
    <n v="2919"/>
    <x v="1"/>
    <x v="5"/>
    <x v="13"/>
    <x v="5"/>
    <x v="2"/>
    <x v="7"/>
  </r>
  <r>
    <x v="0"/>
    <s v="No"/>
    <s v="G-VR043"/>
    <d v="2024-03-01T00:00:00"/>
    <n v="20"/>
    <n v="7651.5999999999995"/>
    <n v="6046.5999999999995"/>
    <x v="1"/>
    <x v="3"/>
    <x v="0"/>
    <x v="0"/>
    <x v="4"/>
    <x v="9"/>
  </r>
  <r>
    <x v="2"/>
    <s v="No"/>
    <s v="A-KE027"/>
    <d v="2023-06-06T00:00:00"/>
    <n v="16"/>
    <n v="14211.36"/>
    <n v="11559.2"/>
    <x v="0"/>
    <x v="4"/>
    <x v="2"/>
    <x v="2"/>
    <x v="1"/>
    <x v="5"/>
  </r>
  <r>
    <x v="1"/>
    <s v="No"/>
    <s v="H-NO016"/>
    <d v="2023-06-19T00:00:00"/>
    <n v="6"/>
    <n v="5300.9400000000005"/>
    <n v="3696.54"/>
    <x v="0"/>
    <x v="4"/>
    <x v="1"/>
    <x v="3"/>
    <x v="2"/>
    <x v="3"/>
  </r>
  <r>
    <x v="9"/>
    <s v="No"/>
    <s v="S-FI037"/>
    <d v="2024-12-25T00:00:00"/>
    <n v="36"/>
    <n v="52972.56"/>
    <n v="35843.4"/>
    <x v="1"/>
    <x v="6"/>
    <x v="9"/>
    <x v="1"/>
    <x v="3"/>
    <x v="6"/>
  </r>
  <r>
    <x v="2"/>
    <s v="No"/>
    <s v="G-VR022"/>
    <d v="2024-05-10T00:00:00"/>
    <n v="15"/>
    <n v="10949.7"/>
    <n v="8834.85"/>
    <x v="1"/>
    <x v="5"/>
    <x v="2"/>
    <x v="1"/>
    <x v="4"/>
    <x v="9"/>
  </r>
  <r>
    <x v="3"/>
    <s v="No"/>
    <s v="S-FI012"/>
    <d v="2024-02-20T00:00:00"/>
    <n v="23"/>
    <n v="27552.160000000003"/>
    <n v="20298.649999999998"/>
    <x v="1"/>
    <x v="3"/>
    <x v="3"/>
    <x v="1"/>
    <x v="3"/>
    <x v="6"/>
  </r>
  <r>
    <x v="10"/>
    <s v="No"/>
    <s v="A-CH039"/>
    <d v="2023-04-22T00:00:00"/>
    <n v="19"/>
    <n v="16683.330000000002"/>
    <n v="11494.43"/>
    <x v="0"/>
    <x v="4"/>
    <x v="10"/>
    <x v="2"/>
    <x v="1"/>
    <x v="2"/>
  </r>
  <r>
    <x v="0"/>
    <s v="No"/>
    <s v="L-UL028"/>
    <d v="2024-10-06T00:00:00"/>
    <n v="36"/>
    <n v="15252.12"/>
    <n v="9939.6"/>
    <x v="1"/>
    <x v="6"/>
    <x v="0"/>
    <x v="7"/>
    <x v="0"/>
    <x v="1"/>
  </r>
  <r>
    <x v="5"/>
    <s v="No"/>
    <s v="A-MI007"/>
    <d v="2023-08-30T00:00:00"/>
    <n v="18"/>
    <n v="5171.4000000000005"/>
    <n v="4188.0599999999995"/>
    <x v="0"/>
    <x v="2"/>
    <x v="5"/>
    <x v="0"/>
    <x v="1"/>
    <x v="11"/>
  </r>
  <r>
    <x v="4"/>
    <s v="No"/>
    <s v="L-UL001"/>
    <d v="2023-07-24T00:00:00"/>
    <n v="7"/>
    <n v="1599.01"/>
    <n v="1277.92"/>
    <x v="0"/>
    <x v="2"/>
    <x v="4"/>
    <x v="5"/>
    <x v="0"/>
    <x v="1"/>
  </r>
  <r>
    <x v="0"/>
    <s v="No"/>
    <s v="A-KE025"/>
    <d v="2024-04-08T00:00:00"/>
    <n v="8"/>
    <n v="7576.4"/>
    <n v="5339.04"/>
    <x v="1"/>
    <x v="5"/>
    <x v="0"/>
    <x v="3"/>
    <x v="1"/>
    <x v="5"/>
  </r>
  <r>
    <x v="6"/>
    <s v="No"/>
    <s v="S-SM033"/>
    <d v="2024-03-08T00:00:00"/>
    <n v="24"/>
    <n v="31945.68"/>
    <n v="19622.88"/>
    <x v="1"/>
    <x v="3"/>
    <x v="6"/>
    <x v="7"/>
    <x v="3"/>
    <x v="12"/>
  </r>
  <r>
    <x v="9"/>
    <s v="No"/>
    <s v="S-SM038"/>
    <d v="2023-06-12T00:00:00"/>
    <n v="14"/>
    <n v="20234.2"/>
    <n v="13583.779999999999"/>
    <x v="0"/>
    <x v="4"/>
    <x v="9"/>
    <x v="1"/>
    <x v="3"/>
    <x v="12"/>
  </r>
  <r>
    <x v="3"/>
    <s v="No"/>
    <s v="A-KE024"/>
    <d v="2023-09-09T00:00:00"/>
    <n v="6"/>
    <n v="6320.88"/>
    <n v="3757.56"/>
    <x v="0"/>
    <x v="2"/>
    <x v="3"/>
    <x v="1"/>
    <x v="1"/>
    <x v="5"/>
  </r>
  <r>
    <x v="3"/>
    <s v="No"/>
    <s v="A-CH002"/>
    <d v="2024-03-05T00:00:00"/>
    <n v="30"/>
    <n v="5489.4"/>
    <n v="4170.2999999999993"/>
    <x v="1"/>
    <x v="3"/>
    <x v="3"/>
    <x v="2"/>
    <x v="1"/>
    <x v="2"/>
  </r>
  <r>
    <x v="8"/>
    <s v="No"/>
    <s v="L-GA036"/>
    <d v="2024-07-25T00:00:00"/>
    <n v="20"/>
    <n v="9614"/>
    <n v="6038.8"/>
    <x v="1"/>
    <x v="1"/>
    <x v="8"/>
    <x v="1"/>
    <x v="0"/>
    <x v="0"/>
  </r>
  <r>
    <x v="2"/>
    <s v="No"/>
    <s v="H-WI042"/>
    <d v="2024-10-14T00:00:00"/>
    <n v="32"/>
    <n v="28268.799999999999"/>
    <n v="19343.68"/>
    <x v="1"/>
    <x v="6"/>
    <x v="2"/>
    <x v="3"/>
    <x v="2"/>
    <x v="10"/>
  </r>
  <r>
    <x v="9"/>
    <s v="No"/>
    <s v="H-WI048"/>
    <d v="2024-07-16T00:00:00"/>
    <n v="18"/>
    <n v="17371.079999999998"/>
    <n v="13595.4"/>
    <x v="1"/>
    <x v="1"/>
    <x v="9"/>
    <x v="1"/>
    <x v="2"/>
    <x v="7"/>
  </r>
  <r>
    <x v="8"/>
    <s v="No"/>
    <s v="L-UL001"/>
    <d v="2023-07-25T00:00:00"/>
    <n v="7"/>
    <n v="1599.01"/>
    <n v="1277.92"/>
    <x v="0"/>
    <x v="2"/>
    <x v="8"/>
    <x v="5"/>
    <x v="0"/>
    <x v="1"/>
  </r>
  <r>
    <x v="5"/>
    <s v="No"/>
    <s v="A-KE040"/>
    <d v="2023-06-21T00:00:00"/>
    <n v="8"/>
    <n v="1304.4000000000001"/>
    <n v="1008.88"/>
    <x v="0"/>
    <x v="4"/>
    <x v="5"/>
    <x v="1"/>
    <x v="1"/>
    <x v="5"/>
  </r>
  <r>
    <x v="5"/>
    <s v="No"/>
    <s v="A-CH041"/>
    <d v="2023-03-23T00:00:00"/>
    <n v="15"/>
    <n v="4044.3"/>
    <n v="2458.35"/>
    <x v="0"/>
    <x v="0"/>
    <x v="5"/>
    <x v="5"/>
    <x v="1"/>
    <x v="2"/>
  </r>
  <r>
    <x v="5"/>
    <s v="No"/>
    <s v="A-CH045"/>
    <d v="2024-10-10T00:00:00"/>
    <n v="21"/>
    <n v="14108.85"/>
    <n v="11142.390000000001"/>
    <x v="1"/>
    <x v="6"/>
    <x v="5"/>
    <x v="1"/>
    <x v="1"/>
    <x v="2"/>
  </r>
  <r>
    <x v="5"/>
    <s v="No"/>
    <s v="A-CH041"/>
    <d v="2024-02-16T00:00:00"/>
    <n v="19"/>
    <n v="5122.78"/>
    <n v="3113.91"/>
    <x v="1"/>
    <x v="3"/>
    <x v="5"/>
    <x v="5"/>
    <x v="1"/>
    <x v="2"/>
  </r>
  <r>
    <x v="2"/>
    <s v="No"/>
    <s v="A-KE027"/>
    <d v="2023-04-29T00:00:00"/>
    <n v="8"/>
    <n v="7105.68"/>
    <n v="5779.6"/>
    <x v="0"/>
    <x v="4"/>
    <x v="2"/>
    <x v="2"/>
    <x v="1"/>
    <x v="5"/>
  </r>
  <r>
    <x v="5"/>
    <s v="No"/>
    <s v="L-UL034"/>
    <d v="2023-03-28T00:00:00"/>
    <n v="15"/>
    <n v="1197.1500000000001"/>
    <n v="960.3"/>
    <x v="0"/>
    <x v="0"/>
    <x v="5"/>
    <x v="6"/>
    <x v="0"/>
    <x v="1"/>
  </r>
  <r>
    <x v="5"/>
    <s v="No"/>
    <s v="G-GA018"/>
    <d v="2024-07-01T00:00:00"/>
    <n v="19"/>
    <n v="15326.539999999999"/>
    <n v="9139.76"/>
    <x v="1"/>
    <x v="1"/>
    <x v="5"/>
    <x v="1"/>
    <x v="4"/>
    <x v="8"/>
  </r>
  <r>
    <x v="5"/>
    <s v="No"/>
    <s v="H-WI030"/>
    <d v="2023-11-29T00:00:00"/>
    <n v="42"/>
    <n v="22821.119999999999"/>
    <n v="16236.359999999999"/>
    <x v="0"/>
    <x v="7"/>
    <x v="5"/>
    <x v="1"/>
    <x v="2"/>
    <x v="10"/>
  </r>
  <r>
    <x v="14"/>
    <s v="No"/>
    <s v="G-VR022"/>
    <d v="2024-05-12T00:00:00"/>
    <n v="2"/>
    <n v="1459.96"/>
    <n v="1177.98"/>
    <x v="1"/>
    <x v="5"/>
    <x v="14"/>
    <x v="1"/>
    <x v="4"/>
    <x v="9"/>
  </r>
  <r>
    <x v="8"/>
    <s v="No"/>
    <s v="S-FI050"/>
    <d v="2023-09-17T00:00:00"/>
    <n v="15"/>
    <n v="15805.35"/>
    <n v="9788.5500000000011"/>
    <x v="0"/>
    <x v="2"/>
    <x v="8"/>
    <x v="2"/>
    <x v="3"/>
    <x v="6"/>
  </r>
  <r>
    <x v="5"/>
    <s v="No"/>
    <s v="H-WI029"/>
    <d v="2024-07-15T00:00:00"/>
    <n v="3"/>
    <n v="3826.83"/>
    <n v="2386.17"/>
    <x v="1"/>
    <x v="1"/>
    <x v="5"/>
    <x v="4"/>
    <x v="2"/>
    <x v="13"/>
  </r>
  <r>
    <x v="5"/>
    <s v="No"/>
    <s v="A-CH041"/>
    <d v="2023-05-27T00:00:00"/>
    <n v="3"/>
    <n v="808.86"/>
    <n v="491.66999999999996"/>
    <x v="0"/>
    <x v="4"/>
    <x v="5"/>
    <x v="5"/>
    <x v="1"/>
    <x v="2"/>
  </r>
  <r>
    <x v="2"/>
    <s v="No"/>
    <s v="H-WI008"/>
    <d v="2023-09-22T00:00:00"/>
    <n v="23"/>
    <n v="4494.8900000000003"/>
    <n v="3356.85"/>
    <x v="0"/>
    <x v="2"/>
    <x v="2"/>
    <x v="5"/>
    <x v="2"/>
    <x v="7"/>
  </r>
  <r>
    <x v="8"/>
    <s v="No"/>
    <s v="A-KE027"/>
    <d v="2023-08-24T00:00:00"/>
    <n v="16"/>
    <n v="14211.36"/>
    <n v="11559.2"/>
    <x v="0"/>
    <x v="2"/>
    <x v="8"/>
    <x v="2"/>
    <x v="1"/>
    <x v="5"/>
  </r>
  <r>
    <x v="3"/>
    <s v="No"/>
    <s v="G-GA017"/>
    <d v="2024-02-19T00:00:00"/>
    <n v="20"/>
    <n v="28060.2"/>
    <n v="17811"/>
    <x v="1"/>
    <x v="3"/>
    <x v="3"/>
    <x v="7"/>
    <x v="4"/>
    <x v="8"/>
  </r>
  <r>
    <x v="8"/>
    <s v="No"/>
    <s v="G-GA017"/>
    <d v="2023-01-01T00:00:00"/>
    <n v="26"/>
    <n v="36478.26"/>
    <n v="23154.3"/>
    <x v="0"/>
    <x v="0"/>
    <x v="8"/>
    <x v="7"/>
    <x v="4"/>
    <x v="8"/>
  </r>
  <r>
    <x v="5"/>
    <s v="No"/>
    <s v="L-GA036"/>
    <d v="2024-11-04T00:00:00"/>
    <n v="28"/>
    <n v="13459.6"/>
    <n v="8454.32"/>
    <x v="1"/>
    <x v="6"/>
    <x v="5"/>
    <x v="1"/>
    <x v="0"/>
    <x v="0"/>
  </r>
  <r>
    <x v="5"/>
    <s v="No"/>
    <s v="G-GA018"/>
    <d v="2024-06-18T00:00:00"/>
    <n v="7"/>
    <n v="5646.62"/>
    <n v="3367.28"/>
    <x v="1"/>
    <x v="5"/>
    <x v="5"/>
    <x v="1"/>
    <x v="4"/>
    <x v="8"/>
  </r>
  <r>
    <x v="6"/>
    <s v="No"/>
    <s v="L-UL028"/>
    <d v="2024-12-02T00:00:00"/>
    <n v="26"/>
    <n v="11015.42"/>
    <n v="7178.6"/>
    <x v="1"/>
    <x v="6"/>
    <x v="6"/>
    <x v="7"/>
    <x v="0"/>
    <x v="1"/>
  </r>
  <r>
    <x v="10"/>
    <s v="No"/>
    <s v="A-CH041"/>
    <d v="2024-04-07T00:00:00"/>
    <n v="15"/>
    <n v="4044.3"/>
    <n v="2458.35"/>
    <x v="1"/>
    <x v="5"/>
    <x v="10"/>
    <x v="5"/>
    <x v="1"/>
    <x v="2"/>
  </r>
  <r>
    <x v="5"/>
    <s v="No"/>
    <s v="A-CH039"/>
    <d v="2023-09-11T00:00:00"/>
    <n v="13"/>
    <n v="11414.91"/>
    <n v="7864.6100000000006"/>
    <x v="0"/>
    <x v="2"/>
    <x v="5"/>
    <x v="2"/>
    <x v="1"/>
    <x v="2"/>
  </r>
  <r>
    <x v="5"/>
    <s v="No"/>
    <s v="G-GA044"/>
    <d v="2023-10-24T00:00:00"/>
    <n v="35"/>
    <n v="39588.85"/>
    <n v="32863.25"/>
    <x v="0"/>
    <x v="7"/>
    <x v="5"/>
    <x v="1"/>
    <x v="4"/>
    <x v="16"/>
  </r>
  <r>
    <x v="14"/>
    <s v="No"/>
    <s v="S-FI050"/>
    <d v="2023-07-26T00:00:00"/>
    <n v="21"/>
    <n v="22127.49"/>
    <n v="13703.970000000001"/>
    <x v="0"/>
    <x v="2"/>
    <x v="14"/>
    <x v="2"/>
    <x v="3"/>
    <x v="6"/>
  </r>
  <r>
    <x v="5"/>
    <s v="No"/>
    <s v="S-SM038"/>
    <d v="2023-03-28T00:00:00"/>
    <n v="32"/>
    <n v="46249.599999999999"/>
    <n v="31048.639999999999"/>
    <x v="0"/>
    <x v="0"/>
    <x v="5"/>
    <x v="1"/>
    <x v="3"/>
    <x v="12"/>
  </r>
  <r>
    <x v="8"/>
    <s v="No"/>
    <s v="S-SM038"/>
    <d v="2023-03-06T00:00:00"/>
    <n v="25"/>
    <n v="36132.5"/>
    <n v="24256.75"/>
    <x v="0"/>
    <x v="0"/>
    <x v="8"/>
    <x v="1"/>
    <x v="3"/>
    <x v="12"/>
  </r>
  <r>
    <x v="2"/>
    <s v="No"/>
    <s v="A-CH045"/>
    <d v="2024-10-13T00:00:00"/>
    <n v="28"/>
    <n v="18811.8"/>
    <n v="14856.52"/>
    <x v="1"/>
    <x v="6"/>
    <x v="2"/>
    <x v="1"/>
    <x v="1"/>
    <x v="2"/>
  </r>
  <r>
    <x v="1"/>
    <s v="No"/>
    <s v="G-VR019"/>
    <d v="2023-06-10T00:00:00"/>
    <n v="11"/>
    <n v="11482.68"/>
    <n v="7084.44"/>
    <x v="0"/>
    <x v="4"/>
    <x v="1"/>
    <x v="7"/>
    <x v="4"/>
    <x v="9"/>
  </r>
  <r>
    <x v="5"/>
    <s v="No"/>
    <s v="A-KE011"/>
    <d v="2024-01-02T00:00:00"/>
    <n v="14"/>
    <n v="18637.22"/>
    <n v="11629.94"/>
    <x v="1"/>
    <x v="3"/>
    <x v="5"/>
    <x v="2"/>
    <x v="1"/>
    <x v="5"/>
  </r>
  <r>
    <x v="0"/>
    <s v="No"/>
    <s v="L-GA036"/>
    <d v="2024-05-31T00:00:00"/>
    <n v="7"/>
    <n v="3364.9"/>
    <n v="2113.58"/>
    <x v="1"/>
    <x v="5"/>
    <x v="0"/>
    <x v="1"/>
    <x v="0"/>
    <x v="0"/>
  </r>
  <r>
    <x v="5"/>
    <s v="No"/>
    <s v="G-GA017"/>
    <d v="2023-02-18T00:00:00"/>
    <n v="14"/>
    <n v="19642.14"/>
    <n v="12467.699999999999"/>
    <x v="0"/>
    <x v="0"/>
    <x v="5"/>
    <x v="7"/>
    <x v="4"/>
    <x v="8"/>
  </r>
  <r>
    <x v="12"/>
    <s v="No"/>
    <s v="A-MI007"/>
    <d v="2023-10-20T00:00:00"/>
    <n v="27"/>
    <n v="7757.1"/>
    <n v="6282.0899999999992"/>
    <x v="0"/>
    <x v="7"/>
    <x v="12"/>
    <x v="0"/>
    <x v="1"/>
    <x v="11"/>
  </r>
  <r>
    <x v="1"/>
    <s v="No"/>
    <s v="G-VR009"/>
    <d v="2023-09-01T00:00:00"/>
    <n v="18"/>
    <n v="19169.28"/>
    <n v="12360.06"/>
    <x v="0"/>
    <x v="2"/>
    <x v="1"/>
    <x v="1"/>
    <x v="4"/>
    <x v="9"/>
  </r>
  <r>
    <x v="5"/>
    <s v="No"/>
    <s v="S-SM033"/>
    <d v="2024-09-01T00:00:00"/>
    <n v="11"/>
    <n v="14641.769999999999"/>
    <n v="8993.82"/>
    <x v="1"/>
    <x v="1"/>
    <x v="5"/>
    <x v="7"/>
    <x v="3"/>
    <x v="12"/>
  </r>
  <r>
    <x v="14"/>
    <s v="No"/>
    <s v="L-GA004"/>
    <d v="2023-04-23T00:00:00"/>
    <n v="20"/>
    <n v="6637.6"/>
    <n v="3954.2000000000003"/>
    <x v="0"/>
    <x v="4"/>
    <x v="14"/>
    <x v="0"/>
    <x v="0"/>
    <x v="0"/>
  </r>
  <r>
    <x v="5"/>
    <s v="No"/>
    <s v="G-GA044"/>
    <d v="2023-07-14T00:00:00"/>
    <n v="23"/>
    <n v="26015.53"/>
    <n v="21595.850000000002"/>
    <x v="0"/>
    <x v="2"/>
    <x v="5"/>
    <x v="1"/>
    <x v="4"/>
    <x v="16"/>
  </r>
  <r>
    <x v="15"/>
    <s v="No"/>
    <s v="S-FI050"/>
    <d v="2024-09-20T00:00:00"/>
    <n v="17"/>
    <n v="17912.73"/>
    <n v="11093.69"/>
    <x v="1"/>
    <x v="1"/>
    <x v="15"/>
    <x v="2"/>
    <x v="3"/>
    <x v="6"/>
  </r>
  <r>
    <x v="3"/>
    <s v="No"/>
    <s v="S-FI050"/>
    <d v="2023-01-02T00:00:00"/>
    <n v="32"/>
    <n v="33718.080000000002"/>
    <n v="20882.240000000002"/>
    <x v="0"/>
    <x v="0"/>
    <x v="3"/>
    <x v="2"/>
    <x v="3"/>
    <x v="6"/>
  </r>
  <r>
    <x v="2"/>
    <s v="No"/>
    <s v="H-WI048"/>
    <d v="2023-09-09T00:00:00"/>
    <n v="8"/>
    <n v="7720.48"/>
    <n v="6042.4"/>
    <x v="0"/>
    <x v="2"/>
    <x v="2"/>
    <x v="1"/>
    <x v="2"/>
    <x v="7"/>
  </r>
  <r>
    <x v="11"/>
    <s v="No"/>
    <s v="S-SM038"/>
    <d v="2024-07-19T00:00:00"/>
    <n v="6"/>
    <n v="8671.7999999999993"/>
    <n v="5821.62"/>
    <x v="1"/>
    <x v="1"/>
    <x v="11"/>
    <x v="1"/>
    <x v="3"/>
    <x v="12"/>
  </r>
  <r>
    <x v="8"/>
    <s v="No"/>
    <s v="A-CH041"/>
    <d v="2023-11-01T00:00:00"/>
    <n v="24"/>
    <n v="6470.88"/>
    <n v="3933.3599999999997"/>
    <x v="0"/>
    <x v="7"/>
    <x v="8"/>
    <x v="5"/>
    <x v="1"/>
    <x v="2"/>
  </r>
  <r>
    <x v="13"/>
    <s v="No"/>
    <s v="G-VR019"/>
    <d v="2023-09-26T00:00:00"/>
    <n v="17"/>
    <n v="17745.960000000003"/>
    <n v="10948.68"/>
    <x v="0"/>
    <x v="2"/>
    <x v="13"/>
    <x v="7"/>
    <x v="4"/>
    <x v="9"/>
  </r>
  <r>
    <x v="4"/>
    <s v="No"/>
    <s v="A-MI014"/>
    <d v="2024-10-14T00:00:00"/>
    <n v="40"/>
    <n v="22496.399999999998"/>
    <n v="17177.2"/>
    <x v="1"/>
    <x v="6"/>
    <x v="4"/>
    <x v="3"/>
    <x v="1"/>
    <x v="11"/>
  </r>
  <r>
    <x v="5"/>
    <s v="No"/>
    <s v="L-UL028"/>
    <d v="2024-08-14T00:00:00"/>
    <n v="18"/>
    <n v="7626.06"/>
    <n v="4969.8"/>
    <x v="1"/>
    <x v="1"/>
    <x v="5"/>
    <x v="7"/>
    <x v="0"/>
    <x v="1"/>
  </r>
  <r>
    <x v="5"/>
    <s v="No"/>
    <s v="G-GA017"/>
    <d v="2023-07-29T00:00:00"/>
    <n v="7"/>
    <n v="9821.07"/>
    <n v="6233.8499999999995"/>
    <x v="0"/>
    <x v="2"/>
    <x v="5"/>
    <x v="7"/>
    <x v="4"/>
    <x v="8"/>
  </r>
  <r>
    <x v="5"/>
    <s v="No"/>
    <s v="S-FI012"/>
    <d v="2023-10-19T00:00:00"/>
    <n v="38"/>
    <n v="45520.960000000006"/>
    <n v="33536.9"/>
    <x v="0"/>
    <x v="7"/>
    <x v="5"/>
    <x v="1"/>
    <x v="3"/>
    <x v="6"/>
  </r>
  <r>
    <x v="14"/>
    <s v="No"/>
    <s v="A-MI014"/>
    <d v="2024-12-10T00:00:00"/>
    <n v="26"/>
    <n v="14622.66"/>
    <n v="11165.18"/>
    <x v="1"/>
    <x v="6"/>
    <x v="14"/>
    <x v="3"/>
    <x v="1"/>
    <x v="11"/>
  </r>
  <r>
    <x v="0"/>
    <s v="No"/>
    <s v="L-UL031"/>
    <d v="2024-03-01T00:00:00"/>
    <n v="30"/>
    <n v="18216.900000000001"/>
    <n v="11170.199999999999"/>
    <x v="1"/>
    <x v="3"/>
    <x v="0"/>
    <x v="1"/>
    <x v="0"/>
    <x v="1"/>
  </r>
  <r>
    <x v="5"/>
    <s v="No"/>
    <s v="S-SM033"/>
    <d v="2024-02-05T00:00:00"/>
    <n v="25"/>
    <n v="33276.75"/>
    <n v="20440.5"/>
    <x v="1"/>
    <x v="3"/>
    <x v="5"/>
    <x v="7"/>
    <x v="3"/>
    <x v="12"/>
  </r>
  <r>
    <x v="11"/>
    <s v="No"/>
    <s v="H-NO016"/>
    <d v="2023-07-23T00:00:00"/>
    <n v="6"/>
    <n v="5300.9400000000005"/>
    <n v="3696.54"/>
    <x v="0"/>
    <x v="2"/>
    <x v="11"/>
    <x v="3"/>
    <x v="2"/>
    <x v="3"/>
  </r>
  <r>
    <x v="8"/>
    <s v="No"/>
    <s v="H-WI042"/>
    <d v="2024-10-22T00:00:00"/>
    <n v="25"/>
    <n v="22085"/>
    <n v="15112.25"/>
    <x v="1"/>
    <x v="6"/>
    <x v="8"/>
    <x v="3"/>
    <x v="2"/>
    <x v="10"/>
  </r>
  <r>
    <x v="14"/>
    <s v="No"/>
    <s v="H-WI032"/>
    <d v="2024-11-15T00:00:00"/>
    <n v="24"/>
    <n v="5678.64"/>
    <n v="4396.08"/>
    <x v="1"/>
    <x v="6"/>
    <x v="14"/>
    <x v="1"/>
    <x v="2"/>
    <x v="13"/>
  </r>
  <r>
    <x v="9"/>
    <s v="No"/>
    <s v="G-VR049"/>
    <d v="2023-06-07T00:00:00"/>
    <n v="7"/>
    <n v="6084.12"/>
    <n v="4567.71"/>
    <x v="0"/>
    <x v="4"/>
    <x v="9"/>
    <x v="5"/>
    <x v="4"/>
    <x v="9"/>
  </r>
  <r>
    <x v="2"/>
    <s v="No"/>
    <s v="A-KE024"/>
    <d v="2023-02-16T00:00:00"/>
    <n v="16"/>
    <n v="16855.68"/>
    <n v="10020.16"/>
    <x v="0"/>
    <x v="0"/>
    <x v="2"/>
    <x v="1"/>
    <x v="1"/>
    <x v="5"/>
  </r>
  <r>
    <x v="5"/>
    <s v="No"/>
    <s v="L-UL031"/>
    <d v="2024-05-24T00:00:00"/>
    <n v="5"/>
    <n v="3036.15"/>
    <n v="1861.6999999999998"/>
    <x v="1"/>
    <x v="5"/>
    <x v="5"/>
    <x v="1"/>
    <x v="0"/>
    <x v="1"/>
  </r>
  <r>
    <x v="8"/>
    <s v="No"/>
    <s v="S-FI012"/>
    <d v="2023-11-13T00:00:00"/>
    <n v="27"/>
    <n v="32343.840000000004"/>
    <n v="23828.85"/>
    <x v="0"/>
    <x v="7"/>
    <x v="8"/>
    <x v="1"/>
    <x v="3"/>
    <x v="6"/>
  </r>
  <r>
    <x v="0"/>
    <s v="No"/>
    <s v="H-WI035"/>
    <d v="2023-09-28T00:00:00"/>
    <n v="37"/>
    <n v="13113.54"/>
    <n v="9363.2199999999993"/>
    <x v="0"/>
    <x v="2"/>
    <x v="0"/>
    <x v="1"/>
    <x v="2"/>
    <x v="13"/>
  </r>
  <r>
    <x v="14"/>
    <s v="No"/>
    <s v="A-KE011"/>
    <d v="2024-02-05T00:00:00"/>
    <n v="12"/>
    <n v="15974.76"/>
    <n v="9968.52"/>
    <x v="1"/>
    <x v="3"/>
    <x v="14"/>
    <x v="2"/>
    <x v="1"/>
    <x v="5"/>
  </r>
  <r>
    <x v="4"/>
    <s v="No"/>
    <s v="H-WI032"/>
    <d v="2024-09-02T00:00:00"/>
    <n v="2"/>
    <n v="473.22"/>
    <n v="366.34"/>
    <x v="1"/>
    <x v="1"/>
    <x v="4"/>
    <x v="1"/>
    <x v="2"/>
    <x v="13"/>
  </r>
  <r>
    <x v="5"/>
    <s v="No"/>
    <s v="A-CH021"/>
    <d v="2023-06-04T00:00:00"/>
    <n v="7"/>
    <n v="1511.23"/>
    <n v="1093.8900000000001"/>
    <x v="0"/>
    <x v="4"/>
    <x v="5"/>
    <x v="4"/>
    <x v="1"/>
    <x v="2"/>
  </r>
  <r>
    <x v="3"/>
    <s v="No"/>
    <s v="A-LA026"/>
    <d v="2023-08-10T00:00:00"/>
    <n v="19"/>
    <n v="2548.85"/>
    <n v="2105.58"/>
    <x v="0"/>
    <x v="2"/>
    <x v="3"/>
    <x v="1"/>
    <x v="1"/>
    <x v="14"/>
  </r>
  <r>
    <x v="5"/>
    <s v="No"/>
    <s v="A-CH039"/>
    <d v="2024-09-18T00:00:00"/>
    <n v="4"/>
    <n v="3512.28"/>
    <n v="2419.88"/>
    <x v="1"/>
    <x v="1"/>
    <x v="5"/>
    <x v="2"/>
    <x v="1"/>
    <x v="2"/>
  </r>
  <r>
    <x v="13"/>
    <s v="No"/>
    <s v="A-MI014"/>
    <d v="2024-10-25T00:00:00"/>
    <n v="23"/>
    <n v="12935.429999999998"/>
    <n v="9876.89"/>
    <x v="1"/>
    <x v="6"/>
    <x v="13"/>
    <x v="3"/>
    <x v="1"/>
    <x v="11"/>
  </r>
  <r>
    <x v="5"/>
    <s v="No"/>
    <s v="A-MI014"/>
    <d v="2024-10-26T00:00:00"/>
    <n v="24"/>
    <n v="13497.84"/>
    <n v="10306.32"/>
    <x v="1"/>
    <x v="6"/>
    <x v="5"/>
    <x v="3"/>
    <x v="1"/>
    <x v="11"/>
  </r>
  <r>
    <x v="5"/>
    <s v="No"/>
    <s v="L-UL001"/>
    <d v="2023-04-17T00:00:00"/>
    <n v="19"/>
    <n v="4340.17"/>
    <n v="3468.64"/>
    <x v="0"/>
    <x v="4"/>
    <x v="5"/>
    <x v="5"/>
    <x v="0"/>
    <x v="1"/>
  </r>
  <r>
    <x v="5"/>
    <s v="No"/>
    <s v="H-WI042"/>
    <d v="2024-04-23T00:00:00"/>
    <n v="20"/>
    <n v="17668"/>
    <n v="12089.8"/>
    <x v="1"/>
    <x v="5"/>
    <x v="5"/>
    <x v="3"/>
    <x v="2"/>
    <x v="10"/>
  </r>
  <r>
    <x v="5"/>
    <s v="No"/>
    <s v="H-WI029"/>
    <d v="2024-10-02T00:00:00"/>
    <n v="28"/>
    <n v="35717.079999999994"/>
    <n v="22270.92"/>
    <x v="1"/>
    <x v="6"/>
    <x v="5"/>
    <x v="4"/>
    <x v="2"/>
    <x v="13"/>
  </r>
  <r>
    <x v="5"/>
    <s v="No"/>
    <s v="H-NO016"/>
    <d v="2023-02-19T00:00:00"/>
    <n v="32"/>
    <n v="28271.68"/>
    <n v="19714.88"/>
    <x v="0"/>
    <x v="0"/>
    <x v="5"/>
    <x v="3"/>
    <x v="2"/>
    <x v="3"/>
  </r>
  <r>
    <x v="11"/>
    <s v="No"/>
    <s v="A-KE011"/>
    <d v="2024-06-04T00:00:00"/>
    <n v="4"/>
    <n v="5324.92"/>
    <n v="3322.84"/>
    <x v="1"/>
    <x v="5"/>
    <x v="11"/>
    <x v="2"/>
    <x v="1"/>
    <x v="5"/>
  </r>
  <r>
    <x v="2"/>
    <s v="No"/>
    <s v="L-UL034"/>
    <d v="2024-02-21T00:00:00"/>
    <n v="20"/>
    <n v="1596.2"/>
    <n v="1280.3999999999999"/>
    <x v="1"/>
    <x v="3"/>
    <x v="2"/>
    <x v="6"/>
    <x v="0"/>
    <x v="1"/>
  </r>
  <r>
    <x v="5"/>
    <s v="No"/>
    <s v="A-MI014"/>
    <d v="2024-05-20T00:00:00"/>
    <n v="6"/>
    <n v="3374.46"/>
    <n v="2576.58"/>
    <x v="1"/>
    <x v="5"/>
    <x v="5"/>
    <x v="3"/>
    <x v="1"/>
    <x v="11"/>
  </r>
  <r>
    <x v="5"/>
    <s v="No"/>
    <s v="A-CH045"/>
    <d v="2024-07-26T00:00:00"/>
    <n v="7"/>
    <n v="4702.95"/>
    <n v="3714.13"/>
    <x v="1"/>
    <x v="1"/>
    <x v="5"/>
    <x v="1"/>
    <x v="1"/>
    <x v="2"/>
  </r>
  <r>
    <x v="5"/>
    <s v="No"/>
    <s v="G-GA047"/>
    <d v="2024-01-22T00:00:00"/>
    <n v="29"/>
    <n v="33948.560000000005"/>
    <n v="27119.93"/>
    <x v="1"/>
    <x v="3"/>
    <x v="5"/>
    <x v="6"/>
    <x v="4"/>
    <x v="8"/>
  </r>
  <r>
    <x v="0"/>
    <s v="No"/>
    <s v="H-NO016"/>
    <d v="2024-05-24T00:00:00"/>
    <n v="5"/>
    <n v="4417.45"/>
    <n v="3080.4500000000003"/>
    <x v="1"/>
    <x v="5"/>
    <x v="0"/>
    <x v="3"/>
    <x v="2"/>
    <x v="3"/>
  </r>
  <r>
    <x v="6"/>
    <s v="No"/>
    <s v="H-WI032"/>
    <d v="2024-02-28T00:00:00"/>
    <n v="14"/>
    <n v="3312.54"/>
    <n v="2564.3799999999997"/>
    <x v="1"/>
    <x v="3"/>
    <x v="6"/>
    <x v="1"/>
    <x v="2"/>
    <x v="13"/>
  </r>
  <r>
    <x v="8"/>
    <s v="No"/>
    <s v="S-SM023"/>
    <d v="2023-07-25T00:00:00"/>
    <n v="4"/>
    <n v="1037.08"/>
    <n v="677.88"/>
    <x v="0"/>
    <x v="2"/>
    <x v="8"/>
    <x v="6"/>
    <x v="3"/>
    <x v="15"/>
  </r>
  <r>
    <x v="1"/>
    <s v="No"/>
    <s v="A-KE011"/>
    <d v="2024-05-06T00:00:00"/>
    <n v="4"/>
    <n v="5324.92"/>
    <n v="3322.84"/>
    <x v="1"/>
    <x v="5"/>
    <x v="1"/>
    <x v="2"/>
    <x v="1"/>
    <x v="5"/>
  </r>
  <r>
    <x v="1"/>
    <s v="No"/>
    <s v="A-KE027"/>
    <d v="2023-09-26T00:00:00"/>
    <n v="24"/>
    <n v="21317.040000000001"/>
    <n v="17338.800000000003"/>
    <x v="0"/>
    <x v="2"/>
    <x v="1"/>
    <x v="2"/>
    <x v="1"/>
    <x v="5"/>
  </r>
  <r>
    <x v="10"/>
    <s v="No"/>
    <s v="L-UL031"/>
    <d v="2024-01-12T00:00:00"/>
    <n v="17"/>
    <n v="10322.91"/>
    <n v="6329.78"/>
    <x v="1"/>
    <x v="3"/>
    <x v="10"/>
    <x v="1"/>
    <x v="0"/>
    <x v="1"/>
  </r>
  <r>
    <x v="8"/>
    <s v="No"/>
    <s v="A-KE025"/>
    <d v="2024-12-16T00:00:00"/>
    <n v="34"/>
    <n v="32199.699999999997"/>
    <n v="22690.92"/>
    <x v="1"/>
    <x v="6"/>
    <x v="8"/>
    <x v="3"/>
    <x v="1"/>
    <x v="5"/>
  </r>
  <r>
    <x v="4"/>
    <s v="No"/>
    <s v="L-GA004"/>
    <d v="2023-01-20T00:00:00"/>
    <n v="17"/>
    <n v="5641.96"/>
    <n v="3361.07"/>
    <x v="0"/>
    <x v="0"/>
    <x v="4"/>
    <x v="0"/>
    <x v="0"/>
    <x v="0"/>
  </r>
  <r>
    <x v="6"/>
    <s v="No"/>
    <s v="H-WI035"/>
    <d v="2024-06-24T00:00:00"/>
    <n v="16"/>
    <n v="5670.72"/>
    <n v="4048.96"/>
    <x v="1"/>
    <x v="5"/>
    <x v="6"/>
    <x v="1"/>
    <x v="2"/>
    <x v="13"/>
  </r>
  <r>
    <x v="3"/>
    <s v="No"/>
    <s v="S-SM038"/>
    <d v="2023-01-11T00:00:00"/>
    <n v="12"/>
    <n v="17343.599999999999"/>
    <n v="11643.24"/>
    <x v="0"/>
    <x v="0"/>
    <x v="3"/>
    <x v="1"/>
    <x v="3"/>
    <x v="12"/>
  </r>
  <r>
    <x v="5"/>
    <s v="No"/>
    <s v="A-KE024"/>
    <d v="2023-11-18T00:00:00"/>
    <n v="33"/>
    <n v="34764.840000000004"/>
    <n v="20666.579999999998"/>
    <x v="0"/>
    <x v="7"/>
    <x v="5"/>
    <x v="1"/>
    <x v="1"/>
    <x v="5"/>
  </r>
  <r>
    <x v="8"/>
    <s v="No"/>
    <s v="G-GA046"/>
    <d v="2024-12-03T00:00:00"/>
    <n v="21"/>
    <n v="6786.15"/>
    <n v="4197.0600000000004"/>
    <x v="1"/>
    <x v="6"/>
    <x v="8"/>
    <x v="0"/>
    <x v="4"/>
    <x v="8"/>
  </r>
  <r>
    <x v="3"/>
    <s v="No"/>
    <s v="A-CH002"/>
    <d v="2024-04-23T00:00:00"/>
    <n v="15"/>
    <n v="2744.7"/>
    <n v="2085.1499999999996"/>
    <x v="1"/>
    <x v="5"/>
    <x v="3"/>
    <x v="2"/>
    <x v="1"/>
    <x v="2"/>
  </r>
  <r>
    <x v="12"/>
    <s v="No"/>
    <s v="S-FI037"/>
    <d v="2024-12-14T00:00:00"/>
    <n v="39"/>
    <n v="57386.94"/>
    <n v="38830.35"/>
    <x v="1"/>
    <x v="6"/>
    <x v="12"/>
    <x v="1"/>
    <x v="3"/>
    <x v="6"/>
  </r>
  <r>
    <x v="14"/>
    <s v="No"/>
    <s v="H-WI042"/>
    <d v="2024-04-15T00:00:00"/>
    <n v="18"/>
    <n v="15901.199999999999"/>
    <n v="10880.82"/>
    <x v="1"/>
    <x v="5"/>
    <x v="14"/>
    <x v="3"/>
    <x v="2"/>
    <x v="10"/>
  </r>
  <r>
    <x v="10"/>
    <s v="No"/>
    <s v="G-VR049"/>
    <d v="2023-06-04T00:00:00"/>
    <n v="10"/>
    <n v="8691.6"/>
    <n v="6525.2999999999993"/>
    <x v="0"/>
    <x v="4"/>
    <x v="10"/>
    <x v="5"/>
    <x v="4"/>
    <x v="9"/>
  </r>
  <r>
    <x v="7"/>
    <s v="No"/>
    <s v="G-VR022"/>
    <d v="2024-07-20T00:00:00"/>
    <n v="15"/>
    <n v="10949.7"/>
    <n v="8834.85"/>
    <x v="1"/>
    <x v="1"/>
    <x v="7"/>
    <x v="1"/>
    <x v="4"/>
    <x v="9"/>
  </r>
  <r>
    <x v="9"/>
    <s v="No"/>
    <s v="H-WI030"/>
    <d v="2024-09-08T00:00:00"/>
    <n v="16"/>
    <n v="8693.76"/>
    <n v="6185.28"/>
    <x v="1"/>
    <x v="1"/>
    <x v="9"/>
    <x v="1"/>
    <x v="2"/>
    <x v="10"/>
  </r>
  <r>
    <x v="1"/>
    <s v="No"/>
    <s v="G-GA006"/>
    <d v="2024-10-14T00:00:00"/>
    <n v="33"/>
    <n v="44675.07"/>
    <n v="32157.18"/>
    <x v="1"/>
    <x v="6"/>
    <x v="1"/>
    <x v="6"/>
    <x v="4"/>
    <x v="8"/>
  </r>
  <r>
    <x v="11"/>
    <s v="No"/>
    <s v="G-GA046"/>
    <d v="2024-05-02T00:00:00"/>
    <n v="14"/>
    <n v="4524.0999999999995"/>
    <n v="2798.04"/>
    <x v="1"/>
    <x v="5"/>
    <x v="11"/>
    <x v="0"/>
    <x v="4"/>
    <x v="8"/>
  </r>
  <r>
    <x v="5"/>
    <s v="No"/>
    <s v="H-WI042"/>
    <d v="2024-10-07T00:00:00"/>
    <n v="30"/>
    <n v="26502"/>
    <n v="18134.7"/>
    <x v="1"/>
    <x v="6"/>
    <x v="5"/>
    <x v="3"/>
    <x v="2"/>
    <x v="10"/>
  </r>
  <r>
    <x v="12"/>
    <s v="No"/>
    <s v="L-UL031"/>
    <d v="2024-07-08T00:00:00"/>
    <n v="5"/>
    <n v="3036.15"/>
    <n v="1861.6999999999998"/>
    <x v="1"/>
    <x v="1"/>
    <x v="12"/>
    <x v="1"/>
    <x v="0"/>
    <x v="1"/>
  </r>
  <r>
    <x v="4"/>
    <s v="No"/>
    <s v="H-WI030"/>
    <d v="2023-07-26T00:00:00"/>
    <n v="11"/>
    <n v="5976.96"/>
    <n v="4252.38"/>
    <x v="0"/>
    <x v="2"/>
    <x v="4"/>
    <x v="1"/>
    <x v="2"/>
    <x v="10"/>
  </r>
  <r>
    <x v="14"/>
    <s v="No"/>
    <s v="L-UL031"/>
    <d v="2024-08-14T00:00:00"/>
    <n v="19"/>
    <n v="11537.37"/>
    <n v="7074.4599999999991"/>
    <x v="1"/>
    <x v="1"/>
    <x v="14"/>
    <x v="1"/>
    <x v="0"/>
    <x v="1"/>
  </r>
  <r>
    <x v="16"/>
    <s v="No"/>
    <s v="A-LA026"/>
    <d v="2023-05-30T00:00:00"/>
    <n v="1"/>
    <n v="1"/>
    <n v="1"/>
    <x v="0"/>
    <x v="4"/>
    <x v="11"/>
    <x v="1"/>
    <x v="1"/>
    <x v="14"/>
  </r>
  <r>
    <x v="5"/>
    <s v="No"/>
    <s v="G-GA047"/>
    <d v="2024-08-11T00:00:00"/>
    <n v="20"/>
    <n v="23412.800000000003"/>
    <n v="18703.399999999998"/>
    <x v="1"/>
    <x v="1"/>
    <x v="5"/>
    <x v="6"/>
    <x v="4"/>
    <x v="8"/>
  </r>
  <r>
    <x v="3"/>
    <s v="No"/>
    <s v="A-KE040"/>
    <d v="2023-05-17T00:00:00"/>
    <n v="8"/>
    <n v="1304.4000000000001"/>
    <n v="1008.88"/>
    <x v="0"/>
    <x v="4"/>
    <x v="3"/>
    <x v="1"/>
    <x v="1"/>
    <x v="5"/>
  </r>
  <r>
    <x v="12"/>
    <s v="No"/>
    <s v="H-WI029"/>
    <d v="2024-04-20T00:00:00"/>
    <n v="3"/>
    <n v="3826.83"/>
    <n v="2386.17"/>
    <x v="1"/>
    <x v="5"/>
    <x v="12"/>
    <x v="4"/>
    <x v="2"/>
    <x v="13"/>
  </r>
  <r>
    <x v="12"/>
    <s v="No"/>
    <s v="G-GA046"/>
    <d v="2024-09-13T00:00:00"/>
    <n v="18"/>
    <n v="5816.7"/>
    <n v="3597.4800000000005"/>
    <x v="1"/>
    <x v="1"/>
    <x v="12"/>
    <x v="0"/>
    <x v="4"/>
    <x v="8"/>
  </r>
  <r>
    <x v="0"/>
    <s v="No"/>
    <s v="G-GA006"/>
    <d v="2024-06-21T00:00:00"/>
    <n v="5"/>
    <n v="6768.95"/>
    <n v="4872.3"/>
    <x v="1"/>
    <x v="5"/>
    <x v="0"/>
    <x v="6"/>
    <x v="4"/>
    <x v="8"/>
  </r>
  <r>
    <x v="1"/>
    <s v="No"/>
    <s v="S-SM023"/>
    <d v="2023-04-07T00:00:00"/>
    <n v="9"/>
    <n v="2333.4299999999998"/>
    <n v="1525.23"/>
    <x v="0"/>
    <x v="4"/>
    <x v="1"/>
    <x v="6"/>
    <x v="3"/>
    <x v="15"/>
  </r>
  <r>
    <x v="15"/>
    <s v="No"/>
    <s v="A-MI014"/>
    <d v="2024-02-09T00:00:00"/>
    <n v="30"/>
    <n v="16872.3"/>
    <n v="12882.9"/>
    <x v="1"/>
    <x v="3"/>
    <x v="15"/>
    <x v="3"/>
    <x v="1"/>
    <x v="11"/>
  </r>
  <r>
    <x v="0"/>
    <s v="No"/>
    <s v="A-CH002"/>
    <d v="2024-04-05T00:00:00"/>
    <n v="12"/>
    <n v="2195.7599999999998"/>
    <n v="1668.12"/>
    <x v="1"/>
    <x v="5"/>
    <x v="0"/>
    <x v="2"/>
    <x v="1"/>
    <x v="2"/>
  </r>
  <r>
    <x v="8"/>
    <s v="No"/>
    <s v="S-SM023"/>
    <d v="2023-08-11T00:00:00"/>
    <n v="11"/>
    <n v="2851.97"/>
    <n v="1864.17"/>
    <x v="0"/>
    <x v="2"/>
    <x v="8"/>
    <x v="6"/>
    <x v="3"/>
    <x v="15"/>
  </r>
  <r>
    <x v="11"/>
    <s v="No"/>
    <s v="S-FI012"/>
    <d v="2023-04-09T00:00:00"/>
    <n v="8"/>
    <n v="9583.36"/>
    <n v="7060.4"/>
    <x v="0"/>
    <x v="4"/>
    <x v="11"/>
    <x v="1"/>
    <x v="3"/>
    <x v="6"/>
  </r>
  <r>
    <x v="7"/>
    <s v="No"/>
    <s v="G-GA006"/>
    <d v="2024-02-08T00:00:00"/>
    <n v="13"/>
    <n v="17599.27"/>
    <n v="12667.98"/>
    <x v="1"/>
    <x v="3"/>
    <x v="7"/>
    <x v="6"/>
    <x v="4"/>
    <x v="8"/>
  </r>
  <r>
    <x v="10"/>
    <s v="No"/>
    <s v="H-WI008"/>
    <d v="2023-07-24T00:00:00"/>
    <n v="5"/>
    <n v="977.15000000000009"/>
    <n v="729.75"/>
    <x v="0"/>
    <x v="2"/>
    <x v="10"/>
    <x v="5"/>
    <x v="2"/>
    <x v="7"/>
  </r>
  <r>
    <x v="4"/>
    <s v="No"/>
    <s v="G-GA017"/>
    <d v="2023-11-26T00:00:00"/>
    <n v="25"/>
    <n v="35075.25"/>
    <n v="22263.75"/>
    <x v="0"/>
    <x v="7"/>
    <x v="4"/>
    <x v="7"/>
    <x v="4"/>
    <x v="8"/>
  </r>
  <r>
    <x v="14"/>
    <s v="No"/>
    <s v="L-GA010"/>
    <d v="2023-02-19T00:00:00"/>
    <n v="14"/>
    <n v="9142"/>
    <n v="6848.0999999999995"/>
    <x v="0"/>
    <x v="0"/>
    <x v="14"/>
    <x v="5"/>
    <x v="0"/>
    <x v="0"/>
  </r>
  <r>
    <x v="6"/>
    <s v="No"/>
    <s v="G-GA047"/>
    <d v="2024-01-13T00:00:00"/>
    <n v="15"/>
    <n v="17559.600000000002"/>
    <n v="14027.55"/>
    <x v="1"/>
    <x v="3"/>
    <x v="6"/>
    <x v="6"/>
    <x v="4"/>
    <x v="8"/>
  </r>
  <r>
    <x v="9"/>
    <s v="No"/>
    <s v="S-SM033"/>
    <d v="2024-01-17T00:00:00"/>
    <n v="21"/>
    <n v="27952.469999999998"/>
    <n v="17170.02"/>
    <x v="1"/>
    <x v="3"/>
    <x v="9"/>
    <x v="7"/>
    <x v="3"/>
    <x v="12"/>
  </r>
  <r>
    <x v="10"/>
    <s v="No"/>
    <s v="H-WI042"/>
    <d v="2024-09-14T00:00:00"/>
    <n v="18"/>
    <n v="15901.199999999999"/>
    <n v="10880.82"/>
    <x v="1"/>
    <x v="1"/>
    <x v="10"/>
    <x v="3"/>
    <x v="2"/>
    <x v="10"/>
  </r>
  <r>
    <x v="1"/>
    <s v="No"/>
    <s v="A-KE027"/>
    <d v="2023-05-06T00:00:00"/>
    <n v="19"/>
    <n v="16875.990000000002"/>
    <n v="13726.550000000001"/>
    <x v="0"/>
    <x v="4"/>
    <x v="1"/>
    <x v="2"/>
    <x v="1"/>
    <x v="5"/>
  </r>
  <r>
    <x v="7"/>
    <s v="No"/>
    <s v="S-SM023"/>
    <d v="2024-01-20T00:00:00"/>
    <n v="21"/>
    <n v="5444.67"/>
    <n v="3558.87"/>
    <x v="1"/>
    <x v="3"/>
    <x v="7"/>
    <x v="6"/>
    <x v="3"/>
    <x v="15"/>
  </r>
  <r>
    <x v="15"/>
    <s v="No"/>
    <s v="S-FI037"/>
    <d v="2024-05-02T00:00:00"/>
    <n v="13"/>
    <n v="19128.98"/>
    <n v="12943.449999999999"/>
    <x v="1"/>
    <x v="5"/>
    <x v="15"/>
    <x v="1"/>
    <x v="3"/>
    <x v="6"/>
  </r>
  <r>
    <x v="2"/>
    <s v="No"/>
    <s v="L-UL028"/>
    <d v="2024-12-26T00:00:00"/>
    <n v="34"/>
    <n v="14404.78"/>
    <n v="9387.4000000000015"/>
    <x v="1"/>
    <x v="6"/>
    <x v="2"/>
    <x v="7"/>
    <x v="0"/>
    <x v="1"/>
  </r>
  <r>
    <x v="5"/>
    <s v="No"/>
    <s v="G-VR022"/>
    <d v="2024-12-17T00:00:00"/>
    <n v="36"/>
    <n v="26279.279999999999"/>
    <n v="21203.64"/>
    <x v="1"/>
    <x v="6"/>
    <x v="5"/>
    <x v="1"/>
    <x v="4"/>
    <x v="9"/>
  </r>
  <r>
    <x v="5"/>
    <s v="No"/>
    <s v="H-WI008"/>
    <d v="2023-07-12T00:00:00"/>
    <n v="19"/>
    <n v="3713.17"/>
    <n v="2773.0499999999997"/>
    <x v="0"/>
    <x v="2"/>
    <x v="5"/>
    <x v="5"/>
    <x v="2"/>
    <x v="7"/>
  </r>
  <r>
    <x v="15"/>
    <s v="No"/>
    <s v="S-ST013"/>
    <d v="2024-11-03T00:00:00"/>
    <n v="27"/>
    <n v="10777.320000000002"/>
    <n v="8144.28"/>
    <x v="1"/>
    <x v="6"/>
    <x v="15"/>
    <x v="4"/>
    <x v="3"/>
    <x v="4"/>
  </r>
  <r>
    <x v="10"/>
    <s v="No"/>
    <s v="L-UL031"/>
    <d v="2024-12-05T00:00:00"/>
    <n v="39"/>
    <n v="23681.97"/>
    <n v="14521.259999999998"/>
    <x v="1"/>
    <x v="6"/>
    <x v="10"/>
    <x v="1"/>
    <x v="0"/>
    <x v="1"/>
  </r>
  <r>
    <x v="5"/>
    <s v="No"/>
    <s v="A-KE025"/>
    <d v="2024-06-18T00:00:00"/>
    <n v="16"/>
    <n v="15152.8"/>
    <n v="10678.08"/>
    <x v="1"/>
    <x v="5"/>
    <x v="5"/>
    <x v="3"/>
    <x v="1"/>
    <x v="5"/>
  </r>
  <r>
    <x v="7"/>
    <s v="No"/>
    <s v="S-ST013"/>
    <d v="2024-08-10T00:00:00"/>
    <n v="13"/>
    <n v="5189.08"/>
    <n v="3921.3199999999997"/>
    <x v="1"/>
    <x v="1"/>
    <x v="7"/>
    <x v="4"/>
    <x v="3"/>
    <x v="4"/>
  </r>
  <r>
    <x v="5"/>
    <s v="No"/>
    <s v="A-KE025"/>
    <d v="2024-08-10T00:00:00"/>
    <n v="11"/>
    <n v="10417.549999999999"/>
    <n v="7341.18"/>
    <x v="1"/>
    <x v="1"/>
    <x v="5"/>
    <x v="3"/>
    <x v="1"/>
    <x v="5"/>
  </r>
  <r>
    <x v="5"/>
    <s v="No"/>
    <s v="G-VR049"/>
    <d v="2023-02-06T00:00:00"/>
    <n v="24"/>
    <n v="20859.84"/>
    <n v="15660.72"/>
    <x v="0"/>
    <x v="0"/>
    <x v="5"/>
    <x v="5"/>
    <x v="4"/>
    <x v="9"/>
  </r>
  <r>
    <x v="5"/>
    <s v="No"/>
    <s v="S-ST013"/>
    <d v="2024-12-11T00:00:00"/>
    <n v="23"/>
    <n v="9180.68"/>
    <n v="6937.7199999999993"/>
    <x v="1"/>
    <x v="6"/>
    <x v="5"/>
    <x v="4"/>
    <x v="3"/>
    <x v="4"/>
  </r>
  <r>
    <x v="5"/>
    <s v="No"/>
    <s v="A-CH021"/>
    <d v="2023-07-01T00:00:00"/>
    <n v="15"/>
    <n v="3238.35"/>
    <n v="2344.0500000000002"/>
    <x v="0"/>
    <x v="2"/>
    <x v="5"/>
    <x v="4"/>
    <x v="1"/>
    <x v="2"/>
  </r>
  <r>
    <x v="5"/>
    <s v="No"/>
    <s v="H-WI029"/>
    <d v="2024-03-21T00:00:00"/>
    <n v="21"/>
    <n v="26787.809999999998"/>
    <n v="16703.189999999999"/>
    <x v="1"/>
    <x v="3"/>
    <x v="5"/>
    <x v="4"/>
    <x v="2"/>
    <x v="13"/>
  </r>
  <r>
    <x v="5"/>
    <s v="No"/>
    <s v="H-WI032"/>
    <d v="2024-12-13T00:00:00"/>
    <n v="26"/>
    <n v="6151.8600000000006"/>
    <n v="4762.42"/>
    <x v="1"/>
    <x v="6"/>
    <x v="5"/>
    <x v="1"/>
    <x v="2"/>
    <x v="13"/>
  </r>
  <r>
    <x v="5"/>
    <s v="No"/>
    <s v="A-KE040"/>
    <d v="2023-01-10T00:00:00"/>
    <n v="32"/>
    <n v="5217.6000000000004"/>
    <n v="4035.52"/>
    <x v="0"/>
    <x v="0"/>
    <x v="5"/>
    <x v="1"/>
    <x v="1"/>
    <x v="5"/>
  </r>
  <r>
    <x v="10"/>
    <s v="No"/>
    <s v="H-WI029"/>
    <d v="2024-02-13T00:00:00"/>
    <n v="30"/>
    <n v="38268.299999999996"/>
    <n v="23861.7"/>
    <x v="1"/>
    <x v="3"/>
    <x v="10"/>
    <x v="4"/>
    <x v="2"/>
    <x v="13"/>
  </r>
  <r>
    <x v="14"/>
    <s v="No"/>
    <s v="L-GA036"/>
    <d v="2024-01-15T00:00:00"/>
    <n v="29"/>
    <n v="13940.3"/>
    <n v="8756.26"/>
    <x v="1"/>
    <x v="3"/>
    <x v="14"/>
    <x v="1"/>
    <x v="0"/>
    <x v="0"/>
  </r>
  <r>
    <x v="15"/>
    <s v="No"/>
    <s v="G-GA044"/>
    <d v="2023-07-30T00:00:00"/>
    <n v="9"/>
    <n v="10179.99"/>
    <n v="8450.5500000000011"/>
    <x v="0"/>
    <x v="2"/>
    <x v="15"/>
    <x v="1"/>
    <x v="4"/>
    <x v="16"/>
  </r>
  <r>
    <x v="5"/>
    <s v="No"/>
    <s v="G-GA006"/>
    <d v="2024-04-05T00:00:00"/>
    <n v="17"/>
    <n v="23014.43"/>
    <n v="16565.82"/>
    <x v="1"/>
    <x v="5"/>
    <x v="5"/>
    <x v="6"/>
    <x v="4"/>
    <x v="8"/>
  </r>
  <r>
    <x v="12"/>
    <s v="No"/>
    <s v="H-NO015"/>
    <d v="2024-04-05T00:00:00"/>
    <n v="9"/>
    <n v="9972"/>
    <n v="7812.45"/>
    <x v="1"/>
    <x v="5"/>
    <x v="12"/>
    <x v="1"/>
    <x v="2"/>
    <x v="3"/>
  </r>
  <r>
    <x v="5"/>
    <s v="No"/>
    <s v="H-NO015"/>
    <d v="2024-07-16T00:00:00"/>
    <n v="2"/>
    <n v="2216"/>
    <n v="1736.1"/>
    <x v="1"/>
    <x v="1"/>
    <x v="5"/>
    <x v="1"/>
    <x v="2"/>
    <x v="3"/>
  </r>
  <r>
    <x v="10"/>
    <s v="No"/>
    <s v="A-CH041"/>
    <d v="2024-08-07T00:00:00"/>
    <n v="23"/>
    <n v="6201.26"/>
    <n v="3769.47"/>
    <x v="1"/>
    <x v="1"/>
    <x v="10"/>
    <x v="5"/>
    <x v="1"/>
    <x v="2"/>
  </r>
  <r>
    <x v="8"/>
    <s v="No"/>
    <s v="G-GA006"/>
    <d v="2024-08-12T00:00:00"/>
    <n v="1"/>
    <n v="1353.79"/>
    <n v="974.46"/>
    <x v="1"/>
    <x v="1"/>
    <x v="8"/>
    <x v="6"/>
    <x v="4"/>
    <x v="8"/>
  </r>
  <r>
    <x v="4"/>
    <s v="No"/>
    <s v="L-UL031"/>
    <d v="2024-07-03T00:00:00"/>
    <n v="1"/>
    <n v="607.23"/>
    <n v="372.34"/>
    <x v="1"/>
    <x v="1"/>
    <x v="4"/>
    <x v="1"/>
    <x v="0"/>
    <x v="1"/>
  </r>
  <r>
    <x v="12"/>
    <s v="No"/>
    <s v="A-CH002"/>
    <d v="2024-02-21T00:00:00"/>
    <n v="18"/>
    <n v="3293.64"/>
    <n v="2502.1799999999998"/>
    <x v="1"/>
    <x v="3"/>
    <x v="12"/>
    <x v="2"/>
    <x v="1"/>
    <x v="2"/>
  </r>
  <r>
    <x v="1"/>
    <s v="No"/>
    <s v="L-GA010"/>
    <d v="2023-06-05T00:00:00"/>
    <n v="8"/>
    <n v="5224"/>
    <n v="3913.2"/>
    <x v="0"/>
    <x v="4"/>
    <x v="1"/>
    <x v="5"/>
    <x v="0"/>
    <x v="0"/>
  </r>
  <r>
    <x v="14"/>
    <s v="No"/>
    <s v="G-GA044"/>
    <d v="2023-06-03T00:00:00"/>
    <n v="16"/>
    <n v="18097.759999999998"/>
    <n v="15023.2"/>
    <x v="0"/>
    <x v="4"/>
    <x v="14"/>
    <x v="1"/>
    <x v="4"/>
    <x v="16"/>
  </r>
  <r>
    <x v="1"/>
    <s v="No"/>
    <s v="G-GA017"/>
    <d v="2023-05-30T00:00:00"/>
    <n v="8"/>
    <n v="11224.08"/>
    <n v="7124.4"/>
    <x v="0"/>
    <x v="4"/>
    <x v="1"/>
    <x v="7"/>
    <x v="4"/>
    <x v="8"/>
  </r>
  <r>
    <x v="13"/>
    <s v="No"/>
    <s v="L-UL028"/>
    <d v="2024-08-12T00:00:00"/>
    <n v="10"/>
    <n v="4236.7"/>
    <n v="2761"/>
    <x v="1"/>
    <x v="1"/>
    <x v="13"/>
    <x v="7"/>
    <x v="0"/>
    <x v="1"/>
  </r>
  <r>
    <x v="9"/>
    <s v="No"/>
    <s v="S-FI037"/>
    <d v="2024-08-04T00:00:00"/>
    <n v="16"/>
    <n v="23543.360000000001"/>
    <n v="15930.4"/>
    <x v="1"/>
    <x v="1"/>
    <x v="9"/>
    <x v="1"/>
    <x v="3"/>
    <x v="6"/>
  </r>
  <r>
    <x v="5"/>
    <s v="No"/>
    <s v="H-NO016"/>
    <d v="2023-12-18T00:00:00"/>
    <n v="26"/>
    <n v="22970.74"/>
    <n v="16018.34"/>
    <x v="0"/>
    <x v="7"/>
    <x v="5"/>
    <x v="3"/>
    <x v="2"/>
    <x v="3"/>
  </r>
  <r>
    <x v="6"/>
    <s v="No"/>
    <s v="S-SM038"/>
    <d v="2023-07-04T00:00:00"/>
    <n v="19"/>
    <n v="27460.7"/>
    <n v="18435.13"/>
    <x v="0"/>
    <x v="2"/>
    <x v="6"/>
    <x v="1"/>
    <x v="3"/>
    <x v="12"/>
  </r>
  <r>
    <x v="6"/>
    <s v="No"/>
    <s v="H-WI042"/>
    <d v="2024-11-03T00:00:00"/>
    <n v="37"/>
    <n v="32685.8"/>
    <n v="22366.13"/>
    <x v="1"/>
    <x v="6"/>
    <x v="6"/>
    <x v="3"/>
    <x v="2"/>
    <x v="10"/>
  </r>
  <r>
    <x v="2"/>
    <s v="No"/>
    <s v="L-GA036"/>
    <d v="2024-04-28T00:00:00"/>
    <n v="4"/>
    <n v="1922.8"/>
    <n v="1207.76"/>
    <x v="1"/>
    <x v="5"/>
    <x v="2"/>
    <x v="1"/>
    <x v="0"/>
    <x v="0"/>
  </r>
  <r>
    <x v="0"/>
    <s v="No"/>
    <s v="A-CH039"/>
    <d v="2023-05-09T00:00:00"/>
    <n v="17"/>
    <n v="14927.19"/>
    <n v="10284.49"/>
    <x v="0"/>
    <x v="4"/>
    <x v="0"/>
    <x v="2"/>
    <x v="1"/>
    <x v="2"/>
  </r>
  <r>
    <x v="13"/>
    <s v="No"/>
    <s v="G-VR022"/>
    <d v="2024-12-10T00:00:00"/>
    <n v="24"/>
    <n v="17519.52"/>
    <n v="14135.76"/>
    <x v="1"/>
    <x v="6"/>
    <x v="13"/>
    <x v="1"/>
    <x v="4"/>
    <x v="9"/>
  </r>
  <r>
    <x v="5"/>
    <s v="No"/>
    <s v="L-GA010"/>
    <d v="2023-01-15T00:00:00"/>
    <n v="17"/>
    <n v="11101"/>
    <n v="8315.5499999999993"/>
    <x v="0"/>
    <x v="0"/>
    <x v="5"/>
    <x v="5"/>
    <x v="0"/>
    <x v="0"/>
  </r>
  <r>
    <x v="11"/>
    <s v="No"/>
    <s v="S-SM023"/>
    <d v="2023-05-06T00:00:00"/>
    <n v="7"/>
    <n v="1814.8899999999999"/>
    <n v="1186.29"/>
    <x v="0"/>
    <x v="4"/>
    <x v="11"/>
    <x v="6"/>
    <x v="3"/>
    <x v="15"/>
  </r>
  <r>
    <x v="11"/>
    <s v="No"/>
    <s v="G-GA006"/>
    <d v="2024-09-19T00:00:00"/>
    <n v="20"/>
    <n v="27075.8"/>
    <n v="19489.2"/>
    <x v="1"/>
    <x v="1"/>
    <x v="11"/>
    <x v="6"/>
    <x v="4"/>
    <x v="8"/>
  </r>
  <r>
    <x v="14"/>
    <s v="No"/>
    <s v="G-GA046"/>
    <d v="2024-08-31T00:00:00"/>
    <n v="5"/>
    <n v="1615.75"/>
    <n v="999.30000000000007"/>
    <x v="1"/>
    <x v="1"/>
    <x v="14"/>
    <x v="0"/>
    <x v="4"/>
    <x v="8"/>
  </r>
  <r>
    <x v="5"/>
    <s v="No"/>
    <s v="H-WI008"/>
    <d v="2023-10-29T00:00:00"/>
    <n v="25"/>
    <n v="4885.75"/>
    <n v="3648.7499999999995"/>
    <x v="0"/>
    <x v="7"/>
    <x v="5"/>
    <x v="5"/>
    <x v="2"/>
    <x v="7"/>
  </r>
  <r>
    <x v="1"/>
    <s v="No"/>
    <s v="G-VR043"/>
    <d v="2023-09-17T00:00:00"/>
    <n v="9"/>
    <n v="3443.22"/>
    <n v="2720.97"/>
    <x v="0"/>
    <x v="2"/>
    <x v="1"/>
    <x v="0"/>
    <x v="4"/>
    <x v="9"/>
  </r>
  <r>
    <x v="14"/>
    <s v="No"/>
    <s v="G-GA005"/>
    <d v="2023-10-09T00:00:00"/>
    <n v="35"/>
    <n v="18776.8"/>
    <n v="13686.05"/>
    <x v="0"/>
    <x v="7"/>
    <x v="14"/>
    <x v="1"/>
    <x v="4"/>
    <x v="8"/>
  </r>
  <r>
    <x v="5"/>
    <s v="No"/>
    <s v="G-GA047"/>
    <d v="2024-07-21T00:00:00"/>
    <n v="5"/>
    <n v="5853.2000000000007"/>
    <n v="4675.8499999999995"/>
    <x v="1"/>
    <x v="1"/>
    <x v="5"/>
    <x v="6"/>
    <x v="4"/>
    <x v="8"/>
  </r>
  <r>
    <x v="5"/>
    <s v="No"/>
    <s v="A-KE024"/>
    <d v="2023-06-24T00:00:00"/>
    <n v="3"/>
    <n v="3160.44"/>
    <n v="1878.78"/>
    <x v="0"/>
    <x v="4"/>
    <x v="5"/>
    <x v="1"/>
    <x v="1"/>
    <x v="5"/>
  </r>
  <r>
    <x v="12"/>
    <s v="No"/>
    <s v="L-UL001"/>
    <d v="2023-05-11T00:00:00"/>
    <n v="21"/>
    <n v="4797.03"/>
    <n v="3833.76"/>
    <x v="0"/>
    <x v="4"/>
    <x v="12"/>
    <x v="5"/>
    <x v="0"/>
    <x v="1"/>
  </r>
  <r>
    <x v="0"/>
    <s v="No"/>
    <s v="G-GA006"/>
    <d v="2024-12-05T00:00:00"/>
    <n v="39"/>
    <n v="52797.81"/>
    <n v="38003.94"/>
    <x v="1"/>
    <x v="6"/>
    <x v="0"/>
    <x v="6"/>
    <x v="4"/>
    <x v="8"/>
  </r>
  <r>
    <x v="0"/>
    <s v="No"/>
    <s v="S-FI012"/>
    <d v="2023-04-03T00:00:00"/>
    <n v="12"/>
    <n v="14375.04"/>
    <n v="10590.599999999999"/>
    <x v="0"/>
    <x v="4"/>
    <x v="0"/>
    <x v="1"/>
    <x v="3"/>
    <x v="6"/>
  </r>
  <r>
    <x v="3"/>
    <s v="No"/>
    <s v="G-GA005"/>
    <d v="2023-03-15T00:00:00"/>
    <n v="27"/>
    <n v="14484.960000000001"/>
    <n v="10557.81"/>
    <x v="0"/>
    <x v="0"/>
    <x v="3"/>
    <x v="1"/>
    <x v="4"/>
    <x v="8"/>
  </r>
  <r>
    <x v="1"/>
    <s v="No"/>
    <s v="L-UL034"/>
    <d v="2023-10-28T00:00:00"/>
    <n v="41"/>
    <n v="3272.21"/>
    <n v="2624.8199999999997"/>
    <x v="0"/>
    <x v="7"/>
    <x v="1"/>
    <x v="6"/>
    <x v="0"/>
    <x v="1"/>
  </r>
  <r>
    <x v="13"/>
    <s v="No"/>
    <s v="G-GA047"/>
    <d v="2024-06-13T00:00:00"/>
    <n v="12"/>
    <n v="14047.68"/>
    <n v="11222.039999999999"/>
    <x v="1"/>
    <x v="5"/>
    <x v="13"/>
    <x v="6"/>
    <x v="4"/>
    <x v="8"/>
  </r>
  <r>
    <x v="15"/>
    <s v="No"/>
    <s v="G-GA046"/>
    <d v="2024-10-11T00:00:00"/>
    <n v="34"/>
    <n v="10987.099999999999"/>
    <n v="6795.2400000000007"/>
    <x v="1"/>
    <x v="6"/>
    <x v="15"/>
    <x v="0"/>
    <x v="4"/>
    <x v="8"/>
  </r>
  <r>
    <x v="10"/>
    <s v="No"/>
    <s v="S-ST013"/>
    <d v="2024-07-11T00:00:00"/>
    <n v="4"/>
    <n v="1596.64"/>
    <n v="1206.56"/>
    <x v="1"/>
    <x v="1"/>
    <x v="10"/>
    <x v="4"/>
    <x v="3"/>
    <x v="4"/>
  </r>
  <r>
    <x v="13"/>
    <s v="No"/>
    <s v="G-VR043"/>
    <d v="2023-10-08T00:00:00"/>
    <n v="27"/>
    <n v="10329.66"/>
    <n v="8162.91"/>
    <x v="0"/>
    <x v="7"/>
    <x v="13"/>
    <x v="0"/>
    <x v="4"/>
    <x v="9"/>
  </r>
  <r>
    <x v="15"/>
    <s v="No"/>
    <s v="G-VR022"/>
    <d v="2024-12-27T00:00:00"/>
    <n v="32"/>
    <n v="23359.360000000001"/>
    <n v="18847.68"/>
    <x v="1"/>
    <x v="6"/>
    <x v="15"/>
    <x v="1"/>
    <x v="4"/>
    <x v="9"/>
  </r>
  <r>
    <x v="7"/>
    <s v="No"/>
    <s v="H-WI032"/>
    <d v="2024-05-25T00:00:00"/>
    <n v="1"/>
    <n v="236.61"/>
    <n v="183.17"/>
    <x v="1"/>
    <x v="5"/>
    <x v="7"/>
    <x v="1"/>
    <x v="2"/>
    <x v="13"/>
  </r>
  <r>
    <x v="15"/>
    <s v="No"/>
    <s v="L-GA004"/>
    <d v="2023-05-26T00:00:00"/>
    <n v="16"/>
    <n v="5310.08"/>
    <n v="3163.36"/>
    <x v="0"/>
    <x v="4"/>
    <x v="15"/>
    <x v="0"/>
    <x v="0"/>
    <x v="0"/>
  </r>
  <r>
    <x v="3"/>
    <s v="No"/>
    <s v="L-GA036"/>
    <d v="2024-11-24T00:00:00"/>
    <n v="31"/>
    <n v="14901.699999999999"/>
    <n v="9360.14"/>
    <x v="1"/>
    <x v="6"/>
    <x v="3"/>
    <x v="1"/>
    <x v="0"/>
    <x v="0"/>
  </r>
  <r>
    <x v="9"/>
    <s v="No"/>
    <s v="A-MI014"/>
    <d v="2024-10-19T00:00:00"/>
    <n v="35"/>
    <n v="19684.349999999999"/>
    <n v="15030.050000000001"/>
    <x v="1"/>
    <x v="6"/>
    <x v="9"/>
    <x v="3"/>
    <x v="1"/>
    <x v="11"/>
  </r>
  <r>
    <x v="5"/>
    <s v="No"/>
    <s v="H-WI048"/>
    <d v="2023-12-27T00:00:00"/>
    <n v="24"/>
    <n v="23161.439999999999"/>
    <n v="18127.199999999997"/>
    <x v="0"/>
    <x v="7"/>
    <x v="5"/>
    <x v="1"/>
    <x v="2"/>
    <x v="7"/>
  </r>
  <r>
    <x v="4"/>
    <s v="No"/>
    <s v="G-VR009"/>
    <d v="2023-04-21T00:00:00"/>
    <n v="14"/>
    <n v="14909.44"/>
    <n v="9613.3799999999992"/>
    <x v="0"/>
    <x v="4"/>
    <x v="4"/>
    <x v="1"/>
    <x v="4"/>
    <x v="9"/>
  </r>
  <r>
    <x v="7"/>
    <s v="No"/>
    <s v="S-ST013"/>
    <d v="2024-05-03T00:00:00"/>
    <n v="20"/>
    <n v="7983.2000000000007"/>
    <n v="6032.7999999999993"/>
    <x v="1"/>
    <x v="5"/>
    <x v="7"/>
    <x v="4"/>
    <x v="3"/>
    <x v="4"/>
  </r>
  <r>
    <x v="11"/>
    <s v="No"/>
    <s v="G-GA046"/>
    <d v="2024-10-01T00:00:00"/>
    <n v="32"/>
    <n v="10340.799999999999"/>
    <n v="6395.52"/>
    <x v="1"/>
    <x v="6"/>
    <x v="11"/>
    <x v="0"/>
    <x v="4"/>
    <x v="8"/>
  </r>
  <r>
    <x v="15"/>
    <s v="No"/>
    <s v="G-GA046"/>
    <d v="2024-02-05T00:00:00"/>
    <n v="23"/>
    <n v="7432.45"/>
    <n v="4596.7800000000007"/>
    <x v="1"/>
    <x v="3"/>
    <x v="15"/>
    <x v="0"/>
    <x v="4"/>
    <x v="8"/>
  </r>
  <r>
    <x v="3"/>
    <s v="No"/>
    <s v="S-ST013"/>
    <d v="2024-04-06T00:00:00"/>
    <n v="13"/>
    <n v="5189.08"/>
    <n v="3921.3199999999997"/>
    <x v="1"/>
    <x v="5"/>
    <x v="3"/>
    <x v="4"/>
    <x v="3"/>
    <x v="4"/>
  </r>
  <r>
    <x v="7"/>
    <s v="No"/>
    <s v="G-GA046"/>
    <d v="2024-02-01T00:00:00"/>
    <n v="14"/>
    <n v="4524.0999999999995"/>
    <n v="2798.04"/>
    <x v="1"/>
    <x v="3"/>
    <x v="7"/>
    <x v="0"/>
    <x v="4"/>
    <x v="8"/>
  </r>
  <r>
    <x v="7"/>
    <s v="No"/>
    <s v="G-GA017"/>
    <d v="2023-12-19T00:00:00"/>
    <n v="34"/>
    <n v="47702.34"/>
    <n v="30278.699999999997"/>
    <x v="0"/>
    <x v="7"/>
    <x v="7"/>
    <x v="7"/>
    <x v="4"/>
    <x v="8"/>
  </r>
  <r>
    <x v="3"/>
    <s v="No"/>
    <s v="A-CH039"/>
    <d v="2024-02-18T00:00:00"/>
    <n v="22"/>
    <n v="19317.54"/>
    <n v="13309.34"/>
    <x v="1"/>
    <x v="3"/>
    <x v="3"/>
    <x v="2"/>
    <x v="1"/>
    <x v="2"/>
  </r>
  <r>
    <x v="3"/>
    <s v="No"/>
    <s v="S-FI037"/>
    <d v="2024-04-10T00:00:00"/>
    <n v="7"/>
    <n v="10300.220000000001"/>
    <n v="6969.55"/>
    <x v="1"/>
    <x v="5"/>
    <x v="3"/>
    <x v="1"/>
    <x v="3"/>
    <x v="6"/>
  </r>
  <r>
    <x v="7"/>
    <s v="No"/>
    <s v="L-GA010"/>
    <d v="2023-04-20T00:00:00"/>
    <n v="15"/>
    <n v="9795"/>
    <n v="7337.25"/>
    <x v="0"/>
    <x v="4"/>
    <x v="7"/>
    <x v="5"/>
    <x v="0"/>
    <x v="0"/>
  </r>
  <r>
    <x v="0"/>
    <s v="No"/>
    <s v="A-KE025"/>
    <d v="2024-03-22T00:00:00"/>
    <n v="13"/>
    <n v="12311.65"/>
    <n v="8675.94"/>
    <x v="1"/>
    <x v="3"/>
    <x v="0"/>
    <x v="3"/>
    <x v="1"/>
    <x v="5"/>
  </r>
  <r>
    <x v="13"/>
    <s v="No"/>
    <s v="H-WI032"/>
    <d v="2024-05-06T00:00:00"/>
    <n v="8"/>
    <n v="1892.88"/>
    <n v="1465.36"/>
    <x v="1"/>
    <x v="5"/>
    <x v="13"/>
    <x v="1"/>
    <x v="2"/>
    <x v="13"/>
  </r>
  <r>
    <x v="6"/>
    <s v="No"/>
    <s v="L-GA010"/>
    <d v="2023-08-01T00:00:00"/>
    <n v="11"/>
    <n v="7183"/>
    <n v="5380.65"/>
    <x v="0"/>
    <x v="2"/>
    <x v="6"/>
    <x v="5"/>
    <x v="0"/>
    <x v="0"/>
  </r>
  <r>
    <x v="14"/>
    <s v="No"/>
    <s v="H-WI029"/>
    <d v="2024-08-03T00:00:00"/>
    <n v="17"/>
    <n v="21685.37"/>
    <n v="13521.63"/>
    <x v="1"/>
    <x v="1"/>
    <x v="14"/>
    <x v="4"/>
    <x v="2"/>
    <x v="13"/>
  </r>
  <r>
    <x v="13"/>
    <s v="No"/>
    <s v="S-FI037"/>
    <d v="2024-09-13T00:00:00"/>
    <n v="7"/>
    <n v="10300.220000000001"/>
    <n v="6969.55"/>
    <x v="1"/>
    <x v="1"/>
    <x v="13"/>
    <x v="1"/>
    <x v="3"/>
    <x v="6"/>
  </r>
  <r>
    <x v="10"/>
    <s v="No"/>
    <s v="L-UL034"/>
    <d v="2024-04-25T00:00:00"/>
    <n v="18"/>
    <n v="1436.58"/>
    <n v="1152.3599999999999"/>
    <x v="1"/>
    <x v="5"/>
    <x v="10"/>
    <x v="6"/>
    <x v="0"/>
    <x v="1"/>
  </r>
  <r>
    <x v="4"/>
    <s v="No"/>
    <s v="H-WI029"/>
    <d v="2024-03-14T00:00:00"/>
    <n v="13"/>
    <n v="16582.93"/>
    <n v="10340.07"/>
    <x v="1"/>
    <x v="3"/>
    <x v="4"/>
    <x v="4"/>
    <x v="2"/>
    <x v="13"/>
  </r>
  <r>
    <x v="14"/>
    <s v="No"/>
    <s v="S-FI012"/>
    <d v="2023-04-24T00:00:00"/>
    <n v="20"/>
    <n v="23958.400000000001"/>
    <n v="17651"/>
    <x v="0"/>
    <x v="4"/>
    <x v="14"/>
    <x v="1"/>
    <x v="3"/>
    <x v="6"/>
  </r>
  <r>
    <x v="5"/>
    <s v="No"/>
    <s v="A-CH041"/>
    <d v="2023-11-18T00:00:00"/>
    <n v="41"/>
    <n v="11054.42"/>
    <n v="6719.49"/>
    <x v="0"/>
    <x v="7"/>
    <x v="5"/>
    <x v="5"/>
    <x v="1"/>
    <x v="2"/>
  </r>
  <r>
    <x v="5"/>
    <s v="No"/>
    <s v="A-LA026"/>
    <d v="2024-12-29T00:00:00"/>
    <n v="22"/>
    <n v="2951.3"/>
    <n v="2438.04"/>
    <x v="1"/>
    <x v="6"/>
    <x v="5"/>
    <x v="1"/>
    <x v="1"/>
    <x v="14"/>
  </r>
  <r>
    <x v="8"/>
    <s v="No"/>
    <s v="G-GA018"/>
    <d v="2024-11-19T00:00:00"/>
    <n v="40"/>
    <n v="32266.399999999998"/>
    <n v="19241.600000000002"/>
    <x v="1"/>
    <x v="6"/>
    <x v="8"/>
    <x v="1"/>
    <x v="4"/>
    <x v="8"/>
  </r>
  <r>
    <x v="11"/>
    <s v="No"/>
    <s v="G-VR043"/>
    <d v="2024-05-30T00:00:00"/>
    <n v="21"/>
    <n v="8034.1799999999994"/>
    <n v="6348.9299999999994"/>
    <x v="1"/>
    <x v="5"/>
    <x v="11"/>
    <x v="0"/>
    <x v="4"/>
    <x v="9"/>
  </r>
  <r>
    <x v="3"/>
    <s v="No"/>
    <s v="A-CH041"/>
    <d v="2023-01-16T00:00:00"/>
    <n v="21"/>
    <n v="5662.02"/>
    <n v="3441.6899999999996"/>
    <x v="0"/>
    <x v="0"/>
    <x v="3"/>
    <x v="5"/>
    <x v="1"/>
    <x v="2"/>
  </r>
  <r>
    <x v="1"/>
    <s v="No"/>
    <s v="L-UL028"/>
    <d v="2024-06-14T00:00:00"/>
    <n v="16"/>
    <n v="6778.72"/>
    <n v="4417.6000000000004"/>
    <x v="1"/>
    <x v="5"/>
    <x v="1"/>
    <x v="7"/>
    <x v="0"/>
    <x v="1"/>
  </r>
  <r>
    <x v="5"/>
    <s v="No"/>
    <s v="G-GA046"/>
    <d v="2024-02-22T00:00:00"/>
    <n v="28"/>
    <n v="9048.1999999999989"/>
    <n v="5596.08"/>
    <x v="1"/>
    <x v="3"/>
    <x v="5"/>
    <x v="0"/>
    <x v="4"/>
    <x v="8"/>
  </r>
  <r>
    <x v="2"/>
    <s v="No"/>
    <s v="G-GA047"/>
    <d v="2024-02-11T00:00:00"/>
    <n v="26"/>
    <n v="30436.640000000003"/>
    <n v="24314.42"/>
    <x v="1"/>
    <x v="3"/>
    <x v="2"/>
    <x v="6"/>
    <x v="4"/>
    <x v="8"/>
  </r>
  <r>
    <x v="9"/>
    <s v="No"/>
    <s v="A-CH041"/>
    <d v="2023-04-07T00:00:00"/>
    <n v="6"/>
    <n v="1617.72"/>
    <n v="983.33999999999992"/>
    <x v="0"/>
    <x v="4"/>
    <x v="9"/>
    <x v="5"/>
    <x v="1"/>
    <x v="2"/>
  </r>
  <r>
    <x v="11"/>
    <s v="No"/>
    <s v="A-KE025"/>
    <d v="2024-05-15T00:00:00"/>
    <n v="3"/>
    <n v="2841.1499999999996"/>
    <n v="2002.1399999999999"/>
    <x v="1"/>
    <x v="5"/>
    <x v="11"/>
    <x v="3"/>
    <x v="1"/>
    <x v="5"/>
  </r>
  <r>
    <x v="6"/>
    <s v="No"/>
    <s v="G-VR022"/>
    <d v="2024-07-04T00:00:00"/>
    <n v="1"/>
    <n v="729.98"/>
    <n v="588.99"/>
    <x v="1"/>
    <x v="1"/>
    <x v="6"/>
    <x v="1"/>
    <x v="4"/>
    <x v="9"/>
  </r>
  <r>
    <x v="6"/>
    <s v="No"/>
    <s v="A-CH021"/>
    <d v="2023-03-20T00:00:00"/>
    <n v="22"/>
    <n v="4749.58"/>
    <n v="3437.94"/>
    <x v="0"/>
    <x v="0"/>
    <x v="6"/>
    <x v="4"/>
    <x v="1"/>
    <x v="2"/>
  </r>
  <r>
    <x v="5"/>
    <s v="No"/>
    <s v="L-UL031"/>
    <d v="2024-07-23T00:00:00"/>
    <n v="13"/>
    <n v="7893.99"/>
    <n v="4840.42"/>
    <x v="1"/>
    <x v="1"/>
    <x v="5"/>
    <x v="1"/>
    <x v="0"/>
    <x v="1"/>
  </r>
  <r>
    <x v="2"/>
    <s v="No"/>
    <s v="S-SM033"/>
    <d v="2024-06-13T00:00:00"/>
    <n v="7"/>
    <n v="9317.49"/>
    <n v="5723.34"/>
    <x v="1"/>
    <x v="5"/>
    <x v="2"/>
    <x v="7"/>
    <x v="3"/>
    <x v="12"/>
  </r>
  <r>
    <x v="1"/>
    <s v="No"/>
    <s v="G-GA018"/>
    <d v="2024-09-05T00:00:00"/>
    <n v="3"/>
    <n v="2419.98"/>
    <n v="1443.1200000000001"/>
    <x v="1"/>
    <x v="1"/>
    <x v="1"/>
    <x v="1"/>
    <x v="4"/>
    <x v="8"/>
  </r>
  <r>
    <x v="15"/>
    <s v="No"/>
    <s v="H-WI029"/>
    <d v="2024-06-03T00:00:00"/>
    <n v="5"/>
    <n v="6378.0499999999993"/>
    <n v="3976.95"/>
    <x v="1"/>
    <x v="5"/>
    <x v="15"/>
    <x v="4"/>
    <x v="2"/>
    <x v="13"/>
  </r>
  <r>
    <x v="8"/>
    <s v="No"/>
    <s v="A-KE040"/>
    <d v="2023-03-01T00:00:00"/>
    <n v="22"/>
    <n v="3587.1000000000004"/>
    <n v="2774.42"/>
    <x v="0"/>
    <x v="0"/>
    <x v="8"/>
    <x v="1"/>
    <x v="1"/>
    <x v="5"/>
  </r>
  <r>
    <x v="3"/>
    <s v="No"/>
    <s v="A-KE040"/>
    <d v="2024-04-09T00:00:00"/>
    <n v="9"/>
    <n v="1467.45"/>
    <n v="1134.99"/>
    <x v="1"/>
    <x v="5"/>
    <x v="3"/>
    <x v="1"/>
    <x v="1"/>
    <x v="5"/>
  </r>
  <r>
    <x v="5"/>
    <s v="No"/>
    <s v="G-GA006"/>
    <d v="2024-05-28T00:00:00"/>
    <n v="9"/>
    <n v="12184.11"/>
    <n v="8770.14"/>
    <x v="1"/>
    <x v="5"/>
    <x v="5"/>
    <x v="6"/>
    <x v="4"/>
    <x v="8"/>
  </r>
  <r>
    <x v="4"/>
    <s v="No"/>
    <s v="A-CH002"/>
    <d v="2024-04-15T00:00:00"/>
    <n v="11"/>
    <n v="2012.78"/>
    <n v="1529.11"/>
    <x v="1"/>
    <x v="5"/>
    <x v="4"/>
    <x v="2"/>
    <x v="1"/>
    <x v="2"/>
  </r>
  <r>
    <x v="2"/>
    <s v="No"/>
    <s v="G-GA006"/>
    <d v="2024-06-06T00:00:00"/>
    <n v="8"/>
    <n v="10830.32"/>
    <n v="7795.68"/>
    <x v="1"/>
    <x v="5"/>
    <x v="2"/>
    <x v="6"/>
    <x v="4"/>
    <x v="8"/>
  </r>
  <r>
    <x v="5"/>
    <s v="No"/>
    <s v="G-GA005"/>
    <d v="2023-08-27T00:00:00"/>
    <n v="18"/>
    <n v="9656.64"/>
    <n v="7038.5399999999991"/>
    <x v="0"/>
    <x v="2"/>
    <x v="5"/>
    <x v="1"/>
    <x v="4"/>
    <x v="8"/>
  </r>
  <r>
    <x v="5"/>
    <s v="No"/>
    <s v="G-GA018"/>
    <d v="2024-02-13T00:00:00"/>
    <n v="17"/>
    <n v="13713.22"/>
    <n v="8177.68"/>
    <x v="1"/>
    <x v="3"/>
    <x v="5"/>
    <x v="1"/>
    <x v="4"/>
    <x v="8"/>
  </r>
  <r>
    <x v="10"/>
    <s v="No"/>
    <s v="S-SM038"/>
    <d v="2023-01-12T00:00:00"/>
    <n v="30"/>
    <n v="43359"/>
    <n v="29108.1"/>
    <x v="0"/>
    <x v="0"/>
    <x v="10"/>
    <x v="1"/>
    <x v="3"/>
    <x v="12"/>
  </r>
  <r>
    <x v="14"/>
    <s v="No"/>
    <s v="A-KE011"/>
    <d v="2024-05-26T00:00:00"/>
    <n v="13"/>
    <n v="17305.990000000002"/>
    <n v="10799.23"/>
    <x v="1"/>
    <x v="5"/>
    <x v="14"/>
    <x v="2"/>
    <x v="1"/>
    <x v="5"/>
  </r>
  <r>
    <x v="6"/>
    <s v="No"/>
    <s v="A-MI007"/>
    <d v="2024-05-22T00:00:00"/>
    <n v="10"/>
    <n v="2873"/>
    <n v="2326.6999999999998"/>
    <x v="1"/>
    <x v="5"/>
    <x v="6"/>
    <x v="0"/>
    <x v="1"/>
    <x v="11"/>
  </r>
  <r>
    <x v="13"/>
    <s v="No"/>
    <s v="A-KE040"/>
    <d v="2023-10-05T00:00:00"/>
    <n v="17"/>
    <n v="2771.8500000000004"/>
    <n v="2143.87"/>
    <x v="0"/>
    <x v="7"/>
    <x v="13"/>
    <x v="1"/>
    <x v="1"/>
    <x v="5"/>
  </r>
  <r>
    <x v="15"/>
    <s v="No"/>
    <s v="A-KE040"/>
    <d v="2023-02-09T00:00:00"/>
    <n v="24"/>
    <n v="3913.2000000000003"/>
    <n v="3026.64"/>
    <x v="0"/>
    <x v="0"/>
    <x v="15"/>
    <x v="1"/>
    <x v="1"/>
    <x v="5"/>
  </r>
  <r>
    <x v="3"/>
    <s v="No"/>
    <s v="A-MI014"/>
    <d v="2024-12-16T00:00:00"/>
    <n v="34"/>
    <n v="19121.939999999999"/>
    <n v="14600.62"/>
    <x v="1"/>
    <x v="6"/>
    <x v="3"/>
    <x v="3"/>
    <x v="1"/>
    <x v="11"/>
  </r>
  <r>
    <x v="3"/>
    <s v="No"/>
    <s v="A-KE024"/>
    <d v="2023-10-11T00:00:00"/>
    <n v="23"/>
    <n v="24230.04"/>
    <n v="14403.98"/>
    <x v="0"/>
    <x v="7"/>
    <x v="3"/>
    <x v="1"/>
    <x v="1"/>
    <x v="5"/>
  </r>
  <r>
    <x v="8"/>
    <s v="No"/>
    <s v="L-UL031"/>
    <d v="2024-02-23T00:00:00"/>
    <n v="23"/>
    <n v="13966.29"/>
    <n v="8563.82"/>
    <x v="1"/>
    <x v="3"/>
    <x v="8"/>
    <x v="1"/>
    <x v="0"/>
    <x v="1"/>
  </r>
  <r>
    <x v="4"/>
    <s v="No"/>
    <s v="S-SM033"/>
    <d v="2024-09-07T00:00:00"/>
    <n v="11"/>
    <n v="14641.769999999999"/>
    <n v="8993.82"/>
    <x v="1"/>
    <x v="1"/>
    <x v="4"/>
    <x v="7"/>
    <x v="3"/>
    <x v="12"/>
  </r>
  <r>
    <x v="1"/>
    <s v="No"/>
    <s v="L-UL031"/>
    <d v="2024-10-28T00:00:00"/>
    <n v="26"/>
    <n v="15787.98"/>
    <n v="9680.84"/>
    <x v="1"/>
    <x v="6"/>
    <x v="1"/>
    <x v="1"/>
    <x v="0"/>
    <x v="1"/>
  </r>
  <r>
    <x v="5"/>
    <s v="No"/>
    <s v="H-WI008"/>
    <d v="2023-10-26T00:00:00"/>
    <n v="23"/>
    <n v="4494.8900000000003"/>
    <n v="3356.85"/>
    <x v="0"/>
    <x v="7"/>
    <x v="5"/>
    <x v="5"/>
    <x v="2"/>
    <x v="7"/>
  </r>
  <r>
    <x v="6"/>
    <s v="No"/>
    <s v="H-WI029"/>
    <d v="2024-06-04T00:00:00"/>
    <n v="6"/>
    <n v="7653.66"/>
    <n v="4772.34"/>
    <x v="1"/>
    <x v="5"/>
    <x v="6"/>
    <x v="4"/>
    <x v="2"/>
    <x v="13"/>
  </r>
  <r>
    <x v="5"/>
    <s v="No"/>
    <s v="G-GA018"/>
    <d v="2024-07-04T00:00:00"/>
    <n v="20"/>
    <n v="16133.199999999999"/>
    <n v="9620.8000000000011"/>
    <x v="1"/>
    <x v="1"/>
    <x v="5"/>
    <x v="1"/>
    <x v="4"/>
    <x v="8"/>
  </r>
  <r>
    <x v="13"/>
    <s v="No"/>
    <s v="G-VR043"/>
    <d v="2023-04-23T00:00:00"/>
    <n v="9"/>
    <n v="3443.22"/>
    <n v="2720.97"/>
    <x v="0"/>
    <x v="4"/>
    <x v="13"/>
    <x v="0"/>
    <x v="4"/>
    <x v="9"/>
  </r>
  <r>
    <x v="11"/>
    <s v="No"/>
    <s v="A-MI014"/>
    <d v="2024-11-14T00:00:00"/>
    <n v="37"/>
    <n v="20809.169999999998"/>
    <n v="15888.91"/>
    <x v="1"/>
    <x v="6"/>
    <x v="11"/>
    <x v="3"/>
    <x v="1"/>
    <x v="11"/>
  </r>
  <r>
    <x v="14"/>
    <s v="No"/>
    <s v="H-WI008"/>
    <d v="2023-05-17T00:00:00"/>
    <n v="19"/>
    <n v="3713.17"/>
    <n v="2773.0499999999997"/>
    <x v="0"/>
    <x v="4"/>
    <x v="14"/>
    <x v="5"/>
    <x v="2"/>
    <x v="7"/>
  </r>
  <r>
    <x v="5"/>
    <s v="No"/>
    <s v="G-VR043"/>
    <d v="2023-02-21T00:00:00"/>
    <n v="21"/>
    <n v="8034.1799999999994"/>
    <n v="6348.9299999999994"/>
    <x v="0"/>
    <x v="0"/>
    <x v="5"/>
    <x v="0"/>
    <x v="4"/>
    <x v="9"/>
  </r>
  <r>
    <x v="15"/>
    <s v="No"/>
    <s v="H-NO015"/>
    <d v="2024-08-19T00:00:00"/>
    <n v="20"/>
    <n v="22160"/>
    <n v="17361"/>
    <x v="1"/>
    <x v="1"/>
    <x v="15"/>
    <x v="1"/>
    <x v="2"/>
    <x v="3"/>
  </r>
  <r>
    <x v="10"/>
    <s v="No"/>
    <s v="A-CH045"/>
    <d v="2024-02-17T00:00:00"/>
    <n v="14"/>
    <n v="9405.9"/>
    <n v="7428.26"/>
    <x v="1"/>
    <x v="3"/>
    <x v="10"/>
    <x v="1"/>
    <x v="1"/>
    <x v="2"/>
  </r>
  <r>
    <x v="0"/>
    <s v="No"/>
    <s v="L-UL001"/>
    <d v="2023-11-17T00:00:00"/>
    <n v="24"/>
    <n v="5482.32"/>
    <n v="4381.4400000000005"/>
    <x v="0"/>
    <x v="7"/>
    <x v="0"/>
    <x v="5"/>
    <x v="0"/>
    <x v="1"/>
  </r>
  <r>
    <x v="3"/>
    <s v="No"/>
    <s v="S-SM038"/>
    <d v="2023-07-29T00:00:00"/>
    <n v="18"/>
    <n v="26015.399999999998"/>
    <n v="17464.86"/>
    <x v="0"/>
    <x v="2"/>
    <x v="3"/>
    <x v="1"/>
    <x v="3"/>
    <x v="12"/>
  </r>
  <r>
    <x v="6"/>
    <s v="No"/>
    <s v="A-CH021"/>
    <d v="2023-09-12T00:00:00"/>
    <n v="12"/>
    <n v="2590.6799999999998"/>
    <n v="1875.2400000000002"/>
    <x v="0"/>
    <x v="2"/>
    <x v="6"/>
    <x v="4"/>
    <x v="1"/>
    <x v="2"/>
  </r>
  <r>
    <x v="9"/>
    <s v="No"/>
    <s v="S-SM023"/>
    <d v="2023-07-20T00:00:00"/>
    <n v="21"/>
    <n v="5444.67"/>
    <n v="3558.87"/>
    <x v="0"/>
    <x v="2"/>
    <x v="9"/>
    <x v="6"/>
    <x v="3"/>
    <x v="15"/>
  </r>
  <r>
    <x v="8"/>
    <s v="No"/>
    <s v="S-SM033"/>
    <d v="2024-10-01T00:00:00"/>
    <n v="31"/>
    <n v="41263.17"/>
    <n v="25346.22"/>
    <x v="1"/>
    <x v="6"/>
    <x v="8"/>
    <x v="7"/>
    <x v="3"/>
    <x v="12"/>
  </r>
  <r>
    <x v="7"/>
    <s v="No"/>
    <s v="A-CH002"/>
    <d v="2024-08-08T00:00:00"/>
    <n v="10"/>
    <n v="1829.8"/>
    <n v="1390.1"/>
    <x v="1"/>
    <x v="1"/>
    <x v="7"/>
    <x v="2"/>
    <x v="1"/>
    <x v="2"/>
  </r>
  <r>
    <x v="5"/>
    <s v="No"/>
    <s v="H-WI035"/>
    <d v="2024-08-26T00:00:00"/>
    <n v="20"/>
    <n v="7088.4000000000005"/>
    <n v="5061.2"/>
    <x v="1"/>
    <x v="1"/>
    <x v="5"/>
    <x v="1"/>
    <x v="2"/>
    <x v="13"/>
  </r>
  <r>
    <x v="5"/>
    <s v="No"/>
    <s v="L-UL031"/>
    <d v="2024-10-19T00:00:00"/>
    <n v="21"/>
    <n v="12751.83"/>
    <n v="7819.1399999999994"/>
    <x v="1"/>
    <x v="6"/>
    <x v="5"/>
    <x v="1"/>
    <x v="0"/>
    <x v="1"/>
  </r>
  <r>
    <x v="5"/>
    <s v="No"/>
    <s v="S-ST013"/>
    <d v="2024-04-05T00:00:00"/>
    <n v="4"/>
    <n v="1596.64"/>
    <n v="1206.56"/>
    <x v="1"/>
    <x v="5"/>
    <x v="5"/>
    <x v="4"/>
    <x v="3"/>
    <x v="4"/>
  </r>
  <r>
    <x v="1"/>
    <s v="No"/>
    <s v="L-GA036"/>
    <d v="2024-03-22T00:00:00"/>
    <n v="18"/>
    <n v="8652.6"/>
    <n v="5434.92"/>
    <x v="1"/>
    <x v="3"/>
    <x v="1"/>
    <x v="1"/>
    <x v="0"/>
    <x v="0"/>
  </r>
  <r>
    <x v="14"/>
    <s v="No"/>
    <s v="H-WI032"/>
    <d v="2024-04-27T00:00:00"/>
    <n v="8"/>
    <n v="1892.88"/>
    <n v="1465.36"/>
    <x v="1"/>
    <x v="5"/>
    <x v="14"/>
    <x v="1"/>
    <x v="2"/>
    <x v="13"/>
  </r>
  <r>
    <x v="9"/>
    <s v="No"/>
    <s v="H-WI029"/>
    <d v="2024-03-09T00:00:00"/>
    <n v="29"/>
    <n v="36992.689999999995"/>
    <n v="23066.31"/>
    <x v="1"/>
    <x v="3"/>
    <x v="9"/>
    <x v="4"/>
    <x v="2"/>
    <x v="13"/>
  </r>
  <r>
    <x v="5"/>
    <s v="No"/>
    <s v="L-UL028"/>
    <d v="2024-09-19T00:00:00"/>
    <n v="11"/>
    <n v="4660.37"/>
    <n v="3037.1000000000004"/>
    <x v="1"/>
    <x v="1"/>
    <x v="5"/>
    <x v="7"/>
    <x v="0"/>
    <x v="1"/>
  </r>
  <r>
    <x v="5"/>
    <s v="No"/>
    <s v="H-NO016"/>
    <d v="2023-02-02T00:00:00"/>
    <n v="14"/>
    <n v="12368.86"/>
    <n v="8625.26"/>
    <x v="0"/>
    <x v="0"/>
    <x v="5"/>
    <x v="3"/>
    <x v="2"/>
    <x v="3"/>
  </r>
  <r>
    <x v="5"/>
    <s v="No"/>
    <s v="G-GA017"/>
    <d v="2023-04-17T00:00:00"/>
    <n v="7"/>
    <n v="9821.07"/>
    <n v="6233.8499999999995"/>
    <x v="0"/>
    <x v="4"/>
    <x v="5"/>
    <x v="7"/>
    <x v="4"/>
    <x v="8"/>
  </r>
  <r>
    <x v="0"/>
    <s v="No"/>
    <s v="A-CH045"/>
    <d v="2024-07-17T00:00:00"/>
    <n v="9"/>
    <n v="6046.6500000000005"/>
    <n v="4775.3100000000004"/>
    <x v="1"/>
    <x v="1"/>
    <x v="0"/>
    <x v="1"/>
    <x v="1"/>
    <x v="2"/>
  </r>
  <r>
    <x v="5"/>
    <s v="No"/>
    <s v="A-CH045"/>
    <d v="2024-09-25T00:00:00"/>
    <n v="2"/>
    <n v="1343.7"/>
    <n v="1061.18"/>
    <x v="1"/>
    <x v="1"/>
    <x v="5"/>
    <x v="1"/>
    <x v="1"/>
    <x v="2"/>
  </r>
  <r>
    <x v="8"/>
    <s v="No"/>
    <s v="L-UL028"/>
    <d v="2024-06-13T00:00:00"/>
    <n v="5"/>
    <n v="2118.35"/>
    <n v="1380.5"/>
    <x v="1"/>
    <x v="5"/>
    <x v="8"/>
    <x v="7"/>
    <x v="0"/>
    <x v="1"/>
  </r>
  <r>
    <x v="6"/>
    <s v="No"/>
    <s v="A-CH045"/>
    <d v="2024-04-25T00:00:00"/>
    <n v="14"/>
    <n v="9405.9"/>
    <n v="7428.26"/>
    <x v="1"/>
    <x v="5"/>
    <x v="6"/>
    <x v="1"/>
    <x v="1"/>
    <x v="2"/>
  </r>
  <r>
    <x v="1"/>
    <s v="No"/>
    <s v="A-CH045"/>
    <d v="2024-08-23T00:00:00"/>
    <n v="4"/>
    <n v="2687.4"/>
    <n v="2122.36"/>
    <x v="1"/>
    <x v="1"/>
    <x v="1"/>
    <x v="1"/>
    <x v="1"/>
    <x v="2"/>
  </r>
  <r>
    <x v="9"/>
    <s v="No"/>
    <s v="A-KE027"/>
    <d v="2023-05-20T00:00:00"/>
    <n v="5"/>
    <n v="4441.05"/>
    <n v="3612.25"/>
    <x v="0"/>
    <x v="4"/>
    <x v="9"/>
    <x v="2"/>
    <x v="1"/>
    <x v="5"/>
  </r>
  <r>
    <x v="8"/>
    <s v="No"/>
    <s v="S-SM033"/>
    <d v="2024-06-16T00:00:00"/>
    <n v="5"/>
    <n v="6655.3499999999995"/>
    <n v="4088.1"/>
    <x v="1"/>
    <x v="5"/>
    <x v="8"/>
    <x v="7"/>
    <x v="3"/>
    <x v="12"/>
  </r>
  <r>
    <x v="5"/>
    <s v="No"/>
    <s v="A-KE024"/>
    <d v="2023-10-15T00:00:00"/>
    <n v="24"/>
    <n v="25283.52"/>
    <n v="15030.24"/>
    <x v="0"/>
    <x v="7"/>
    <x v="5"/>
    <x v="1"/>
    <x v="1"/>
    <x v="5"/>
  </r>
  <r>
    <x v="2"/>
    <s v="No"/>
    <s v="G-GA018"/>
    <d v="2024-05-27T00:00:00"/>
    <n v="7"/>
    <n v="5646.62"/>
    <n v="3367.28"/>
    <x v="1"/>
    <x v="5"/>
    <x v="2"/>
    <x v="1"/>
    <x v="4"/>
    <x v="8"/>
  </r>
  <r>
    <x v="2"/>
    <s v="No"/>
    <s v="S-FI037"/>
    <d v="2024-08-04T00:00:00"/>
    <n v="7"/>
    <n v="10300.220000000001"/>
    <n v="6969.55"/>
    <x v="1"/>
    <x v="1"/>
    <x v="2"/>
    <x v="1"/>
    <x v="3"/>
    <x v="6"/>
  </r>
  <r>
    <x v="8"/>
    <s v="No"/>
    <s v="A-KE040"/>
    <d v="2023-02-03T00:00:00"/>
    <n v="23"/>
    <n v="3750.15"/>
    <n v="2900.53"/>
    <x v="0"/>
    <x v="0"/>
    <x v="8"/>
    <x v="1"/>
    <x v="1"/>
    <x v="5"/>
  </r>
  <r>
    <x v="2"/>
    <s v="No"/>
    <s v="A-CH041"/>
    <d v="2023-06-07T00:00:00"/>
    <n v="13"/>
    <n v="3505.06"/>
    <n v="2130.5699999999997"/>
    <x v="0"/>
    <x v="4"/>
    <x v="2"/>
    <x v="5"/>
    <x v="1"/>
    <x v="2"/>
  </r>
  <r>
    <x v="11"/>
    <s v="No"/>
    <s v="L-GA036"/>
    <d v="2024-11-10T00:00:00"/>
    <n v="25"/>
    <n v="12017.5"/>
    <n v="7548.5"/>
    <x v="1"/>
    <x v="6"/>
    <x v="11"/>
    <x v="1"/>
    <x v="0"/>
    <x v="0"/>
  </r>
  <r>
    <x v="15"/>
    <s v="No"/>
    <s v="A-CH045"/>
    <d v="2024-12-05T00:00:00"/>
    <n v="26"/>
    <n v="17468.100000000002"/>
    <n v="13795.34"/>
    <x v="1"/>
    <x v="6"/>
    <x v="15"/>
    <x v="1"/>
    <x v="1"/>
    <x v="2"/>
  </r>
  <r>
    <x v="10"/>
    <s v="No"/>
    <s v="H-WI008"/>
    <d v="2023-11-07T00:00:00"/>
    <n v="32"/>
    <n v="6253.76"/>
    <n v="4670.3999999999996"/>
    <x v="0"/>
    <x v="7"/>
    <x v="10"/>
    <x v="5"/>
    <x v="2"/>
    <x v="7"/>
  </r>
  <r>
    <x v="9"/>
    <s v="No"/>
    <s v="G-GA018"/>
    <d v="2024-10-26T00:00:00"/>
    <n v="36"/>
    <n v="29039.759999999998"/>
    <n v="17317.440000000002"/>
    <x v="1"/>
    <x v="6"/>
    <x v="9"/>
    <x v="1"/>
    <x v="4"/>
    <x v="8"/>
  </r>
  <r>
    <x v="14"/>
    <s v="No"/>
    <s v="A-KE025"/>
    <d v="2024-07-02T00:00:00"/>
    <n v="11"/>
    <n v="10417.549999999999"/>
    <n v="7341.18"/>
    <x v="1"/>
    <x v="1"/>
    <x v="14"/>
    <x v="3"/>
    <x v="1"/>
    <x v="5"/>
  </r>
  <r>
    <x v="6"/>
    <s v="No"/>
    <s v="A-CH045"/>
    <d v="2024-05-25T00:00:00"/>
    <n v="2"/>
    <n v="1343.7"/>
    <n v="1061.18"/>
    <x v="1"/>
    <x v="5"/>
    <x v="6"/>
    <x v="1"/>
    <x v="1"/>
    <x v="2"/>
  </r>
  <r>
    <x v="13"/>
    <s v="No"/>
    <s v="A-KE025"/>
    <d v="2024-04-27T00:00:00"/>
    <n v="20"/>
    <n v="18941"/>
    <n v="13347.6"/>
    <x v="1"/>
    <x v="5"/>
    <x v="13"/>
    <x v="3"/>
    <x v="1"/>
    <x v="5"/>
  </r>
  <r>
    <x v="5"/>
    <s v="No"/>
    <s v="G-VR022"/>
    <d v="2024-01-14T00:00:00"/>
    <n v="22"/>
    <n v="16059.560000000001"/>
    <n v="12957.78"/>
    <x v="1"/>
    <x v="3"/>
    <x v="5"/>
    <x v="1"/>
    <x v="4"/>
    <x v="9"/>
  </r>
  <r>
    <x v="5"/>
    <s v="No"/>
    <s v="S-ST013"/>
    <d v="2024-12-28T00:00:00"/>
    <n v="35"/>
    <n v="13970.6"/>
    <n v="10557.4"/>
    <x v="1"/>
    <x v="6"/>
    <x v="5"/>
    <x v="4"/>
    <x v="3"/>
    <x v="4"/>
  </r>
  <r>
    <x v="5"/>
    <s v="No"/>
    <s v="G-VR049"/>
    <d v="2023-08-01T00:00:00"/>
    <n v="17"/>
    <n v="14775.72"/>
    <n v="11093.01"/>
    <x v="0"/>
    <x v="2"/>
    <x v="5"/>
    <x v="5"/>
    <x v="4"/>
    <x v="9"/>
  </r>
  <r>
    <x v="4"/>
    <s v="No"/>
    <s v="S-FI037"/>
    <d v="2024-05-15T00:00:00"/>
    <n v="17"/>
    <n v="25014.82"/>
    <n v="16926.05"/>
    <x v="1"/>
    <x v="5"/>
    <x v="4"/>
    <x v="1"/>
    <x v="3"/>
    <x v="6"/>
  </r>
  <r>
    <x v="5"/>
    <s v="No"/>
    <s v="G-GA017"/>
    <d v="2023-07-08T00:00:00"/>
    <n v="13"/>
    <n v="18239.13"/>
    <n v="11577.15"/>
    <x v="0"/>
    <x v="2"/>
    <x v="5"/>
    <x v="7"/>
    <x v="4"/>
    <x v="8"/>
  </r>
  <r>
    <x v="5"/>
    <s v="No"/>
    <s v="H-WI042"/>
    <d v="2024-03-25T00:00:00"/>
    <n v="19"/>
    <n v="16784.599999999999"/>
    <n v="11485.31"/>
    <x v="1"/>
    <x v="3"/>
    <x v="5"/>
    <x v="3"/>
    <x v="2"/>
    <x v="10"/>
  </r>
  <r>
    <x v="13"/>
    <s v="No"/>
    <s v="S-SM023"/>
    <d v="2023-05-08T00:00:00"/>
    <n v="9"/>
    <n v="2333.4299999999998"/>
    <n v="1525.23"/>
    <x v="0"/>
    <x v="4"/>
    <x v="13"/>
    <x v="6"/>
    <x v="3"/>
    <x v="15"/>
  </r>
  <r>
    <x v="14"/>
    <s v="No"/>
    <s v="S-FI012"/>
    <d v="2023-11-01T00:00:00"/>
    <n v="37"/>
    <n v="44323.040000000001"/>
    <n v="32654.35"/>
    <x v="0"/>
    <x v="7"/>
    <x v="14"/>
    <x v="1"/>
    <x v="3"/>
    <x v="6"/>
  </r>
  <r>
    <x v="14"/>
    <s v="No"/>
    <s v="A-CH041"/>
    <d v="2023-05-03T00:00:00"/>
    <n v="22"/>
    <n v="5931.64"/>
    <n v="3605.58"/>
    <x v="0"/>
    <x v="4"/>
    <x v="14"/>
    <x v="5"/>
    <x v="1"/>
    <x v="2"/>
  </r>
  <r>
    <x v="1"/>
    <s v="No"/>
    <s v="A-CH003"/>
    <d v="2023-07-23T00:00:00"/>
    <n v="10"/>
    <n v="3877.4"/>
    <n v="2594.2000000000003"/>
    <x v="0"/>
    <x v="2"/>
    <x v="1"/>
    <x v="6"/>
    <x v="1"/>
    <x v="2"/>
  </r>
  <r>
    <x v="5"/>
    <s v="No"/>
    <s v="H-WI032"/>
    <d v="2024-11-04T00:00:00"/>
    <n v="21"/>
    <n v="4968.8100000000004"/>
    <n v="3846.5699999999997"/>
    <x v="1"/>
    <x v="6"/>
    <x v="5"/>
    <x v="1"/>
    <x v="2"/>
    <x v="13"/>
  </r>
  <r>
    <x v="11"/>
    <s v="No"/>
    <s v="S-SM033"/>
    <d v="2024-07-16T00:00:00"/>
    <n v="3"/>
    <n v="3993.21"/>
    <n v="2452.86"/>
    <x v="1"/>
    <x v="1"/>
    <x v="11"/>
    <x v="7"/>
    <x v="3"/>
    <x v="12"/>
  </r>
  <r>
    <x v="6"/>
    <s v="No"/>
    <s v="S-FI050"/>
    <d v="2023-09-30T00:00:00"/>
    <n v="35"/>
    <n v="36879.15"/>
    <n v="22839.95"/>
    <x v="0"/>
    <x v="2"/>
    <x v="6"/>
    <x v="2"/>
    <x v="3"/>
    <x v="6"/>
  </r>
  <r>
    <x v="12"/>
    <s v="No"/>
    <s v="A-CH041"/>
    <d v="2023-01-09T00:00:00"/>
    <n v="24"/>
    <n v="6470.88"/>
    <n v="3933.3599999999997"/>
    <x v="0"/>
    <x v="0"/>
    <x v="12"/>
    <x v="5"/>
    <x v="1"/>
    <x v="2"/>
  </r>
  <r>
    <x v="11"/>
    <s v="No"/>
    <s v="A-MI007"/>
    <d v="2023-01-13T00:00:00"/>
    <n v="29"/>
    <n v="8331.7000000000007"/>
    <n v="6747.4299999999994"/>
    <x v="0"/>
    <x v="0"/>
    <x v="11"/>
    <x v="0"/>
    <x v="1"/>
    <x v="11"/>
  </r>
  <r>
    <x v="5"/>
    <s v="No"/>
    <s v="L-GA036"/>
    <d v="2024-07-11T00:00:00"/>
    <n v="6"/>
    <n v="2884.2"/>
    <n v="1811.6399999999999"/>
    <x v="1"/>
    <x v="1"/>
    <x v="5"/>
    <x v="1"/>
    <x v="0"/>
    <x v="0"/>
  </r>
  <r>
    <x v="6"/>
    <s v="No"/>
    <s v="H-WI030"/>
    <d v="2023-10-25T00:00:00"/>
    <n v="28"/>
    <n v="15214.08"/>
    <n v="10824.24"/>
    <x v="0"/>
    <x v="7"/>
    <x v="6"/>
    <x v="1"/>
    <x v="2"/>
    <x v="10"/>
  </r>
  <r>
    <x v="3"/>
    <s v="No"/>
    <s v="G-GA046"/>
    <d v="2024-10-22T00:00:00"/>
    <n v="34"/>
    <n v="10987.099999999999"/>
    <n v="6795.2400000000007"/>
    <x v="1"/>
    <x v="6"/>
    <x v="3"/>
    <x v="0"/>
    <x v="4"/>
    <x v="8"/>
  </r>
  <r>
    <x v="15"/>
    <s v="No"/>
    <s v="A-MI014"/>
    <d v="2024-11-22T00:00:00"/>
    <n v="29"/>
    <n v="16309.89"/>
    <n v="12453.47"/>
    <x v="1"/>
    <x v="6"/>
    <x v="15"/>
    <x v="3"/>
    <x v="1"/>
    <x v="11"/>
  </r>
  <r>
    <x v="7"/>
    <s v="No"/>
    <s v="G-VR022"/>
    <d v="2024-10-13T00:00:00"/>
    <n v="32"/>
    <n v="23359.360000000001"/>
    <n v="18847.68"/>
    <x v="1"/>
    <x v="6"/>
    <x v="7"/>
    <x v="1"/>
    <x v="4"/>
    <x v="9"/>
  </r>
  <r>
    <x v="9"/>
    <s v="No"/>
    <s v="A-CH002"/>
    <d v="2024-10-01T00:00:00"/>
    <n v="39"/>
    <n v="7136.2199999999993"/>
    <n v="5421.3899999999994"/>
    <x v="1"/>
    <x v="6"/>
    <x v="9"/>
    <x v="2"/>
    <x v="1"/>
    <x v="2"/>
  </r>
  <r>
    <x v="4"/>
    <s v="No"/>
    <s v="G-GA005"/>
    <d v="2024-03-25T00:00:00"/>
    <n v="23"/>
    <n v="12339.04"/>
    <n v="8993.6899999999987"/>
    <x v="1"/>
    <x v="3"/>
    <x v="4"/>
    <x v="1"/>
    <x v="4"/>
    <x v="8"/>
  </r>
  <r>
    <x v="1"/>
    <s v="No"/>
    <s v="S-FI012"/>
    <d v="2023-05-08T00:00:00"/>
    <n v="10"/>
    <n v="11979.2"/>
    <n v="8825.5"/>
    <x v="0"/>
    <x v="4"/>
    <x v="1"/>
    <x v="1"/>
    <x v="3"/>
    <x v="6"/>
  </r>
  <r>
    <x v="7"/>
    <s v="No"/>
    <s v="L-GA036"/>
    <d v="2024-05-10T00:00:00"/>
    <n v="9"/>
    <n v="4326.3"/>
    <n v="2717.46"/>
    <x v="1"/>
    <x v="5"/>
    <x v="7"/>
    <x v="1"/>
    <x v="0"/>
    <x v="0"/>
  </r>
  <r>
    <x v="15"/>
    <s v="No"/>
    <s v="A-CH039"/>
    <d v="2023-09-14T00:00:00"/>
    <n v="16"/>
    <n v="14049.12"/>
    <n v="9679.52"/>
    <x v="0"/>
    <x v="2"/>
    <x v="15"/>
    <x v="2"/>
    <x v="1"/>
    <x v="2"/>
  </r>
  <r>
    <x v="3"/>
    <s v="No"/>
    <s v="L-UL034"/>
    <d v="2023-02-27T00:00:00"/>
    <n v="32"/>
    <n v="2553.92"/>
    <n v="2048.64"/>
    <x v="0"/>
    <x v="0"/>
    <x v="3"/>
    <x v="6"/>
    <x v="0"/>
    <x v="1"/>
  </r>
  <r>
    <x v="7"/>
    <s v="No"/>
    <s v="A-KE011"/>
    <d v="2024-06-10T00:00:00"/>
    <n v="5"/>
    <n v="6656.15"/>
    <n v="4153.55"/>
    <x v="1"/>
    <x v="5"/>
    <x v="7"/>
    <x v="2"/>
    <x v="1"/>
    <x v="5"/>
  </r>
  <r>
    <x v="0"/>
    <s v="No"/>
    <s v="L-UL028"/>
    <d v="2024-06-22T00:00:00"/>
    <n v="1"/>
    <n v="423.67"/>
    <n v="276.10000000000002"/>
    <x v="1"/>
    <x v="5"/>
    <x v="0"/>
    <x v="7"/>
    <x v="0"/>
    <x v="1"/>
  </r>
  <r>
    <x v="11"/>
    <s v="No"/>
    <s v="A-CH045"/>
    <d v="2024-08-23T00:00:00"/>
    <n v="7"/>
    <n v="4702.95"/>
    <n v="3714.13"/>
    <x v="1"/>
    <x v="1"/>
    <x v="11"/>
    <x v="1"/>
    <x v="1"/>
    <x v="2"/>
  </r>
  <r>
    <x v="6"/>
    <s v="No"/>
    <s v="G-GA006"/>
    <d v="2024-10-08T00:00:00"/>
    <n v="31"/>
    <n v="41967.49"/>
    <n v="30208.260000000002"/>
    <x v="1"/>
    <x v="6"/>
    <x v="6"/>
    <x v="6"/>
    <x v="4"/>
    <x v="8"/>
  </r>
  <r>
    <x v="2"/>
    <s v="No"/>
    <s v="S-SM033"/>
    <d v="2024-08-14T00:00:00"/>
    <n v="17"/>
    <n v="22628.19"/>
    <n v="13899.54"/>
    <x v="1"/>
    <x v="1"/>
    <x v="2"/>
    <x v="7"/>
    <x v="3"/>
    <x v="12"/>
  </r>
  <r>
    <x v="6"/>
    <s v="No"/>
    <s v="A-CH003"/>
    <d v="2023-07-09T00:00:00"/>
    <n v="22"/>
    <n v="8530.2800000000007"/>
    <n v="5707.2400000000007"/>
    <x v="0"/>
    <x v="2"/>
    <x v="6"/>
    <x v="6"/>
    <x v="1"/>
    <x v="2"/>
  </r>
  <r>
    <x v="5"/>
    <s v="No"/>
    <s v="A-CH039"/>
    <d v="2023-11-09T00:00:00"/>
    <n v="29"/>
    <n v="25464.030000000002"/>
    <n v="17544.13"/>
    <x v="0"/>
    <x v="7"/>
    <x v="5"/>
    <x v="2"/>
    <x v="1"/>
    <x v="2"/>
  </r>
  <r>
    <x v="12"/>
    <s v="No"/>
    <s v="A-CH041"/>
    <d v="2023-06-04T00:00:00"/>
    <n v="6"/>
    <n v="1617.72"/>
    <n v="983.33999999999992"/>
    <x v="0"/>
    <x v="4"/>
    <x v="12"/>
    <x v="5"/>
    <x v="1"/>
    <x v="2"/>
  </r>
  <r>
    <x v="9"/>
    <s v="No"/>
    <s v="A-KE027"/>
    <d v="2023-06-14T00:00:00"/>
    <n v="15"/>
    <n v="13323.150000000001"/>
    <n v="10836.75"/>
    <x v="0"/>
    <x v="4"/>
    <x v="9"/>
    <x v="2"/>
    <x v="1"/>
    <x v="5"/>
  </r>
  <r>
    <x v="15"/>
    <s v="No"/>
    <s v="A-KE027"/>
    <d v="2023-10-01T00:00:00"/>
    <n v="34"/>
    <n v="30199.14"/>
    <n v="24563.300000000003"/>
    <x v="0"/>
    <x v="7"/>
    <x v="15"/>
    <x v="2"/>
    <x v="1"/>
    <x v="5"/>
  </r>
  <r>
    <x v="6"/>
    <s v="No"/>
    <s v="S-FI037"/>
    <d v="2024-10-19T00:00:00"/>
    <n v="34"/>
    <n v="50029.64"/>
    <n v="33852.1"/>
    <x v="1"/>
    <x v="6"/>
    <x v="6"/>
    <x v="1"/>
    <x v="3"/>
    <x v="6"/>
  </r>
  <r>
    <x v="8"/>
    <s v="No"/>
    <s v="G-GA047"/>
    <d v="2024-05-02T00:00:00"/>
    <n v="9"/>
    <n v="10535.76"/>
    <n v="8416.5299999999988"/>
    <x v="1"/>
    <x v="5"/>
    <x v="8"/>
    <x v="6"/>
    <x v="4"/>
    <x v="8"/>
  </r>
  <r>
    <x v="14"/>
    <s v="No"/>
    <s v="H-WI030"/>
    <d v="2023-03-21T00:00:00"/>
    <n v="14"/>
    <n v="7607.04"/>
    <n v="5412.12"/>
    <x v="0"/>
    <x v="0"/>
    <x v="14"/>
    <x v="1"/>
    <x v="2"/>
    <x v="10"/>
  </r>
  <r>
    <x v="5"/>
    <s v="No"/>
    <s v="A-KE027"/>
    <d v="2023-04-19T00:00:00"/>
    <n v="18"/>
    <n v="15987.78"/>
    <n v="13004.1"/>
    <x v="0"/>
    <x v="4"/>
    <x v="5"/>
    <x v="2"/>
    <x v="1"/>
    <x v="5"/>
  </r>
  <r>
    <x v="5"/>
    <s v="No"/>
    <s v="H-WI030"/>
    <d v="2023-03-04T00:00:00"/>
    <n v="15"/>
    <n v="8150.4000000000005"/>
    <n v="5798.7"/>
    <x v="0"/>
    <x v="0"/>
    <x v="5"/>
    <x v="1"/>
    <x v="2"/>
    <x v="10"/>
  </r>
  <r>
    <x v="1"/>
    <s v="No"/>
    <s v="G-VR022"/>
    <d v="2024-02-12T00:00:00"/>
    <n v="22"/>
    <n v="16059.560000000001"/>
    <n v="12957.78"/>
    <x v="1"/>
    <x v="3"/>
    <x v="1"/>
    <x v="1"/>
    <x v="4"/>
    <x v="9"/>
  </r>
  <r>
    <x v="5"/>
    <s v="No"/>
    <s v="L-UL031"/>
    <d v="2024-10-26T00:00:00"/>
    <n v="30"/>
    <n v="18216.900000000001"/>
    <n v="11170.199999999999"/>
    <x v="1"/>
    <x v="6"/>
    <x v="5"/>
    <x v="1"/>
    <x v="0"/>
    <x v="1"/>
  </r>
  <r>
    <x v="5"/>
    <s v="No"/>
    <s v="A-MI014"/>
    <d v="2024-04-09T00:00:00"/>
    <n v="7"/>
    <n v="3936.87"/>
    <n v="3006.01"/>
    <x v="1"/>
    <x v="5"/>
    <x v="5"/>
    <x v="3"/>
    <x v="1"/>
    <x v="11"/>
  </r>
  <r>
    <x v="4"/>
    <s v="No"/>
    <s v="G-GA006"/>
    <d v="2024-02-22T00:00:00"/>
    <n v="24"/>
    <n v="32490.959999999999"/>
    <n v="23387.040000000001"/>
    <x v="1"/>
    <x v="3"/>
    <x v="4"/>
    <x v="6"/>
    <x v="4"/>
    <x v="8"/>
  </r>
  <r>
    <x v="5"/>
    <s v="No"/>
    <s v="L-UL028"/>
    <d v="2024-07-15T00:00:00"/>
    <n v="12"/>
    <n v="5084.04"/>
    <n v="3313.2000000000003"/>
    <x v="1"/>
    <x v="1"/>
    <x v="5"/>
    <x v="7"/>
    <x v="0"/>
    <x v="1"/>
  </r>
  <r>
    <x v="5"/>
    <s v="No"/>
    <s v="A-CH039"/>
    <d v="2023-02-27T00:00:00"/>
    <n v="16"/>
    <n v="14049.12"/>
    <n v="9679.52"/>
    <x v="0"/>
    <x v="0"/>
    <x v="5"/>
    <x v="2"/>
    <x v="1"/>
    <x v="2"/>
  </r>
  <r>
    <x v="11"/>
    <s v="No"/>
    <s v="G-VR022"/>
    <d v="2024-07-09T00:00:00"/>
    <n v="7"/>
    <n v="5109.8600000000006"/>
    <n v="4122.93"/>
    <x v="1"/>
    <x v="1"/>
    <x v="11"/>
    <x v="1"/>
    <x v="4"/>
    <x v="9"/>
  </r>
  <r>
    <x v="4"/>
    <s v="No"/>
    <s v="G-VR022"/>
    <d v="2024-12-29T00:00:00"/>
    <n v="21"/>
    <n v="15329.58"/>
    <n v="12368.79"/>
    <x v="1"/>
    <x v="6"/>
    <x v="4"/>
    <x v="1"/>
    <x v="4"/>
    <x v="9"/>
  </r>
  <r>
    <x v="8"/>
    <s v="No"/>
    <s v="A-KE020"/>
    <d v="2023-12-10T00:00:00"/>
    <n v="26"/>
    <n v="8870.42"/>
    <n v="5290.22"/>
    <x v="0"/>
    <x v="7"/>
    <x v="8"/>
    <x v="1"/>
    <x v="1"/>
    <x v="5"/>
  </r>
  <r>
    <x v="3"/>
    <s v="No"/>
    <s v="H-WI035"/>
    <d v="2024-08-28T00:00:00"/>
    <n v="14"/>
    <n v="4961.88"/>
    <n v="3542.84"/>
    <x v="1"/>
    <x v="1"/>
    <x v="3"/>
    <x v="1"/>
    <x v="2"/>
    <x v="13"/>
  </r>
  <r>
    <x v="3"/>
    <s v="No"/>
    <s v="L-UL028"/>
    <d v="2024-08-13T00:00:00"/>
    <n v="8"/>
    <n v="3389.36"/>
    <n v="2208.8000000000002"/>
    <x v="1"/>
    <x v="1"/>
    <x v="3"/>
    <x v="7"/>
    <x v="0"/>
    <x v="1"/>
  </r>
  <r>
    <x v="10"/>
    <s v="No"/>
    <s v="H-WI032"/>
    <d v="2024-02-13T00:00:00"/>
    <n v="27"/>
    <n v="6388.47"/>
    <n v="4945.5899999999992"/>
    <x v="1"/>
    <x v="3"/>
    <x v="10"/>
    <x v="1"/>
    <x v="2"/>
    <x v="13"/>
  </r>
  <r>
    <x v="1"/>
    <s v="No"/>
    <s v="L-UL001"/>
    <d v="2023-08-14T00:00:00"/>
    <n v="6"/>
    <n v="1370.58"/>
    <n v="1095.3600000000001"/>
    <x v="0"/>
    <x v="2"/>
    <x v="1"/>
    <x v="5"/>
    <x v="0"/>
    <x v="1"/>
  </r>
  <r>
    <x v="0"/>
    <s v="No"/>
    <s v="S-FI037"/>
    <d v="2024-10-08T00:00:00"/>
    <n v="37"/>
    <n v="54444.020000000004"/>
    <n v="36839.049999999996"/>
    <x v="1"/>
    <x v="6"/>
    <x v="0"/>
    <x v="1"/>
    <x v="3"/>
    <x v="6"/>
  </r>
  <r>
    <x v="2"/>
    <s v="No"/>
    <s v="G-VR022"/>
    <d v="2024-04-04T00:00:00"/>
    <n v="7"/>
    <n v="5109.8600000000006"/>
    <n v="4122.93"/>
    <x v="1"/>
    <x v="5"/>
    <x v="2"/>
    <x v="1"/>
    <x v="4"/>
    <x v="9"/>
  </r>
  <r>
    <x v="5"/>
    <s v="No"/>
    <s v="G-GA047"/>
    <d v="2024-02-15T00:00:00"/>
    <n v="20"/>
    <n v="23412.800000000003"/>
    <n v="18703.399999999998"/>
    <x v="1"/>
    <x v="3"/>
    <x v="5"/>
    <x v="6"/>
    <x v="4"/>
    <x v="8"/>
  </r>
  <r>
    <x v="5"/>
    <s v="No"/>
    <s v="S-SM038"/>
    <d v="2024-08-06T00:00:00"/>
    <n v="9"/>
    <n v="13007.699999999999"/>
    <n v="8732.43"/>
    <x v="1"/>
    <x v="1"/>
    <x v="5"/>
    <x v="1"/>
    <x v="3"/>
    <x v="12"/>
  </r>
  <r>
    <x v="6"/>
    <s v="No"/>
    <s v="H-WI032"/>
    <d v="2024-06-01T00:00:00"/>
    <n v="5"/>
    <n v="1183.0500000000002"/>
    <n v="915.84999999999991"/>
    <x v="1"/>
    <x v="5"/>
    <x v="6"/>
    <x v="1"/>
    <x v="2"/>
    <x v="13"/>
  </r>
  <r>
    <x v="14"/>
    <s v="No"/>
    <s v="G-GA017"/>
    <d v="2024-11-02T00:00:00"/>
    <n v="26"/>
    <n v="36478.26"/>
    <n v="23154.3"/>
    <x v="1"/>
    <x v="6"/>
    <x v="14"/>
    <x v="7"/>
    <x v="4"/>
    <x v="8"/>
  </r>
  <r>
    <x v="13"/>
    <s v="No"/>
    <s v="S-SM023"/>
    <d v="2024-10-23T00:00:00"/>
    <n v="40"/>
    <n v="10370.799999999999"/>
    <n v="6778.8"/>
    <x v="1"/>
    <x v="6"/>
    <x v="13"/>
    <x v="6"/>
    <x v="3"/>
    <x v="15"/>
  </r>
  <r>
    <x v="3"/>
    <s v="No"/>
    <s v="G-GA018"/>
    <d v="2024-10-26T00:00:00"/>
    <n v="36"/>
    <n v="29039.759999999998"/>
    <n v="17317.440000000002"/>
    <x v="1"/>
    <x v="6"/>
    <x v="3"/>
    <x v="1"/>
    <x v="4"/>
    <x v="8"/>
  </r>
  <r>
    <x v="9"/>
    <s v="No"/>
    <s v="A-KE025"/>
    <d v="2024-02-06T00:00:00"/>
    <n v="11"/>
    <n v="10417.549999999999"/>
    <n v="7341.18"/>
    <x v="1"/>
    <x v="3"/>
    <x v="9"/>
    <x v="3"/>
    <x v="1"/>
    <x v="5"/>
  </r>
  <r>
    <x v="5"/>
    <s v="No"/>
    <s v="G-GA047"/>
    <d v="2024-09-09T00:00:00"/>
    <n v="10"/>
    <n v="11706.400000000001"/>
    <n v="9351.6999999999989"/>
    <x v="1"/>
    <x v="1"/>
    <x v="5"/>
    <x v="6"/>
    <x v="4"/>
    <x v="8"/>
  </r>
  <r>
    <x v="2"/>
    <s v="No"/>
    <s v="L-GA010"/>
    <d v="2024-10-24T00:00:00"/>
    <n v="43"/>
    <n v="28079"/>
    <n v="21033.45"/>
    <x v="1"/>
    <x v="6"/>
    <x v="2"/>
    <x v="5"/>
    <x v="0"/>
    <x v="0"/>
  </r>
  <r>
    <x v="5"/>
    <s v="No"/>
    <s v="A-KE020"/>
    <d v="2024-04-15T00:00:00"/>
    <n v="14"/>
    <n v="4776.38"/>
    <n v="2848.58"/>
    <x v="1"/>
    <x v="5"/>
    <x v="5"/>
    <x v="1"/>
    <x v="1"/>
    <x v="5"/>
  </r>
  <r>
    <x v="13"/>
    <s v="No"/>
    <s v="G-GA006"/>
    <d v="2024-09-25T00:00:00"/>
    <n v="1"/>
    <n v="1353.79"/>
    <n v="974.46"/>
    <x v="1"/>
    <x v="1"/>
    <x v="13"/>
    <x v="6"/>
    <x v="4"/>
    <x v="8"/>
  </r>
  <r>
    <x v="13"/>
    <s v="No"/>
    <s v="S-SM033"/>
    <d v="2024-05-02T00:00:00"/>
    <n v="13"/>
    <n v="17303.91"/>
    <n v="10629.06"/>
    <x v="1"/>
    <x v="5"/>
    <x v="13"/>
    <x v="7"/>
    <x v="3"/>
    <x v="12"/>
  </r>
  <r>
    <x v="10"/>
    <s v="No"/>
    <s v="S-FI037"/>
    <d v="2024-04-09T00:00:00"/>
    <n v="19"/>
    <n v="27957.74"/>
    <n v="18917.349999999999"/>
    <x v="1"/>
    <x v="5"/>
    <x v="10"/>
    <x v="1"/>
    <x v="3"/>
    <x v="6"/>
  </r>
  <r>
    <x v="9"/>
    <s v="No"/>
    <s v="A-CH003"/>
    <d v="2023-11-22T00:00:00"/>
    <n v="23"/>
    <n v="8918.02"/>
    <n v="5966.6600000000008"/>
    <x v="0"/>
    <x v="7"/>
    <x v="9"/>
    <x v="6"/>
    <x v="1"/>
    <x v="2"/>
  </r>
  <r>
    <x v="13"/>
    <s v="No"/>
    <s v="L-GA036"/>
    <d v="2024-02-23T00:00:00"/>
    <n v="26"/>
    <n v="12498.199999999999"/>
    <n v="7850.44"/>
    <x v="1"/>
    <x v="3"/>
    <x v="13"/>
    <x v="1"/>
    <x v="0"/>
    <x v="0"/>
  </r>
  <r>
    <x v="3"/>
    <s v="No"/>
    <s v="A-CH039"/>
    <d v="2023-02-20T00:00:00"/>
    <n v="17"/>
    <n v="14927.19"/>
    <n v="10284.49"/>
    <x v="0"/>
    <x v="0"/>
    <x v="3"/>
    <x v="2"/>
    <x v="1"/>
    <x v="2"/>
  </r>
  <r>
    <x v="0"/>
    <s v="No"/>
    <s v="H-WI042"/>
    <d v="2024-07-19T00:00:00"/>
    <n v="3"/>
    <n v="2650.2"/>
    <n v="1813.47"/>
    <x v="1"/>
    <x v="1"/>
    <x v="0"/>
    <x v="3"/>
    <x v="2"/>
    <x v="10"/>
  </r>
  <r>
    <x v="7"/>
    <s v="No"/>
    <s v="A-MI014"/>
    <d v="2024-01-28T00:00:00"/>
    <n v="11"/>
    <n v="6186.5099999999993"/>
    <n v="4723.7300000000005"/>
    <x v="1"/>
    <x v="3"/>
    <x v="7"/>
    <x v="3"/>
    <x v="1"/>
    <x v="11"/>
  </r>
  <r>
    <x v="5"/>
    <s v="No"/>
    <s v="S-SM038"/>
    <d v="2023-09-20T00:00:00"/>
    <n v="21"/>
    <n v="30351.3"/>
    <n v="20375.669999999998"/>
    <x v="0"/>
    <x v="2"/>
    <x v="5"/>
    <x v="1"/>
    <x v="3"/>
    <x v="12"/>
  </r>
  <r>
    <x v="5"/>
    <s v="No"/>
    <s v="L-UL028"/>
    <d v="2024-04-23T00:00:00"/>
    <n v="19"/>
    <n v="8049.7300000000005"/>
    <n v="5245.9000000000005"/>
    <x v="1"/>
    <x v="5"/>
    <x v="5"/>
    <x v="7"/>
    <x v="0"/>
    <x v="1"/>
  </r>
  <r>
    <x v="2"/>
    <s v="No"/>
    <s v="A-KE020"/>
    <d v="2023-10-05T00:00:00"/>
    <n v="13"/>
    <n v="4435.21"/>
    <n v="2645.11"/>
    <x v="0"/>
    <x v="7"/>
    <x v="2"/>
    <x v="1"/>
    <x v="1"/>
    <x v="5"/>
  </r>
  <r>
    <x v="5"/>
    <s v="No"/>
    <s v="S-SM033"/>
    <d v="2024-12-10T00:00:00"/>
    <n v="40"/>
    <n v="53242.799999999996"/>
    <n v="32704.799999999999"/>
    <x v="1"/>
    <x v="6"/>
    <x v="5"/>
    <x v="7"/>
    <x v="3"/>
    <x v="12"/>
  </r>
  <r>
    <x v="5"/>
    <s v="No"/>
    <s v="A-MI014"/>
    <d v="2024-06-28T00:00:00"/>
    <n v="9"/>
    <n v="5061.6899999999996"/>
    <n v="3864.87"/>
    <x v="1"/>
    <x v="5"/>
    <x v="5"/>
    <x v="3"/>
    <x v="1"/>
    <x v="11"/>
  </r>
  <r>
    <x v="4"/>
    <s v="No"/>
    <s v="G-VR009"/>
    <d v="2023-10-22T00:00:00"/>
    <n v="38"/>
    <n v="40468.480000000003"/>
    <n v="26093.46"/>
    <x v="0"/>
    <x v="7"/>
    <x v="4"/>
    <x v="1"/>
    <x v="4"/>
    <x v="9"/>
  </r>
  <r>
    <x v="5"/>
    <s v="No"/>
    <s v="L-GA036"/>
    <d v="2024-04-11T00:00:00"/>
    <n v="7"/>
    <n v="3364.9"/>
    <n v="2113.58"/>
    <x v="1"/>
    <x v="5"/>
    <x v="5"/>
    <x v="1"/>
    <x v="0"/>
    <x v="0"/>
  </r>
  <r>
    <x v="14"/>
    <s v="No"/>
    <s v="H-WI029"/>
    <d v="2024-09-03T00:00:00"/>
    <n v="5"/>
    <n v="6378.0499999999993"/>
    <n v="3976.95"/>
    <x v="1"/>
    <x v="1"/>
    <x v="14"/>
    <x v="4"/>
    <x v="2"/>
    <x v="13"/>
  </r>
  <r>
    <x v="3"/>
    <s v="No"/>
    <s v="L-GA036"/>
    <d v="2024-07-21T00:00:00"/>
    <n v="14"/>
    <n v="6729.8"/>
    <n v="4227.16"/>
    <x v="1"/>
    <x v="1"/>
    <x v="3"/>
    <x v="1"/>
    <x v="0"/>
    <x v="0"/>
  </r>
  <r>
    <x v="9"/>
    <s v="No"/>
    <s v="G-GA005"/>
    <d v="2023-12-08T00:00:00"/>
    <n v="37"/>
    <n v="19849.760000000002"/>
    <n v="14468.109999999999"/>
    <x v="0"/>
    <x v="7"/>
    <x v="9"/>
    <x v="1"/>
    <x v="4"/>
    <x v="8"/>
  </r>
  <r>
    <x v="5"/>
    <s v="No"/>
    <s v="G-VR022"/>
    <d v="2024-08-06T00:00:00"/>
    <n v="19"/>
    <n v="13869.62"/>
    <n v="11190.81"/>
    <x v="1"/>
    <x v="1"/>
    <x v="5"/>
    <x v="1"/>
    <x v="4"/>
    <x v="9"/>
  </r>
  <r>
    <x v="4"/>
    <s v="No"/>
    <s v="S-SM033"/>
    <d v="2024-11-26T00:00:00"/>
    <n v="21"/>
    <n v="27952.469999999998"/>
    <n v="17170.02"/>
    <x v="1"/>
    <x v="6"/>
    <x v="4"/>
    <x v="7"/>
    <x v="3"/>
    <x v="12"/>
  </r>
  <r>
    <x v="6"/>
    <s v="No"/>
    <s v="G-GA044"/>
    <d v="2023-06-17T00:00:00"/>
    <n v="8"/>
    <n v="9048.8799999999992"/>
    <n v="7511.6"/>
    <x v="0"/>
    <x v="4"/>
    <x v="6"/>
    <x v="1"/>
    <x v="4"/>
    <x v="16"/>
  </r>
  <r>
    <x v="0"/>
    <s v="No"/>
    <s v="S-FI012"/>
    <d v="2024-02-10T00:00:00"/>
    <n v="33"/>
    <n v="39531.360000000001"/>
    <n v="29124.149999999998"/>
    <x v="1"/>
    <x v="3"/>
    <x v="0"/>
    <x v="1"/>
    <x v="3"/>
    <x v="6"/>
  </r>
  <r>
    <x v="10"/>
    <s v="No"/>
    <s v="H-WI032"/>
    <d v="2024-09-04T00:00:00"/>
    <n v="16"/>
    <n v="3785.76"/>
    <n v="2930.72"/>
    <x v="1"/>
    <x v="1"/>
    <x v="10"/>
    <x v="1"/>
    <x v="2"/>
    <x v="13"/>
  </r>
  <r>
    <x v="8"/>
    <s v="No"/>
    <s v="A-CH002"/>
    <d v="2024-10-20T00:00:00"/>
    <n v="39"/>
    <n v="7136.2199999999993"/>
    <n v="5421.3899999999994"/>
    <x v="1"/>
    <x v="6"/>
    <x v="8"/>
    <x v="2"/>
    <x v="1"/>
    <x v="2"/>
  </r>
  <r>
    <x v="4"/>
    <s v="No"/>
    <s v="G-GA006"/>
    <d v="2024-03-10T00:00:00"/>
    <n v="15"/>
    <n v="20306.849999999999"/>
    <n v="14616.900000000001"/>
    <x v="1"/>
    <x v="3"/>
    <x v="4"/>
    <x v="6"/>
    <x v="4"/>
    <x v="8"/>
  </r>
  <r>
    <x v="5"/>
    <s v="No"/>
    <s v="A-MI014"/>
    <d v="2024-01-26T00:00:00"/>
    <n v="28"/>
    <n v="15747.48"/>
    <n v="12024.04"/>
    <x v="1"/>
    <x v="3"/>
    <x v="5"/>
    <x v="3"/>
    <x v="1"/>
    <x v="11"/>
  </r>
  <r>
    <x v="0"/>
    <s v="No"/>
    <s v="A-CH002"/>
    <d v="2024-09-03T00:00:00"/>
    <n v="20"/>
    <n v="3659.6"/>
    <n v="2780.2"/>
    <x v="1"/>
    <x v="1"/>
    <x v="0"/>
    <x v="2"/>
    <x v="1"/>
    <x v="2"/>
  </r>
  <r>
    <x v="5"/>
    <s v="No"/>
    <s v="H-WI008"/>
    <d v="2023-04-26T00:00:00"/>
    <n v="9"/>
    <n v="1758.8700000000001"/>
    <n v="1313.55"/>
    <x v="0"/>
    <x v="4"/>
    <x v="5"/>
    <x v="5"/>
    <x v="2"/>
    <x v="7"/>
  </r>
  <r>
    <x v="15"/>
    <s v="No"/>
    <s v="G-VR049"/>
    <d v="2023-09-01T00:00:00"/>
    <n v="2"/>
    <n v="1738.32"/>
    <n v="1305.06"/>
    <x v="0"/>
    <x v="2"/>
    <x v="15"/>
    <x v="5"/>
    <x v="4"/>
    <x v="9"/>
  </r>
  <r>
    <x v="5"/>
    <s v="No"/>
    <s v="L-GA036"/>
    <d v="2024-06-22T00:00:00"/>
    <n v="1"/>
    <n v="480.7"/>
    <n v="301.94"/>
    <x v="1"/>
    <x v="5"/>
    <x v="5"/>
    <x v="1"/>
    <x v="0"/>
    <x v="0"/>
  </r>
  <r>
    <x v="4"/>
    <s v="No"/>
    <s v="A-CH002"/>
    <d v="2024-12-10T00:00:00"/>
    <n v="40"/>
    <n v="7319.2"/>
    <n v="5560.4"/>
    <x v="1"/>
    <x v="6"/>
    <x v="4"/>
    <x v="2"/>
    <x v="1"/>
    <x v="2"/>
  </r>
  <r>
    <x v="5"/>
    <s v="No"/>
    <s v="A-KE040"/>
    <d v="2023-09-16T00:00:00"/>
    <n v="10"/>
    <n v="1630.5"/>
    <n v="1261.0999999999999"/>
    <x v="0"/>
    <x v="2"/>
    <x v="5"/>
    <x v="1"/>
    <x v="1"/>
    <x v="5"/>
  </r>
  <r>
    <x v="8"/>
    <s v="No"/>
    <s v="A-CH002"/>
    <d v="2024-02-10T00:00:00"/>
    <n v="25"/>
    <n v="4574.5"/>
    <n v="3475.25"/>
    <x v="1"/>
    <x v="3"/>
    <x v="8"/>
    <x v="2"/>
    <x v="1"/>
    <x v="2"/>
  </r>
  <r>
    <x v="3"/>
    <s v="No"/>
    <s v="A-KE027"/>
    <d v="2023-09-12T00:00:00"/>
    <n v="7"/>
    <n v="6217.47"/>
    <n v="5057.1500000000005"/>
    <x v="0"/>
    <x v="2"/>
    <x v="3"/>
    <x v="2"/>
    <x v="1"/>
    <x v="5"/>
  </r>
  <r>
    <x v="5"/>
    <s v="No"/>
    <s v="A-MI014"/>
    <d v="2024-08-08T00:00:00"/>
    <n v="15"/>
    <n v="8436.15"/>
    <n v="6441.45"/>
    <x v="1"/>
    <x v="1"/>
    <x v="5"/>
    <x v="3"/>
    <x v="1"/>
    <x v="11"/>
  </r>
  <r>
    <x v="5"/>
    <s v="No"/>
    <s v="G-GA046"/>
    <d v="2024-05-19T00:00:00"/>
    <n v="18"/>
    <n v="5816.7"/>
    <n v="3597.4800000000005"/>
    <x v="1"/>
    <x v="5"/>
    <x v="5"/>
    <x v="0"/>
    <x v="4"/>
    <x v="8"/>
  </r>
  <r>
    <x v="7"/>
    <s v="No"/>
    <s v="A-MI014"/>
    <d v="2024-08-23T00:00:00"/>
    <n v="16"/>
    <n v="8998.56"/>
    <n v="6870.88"/>
    <x v="1"/>
    <x v="1"/>
    <x v="7"/>
    <x v="3"/>
    <x v="1"/>
    <x v="11"/>
  </r>
  <r>
    <x v="9"/>
    <s v="No"/>
    <s v="H-WI029"/>
    <d v="2024-06-22T00:00:00"/>
    <n v="5"/>
    <n v="6378.0499999999993"/>
    <n v="3976.95"/>
    <x v="1"/>
    <x v="5"/>
    <x v="9"/>
    <x v="4"/>
    <x v="2"/>
    <x v="13"/>
  </r>
  <r>
    <x v="11"/>
    <s v="No"/>
    <s v="L-UL034"/>
    <d v="2023-02-16T00:00:00"/>
    <n v="17"/>
    <n v="1356.77"/>
    <n v="1088.3399999999999"/>
    <x v="0"/>
    <x v="0"/>
    <x v="11"/>
    <x v="6"/>
    <x v="0"/>
    <x v="1"/>
  </r>
  <r>
    <x v="15"/>
    <s v="No"/>
    <s v="L-UL034"/>
    <d v="2024-05-15T00:00:00"/>
    <n v="17"/>
    <n v="1356.77"/>
    <n v="1088.3399999999999"/>
    <x v="1"/>
    <x v="5"/>
    <x v="15"/>
    <x v="6"/>
    <x v="0"/>
    <x v="1"/>
  </r>
  <r>
    <x v="13"/>
    <s v="No"/>
    <s v="H-WI035"/>
    <d v="2023-09-12T00:00:00"/>
    <n v="13"/>
    <n v="4607.46"/>
    <n v="3289.78"/>
    <x v="0"/>
    <x v="2"/>
    <x v="13"/>
    <x v="1"/>
    <x v="2"/>
    <x v="13"/>
  </r>
  <r>
    <x v="3"/>
    <s v="No"/>
    <s v="S-SM038"/>
    <d v="2023-02-08T00:00:00"/>
    <n v="16"/>
    <n v="23124.799999999999"/>
    <n v="15524.32"/>
    <x v="0"/>
    <x v="0"/>
    <x v="3"/>
    <x v="1"/>
    <x v="3"/>
    <x v="12"/>
  </r>
  <r>
    <x v="10"/>
    <s v="No"/>
    <s v="S-SM038"/>
    <d v="2023-04-07T00:00:00"/>
    <n v="9"/>
    <n v="13007.699999999999"/>
    <n v="8732.43"/>
    <x v="0"/>
    <x v="4"/>
    <x v="10"/>
    <x v="1"/>
    <x v="3"/>
    <x v="12"/>
  </r>
  <r>
    <x v="5"/>
    <s v="No"/>
    <s v="S-FI037"/>
    <d v="2024-05-27T00:00:00"/>
    <n v="11"/>
    <n v="16186.060000000001"/>
    <n v="10952.15"/>
    <x v="1"/>
    <x v="5"/>
    <x v="5"/>
    <x v="1"/>
    <x v="3"/>
    <x v="6"/>
  </r>
  <r>
    <x v="14"/>
    <s v="No"/>
    <s v="L-GA036"/>
    <d v="2024-09-26T00:00:00"/>
    <n v="8"/>
    <n v="3845.6"/>
    <n v="2415.52"/>
    <x v="1"/>
    <x v="1"/>
    <x v="14"/>
    <x v="1"/>
    <x v="0"/>
    <x v="0"/>
  </r>
  <r>
    <x v="15"/>
    <s v="No"/>
    <s v="H-WI042"/>
    <d v="2024-06-14T00:00:00"/>
    <n v="2"/>
    <n v="1766.8"/>
    <n v="1208.98"/>
    <x v="1"/>
    <x v="5"/>
    <x v="15"/>
    <x v="3"/>
    <x v="2"/>
    <x v="10"/>
  </r>
  <r>
    <x v="2"/>
    <s v="No"/>
    <s v="L-GA004"/>
    <d v="2023-09-07T00:00:00"/>
    <n v="14"/>
    <n v="4646.32"/>
    <n v="2767.94"/>
    <x v="0"/>
    <x v="2"/>
    <x v="2"/>
    <x v="0"/>
    <x v="0"/>
    <x v="0"/>
  </r>
  <r>
    <x v="4"/>
    <s v="No"/>
    <s v="G-VR022"/>
    <d v="2024-03-23T00:00:00"/>
    <n v="20"/>
    <n v="14599.6"/>
    <n v="11779.8"/>
    <x v="1"/>
    <x v="3"/>
    <x v="4"/>
    <x v="1"/>
    <x v="4"/>
    <x v="9"/>
  </r>
  <r>
    <x v="5"/>
    <s v="No"/>
    <s v="H-WI032"/>
    <d v="2024-10-01T00:00:00"/>
    <n v="29"/>
    <n v="6861.6900000000005"/>
    <n v="5311.9299999999994"/>
    <x v="1"/>
    <x v="6"/>
    <x v="5"/>
    <x v="1"/>
    <x v="2"/>
    <x v="13"/>
  </r>
  <r>
    <x v="1"/>
    <s v="No"/>
    <s v="H-WI008"/>
    <d v="2023-06-29T00:00:00"/>
    <n v="18"/>
    <n v="3517.7400000000002"/>
    <n v="2627.1"/>
    <x v="0"/>
    <x v="4"/>
    <x v="1"/>
    <x v="5"/>
    <x v="2"/>
    <x v="7"/>
  </r>
  <r>
    <x v="0"/>
    <s v="No"/>
    <s v="L-GA036"/>
    <d v="2024-05-06T00:00:00"/>
    <n v="19"/>
    <n v="9133.2999999999993"/>
    <n v="5736.86"/>
    <x v="1"/>
    <x v="5"/>
    <x v="0"/>
    <x v="1"/>
    <x v="0"/>
    <x v="0"/>
  </r>
  <r>
    <x v="10"/>
    <s v="No"/>
    <s v="A-KE040"/>
    <d v="2023-08-30T00:00:00"/>
    <n v="21"/>
    <n v="3424.05"/>
    <n v="2648.31"/>
    <x v="0"/>
    <x v="2"/>
    <x v="10"/>
    <x v="1"/>
    <x v="1"/>
    <x v="5"/>
  </r>
  <r>
    <x v="9"/>
    <s v="No"/>
    <s v="L-GA036"/>
    <d v="2024-10-13T00:00:00"/>
    <n v="23"/>
    <n v="11056.1"/>
    <n v="6944.62"/>
    <x v="1"/>
    <x v="6"/>
    <x v="9"/>
    <x v="1"/>
    <x v="0"/>
    <x v="0"/>
  </r>
  <r>
    <x v="12"/>
    <s v="No"/>
    <s v="G-GA018"/>
    <d v="2024-06-04T00:00:00"/>
    <n v="7"/>
    <n v="5646.62"/>
    <n v="3367.28"/>
    <x v="1"/>
    <x v="5"/>
    <x v="12"/>
    <x v="1"/>
    <x v="4"/>
    <x v="8"/>
  </r>
  <r>
    <x v="1"/>
    <s v="No"/>
    <s v="A-KE020"/>
    <d v="2023-11-27T00:00:00"/>
    <n v="41"/>
    <n v="13987.970000000001"/>
    <n v="8342.27"/>
    <x v="0"/>
    <x v="7"/>
    <x v="1"/>
    <x v="1"/>
    <x v="1"/>
    <x v="5"/>
  </r>
  <r>
    <x v="2"/>
    <s v="No"/>
    <s v="S-SM033"/>
    <d v="2024-11-09T00:00:00"/>
    <n v="27"/>
    <n v="35938.89"/>
    <n v="22075.74"/>
    <x v="1"/>
    <x v="6"/>
    <x v="2"/>
    <x v="7"/>
    <x v="3"/>
    <x v="12"/>
  </r>
  <r>
    <x v="5"/>
    <s v="No"/>
    <s v="S-SM038"/>
    <d v="2023-12-07T00:00:00"/>
    <n v="32"/>
    <n v="46249.599999999999"/>
    <n v="31048.639999999999"/>
    <x v="0"/>
    <x v="7"/>
    <x v="5"/>
    <x v="1"/>
    <x v="3"/>
    <x v="12"/>
  </r>
  <r>
    <x v="7"/>
    <s v="No"/>
    <s v="H-WI029"/>
    <d v="2024-10-11T00:00:00"/>
    <n v="24"/>
    <n v="30614.639999999999"/>
    <n v="19089.36"/>
    <x v="1"/>
    <x v="6"/>
    <x v="7"/>
    <x v="4"/>
    <x v="2"/>
    <x v="13"/>
  </r>
  <r>
    <x v="6"/>
    <s v="No"/>
    <s v="G-VR009"/>
    <d v="2023-03-20T00:00:00"/>
    <n v="16"/>
    <n v="17039.36"/>
    <n v="10986.72"/>
    <x v="0"/>
    <x v="0"/>
    <x v="6"/>
    <x v="1"/>
    <x v="4"/>
    <x v="9"/>
  </r>
  <r>
    <x v="7"/>
    <s v="No"/>
    <s v="A-MI014"/>
    <d v="2024-03-10T00:00:00"/>
    <n v="18"/>
    <n v="10123.379999999999"/>
    <n v="7729.74"/>
    <x v="1"/>
    <x v="3"/>
    <x v="7"/>
    <x v="3"/>
    <x v="1"/>
    <x v="11"/>
  </r>
  <r>
    <x v="12"/>
    <s v="No"/>
    <s v="G-VR049"/>
    <d v="2024-11-09T00:00:00"/>
    <n v="28"/>
    <n v="24336.48"/>
    <n v="18270.84"/>
    <x v="1"/>
    <x v="6"/>
    <x v="12"/>
    <x v="5"/>
    <x v="4"/>
    <x v="9"/>
  </r>
  <r>
    <x v="2"/>
    <s v="No"/>
    <s v="A-LA026"/>
    <d v="2023-05-31T00:00:00"/>
    <n v="20"/>
    <n v="2683"/>
    <n v="2216.3999999999996"/>
    <x v="0"/>
    <x v="4"/>
    <x v="2"/>
    <x v="1"/>
    <x v="1"/>
    <x v="14"/>
  </r>
  <r>
    <x v="3"/>
    <s v="No"/>
    <s v="G-VR022"/>
    <d v="2024-07-11T00:00:00"/>
    <n v="17"/>
    <n v="12409.66"/>
    <n v="10012.83"/>
    <x v="1"/>
    <x v="1"/>
    <x v="3"/>
    <x v="1"/>
    <x v="4"/>
    <x v="9"/>
  </r>
  <r>
    <x v="13"/>
    <s v="No"/>
    <s v="H-WI035"/>
    <d v="2023-10-25T00:00:00"/>
    <n v="28"/>
    <n v="9923.76"/>
    <n v="7085.68"/>
    <x v="0"/>
    <x v="7"/>
    <x v="13"/>
    <x v="1"/>
    <x v="2"/>
    <x v="13"/>
  </r>
  <r>
    <x v="5"/>
    <s v="No"/>
    <s v="H-WI042"/>
    <d v="2024-04-21T00:00:00"/>
    <n v="16"/>
    <n v="14134.4"/>
    <n v="9671.84"/>
    <x v="1"/>
    <x v="5"/>
    <x v="5"/>
    <x v="3"/>
    <x v="2"/>
    <x v="10"/>
  </r>
  <r>
    <x v="10"/>
    <s v="No"/>
    <s v="G-VR019"/>
    <d v="2023-04-07T00:00:00"/>
    <n v="14"/>
    <n v="14614.320000000002"/>
    <n v="9016.56"/>
    <x v="0"/>
    <x v="4"/>
    <x v="10"/>
    <x v="7"/>
    <x v="4"/>
    <x v="9"/>
  </r>
  <r>
    <x v="2"/>
    <s v="No"/>
    <s v="G-GA047"/>
    <d v="2024-05-01T00:00:00"/>
    <n v="6"/>
    <n v="7023.84"/>
    <n v="5611.0199999999995"/>
    <x v="1"/>
    <x v="5"/>
    <x v="2"/>
    <x v="6"/>
    <x v="4"/>
    <x v="8"/>
  </r>
  <r>
    <x v="13"/>
    <s v="No"/>
    <s v="G-VR022"/>
    <d v="2024-11-11T00:00:00"/>
    <n v="29"/>
    <n v="21169.420000000002"/>
    <n v="17080.71"/>
    <x v="1"/>
    <x v="6"/>
    <x v="13"/>
    <x v="1"/>
    <x v="4"/>
    <x v="9"/>
  </r>
  <r>
    <x v="6"/>
    <s v="No"/>
    <s v="H-WI042"/>
    <d v="2024-03-02T00:00:00"/>
    <n v="19"/>
    <n v="16784.599999999999"/>
    <n v="11485.31"/>
    <x v="1"/>
    <x v="3"/>
    <x v="6"/>
    <x v="3"/>
    <x v="2"/>
    <x v="10"/>
  </r>
  <r>
    <x v="11"/>
    <s v="No"/>
    <s v="G-VR043"/>
    <d v="2023-11-28T00:00:00"/>
    <n v="28"/>
    <n v="10712.24"/>
    <n v="8465.24"/>
    <x v="0"/>
    <x v="7"/>
    <x v="11"/>
    <x v="0"/>
    <x v="4"/>
    <x v="9"/>
  </r>
  <r>
    <x v="14"/>
    <s v="No"/>
    <s v="H-WI032"/>
    <d v="2024-07-15T00:00:00"/>
    <n v="16"/>
    <n v="3785.76"/>
    <n v="2930.72"/>
    <x v="1"/>
    <x v="1"/>
    <x v="14"/>
    <x v="1"/>
    <x v="2"/>
    <x v="13"/>
  </r>
  <r>
    <x v="9"/>
    <s v="No"/>
    <s v="H-WI029"/>
    <d v="2024-08-28T00:00:00"/>
    <n v="16"/>
    <n v="20409.759999999998"/>
    <n v="12726.24"/>
    <x v="1"/>
    <x v="1"/>
    <x v="9"/>
    <x v="4"/>
    <x v="2"/>
    <x v="13"/>
  </r>
  <r>
    <x v="4"/>
    <s v="No"/>
    <s v="L-GA036"/>
    <d v="2024-07-12T00:00:00"/>
    <n v="14"/>
    <n v="6729.8"/>
    <n v="4227.16"/>
    <x v="1"/>
    <x v="1"/>
    <x v="4"/>
    <x v="1"/>
    <x v="0"/>
    <x v="0"/>
  </r>
  <r>
    <x v="1"/>
    <s v="No"/>
    <s v="H-WI035"/>
    <d v="2024-05-27T00:00:00"/>
    <n v="9"/>
    <n v="3189.78"/>
    <n v="2277.54"/>
    <x v="1"/>
    <x v="5"/>
    <x v="1"/>
    <x v="1"/>
    <x v="2"/>
    <x v="13"/>
  </r>
  <r>
    <x v="8"/>
    <s v="No"/>
    <s v="S-SM023"/>
    <d v="2023-07-22T00:00:00"/>
    <n v="9"/>
    <n v="2333.4299999999998"/>
    <n v="1525.23"/>
    <x v="0"/>
    <x v="2"/>
    <x v="8"/>
    <x v="6"/>
    <x v="3"/>
    <x v="15"/>
  </r>
  <r>
    <x v="11"/>
    <s v="No"/>
    <s v="G-GA005"/>
    <d v="2023-06-09T00:00:00"/>
    <n v="20"/>
    <n v="10729.6"/>
    <n v="7820.5999999999995"/>
    <x v="0"/>
    <x v="4"/>
    <x v="11"/>
    <x v="1"/>
    <x v="4"/>
    <x v="8"/>
  </r>
  <r>
    <x v="5"/>
    <s v="No"/>
    <s v="H-WI048"/>
    <d v="2024-11-03T00:00:00"/>
    <n v="32"/>
    <n v="30881.919999999998"/>
    <n v="24169.599999999999"/>
    <x v="1"/>
    <x v="6"/>
    <x v="5"/>
    <x v="1"/>
    <x v="2"/>
    <x v="7"/>
  </r>
  <r>
    <x v="15"/>
    <s v="No"/>
    <s v="S-FI050"/>
    <d v="2023-08-14T00:00:00"/>
    <n v="4"/>
    <n v="4214.76"/>
    <n v="2610.2800000000002"/>
    <x v="0"/>
    <x v="2"/>
    <x v="15"/>
    <x v="2"/>
    <x v="3"/>
    <x v="6"/>
  </r>
  <r>
    <x v="14"/>
    <s v="No"/>
    <s v="G-GA005"/>
    <d v="2023-06-29T00:00:00"/>
    <n v="12"/>
    <n v="6437.76"/>
    <n v="4692.3599999999997"/>
    <x v="0"/>
    <x v="4"/>
    <x v="14"/>
    <x v="1"/>
    <x v="4"/>
    <x v="8"/>
  </r>
  <r>
    <x v="2"/>
    <s v="No"/>
    <s v="S-FI012"/>
    <d v="2023-04-19T00:00:00"/>
    <n v="16"/>
    <n v="19166.72"/>
    <n v="14120.8"/>
    <x v="0"/>
    <x v="4"/>
    <x v="2"/>
    <x v="1"/>
    <x v="3"/>
    <x v="6"/>
  </r>
  <r>
    <x v="7"/>
    <s v="No"/>
    <s v="A-MI014"/>
    <d v="2024-11-24T00:00:00"/>
    <n v="38"/>
    <n v="21371.579999999998"/>
    <n v="16318.34"/>
    <x v="1"/>
    <x v="6"/>
    <x v="7"/>
    <x v="3"/>
    <x v="1"/>
    <x v="11"/>
  </r>
  <r>
    <x v="10"/>
    <s v="No"/>
    <s v="G-VR009"/>
    <d v="2024-03-06T00:00:00"/>
    <n v="25"/>
    <n v="26624"/>
    <n v="17166.75"/>
    <x v="1"/>
    <x v="3"/>
    <x v="10"/>
    <x v="1"/>
    <x v="4"/>
    <x v="9"/>
  </r>
  <r>
    <x v="4"/>
    <s v="No"/>
    <s v="G-VR022"/>
    <d v="2024-02-23T00:00:00"/>
    <n v="18"/>
    <n v="13139.64"/>
    <n v="10601.82"/>
    <x v="1"/>
    <x v="3"/>
    <x v="4"/>
    <x v="1"/>
    <x v="4"/>
    <x v="9"/>
  </r>
  <r>
    <x v="6"/>
    <s v="No"/>
    <s v="S-SM033"/>
    <d v="2024-04-23T00:00:00"/>
    <n v="7"/>
    <n v="9317.49"/>
    <n v="5723.34"/>
    <x v="1"/>
    <x v="5"/>
    <x v="6"/>
    <x v="7"/>
    <x v="3"/>
    <x v="12"/>
  </r>
  <r>
    <x v="5"/>
    <s v="No"/>
    <s v="L-UL034"/>
    <d v="2024-06-03T00:00:00"/>
    <n v="15"/>
    <n v="1197.1500000000001"/>
    <n v="960.3"/>
    <x v="1"/>
    <x v="5"/>
    <x v="5"/>
    <x v="6"/>
    <x v="0"/>
    <x v="1"/>
  </r>
  <r>
    <x v="2"/>
    <s v="No"/>
    <s v="H-WI048"/>
    <d v="2023-06-22T00:00:00"/>
    <n v="19"/>
    <n v="18336.14"/>
    <n v="14350.699999999999"/>
    <x v="0"/>
    <x v="4"/>
    <x v="2"/>
    <x v="1"/>
    <x v="2"/>
    <x v="7"/>
  </r>
  <r>
    <x v="15"/>
    <s v="No"/>
    <s v="L-UL028"/>
    <d v="2024-09-04T00:00:00"/>
    <n v="14"/>
    <n v="5931.38"/>
    <n v="3865.4000000000005"/>
    <x v="1"/>
    <x v="1"/>
    <x v="15"/>
    <x v="7"/>
    <x v="0"/>
    <x v="1"/>
  </r>
  <r>
    <x v="8"/>
    <s v="No"/>
    <s v="A-CH039"/>
    <d v="2024-04-18T00:00:00"/>
    <n v="5"/>
    <n v="4390.3500000000004"/>
    <n v="3024.8500000000004"/>
    <x v="1"/>
    <x v="5"/>
    <x v="8"/>
    <x v="2"/>
    <x v="1"/>
    <x v="2"/>
  </r>
  <r>
    <x v="0"/>
    <s v="No"/>
    <s v="G-GA047"/>
    <d v="2024-01-24T00:00:00"/>
    <n v="26"/>
    <n v="30436.640000000003"/>
    <n v="24314.42"/>
    <x v="1"/>
    <x v="3"/>
    <x v="0"/>
    <x v="6"/>
    <x v="4"/>
    <x v="8"/>
  </r>
  <r>
    <x v="5"/>
    <s v="No"/>
    <s v="H-WI030"/>
    <d v="2023-04-29T00:00:00"/>
    <n v="14"/>
    <n v="7607.04"/>
    <n v="5412.12"/>
    <x v="0"/>
    <x v="4"/>
    <x v="5"/>
    <x v="1"/>
    <x v="2"/>
    <x v="10"/>
  </r>
  <r>
    <x v="4"/>
    <s v="No"/>
    <s v="G-VR049"/>
    <d v="2023-01-07T00:00:00"/>
    <n v="29"/>
    <n v="25205.64"/>
    <n v="18923.37"/>
    <x v="0"/>
    <x v="0"/>
    <x v="4"/>
    <x v="5"/>
    <x v="4"/>
    <x v="9"/>
  </r>
  <r>
    <x v="14"/>
    <s v="No"/>
    <s v="G-VR019"/>
    <d v="2023-06-11T00:00:00"/>
    <n v="20"/>
    <n v="20877.600000000002"/>
    <n v="12880.8"/>
    <x v="0"/>
    <x v="4"/>
    <x v="14"/>
    <x v="7"/>
    <x v="4"/>
    <x v="9"/>
  </r>
  <r>
    <x v="2"/>
    <s v="No"/>
    <s v="G-GA017"/>
    <d v="2024-09-14T00:00:00"/>
    <n v="4"/>
    <n v="5612.04"/>
    <n v="3562.2"/>
    <x v="1"/>
    <x v="1"/>
    <x v="2"/>
    <x v="7"/>
    <x v="4"/>
    <x v="8"/>
  </r>
  <r>
    <x v="13"/>
    <s v="No"/>
    <s v="S-ST013"/>
    <d v="2024-07-22T00:00:00"/>
    <n v="5"/>
    <n v="1995.8000000000002"/>
    <n v="1508.1999999999998"/>
    <x v="1"/>
    <x v="1"/>
    <x v="13"/>
    <x v="4"/>
    <x v="3"/>
    <x v="4"/>
  </r>
  <r>
    <x v="5"/>
    <s v="No"/>
    <s v="S-FI050"/>
    <d v="2023-04-29T00:00:00"/>
    <n v="16"/>
    <n v="16859.04"/>
    <n v="10441.120000000001"/>
    <x v="0"/>
    <x v="4"/>
    <x v="5"/>
    <x v="2"/>
    <x v="3"/>
    <x v="6"/>
  </r>
  <r>
    <x v="15"/>
    <s v="No"/>
    <s v="G-VR019"/>
    <d v="2023-01-07T00:00:00"/>
    <n v="14"/>
    <n v="14614.320000000002"/>
    <n v="9016.56"/>
    <x v="0"/>
    <x v="0"/>
    <x v="15"/>
    <x v="7"/>
    <x v="4"/>
    <x v="9"/>
  </r>
  <r>
    <x v="3"/>
    <s v="No"/>
    <s v="A-KE020"/>
    <d v="2023-05-10T00:00:00"/>
    <n v="20"/>
    <n v="6823.4000000000005"/>
    <n v="4069.4"/>
    <x v="0"/>
    <x v="4"/>
    <x v="3"/>
    <x v="1"/>
    <x v="1"/>
    <x v="5"/>
  </r>
  <r>
    <x v="5"/>
    <s v="No"/>
    <s v="A-KE025"/>
    <d v="2024-06-22T00:00:00"/>
    <n v="13"/>
    <n v="12311.65"/>
    <n v="8675.94"/>
    <x v="1"/>
    <x v="5"/>
    <x v="5"/>
    <x v="3"/>
    <x v="1"/>
    <x v="5"/>
  </r>
  <r>
    <x v="11"/>
    <s v="No"/>
    <s v="H-WI042"/>
    <d v="2024-08-17T00:00:00"/>
    <n v="18"/>
    <n v="15901.199999999999"/>
    <n v="10880.82"/>
    <x v="1"/>
    <x v="1"/>
    <x v="11"/>
    <x v="3"/>
    <x v="2"/>
    <x v="10"/>
  </r>
  <r>
    <x v="5"/>
    <s v="No"/>
    <s v="G-GA006"/>
    <d v="2024-02-08T00:00:00"/>
    <n v="19"/>
    <n v="25722.01"/>
    <n v="18514.740000000002"/>
    <x v="1"/>
    <x v="3"/>
    <x v="5"/>
    <x v="6"/>
    <x v="4"/>
    <x v="8"/>
  </r>
  <r>
    <x v="5"/>
    <s v="No"/>
    <s v="H-NO016"/>
    <d v="2023-07-30T00:00:00"/>
    <n v="7"/>
    <n v="6184.43"/>
    <n v="4312.63"/>
    <x v="0"/>
    <x v="2"/>
    <x v="5"/>
    <x v="3"/>
    <x v="2"/>
    <x v="3"/>
  </r>
  <r>
    <x v="5"/>
    <s v="No"/>
    <s v="G-VR019"/>
    <d v="2023-12-14T00:00:00"/>
    <n v="25"/>
    <n v="26097.000000000004"/>
    <n v="16101"/>
    <x v="0"/>
    <x v="7"/>
    <x v="5"/>
    <x v="7"/>
    <x v="4"/>
    <x v="9"/>
  </r>
  <r>
    <x v="5"/>
    <s v="No"/>
    <s v="G-GA018"/>
    <d v="2024-09-05T00:00:00"/>
    <n v="10"/>
    <n v="8066.5999999999995"/>
    <n v="4810.4000000000005"/>
    <x v="1"/>
    <x v="1"/>
    <x v="5"/>
    <x v="1"/>
    <x v="4"/>
    <x v="8"/>
  </r>
  <r>
    <x v="5"/>
    <s v="No"/>
    <s v="A-KE011"/>
    <d v="2024-10-27T00:00:00"/>
    <n v="25"/>
    <n v="33280.75"/>
    <n v="20767.75"/>
    <x v="1"/>
    <x v="6"/>
    <x v="5"/>
    <x v="2"/>
    <x v="1"/>
    <x v="5"/>
  </r>
  <r>
    <x v="15"/>
    <s v="No"/>
    <s v="S-FI037"/>
    <d v="2024-06-23T00:00:00"/>
    <n v="13"/>
    <n v="19128.98"/>
    <n v="12943.449999999999"/>
    <x v="1"/>
    <x v="5"/>
    <x v="15"/>
    <x v="1"/>
    <x v="3"/>
    <x v="6"/>
  </r>
  <r>
    <x v="0"/>
    <s v="No"/>
    <s v="S-SM033"/>
    <d v="2024-01-05T00:00:00"/>
    <n v="12"/>
    <n v="15972.84"/>
    <n v="9811.44"/>
    <x v="1"/>
    <x v="3"/>
    <x v="0"/>
    <x v="7"/>
    <x v="3"/>
    <x v="12"/>
  </r>
  <r>
    <x v="5"/>
    <s v="No"/>
    <s v="L-UL034"/>
    <d v="2023-06-26T00:00:00"/>
    <n v="14"/>
    <n v="1117.3400000000001"/>
    <n v="896.28"/>
    <x v="0"/>
    <x v="4"/>
    <x v="5"/>
    <x v="6"/>
    <x v="0"/>
    <x v="1"/>
  </r>
  <r>
    <x v="2"/>
    <s v="No"/>
    <s v="A-CH045"/>
    <d v="2024-11-27T00:00:00"/>
    <n v="35"/>
    <n v="23514.75"/>
    <n v="18570.650000000001"/>
    <x v="1"/>
    <x v="6"/>
    <x v="2"/>
    <x v="1"/>
    <x v="1"/>
    <x v="2"/>
  </r>
  <r>
    <x v="5"/>
    <s v="No"/>
    <s v="L-UL028"/>
    <d v="2024-06-23T00:00:00"/>
    <n v="5"/>
    <n v="2118.35"/>
    <n v="1380.5"/>
    <x v="1"/>
    <x v="5"/>
    <x v="5"/>
    <x v="7"/>
    <x v="0"/>
    <x v="1"/>
  </r>
  <r>
    <x v="5"/>
    <s v="No"/>
    <s v="S-SM033"/>
    <d v="2024-04-25T00:00:00"/>
    <n v="8"/>
    <n v="10648.56"/>
    <n v="6540.96"/>
    <x v="1"/>
    <x v="5"/>
    <x v="5"/>
    <x v="7"/>
    <x v="3"/>
    <x v="12"/>
  </r>
  <r>
    <x v="12"/>
    <s v="No"/>
    <s v="L-GA010"/>
    <d v="2023-06-13T00:00:00"/>
    <n v="17"/>
    <n v="11101"/>
    <n v="8315.5499999999993"/>
    <x v="0"/>
    <x v="4"/>
    <x v="12"/>
    <x v="5"/>
    <x v="0"/>
    <x v="0"/>
  </r>
  <r>
    <x v="5"/>
    <s v="No"/>
    <s v="H-WI029"/>
    <d v="2024-03-25T00:00:00"/>
    <n v="21"/>
    <n v="26787.809999999998"/>
    <n v="16703.189999999999"/>
    <x v="1"/>
    <x v="3"/>
    <x v="5"/>
    <x v="4"/>
    <x v="2"/>
    <x v="13"/>
  </r>
  <r>
    <x v="1"/>
    <s v="No"/>
    <s v="A-MI014"/>
    <d v="2024-12-28T00:00:00"/>
    <n v="39"/>
    <n v="21933.989999999998"/>
    <n v="16747.77"/>
    <x v="1"/>
    <x v="6"/>
    <x v="1"/>
    <x v="3"/>
    <x v="1"/>
    <x v="11"/>
  </r>
  <r>
    <x v="7"/>
    <s v="No"/>
    <s v="G-GA047"/>
    <d v="2024-10-02T00:00:00"/>
    <n v="40"/>
    <n v="46825.600000000006"/>
    <n v="37406.799999999996"/>
    <x v="1"/>
    <x v="6"/>
    <x v="7"/>
    <x v="6"/>
    <x v="4"/>
    <x v="8"/>
  </r>
  <r>
    <x v="4"/>
    <s v="No"/>
    <s v="L-GA010"/>
    <d v="2024-07-02T00:00:00"/>
    <n v="10"/>
    <n v="6530"/>
    <n v="4891.5"/>
    <x v="1"/>
    <x v="1"/>
    <x v="4"/>
    <x v="5"/>
    <x v="0"/>
    <x v="0"/>
  </r>
  <r>
    <x v="5"/>
    <s v="No"/>
    <s v="G-GA044"/>
    <d v="2024-05-09T00:00:00"/>
    <n v="13"/>
    <n v="14704.429999999998"/>
    <n v="12206.35"/>
    <x v="1"/>
    <x v="5"/>
    <x v="5"/>
    <x v="1"/>
    <x v="4"/>
    <x v="16"/>
  </r>
  <r>
    <x v="15"/>
    <s v="No"/>
    <s v="L-GA010"/>
    <d v="2024-09-25T00:00:00"/>
    <n v="40"/>
    <n v="26120"/>
    <n v="19566"/>
    <x v="1"/>
    <x v="1"/>
    <x v="15"/>
    <x v="5"/>
    <x v="0"/>
    <x v="0"/>
  </r>
  <r>
    <x v="8"/>
    <s v="No"/>
    <s v="G-VR009"/>
    <d v="2024-01-03T00:00:00"/>
    <n v="42"/>
    <n v="44728.32"/>
    <n v="28840.14"/>
    <x v="1"/>
    <x v="3"/>
    <x v="8"/>
    <x v="1"/>
    <x v="4"/>
    <x v="9"/>
  </r>
  <r>
    <x v="7"/>
    <s v="No"/>
    <s v="G-GA006"/>
    <d v="2024-09-01T00:00:00"/>
    <n v="10"/>
    <n v="13537.9"/>
    <n v="9744.6"/>
    <x v="1"/>
    <x v="1"/>
    <x v="7"/>
    <x v="6"/>
    <x v="4"/>
    <x v="8"/>
  </r>
  <r>
    <x v="15"/>
    <s v="No"/>
    <s v="L-UL031"/>
    <d v="2024-08-15T00:00:00"/>
    <n v="20"/>
    <n v="12144.6"/>
    <n v="7446.7999999999993"/>
    <x v="1"/>
    <x v="1"/>
    <x v="15"/>
    <x v="1"/>
    <x v="0"/>
    <x v="1"/>
  </r>
  <r>
    <x v="0"/>
    <s v="No"/>
    <s v="A-KE040"/>
    <d v="2023-09-14T00:00:00"/>
    <n v="8"/>
    <n v="1304.4000000000001"/>
    <n v="1008.88"/>
    <x v="0"/>
    <x v="2"/>
    <x v="0"/>
    <x v="1"/>
    <x v="1"/>
    <x v="5"/>
  </r>
  <r>
    <x v="11"/>
    <s v="No"/>
    <s v="S-FI037"/>
    <d v="2024-03-03T00:00:00"/>
    <n v="24"/>
    <n v="35315.040000000001"/>
    <n v="23895.599999999999"/>
    <x v="1"/>
    <x v="3"/>
    <x v="11"/>
    <x v="1"/>
    <x v="3"/>
    <x v="6"/>
  </r>
  <r>
    <x v="5"/>
    <s v="No"/>
    <s v="H-WI008"/>
    <d v="2023-05-11T00:00:00"/>
    <n v="15"/>
    <n v="2931.4500000000003"/>
    <n v="2189.25"/>
    <x v="0"/>
    <x v="4"/>
    <x v="5"/>
    <x v="5"/>
    <x v="2"/>
    <x v="7"/>
  </r>
  <r>
    <x v="5"/>
    <s v="No"/>
    <s v="H-NO016"/>
    <d v="2023-02-25T00:00:00"/>
    <n v="30"/>
    <n v="26504.7"/>
    <n v="18482.7"/>
    <x v="0"/>
    <x v="0"/>
    <x v="5"/>
    <x v="3"/>
    <x v="2"/>
    <x v="3"/>
  </r>
  <r>
    <x v="4"/>
    <s v="No"/>
    <s v="G-GA046"/>
    <d v="2024-11-25T00:00:00"/>
    <n v="24"/>
    <n v="7755.5999999999995"/>
    <n v="4796.6400000000003"/>
    <x v="1"/>
    <x v="6"/>
    <x v="4"/>
    <x v="0"/>
    <x v="4"/>
    <x v="8"/>
  </r>
  <r>
    <x v="5"/>
    <s v="No"/>
    <s v="G-GA044"/>
    <d v="2023-03-12T00:00:00"/>
    <n v="20"/>
    <n v="22622.199999999997"/>
    <n v="18779"/>
    <x v="0"/>
    <x v="0"/>
    <x v="5"/>
    <x v="1"/>
    <x v="4"/>
    <x v="16"/>
  </r>
  <r>
    <x v="15"/>
    <s v="No"/>
    <s v="H-WI029"/>
    <d v="2024-08-23T00:00:00"/>
    <n v="4"/>
    <n v="5102.4399999999996"/>
    <n v="3181.56"/>
    <x v="1"/>
    <x v="1"/>
    <x v="15"/>
    <x v="4"/>
    <x v="2"/>
    <x v="13"/>
  </r>
  <r>
    <x v="5"/>
    <s v="No"/>
    <s v="A-CH039"/>
    <d v="2023-12-07T00:00:00"/>
    <n v="23"/>
    <n v="20195.61"/>
    <n v="13914.310000000001"/>
    <x v="0"/>
    <x v="7"/>
    <x v="5"/>
    <x v="2"/>
    <x v="1"/>
    <x v="2"/>
  </r>
  <r>
    <x v="3"/>
    <s v="No"/>
    <s v="L-GA004"/>
    <d v="2024-05-31T00:00:00"/>
    <n v="19"/>
    <n v="6305.72"/>
    <n v="3756.4900000000002"/>
    <x v="1"/>
    <x v="5"/>
    <x v="3"/>
    <x v="0"/>
    <x v="0"/>
    <x v="0"/>
  </r>
  <r>
    <x v="11"/>
    <s v="No"/>
    <s v="L-UL034"/>
    <d v="2023-07-20T00:00:00"/>
    <n v="20"/>
    <n v="1596.2"/>
    <n v="1280.3999999999999"/>
    <x v="0"/>
    <x v="2"/>
    <x v="11"/>
    <x v="6"/>
    <x v="0"/>
    <x v="1"/>
  </r>
  <r>
    <x v="8"/>
    <s v="No"/>
    <s v="L-UL028"/>
    <d v="2024-01-16T00:00:00"/>
    <n v="22"/>
    <n v="9320.74"/>
    <n v="6074.2000000000007"/>
    <x v="1"/>
    <x v="3"/>
    <x v="8"/>
    <x v="7"/>
    <x v="0"/>
    <x v="1"/>
  </r>
  <r>
    <x v="2"/>
    <s v="No"/>
    <s v="L-GA004"/>
    <d v="2023-06-29T00:00:00"/>
    <n v="2"/>
    <n v="663.76"/>
    <n v="395.42"/>
    <x v="0"/>
    <x v="4"/>
    <x v="2"/>
    <x v="0"/>
    <x v="0"/>
    <x v="0"/>
  </r>
  <r>
    <x v="5"/>
    <s v="No"/>
    <s v="H-WI032"/>
    <d v="2024-02-24T00:00:00"/>
    <n v="21"/>
    <n v="4968.8100000000004"/>
    <n v="3846.5699999999997"/>
    <x v="1"/>
    <x v="3"/>
    <x v="5"/>
    <x v="1"/>
    <x v="2"/>
    <x v="13"/>
  </r>
  <r>
    <x v="7"/>
    <s v="No"/>
    <s v="S-SM033"/>
    <d v="2024-02-27T00:00:00"/>
    <n v="21"/>
    <n v="27952.469999999998"/>
    <n v="17170.02"/>
    <x v="1"/>
    <x v="3"/>
    <x v="7"/>
    <x v="7"/>
    <x v="3"/>
    <x v="12"/>
  </r>
  <r>
    <x v="5"/>
    <s v="No"/>
    <s v="S-FI037"/>
    <d v="2024-02-28T00:00:00"/>
    <n v="14"/>
    <n v="20600.440000000002"/>
    <n v="13939.1"/>
    <x v="1"/>
    <x v="3"/>
    <x v="5"/>
    <x v="1"/>
    <x v="3"/>
    <x v="6"/>
  </r>
  <r>
    <x v="13"/>
    <s v="No"/>
    <s v="A-KE020"/>
    <d v="2024-01-30T00:00:00"/>
    <n v="13"/>
    <n v="4435.21"/>
    <n v="2645.11"/>
    <x v="1"/>
    <x v="3"/>
    <x v="13"/>
    <x v="1"/>
    <x v="1"/>
    <x v="5"/>
  </r>
  <r>
    <x v="5"/>
    <s v="No"/>
    <s v="H-NO015"/>
    <d v="2024-05-25T00:00:00"/>
    <n v="13"/>
    <n v="14404"/>
    <n v="11284.65"/>
    <x v="1"/>
    <x v="5"/>
    <x v="5"/>
    <x v="1"/>
    <x v="2"/>
    <x v="3"/>
  </r>
  <r>
    <x v="0"/>
    <s v="No"/>
    <s v="H-NO015"/>
    <d v="2024-04-20T00:00:00"/>
    <n v="2"/>
    <n v="2216"/>
    <n v="1736.1"/>
    <x v="1"/>
    <x v="5"/>
    <x v="0"/>
    <x v="1"/>
    <x v="2"/>
    <x v="3"/>
  </r>
  <r>
    <x v="10"/>
    <s v="No"/>
    <s v="S-ST013"/>
    <d v="2024-12-15T00:00:00"/>
    <n v="22"/>
    <n v="8781.52"/>
    <n v="6636.08"/>
    <x v="1"/>
    <x v="6"/>
    <x v="10"/>
    <x v="4"/>
    <x v="3"/>
    <x v="4"/>
  </r>
  <r>
    <x v="5"/>
    <s v="No"/>
    <s v="S-FI012"/>
    <d v="2023-10-15T00:00:00"/>
    <n v="35"/>
    <n v="41927.200000000004"/>
    <n v="30889.25"/>
    <x v="0"/>
    <x v="7"/>
    <x v="5"/>
    <x v="1"/>
    <x v="3"/>
    <x v="6"/>
  </r>
  <r>
    <x v="0"/>
    <s v="No"/>
    <s v="A-CH041"/>
    <d v="2023-06-30T00:00:00"/>
    <n v="16"/>
    <n v="4313.92"/>
    <n v="2622.24"/>
    <x v="0"/>
    <x v="4"/>
    <x v="0"/>
    <x v="5"/>
    <x v="1"/>
    <x v="2"/>
  </r>
  <r>
    <x v="15"/>
    <s v="No"/>
    <s v="H-WI032"/>
    <d v="2024-07-04T00:00:00"/>
    <n v="11"/>
    <n v="2602.71"/>
    <n v="2014.87"/>
    <x v="1"/>
    <x v="1"/>
    <x v="15"/>
    <x v="1"/>
    <x v="2"/>
    <x v="13"/>
  </r>
  <r>
    <x v="5"/>
    <s v="No"/>
    <s v="G-VR043"/>
    <d v="2023-02-27T00:00:00"/>
    <n v="16"/>
    <n v="6121.28"/>
    <n v="4837.28"/>
    <x v="0"/>
    <x v="0"/>
    <x v="5"/>
    <x v="0"/>
    <x v="4"/>
    <x v="9"/>
  </r>
  <r>
    <x v="13"/>
    <s v="No"/>
    <s v="G-VR043"/>
    <d v="2023-10-21T00:00:00"/>
    <n v="37"/>
    <n v="14155.46"/>
    <n v="11186.21"/>
    <x v="0"/>
    <x v="7"/>
    <x v="13"/>
    <x v="0"/>
    <x v="4"/>
    <x v="9"/>
  </r>
  <r>
    <x v="2"/>
    <s v="No"/>
    <s v="A-CH045"/>
    <d v="2024-11-07T00:00:00"/>
    <n v="29"/>
    <n v="19483.650000000001"/>
    <n v="15387.11"/>
    <x v="1"/>
    <x v="6"/>
    <x v="2"/>
    <x v="1"/>
    <x v="1"/>
    <x v="2"/>
  </r>
  <r>
    <x v="9"/>
    <s v="No"/>
    <s v="A-CH021"/>
    <d v="2024-03-25T00:00:00"/>
    <n v="24"/>
    <n v="5181.3599999999997"/>
    <n v="3750.4800000000005"/>
    <x v="1"/>
    <x v="3"/>
    <x v="9"/>
    <x v="4"/>
    <x v="1"/>
    <x v="2"/>
  </r>
  <r>
    <x v="15"/>
    <s v="No"/>
    <s v="G-GA047"/>
    <d v="2024-11-20T00:00:00"/>
    <n v="26"/>
    <n v="30436.640000000003"/>
    <n v="24314.42"/>
    <x v="1"/>
    <x v="6"/>
    <x v="15"/>
    <x v="6"/>
    <x v="4"/>
    <x v="8"/>
  </r>
  <r>
    <x v="5"/>
    <s v="No"/>
    <s v="A-CH041"/>
    <d v="2023-03-23T00:00:00"/>
    <n v="12"/>
    <n v="3235.44"/>
    <n v="1966.6799999999998"/>
    <x v="0"/>
    <x v="0"/>
    <x v="5"/>
    <x v="5"/>
    <x v="1"/>
    <x v="2"/>
  </r>
  <r>
    <x v="10"/>
    <s v="No"/>
    <s v="G-GA006"/>
    <d v="2024-11-23T00:00:00"/>
    <n v="21"/>
    <n v="28429.59"/>
    <n v="20463.66"/>
    <x v="1"/>
    <x v="6"/>
    <x v="10"/>
    <x v="6"/>
    <x v="4"/>
    <x v="8"/>
  </r>
  <r>
    <x v="13"/>
    <s v="No"/>
    <s v="G-GA047"/>
    <d v="2024-08-14T00:00:00"/>
    <n v="5"/>
    <n v="5853.2000000000007"/>
    <n v="4675.8499999999995"/>
    <x v="1"/>
    <x v="1"/>
    <x v="13"/>
    <x v="6"/>
    <x v="4"/>
    <x v="8"/>
  </r>
  <r>
    <x v="5"/>
    <s v="No"/>
    <s v="L-GA004"/>
    <d v="2023-05-19T00:00:00"/>
    <n v="16"/>
    <n v="5310.08"/>
    <n v="3163.36"/>
    <x v="0"/>
    <x v="4"/>
    <x v="5"/>
    <x v="0"/>
    <x v="0"/>
    <x v="0"/>
  </r>
  <r>
    <x v="7"/>
    <s v="No"/>
    <s v="G-GA006"/>
    <d v="2024-01-15T00:00:00"/>
    <n v="14"/>
    <n v="18953.059999999998"/>
    <n v="13642.44"/>
    <x v="1"/>
    <x v="3"/>
    <x v="7"/>
    <x v="6"/>
    <x v="4"/>
    <x v="8"/>
  </r>
  <r>
    <x v="14"/>
    <s v="No"/>
    <s v="G-GA017"/>
    <d v="2023-04-08T00:00:00"/>
    <n v="16"/>
    <n v="22448.16"/>
    <n v="14248.8"/>
    <x v="0"/>
    <x v="4"/>
    <x v="14"/>
    <x v="7"/>
    <x v="4"/>
    <x v="8"/>
  </r>
  <r>
    <x v="5"/>
    <s v="No"/>
    <s v="G-VR022"/>
    <d v="2024-05-20T00:00:00"/>
    <n v="19"/>
    <n v="13869.62"/>
    <n v="11190.81"/>
    <x v="1"/>
    <x v="5"/>
    <x v="5"/>
    <x v="1"/>
    <x v="4"/>
    <x v="9"/>
  </r>
  <r>
    <x v="11"/>
    <s v="No"/>
    <s v="S-FI050"/>
    <d v="2023-07-09T00:00:00"/>
    <n v="3"/>
    <n v="3161.07"/>
    <n v="1957.71"/>
    <x v="0"/>
    <x v="2"/>
    <x v="11"/>
    <x v="2"/>
    <x v="3"/>
    <x v="6"/>
  </r>
  <r>
    <x v="7"/>
    <s v="No"/>
    <s v="A-KE040"/>
    <d v="2023-09-30T00:00:00"/>
    <n v="27"/>
    <n v="4402.3500000000004"/>
    <n v="3404.97"/>
    <x v="0"/>
    <x v="2"/>
    <x v="7"/>
    <x v="1"/>
    <x v="1"/>
    <x v="5"/>
  </r>
  <r>
    <x v="11"/>
    <s v="No"/>
    <s v="G-GA044"/>
    <d v="2023-12-08T00:00:00"/>
    <n v="33"/>
    <n v="37326.629999999997"/>
    <n v="30985.350000000002"/>
    <x v="0"/>
    <x v="7"/>
    <x v="11"/>
    <x v="1"/>
    <x v="4"/>
    <x v="16"/>
  </r>
  <r>
    <x v="4"/>
    <s v="No"/>
    <s v="G-GA006"/>
    <d v="2024-01-07T00:00:00"/>
    <n v="26"/>
    <n v="35198.54"/>
    <n v="25335.96"/>
    <x v="1"/>
    <x v="3"/>
    <x v="4"/>
    <x v="6"/>
    <x v="4"/>
    <x v="8"/>
  </r>
  <r>
    <x v="5"/>
    <s v="No"/>
    <s v="H-WI032"/>
    <d v="2024-09-03T00:00:00"/>
    <n v="11"/>
    <n v="2602.71"/>
    <n v="2014.87"/>
    <x v="1"/>
    <x v="1"/>
    <x v="5"/>
    <x v="1"/>
    <x v="2"/>
    <x v="13"/>
  </r>
  <r>
    <x v="7"/>
    <s v="No"/>
    <s v="G-GA047"/>
    <d v="2024-07-05T00:00:00"/>
    <n v="14"/>
    <n v="16388.960000000003"/>
    <n v="13092.38"/>
    <x v="1"/>
    <x v="1"/>
    <x v="7"/>
    <x v="6"/>
    <x v="4"/>
    <x v="8"/>
  </r>
  <r>
    <x v="5"/>
    <s v="No"/>
    <s v="A-KE024"/>
    <d v="2024-02-21T00:00:00"/>
    <n v="30"/>
    <n v="31604.400000000001"/>
    <n v="18787.8"/>
    <x v="1"/>
    <x v="3"/>
    <x v="5"/>
    <x v="1"/>
    <x v="1"/>
    <x v="5"/>
  </r>
  <r>
    <x v="5"/>
    <s v="No"/>
    <s v="A-CH002"/>
    <d v="2024-08-01T00:00:00"/>
    <n v="10"/>
    <n v="1829.8"/>
    <n v="1390.1"/>
    <x v="1"/>
    <x v="1"/>
    <x v="5"/>
    <x v="2"/>
    <x v="1"/>
    <x v="2"/>
  </r>
  <r>
    <x v="2"/>
    <s v="No"/>
    <s v="G-GA017"/>
    <d v="2023-11-12T00:00:00"/>
    <n v="35"/>
    <n v="49105.35"/>
    <n v="31169.25"/>
    <x v="0"/>
    <x v="7"/>
    <x v="2"/>
    <x v="7"/>
    <x v="4"/>
    <x v="8"/>
  </r>
  <r>
    <x v="4"/>
    <s v="No"/>
    <s v="G-VR049"/>
    <d v="2023-08-01T00:00:00"/>
    <n v="23"/>
    <n v="19990.68"/>
    <n v="15008.189999999999"/>
    <x v="0"/>
    <x v="2"/>
    <x v="4"/>
    <x v="5"/>
    <x v="4"/>
    <x v="9"/>
  </r>
  <r>
    <x v="5"/>
    <s v="No"/>
    <s v="G-VR009"/>
    <d v="2023-11-15T00:00:00"/>
    <n v="35"/>
    <n v="37273.599999999999"/>
    <n v="24033.449999999997"/>
    <x v="0"/>
    <x v="7"/>
    <x v="5"/>
    <x v="1"/>
    <x v="4"/>
    <x v="9"/>
  </r>
  <r>
    <x v="13"/>
    <s v="No"/>
    <s v="G-GA018"/>
    <d v="2024-06-04T00:00:00"/>
    <n v="11"/>
    <n v="8873.26"/>
    <n v="5291.4400000000005"/>
    <x v="1"/>
    <x v="5"/>
    <x v="13"/>
    <x v="1"/>
    <x v="4"/>
    <x v="8"/>
  </r>
  <r>
    <x v="5"/>
    <s v="No"/>
    <s v="A-KE040"/>
    <d v="2023-07-14T00:00:00"/>
    <n v="19"/>
    <n v="3097.9500000000003"/>
    <n v="2396.09"/>
    <x v="0"/>
    <x v="2"/>
    <x v="5"/>
    <x v="1"/>
    <x v="1"/>
    <x v="5"/>
  </r>
  <r>
    <x v="13"/>
    <s v="No"/>
    <s v="A-KE024"/>
    <d v="2023-10-06T00:00:00"/>
    <n v="39"/>
    <n v="41085.72"/>
    <n v="24424.14"/>
    <x v="0"/>
    <x v="7"/>
    <x v="13"/>
    <x v="1"/>
    <x v="1"/>
    <x v="5"/>
  </r>
  <r>
    <x v="6"/>
    <s v="No"/>
    <s v="G-VR049"/>
    <d v="2023-11-11T00:00:00"/>
    <n v="29"/>
    <n v="25205.64"/>
    <n v="18923.37"/>
    <x v="0"/>
    <x v="7"/>
    <x v="6"/>
    <x v="5"/>
    <x v="4"/>
    <x v="9"/>
  </r>
  <r>
    <x v="1"/>
    <s v="No"/>
    <s v="A-KE040"/>
    <d v="2023-02-09T00:00:00"/>
    <n v="15"/>
    <n v="2445.75"/>
    <n v="1891.65"/>
    <x v="0"/>
    <x v="0"/>
    <x v="1"/>
    <x v="1"/>
    <x v="1"/>
    <x v="5"/>
  </r>
  <r>
    <x v="2"/>
    <s v="No"/>
    <s v="G-GA046"/>
    <d v="2024-03-10T00:00:00"/>
    <n v="11"/>
    <n v="3554.6499999999996"/>
    <n v="2198.46"/>
    <x v="1"/>
    <x v="3"/>
    <x v="2"/>
    <x v="0"/>
    <x v="4"/>
    <x v="8"/>
  </r>
  <r>
    <x v="12"/>
    <s v="No"/>
    <s v="G-GA006"/>
    <d v="2024-03-02T00:00:00"/>
    <n v="26"/>
    <n v="35198.54"/>
    <n v="25335.96"/>
    <x v="1"/>
    <x v="3"/>
    <x v="12"/>
    <x v="6"/>
    <x v="4"/>
    <x v="8"/>
  </r>
  <r>
    <x v="13"/>
    <s v="No"/>
    <s v="H-WI029"/>
    <d v="2024-02-28T00:00:00"/>
    <n v="12"/>
    <n v="15307.32"/>
    <n v="9544.68"/>
    <x v="1"/>
    <x v="3"/>
    <x v="13"/>
    <x v="4"/>
    <x v="2"/>
    <x v="13"/>
  </r>
  <r>
    <x v="5"/>
    <s v="No"/>
    <s v="H-WI032"/>
    <d v="2024-10-19T00:00:00"/>
    <n v="26"/>
    <n v="6151.8600000000006"/>
    <n v="4762.42"/>
    <x v="1"/>
    <x v="6"/>
    <x v="5"/>
    <x v="1"/>
    <x v="2"/>
    <x v="13"/>
  </r>
  <r>
    <x v="4"/>
    <s v="No"/>
    <s v="L-UL028"/>
    <d v="2024-01-20T00:00:00"/>
    <n v="22"/>
    <n v="9320.74"/>
    <n v="6074.2000000000007"/>
    <x v="1"/>
    <x v="3"/>
    <x v="4"/>
    <x v="7"/>
    <x v="0"/>
    <x v="1"/>
  </r>
  <r>
    <x v="13"/>
    <s v="No"/>
    <s v="H-WI008"/>
    <d v="2023-09-25T00:00:00"/>
    <n v="8"/>
    <n v="1563.44"/>
    <n v="1167.5999999999999"/>
    <x v="0"/>
    <x v="2"/>
    <x v="13"/>
    <x v="5"/>
    <x v="2"/>
    <x v="7"/>
  </r>
  <r>
    <x v="2"/>
    <s v="No"/>
    <s v="A-KE011"/>
    <d v="2024-09-27T00:00:00"/>
    <n v="14"/>
    <n v="18637.22"/>
    <n v="11629.94"/>
    <x v="1"/>
    <x v="1"/>
    <x v="2"/>
    <x v="2"/>
    <x v="1"/>
    <x v="5"/>
  </r>
  <r>
    <x v="11"/>
    <s v="No"/>
    <s v="H-NO016"/>
    <d v="2024-04-30T00:00:00"/>
    <n v="4"/>
    <n v="3533.96"/>
    <n v="2464.36"/>
    <x v="1"/>
    <x v="5"/>
    <x v="11"/>
    <x v="3"/>
    <x v="2"/>
    <x v="3"/>
  </r>
  <r>
    <x v="8"/>
    <s v="No"/>
    <s v="G-GA047"/>
    <d v="2024-04-05T00:00:00"/>
    <n v="20"/>
    <n v="23412.800000000003"/>
    <n v="18703.399999999998"/>
    <x v="1"/>
    <x v="5"/>
    <x v="8"/>
    <x v="6"/>
    <x v="4"/>
    <x v="8"/>
  </r>
  <r>
    <x v="7"/>
    <s v="No"/>
    <s v="G-GA018"/>
    <d v="2024-08-18T00:00:00"/>
    <n v="16"/>
    <n v="12906.56"/>
    <n v="7696.64"/>
    <x v="1"/>
    <x v="1"/>
    <x v="7"/>
    <x v="1"/>
    <x v="4"/>
    <x v="8"/>
  </r>
  <r>
    <x v="2"/>
    <s v="No"/>
    <s v="A-KE024"/>
    <d v="2023-02-09T00:00:00"/>
    <n v="14"/>
    <n v="14748.720000000001"/>
    <n v="8767.64"/>
    <x v="0"/>
    <x v="0"/>
    <x v="2"/>
    <x v="1"/>
    <x v="1"/>
    <x v="5"/>
  </r>
  <r>
    <x v="8"/>
    <s v="No"/>
    <s v="H-WI008"/>
    <d v="2023-10-21T00:00:00"/>
    <n v="39"/>
    <n v="7621.77"/>
    <n v="5692.0499999999993"/>
    <x v="0"/>
    <x v="7"/>
    <x v="8"/>
    <x v="5"/>
    <x v="2"/>
    <x v="7"/>
  </r>
  <r>
    <x v="8"/>
    <s v="No"/>
    <s v="A-CH002"/>
    <d v="2024-07-22T00:00:00"/>
    <n v="4"/>
    <n v="731.92"/>
    <n v="556.04"/>
    <x v="1"/>
    <x v="1"/>
    <x v="8"/>
    <x v="2"/>
    <x v="1"/>
    <x v="2"/>
  </r>
  <r>
    <x v="8"/>
    <s v="No"/>
    <s v="G-GA006"/>
    <d v="2024-07-02T00:00:00"/>
    <n v="1"/>
    <n v="1353.79"/>
    <n v="974.46"/>
    <x v="1"/>
    <x v="1"/>
    <x v="8"/>
    <x v="6"/>
    <x v="4"/>
    <x v="8"/>
  </r>
  <r>
    <x v="11"/>
    <s v="No"/>
    <s v="A-LA026"/>
    <d v="2023-10-30T00:00:00"/>
    <n v="40"/>
    <n v="5366"/>
    <n v="4432.7999999999993"/>
    <x v="0"/>
    <x v="7"/>
    <x v="11"/>
    <x v="1"/>
    <x v="1"/>
    <x v="14"/>
  </r>
  <r>
    <x v="3"/>
    <s v="No"/>
    <s v="H-WI008"/>
    <d v="2023-05-11T00:00:00"/>
    <n v="4"/>
    <n v="781.72"/>
    <n v="583.79999999999995"/>
    <x v="0"/>
    <x v="4"/>
    <x v="3"/>
    <x v="5"/>
    <x v="2"/>
    <x v="7"/>
  </r>
  <r>
    <x v="10"/>
    <s v="No"/>
    <s v="S-SM033"/>
    <d v="2024-06-25T00:00:00"/>
    <n v="19"/>
    <n v="25290.329999999998"/>
    <n v="15534.78"/>
    <x v="1"/>
    <x v="5"/>
    <x v="10"/>
    <x v="7"/>
    <x v="3"/>
    <x v="12"/>
  </r>
  <r>
    <x v="5"/>
    <s v="No"/>
    <s v="G-GA005"/>
    <d v="2023-07-15T00:00:00"/>
    <n v="23"/>
    <n v="12339.04"/>
    <n v="8993.6899999999987"/>
    <x v="0"/>
    <x v="2"/>
    <x v="5"/>
    <x v="1"/>
    <x v="4"/>
    <x v="8"/>
  </r>
  <r>
    <x v="14"/>
    <s v="No"/>
    <s v="H-WI035"/>
    <d v="2023-07-07T00:00:00"/>
    <n v="16"/>
    <n v="5670.72"/>
    <n v="4048.96"/>
    <x v="0"/>
    <x v="2"/>
    <x v="14"/>
    <x v="1"/>
    <x v="2"/>
    <x v="13"/>
  </r>
  <r>
    <x v="10"/>
    <s v="No"/>
    <s v="A-CH021"/>
    <d v="2023-12-03T00:00:00"/>
    <n v="38"/>
    <n v="8203.82"/>
    <n v="5938.26"/>
    <x v="0"/>
    <x v="7"/>
    <x v="10"/>
    <x v="4"/>
    <x v="1"/>
    <x v="2"/>
  </r>
  <r>
    <x v="5"/>
    <s v="No"/>
    <s v="L-GA036"/>
    <d v="2024-07-12T00:00:00"/>
    <n v="4"/>
    <n v="1922.8"/>
    <n v="1207.76"/>
    <x v="1"/>
    <x v="1"/>
    <x v="5"/>
    <x v="1"/>
    <x v="0"/>
    <x v="0"/>
  </r>
  <r>
    <x v="14"/>
    <s v="No"/>
    <s v="A-CH041"/>
    <d v="2023-05-20T00:00:00"/>
    <n v="15"/>
    <n v="4044.3"/>
    <n v="2458.35"/>
    <x v="0"/>
    <x v="4"/>
    <x v="14"/>
    <x v="5"/>
    <x v="1"/>
    <x v="2"/>
  </r>
  <r>
    <x v="6"/>
    <s v="No"/>
    <s v="A-CH021"/>
    <d v="2023-12-15T00:00:00"/>
    <n v="34"/>
    <n v="7340.2599999999993"/>
    <n v="5313.18"/>
    <x v="0"/>
    <x v="7"/>
    <x v="6"/>
    <x v="4"/>
    <x v="1"/>
    <x v="2"/>
  </r>
  <r>
    <x v="3"/>
    <s v="No"/>
    <s v="A-KE040"/>
    <d v="2023-11-07T00:00:00"/>
    <n v="27"/>
    <n v="4402.3500000000004"/>
    <n v="3404.97"/>
    <x v="0"/>
    <x v="7"/>
    <x v="3"/>
    <x v="1"/>
    <x v="1"/>
    <x v="5"/>
  </r>
  <r>
    <x v="5"/>
    <s v="No"/>
    <s v="A-CH003"/>
    <d v="2023-07-28T00:00:00"/>
    <n v="8"/>
    <n v="3101.92"/>
    <n v="2075.36"/>
    <x v="0"/>
    <x v="2"/>
    <x v="5"/>
    <x v="6"/>
    <x v="1"/>
    <x v="2"/>
  </r>
  <r>
    <x v="4"/>
    <s v="No"/>
    <s v="G-GA017"/>
    <d v="2024-10-11T00:00:00"/>
    <n v="37"/>
    <n v="51911.37"/>
    <n v="32950.35"/>
    <x v="1"/>
    <x v="6"/>
    <x v="4"/>
    <x v="7"/>
    <x v="4"/>
    <x v="8"/>
  </r>
  <r>
    <x v="14"/>
    <s v="No"/>
    <s v="L-UL031"/>
    <d v="2024-06-17T00:00:00"/>
    <n v="9"/>
    <n v="5465.07"/>
    <n v="3351.06"/>
    <x v="1"/>
    <x v="5"/>
    <x v="14"/>
    <x v="1"/>
    <x v="0"/>
    <x v="1"/>
  </r>
  <r>
    <x v="7"/>
    <s v="No"/>
    <s v="A-KE040"/>
    <d v="2023-06-25T00:00:00"/>
    <n v="3"/>
    <n v="489.15000000000003"/>
    <n v="378.33"/>
    <x v="0"/>
    <x v="4"/>
    <x v="7"/>
    <x v="1"/>
    <x v="1"/>
    <x v="5"/>
  </r>
  <r>
    <x v="1"/>
    <s v="No"/>
    <s v="A-KE024"/>
    <d v="2023-07-28T00:00:00"/>
    <n v="15"/>
    <n v="15802.2"/>
    <n v="9393.9"/>
    <x v="0"/>
    <x v="2"/>
    <x v="1"/>
    <x v="1"/>
    <x v="1"/>
    <x v="5"/>
  </r>
  <r>
    <x v="5"/>
    <s v="No"/>
    <s v="S-ST013"/>
    <d v="2024-04-02T00:00:00"/>
    <n v="8"/>
    <n v="3193.28"/>
    <n v="2413.12"/>
    <x v="1"/>
    <x v="5"/>
    <x v="5"/>
    <x v="4"/>
    <x v="3"/>
    <x v="4"/>
  </r>
  <r>
    <x v="5"/>
    <s v="No"/>
    <s v="A-KE011"/>
    <d v="2024-12-18T00:00:00"/>
    <n v="28"/>
    <n v="37274.44"/>
    <n v="23259.88"/>
    <x v="1"/>
    <x v="6"/>
    <x v="5"/>
    <x v="2"/>
    <x v="1"/>
    <x v="5"/>
  </r>
  <r>
    <x v="14"/>
    <s v="No"/>
    <s v="L-UL034"/>
    <d v="2023-08-04T00:00:00"/>
    <n v="7"/>
    <n v="558.67000000000007"/>
    <n v="448.14"/>
    <x v="0"/>
    <x v="2"/>
    <x v="14"/>
    <x v="6"/>
    <x v="0"/>
    <x v="1"/>
  </r>
  <r>
    <x v="3"/>
    <s v="No"/>
    <s v="L-UL034"/>
    <d v="2023-09-15T00:00:00"/>
    <n v="5"/>
    <n v="399.05"/>
    <n v="320.09999999999997"/>
    <x v="0"/>
    <x v="2"/>
    <x v="3"/>
    <x v="6"/>
    <x v="0"/>
    <x v="1"/>
  </r>
  <r>
    <x v="13"/>
    <s v="No"/>
    <s v="S-SM033"/>
    <d v="2024-05-03T00:00:00"/>
    <n v="11"/>
    <n v="14641.769999999999"/>
    <n v="8993.82"/>
    <x v="1"/>
    <x v="5"/>
    <x v="13"/>
    <x v="7"/>
    <x v="3"/>
    <x v="12"/>
  </r>
  <r>
    <x v="14"/>
    <s v="No"/>
    <s v="A-CH021"/>
    <d v="2024-08-26T00:00:00"/>
    <n v="7"/>
    <n v="1511.23"/>
    <n v="1093.8900000000001"/>
    <x v="1"/>
    <x v="1"/>
    <x v="14"/>
    <x v="4"/>
    <x v="1"/>
    <x v="2"/>
  </r>
  <r>
    <x v="5"/>
    <s v="No"/>
    <s v="A-KE025"/>
    <d v="2024-01-03T00:00:00"/>
    <n v="17"/>
    <n v="16099.849999999999"/>
    <n v="11345.46"/>
    <x v="1"/>
    <x v="3"/>
    <x v="5"/>
    <x v="3"/>
    <x v="1"/>
    <x v="5"/>
  </r>
  <r>
    <x v="14"/>
    <s v="No"/>
    <s v="L-UL001"/>
    <d v="2023-09-01T00:00:00"/>
    <n v="7"/>
    <n v="1599.01"/>
    <n v="1277.92"/>
    <x v="0"/>
    <x v="2"/>
    <x v="14"/>
    <x v="5"/>
    <x v="0"/>
    <x v="1"/>
  </r>
  <r>
    <x v="1"/>
    <s v="No"/>
    <s v="A-KE040"/>
    <d v="2023-02-24T00:00:00"/>
    <n v="28"/>
    <n v="4565.4000000000005"/>
    <n v="3531.08"/>
    <x v="0"/>
    <x v="0"/>
    <x v="1"/>
    <x v="1"/>
    <x v="1"/>
    <x v="5"/>
  </r>
  <r>
    <x v="12"/>
    <s v="No"/>
    <s v="L-GA036"/>
    <d v="2024-02-21T00:00:00"/>
    <n v="23"/>
    <n v="11056.1"/>
    <n v="6944.62"/>
    <x v="1"/>
    <x v="3"/>
    <x v="12"/>
    <x v="1"/>
    <x v="0"/>
    <x v="0"/>
  </r>
  <r>
    <x v="12"/>
    <s v="No"/>
    <s v="G-GA044"/>
    <d v="2023-07-09T00:00:00"/>
    <n v="6"/>
    <n v="6786.66"/>
    <n v="5633.7000000000007"/>
    <x v="0"/>
    <x v="2"/>
    <x v="12"/>
    <x v="1"/>
    <x v="4"/>
    <x v="16"/>
  </r>
  <r>
    <x v="14"/>
    <s v="No"/>
    <s v="H-WI029"/>
    <d v="2024-08-17T00:00:00"/>
    <n v="1"/>
    <n v="1275.6099999999999"/>
    <n v="795.39"/>
    <x v="1"/>
    <x v="1"/>
    <x v="14"/>
    <x v="4"/>
    <x v="2"/>
    <x v="13"/>
  </r>
  <r>
    <x v="5"/>
    <s v="No"/>
    <s v="H-NO015"/>
    <d v="2024-03-05T00:00:00"/>
    <n v="25"/>
    <n v="27700"/>
    <n v="21701.25"/>
    <x v="1"/>
    <x v="3"/>
    <x v="5"/>
    <x v="1"/>
    <x v="2"/>
    <x v="3"/>
  </r>
  <r>
    <x v="5"/>
    <s v="No"/>
    <s v="A-CH021"/>
    <d v="2023-11-28T00:00:00"/>
    <n v="27"/>
    <n v="5829.03"/>
    <n v="4219.29"/>
    <x v="0"/>
    <x v="7"/>
    <x v="5"/>
    <x v="4"/>
    <x v="1"/>
    <x v="2"/>
  </r>
  <r>
    <x v="5"/>
    <s v="No"/>
    <s v="G-VR049"/>
    <d v="2023-02-14T00:00:00"/>
    <n v="16"/>
    <n v="13906.56"/>
    <n v="10440.48"/>
    <x v="0"/>
    <x v="0"/>
    <x v="5"/>
    <x v="5"/>
    <x v="4"/>
    <x v="9"/>
  </r>
  <r>
    <x v="13"/>
    <s v="No"/>
    <s v="S-SM033"/>
    <d v="2024-05-23T00:00:00"/>
    <n v="15"/>
    <n v="19966.05"/>
    <n v="12264.3"/>
    <x v="1"/>
    <x v="5"/>
    <x v="13"/>
    <x v="7"/>
    <x v="3"/>
    <x v="12"/>
  </r>
  <r>
    <x v="6"/>
    <s v="No"/>
    <s v="A-KE027"/>
    <d v="2023-12-04T00:00:00"/>
    <n v="23"/>
    <n v="20428.830000000002"/>
    <n v="16616.350000000002"/>
    <x v="0"/>
    <x v="7"/>
    <x v="6"/>
    <x v="2"/>
    <x v="1"/>
    <x v="5"/>
  </r>
  <r>
    <x v="14"/>
    <s v="No"/>
    <s v="S-SM023"/>
    <d v="2023-06-19T00:00:00"/>
    <n v="12"/>
    <n v="3111.24"/>
    <n v="2033.6399999999999"/>
    <x v="0"/>
    <x v="4"/>
    <x v="14"/>
    <x v="6"/>
    <x v="3"/>
    <x v="15"/>
  </r>
  <r>
    <x v="5"/>
    <s v="No"/>
    <s v="A-CH045"/>
    <d v="2024-08-14T00:00:00"/>
    <n v="15"/>
    <n v="10077.75"/>
    <n v="7958.85"/>
    <x v="1"/>
    <x v="1"/>
    <x v="5"/>
    <x v="1"/>
    <x v="1"/>
    <x v="2"/>
  </r>
  <r>
    <x v="8"/>
    <s v="No"/>
    <s v="G-GA047"/>
    <d v="2024-12-05T00:00:00"/>
    <n v="35"/>
    <n v="40972.400000000001"/>
    <n v="32730.949999999997"/>
    <x v="1"/>
    <x v="6"/>
    <x v="8"/>
    <x v="6"/>
    <x v="4"/>
    <x v="8"/>
  </r>
  <r>
    <x v="11"/>
    <s v="No"/>
    <s v="H-WI032"/>
    <d v="2024-05-27T00:00:00"/>
    <n v="3"/>
    <n v="709.83"/>
    <n v="549.51"/>
    <x v="1"/>
    <x v="5"/>
    <x v="11"/>
    <x v="1"/>
    <x v="2"/>
    <x v="13"/>
  </r>
  <r>
    <x v="7"/>
    <s v="No"/>
    <s v="S-SM023"/>
    <d v="2023-12-08T00:00:00"/>
    <n v="37"/>
    <n v="9592.99"/>
    <n v="6270.39"/>
    <x v="0"/>
    <x v="7"/>
    <x v="7"/>
    <x v="6"/>
    <x v="3"/>
    <x v="15"/>
  </r>
  <r>
    <x v="8"/>
    <s v="No"/>
    <s v="H-WI042"/>
    <d v="2024-04-28T00:00:00"/>
    <n v="16"/>
    <n v="14134.4"/>
    <n v="9671.84"/>
    <x v="1"/>
    <x v="5"/>
    <x v="8"/>
    <x v="3"/>
    <x v="2"/>
    <x v="10"/>
  </r>
  <r>
    <x v="5"/>
    <s v="No"/>
    <s v="A-KE025"/>
    <d v="2024-04-04T00:00:00"/>
    <n v="3"/>
    <n v="2841.1499999999996"/>
    <n v="2002.1399999999999"/>
    <x v="1"/>
    <x v="5"/>
    <x v="5"/>
    <x v="3"/>
    <x v="1"/>
    <x v="5"/>
  </r>
  <r>
    <x v="8"/>
    <s v="No"/>
    <s v="S-FI037"/>
    <d v="2024-09-10T00:00:00"/>
    <n v="13"/>
    <n v="19128.98"/>
    <n v="12943.449999999999"/>
    <x v="1"/>
    <x v="1"/>
    <x v="8"/>
    <x v="1"/>
    <x v="3"/>
    <x v="6"/>
  </r>
  <r>
    <x v="4"/>
    <s v="No"/>
    <s v="A-KE027"/>
    <d v="2023-07-16T00:00:00"/>
    <n v="4"/>
    <n v="3552.84"/>
    <n v="2889.8"/>
    <x v="0"/>
    <x v="2"/>
    <x v="4"/>
    <x v="2"/>
    <x v="1"/>
    <x v="5"/>
  </r>
  <r>
    <x v="10"/>
    <s v="No"/>
    <s v="H-NO015"/>
    <d v="2024-05-26T00:00:00"/>
    <n v="2"/>
    <n v="2216"/>
    <n v="1736.1"/>
    <x v="1"/>
    <x v="5"/>
    <x v="10"/>
    <x v="1"/>
    <x v="2"/>
    <x v="3"/>
  </r>
  <r>
    <x v="5"/>
    <s v="No"/>
    <s v="S-FI037"/>
    <d v="2024-06-09T00:00:00"/>
    <n v="9"/>
    <n v="13243.14"/>
    <n v="8960.85"/>
    <x v="1"/>
    <x v="5"/>
    <x v="5"/>
    <x v="1"/>
    <x v="3"/>
    <x v="6"/>
  </r>
  <r>
    <x v="14"/>
    <s v="No"/>
    <s v="G-VR049"/>
    <d v="2023-08-13T00:00:00"/>
    <n v="6"/>
    <n v="5214.96"/>
    <n v="3915.18"/>
    <x v="0"/>
    <x v="2"/>
    <x v="14"/>
    <x v="5"/>
    <x v="4"/>
    <x v="9"/>
  </r>
  <r>
    <x v="9"/>
    <s v="No"/>
    <s v="G-VR049"/>
    <d v="2023-10-24T00:00:00"/>
    <n v="24"/>
    <n v="20859.84"/>
    <n v="15660.72"/>
    <x v="0"/>
    <x v="7"/>
    <x v="9"/>
    <x v="5"/>
    <x v="4"/>
    <x v="9"/>
  </r>
  <r>
    <x v="4"/>
    <s v="No"/>
    <s v="G-GA006"/>
    <d v="2024-08-12T00:00:00"/>
    <n v="15"/>
    <n v="20306.849999999999"/>
    <n v="14616.900000000001"/>
    <x v="1"/>
    <x v="1"/>
    <x v="4"/>
    <x v="6"/>
    <x v="4"/>
    <x v="8"/>
  </r>
  <r>
    <x v="15"/>
    <s v="No"/>
    <s v="A-KE040"/>
    <d v="2023-04-22T00:00:00"/>
    <n v="23"/>
    <n v="3750.15"/>
    <n v="2900.53"/>
    <x v="0"/>
    <x v="4"/>
    <x v="15"/>
    <x v="1"/>
    <x v="1"/>
    <x v="5"/>
  </r>
  <r>
    <x v="15"/>
    <s v="No"/>
    <s v="S-SM023"/>
    <d v="2023-01-03T00:00:00"/>
    <n v="14"/>
    <n v="3629.7799999999997"/>
    <n v="2372.58"/>
    <x v="0"/>
    <x v="0"/>
    <x v="15"/>
    <x v="6"/>
    <x v="3"/>
    <x v="15"/>
  </r>
  <r>
    <x v="6"/>
    <s v="No"/>
    <s v="S-FI012"/>
    <d v="2023-01-08T00:00:00"/>
    <n v="24"/>
    <n v="28750.080000000002"/>
    <n v="21181.199999999997"/>
    <x v="0"/>
    <x v="0"/>
    <x v="6"/>
    <x v="1"/>
    <x v="3"/>
    <x v="6"/>
  </r>
  <r>
    <x v="5"/>
    <s v="No"/>
    <s v="G-GA005"/>
    <d v="2023-02-19T00:00:00"/>
    <n v="30"/>
    <n v="16094.400000000001"/>
    <n v="11730.9"/>
    <x v="0"/>
    <x v="0"/>
    <x v="5"/>
    <x v="1"/>
    <x v="4"/>
    <x v="8"/>
  </r>
  <r>
    <x v="0"/>
    <s v="No"/>
    <s v="G-GA047"/>
    <d v="2024-07-18T00:00:00"/>
    <n v="19"/>
    <n v="22242.160000000003"/>
    <n v="17768.23"/>
    <x v="1"/>
    <x v="1"/>
    <x v="0"/>
    <x v="6"/>
    <x v="4"/>
    <x v="8"/>
  </r>
  <r>
    <x v="3"/>
    <s v="No"/>
    <s v="L-UL031"/>
    <d v="2024-07-09T00:00:00"/>
    <n v="2"/>
    <n v="1214.46"/>
    <n v="744.68"/>
    <x v="1"/>
    <x v="1"/>
    <x v="3"/>
    <x v="1"/>
    <x v="0"/>
    <x v="1"/>
  </r>
  <r>
    <x v="12"/>
    <s v="No"/>
    <s v="H-WI030"/>
    <d v="2023-08-11T00:00:00"/>
    <n v="11"/>
    <n v="5976.96"/>
    <n v="4252.38"/>
    <x v="0"/>
    <x v="2"/>
    <x v="12"/>
    <x v="1"/>
    <x v="2"/>
    <x v="10"/>
  </r>
  <r>
    <x v="5"/>
    <s v="No"/>
    <s v="S-SM038"/>
    <d v="2024-10-19T00:00:00"/>
    <n v="42"/>
    <n v="60702.6"/>
    <n v="40751.339999999997"/>
    <x v="1"/>
    <x v="6"/>
    <x v="5"/>
    <x v="1"/>
    <x v="3"/>
    <x v="12"/>
  </r>
  <r>
    <x v="14"/>
    <s v="No"/>
    <s v="H-WI042"/>
    <d v="2024-05-24T00:00:00"/>
    <n v="18"/>
    <n v="15901.199999999999"/>
    <n v="10880.82"/>
    <x v="1"/>
    <x v="5"/>
    <x v="14"/>
    <x v="3"/>
    <x v="2"/>
    <x v="10"/>
  </r>
  <r>
    <x v="15"/>
    <s v="No"/>
    <s v="H-WI029"/>
    <d v="2024-07-02T00:00:00"/>
    <n v="1"/>
    <n v="1275.6099999999999"/>
    <n v="795.39"/>
    <x v="1"/>
    <x v="1"/>
    <x v="15"/>
    <x v="4"/>
    <x v="2"/>
    <x v="13"/>
  </r>
  <r>
    <x v="14"/>
    <s v="No"/>
    <s v="H-WI042"/>
    <d v="2024-09-21T00:00:00"/>
    <n v="3"/>
    <n v="2650.2"/>
    <n v="1813.47"/>
    <x v="1"/>
    <x v="1"/>
    <x v="14"/>
    <x v="3"/>
    <x v="2"/>
    <x v="10"/>
  </r>
  <r>
    <x v="5"/>
    <s v="No"/>
    <s v="A-CH021"/>
    <d v="2024-12-09T00:00:00"/>
    <n v="41"/>
    <n v="8851.49"/>
    <n v="6407.0700000000006"/>
    <x v="1"/>
    <x v="6"/>
    <x v="5"/>
    <x v="4"/>
    <x v="1"/>
    <x v="2"/>
  </r>
  <r>
    <x v="5"/>
    <s v="No"/>
    <s v="L-GA010"/>
    <d v="2024-02-16T00:00:00"/>
    <n v="28"/>
    <n v="18284"/>
    <n v="13696.199999999999"/>
    <x v="1"/>
    <x v="3"/>
    <x v="5"/>
    <x v="5"/>
    <x v="0"/>
    <x v="0"/>
  </r>
  <r>
    <x v="8"/>
    <s v="No"/>
    <s v="H-WI035"/>
    <d v="2024-10-28T00:00:00"/>
    <n v="40"/>
    <n v="14176.800000000001"/>
    <n v="10122.4"/>
    <x v="1"/>
    <x v="6"/>
    <x v="8"/>
    <x v="1"/>
    <x v="2"/>
    <x v="13"/>
  </r>
  <r>
    <x v="13"/>
    <s v="No"/>
    <s v="A-MI007"/>
    <d v="2023-08-31T00:00:00"/>
    <n v="11"/>
    <n v="3160.3"/>
    <n v="2559.37"/>
    <x v="0"/>
    <x v="2"/>
    <x v="13"/>
    <x v="0"/>
    <x v="1"/>
    <x v="11"/>
  </r>
  <r>
    <x v="15"/>
    <s v="No"/>
    <s v="L-UL034"/>
    <d v="2024-05-29T00:00:00"/>
    <n v="20"/>
    <n v="1596.2"/>
    <n v="1280.3999999999999"/>
    <x v="1"/>
    <x v="5"/>
    <x v="15"/>
    <x v="6"/>
    <x v="0"/>
    <x v="1"/>
  </r>
  <r>
    <x v="14"/>
    <s v="No"/>
    <s v="A-CH045"/>
    <d v="2024-06-03T00:00:00"/>
    <n v="14"/>
    <n v="9405.9"/>
    <n v="7428.26"/>
    <x v="1"/>
    <x v="5"/>
    <x v="14"/>
    <x v="1"/>
    <x v="1"/>
    <x v="2"/>
  </r>
  <r>
    <x v="15"/>
    <s v="No"/>
    <s v="A-CH002"/>
    <d v="2024-04-17T00:00:00"/>
    <n v="13"/>
    <n v="2378.7399999999998"/>
    <n v="1807.1299999999999"/>
    <x v="1"/>
    <x v="5"/>
    <x v="15"/>
    <x v="2"/>
    <x v="1"/>
    <x v="2"/>
  </r>
  <r>
    <x v="5"/>
    <s v="No"/>
    <s v="A-KE040"/>
    <d v="2023-09-04T00:00:00"/>
    <n v="8"/>
    <n v="1304.4000000000001"/>
    <n v="1008.88"/>
    <x v="0"/>
    <x v="2"/>
    <x v="5"/>
    <x v="1"/>
    <x v="1"/>
    <x v="5"/>
  </r>
  <r>
    <x v="5"/>
    <s v="No"/>
    <s v="L-GA036"/>
    <d v="2024-11-24T00:00:00"/>
    <n v="31"/>
    <n v="14901.699999999999"/>
    <n v="9360.14"/>
    <x v="1"/>
    <x v="6"/>
    <x v="5"/>
    <x v="1"/>
    <x v="0"/>
    <x v="0"/>
  </r>
  <r>
    <x v="5"/>
    <s v="No"/>
    <s v="G-GA044"/>
    <d v="2024-10-15T00:00:00"/>
    <n v="30"/>
    <n v="33933.299999999996"/>
    <n v="28168.5"/>
    <x v="1"/>
    <x v="6"/>
    <x v="5"/>
    <x v="1"/>
    <x v="4"/>
    <x v="16"/>
  </r>
  <r>
    <x v="2"/>
    <s v="No"/>
    <s v="H-WI029"/>
    <d v="2024-11-25T00:00:00"/>
    <n v="40"/>
    <n v="51024.399999999994"/>
    <n v="31815.599999999999"/>
    <x v="1"/>
    <x v="6"/>
    <x v="2"/>
    <x v="4"/>
    <x v="2"/>
    <x v="13"/>
  </r>
  <r>
    <x v="5"/>
    <s v="No"/>
    <s v="L-GA036"/>
    <d v="2024-09-19T00:00:00"/>
    <n v="6"/>
    <n v="2884.2"/>
    <n v="1811.6399999999999"/>
    <x v="1"/>
    <x v="1"/>
    <x v="5"/>
    <x v="1"/>
    <x v="0"/>
    <x v="0"/>
  </r>
  <r>
    <x v="5"/>
    <s v="No"/>
    <s v="A-CH045"/>
    <d v="2024-07-28T00:00:00"/>
    <n v="8"/>
    <n v="5374.8"/>
    <n v="4244.72"/>
    <x v="1"/>
    <x v="1"/>
    <x v="5"/>
    <x v="1"/>
    <x v="1"/>
    <x v="2"/>
  </r>
  <r>
    <x v="4"/>
    <s v="No"/>
    <s v="S-SM033"/>
    <d v="2024-04-17T00:00:00"/>
    <n v="2"/>
    <n v="2662.14"/>
    <n v="1635.24"/>
    <x v="1"/>
    <x v="5"/>
    <x v="4"/>
    <x v="7"/>
    <x v="3"/>
    <x v="12"/>
  </r>
  <r>
    <x v="14"/>
    <s v="No"/>
    <s v="H-WI042"/>
    <d v="2024-12-15T00:00:00"/>
    <n v="36"/>
    <n v="31802.399999999998"/>
    <n v="21761.64"/>
    <x v="1"/>
    <x v="6"/>
    <x v="14"/>
    <x v="3"/>
    <x v="2"/>
    <x v="10"/>
  </r>
  <r>
    <x v="9"/>
    <s v="No"/>
    <s v="A-CH045"/>
    <d v="2024-02-23T00:00:00"/>
    <n v="16"/>
    <n v="10749.6"/>
    <n v="8489.44"/>
    <x v="1"/>
    <x v="3"/>
    <x v="9"/>
    <x v="1"/>
    <x v="1"/>
    <x v="2"/>
  </r>
  <r>
    <x v="9"/>
    <s v="No"/>
    <s v="S-SM033"/>
    <d v="2024-12-13T00:00:00"/>
    <n v="37"/>
    <n v="49249.59"/>
    <n v="30251.94"/>
    <x v="1"/>
    <x v="6"/>
    <x v="9"/>
    <x v="7"/>
    <x v="3"/>
    <x v="12"/>
  </r>
  <r>
    <x v="5"/>
    <s v="No"/>
    <s v="L-GA010"/>
    <d v="2023-04-05T00:00:00"/>
    <n v="16"/>
    <n v="10448"/>
    <n v="7826.4"/>
    <x v="0"/>
    <x v="4"/>
    <x v="5"/>
    <x v="5"/>
    <x v="0"/>
    <x v="0"/>
  </r>
  <r>
    <x v="0"/>
    <s v="No"/>
    <s v="S-SM038"/>
    <d v="2024-06-15T00:00:00"/>
    <n v="8"/>
    <n v="11562.4"/>
    <n v="7762.16"/>
    <x v="1"/>
    <x v="5"/>
    <x v="0"/>
    <x v="1"/>
    <x v="3"/>
    <x v="12"/>
  </r>
  <r>
    <x v="5"/>
    <s v="No"/>
    <s v="G-VR022"/>
    <d v="2024-08-06T00:00:00"/>
    <n v="14"/>
    <n v="10219.720000000001"/>
    <n v="8245.86"/>
    <x v="1"/>
    <x v="1"/>
    <x v="5"/>
    <x v="1"/>
    <x v="4"/>
    <x v="9"/>
  </r>
  <r>
    <x v="12"/>
    <s v="No"/>
    <s v="A-CH045"/>
    <d v="2024-05-25T00:00:00"/>
    <n v="19"/>
    <n v="12765.15"/>
    <n v="10081.210000000001"/>
    <x v="1"/>
    <x v="5"/>
    <x v="12"/>
    <x v="1"/>
    <x v="1"/>
    <x v="2"/>
  </r>
  <r>
    <x v="4"/>
    <s v="No"/>
    <s v="S-FI050"/>
    <d v="2023-10-03T00:00:00"/>
    <n v="27"/>
    <n v="28449.63"/>
    <n v="17619.390000000003"/>
    <x v="0"/>
    <x v="7"/>
    <x v="4"/>
    <x v="2"/>
    <x v="3"/>
    <x v="6"/>
  </r>
  <r>
    <x v="1"/>
    <s v="No"/>
    <s v="G-GA006"/>
    <d v="2024-02-22T00:00:00"/>
    <n v="11"/>
    <n v="14891.689999999999"/>
    <n v="10719.060000000001"/>
    <x v="1"/>
    <x v="3"/>
    <x v="1"/>
    <x v="6"/>
    <x v="4"/>
    <x v="8"/>
  </r>
  <r>
    <x v="1"/>
    <s v="No"/>
    <s v="G-GA047"/>
    <d v="2024-03-28T00:00:00"/>
    <n v="24"/>
    <n v="28095.360000000001"/>
    <n v="22444.079999999998"/>
    <x v="1"/>
    <x v="3"/>
    <x v="1"/>
    <x v="6"/>
    <x v="4"/>
    <x v="8"/>
  </r>
  <r>
    <x v="15"/>
    <s v="No"/>
    <s v="L-UL031"/>
    <d v="2024-05-22T00:00:00"/>
    <n v="13"/>
    <n v="7893.99"/>
    <n v="4840.42"/>
    <x v="1"/>
    <x v="5"/>
    <x v="15"/>
    <x v="1"/>
    <x v="0"/>
    <x v="1"/>
  </r>
  <r>
    <x v="0"/>
    <s v="No"/>
    <s v="G-GA044"/>
    <d v="2023-12-14T00:00:00"/>
    <n v="30"/>
    <n v="33933.299999999996"/>
    <n v="28168.5"/>
    <x v="0"/>
    <x v="7"/>
    <x v="0"/>
    <x v="1"/>
    <x v="4"/>
    <x v="16"/>
  </r>
  <r>
    <x v="3"/>
    <s v="No"/>
    <s v="H-WI030"/>
    <d v="2023-12-11T00:00:00"/>
    <n v="27"/>
    <n v="14670.720000000001"/>
    <n v="10437.66"/>
    <x v="0"/>
    <x v="7"/>
    <x v="3"/>
    <x v="1"/>
    <x v="2"/>
    <x v="10"/>
  </r>
  <r>
    <x v="5"/>
    <s v="No"/>
    <s v="A-KE040"/>
    <d v="2023-09-14T00:00:00"/>
    <n v="8"/>
    <n v="1304.4000000000001"/>
    <n v="1008.88"/>
    <x v="0"/>
    <x v="2"/>
    <x v="5"/>
    <x v="1"/>
    <x v="1"/>
    <x v="5"/>
  </r>
  <r>
    <x v="1"/>
    <s v="No"/>
    <s v="A-CH003"/>
    <d v="2024-11-25T00:00:00"/>
    <n v="27"/>
    <n v="10468.98"/>
    <n v="7004.34"/>
    <x v="1"/>
    <x v="6"/>
    <x v="1"/>
    <x v="6"/>
    <x v="1"/>
    <x v="2"/>
  </r>
  <r>
    <x v="1"/>
    <s v="No"/>
    <s v="A-CH003"/>
    <d v="2023-09-04T00:00:00"/>
    <n v="14"/>
    <n v="5428.3600000000006"/>
    <n v="3631.88"/>
    <x v="0"/>
    <x v="2"/>
    <x v="1"/>
    <x v="6"/>
    <x v="1"/>
    <x v="2"/>
  </r>
  <r>
    <x v="12"/>
    <s v="No"/>
    <s v="A-KE011"/>
    <d v="2024-01-04T00:00:00"/>
    <n v="27"/>
    <n v="35943.21"/>
    <n v="22429.170000000002"/>
    <x v="1"/>
    <x v="3"/>
    <x v="12"/>
    <x v="2"/>
    <x v="1"/>
    <x v="5"/>
  </r>
  <r>
    <x v="12"/>
    <s v="No"/>
    <s v="H-WI029"/>
    <d v="2024-07-11T00:00:00"/>
    <n v="1"/>
    <n v="1275.6099999999999"/>
    <n v="795.39"/>
    <x v="1"/>
    <x v="1"/>
    <x v="12"/>
    <x v="4"/>
    <x v="2"/>
    <x v="13"/>
  </r>
  <r>
    <x v="1"/>
    <s v="No"/>
    <s v="G-GA006"/>
    <d v="2024-03-02T00:00:00"/>
    <n v="21"/>
    <n v="28429.59"/>
    <n v="20463.66"/>
    <x v="1"/>
    <x v="3"/>
    <x v="1"/>
    <x v="6"/>
    <x v="4"/>
    <x v="8"/>
  </r>
  <r>
    <x v="13"/>
    <s v="No"/>
    <s v="L-UL001"/>
    <d v="2024-09-13T00:00:00"/>
    <n v="22"/>
    <n v="5025.46"/>
    <n v="4016.32"/>
    <x v="1"/>
    <x v="1"/>
    <x v="13"/>
    <x v="5"/>
    <x v="0"/>
    <x v="1"/>
  </r>
  <r>
    <x v="6"/>
    <s v="No"/>
    <s v="H-WI032"/>
    <d v="2024-02-22T00:00:00"/>
    <n v="17"/>
    <n v="4022.3700000000003"/>
    <n v="3113.89"/>
    <x v="1"/>
    <x v="3"/>
    <x v="6"/>
    <x v="1"/>
    <x v="2"/>
    <x v="13"/>
  </r>
  <r>
    <x v="15"/>
    <s v="No"/>
    <s v="A-KE024"/>
    <d v="2023-10-23T00:00:00"/>
    <n v="28"/>
    <n v="29497.440000000002"/>
    <n v="17535.28"/>
    <x v="0"/>
    <x v="7"/>
    <x v="15"/>
    <x v="1"/>
    <x v="1"/>
    <x v="5"/>
  </r>
  <r>
    <x v="6"/>
    <s v="No"/>
    <s v="L-GA036"/>
    <d v="2024-05-28T00:00:00"/>
    <n v="11"/>
    <n v="5287.7"/>
    <n v="3321.34"/>
    <x v="1"/>
    <x v="5"/>
    <x v="6"/>
    <x v="1"/>
    <x v="0"/>
    <x v="0"/>
  </r>
  <r>
    <x v="3"/>
    <s v="No"/>
    <s v="G-GA046"/>
    <d v="2024-04-21T00:00:00"/>
    <n v="12"/>
    <n v="3877.7999999999997"/>
    <n v="2398.3200000000002"/>
    <x v="1"/>
    <x v="5"/>
    <x v="3"/>
    <x v="0"/>
    <x v="4"/>
    <x v="8"/>
  </r>
  <r>
    <x v="4"/>
    <s v="No"/>
    <s v="L-UL001"/>
    <d v="2024-04-25T00:00:00"/>
    <n v="19"/>
    <n v="4340.17"/>
    <n v="3468.64"/>
    <x v="1"/>
    <x v="5"/>
    <x v="4"/>
    <x v="5"/>
    <x v="0"/>
    <x v="1"/>
  </r>
  <r>
    <x v="5"/>
    <s v="No"/>
    <s v="A-KE020"/>
    <d v="2023-08-30T00:00:00"/>
    <n v="16"/>
    <n v="5458.72"/>
    <n v="3255.52"/>
    <x v="0"/>
    <x v="2"/>
    <x v="5"/>
    <x v="1"/>
    <x v="1"/>
    <x v="5"/>
  </r>
  <r>
    <x v="10"/>
    <s v="No"/>
    <s v="L-UL028"/>
    <d v="2024-12-02T00:00:00"/>
    <n v="26"/>
    <n v="11015.42"/>
    <n v="7178.6"/>
    <x v="1"/>
    <x v="6"/>
    <x v="10"/>
    <x v="7"/>
    <x v="0"/>
    <x v="1"/>
  </r>
  <r>
    <x v="5"/>
    <s v="No"/>
    <s v="S-ST013"/>
    <d v="2024-08-13T00:00:00"/>
    <n v="14"/>
    <n v="5588.2400000000007"/>
    <n v="4222.96"/>
    <x v="1"/>
    <x v="1"/>
    <x v="5"/>
    <x v="4"/>
    <x v="3"/>
    <x v="4"/>
  </r>
  <r>
    <x v="6"/>
    <s v="No"/>
    <s v="H-WI032"/>
    <d v="2024-09-07T00:00:00"/>
    <n v="15"/>
    <n v="3549.15"/>
    <n v="2747.5499999999997"/>
    <x v="1"/>
    <x v="1"/>
    <x v="6"/>
    <x v="1"/>
    <x v="2"/>
    <x v="13"/>
  </r>
  <r>
    <x v="5"/>
    <s v="No"/>
    <s v="L-UL028"/>
    <d v="2024-08-09T00:00:00"/>
    <n v="5"/>
    <n v="2118.35"/>
    <n v="1380.5"/>
    <x v="1"/>
    <x v="1"/>
    <x v="5"/>
    <x v="7"/>
    <x v="0"/>
    <x v="1"/>
  </r>
  <r>
    <x v="13"/>
    <s v="No"/>
    <s v="H-NO016"/>
    <d v="2023-06-23T00:00:00"/>
    <n v="16"/>
    <n v="14135.84"/>
    <n v="9857.44"/>
    <x v="0"/>
    <x v="4"/>
    <x v="13"/>
    <x v="3"/>
    <x v="2"/>
    <x v="3"/>
  </r>
  <r>
    <x v="11"/>
    <s v="No"/>
    <s v="G-GA047"/>
    <d v="2024-10-18T00:00:00"/>
    <n v="32"/>
    <n v="37460.480000000003"/>
    <n v="29925.439999999999"/>
    <x v="1"/>
    <x v="6"/>
    <x v="11"/>
    <x v="6"/>
    <x v="4"/>
    <x v="8"/>
  </r>
  <r>
    <x v="3"/>
    <s v="No"/>
    <s v="L-UL031"/>
    <d v="2024-05-02T00:00:00"/>
    <n v="5"/>
    <n v="3036.15"/>
    <n v="1861.6999999999998"/>
    <x v="1"/>
    <x v="5"/>
    <x v="3"/>
    <x v="1"/>
    <x v="0"/>
    <x v="1"/>
  </r>
  <r>
    <x v="0"/>
    <s v="No"/>
    <s v="S-ST013"/>
    <d v="2024-04-02T00:00:00"/>
    <n v="4"/>
    <n v="1596.64"/>
    <n v="1206.56"/>
    <x v="1"/>
    <x v="5"/>
    <x v="0"/>
    <x v="4"/>
    <x v="3"/>
    <x v="4"/>
  </r>
  <r>
    <x v="4"/>
    <s v="No"/>
    <s v="A-KE011"/>
    <d v="2024-06-23T00:00:00"/>
    <n v="20"/>
    <n v="26624.6"/>
    <n v="16614.2"/>
    <x v="1"/>
    <x v="5"/>
    <x v="4"/>
    <x v="2"/>
    <x v="1"/>
    <x v="5"/>
  </r>
  <r>
    <x v="5"/>
    <s v="No"/>
    <s v="H-WI042"/>
    <d v="2024-02-04T00:00:00"/>
    <n v="21"/>
    <n v="18551.399999999998"/>
    <n v="12694.29"/>
    <x v="1"/>
    <x v="3"/>
    <x v="5"/>
    <x v="3"/>
    <x v="2"/>
    <x v="10"/>
  </r>
  <r>
    <x v="8"/>
    <s v="No"/>
    <s v="A-LA026"/>
    <d v="2023-02-05T00:00:00"/>
    <n v="31"/>
    <n v="4158.6500000000005"/>
    <n v="3435.4199999999996"/>
    <x v="0"/>
    <x v="0"/>
    <x v="8"/>
    <x v="1"/>
    <x v="1"/>
    <x v="14"/>
  </r>
  <r>
    <x v="6"/>
    <s v="No"/>
    <s v="A-KE024"/>
    <d v="2023-06-03T00:00:00"/>
    <n v="12"/>
    <n v="12641.76"/>
    <n v="7515.12"/>
    <x v="0"/>
    <x v="4"/>
    <x v="6"/>
    <x v="1"/>
    <x v="1"/>
    <x v="5"/>
  </r>
  <r>
    <x v="5"/>
    <s v="No"/>
    <s v="A-MI007"/>
    <d v="2023-08-01T00:00:00"/>
    <n v="12"/>
    <n v="3447.6000000000004"/>
    <n v="2792.04"/>
    <x v="0"/>
    <x v="2"/>
    <x v="5"/>
    <x v="0"/>
    <x v="1"/>
    <x v="11"/>
  </r>
  <r>
    <x v="7"/>
    <s v="No"/>
    <s v="L-UL031"/>
    <d v="2024-11-24T00:00:00"/>
    <n v="39"/>
    <n v="23681.97"/>
    <n v="14521.259999999998"/>
    <x v="1"/>
    <x v="6"/>
    <x v="7"/>
    <x v="1"/>
    <x v="0"/>
    <x v="1"/>
  </r>
  <r>
    <x v="6"/>
    <s v="No"/>
    <s v="A-KE011"/>
    <d v="2024-02-08T00:00:00"/>
    <n v="19"/>
    <n v="25293.37"/>
    <n v="15783.490000000002"/>
    <x v="1"/>
    <x v="3"/>
    <x v="6"/>
    <x v="2"/>
    <x v="1"/>
    <x v="5"/>
  </r>
  <r>
    <x v="13"/>
    <s v="No"/>
    <s v="G-VR019"/>
    <d v="2023-12-21T00:00:00"/>
    <n v="41"/>
    <n v="42799.08"/>
    <n v="26405.64"/>
    <x v="0"/>
    <x v="7"/>
    <x v="13"/>
    <x v="7"/>
    <x v="4"/>
    <x v="9"/>
  </r>
  <r>
    <x v="14"/>
    <s v="No"/>
    <s v="A-CH045"/>
    <d v="2024-05-24T00:00:00"/>
    <n v="19"/>
    <n v="12765.15"/>
    <n v="10081.210000000001"/>
    <x v="1"/>
    <x v="5"/>
    <x v="14"/>
    <x v="1"/>
    <x v="1"/>
    <x v="2"/>
  </r>
  <r>
    <x v="10"/>
    <s v="No"/>
    <s v="G-GA047"/>
    <d v="2024-10-09T00:00:00"/>
    <n v="33"/>
    <n v="38631.120000000003"/>
    <n v="30860.609999999997"/>
    <x v="1"/>
    <x v="6"/>
    <x v="10"/>
    <x v="6"/>
    <x v="4"/>
    <x v="8"/>
  </r>
  <r>
    <x v="5"/>
    <s v="No"/>
    <s v="G-VR019"/>
    <d v="2023-05-12T00:00:00"/>
    <n v="9"/>
    <n v="9394.9200000000019"/>
    <n v="5796.36"/>
    <x v="0"/>
    <x v="4"/>
    <x v="5"/>
    <x v="7"/>
    <x v="4"/>
    <x v="9"/>
  </r>
  <r>
    <x v="3"/>
    <s v="No"/>
    <s v="L-GA010"/>
    <d v="2023-12-07T00:00:00"/>
    <n v="41"/>
    <n v="26773"/>
    <n v="20055.149999999998"/>
    <x v="0"/>
    <x v="7"/>
    <x v="3"/>
    <x v="5"/>
    <x v="0"/>
    <x v="0"/>
  </r>
  <r>
    <x v="13"/>
    <s v="No"/>
    <s v="G-GA017"/>
    <d v="2023-07-27T00:00:00"/>
    <n v="19"/>
    <n v="26657.19"/>
    <n v="16920.45"/>
    <x v="0"/>
    <x v="2"/>
    <x v="13"/>
    <x v="7"/>
    <x v="4"/>
    <x v="8"/>
  </r>
  <r>
    <x v="15"/>
    <s v="No"/>
    <s v="S-FI037"/>
    <d v="2024-11-07T00:00:00"/>
    <n v="22"/>
    <n v="32372.120000000003"/>
    <n v="21904.3"/>
    <x v="1"/>
    <x v="6"/>
    <x v="15"/>
    <x v="1"/>
    <x v="3"/>
    <x v="6"/>
  </r>
  <r>
    <x v="5"/>
    <s v="No"/>
    <s v="A-KE024"/>
    <d v="2023-09-09T00:00:00"/>
    <n v="21"/>
    <n v="22123.08"/>
    <n v="13151.46"/>
    <x v="0"/>
    <x v="2"/>
    <x v="5"/>
    <x v="1"/>
    <x v="1"/>
    <x v="5"/>
  </r>
  <r>
    <x v="5"/>
    <s v="No"/>
    <s v="G-GA046"/>
    <d v="2024-07-10T00:00:00"/>
    <n v="20"/>
    <n v="6463"/>
    <n v="3997.2000000000003"/>
    <x v="1"/>
    <x v="1"/>
    <x v="5"/>
    <x v="0"/>
    <x v="4"/>
    <x v="8"/>
  </r>
  <r>
    <x v="0"/>
    <s v="No"/>
    <s v="S-ST013"/>
    <d v="2024-01-21T00:00:00"/>
    <n v="13"/>
    <n v="5189.08"/>
    <n v="3921.3199999999997"/>
    <x v="1"/>
    <x v="3"/>
    <x v="0"/>
    <x v="4"/>
    <x v="3"/>
    <x v="4"/>
  </r>
  <r>
    <x v="5"/>
    <s v="No"/>
    <s v="L-UL031"/>
    <d v="2024-04-19T00:00:00"/>
    <n v="7"/>
    <n v="4250.6100000000006"/>
    <n v="2606.3799999999997"/>
    <x v="1"/>
    <x v="5"/>
    <x v="5"/>
    <x v="1"/>
    <x v="0"/>
    <x v="1"/>
  </r>
  <r>
    <x v="5"/>
    <s v="No"/>
    <s v="S-FI012"/>
    <d v="2023-03-03T00:00:00"/>
    <n v="16"/>
    <n v="19166.72"/>
    <n v="14120.8"/>
    <x v="0"/>
    <x v="0"/>
    <x v="5"/>
    <x v="1"/>
    <x v="3"/>
    <x v="6"/>
  </r>
  <r>
    <x v="11"/>
    <s v="No"/>
    <s v="H-WI008"/>
    <d v="2023-04-30T00:00:00"/>
    <n v="23"/>
    <n v="4494.8900000000003"/>
    <n v="3356.85"/>
    <x v="0"/>
    <x v="4"/>
    <x v="11"/>
    <x v="5"/>
    <x v="2"/>
    <x v="7"/>
  </r>
  <r>
    <x v="11"/>
    <s v="No"/>
    <s v="A-LA026"/>
    <d v="2023-05-22T00:00:00"/>
    <n v="14"/>
    <n v="1878.1000000000001"/>
    <n v="1551.48"/>
    <x v="0"/>
    <x v="4"/>
    <x v="11"/>
    <x v="1"/>
    <x v="1"/>
    <x v="14"/>
  </r>
  <r>
    <x v="2"/>
    <s v="No"/>
    <s v="A-CH041"/>
    <d v="2023-05-07T00:00:00"/>
    <n v="10"/>
    <n v="2696.2"/>
    <n v="1638.8999999999999"/>
    <x v="0"/>
    <x v="4"/>
    <x v="2"/>
    <x v="5"/>
    <x v="1"/>
    <x v="2"/>
  </r>
  <r>
    <x v="15"/>
    <s v="No"/>
    <s v="H-NO015"/>
    <d v="2024-10-21T00:00:00"/>
    <n v="34"/>
    <n v="37672"/>
    <n v="29513.699999999997"/>
    <x v="1"/>
    <x v="6"/>
    <x v="15"/>
    <x v="1"/>
    <x v="2"/>
    <x v="3"/>
  </r>
  <r>
    <x v="5"/>
    <s v="No"/>
    <s v="A-KE024"/>
    <d v="2023-11-12T00:00:00"/>
    <n v="42"/>
    <n v="44246.16"/>
    <n v="26302.92"/>
    <x v="0"/>
    <x v="7"/>
    <x v="5"/>
    <x v="1"/>
    <x v="1"/>
    <x v="5"/>
  </r>
  <r>
    <x v="3"/>
    <s v="No"/>
    <s v="S-FI050"/>
    <d v="2023-08-29T00:00:00"/>
    <n v="10"/>
    <n v="10536.900000000001"/>
    <n v="6525.7000000000007"/>
    <x v="0"/>
    <x v="2"/>
    <x v="3"/>
    <x v="2"/>
    <x v="3"/>
    <x v="6"/>
  </r>
  <r>
    <x v="1"/>
    <s v="No"/>
    <s v="S-FI012"/>
    <d v="2023-02-10T00:00:00"/>
    <n v="23"/>
    <n v="27552.160000000003"/>
    <n v="20298.649999999998"/>
    <x v="0"/>
    <x v="0"/>
    <x v="1"/>
    <x v="1"/>
    <x v="3"/>
    <x v="6"/>
  </r>
  <r>
    <x v="15"/>
    <s v="No"/>
    <s v="L-GA004"/>
    <d v="2023-01-31T00:00:00"/>
    <n v="14"/>
    <n v="4646.32"/>
    <n v="2767.94"/>
    <x v="0"/>
    <x v="0"/>
    <x v="15"/>
    <x v="0"/>
    <x v="0"/>
    <x v="0"/>
  </r>
  <r>
    <x v="5"/>
    <s v="No"/>
    <s v="G-GA046"/>
    <d v="2024-12-09T00:00:00"/>
    <n v="38"/>
    <n v="12279.699999999999"/>
    <n v="7594.68"/>
    <x v="1"/>
    <x v="6"/>
    <x v="5"/>
    <x v="0"/>
    <x v="4"/>
    <x v="8"/>
  </r>
  <r>
    <x v="14"/>
    <s v="No"/>
    <s v="A-KE027"/>
    <d v="2023-05-07T00:00:00"/>
    <n v="18"/>
    <n v="15987.78"/>
    <n v="13004.1"/>
    <x v="0"/>
    <x v="4"/>
    <x v="14"/>
    <x v="2"/>
    <x v="1"/>
    <x v="5"/>
  </r>
  <r>
    <x v="12"/>
    <s v="No"/>
    <s v="S-SM038"/>
    <d v="2023-12-23T00:00:00"/>
    <n v="23"/>
    <n v="33241.9"/>
    <n v="22316.21"/>
    <x v="0"/>
    <x v="7"/>
    <x v="12"/>
    <x v="1"/>
    <x v="3"/>
    <x v="12"/>
  </r>
  <r>
    <x v="5"/>
    <s v="No"/>
    <s v="G-VR009"/>
    <d v="2023-09-18T00:00:00"/>
    <n v="15"/>
    <n v="15974.400000000001"/>
    <n v="10300.049999999999"/>
    <x v="0"/>
    <x v="2"/>
    <x v="5"/>
    <x v="1"/>
    <x v="4"/>
    <x v="9"/>
  </r>
  <r>
    <x v="9"/>
    <s v="No"/>
    <s v="A-CH021"/>
    <d v="2024-04-16T00:00:00"/>
    <n v="16"/>
    <n v="3454.24"/>
    <n v="2500.3200000000002"/>
    <x v="1"/>
    <x v="5"/>
    <x v="9"/>
    <x v="4"/>
    <x v="1"/>
    <x v="2"/>
  </r>
  <r>
    <x v="14"/>
    <s v="No"/>
    <s v="A-CH002"/>
    <d v="2024-08-14T00:00:00"/>
    <n v="14"/>
    <n v="2561.7199999999998"/>
    <n v="1946.1399999999999"/>
    <x v="1"/>
    <x v="1"/>
    <x v="14"/>
    <x v="2"/>
    <x v="1"/>
    <x v="2"/>
  </r>
  <r>
    <x v="12"/>
    <s v="No"/>
    <s v="G-GA044"/>
    <d v="2024-05-21T00:00:00"/>
    <n v="4"/>
    <n v="4524.4399999999996"/>
    <n v="3755.8"/>
    <x v="1"/>
    <x v="5"/>
    <x v="12"/>
    <x v="1"/>
    <x v="4"/>
    <x v="16"/>
  </r>
  <r>
    <x v="3"/>
    <s v="No"/>
    <s v="G-VR019"/>
    <d v="2023-06-22T00:00:00"/>
    <n v="18"/>
    <n v="18789.840000000004"/>
    <n v="11592.72"/>
    <x v="0"/>
    <x v="4"/>
    <x v="3"/>
    <x v="7"/>
    <x v="4"/>
    <x v="9"/>
  </r>
  <r>
    <x v="1"/>
    <s v="No"/>
    <s v="S-SM033"/>
    <d v="2024-09-24T00:00:00"/>
    <n v="6"/>
    <n v="7986.42"/>
    <n v="4905.72"/>
    <x v="1"/>
    <x v="1"/>
    <x v="1"/>
    <x v="7"/>
    <x v="3"/>
    <x v="12"/>
  </r>
  <r>
    <x v="15"/>
    <s v="No"/>
    <s v="S-ST013"/>
    <d v="2024-11-04T00:00:00"/>
    <n v="22"/>
    <n v="8781.52"/>
    <n v="6636.08"/>
    <x v="1"/>
    <x v="6"/>
    <x v="15"/>
    <x v="4"/>
    <x v="3"/>
    <x v="4"/>
  </r>
  <r>
    <x v="10"/>
    <s v="No"/>
    <s v="G-GA047"/>
    <d v="2024-09-05T00:00:00"/>
    <n v="6"/>
    <n v="7023.84"/>
    <n v="5611.0199999999995"/>
    <x v="1"/>
    <x v="1"/>
    <x v="10"/>
    <x v="6"/>
    <x v="4"/>
    <x v="8"/>
  </r>
  <r>
    <x v="4"/>
    <s v="No"/>
    <s v="A-CH045"/>
    <d v="2024-01-16T00:00:00"/>
    <n v="21"/>
    <n v="14108.85"/>
    <n v="11142.390000000001"/>
    <x v="1"/>
    <x v="3"/>
    <x v="4"/>
    <x v="1"/>
    <x v="1"/>
    <x v="2"/>
  </r>
  <r>
    <x v="9"/>
    <s v="No"/>
    <s v="G-VR009"/>
    <d v="2023-06-03T00:00:00"/>
    <n v="22"/>
    <n v="23429.120000000003"/>
    <n v="15106.74"/>
    <x v="0"/>
    <x v="4"/>
    <x v="9"/>
    <x v="1"/>
    <x v="4"/>
    <x v="9"/>
  </r>
  <r>
    <x v="7"/>
    <s v="No"/>
    <s v="A-CH002"/>
    <d v="2024-06-03T00:00:00"/>
    <n v="19"/>
    <n v="3476.62"/>
    <n v="2641.1899999999996"/>
    <x v="1"/>
    <x v="5"/>
    <x v="7"/>
    <x v="2"/>
    <x v="1"/>
    <x v="2"/>
  </r>
  <r>
    <x v="2"/>
    <s v="No"/>
    <s v="G-GA018"/>
    <d v="2024-04-06T00:00:00"/>
    <n v="16"/>
    <n v="12906.56"/>
    <n v="7696.64"/>
    <x v="1"/>
    <x v="5"/>
    <x v="2"/>
    <x v="1"/>
    <x v="4"/>
    <x v="8"/>
  </r>
  <r>
    <x v="13"/>
    <s v="No"/>
    <s v="A-CH002"/>
    <d v="2024-12-24T00:00:00"/>
    <n v="24"/>
    <n v="4391.5199999999995"/>
    <n v="3336.24"/>
    <x v="1"/>
    <x v="6"/>
    <x v="13"/>
    <x v="2"/>
    <x v="1"/>
    <x v="2"/>
  </r>
  <r>
    <x v="5"/>
    <s v="No"/>
    <s v="A-KE020"/>
    <d v="2024-07-28T00:00:00"/>
    <n v="6"/>
    <n v="2047.02"/>
    <n v="1220.82"/>
    <x v="1"/>
    <x v="1"/>
    <x v="5"/>
    <x v="1"/>
    <x v="1"/>
    <x v="5"/>
  </r>
  <r>
    <x v="6"/>
    <s v="No"/>
    <s v="A-KE020"/>
    <d v="2023-06-15T00:00:00"/>
    <n v="3"/>
    <n v="1023.51"/>
    <n v="610.41"/>
    <x v="0"/>
    <x v="4"/>
    <x v="6"/>
    <x v="1"/>
    <x v="1"/>
    <x v="5"/>
  </r>
  <r>
    <x v="5"/>
    <s v="No"/>
    <s v="G-GA018"/>
    <d v="2024-06-14T00:00:00"/>
    <n v="7"/>
    <n v="5646.62"/>
    <n v="3367.28"/>
    <x v="1"/>
    <x v="5"/>
    <x v="5"/>
    <x v="1"/>
    <x v="4"/>
    <x v="8"/>
  </r>
  <r>
    <x v="0"/>
    <s v="No"/>
    <s v="A-CH041"/>
    <d v="2023-03-13T00:00:00"/>
    <n v="27"/>
    <n v="7279.74"/>
    <n v="4425.03"/>
    <x v="0"/>
    <x v="0"/>
    <x v="0"/>
    <x v="5"/>
    <x v="1"/>
    <x v="2"/>
  </r>
  <r>
    <x v="15"/>
    <s v="No"/>
    <s v="A-KE024"/>
    <d v="2024-01-03T00:00:00"/>
    <n v="31"/>
    <n v="32657.88"/>
    <n v="19414.060000000001"/>
    <x v="1"/>
    <x v="3"/>
    <x v="15"/>
    <x v="1"/>
    <x v="1"/>
    <x v="5"/>
  </r>
  <r>
    <x v="5"/>
    <s v="No"/>
    <s v="G-GA044"/>
    <d v="2023-07-21T00:00:00"/>
    <n v="8"/>
    <n v="9048.8799999999992"/>
    <n v="7511.6"/>
    <x v="0"/>
    <x v="2"/>
    <x v="5"/>
    <x v="1"/>
    <x v="4"/>
    <x v="16"/>
  </r>
  <r>
    <x v="9"/>
    <s v="No"/>
    <s v="A-LA026"/>
    <d v="2024-07-28T00:00:00"/>
    <n v="8"/>
    <n v="1073.2"/>
    <n v="886.56"/>
    <x v="1"/>
    <x v="1"/>
    <x v="9"/>
    <x v="1"/>
    <x v="1"/>
    <x v="14"/>
  </r>
  <r>
    <x v="14"/>
    <s v="No"/>
    <s v="H-WI048"/>
    <d v="2023-08-07T00:00:00"/>
    <n v="18"/>
    <n v="17371.079999999998"/>
    <n v="13595.4"/>
    <x v="0"/>
    <x v="2"/>
    <x v="14"/>
    <x v="1"/>
    <x v="2"/>
    <x v="7"/>
  </r>
  <r>
    <x v="13"/>
    <s v="No"/>
    <s v="S-FI050"/>
    <d v="2024-09-09T00:00:00"/>
    <n v="11"/>
    <n v="11590.59"/>
    <n v="7178.27"/>
    <x v="1"/>
    <x v="1"/>
    <x v="13"/>
    <x v="2"/>
    <x v="3"/>
    <x v="6"/>
  </r>
  <r>
    <x v="11"/>
    <s v="No"/>
    <s v="S-SM023"/>
    <d v="2023-08-26T00:00:00"/>
    <n v="21"/>
    <n v="5444.67"/>
    <n v="3558.87"/>
    <x v="0"/>
    <x v="2"/>
    <x v="11"/>
    <x v="6"/>
    <x v="3"/>
    <x v="15"/>
  </r>
  <r>
    <x v="2"/>
    <s v="No"/>
    <s v="G-VR043"/>
    <d v="2023-08-09T00:00:00"/>
    <n v="21"/>
    <n v="8034.1799999999994"/>
    <n v="6348.9299999999994"/>
    <x v="0"/>
    <x v="2"/>
    <x v="2"/>
    <x v="0"/>
    <x v="4"/>
    <x v="9"/>
  </r>
  <r>
    <x v="15"/>
    <s v="No"/>
    <s v="A-CH045"/>
    <d v="2024-03-24T00:00:00"/>
    <n v="13"/>
    <n v="8734.0500000000011"/>
    <n v="6897.67"/>
    <x v="1"/>
    <x v="3"/>
    <x v="15"/>
    <x v="1"/>
    <x v="1"/>
    <x v="2"/>
  </r>
  <r>
    <x v="0"/>
    <s v="No"/>
    <s v="A-KE025"/>
    <d v="2024-02-03T00:00:00"/>
    <n v="20"/>
    <n v="18941"/>
    <n v="13347.6"/>
    <x v="1"/>
    <x v="3"/>
    <x v="0"/>
    <x v="3"/>
    <x v="1"/>
    <x v="5"/>
  </r>
  <r>
    <x v="15"/>
    <s v="No"/>
    <s v="A-CH021"/>
    <d v="2023-11-05T00:00:00"/>
    <n v="40"/>
    <n v="8635.5999999999985"/>
    <n v="6250.8"/>
    <x v="0"/>
    <x v="7"/>
    <x v="15"/>
    <x v="4"/>
    <x v="1"/>
    <x v="2"/>
  </r>
  <r>
    <x v="5"/>
    <s v="No"/>
    <s v="S-SM033"/>
    <d v="2024-11-26T00:00:00"/>
    <n v="30"/>
    <n v="39932.1"/>
    <n v="24528.6"/>
    <x v="1"/>
    <x v="6"/>
    <x v="5"/>
    <x v="7"/>
    <x v="3"/>
    <x v="12"/>
  </r>
  <r>
    <x v="5"/>
    <s v="No"/>
    <s v="H-WI008"/>
    <d v="2023-06-14T00:00:00"/>
    <n v="8"/>
    <n v="1563.44"/>
    <n v="1167.5999999999999"/>
    <x v="0"/>
    <x v="4"/>
    <x v="5"/>
    <x v="5"/>
    <x v="2"/>
    <x v="7"/>
  </r>
  <r>
    <x v="5"/>
    <s v="No"/>
    <s v="G-VR043"/>
    <d v="2024-09-06T00:00:00"/>
    <n v="14"/>
    <n v="5356.12"/>
    <n v="4232.62"/>
    <x v="1"/>
    <x v="1"/>
    <x v="5"/>
    <x v="0"/>
    <x v="4"/>
    <x v="9"/>
  </r>
  <r>
    <x v="0"/>
    <s v="No"/>
    <s v="H-WI048"/>
    <d v="2023-11-17T00:00:00"/>
    <n v="34"/>
    <n v="32812.04"/>
    <n v="25680.199999999997"/>
    <x v="0"/>
    <x v="7"/>
    <x v="0"/>
    <x v="1"/>
    <x v="2"/>
    <x v="7"/>
  </r>
  <r>
    <x v="7"/>
    <s v="No"/>
    <s v="A-MI007"/>
    <d v="2023-05-21T00:00:00"/>
    <n v="7"/>
    <n v="2011.1000000000001"/>
    <n v="1628.6899999999998"/>
    <x v="0"/>
    <x v="4"/>
    <x v="7"/>
    <x v="0"/>
    <x v="1"/>
    <x v="11"/>
  </r>
  <r>
    <x v="11"/>
    <s v="No"/>
    <s v="S-FI012"/>
    <d v="2023-07-04T00:00:00"/>
    <n v="12"/>
    <n v="14375.04"/>
    <n v="10590.599999999999"/>
    <x v="0"/>
    <x v="2"/>
    <x v="11"/>
    <x v="1"/>
    <x v="3"/>
    <x v="6"/>
  </r>
  <r>
    <x v="2"/>
    <s v="No"/>
    <s v="A-KE025"/>
    <d v="2024-04-05T00:00:00"/>
    <n v="15"/>
    <n v="14205.75"/>
    <n v="10010.700000000001"/>
    <x v="1"/>
    <x v="5"/>
    <x v="2"/>
    <x v="3"/>
    <x v="1"/>
    <x v="5"/>
  </r>
  <r>
    <x v="14"/>
    <s v="No"/>
    <s v="L-UL028"/>
    <d v="2024-09-03T00:00:00"/>
    <n v="9"/>
    <n v="3813.03"/>
    <n v="2484.9"/>
    <x v="1"/>
    <x v="1"/>
    <x v="14"/>
    <x v="7"/>
    <x v="0"/>
    <x v="1"/>
  </r>
  <r>
    <x v="4"/>
    <s v="No"/>
    <s v="L-GA036"/>
    <d v="2024-02-03T00:00:00"/>
    <n v="30"/>
    <n v="14421"/>
    <n v="9058.2000000000007"/>
    <x v="1"/>
    <x v="3"/>
    <x v="4"/>
    <x v="1"/>
    <x v="0"/>
    <x v="0"/>
  </r>
  <r>
    <x v="11"/>
    <s v="No"/>
    <s v="H-NO016"/>
    <d v="2024-04-02T00:00:00"/>
    <n v="23"/>
    <n v="20320.27"/>
    <n v="14170.070000000002"/>
    <x v="1"/>
    <x v="5"/>
    <x v="11"/>
    <x v="3"/>
    <x v="2"/>
    <x v="3"/>
  </r>
  <r>
    <x v="0"/>
    <s v="No"/>
    <s v="G-VR043"/>
    <d v="2024-01-09T00:00:00"/>
    <n v="22"/>
    <n v="8416.76"/>
    <n v="6651.2599999999993"/>
    <x v="1"/>
    <x v="3"/>
    <x v="0"/>
    <x v="0"/>
    <x v="4"/>
    <x v="9"/>
  </r>
  <r>
    <x v="5"/>
    <s v="No"/>
    <s v="G-VR022"/>
    <d v="2024-02-16T00:00:00"/>
    <n v="14"/>
    <n v="10219.720000000001"/>
    <n v="8245.86"/>
    <x v="1"/>
    <x v="3"/>
    <x v="5"/>
    <x v="1"/>
    <x v="4"/>
    <x v="9"/>
  </r>
  <r>
    <x v="5"/>
    <s v="No"/>
    <s v="H-WI035"/>
    <d v="2023-12-07T00:00:00"/>
    <n v="30"/>
    <n v="10632.6"/>
    <n v="7591.8"/>
    <x v="0"/>
    <x v="7"/>
    <x v="5"/>
    <x v="1"/>
    <x v="2"/>
    <x v="13"/>
  </r>
  <r>
    <x v="8"/>
    <s v="No"/>
    <s v="S-ST013"/>
    <d v="2024-02-16T00:00:00"/>
    <n v="22"/>
    <n v="8781.52"/>
    <n v="6636.08"/>
    <x v="1"/>
    <x v="3"/>
    <x v="8"/>
    <x v="4"/>
    <x v="3"/>
    <x v="4"/>
  </r>
  <r>
    <x v="10"/>
    <s v="No"/>
    <s v="L-GA036"/>
    <d v="2024-04-15T00:00:00"/>
    <n v="7"/>
    <n v="3364.9"/>
    <n v="2113.58"/>
    <x v="1"/>
    <x v="5"/>
    <x v="10"/>
    <x v="1"/>
    <x v="0"/>
    <x v="0"/>
  </r>
  <r>
    <x v="14"/>
    <s v="No"/>
    <s v="G-VR022"/>
    <d v="2024-10-08T00:00:00"/>
    <n v="34"/>
    <n v="24819.32"/>
    <n v="20025.66"/>
    <x v="1"/>
    <x v="6"/>
    <x v="14"/>
    <x v="1"/>
    <x v="4"/>
    <x v="9"/>
  </r>
  <r>
    <x v="14"/>
    <s v="No"/>
    <s v="S-SM033"/>
    <d v="2024-08-08T00:00:00"/>
    <n v="16"/>
    <n v="21297.119999999999"/>
    <n v="13081.92"/>
    <x v="1"/>
    <x v="1"/>
    <x v="14"/>
    <x v="7"/>
    <x v="3"/>
    <x v="12"/>
  </r>
  <r>
    <x v="5"/>
    <s v="No"/>
    <s v="H-WI035"/>
    <d v="2023-04-28T00:00:00"/>
    <n v="6"/>
    <n v="2126.52"/>
    <n v="1518.3600000000001"/>
    <x v="0"/>
    <x v="4"/>
    <x v="5"/>
    <x v="1"/>
    <x v="2"/>
    <x v="13"/>
  </r>
  <r>
    <x v="6"/>
    <s v="No"/>
    <s v="G-VR043"/>
    <d v="2024-05-26T00:00:00"/>
    <n v="18"/>
    <n v="6886.44"/>
    <n v="5441.94"/>
    <x v="1"/>
    <x v="5"/>
    <x v="6"/>
    <x v="0"/>
    <x v="4"/>
    <x v="9"/>
  </r>
  <r>
    <x v="14"/>
    <s v="No"/>
    <s v="S-ST013"/>
    <d v="2024-12-15T00:00:00"/>
    <n v="32"/>
    <n v="12773.12"/>
    <n v="9652.48"/>
    <x v="1"/>
    <x v="6"/>
    <x v="14"/>
    <x v="4"/>
    <x v="3"/>
    <x v="4"/>
  </r>
  <r>
    <x v="5"/>
    <s v="No"/>
    <s v="A-MI014"/>
    <d v="2024-08-23T00:00:00"/>
    <n v="6"/>
    <n v="3374.46"/>
    <n v="2576.58"/>
    <x v="1"/>
    <x v="1"/>
    <x v="5"/>
    <x v="3"/>
    <x v="1"/>
    <x v="11"/>
  </r>
  <r>
    <x v="8"/>
    <s v="No"/>
    <s v="H-WI008"/>
    <d v="2023-02-13T00:00:00"/>
    <n v="24"/>
    <n v="4690.32"/>
    <n v="3502.7999999999997"/>
    <x v="0"/>
    <x v="0"/>
    <x v="8"/>
    <x v="5"/>
    <x v="2"/>
    <x v="7"/>
  </r>
  <r>
    <x v="10"/>
    <s v="No"/>
    <s v="H-WI008"/>
    <d v="2023-09-30T00:00:00"/>
    <n v="32"/>
    <n v="6253.76"/>
    <n v="4670.3999999999996"/>
    <x v="0"/>
    <x v="2"/>
    <x v="10"/>
    <x v="5"/>
    <x v="2"/>
    <x v="7"/>
  </r>
  <r>
    <x v="13"/>
    <s v="No"/>
    <s v="S-SM033"/>
    <d v="2024-01-16T00:00:00"/>
    <n v="30"/>
    <n v="39932.1"/>
    <n v="24528.6"/>
    <x v="1"/>
    <x v="3"/>
    <x v="13"/>
    <x v="7"/>
    <x v="3"/>
    <x v="12"/>
  </r>
  <r>
    <x v="6"/>
    <s v="No"/>
    <s v="A-MI007"/>
    <d v="2023-03-22T00:00:00"/>
    <n v="25"/>
    <n v="7182.5"/>
    <n v="5816.75"/>
    <x v="0"/>
    <x v="0"/>
    <x v="6"/>
    <x v="0"/>
    <x v="1"/>
    <x v="11"/>
  </r>
  <r>
    <x v="2"/>
    <s v="No"/>
    <s v="A-CH039"/>
    <d v="2023-06-27T00:00:00"/>
    <n v="9"/>
    <n v="7902.63"/>
    <n v="5444.7300000000005"/>
    <x v="0"/>
    <x v="4"/>
    <x v="2"/>
    <x v="2"/>
    <x v="1"/>
    <x v="2"/>
  </r>
  <r>
    <x v="2"/>
    <s v="No"/>
    <s v="H-NO016"/>
    <d v="2023-10-28T00:00:00"/>
    <n v="27"/>
    <n v="23854.23"/>
    <n v="16634.43"/>
    <x v="0"/>
    <x v="7"/>
    <x v="2"/>
    <x v="3"/>
    <x v="2"/>
    <x v="3"/>
  </r>
  <r>
    <x v="10"/>
    <s v="No"/>
    <s v="A-KE011"/>
    <d v="2024-12-14T00:00:00"/>
    <n v="24"/>
    <n v="31949.52"/>
    <n v="19937.04"/>
    <x v="1"/>
    <x v="6"/>
    <x v="10"/>
    <x v="2"/>
    <x v="1"/>
    <x v="5"/>
  </r>
  <r>
    <x v="15"/>
    <s v="No"/>
    <s v="A-MI014"/>
    <d v="2024-08-17T00:00:00"/>
    <n v="12"/>
    <n v="6748.92"/>
    <n v="5153.16"/>
    <x v="1"/>
    <x v="1"/>
    <x v="15"/>
    <x v="3"/>
    <x v="1"/>
    <x v="11"/>
  </r>
  <r>
    <x v="8"/>
    <s v="No"/>
    <s v="A-KE040"/>
    <d v="2023-11-28T00:00:00"/>
    <n v="33"/>
    <n v="5380.6500000000005"/>
    <n v="4161.63"/>
    <x v="0"/>
    <x v="7"/>
    <x v="8"/>
    <x v="1"/>
    <x v="1"/>
    <x v="5"/>
  </r>
  <r>
    <x v="1"/>
    <s v="No"/>
    <s v="L-GA036"/>
    <d v="2024-12-15T00:00:00"/>
    <n v="31"/>
    <n v="14901.699999999999"/>
    <n v="9360.14"/>
    <x v="1"/>
    <x v="6"/>
    <x v="1"/>
    <x v="1"/>
    <x v="0"/>
    <x v="0"/>
  </r>
  <r>
    <x v="8"/>
    <s v="No"/>
    <s v="G-GA046"/>
    <d v="2024-06-23T00:00:00"/>
    <n v="9"/>
    <n v="2908.35"/>
    <n v="1798.7400000000002"/>
    <x v="1"/>
    <x v="5"/>
    <x v="8"/>
    <x v="0"/>
    <x v="4"/>
    <x v="8"/>
  </r>
  <r>
    <x v="13"/>
    <s v="No"/>
    <s v="S-ST013"/>
    <d v="2024-11-04T00:00:00"/>
    <n v="37"/>
    <n v="14768.92"/>
    <n v="11160.68"/>
    <x v="1"/>
    <x v="6"/>
    <x v="13"/>
    <x v="4"/>
    <x v="3"/>
    <x v="4"/>
  </r>
  <r>
    <x v="13"/>
    <s v="No"/>
    <s v="H-WI042"/>
    <d v="2024-11-07T00:00:00"/>
    <n v="35"/>
    <n v="30919"/>
    <n v="21157.15"/>
    <x v="1"/>
    <x v="6"/>
    <x v="13"/>
    <x v="3"/>
    <x v="2"/>
    <x v="10"/>
  </r>
  <r>
    <x v="8"/>
    <s v="No"/>
    <s v="S-FI050"/>
    <d v="2024-09-06T00:00:00"/>
    <n v="17"/>
    <n v="17912.73"/>
    <n v="11093.69"/>
    <x v="1"/>
    <x v="1"/>
    <x v="8"/>
    <x v="2"/>
    <x v="3"/>
    <x v="6"/>
  </r>
  <r>
    <x v="13"/>
    <s v="No"/>
    <s v="G-VR009"/>
    <d v="2023-11-09T00:00:00"/>
    <n v="29"/>
    <n v="30883.84"/>
    <n v="19913.43"/>
    <x v="0"/>
    <x v="7"/>
    <x v="13"/>
    <x v="1"/>
    <x v="4"/>
    <x v="9"/>
  </r>
  <r>
    <x v="2"/>
    <s v="No"/>
    <s v="H-WI032"/>
    <d v="2024-04-09T00:00:00"/>
    <n v="20"/>
    <n v="4732.2000000000007"/>
    <n v="3663.3999999999996"/>
    <x v="1"/>
    <x v="5"/>
    <x v="2"/>
    <x v="1"/>
    <x v="2"/>
    <x v="13"/>
  </r>
  <r>
    <x v="1"/>
    <s v="No"/>
    <s v="H-WI035"/>
    <d v="2024-09-23T00:00:00"/>
    <n v="40"/>
    <n v="14176.800000000001"/>
    <n v="10122.4"/>
    <x v="1"/>
    <x v="1"/>
    <x v="1"/>
    <x v="1"/>
    <x v="2"/>
    <x v="13"/>
  </r>
  <r>
    <x v="2"/>
    <s v="No"/>
    <s v="G-VR019"/>
    <d v="2023-02-02T00:00:00"/>
    <n v="20"/>
    <n v="20877.600000000002"/>
    <n v="12880.8"/>
    <x v="0"/>
    <x v="0"/>
    <x v="2"/>
    <x v="7"/>
    <x v="4"/>
    <x v="9"/>
  </r>
  <r>
    <x v="11"/>
    <s v="No"/>
    <s v="H-WI032"/>
    <d v="2024-08-20T00:00:00"/>
    <n v="17"/>
    <n v="4022.3700000000003"/>
    <n v="3113.89"/>
    <x v="1"/>
    <x v="1"/>
    <x v="11"/>
    <x v="1"/>
    <x v="2"/>
    <x v="13"/>
  </r>
  <r>
    <x v="0"/>
    <s v="No"/>
    <s v="L-UL001"/>
    <d v="2023-04-12T00:00:00"/>
    <n v="5"/>
    <n v="1142.1500000000001"/>
    <n v="912.8"/>
    <x v="0"/>
    <x v="4"/>
    <x v="0"/>
    <x v="5"/>
    <x v="0"/>
    <x v="1"/>
  </r>
  <r>
    <x v="15"/>
    <s v="No"/>
    <s v="L-UL034"/>
    <d v="2023-05-21T00:00:00"/>
    <n v="15"/>
    <n v="1197.1500000000001"/>
    <n v="960.3"/>
    <x v="0"/>
    <x v="4"/>
    <x v="15"/>
    <x v="6"/>
    <x v="0"/>
    <x v="1"/>
  </r>
  <r>
    <x v="9"/>
    <s v="No"/>
    <s v="G-VR019"/>
    <d v="2023-04-13T00:00:00"/>
    <n v="18"/>
    <n v="18789.840000000004"/>
    <n v="11592.72"/>
    <x v="0"/>
    <x v="4"/>
    <x v="9"/>
    <x v="7"/>
    <x v="4"/>
    <x v="9"/>
  </r>
  <r>
    <x v="8"/>
    <s v="No"/>
    <s v="H-WI032"/>
    <d v="2024-05-19T00:00:00"/>
    <n v="2"/>
    <n v="473.22"/>
    <n v="366.34"/>
    <x v="1"/>
    <x v="5"/>
    <x v="8"/>
    <x v="1"/>
    <x v="2"/>
    <x v="13"/>
  </r>
  <r>
    <x v="5"/>
    <s v="No"/>
    <s v="H-WI035"/>
    <d v="2023-08-02T00:00:00"/>
    <n v="7"/>
    <n v="2480.94"/>
    <n v="1771.42"/>
    <x v="0"/>
    <x v="2"/>
    <x v="5"/>
    <x v="1"/>
    <x v="2"/>
    <x v="13"/>
  </r>
  <r>
    <x v="4"/>
    <s v="No"/>
    <s v="H-WI042"/>
    <d v="2024-08-03T00:00:00"/>
    <n v="10"/>
    <n v="8834"/>
    <n v="6044.9"/>
    <x v="1"/>
    <x v="1"/>
    <x v="4"/>
    <x v="3"/>
    <x v="2"/>
    <x v="10"/>
  </r>
  <r>
    <x v="1"/>
    <s v="No"/>
    <s v="A-KE027"/>
    <d v="2023-07-31T00:00:00"/>
    <n v="8"/>
    <n v="7105.68"/>
    <n v="5779.6"/>
    <x v="0"/>
    <x v="2"/>
    <x v="1"/>
    <x v="2"/>
    <x v="1"/>
    <x v="5"/>
  </r>
  <r>
    <x v="14"/>
    <s v="No"/>
    <s v="G-GA047"/>
    <d v="2024-01-06T00:00:00"/>
    <n v="16"/>
    <n v="18730.240000000002"/>
    <n v="14962.72"/>
    <x v="1"/>
    <x v="3"/>
    <x v="14"/>
    <x v="6"/>
    <x v="4"/>
    <x v="8"/>
  </r>
  <r>
    <x v="5"/>
    <s v="No"/>
    <s v="A-CH045"/>
    <d v="2024-06-07T00:00:00"/>
    <n v="20"/>
    <n v="13437"/>
    <n v="10611.800000000001"/>
    <x v="1"/>
    <x v="5"/>
    <x v="5"/>
    <x v="1"/>
    <x v="1"/>
    <x v="2"/>
  </r>
  <r>
    <x v="5"/>
    <s v="No"/>
    <s v="H-WI029"/>
    <d v="2024-07-04T00:00:00"/>
    <n v="10"/>
    <n v="12756.099999999999"/>
    <n v="7953.9"/>
    <x v="1"/>
    <x v="1"/>
    <x v="5"/>
    <x v="4"/>
    <x v="2"/>
    <x v="13"/>
  </r>
  <r>
    <x v="5"/>
    <s v="No"/>
    <s v="S-ST013"/>
    <d v="2024-10-24T00:00:00"/>
    <n v="31"/>
    <n v="12373.960000000001"/>
    <n v="9350.84"/>
    <x v="1"/>
    <x v="6"/>
    <x v="5"/>
    <x v="4"/>
    <x v="3"/>
    <x v="4"/>
  </r>
  <r>
    <x v="10"/>
    <s v="No"/>
    <s v="G-VR009"/>
    <d v="2023-12-07T00:00:00"/>
    <n v="37"/>
    <n v="39403.520000000004"/>
    <n v="25406.789999999997"/>
    <x v="0"/>
    <x v="7"/>
    <x v="10"/>
    <x v="1"/>
    <x v="4"/>
    <x v="9"/>
  </r>
  <r>
    <x v="0"/>
    <s v="No"/>
    <s v="A-KE011"/>
    <d v="2024-02-05T00:00:00"/>
    <n v="19"/>
    <n v="25293.37"/>
    <n v="15783.490000000002"/>
    <x v="1"/>
    <x v="3"/>
    <x v="0"/>
    <x v="2"/>
    <x v="1"/>
    <x v="5"/>
  </r>
  <r>
    <x v="11"/>
    <s v="No"/>
    <s v="A-CH041"/>
    <d v="2023-08-05T00:00:00"/>
    <n v="10"/>
    <n v="2696.2"/>
    <n v="1638.8999999999999"/>
    <x v="0"/>
    <x v="2"/>
    <x v="11"/>
    <x v="5"/>
    <x v="1"/>
    <x v="2"/>
  </r>
  <r>
    <x v="15"/>
    <s v="No"/>
    <s v="G-VR009"/>
    <d v="2023-11-04T00:00:00"/>
    <n v="32"/>
    <n v="34078.720000000001"/>
    <n v="21973.439999999999"/>
    <x v="0"/>
    <x v="7"/>
    <x v="15"/>
    <x v="1"/>
    <x v="4"/>
    <x v="9"/>
  </r>
  <r>
    <x v="2"/>
    <s v="No"/>
    <s v="H-WI029"/>
    <d v="2024-04-23T00:00:00"/>
    <n v="14"/>
    <n v="17858.539999999997"/>
    <n v="11135.46"/>
    <x v="1"/>
    <x v="5"/>
    <x v="2"/>
    <x v="4"/>
    <x v="2"/>
    <x v="13"/>
  </r>
  <r>
    <x v="11"/>
    <s v="No"/>
    <s v="A-CH045"/>
    <d v="2024-06-06T00:00:00"/>
    <n v="10"/>
    <n v="6718.5"/>
    <n v="5305.9000000000005"/>
    <x v="1"/>
    <x v="5"/>
    <x v="11"/>
    <x v="1"/>
    <x v="1"/>
    <x v="2"/>
  </r>
  <r>
    <x v="5"/>
    <s v="No"/>
    <s v="H-WI032"/>
    <d v="2024-04-12T00:00:00"/>
    <n v="8"/>
    <n v="1892.88"/>
    <n v="1465.36"/>
    <x v="1"/>
    <x v="5"/>
    <x v="5"/>
    <x v="1"/>
    <x v="2"/>
    <x v="13"/>
  </r>
  <r>
    <x v="13"/>
    <s v="No"/>
    <s v="H-NO016"/>
    <d v="2023-05-22T00:00:00"/>
    <n v="10"/>
    <n v="8834.9"/>
    <n v="6160.9000000000005"/>
    <x v="0"/>
    <x v="4"/>
    <x v="13"/>
    <x v="3"/>
    <x v="2"/>
    <x v="3"/>
  </r>
  <r>
    <x v="5"/>
    <s v="No"/>
    <s v="G-GA017"/>
    <d v="2023-11-23T00:00:00"/>
    <n v="29"/>
    <n v="40687.29"/>
    <n v="25825.949999999997"/>
    <x v="0"/>
    <x v="7"/>
    <x v="5"/>
    <x v="7"/>
    <x v="4"/>
    <x v="8"/>
  </r>
  <r>
    <x v="5"/>
    <s v="No"/>
    <s v="A-LA026"/>
    <d v="2023-05-28T00:00:00"/>
    <n v="22"/>
    <n v="2951.3"/>
    <n v="2438.04"/>
    <x v="0"/>
    <x v="4"/>
    <x v="5"/>
    <x v="1"/>
    <x v="1"/>
    <x v="14"/>
  </r>
  <r>
    <x v="14"/>
    <s v="No"/>
    <s v="A-CH045"/>
    <d v="2024-10-08T00:00:00"/>
    <n v="36"/>
    <n v="24186.600000000002"/>
    <n v="19101.240000000002"/>
    <x v="1"/>
    <x v="6"/>
    <x v="14"/>
    <x v="1"/>
    <x v="1"/>
    <x v="2"/>
  </r>
  <r>
    <x v="14"/>
    <s v="No"/>
    <s v="H-WI042"/>
    <d v="2024-05-01T00:00:00"/>
    <n v="18"/>
    <n v="15901.199999999999"/>
    <n v="10880.82"/>
    <x v="1"/>
    <x v="5"/>
    <x v="14"/>
    <x v="3"/>
    <x v="2"/>
    <x v="10"/>
  </r>
  <r>
    <x v="6"/>
    <s v="No"/>
    <s v="G-GA005"/>
    <d v="2023-02-24T00:00:00"/>
    <n v="18"/>
    <n v="9656.64"/>
    <n v="7038.5399999999991"/>
    <x v="0"/>
    <x v="0"/>
    <x v="6"/>
    <x v="1"/>
    <x v="4"/>
    <x v="8"/>
  </r>
  <r>
    <x v="15"/>
    <s v="No"/>
    <s v="A-KE020"/>
    <d v="2023-06-13T00:00:00"/>
    <n v="4"/>
    <n v="1364.68"/>
    <n v="813.88"/>
    <x v="0"/>
    <x v="4"/>
    <x v="15"/>
    <x v="1"/>
    <x v="1"/>
    <x v="5"/>
  </r>
  <r>
    <x v="5"/>
    <s v="No"/>
    <s v="G-GA006"/>
    <d v="2024-11-04T00:00:00"/>
    <n v="32"/>
    <n v="43321.279999999999"/>
    <n v="31182.720000000001"/>
    <x v="1"/>
    <x v="6"/>
    <x v="5"/>
    <x v="6"/>
    <x v="4"/>
    <x v="8"/>
  </r>
  <r>
    <x v="0"/>
    <s v="No"/>
    <s v="A-MI014"/>
    <d v="2024-06-14T00:00:00"/>
    <n v="15"/>
    <n v="8436.15"/>
    <n v="6441.45"/>
    <x v="1"/>
    <x v="5"/>
    <x v="0"/>
    <x v="3"/>
    <x v="1"/>
    <x v="11"/>
  </r>
  <r>
    <x v="0"/>
    <s v="No"/>
    <s v="A-LA026"/>
    <d v="2023-06-03T00:00:00"/>
    <n v="11"/>
    <n v="1475.65"/>
    <n v="1219.02"/>
    <x v="0"/>
    <x v="4"/>
    <x v="0"/>
    <x v="1"/>
    <x v="1"/>
    <x v="14"/>
  </r>
  <r>
    <x v="5"/>
    <s v="No"/>
    <s v="L-UL031"/>
    <d v="2024-09-27T00:00:00"/>
    <n v="16"/>
    <n v="9715.68"/>
    <n v="5957.44"/>
    <x v="1"/>
    <x v="1"/>
    <x v="5"/>
    <x v="1"/>
    <x v="0"/>
    <x v="1"/>
  </r>
  <r>
    <x v="8"/>
    <s v="No"/>
    <s v="A-CH003"/>
    <d v="2023-08-05T00:00:00"/>
    <n v="19"/>
    <n v="7367.06"/>
    <n v="4928.9800000000005"/>
    <x v="0"/>
    <x v="2"/>
    <x v="8"/>
    <x v="6"/>
    <x v="1"/>
    <x v="2"/>
  </r>
  <r>
    <x v="5"/>
    <s v="No"/>
    <s v="G-GA046"/>
    <d v="2024-12-05T00:00:00"/>
    <n v="25"/>
    <n v="8078.7499999999991"/>
    <n v="4996.5"/>
    <x v="1"/>
    <x v="6"/>
    <x v="5"/>
    <x v="0"/>
    <x v="4"/>
    <x v="8"/>
  </r>
  <r>
    <x v="7"/>
    <s v="No"/>
    <s v="G-VR009"/>
    <d v="2024-12-23T00:00:00"/>
    <n v="27"/>
    <n v="28753.920000000002"/>
    <n v="18540.09"/>
    <x v="1"/>
    <x v="6"/>
    <x v="7"/>
    <x v="1"/>
    <x v="4"/>
    <x v="9"/>
  </r>
  <r>
    <x v="4"/>
    <s v="No"/>
    <s v="G-VR022"/>
    <d v="2024-11-04T00:00:00"/>
    <n v="39"/>
    <n v="28469.22"/>
    <n v="22970.61"/>
    <x v="1"/>
    <x v="6"/>
    <x v="4"/>
    <x v="1"/>
    <x v="4"/>
    <x v="9"/>
  </r>
  <r>
    <x v="5"/>
    <s v="No"/>
    <s v="A-CH045"/>
    <d v="2024-05-06T00:00:00"/>
    <n v="7"/>
    <n v="4702.95"/>
    <n v="3714.13"/>
    <x v="1"/>
    <x v="5"/>
    <x v="5"/>
    <x v="1"/>
    <x v="1"/>
    <x v="2"/>
  </r>
  <r>
    <x v="7"/>
    <s v="No"/>
    <s v="G-GA046"/>
    <d v="2024-04-16T00:00:00"/>
    <n v="16"/>
    <n v="5170.3999999999996"/>
    <n v="3197.76"/>
    <x v="1"/>
    <x v="5"/>
    <x v="7"/>
    <x v="0"/>
    <x v="4"/>
    <x v="8"/>
  </r>
  <r>
    <x v="0"/>
    <s v="No"/>
    <s v="G-VR049"/>
    <d v="2023-12-06T00:00:00"/>
    <n v="30"/>
    <n v="26074.799999999999"/>
    <n v="19575.899999999998"/>
    <x v="0"/>
    <x v="7"/>
    <x v="0"/>
    <x v="5"/>
    <x v="4"/>
    <x v="9"/>
  </r>
  <r>
    <x v="11"/>
    <s v="No"/>
    <s v="S-ST013"/>
    <d v="2024-04-09T00:00:00"/>
    <n v="4"/>
    <n v="1596.64"/>
    <n v="1206.56"/>
    <x v="1"/>
    <x v="5"/>
    <x v="11"/>
    <x v="4"/>
    <x v="3"/>
    <x v="4"/>
  </r>
  <r>
    <x v="5"/>
    <s v="No"/>
    <s v="H-WI032"/>
    <d v="2024-02-22T00:00:00"/>
    <n v="14"/>
    <n v="3312.54"/>
    <n v="2564.3799999999997"/>
    <x v="1"/>
    <x v="3"/>
    <x v="5"/>
    <x v="1"/>
    <x v="2"/>
    <x v="13"/>
  </r>
  <r>
    <x v="10"/>
    <s v="No"/>
    <s v="A-MI014"/>
    <d v="2024-11-03T00:00:00"/>
    <n v="30"/>
    <n v="16872.3"/>
    <n v="12882.9"/>
    <x v="1"/>
    <x v="6"/>
    <x v="10"/>
    <x v="3"/>
    <x v="1"/>
    <x v="11"/>
  </r>
  <r>
    <x v="1"/>
    <s v="No"/>
    <s v="G-GA046"/>
    <d v="2024-12-12T00:00:00"/>
    <n v="26"/>
    <n v="8401.9"/>
    <n v="5196.3600000000006"/>
    <x v="1"/>
    <x v="6"/>
    <x v="1"/>
    <x v="0"/>
    <x v="4"/>
    <x v="8"/>
  </r>
  <r>
    <x v="13"/>
    <s v="No"/>
    <s v="H-WI008"/>
    <d v="2023-01-23T00:00:00"/>
    <n v="22"/>
    <n v="4299.46"/>
    <n v="3210.8999999999996"/>
    <x v="0"/>
    <x v="0"/>
    <x v="13"/>
    <x v="5"/>
    <x v="2"/>
    <x v="7"/>
  </r>
  <r>
    <x v="14"/>
    <s v="No"/>
    <s v="G-GA046"/>
    <d v="2024-12-01T00:00:00"/>
    <n v="22"/>
    <n v="7109.2999999999993"/>
    <n v="4396.92"/>
    <x v="1"/>
    <x v="6"/>
    <x v="14"/>
    <x v="0"/>
    <x v="4"/>
    <x v="8"/>
  </r>
  <r>
    <x v="5"/>
    <s v="No"/>
    <s v="H-WI029"/>
    <d v="2024-03-05T00:00:00"/>
    <n v="26"/>
    <n v="33165.86"/>
    <n v="20680.14"/>
    <x v="1"/>
    <x v="3"/>
    <x v="5"/>
    <x v="4"/>
    <x v="2"/>
    <x v="13"/>
  </r>
  <r>
    <x v="8"/>
    <s v="No"/>
    <s v="A-CH045"/>
    <d v="2024-10-20T00:00:00"/>
    <n v="25"/>
    <n v="16796.25"/>
    <n v="13264.75"/>
    <x v="1"/>
    <x v="6"/>
    <x v="8"/>
    <x v="1"/>
    <x v="1"/>
    <x v="2"/>
  </r>
  <r>
    <x v="0"/>
    <s v="No"/>
    <s v="G-VR049"/>
    <d v="2023-11-10T00:00:00"/>
    <n v="24"/>
    <n v="20859.84"/>
    <n v="15660.72"/>
    <x v="0"/>
    <x v="7"/>
    <x v="0"/>
    <x v="5"/>
    <x v="4"/>
    <x v="9"/>
  </r>
  <r>
    <x v="0"/>
    <s v="No"/>
    <s v="G-VR009"/>
    <d v="2023-06-12T00:00:00"/>
    <n v="15"/>
    <n v="15974.400000000001"/>
    <n v="10300.049999999999"/>
    <x v="0"/>
    <x v="4"/>
    <x v="0"/>
    <x v="1"/>
    <x v="4"/>
    <x v="9"/>
  </r>
  <r>
    <x v="12"/>
    <s v="No"/>
    <s v="A-KE020"/>
    <d v="2024-10-16T00:00:00"/>
    <n v="25"/>
    <n v="8529.25"/>
    <n v="5086.75"/>
    <x v="1"/>
    <x v="6"/>
    <x v="12"/>
    <x v="1"/>
    <x v="1"/>
    <x v="5"/>
  </r>
  <r>
    <x v="5"/>
    <s v="No"/>
    <s v="A-KE024"/>
    <d v="2023-05-24T00:00:00"/>
    <n v="11"/>
    <n v="11588.28"/>
    <n v="6888.86"/>
    <x v="0"/>
    <x v="4"/>
    <x v="5"/>
    <x v="1"/>
    <x v="1"/>
    <x v="5"/>
  </r>
  <r>
    <x v="14"/>
    <s v="No"/>
    <s v="A-CH021"/>
    <d v="2023-03-17T00:00:00"/>
    <n v="15"/>
    <n v="3238.35"/>
    <n v="2344.0500000000002"/>
    <x v="0"/>
    <x v="0"/>
    <x v="14"/>
    <x v="4"/>
    <x v="1"/>
    <x v="2"/>
  </r>
  <r>
    <x v="5"/>
    <s v="No"/>
    <s v="S-SM033"/>
    <d v="2024-12-16T00:00:00"/>
    <n v="26"/>
    <n v="34607.82"/>
    <n v="21258.12"/>
    <x v="1"/>
    <x v="6"/>
    <x v="5"/>
    <x v="7"/>
    <x v="3"/>
    <x v="12"/>
  </r>
  <r>
    <x v="5"/>
    <s v="No"/>
    <s v="G-VR019"/>
    <d v="2024-11-25T00:00:00"/>
    <n v="41"/>
    <n v="42799.08"/>
    <n v="26405.64"/>
    <x v="1"/>
    <x v="6"/>
    <x v="5"/>
    <x v="7"/>
    <x v="4"/>
    <x v="9"/>
  </r>
  <r>
    <x v="5"/>
    <s v="No"/>
    <s v="H-WI032"/>
    <d v="2024-05-22T00:00:00"/>
    <n v="14"/>
    <n v="3312.54"/>
    <n v="2564.3799999999997"/>
    <x v="1"/>
    <x v="5"/>
    <x v="5"/>
    <x v="1"/>
    <x v="2"/>
    <x v="13"/>
  </r>
  <r>
    <x v="3"/>
    <s v="No"/>
    <s v="G-VR049"/>
    <d v="2024-02-11T00:00:00"/>
    <n v="20"/>
    <n v="17383.2"/>
    <n v="13050.599999999999"/>
    <x v="1"/>
    <x v="3"/>
    <x v="3"/>
    <x v="5"/>
    <x v="4"/>
    <x v="9"/>
  </r>
  <r>
    <x v="4"/>
    <s v="No"/>
    <s v="H-WI029"/>
    <d v="2024-05-02T00:00:00"/>
    <n v="5"/>
    <n v="6378.0499999999993"/>
    <n v="3976.95"/>
    <x v="1"/>
    <x v="5"/>
    <x v="4"/>
    <x v="4"/>
    <x v="2"/>
    <x v="13"/>
  </r>
  <r>
    <x v="5"/>
    <s v="No"/>
    <s v="H-WI042"/>
    <d v="2024-07-15T00:00:00"/>
    <n v="20"/>
    <n v="17668"/>
    <n v="12089.8"/>
    <x v="1"/>
    <x v="1"/>
    <x v="5"/>
    <x v="3"/>
    <x v="2"/>
    <x v="10"/>
  </r>
  <r>
    <x v="5"/>
    <s v="No"/>
    <s v="G-VR022"/>
    <d v="2024-06-04T00:00:00"/>
    <n v="19"/>
    <n v="13869.62"/>
    <n v="11190.81"/>
    <x v="1"/>
    <x v="5"/>
    <x v="5"/>
    <x v="1"/>
    <x v="4"/>
    <x v="9"/>
  </r>
  <r>
    <x v="3"/>
    <s v="No"/>
    <s v="H-WI029"/>
    <d v="2024-07-22T00:00:00"/>
    <n v="5"/>
    <n v="6378.0499999999993"/>
    <n v="3976.95"/>
    <x v="1"/>
    <x v="1"/>
    <x v="3"/>
    <x v="4"/>
    <x v="2"/>
    <x v="13"/>
  </r>
  <r>
    <x v="3"/>
    <s v="No"/>
    <s v="A-CH041"/>
    <d v="2023-04-17T00:00:00"/>
    <n v="5"/>
    <n v="1348.1"/>
    <n v="819.44999999999993"/>
    <x v="0"/>
    <x v="4"/>
    <x v="3"/>
    <x v="5"/>
    <x v="1"/>
    <x v="2"/>
  </r>
  <r>
    <x v="14"/>
    <s v="No"/>
    <s v="G-GA018"/>
    <d v="2024-04-27T00:00:00"/>
    <n v="15"/>
    <n v="12099.9"/>
    <n v="7215.6"/>
    <x v="1"/>
    <x v="5"/>
    <x v="14"/>
    <x v="1"/>
    <x v="4"/>
    <x v="8"/>
  </r>
  <r>
    <x v="5"/>
    <s v="No"/>
    <s v="H-WI042"/>
    <d v="2024-01-16T00:00:00"/>
    <n v="24"/>
    <n v="21201.599999999999"/>
    <n v="14507.76"/>
    <x v="1"/>
    <x v="3"/>
    <x v="5"/>
    <x v="3"/>
    <x v="2"/>
    <x v="10"/>
  </r>
  <r>
    <x v="5"/>
    <s v="No"/>
    <s v="S-SM033"/>
    <d v="2024-09-05T00:00:00"/>
    <n v="15"/>
    <n v="19966.05"/>
    <n v="12264.3"/>
    <x v="1"/>
    <x v="1"/>
    <x v="5"/>
    <x v="7"/>
    <x v="3"/>
    <x v="12"/>
  </r>
  <r>
    <x v="12"/>
    <s v="No"/>
    <s v="H-WI032"/>
    <d v="2024-10-02T00:00:00"/>
    <n v="39"/>
    <n v="9227.7900000000009"/>
    <n v="7143.6299999999992"/>
    <x v="1"/>
    <x v="6"/>
    <x v="12"/>
    <x v="1"/>
    <x v="2"/>
    <x v="13"/>
  </r>
  <r>
    <x v="13"/>
    <s v="No"/>
    <s v="S-ST013"/>
    <d v="2024-05-25T00:00:00"/>
    <n v="18"/>
    <n v="7184.88"/>
    <n v="5429.5199999999995"/>
    <x v="1"/>
    <x v="5"/>
    <x v="13"/>
    <x v="4"/>
    <x v="3"/>
    <x v="4"/>
  </r>
  <r>
    <x v="15"/>
    <s v="No"/>
    <s v="S-FI037"/>
    <d v="2024-11-09T00:00:00"/>
    <n v="31"/>
    <n v="45615.26"/>
    <n v="30865.149999999998"/>
    <x v="1"/>
    <x v="6"/>
    <x v="15"/>
    <x v="1"/>
    <x v="3"/>
    <x v="6"/>
  </r>
  <r>
    <x v="13"/>
    <s v="No"/>
    <s v="A-KE020"/>
    <d v="2024-01-19T00:00:00"/>
    <n v="18"/>
    <n v="6141.06"/>
    <n v="3662.46"/>
    <x v="1"/>
    <x v="3"/>
    <x v="13"/>
    <x v="1"/>
    <x v="1"/>
    <x v="5"/>
  </r>
  <r>
    <x v="1"/>
    <s v="No"/>
    <s v="G-VR009"/>
    <d v="2023-04-23T00:00:00"/>
    <n v="21"/>
    <n v="22364.16"/>
    <n v="14420.07"/>
    <x v="0"/>
    <x v="4"/>
    <x v="1"/>
    <x v="1"/>
    <x v="4"/>
    <x v="9"/>
  </r>
  <r>
    <x v="6"/>
    <s v="No"/>
    <s v="G-GA006"/>
    <d v="2024-06-25T00:00:00"/>
    <n v="16"/>
    <n v="21660.639999999999"/>
    <n v="15591.36"/>
    <x v="1"/>
    <x v="5"/>
    <x v="6"/>
    <x v="6"/>
    <x v="4"/>
    <x v="8"/>
  </r>
  <r>
    <x v="15"/>
    <s v="No"/>
    <s v="H-WI008"/>
    <d v="2023-07-03T00:00:00"/>
    <n v="19"/>
    <n v="3713.17"/>
    <n v="2773.0499999999997"/>
    <x v="0"/>
    <x v="2"/>
    <x v="15"/>
    <x v="5"/>
    <x v="2"/>
    <x v="7"/>
  </r>
  <r>
    <x v="9"/>
    <s v="No"/>
    <s v="A-LA026"/>
    <d v="2023-06-08T00:00:00"/>
    <n v="7"/>
    <n v="939.05000000000007"/>
    <n v="775.74"/>
    <x v="0"/>
    <x v="4"/>
    <x v="9"/>
    <x v="1"/>
    <x v="1"/>
    <x v="14"/>
  </r>
  <r>
    <x v="9"/>
    <s v="No"/>
    <s v="A-CH002"/>
    <d v="2024-05-30T00:00:00"/>
    <n v="4"/>
    <n v="731.92"/>
    <n v="556.04"/>
    <x v="1"/>
    <x v="5"/>
    <x v="9"/>
    <x v="2"/>
    <x v="1"/>
    <x v="2"/>
  </r>
  <r>
    <x v="10"/>
    <s v="No"/>
    <s v="A-CH003"/>
    <d v="2023-05-03T00:00:00"/>
    <n v="16"/>
    <n v="6203.84"/>
    <n v="4150.72"/>
    <x v="0"/>
    <x v="4"/>
    <x v="10"/>
    <x v="6"/>
    <x v="1"/>
    <x v="2"/>
  </r>
  <r>
    <x v="5"/>
    <s v="No"/>
    <s v="S-ST013"/>
    <d v="2024-12-12T00:00:00"/>
    <n v="30"/>
    <n v="11974.800000000001"/>
    <n v="9049.1999999999989"/>
    <x v="1"/>
    <x v="6"/>
    <x v="5"/>
    <x v="4"/>
    <x v="3"/>
    <x v="4"/>
  </r>
  <r>
    <x v="2"/>
    <s v="No"/>
    <s v="H-WI030"/>
    <d v="2023-07-26T00:00:00"/>
    <n v="12"/>
    <n v="6520.32"/>
    <n v="4638.96"/>
    <x v="0"/>
    <x v="2"/>
    <x v="2"/>
    <x v="1"/>
    <x v="2"/>
    <x v="10"/>
  </r>
  <r>
    <x v="1"/>
    <s v="No"/>
    <s v="A-CH021"/>
    <d v="2023-08-30T00:00:00"/>
    <n v="13"/>
    <n v="2806.5699999999997"/>
    <n v="2031.5100000000002"/>
    <x v="0"/>
    <x v="2"/>
    <x v="1"/>
    <x v="4"/>
    <x v="1"/>
    <x v="2"/>
  </r>
  <r>
    <x v="8"/>
    <s v="No"/>
    <s v="S-FI050"/>
    <d v="2024-02-04T00:00:00"/>
    <n v="14"/>
    <n v="14751.66"/>
    <n v="9135.9800000000014"/>
    <x v="1"/>
    <x v="3"/>
    <x v="8"/>
    <x v="2"/>
    <x v="3"/>
    <x v="6"/>
  </r>
  <r>
    <x v="8"/>
    <s v="No"/>
    <s v="H-WI032"/>
    <d v="2024-06-04T00:00:00"/>
    <n v="18"/>
    <n v="4258.9800000000005"/>
    <n v="3297.06"/>
    <x v="1"/>
    <x v="5"/>
    <x v="8"/>
    <x v="1"/>
    <x v="2"/>
    <x v="13"/>
  </r>
  <r>
    <x v="5"/>
    <s v="No"/>
    <s v="G-VR009"/>
    <d v="2023-11-17T00:00:00"/>
    <n v="35"/>
    <n v="37273.599999999999"/>
    <n v="24033.449999999997"/>
    <x v="0"/>
    <x v="7"/>
    <x v="5"/>
    <x v="1"/>
    <x v="4"/>
    <x v="9"/>
  </r>
  <r>
    <x v="1"/>
    <s v="No"/>
    <s v="S-ST013"/>
    <d v="2024-09-21T00:00:00"/>
    <n v="2"/>
    <n v="798.32"/>
    <n v="603.28"/>
    <x v="1"/>
    <x v="1"/>
    <x v="1"/>
    <x v="4"/>
    <x v="3"/>
    <x v="4"/>
  </r>
  <r>
    <x v="5"/>
    <s v="No"/>
    <s v="A-KE027"/>
    <d v="2023-05-22T00:00:00"/>
    <n v="6"/>
    <n v="5329.26"/>
    <n v="4334.7000000000007"/>
    <x v="0"/>
    <x v="4"/>
    <x v="5"/>
    <x v="2"/>
    <x v="1"/>
    <x v="5"/>
  </r>
  <r>
    <x v="1"/>
    <s v="No"/>
    <s v="A-KE025"/>
    <d v="2024-05-27T00:00:00"/>
    <n v="20"/>
    <n v="18941"/>
    <n v="13347.6"/>
    <x v="1"/>
    <x v="5"/>
    <x v="1"/>
    <x v="3"/>
    <x v="1"/>
    <x v="5"/>
  </r>
  <r>
    <x v="9"/>
    <s v="No"/>
    <s v="G-GA005"/>
    <d v="2023-04-28T00:00:00"/>
    <n v="9"/>
    <n v="4828.32"/>
    <n v="3519.2699999999995"/>
    <x v="0"/>
    <x v="4"/>
    <x v="9"/>
    <x v="1"/>
    <x v="4"/>
    <x v="8"/>
  </r>
  <r>
    <x v="5"/>
    <s v="No"/>
    <s v="S-SM033"/>
    <d v="2024-10-02T00:00:00"/>
    <n v="40"/>
    <n v="53242.799999999996"/>
    <n v="32704.799999999999"/>
    <x v="1"/>
    <x v="6"/>
    <x v="5"/>
    <x v="7"/>
    <x v="3"/>
    <x v="12"/>
  </r>
  <r>
    <x v="9"/>
    <s v="No"/>
    <s v="A-CH021"/>
    <d v="2023-07-12T00:00:00"/>
    <n v="12"/>
    <n v="2590.6799999999998"/>
    <n v="1875.2400000000002"/>
    <x v="0"/>
    <x v="2"/>
    <x v="9"/>
    <x v="4"/>
    <x v="1"/>
    <x v="2"/>
  </r>
  <r>
    <x v="11"/>
    <s v="No"/>
    <s v="G-VR019"/>
    <d v="2023-10-28T00:00:00"/>
    <n v="26"/>
    <n v="27140.880000000005"/>
    <n v="16745.04"/>
    <x v="0"/>
    <x v="7"/>
    <x v="11"/>
    <x v="7"/>
    <x v="4"/>
    <x v="9"/>
  </r>
  <r>
    <x v="5"/>
    <s v="No"/>
    <s v="S-SM023"/>
    <d v="2024-03-08T00:00:00"/>
    <n v="31"/>
    <n v="8037.369999999999"/>
    <n v="5253.57"/>
    <x v="1"/>
    <x v="3"/>
    <x v="5"/>
    <x v="6"/>
    <x v="3"/>
    <x v="15"/>
  </r>
  <r>
    <x v="14"/>
    <s v="No"/>
    <s v="A-CH041"/>
    <d v="2023-07-18T00:00:00"/>
    <n v="13"/>
    <n v="3505.06"/>
    <n v="2130.5699999999997"/>
    <x v="0"/>
    <x v="2"/>
    <x v="14"/>
    <x v="5"/>
    <x v="1"/>
    <x v="2"/>
  </r>
  <r>
    <x v="11"/>
    <s v="No"/>
    <s v="L-GA036"/>
    <d v="2024-02-28T00:00:00"/>
    <n v="29"/>
    <n v="13940.3"/>
    <n v="8756.26"/>
    <x v="1"/>
    <x v="3"/>
    <x v="11"/>
    <x v="1"/>
    <x v="0"/>
    <x v="0"/>
  </r>
  <r>
    <x v="7"/>
    <s v="No"/>
    <s v="L-UL028"/>
    <d v="2024-03-23T00:00:00"/>
    <n v="26"/>
    <n v="11015.42"/>
    <n v="7178.6"/>
    <x v="1"/>
    <x v="3"/>
    <x v="7"/>
    <x v="7"/>
    <x v="0"/>
    <x v="1"/>
  </r>
  <r>
    <x v="4"/>
    <s v="No"/>
    <s v="G-GA047"/>
    <d v="2024-06-04T00:00:00"/>
    <n v="17"/>
    <n v="19900.88"/>
    <n v="15897.89"/>
    <x v="1"/>
    <x v="5"/>
    <x v="4"/>
    <x v="6"/>
    <x v="4"/>
    <x v="8"/>
  </r>
  <r>
    <x v="8"/>
    <s v="No"/>
    <s v="H-WI042"/>
    <d v="2024-09-22T00:00:00"/>
    <n v="7"/>
    <n v="6183.8"/>
    <n v="4231.43"/>
    <x v="1"/>
    <x v="1"/>
    <x v="8"/>
    <x v="3"/>
    <x v="2"/>
    <x v="10"/>
  </r>
  <r>
    <x v="10"/>
    <s v="No"/>
    <s v="G-GA047"/>
    <d v="2024-04-09T00:00:00"/>
    <n v="14"/>
    <n v="16388.960000000003"/>
    <n v="13092.38"/>
    <x v="1"/>
    <x v="5"/>
    <x v="10"/>
    <x v="6"/>
    <x v="4"/>
    <x v="8"/>
  </r>
  <r>
    <x v="8"/>
    <s v="No"/>
    <s v="G-GA047"/>
    <d v="2024-08-01T00:00:00"/>
    <n v="9"/>
    <n v="10535.76"/>
    <n v="8416.5299999999988"/>
    <x v="1"/>
    <x v="1"/>
    <x v="8"/>
    <x v="6"/>
    <x v="4"/>
    <x v="8"/>
  </r>
  <r>
    <x v="6"/>
    <s v="No"/>
    <s v="A-CH002"/>
    <d v="2024-09-05T00:00:00"/>
    <n v="15"/>
    <n v="2744.7"/>
    <n v="2085.1499999999996"/>
    <x v="1"/>
    <x v="1"/>
    <x v="6"/>
    <x v="2"/>
    <x v="1"/>
    <x v="2"/>
  </r>
  <r>
    <x v="8"/>
    <s v="No"/>
    <s v="H-WI030"/>
    <d v="2023-10-25T00:00:00"/>
    <n v="42"/>
    <n v="22821.119999999999"/>
    <n v="16236.359999999999"/>
    <x v="0"/>
    <x v="7"/>
    <x v="8"/>
    <x v="1"/>
    <x v="2"/>
    <x v="10"/>
  </r>
  <r>
    <x v="5"/>
    <s v="No"/>
    <s v="S-FI037"/>
    <d v="2024-01-06T00:00:00"/>
    <n v="29"/>
    <n v="42672.340000000004"/>
    <n v="28873.85"/>
    <x v="1"/>
    <x v="3"/>
    <x v="5"/>
    <x v="1"/>
    <x v="3"/>
    <x v="6"/>
  </r>
  <r>
    <x v="3"/>
    <s v="No"/>
    <s v="G-GA018"/>
    <d v="2024-02-09T00:00:00"/>
    <n v="11"/>
    <n v="8873.26"/>
    <n v="5291.4400000000005"/>
    <x v="1"/>
    <x v="3"/>
    <x v="3"/>
    <x v="1"/>
    <x v="4"/>
    <x v="8"/>
  </r>
  <r>
    <x v="12"/>
    <s v="No"/>
    <s v="L-GA036"/>
    <d v="2024-10-12T00:00:00"/>
    <n v="36"/>
    <n v="17305.2"/>
    <n v="10869.84"/>
    <x v="1"/>
    <x v="6"/>
    <x v="12"/>
    <x v="1"/>
    <x v="0"/>
    <x v="0"/>
  </r>
  <r>
    <x v="15"/>
    <s v="No"/>
    <s v="H-WI048"/>
    <d v="2023-05-31T00:00:00"/>
    <n v="3"/>
    <n v="2895.18"/>
    <n v="2265.8999999999996"/>
    <x v="0"/>
    <x v="4"/>
    <x v="15"/>
    <x v="1"/>
    <x v="2"/>
    <x v="7"/>
  </r>
  <r>
    <x v="14"/>
    <s v="No"/>
    <s v="L-UL001"/>
    <d v="2023-05-21T00:00:00"/>
    <n v="10"/>
    <n v="2284.3000000000002"/>
    <n v="1825.6"/>
    <x v="0"/>
    <x v="4"/>
    <x v="14"/>
    <x v="5"/>
    <x v="0"/>
    <x v="1"/>
  </r>
  <r>
    <x v="13"/>
    <s v="No"/>
    <s v="A-MI014"/>
    <d v="2024-04-23T00:00:00"/>
    <n v="10"/>
    <n v="5624.0999999999995"/>
    <n v="4294.3"/>
    <x v="1"/>
    <x v="5"/>
    <x v="13"/>
    <x v="3"/>
    <x v="1"/>
    <x v="11"/>
  </r>
  <r>
    <x v="5"/>
    <s v="No"/>
    <s v="S-ST013"/>
    <d v="2024-04-13T00:00:00"/>
    <n v="14"/>
    <n v="5588.2400000000007"/>
    <n v="4222.96"/>
    <x v="1"/>
    <x v="5"/>
    <x v="5"/>
    <x v="4"/>
    <x v="3"/>
    <x v="4"/>
  </r>
  <r>
    <x v="5"/>
    <s v="No"/>
    <s v="S-SM023"/>
    <d v="2023-02-17T00:00:00"/>
    <n v="17"/>
    <n v="4407.59"/>
    <n v="2880.99"/>
    <x v="0"/>
    <x v="0"/>
    <x v="5"/>
    <x v="6"/>
    <x v="3"/>
    <x v="15"/>
  </r>
  <r>
    <x v="6"/>
    <s v="No"/>
    <s v="G-GA005"/>
    <d v="2023-04-30T00:00:00"/>
    <n v="22"/>
    <n v="11802.560000000001"/>
    <n v="8602.66"/>
    <x v="0"/>
    <x v="4"/>
    <x v="6"/>
    <x v="1"/>
    <x v="4"/>
    <x v="8"/>
  </r>
  <r>
    <x v="5"/>
    <s v="No"/>
    <s v="A-KE025"/>
    <d v="2024-01-14T00:00:00"/>
    <n v="14"/>
    <n v="13258.699999999999"/>
    <n v="9343.32"/>
    <x v="1"/>
    <x v="3"/>
    <x v="5"/>
    <x v="3"/>
    <x v="1"/>
    <x v="5"/>
  </r>
  <r>
    <x v="11"/>
    <s v="No"/>
    <s v="A-KE027"/>
    <d v="2024-05-23T00:00:00"/>
    <n v="7"/>
    <n v="6217.47"/>
    <n v="5057.1500000000005"/>
    <x v="1"/>
    <x v="5"/>
    <x v="11"/>
    <x v="2"/>
    <x v="1"/>
    <x v="5"/>
  </r>
  <r>
    <x v="13"/>
    <s v="No"/>
    <s v="A-MI014"/>
    <d v="2024-03-18T00:00:00"/>
    <n v="21"/>
    <n v="11810.609999999999"/>
    <n v="9018.0300000000007"/>
    <x v="1"/>
    <x v="3"/>
    <x v="13"/>
    <x v="3"/>
    <x v="1"/>
    <x v="11"/>
  </r>
  <r>
    <x v="11"/>
    <s v="No"/>
    <s v="S-SM033"/>
    <d v="2024-07-19T00:00:00"/>
    <n v="16"/>
    <n v="21297.119999999999"/>
    <n v="13081.92"/>
    <x v="1"/>
    <x v="1"/>
    <x v="11"/>
    <x v="7"/>
    <x v="3"/>
    <x v="12"/>
  </r>
  <r>
    <x v="5"/>
    <s v="No"/>
    <s v="G-VR043"/>
    <d v="2023-09-10T00:00:00"/>
    <n v="16"/>
    <n v="6121.28"/>
    <n v="4837.28"/>
    <x v="0"/>
    <x v="2"/>
    <x v="5"/>
    <x v="0"/>
    <x v="4"/>
    <x v="9"/>
  </r>
  <r>
    <x v="9"/>
    <s v="No"/>
    <s v="H-WI048"/>
    <d v="2024-04-13T00:00:00"/>
    <n v="5"/>
    <n v="4825.2999999999993"/>
    <n v="3776.5"/>
    <x v="1"/>
    <x v="5"/>
    <x v="9"/>
    <x v="1"/>
    <x v="2"/>
    <x v="7"/>
  </r>
  <r>
    <x v="8"/>
    <s v="No"/>
    <s v="A-KE040"/>
    <d v="2023-08-14T00:00:00"/>
    <n v="4"/>
    <n v="652.20000000000005"/>
    <n v="504.44"/>
    <x v="0"/>
    <x v="2"/>
    <x v="8"/>
    <x v="1"/>
    <x v="1"/>
    <x v="5"/>
  </r>
  <r>
    <x v="5"/>
    <s v="No"/>
    <s v="H-NO016"/>
    <d v="2023-09-02T00:00:00"/>
    <n v="6"/>
    <n v="5300.9400000000005"/>
    <n v="3696.54"/>
    <x v="0"/>
    <x v="2"/>
    <x v="5"/>
    <x v="3"/>
    <x v="2"/>
    <x v="3"/>
  </r>
  <r>
    <x v="5"/>
    <s v="No"/>
    <s v="A-LA026"/>
    <d v="2023-03-26T00:00:00"/>
    <n v="12"/>
    <n v="1609.8000000000002"/>
    <n v="1329.84"/>
    <x v="0"/>
    <x v="0"/>
    <x v="5"/>
    <x v="1"/>
    <x v="1"/>
    <x v="14"/>
  </r>
  <r>
    <x v="5"/>
    <s v="No"/>
    <s v="H-WI042"/>
    <d v="2024-09-07T00:00:00"/>
    <n v="10"/>
    <n v="8834"/>
    <n v="6044.9"/>
    <x v="1"/>
    <x v="1"/>
    <x v="5"/>
    <x v="3"/>
    <x v="2"/>
    <x v="10"/>
  </r>
  <r>
    <x v="14"/>
    <s v="No"/>
    <s v="S-SM023"/>
    <d v="2023-11-20T00:00:00"/>
    <n v="31"/>
    <n v="8037.369999999999"/>
    <n v="5253.57"/>
    <x v="0"/>
    <x v="7"/>
    <x v="14"/>
    <x v="6"/>
    <x v="3"/>
    <x v="15"/>
  </r>
  <r>
    <x v="0"/>
    <s v="No"/>
    <s v="S-FI037"/>
    <d v="2024-06-14T00:00:00"/>
    <n v="11"/>
    <n v="16186.060000000001"/>
    <n v="10952.15"/>
    <x v="1"/>
    <x v="5"/>
    <x v="0"/>
    <x v="1"/>
    <x v="3"/>
    <x v="6"/>
  </r>
  <r>
    <x v="5"/>
    <s v="No"/>
    <s v="L-UL034"/>
    <d v="2023-01-04T00:00:00"/>
    <n v="32"/>
    <n v="2553.92"/>
    <n v="2048.64"/>
    <x v="0"/>
    <x v="0"/>
    <x v="5"/>
    <x v="6"/>
    <x v="0"/>
    <x v="1"/>
  </r>
  <r>
    <x v="7"/>
    <s v="No"/>
    <s v="S-FI037"/>
    <d v="2024-06-22T00:00:00"/>
    <n v="16"/>
    <n v="23543.360000000001"/>
    <n v="15930.4"/>
    <x v="1"/>
    <x v="5"/>
    <x v="7"/>
    <x v="1"/>
    <x v="3"/>
    <x v="6"/>
  </r>
  <r>
    <x v="5"/>
    <s v="No"/>
    <s v="S-FI012"/>
    <d v="2024-08-10T00:00:00"/>
    <n v="14"/>
    <n v="16770.88"/>
    <n v="12355.699999999999"/>
    <x v="1"/>
    <x v="1"/>
    <x v="5"/>
    <x v="1"/>
    <x v="3"/>
    <x v="6"/>
  </r>
  <r>
    <x v="0"/>
    <s v="No"/>
    <s v="S-FI050"/>
    <d v="2023-10-14T00:00:00"/>
    <n v="32"/>
    <n v="33718.080000000002"/>
    <n v="20882.240000000002"/>
    <x v="0"/>
    <x v="7"/>
    <x v="0"/>
    <x v="2"/>
    <x v="3"/>
    <x v="6"/>
  </r>
  <r>
    <x v="14"/>
    <s v="No"/>
    <s v="S-ST013"/>
    <d v="2024-07-17T00:00:00"/>
    <n v="14"/>
    <n v="5588.2400000000007"/>
    <n v="4222.96"/>
    <x v="1"/>
    <x v="1"/>
    <x v="14"/>
    <x v="4"/>
    <x v="3"/>
    <x v="4"/>
  </r>
  <r>
    <x v="6"/>
    <s v="No"/>
    <s v="A-KE025"/>
    <d v="2024-01-05T00:00:00"/>
    <n v="14"/>
    <n v="13258.699999999999"/>
    <n v="9343.32"/>
    <x v="1"/>
    <x v="3"/>
    <x v="6"/>
    <x v="3"/>
    <x v="1"/>
    <x v="5"/>
  </r>
  <r>
    <x v="5"/>
    <s v="No"/>
    <s v="G-GA047"/>
    <d v="2024-07-15T00:00:00"/>
    <n v="7"/>
    <n v="8194.4800000000014"/>
    <n v="6546.19"/>
    <x v="1"/>
    <x v="1"/>
    <x v="5"/>
    <x v="6"/>
    <x v="4"/>
    <x v="8"/>
  </r>
  <r>
    <x v="8"/>
    <s v="No"/>
    <s v="G-GA006"/>
    <d v="2024-12-14T00:00:00"/>
    <n v="22"/>
    <n v="29783.379999999997"/>
    <n v="21438.120000000003"/>
    <x v="1"/>
    <x v="6"/>
    <x v="8"/>
    <x v="6"/>
    <x v="4"/>
    <x v="8"/>
  </r>
  <r>
    <x v="5"/>
    <s v="No"/>
    <s v="A-CH041"/>
    <d v="2023-10-19T00:00:00"/>
    <n v="29"/>
    <n v="7818.9800000000005"/>
    <n v="4752.8099999999995"/>
    <x v="0"/>
    <x v="7"/>
    <x v="5"/>
    <x v="5"/>
    <x v="1"/>
    <x v="2"/>
  </r>
  <r>
    <x v="4"/>
    <s v="No"/>
    <s v="S-SM033"/>
    <d v="2024-04-21T00:00:00"/>
    <n v="2"/>
    <n v="2662.14"/>
    <n v="1635.24"/>
    <x v="1"/>
    <x v="5"/>
    <x v="4"/>
    <x v="7"/>
    <x v="3"/>
    <x v="12"/>
  </r>
  <r>
    <x v="2"/>
    <s v="No"/>
    <s v="S-FI012"/>
    <d v="2023-01-22T00:00:00"/>
    <n v="27"/>
    <n v="32343.840000000004"/>
    <n v="23828.85"/>
    <x v="0"/>
    <x v="0"/>
    <x v="2"/>
    <x v="1"/>
    <x v="3"/>
    <x v="6"/>
  </r>
  <r>
    <x v="4"/>
    <s v="No"/>
    <s v="G-VR009"/>
    <d v="2024-11-06T00:00:00"/>
    <n v="27"/>
    <n v="28753.920000000002"/>
    <n v="18540.09"/>
    <x v="1"/>
    <x v="6"/>
    <x v="4"/>
    <x v="1"/>
    <x v="4"/>
    <x v="9"/>
  </r>
  <r>
    <x v="15"/>
    <s v="No"/>
    <s v="A-CH045"/>
    <d v="2024-02-17T00:00:00"/>
    <n v="25"/>
    <n v="16796.25"/>
    <n v="13264.75"/>
    <x v="1"/>
    <x v="3"/>
    <x v="15"/>
    <x v="1"/>
    <x v="1"/>
    <x v="2"/>
  </r>
  <r>
    <x v="15"/>
    <s v="No"/>
    <s v="A-KE040"/>
    <d v="2023-03-16T00:00:00"/>
    <n v="29"/>
    <n v="4728.4500000000007"/>
    <n v="3657.19"/>
    <x v="0"/>
    <x v="0"/>
    <x v="15"/>
    <x v="1"/>
    <x v="1"/>
    <x v="5"/>
  </r>
  <r>
    <x v="6"/>
    <s v="No"/>
    <s v="S-ST013"/>
    <d v="2024-01-09T00:00:00"/>
    <n v="15"/>
    <n v="5987.4000000000005"/>
    <n v="4524.5999999999995"/>
    <x v="1"/>
    <x v="3"/>
    <x v="6"/>
    <x v="4"/>
    <x v="3"/>
    <x v="4"/>
  </r>
  <r>
    <x v="10"/>
    <s v="No"/>
    <s v="G-VR019"/>
    <d v="2023-01-23T00:00:00"/>
    <n v="24"/>
    <n v="25053.120000000003"/>
    <n v="15456.96"/>
    <x v="0"/>
    <x v="0"/>
    <x v="10"/>
    <x v="7"/>
    <x v="4"/>
    <x v="9"/>
  </r>
  <r>
    <x v="8"/>
    <s v="No"/>
    <s v="H-WI048"/>
    <d v="2023-08-28T00:00:00"/>
    <n v="10"/>
    <n v="9650.5999999999985"/>
    <n v="7553"/>
    <x v="0"/>
    <x v="2"/>
    <x v="8"/>
    <x v="1"/>
    <x v="2"/>
    <x v="7"/>
  </r>
  <r>
    <x v="5"/>
    <s v="No"/>
    <s v="G-GA017"/>
    <d v="2023-08-11T00:00:00"/>
    <n v="12"/>
    <n v="16836.12"/>
    <n v="10686.599999999999"/>
    <x v="0"/>
    <x v="2"/>
    <x v="5"/>
    <x v="7"/>
    <x v="4"/>
    <x v="8"/>
  </r>
  <r>
    <x v="6"/>
    <s v="No"/>
    <s v="H-WI029"/>
    <d v="2024-06-13T00:00:00"/>
    <n v="15"/>
    <n v="19134.149999999998"/>
    <n v="11930.85"/>
    <x v="1"/>
    <x v="5"/>
    <x v="6"/>
    <x v="4"/>
    <x v="2"/>
    <x v="13"/>
  </r>
  <r>
    <x v="1"/>
    <s v="No"/>
    <s v="S-SM023"/>
    <d v="2023-06-16T00:00:00"/>
    <n v="2"/>
    <n v="518.54"/>
    <n v="338.94"/>
    <x v="0"/>
    <x v="4"/>
    <x v="1"/>
    <x v="6"/>
    <x v="3"/>
    <x v="15"/>
  </r>
  <r>
    <x v="11"/>
    <s v="No"/>
    <s v="G-GA046"/>
    <d v="2024-11-28T00:00:00"/>
    <n v="38"/>
    <n v="12279.699999999999"/>
    <n v="7594.68"/>
    <x v="1"/>
    <x v="6"/>
    <x v="11"/>
    <x v="0"/>
    <x v="4"/>
    <x v="8"/>
  </r>
  <r>
    <x v="5"/>
    <s v="No"/>
    <s v="G-VR043"/>
    <d v="2023-04-16T00:00:00"/>
    <n v="8"/>
    <n v="3060.64"/>
    <n v="2418.64"/>
    <x v="0"/>
    <x v="4"/>
    <x v="5"/>
    <x v="0"/>
    <x v="4"/>
    <x v="9"/>
  </r>
  <r>
    <x v="5"/>
    <s v="No"/>
    <s v="H-WI030"/>
    <d v="2024-10-31T00:00:00"/>
    <n v="32"/>
    <n v="17387.52"/>
    <n v="12370.56"/>
    <x v="1"/>
    <x v="6"/>
    <x v="5"/>
    <x v="1"/>
    <x v="2"/>
    <x v="10"/>
  </r>
  <r>
    <x v="5"/>
    <s v="No"/>
    <s v="H-WI042"/>
    <d v="2024-08-09T00:00:00"/>
    <n v="4"/>
    <n v="3533.6"/>
    <n v="2417.96"/>
    <x v="1"/>
    <x v="1"/>
    <x v="5"/>
    <x v="3"/>
    <x v="2"/>
    <x v="10"/>
  </r>
  <r>
    <x v="5"/>
    <s v="No"/>
    <s v="A-KE011"/>
    <d v="2024-10-22T00:00:00"/>
    <n v="23"/>
    <n v="30618.29"/>
    <n v="19106.330000000002"/>
    <x v="1"/>
    <x v="6"/>
    <x v="5"/>
    <x v="2"/>
    <x v="1"/>
    <x v="5"/>
  </r>
  <r>
    <x v="5"/>
    <s v="No"/>
    <s v="G-VR043"/>
    <d v="2023-05-19T00:00:00"/>
    <n v="19"/>
    <n v="7269.0199999999995"/>
    <n v="5744.2699999999995"/>
    <x v="0"/>
    <x v="4"/>
    <x v="5"/>
    <x v="0"/>
    <x v="4"/>
    <x v="9"/>
  </r>
  <r>
    <x v="5"/>
    <s v="No"/>
    <s v="G-GA005"/>
    <d v="2023-04-13T00:00:00"/>
    <n v="6"/>
    <n v="3218.88"/>
    <n v="2346.1799999999998"/>
    <x v="0"/>
    <x v="4"/>
    <x v="5"/>
    <x v="1"/>
    <x v="4"/>
    <x v="8"/>
  </r>
  <r>
    <x v="4"/>
    <s v="No"/>
    <s v="A-LA026"/>
    <d v="2023-08-17T00:00:00"/>
    <n v="10"/>
    <n v="1341.5"/>
    <n v="1108.1999999999998"/>
    <x v="0"/>
    <x v="2"/>
    <x v="4"/>
    <x v="1"/>
    <x v="1"/>
    <x v="14"/>
  </r>
  <r>
    <x v="5"/>
    <s v="No"/>
    <s v="G-GA018"/>
    <d v="2024-06-13T00:00:00"/>
    <n v="9"/>
    <n v="7259.94"/>
    <n v="4329.3600000000006"/>
    <x v="1"/>
    <x v="5"/>
    <x v="5"/>
    <x v="1"/>
    <x v="4"/>
    <x v="8"/>
  </r>
  <r>
    <x v="8"/>
    <s v="No"/>
    <s v="A-KE025"/>
    <d v="2024-11-25T00:00:00"/>
    <n v="31"/>
    <n v="29358.55"/>
    <n v="20688.78"/>
    <x v="1"/>
    <x v="6"/>
    <x v="8"/>
    <x v="3"/>
    <x v="1"/>
    <x v="5"/>
  </r>
  <r>
    <x v="5"/>
    <s v="No"/>
    <s v="A-KE011"/>
    <d v="2024-10-23T00:00:00"/>
    <n v="23"/>
    <n v="30618.29"/>
    <n v="19106.330000000002"/>
    <x v="1"/>
    <x v="6"/>
    <x v="5"/>
    <x v="2"/>
    <x v="1"/>
    <x v="5"/>
  </r>
  <r>
    <x v="5"/>
    <s v="No"/>
    <s v="G-GA047"/>
    <d v="2024-06-10T00:00:00"/>
    <n v="9"/>
    <n v="10535.76"/>
    <n v="8416.5299999999988"/>
    <x v="1"/>
    <x v="5"/>
    <x v="5"/>
    <x v="6"/>
    <x v="4"/>
    <x v="8"/>
  </r>
  <r>
    <x v="5"/>
    <s v="No"/>
    <s v="L-GA004"/>
    <d v="2023-12-01T00:00:00"/>
    <n v="37"/>
    <n v="12279.56"/>
    <n v="7315.27"/>
    <x v="0"/>
    <x v="7"/>
    <x v="5"/>
    <x v="0"/>
    <x v="0"/>
    <x v="0"/>
  </r>
  <r>
    <x v="6"/>
    <s v="No"/>
    <s v="G-GA047"/>
    <d v="2024-01-16T00:00:00"/>
    <n v="26"/>
    <n v="30436.640000000003"/>
    <n v="24314.42"/>
    <x v="1"/>
    <x v="3"/>
    <x v="6"/>
    <x v="6"/>
    <x v="4"/>
    <x v="8"/>
  </r>
  <r>
    <x v="5"/>
    <s v="No"/>
    <s v="G-GA018"/>
    <d v="2024-01-15T00:00:00"/>
    <n v="29"/>
    <n v="23393.14"/>
    <n v="13950.16"/>
    <x v="1"/>
    <x v="3"/>
    <x v="5"/>
    <x v="1"/>
    <x v="4"/>
    <x v="8"/>
  </r>
  <r>
    <x v="3"/>
    <s v="No"/>
    <s v="H-WI032"/>
    <d v="2024-10-10T00:00:00"/>
    <n v="30"/>
    <n v="7098.3"/>
    <n v="5495.0999999999995"/>
    <x v="1"/>
    <x v="6"/>
    <x v="3"/>
    <x v="1"/>
    <x v="2"/>
    <x v="13"/>
  </r>
  <r>
    <x v="11"/>
    <s v="No"/>
    <s v="L-GA010"/>
    <d v="2023-11-20T00:00:00"/>
    <n v="37"/>
    <n v="24161"/>
    <n v="18098.55"/>
    <x v="0"/>
    <x v="7"/>
    <x v="11"/>
    <x v="5"/>
    <x v="0"/>
    <x v="0"/>
  </r>
  <r>
    <x v="5"/>
    <s v="No"/>
    <s v="A-CH002"/>
    <d v="2024-03-06T00:00:00"/>
    <n v="30"/>
    <n v="5489.4"/>
    <n v="4170.2999999999993"/>
    <x v="1"/>
    <x v="3"/>
    <x v="5"/>
    <x v="2"/>
    <x v="1"/>
    <x v="2"/>
  </r>
  <r>
    <x v="8"/>
    <s v="No"/>
    <s v="H-WI042"/>
    <d v="2024-06-01T00:00:00"/>
    <n v="4"/>
    <n v="3533.6"/>
    <n v="2417.96"/>
    <x v="1"/>
    <x v="5"/>
    <x v="8"/>
    <x v="3"/>
    <x v="2"/>
    <x v="10"/>
  </r>
  <r>
    <x v="5"/>
    <s v="No"/>
    <s v="G-GA046"/>
    <d v="2024-07-13T00:00:00"/>
    <n v="6"/>
    <n v="1938.8999999999999"/>
    <n v="1199.1600000000001"/>
    <x v="1"/>
    <x v="1"/>
    <x v="5"/>
    <x v="0"/>
    <x v="4"/>
    <x v="8"/>
  </r>
  <r>
    <x v="11"/>
    <s v="No"/>
    <s v="G-VR049"/>
    <d v="2023-02-19T00:00:00"/>
    <n v="33"/>
    <n v="28682.28"/>
    <n v="21533.489999999998"/>
    <x v="0"/>
    <x v="0"/>
    <x v="11"/>
    <x v="5"/>
    <x v="4"/>
    <x v="9"/>
  </r>
  <r>
    <x v="15"/>
    <s v="No"/>
    <s v="S-ST013"/>
    <d v="2024-12-21T00:00:00"/>
    <n v="29"/>
    <n v="11575.640000000001"/>
    <n v="8747.56"/>
    <x v="1"/>
    <x v="6"/>
    <x v="15"/>
    <x v="4"/>
    <x v="3"/>
    <x v="4"/>
  </r>
  <r>
    <x v="5"/>
    <s v="No"/>
    <s v="A-KE024"/>
    <d v="2023-01-26T00:00:00"/>
    <n v="32"/>
    <n v="33711.360000000001"/>
    <n v="20040.32"/>
    <x v="0"/>
    <x v="0"/>
    <x v="5"/>
    <x v="1"/>
    <x v="1"/>
    <x v="5"/>
  </r>
  <r>
    <x v="13"/>
    <s v="No"/>
    <s v="H-WI032"/>
    <d v="2024-09-22T00:00:00"/>
    <n v="11"/>
    <n v="2602.71"/>
    <n v="2014.87"/>
    <x v="1"/>
    <x v="1"/>
    <x v="13"/>
    <x v="1"/>
    <x v="2"/>
    <x v="13"/>
  </r>
  <r>
    <x v="4"/>
    <s v="No"/>
    <s v="A-KE027"/>
    <d v="2023-05-14T00:00:00"/>
    <n v="6"/>
    <n v="5329.26"/>
    <n v="4334.7000000000007"/>
    <x v="0"/>
    <x v="4"/>
    <x v="4"/>
    <x v="2"/>
    <x v="1"/>
    <x v="5"/>
  </r>
  <r>
    <x v="11"/>
    <s v="No"/>
    <s v="L-UL031"/>
    <d v="2024-08-19T00:00:00"/>
    <n v="3"/>
    <n v="1821.69"/>
    <n v="1117.02"/>
    <x v="1"/>
    <x v="1"/>
    <x v="11"/>
    <x v="1"/>
    <x v="0"/>
    <x v="1"/>
  </r>
  <r>
    <x v="5"/>
    <s v="No"/>
    <s v="S-SM023"/>
    <d v="2023-11-13T00:00:00"/>
    <n v="36"/>
    <n v="9333.7199999999993"/>
    <n v="6100.92"/>
    <x v="0"/>
    <x v="7"/>
    <x v="5"/>
    <x v="6"/>
    <x v="3"/>
    <x v="15"/>
  </r>
  <r>
    <x v="10"/>
    <s v="No"/>
    <s v="L-UL001"/>
    <d v="2024-07-25T00:00:00"/>
    <n v="15"/>
    <n v="3426.4500000000003"/>
    <n v="2738.4"/>
    <x v="1"/>
    <x v="1"/>
    <x v="10"/>
    <x v="5"/>
    <x v="0"/>
    <x v="1"/>
  </r>
  <r>
    <x v="5"/>
    <s v="No"/>
    <s v="L-UL028"/>
    <d v="2024-07-04T00:00:00"/>
    <n v="6"/>
    <n v="2542.02"/>
    <n v="1656.6000000000001"/>
    <x v="1"/>
    <x v="1"/>
    <x v="5"/>
    <x v="7"/>
    <x v="0"/>
    <x v="1"/>
  </r>
  <r>
    <x v="7"/>
    <s v="No"/>
    <s v="G-GA018"/>
    <d v="2024-07-25T00:00:00"/>
    <n v="19"/>
    <n v="15326.539999999999"/>
    <n v="9139.76"/>
    <x v="1"/>
    <x v="1"/>
    <x v="7"/>
    <x v="1"/>
    <x v="4"/>
    <x v="8"/>
  </r>
  <r>
    <x v="13"/>
    <s v="No"/>
    <s v="L-UL028"/>
    <d v="2024-01-15T00:00:00"/>
    <n v="23"/>
    <n v="9744.41"/>
    <n v="6350.3"/>
    <x v="1"/>
    <x v="3"/>
    <x v="13"/>
    <x v="7"/>
    <x v="0"/>
    <x v="1"/>
  </r>
  <r>
    <x v="7"/>
    <s v="No"/>
    <s v="L-UL031"/>
    <d v="2024-11-17T00:00:00"/>
    <n v="35"/>
    <n v="21253.05"/>
    <n v="13031.9"/>
    <x v="1"/>
    <x v="6"/>
    <x v="7"/>
    <x v="1"/>
    <x v="0"/>
    <x v="1"/>
  </r>
  <r>
    <x v="10"/>
    <s v="No"/>
    <s v="A-CH039"/>
    <d v="2023-01-17T00:00:00"/>
    <n v="24"/>
    <n v="21073.68"/>
    <n v="14519.28"/>
    <x v="0"/>
    <x v="0"/>
    <x v="10"/>
    <x v="2"/>
    <x v="1"/>
    <x v="2"/>
  </r>
  <r>
    <x v="6"/>
    <s v="No"/>
    <s v="L-UL031"/>
    <d v="2024-02-22T00:00:00"/>
    <n v="30"/>
    <n v="18216.900000000001"/>
    <n v="11170.199999999999"/>
    <x v="1"/>
    <x v="3"/>
    <x v="6"/>
    <x v="1"/>
    <x v="0"/>
    <x v="1"/>
  </r>
  <r>
    <x v="0"/>
    <s v="No"/>
    <s v="A-CH041"/>
    <d v="2023-12-11T00:00:00"/>
    <n v="24"/>
    <n v="6470.88"/>
    <n v="3933.3599999999997"/>
    <x v="0"/>
    <x v="7"/>
    <x v="0"/>
    <x v="5"/>
    <x v="1"/>
    <x v="2"/>
  </r>
  <r>
    <x v="5"/>
    <s v="No"/>
    <s v="S-FI012"/>
    <d v="2023-03-18T00:00:00"/>
    <n v="18"/>
    <n v="21562.560000000001"/>
    <n v="15885.9"/>
    <x v="0"/>
    <x v="0"/>
    <x v="5"/>
    <x v="1"/>
    <x v="3"/>
    <x v="6"/>
  </r>
  <r>
    <x v="0"/>
    <s v="No"/>
    <s v="S-FI012"/>
    <d v="2024-10-12T00:00:00"/>
    <n v="23"/>
    <n v="27552.160000000003"/>
    <n v="20298.649999999998"/>
    <x v="1"/>
    <x v="6"/>
    <x v="0"/>
    <x v="1"/>
    <x v="3"/>
    <x v="6"/>
  </r>
  <r>
    <x v="8"/>
    <s v="No"/>
    <s v="H-WI035"/>
    <d v="2023-06-18T00:00:00"/>
    <n v="8"/>
    <n v="2835.36"/>
    <n v="2024.48"/>
    <x v="0"/>
    <x v="4"/>
    <x v="8"/>
    <x v="1"/>
    <x v="2"/>
    <x v="13"/>
  </r>
  <r>
    <x v="5"/>
    <s v="No"/>
    <s v="G-VR009"/>
    <d v="2023-07-23T00:00:00"/>
    <n v="16"/>
    <n v="17039.36"/>
    <n v="10986.72"/>
    <x v="0"/>
    <x v="2"/>
    <x v="5"/>
    <x v="1"/>
    <x v="4"/>
    <x v="9"/>
  </r>
  <r>
    <x v="0"/>
    <s v="No"/>
    <s v="A-CH039"/>
    <d v="2023-05-31T00:00:00"/>
    <n v="9"/>
    <n v="7902.63"/>
    <n v="5444.7300000000005"/>
    <x v="0"/>
    <x v="4"/>
    <x v="0"/>
    <x v="2"/>
    <x v="1"/>
    <x v="2"/>
  </r>
  <r>
    <x v="3"/>
    <s v="No"/>
    <s v="G-VR043"/>
    <d v="2023-05-30T00:00:00"/>
    <n v="13"/>
    <n v="4973.54"/>
    <n v="3930.29"/>
    <x v="0"/>
    <x v="4"/>
    <x v="3"/>
    <x v="0"/>
    <x v="4"/>
    <x v="9"/>
  </r>
  <r>
    <x v="5"/>
    <s v="No"/>
    <s v="H-WI035"/>
    <d v="2024-09-25T00:00:00"/>
    <n v="37"/>
    <n v="13113.54"/>
    <n v="9363.2199999999993"/>
    <x v="1"/>
    <x v="1"/>
    <x v="5"/>
    <x v="1"/>
    <x v="2"/>
    <x v="13"/>
  </r>
  <r>
    <x v="5"/>
    <s v="No"/>
    <s v="A-CH039"/>
    <d v="2023-01-24T00:00:00"/>
    <n v="16"/>
    <n v="14049.12"/>
    <n v="9679.52"/>
    <x v="0"/>
    <x v="0"/>
    <x v="5"/>
    <x v="2"/>
    <x v="1"/>
    <x v="2"/>
  </r>
  <r>
    <x v="6"/>
    <s v="No"/>
    <s v="G-GA018"/>
    <d v="2024-03-10T00:00:00"/>
    <n v="11"/>
    <n v="8873.26"/>
    <n v="5291.4400000000005"/>
    <x v="1"/>
    <x v="3"/>
    <x v="6"/>
    <x v="1"/>
    <x v="4"/>
    <x v="8"/>
  </r>
  <r>
    <x v="5"/>
    <s v="No"/>
    <s v="L-UL028"/>
    <d v="2024-11-21T00:00:00"/>
    <n v="28"/>
    <n v="11862.76"/>
    <n v="7730.8000000000011"/>
    <x v="1"/>
    <x v="6"/>
    <x v="5"/>
    <x v="7"/>
    <x v="0"/>
    <x v="1"/>
  </r>
  <r>
    <x v="15"/>
    <s v="No"/>
    <s v="A-MI014"/>
    <d v="2024-07-28T00:00:00"/>
    <n v="3"/>
    <n v="1687.23"/>
    <n v="1288.29"/>
    <x v="1"/>
    <x v="1"/>
    <x v="15"/>
    <x v="3"/>
    <x v="1"/>
    <x v="11"/>
  </r>
  <r>
    <x v="11"/>
    <s v="No"/>
    <s v="A-CH002"/>
    <d v="2024-04-29T00:00:00"/>
    <n v="18"/>
    <n v="3293.64"/>
    <n v="2502.1799999999998"/>
    <x v="1"/>
    <x v="5"/>
    <x v="11"/>
    <x v="2"/>
    <x v="1"/>
    <x v="2"/>
  </r>
  <r>
    <x v="5"/>
    <s v="No"/>
    <s v="A-MI014"/>
    <d v="2024-05-06T00:00:00"/>
    <n v="14"/>
    <n v="7873.74"/>
    <n v="6012.02"/>
    <x v="1"/>
    <x v="5"/>
    <x v="5"/>
    <x v="3"/>
    <x v="1"/>
    <x v="11"/>
  </r>
  <r>
    <x v="9"/>
    <s v="No"/>
    <s v="A-CH002"/>
    <d v="2024-02-05T00:00:00"/>
    <n v="11"/>
    <n v="2012.78"/>
    <n v="1529.11"/>
    <x v="1"/>
    <x v="3"/>
    <x v="9"/>
    <x v="2"/>
    <x v="1"/>
    <x v="2"/>
  </r>
  <r>
    <x v="4"/>
    <s v="No"/>
    <s v="H-WI032"/>
    <d v="2024-08-17T00:00:00"/>
    <n v="5"/>
    <n v="1183.0500000000002"/>
    <n v="915.84999999999991"/>
    <x v="1"/>
    <x v="1"/>
    <x v="4"/>
    <x v="1"/>
    <x v="2"/>
    <x v="13"/>
  </r>
  <r>
    <x v="11"/>
    <s v="No"/>
    <s v="H-WI042"/>
    <d v="2024-12-18T00:00:00"/>
    <n v="21"/>
    <n v="18551.399999999998"/>
    <n v="12694.29"/>
    <x v="1"/>
    <x v="6"/>
    <x v="11"/>
    <x v="3"/>
    <x v="2"/>
    <x v="10"/>
  </r>
  <r>
    <x v="0"/>
    <s v="No"/>
    <s v="S-FI037"/>
    <d v="2024-06-22T00:00:00"/>
    <n v="11"/>
    <n v="16186.060000000001"/>
    <n v="10952.15"/>
    <x v="1"/>
    <x v="5"/>
    <x v="0"/>
    <x v="1"/>
    <x v="3"/>
    <x v="6"/>
  </r>
  <r>
    <x v="5"/>
    <s v="No"/>
    <s v="A-MI007"/>
    <d v="2023-01-31T00:00:00"/>
    <n v="14"/>
    <n v="4022.2000000000003"/>
    <n v="3257.3799999999997"/>
    <x v="0"/>
    <x v="0"/>
    <x v="5"/>
    <x v="0"/>
    <x v="1"/>
    <x v="11"/>
  </r>
  <r>
    <x v="5"/>
    <s v="No"/>
    <s v="L-UL031"/>
    <d v="2024-10-25T00:00:00"/>
    <n v="31"/>
    <n v="18824.13"/>
    <n v="11542.539999999999"/>
    <x v="1"/>
    <x v="6"/>
    <x v="5"/>
    <x v="1"/>
    <x v="0"/>
    <x v="1"/>
  </r>
  <r>
    <x v="4"/>
    <s v="No"/>
    <s v="L-UL034"/>
    <d v="2023-05-16T00:00:00"/>
    <n v="8"/>
    <n v="638.48"/>
    <n v="512.16"/>
    <x v="0"/>
    <x v="4"/>
    <x v="4"/>
    <x v="6"/>
    <x v="0"/>
    <x v="1"/>
  </r>
  <r>
    <x v="11"/>
    <s v="No"/>
    <s v="A-CH039"/>
    <d v="2024-10-31T00:00:00"/>
    <n v="29"/>
    <n v="25464.030000000002"/>
    <n v="17544.13"/>
    <x v="1"/>
    <x v="6"/>
    <x v="11"/>
    <x v="2"/>
    <x v="1"/>
    <x v="2"/>
  </r>
  <r>
    <x v="8"/>
    <s v="No"/>
    <s v="S-SM033"/>
    <d v="2024-09-07T00:00:00"/>
    <n v="6"/>
    <n v="7986.42"/>
    <n v="4905.72"/>
    <x v="1"/>
    <x v="1"/>
    <x v="8"/>
    <x v="7"/>
    <x v="3"/>
    <x v="12"/>
  </r>
  <r>
    <x v="4"/>
    <s v="No"/>
    <s v="A-MI014"/>
    <d v="2024-09-09T00:00:00"/>
    <n v="17"/>
    <n v="9560.9699999999993"/>
    <n v="7300.31"/>
    <x v="1"/>
    <x v="1"/>
    <x v="4"/>
    <x v="3"/>
    <x v="1"/>
    <x v="11"/>
  </r>
  <r>
    <x v="11"/>
    <s v="No"/>
    <s v="H-WI030"/>
    <d v="2024-02-18T00:00:00"/>
    <n v="26"/>
    <n v="14127.36"/>
    <n v="10051.08"/>
    <x v="1"/>
    <x v="3"/>
    <x v="11"/>
    <x v="1"/>
    <x v="2"/>
    <x v="10"/>
  </r>
  <r>
    <x v="12"/>
    <s v="No"/>
    <s v="A-CH002"/>
    <d v="2024-02-08T00:00:00"/>
    <n v="12"/>
    <n v="2195.7599999999998"/>
    <n v="1668.12"/>
    <x v="1"/>
    <x v="3"/>
    <x v="12"/>
    <x v="2"/>
    <x v="1"/>
    <x v="2"/>
  </r>
  <r>
    <x v="10"/>
    <s v="No"/>
    <s v="A-CH045"/>
    <d v="2024-05-15T00:00:00"/>
    <n v="16"/>
    <n v="10749.6"/>
    <n v="8489.44"/>
    <x v="1"/>
    <x v="5"/>
    <x v="10"/>
    <x v="1"/>
    <x v="1"/>
    <x v="2"/>
  </r>
  <r>
    <x v="2"/>
    <s v="No"/>
    <s v="A-LA026"/>
    <d v="2023-04-19T00:00:00"/>
    <n v="15"/>
    <n v="2012.25"/>
    <n v="1662.3"/>
    <x v="0"/>
    <x v="4"/>
    <x v="2"/>
    <x v="1"/>
    <x v="1"/>
    <x v="14"/>
  </r>
  <r>
    <x v="11"/>
    <s v="No"/>
    <s v="S-SM023"/>
    <d v="2024-02-29T00:00:00"/>
    <n v="30"/>
    <n v="7778.0999999999995"/>
    <n v="5084.1000000000004"/>
    <x v="1"/>
    <x v="3"/>
    <x v="11"/>
    <x v="6"/>
    <x v="3"/>
    <x v="15"/>
  </r>
  <r>
    <x v="6"/>
    <s v="No"/>
    <s v="A-MI007"/>
    <d v="2023-11-30T00:00:00"/>
    <n v="41"/>
    <n v="11779.300000000001"/>
    <n v="9539.4699999999993"/>
    <x v="0"/>
    <x v="7"/>
    <x v="6"/>
    <x v="0"/>
    <x v="1"/>
    <x v="11"/>
  </r>
  <r>
    <x v="5"/>
    <s v="No"/>
    <s v="A-LA026"/>
    <d v="2023-04-23T00:00:00"/>
    <n v="11"/>
    <n v="1475.65"/>
    <n v="1219.02"/>
    <x v="0"/>
    <x v="4"/>
    <x v="5"/>
    <x v="1"/>
    <x v="1"/>
    <x v="14"/>
  </r>
  <r>
    <x v="15"/>
    <s v="No"/>
    <s v="S-ST013"/>
    <d v="2024-06-04T00:00:00"/>
    <n v="6"/>
    <n v="2394.96"/>
    <n v="1809.84"/>
    <x v="1"/>
    <x v="5"/>
    <x v="15"/>
    <x v="4"/>
    <x v="3"/>
    <x v="4"/>
  </r>
  <r>
    <x v="15"/>
    <s v="No"/>
    <s v="S-SM023"/>
    <d v="2023-05-10T00:00:00"/>
    <n v="7"/>
    <n v="1814.8899999999999"/>
    <n v="1186.29"/>
    <x v="0"/>
    <x v="4"/>
    <x v="15"/>
    <x v="6"/>
    <x v="3"/>
    <x v="15"/>
  </r>
  <r>
    <x v="1"/>
    <s v="No"/>
    <s v="G-VR009"/>
    <d v="2023-07-11T00:00:00"/>
    <n v="21"/>
    <n v="22364.16"/>
    <n v="14420.07"/>
    <x v="0"/>
    <x v="2"/>
    <x v="1"/>
    <x v="1"/>
    <x v="4"/>
    <x v="9"/>
  </r>
  <r>
    <x v="11"/>
    <s v="No"/>
    <s v="S-SM038"/>
    <d v="2024-01-02T00:00:00"/>
    <n v="18"/>
    <n v="26015.399999999998"/>
    <n v="17464.86"/>
    <x v="1"/>
    <x v="3"/>
    <x v="11"/>
    <x v="1"/>
    <x v="3"/>
    <x v="12"/>
  </r>
  <r>
    <x v="9"/>
    <s v="No"/>
    <s v="H-WI029"/>
    <d v="2024-11-26T00:00:00"/>
    <n v="34"/>
    <n v="43370.74"/>
    <n v="27043.26"/>
    <x v="1"/>
    <x v="6"/>
    <x v="9"/>
    <x v="4"/>
    <x v="2"/>
    <x v="13"/>
  </r>
  <r>
    <x v="6"/>
    <s v="No"/>
    <s v="L-GA036"/>
    <d v="2024-06-24T00:00:00"/>
    <n v="13"/>
    <n v="6249.0999999999995"/>
    <n v="3925.22"/>
    <x v="1"/>
    <x v="5"/>
    <x v="6"/>
    <x v="1"/>
    <x v="0"/>
    <x v="0"/>
  </r>
  <r>
    <x v="5"/>
    <s v="No"/>
    <s v="G-VR049"/>
    <d v="2023-01-15T00:00:00"/>
    <n v="24"/>
    <n v="20859.84"/>
    <n v="15660.72"/>
    <x v="0"/>
    <x v="0"/>
    <x v="5"/>
    <x v="5"/>
    <x v="4"/>
    <x v="9"/>
  </r>
  <r>
    <x v="15"/>
    <s v="No"/>
    <s v="H-WI029"/>
    <d v="2024-08-17T00:00:00"/>
    <n v="5"/>
    <n v="6378.0499999999993"/>
    <n v="3976.95"/>
    <x v="1"/>
    <x v="1"/>
    <x v="15"/>
    <x v="4"/>
    <x v="2"/>
    <x v="13"/>
  </r>
  <r>
    <x v="9"/>
    <s v="No"/>
    <s v="S-SM038"/>
    <d v="2023-10-13T00:00:00"/>
    <n v="24"/>
    <n v="34687.199999999997"/>
    <n v="23286.48"/>
    <x v="0"/>
    <x v="7"/>
    <x v="9"/>
    <x v="1"/>
    <x v="3"/>
    <x v="12"/>
  </r>
  <r>
    <x v="6"/>
    <s v="No"/>
    <s v="S-ST013"/>
    <d v="2024-08-17T00:00:00"/>
    <n v="9"/>
    <n v="3592.44"/>
    <n v="2714.7599999999998"/>
    <x v="1"/>
    <x v="1"/>
    <x v="6"/>
    <x v="4"/>
    <x v="3"/>
    <x v="4"/>
  </r>
  <r>
    <x v="5"/>
    <s v="No"/>
    <s v="A-CH045"/>
    <d v="2024-06-18T00:00:00"/>
    <n v="6"/>
    <n v="4031.1000000000004"/>
    <n v="3183.54"/>
    <x v="1"/>
    <x v="5"/>
    <x v="5"/>
    <x v="1"/>
    <x v="1"/>
    <x v="2"/>
  </r>
  <r>
    <x v="6"/>
    <s v="No"/>
    <s v="H-NO016"/>
    <d v="2023-08-29T00:00:00"/>
    <n v="5"/>
    <n v="4417.45"/>
    <n v="3080.4500000000003"/>
    <x v="0"/>
    <x v="2"/>
    <x v="6"/>
    <x v="3"/>
    <x v="2"/>
    <x v="3"/>
  </r>
  <r>
    <x v="5"/>
    <s v="No"/>
    <s v="A-MI014"/>
    <d v="2024-04-21T00:00:00"/>
    <n v="3"/>
    <n v="1687.23"/>
    <n v="1288.29"/>
    <x v="1"/>
    <x v="5"/>
    <x v="5"/>
    <x v="3"/>
    <x v="1"/>
    <x v="11"/>
  </r>
  <r>
    <x v="2"/>
    <s v="No"/>
    <s v="A-CH021"/>
    <d v="2023-02-01T00:00:00"/>
    <n v="13"/>
    <n v="2806.5699999999997"/>
    <n v="2031.5100000000002"/>
    <x v="0"/>
    <x v="0"/>
    <x v="2"/>
    <x v="4"/>
    <x v="1"/>
    <x v="2"/>
  </r>
  <r>
    <x v="5"/>
    <s v="No"/>
    <s v="H-WI032"/>
    <d v="2024-08-14T00:00:00"/>
    <n v="4"/>
    <n v="946.44"/>
    <n v="732.68"/>
    <x v="1"/>
    <x v="1"/>
    <x v="5"/>
    <x v="1"/>
    <x v="2"/>
    <x v="13"/>
  </r>
  <r>
    <x v="7"/>
    <s v="No"/>
    <s v="L-UL028"/>
    <d v="2024-01-21T00:00:00"/>
    <n v="25"/>
    <n v="10591.75"/>
    <n v="6902.5000000000009"/>
    <x v="1"/>
    <x v="3"/>
    <x v="7"/>
    <x v="7"/>
    <x v="0"/>
    <x v="1"/>
  </r>
  <r>
    <x v="3"/>
    <s v="No"/>
    <s v="H-WI048"/>
    <d v="2023-05-29T00:00:00"/>
    <n v="10"/>
    <n v="9650.5999999999985"/>
    <n v="7553"/>
    <x v="0"/>
    <x v="4"/>
    <x v="3"/>
    <x v="1"/>
    <x v="2"/>
    <x v="7"/>
  </r>
  <r>
    <x v="5"/>
    <s v="No"/>
    <s v="A-KE027"/>
    <d v="2024-06-28T00:00:00"/>
    <n v="7"/>
    <n v="6217.47"/>
    <n v="5057.1500000000005"/>
    <x v="1"/>
    <x v="5"/>
    <x v="5"/>
    <x v="2"/>
    <x v="1"/>
    <x v="5"/>
  </r>
  <r>
    <x v="13"/>
    <s v="No"/>
    <s v="L-UL028"/>
    <d v="2024-07-05T00:00:00"/>
    <n v="11"/>
    <n v="4660.37"/>
    <n v="3037.1000000000004"/>
    <x v="1"/>
    <x v="1"/>
    <x v="13"/>
    <x v="7"/>
    <x v="0"/>
    <x v="1"/>
  </r>
  <r>
    <x v="11"/>
    <s v="No"/>
    <s v="A-KE025"/>
    <d v="2024-01-06T00:00:00"/>
    <n v="24"/>
    <n v="22729.199999999997"/>
    <n v="16017.119999999999"/>
    <x v="1"/>
    <x v="3"/>
    <x v="11"/>
    <x v="3"/>
    <x v="1"/>
    <x v="5"/>
  </r>
  <r>
    <x v="8"/>
    <s v="No"/>
    <s v="A-KE025"/>
    <d v="2024-01-20T00:00:00"/>
    <n v="23"/>
    <n v="21782.149999999998"/>
    <n v="15349.74"/>
    <x v="1"/>
    <x v="3"/>
    <x v="8"/>
    <x v="3"/>
    <x v="1"/>
    <x v="5"/>
  </r>
  <r>
    <x v="6"/>
    <s v="No"/>
    <s v="S-FI037"/>
    <d v="2024-04-08T00:00:00"/>
    <n v="3"/>
    <n v="4414.38"/>
    <n v="2986.95"/>
    <x v="1"/>
    <x v="5"/>
    <x v="6"/>
    <x v="1"/>
    <x v="3"/>
    <x v="6"/>
  </r>
  <r>
    <x v="3"/>
    <s v="No"/>
    <s v="A-CH039"/>
    <d v="2023-04-29T00:00:00"/>
    <n v="22"/>
    <n v="19317.54"/>
    <n v="13309.34"/>
    <x v="0"/>
    <x v="4"/>
    <x v="3"/>
    <x v="2"/>
    <x v="1"/>
    <x v="2"/>
  </r>
  <r>
    <x v="5"/>
    <s v="No"/>
    <s v="H-NO016"/>
    <d v="2023-04-22T00:00:00"/>
    <n v="2"/>
    <n v="1766.98"/>
    <n v="1232.18"/>
    <x v="0"/>
    <x v="4"/>
    <x v="5"/>
    <x v="3"/>
    <x v="2"/>
    <x v="3"/>
  </r>
  <r>
    <x v="7"/>
    <s v="No"/>
    <s v="A-MI007"/>
    <d v="2023-01-18T00:00:00"/>
    <n v="27"/>
    <n v="7757.1"/>
    <n v="6282.0899999999992"/>
    <x v="0"/>
    <x v="0"/>
    <x v="7"/>
    <x v="0"/>
    <x v="1"/>
    <x v="11"/>
  </r>
  <r>
    <x v="13"/>
    <s v="No"/>
    <s v="L-UL031"/>
    <d v="2024-07-01T00:00:00"/>
    <n v="12"/>
    <n v="7286.76"/>
    <n v="4468.08"/>
    <x v="1"/>
    <x v="1"/>
    <x v="13"/>
    <x v="1"/>
    <x v="0"/>
    <x v="1"/>
  </r>
  <r>
    <x v="14"/>
    <s v="No"/>
    <s v="H-WI032"/>
    <d v="2024-06-04T00:00:00"/>
    <n v="14"/>
    <n v="3312.54"/>
    <n v="2564.3799999999997"/>
    <x v="1"/>
    <x v="5"/>
    <x v="14"/>
    <x v="1"/>
    <x v="2"/>
    <x v="13"/>
  </r>
  <r>
    <x v="15"/>
    <s v="No"/>
    <s v="A-LA026"/>
    <d v="2023-07-31T00:00:00"/>
    <n v="7"/>
    <n v="939.05000000000007"/>
    <n v="775.74"/>
    <x v="0"/>
    <x v="2"/>
    <x v="15"/>
    <x v="1"/>
    <x v="1"/>
    <x v="14"/>
  </r>
  <r>
    <x v="9"/>
    <s v="No"/>
    <s v="S-FI050"/>
    <d v="2023-02-18T00:00:00"/>
    <n v="30"/>
    <n v="31610.7"/>
    <n v="19577.100000000002"/>
    <x v="0"/>
    <x v="0"/>
    <x v="9"/>
    <x v="2"/>
    <x v="3"/>
    <x v="6"/>
  </r>
  <r>
    <x v="9"/>
    <s v="No"/>
    <s v="A-CH041"/>
    <d v="2023-12-04T00:00:00"/>
    <n v="24"/>
    <n v="6470.88"/>
    <n v="3933.3599999999997"/>
    <x v="0"/>
    <x v="7"/>
    <x v="9"/>
    <x v="5"/>
    <x v="1"/>
    <x v="2"/>
  </r>
  <r>
    <x v="11"/>
    <s v="No"/>
    <s v="L-GA036"/>
    <d v="2024-05-27T00:00:00"/>
    <n v="18"/>
    <n v="8652.6"/>
    <n v="5434.92"/>
    <x v="1"/>
    <x v="5"/>
    <x v="11"/>
    <x v="1"/>
    <x v="0"/>
    <x v="0"/>
  </r>
  <r>
    <x v="3"/>
    <s v="No"/>
    <s v="H-WI029"/>
    <d v="2024-03-07T00:00:00"/>
    <n v="30"/>
    <n v="38268.299999999996"/>
    <n v="23861.7"/>
    <x v="1"/>
    <x v="3"/>
    <x v="3"/>
    <x v="4"/>
    <x v="2"/>
    <x v="13"/>
  </r>
  <r>
    <x v="1"/>
    <s v="No"/>
    <s v="L-GA010"/>
    <d v="2023-02-26T00:00:00"/>
    <n v="16"/>
    <n v="10448"/>
    <n v="7826.4"/>
    <x v="0"/>
    <x v="0"/>
    <x v="1"/>
    <x v="5"/>
    <x v="0"/>
    <x v="0"/>
  </r>
  <r>
    <x v="12"/>
    <s v="No"/>
    <s v="S-SM023"/>
    <d v="2024-05-22T00:00:00"/>
    <n v="7"/>
    <n v="1814.8899999999999"/>
    <n v="1186.29"/>
    <x v="1"/>
    <x v="5"/>
    <x v="12"/>
    <x v="6"/>
    <x v="3"/>
    <x v="15"/>
  </r>
  <r>
    <x v="1"/>
    <s v="No"/>
    <s v="H-WI008"/>
    <d v="2023-04-01T00:00:00"/>
    <n v="17"/>
    <n v="3322.31"/>
    <n v="2481.1499999999996"/>
    <x v="0"/>
    <x v="4"/>
    <x v="1"/>
    <x v="5"/>
    <x v="2"/>
    <x v="7"/>
  </r>
  <r>
    <x v="5"/>
    <s v="No"/>
    <s v="A-KE024"/>
    <d v="2023-04-22T00:00:00"/>
    <n v="8"/>
    <n v="8427.84"/>
    <n v="5010.08"/>
    <x v="0"/>
    <x v="4"/>
    <x v="5"/>
    <x v="1"/>
    <x v="1"/>
    <x v="5"/>
  </r>
  <r>
    <x v="5"/>
    <s v="No"/>
    <s v="A-KE027"/>
    <d v="2024-12-08T00:00:00"/>
    <n v="35"/>
    <n v="31087.350000000002"/>
    <n v="25285.75"/>
    <x v="1"/>
    <x v="6"/>
    <x v="5"/>
    <x v="2"/>
    <x v="1"/>
    <x v="5"/>
  </r>
  <r>
    <x v="15"/>
    <s v="No"/>
    <s v="S-SM033"/>
    <d v="2024-11-03T00:00:00"/>
    <n v="32"/>
    <n v="42594.239999999998"/>
    <n v="26163.84"/>
    <x v="1"/>
    <x v="6"/>
    <x v="15"/>
    <x v="7"/>
    <x v="3"/>
    <x v="12"/>
  </r>
  <r>
    <x v="4"/>
    <s v="No"/>
    <s v="A-CH045"/>
    <d v="2024-03-24T00:00:00"/>
    <n v="16"/>
    <n v="10749.6"/>
    <n v="8489.44"/>
    <x v="1"/>
    <x v="3"/>
    <x v="4"/>
    <x v="1"/>
    <x v="1"/>
    <x v="2"/>
  </r>
  <r>
    <x v="2"/>
    <s v="No"/>
    <s v="H-WI008"/>
    <d v="2024-04-28T00:00:00"/>
    <n v="4"/>
    <n v="781.72"/>
    <n v="583.79999999999995"/>
    <x v="1"/>
    <x v="5"/>
    <x v="2"/>
    <x v="5"/>
    <x v="2"/>
    <x v="7"/>
  </r>
  <r>
    <x v="13"/>
    <s v="No"/>
    <s v="S-FI037"/>
    <d v="2024-06-22T00:00:00"/>
    <n v="6"/>
    <n v="8828.76"/>
    <n v="5973.9"/>
    <x v="1"/>
    <x v="5"/>
    <x v="13"/>
    <x v="1"/>
    <x v="3"/>
    <x v="6"/>
  </r>
  <r>
    <x v="0"/>
    <s v="No"/>
    <s v="S-SM023"/>
    <d v="2023-04-14T00:00:00"/>
    <n v="19"/>
    <n v="4926.1299999999992"/>
    <n v="3219.93"/>
    <x v="0"/>
    <x v="4"/>
    <x v="0"/>
    <x v="6"/>
    <x v="3"/>
    <x v="15"/>
  </r>
  <r>
    <x v="8"/>
    <s v="No"/>
    <s v="A-KE020"/>
    <d v="2023-08-18T00:00:00"/>
    <n v="7"/>
    <n v="2388.19"/>
    <n v="1424.29"/>
    <x v="0"/>
    <x v="2"/>
    <x v="8"/>
    <x v="1"/>
    <x v="1"/>
    <x v="5"/>
  </r>
  <r>
    <x v="0"/>
    <s v="No"/>
    <s v="A-MI014"/>
    <d v="2024-08-06T00:00:00"/>
    <n v="14"/>
    <n v="7873.74"/>
    <n v="6012.02"/>
    <x v="1"/>
    <x v="1"/>
    <x v="0"/>
    <x v="3"/>
    <x v="1"/>
    <x v="11"/>
  </r>
  <r>
    <x v="5"/>
    <s v="No"/>
    <s v="G-GA044"/>
    <d v="2024-02-14T00:00:00"/>
    <n v="30"/>
    <n v="33933.299999999996"/>
    <n v="28168.5"/>
    <x v="1"/>
    <x v="3"/>
    <x v="5"/>
    <x v="1"/>
    <x v="4"/>
    <x v="16"/>
  </r>
  <r>
    <x v="8"/>
    <s v="No"/>
    <s v="A-MI014"/>
    <d v="2024-09-19T00:00:00"/>
    <n v="16"/>
    <n v="8998.56"/>
    <n v="6870.88"/>
    <x v="1"/>
    <x v="1"/>
    <x v="8"/>
    <x v="3"/>
    <x v="1"/>
    <x v="11"/>
  </r>
  <r>
    <x v="15"/>
    <s v="No"/>
    <s v="A-KE027"/>
    <d v="2023-09-22T00:00:00"/>
    <n v="37"/>
    <n v="32863.770000000004"/>
    <n v="26730.65"/>
    <x v="0"/>
    <x v="2"/>
    <x v="15"/>
    <x v="2"/>
    <x v="1"/>
    <x v="5"/>
  </r>
  <r>
    <x v="5"/>
    <s v="No"/>
    <s v="H-WI042"/>
    <d v="2024-09-04T00:00:00"/>
    <n v="17"/>
    <n v="15017.8"/>
    <n v="10276.33"/>
    <x v="1"/>
    <x v="1"/>
    <x v="5"/>
    <x v="3"/>
    <x v="2"/>
    <x v="10"/>
  </r>
  <r>
    <x v="5"/>
    <s v="No"/>
    <s v="L-UL034"/>
    <d v="2023-09-17T00:00:00"/>
    <n v="8"/>
    <n v="638.48"/>
    <n v="512.16"/>
    <x v="0"/>
    <x v="2"/>
    <x v="5"/>
    <x v="6"/>
    <x v="0"/>
    <x v="1"/>
  </r>
  <r>
    <x v="5"/>
    <s v="No"/>
    <s v="H-NO016"/>
    <d v="2023-04-11T00:00:00"/>
    <n v="16"/>
    <n v="14135.84"/>
    <n v="9857.44"/>
    <x v="0"/>
    <x v="4"/>
    <x v="5"/>
    <x v="3"/>
    <x v="2"/>
    <x v="3"/>
  </r>
  <r>
    <x v="12"/>
    <s v="No"/>
    <s v="S-FI050"/>
    <d v="2023-11-18T00:00:00"/>
    <n v="22"/>
    <n v="23181.18"/>
    <n v="14356.54"/>
    <x v="0"/>
    <x v="7"/>
    <x v="12"/>
    <x v="2"/>
    <x v="3"/>
    <x v="6"/>
  </r>
  <r>
    <x v="11"/>
    <s v="No"/>
    <s v="G-GA006"/>
    <d v="2024-02-01T00:00:00"/>
    <n v="13"/>
    <n v="17599.27"/>
    <n v="12667.98"/>
    <x v="1"/>
    <x v="3"/>
    <x v="11"/>
    <x v="6"/>
    <x v="4"/>
    <x v="8"/>
  </r>
  <r>
    <x v="5"/>
    <s v="No"/>
    <s v="S-FI050"/>
    <d v="2023-02-05T00:00:00"/>
    <n v="33"/>
    <n v="34771.770000000004"/>
    <n v="21534.81"/>
    <x v="0"/>
    <x v="0"/>
    <x v="5"/>
    <x v="2"/>
    <x v="3"/>
    <x v="6"/>
  </r>
  <r>
    <x v="0"/>
    <s v="No"/>
    <s v="A-MI014"/>
    <d v="2024-01-15T00:00:00"/>
    <n v="20"/>
    <n v="11248.199999999999"/>
    <n v="8588.6"/>
    <x v="1"/>
    <x v="3"/>
    <x v="0"/>
    <x v="3"/>
    <x v="1"/>
    <x v="11"/>
  </r>
  <r>
    <x v="5"/>
    <s v="No"/>
    <s v="L-UL028"/>
    <d v="2024-01-04T00:00:00"/>
    <n v="13"/>
    <n v="5507.71"/>
    <n v="3589.3"/>
    <x v="1"/>
    <x v="3"/>
    <x v="5"/>
    <x v="7"/>
    <x v="0"/>
    <x v="1"/>
  </r>
  <r>
    <x v="1"/>
    <s v="No"/>
    <s v="H-WI048"/>
    <d v="2024-11-24T00:00:00"/>
    <n v="36"/>
    <n v="34742.159999999996"/>
    <n v="27190.799999999999"/>
    <x v="1"/>
    <x v="6"/>
    <x v="1"/>
    <x v="1"/>
    <x v="2"/>
    <x v="7"/>
  </r>
  <r>
    <x v="9"/>
    <s v="No"/>
    <s v="A-CH002"/>
    <d v="2024-05-20T00:00:00"/>
    <n v="18"/>
    <n v="3293.64"/>
    <n v="2502.1799999999998"/>
    <x v="1"/>
    <x v="5"/>
    <x v="9"/>
    <x v="2"/>
    <x v="1"/>
    <x v="2"/>
  </r>
  <r>
    <x v="3"/>
    <s v="No"/>
    <s v="L-UL034"/>
    <d v="2023-07-13T00:00:00"/>
    <n v="21"/>
    <n v="1676.01"/>
    <n v="1344.4199999999998"/>
    <x v="0"/>
    <x v="2"/>
    <x v="3"/>
    <x v="6"/>
    <x v="0"/>
    <x v="1"/>
  </r>
  <r>
    <x v="0"/>
    <s v="No"/>
    <s v="A-KE020"/>
    <d v="2023-10-23T00:00:00"/>
    <n v="37"/>
    <n v="12623.29"/>
    <n v="7528.39"/>
    <x v="0"/>
    <x v="7"/>
    <x v="0"/>
    <x v="1"/>
    <x v="1"/>
    <x v="5"/>
  </r>
  <r>
    <x v="5"/>
    <s v="No"/>
    <s v="S-FI050"/>
    <d v="2024-04-02T00:00:00"/>
    <n v="15"/>
    <n v="15805.35"/>
    <n v="9788.5500000000011"/>
    <x v="1"/>
    <x v="5"/>
    <x v="5"/>
    <x v="2"/>
    <x v="3"/>
    <x v="6"/>
  </r>
  <r>
    <x v="1"/>
    <s v="No"/>
    <s v="A-CH002"/>
    <d v="2024-10-05T00:00:00"/>
    <n v="38"/>
    <n v="6953.24"/>
    <n v="5282.3799999999992"/>
    <x v="1"/>
    <x v="6"/>
    <x v="1"/>
    <x v="2"/>
    <x v="1"/>
    <x v="2"/>
  </r>
  <r>
    <x v="9"/>
    <s v="No"/>
    <s v="G-GA046"/>
    <d v="2024-10-28T00:00:00"/>
    <n v="22"/>
    <n v="7109.2999999999993"/>
    <n v="4396.92"/>
    <x v="1"/>
    <x v="6"/>
    <x v="9"/>
    <x v="0"/>
    <x v="4"/>
    <x v="8"/>
  </r>
  <r>
    <x v="3"/>
    <s v="No"/>
    <s v="A-LA026"/>
    <d v="2024-06-27T00:00:00"/>
    <n v="8"/>
    <n v="1073.2"/>
    <n v="886.56"/>
    <x v="1"/>
    <x v="5"/>
    <x v="3"/>
    <x v="1"/>
    <x v="1"/>
    <x v="14"/>
  </r>
  <r>
    <x v="8"/>
    <s v="No"/>
    <s v="S-SM033"/>
    <d v="2024-01-20T00:00:00"/>
    <n v="17"/>
    <n v="22628.19"/>
    <n v="13899.54"/>
    <x v="1"/>
    <x v="3"/>
    <x v="8"/>
    <x v="7"/>
    <x v="3"/>
    <x v="12"/>
  </r>
  <r>
    <x v="5"/>
    <s v="No"/>
    <s v="G-GA017"/>
    <d v="2023-03-24T00:00:00"/>
    <n v="19"/>
    <n v="26657.19"/>
    <n v="16920.45"/>
    <x v="0"/>
    <x v="0"/>
    <x v="5"/>
    <x v="7"/>
    <x v="4"/>
    <x v="8"/>
  </r>
  <r>
    <x v="5"/>
    <s v="No"/>
    <s v="S-FI050"/>
    <d v="2024-07-27T00:00:00"/>
    <n v="17"/>
    <n v="17912.73"/>
    <n v="11093.69"/>
    <x v="1"/>
    <x v="1"/>
    <x v="5"/>
    <x v="2"/>
    <x v="3"/>
    <x v="6"/>
  </r>
  <r>
    <x v="5"/>
    <s v="No"/>
    <s v="G-GA018"/>
    <d v="2024-02-22T00:00:00"/>
    <n v="23"/>
    <n v="18553.18"/>
    <n v="11063.92"/>
    <x v="1"/>
    <x v="3"/>
    <x v="5"/>
    <x v="1"/>
    <x v="4"/>
    <x v="8"/>
  </r>
  <r>
    <x v="6"/>
    <s v="No"/>
    <s v="G-GA044"/>
    <d v="2023-12-06T00:00:00"/>
    <n v="27"/>
    <n v="30539.969999999998"/>
    <n v="25351.65"/>
    <x v="0"/>
    <x v="7"/>
    <x v="6"/>
    <x v="1"/>
    <x v="4"/>
    <x v="16"/>
  </r>
  <r>
    <x v="10"/>
    <s v="No"/>
    <s v="A-MI014"/>
    <d v="2024-12-26T00:00:00"/>
    <n v="39"/>
    <n v="21933.989999999998"/>
    <n v="16747.77"/>
    <x v="1"/>
    <x v="6"/>
    <x v="10"/>
    <x v="3"/>
    <x v="1"/>
    <x v="11"/>
  </r>
  <r>
    <x v="5"/>
    <s v="No"/>
    <s v="G-GA006"/>
    <d v="2024-06-26T00:00:00"/>
    <n v="10"/>
    <n v="13537.9"/>
    <n v="9744.6"/>
    <x v="1"/>
    <x v="5"/>
    <x v="5"/>
    <x v="6"/>
    <x v="4"/>
    <x v="8"/>
  </r>
  <r>
    <x v="0"/>
    <s v="No"/>
    <s v="S-FI012"/>
    <d v="2024-08-04T00:00:00"/>
    <n v="22"/>
    <n v="26354.240000000002"/>
    <n v="19416.099999999999"/>
    <x v="1"/>
    <x v="1"/>
    <x v="0"/>
    <x v="1"/>
    <x v="3"/>
    <x v="6"/>
  </r>
  <r>
    <x v="0"/>
    <s v="No"/>
    <s v="S-FI037"/>
    <d v="2024-02-01T00:00:00"/>
    <n v="16"/>
    <n v="23543.360000000001"/>
    <n v="15930.4"/>
    <x v="1"/>
    <x v="3"/>
    <x v="0"/>
    <x v="1"/>
    <x v="3"/>
    <x v="6"/>
  </r>
  <r>
    <x v="5"/>
    <s v="No"/>
    <s v="G-VR009"/>
    <d v="2023-06-14T00:00:00"/>
    <n v="14"/>
    <n v="14909.44"/>
    <n v="9613.3799999999992"/>
    <x v="0"/>
    <x v="4"/>
    <x v="5"/>
    <x v="1"/>
    <x v="4"/>
    <x v="9"/>
  </r>
  <r>
    <x v="10"/>
    <s v="No"/>
    <s v="H-WI042"/>
    <d v="2024-02-12T00:00:00"/>
    <n v="20"/>
    <n v="17668"/>
    <n v="12089.8"/>
    <x v="1"/>
    <x v="3"/>
    <x v="10"/>
    <x v="3"/>
    <x v="2"/>
    <x v="10"/>
  </r>
  <r>
    <x v="1"/>
    <s v="No"/>
    <s v="H-WI042"/>
    <d v="2024-11-03T00:00:00"/>
    <n v="39"/>
    <n v="34452.6"/>
    <n v="23575.11"/>
    <x v="1"/>
    <x v="6"/>
    <x v="1"/>
    <x v="3"/>
    <x v="2"/>
    <x v="10"/>
  </r>
  <r>
    <x v="14"/>
    <s v="No"/>
    <s v="G-GA006"/>
    <d v="2024-05-11T00:00:00"/>
    <n v="11"/>
    <n v="14891.689999999999"/>
    <n v="10719.060000000001"/>
    <x v="1"/>
    <x v="5"/>
    <x v="14"/>
    <x v="6"/>
    <x v="4"/>
    <x v="8"/>
  </r>
  <r>
    <x v="15"/>
    <s v="No"/>
    <s v="S-SM033"/>
    <d v="2024-04-29T00:00:00"/>
    <n v="6"/>
    <n v="7986.42"/>
    <n v="4905.72"/>
    <x v="1"/>
    <x v="5"/>
    <x v="15"/>
    <x v="7"/>
    <x v="3"/>
    <x v="12"/>
  </r>
  <r>
    <x v="7"/>
    <s v="No"/>
    <s v="L-GA004"/>
    <d v="2023-12-17T00:00:00"/>
    <n v="29"/>
    <n v="9624.52"/>
    <n v="5733.59"/>
    <x v="0"/>
    <x v="7"/>
    <x v="7"/>
    <x v="0"/>
    <x v="0"/>
    <x v="0"/>
  </r>
  <r>
    <x v="5"/>
    <s v="No"/>
    <s v="H-WI048"/>
    <d v="2024-06-06T00:00:00"/>
    <n v="8"/>
    <n v="7720.48"/>
    <n v="6042.4"/>
    <x v="1"/>
    <x v="5"/>
    <x v="5"/>
    <x v="1"/>
    <x v="2"/>
    <x v="7"/>
  </r>
  <r>
    <x v="5"/>
    <s v="No"/>
    <s v="A-MI007"/>
    <d v="2023-10-10T00:00:00"/>
    <n v="32"/>
    <n v="9193.6"/>
    <n v="7445.44"/>
    <x v="0"/>
    <x v="7"/>
    <x v="5"/>
    <x v="0"/>
    <x v="1"/>
    <x v="11"/>
  </r>
  <r>
    <x v="2"/>
    <s v="No"/>
    <s v="G-GA005"/>
    <d v="2023-05-19T00:00:00"/>
    <n v="8"/>
    <n v="4291.84"/>
    <n v="3128.24"/>
    <x v="0"/>
    <x v="4"/>
    <x v="2"/>
    <x v="1"/>
    <x v="4"/>
    <x v="8"/>
  </r>
  <r>
    <x v="5"/>
    <s v="No"/>
    <s v="L-UL034"/>
    <d v="2023-03-21T00:00:00"/>
    <n v="26"/>
    <n v="2075.06"/>
    <n v="1664.52"/>
    <x v="0"/>
    <x v="0"/>
    <x v="5"/>
    <x v="6"/>
    <x v="0"/>
    <x v="1"/>
  </r>
  <r>
    <x v="4"/>
    <s v="No"/>
    <s v="A-KE025"/>
    <d v="2024-09-28T00:00:00"/>
    <n v="1"/>
    <n v="947.05"/>
    <n v="667.38"/>
    <x v="1"/>
    <x v="1"/>
    <x v="4"/>
    <x v="3"/>
    <x v="1"/>
    <x v="5"/>
  </r>
  <r>
    <x v="2"/>
    <s v="No"/>
    <s v="A-CH045"/>
    <d v="2024-08-28T00:00:00"/>
    <n v="3"/>
    <n v="2015.5500000000002"/>
    <n v="1591.77"/>
    <x v="1"/>
    <x v="1"/>
    <x v="2"/>
    <x v="1"/>
    <x v="1"/>
    <x v="2"/>
  </r>
  <r>
    <x v="15"/>
    <s v="No"/>
    <s v="A-KE040"/>
    <d v="2024-07-20T00:00:00"/>
    <n v="10"/>
    <n v="1630.5"/>
    <n v="1261.0999999999999"/>
    <x v="1"/>
    <x v="1"/>
    <x v="15"/>
    <x v="1"/>
    <x v="1"/>
    <x v="5"/>
  </r>
  <r>
    <x v="5"/>
    <s v="No"/>
    <s v="A-KE020"/>
    <d v="2023-09-17T00:00:00"/>
    <n v="11"/>
    <n v="3752.8700000000003"/>
    <n v="2238.17"/>
    <x v="0"/>
    <x v="2"/>
    <x v="5"/>
    <x v="1"/>
    <x v="1"/>
    <x v="5"/>
  </r>
  <r>
    <x v="2"/>
    <s v="No"/>
    <s v="G-GA047"/>
    <d v="2024-08-03T00:00:00"/>
    <n v="9"/>
    <n v="10535.76"/>
    <n v="8416.5299999999988"/>
    <x v="1"/>
    <x v="1"/>
    <x v="2"/>
    <x v="6"/>
    <x v="4"/>
    <x v="8"/>
  </r>
  <r>
    <x v="1"/>
    <s v="No"/>
    <s v="G-VR049"/>
    <d v="2024-06-02T00:00:00"/>
    <n v="9"/>
    <n v="7822.44"/>
    <n v="5872.7699999999995"/>
    <x v="1"/>
    <x v="5"/>
    <x v="1"/>
    <x v="5"/>
    <x v="4"/>
    <x v="9"/>
  </r>
  <r>
    <x v="5"/>
    <s v="No"/>
    <s v="S-ST013"/>
    <d v="2024-10-25T00:00:00"/>
    <n v="39"/>
    <n v="15567.240000000002"/>
    <n v="11763.96"/>
    <x v="1"/>
    <x v="6"/>
    <x v="5"/>
    <x v="4"/>
    <x v="3"/>
    <x v="4"/>
  </r>
  <r>
    <x v="5"/>
    <s v="No"/>
    <s v="G-GA046"/>
    <d v="2024-10-10T00:00:00"/>
    <n v="38"/>
    <n v="12279.699999999999"/>
    <n v="7594.68"/>
    <x v="1"/>
    <x v="6"/>
    <x v="5"/>
    <x v="0"/>
    <x v="4"/>
    <x v="8"/>
  </r>
  <r>
    <x v="10"/>
    <s v="No"/>
    <s v="G-VR043"/>
    <d v="2023-02-20T00:00:00"/>
    <n v="22"/>
    <n v="8416.76"/>
    <n v="6651.2599999999993"/>
    <x v="0"/>
    <x v="0"/>
    <x v="10"/>
    <x v="0"/>
    <x v="4"/>
    <x v="9"/>
  </r>
  <r>
    <x v="7"/>
    <s v="No"/>
    <s v="A-KE027"/>
    <d v="2023-05-21T00:00:00"/>
    <n v="11"/>
    <n v="9770.3100000000013"/>
    <n v="7946.9500000000007"/>
    <x v="0"/>
    <x v="4"/>
    <x v="7"/>
    <x v="2"/>
    <x v="1"/>
    <x v="5"/>
  </r>
  <r>
    <x v="0"/>
    <s v="No"/>
    <s v="A-KE020"/>
    <d v="2023-09-16T00:00:00"/>
    <n v="12"/>
    <n v="4094.04"/>
    <n v="2441.64"/>
    <x v="0"/>
    <x v="2"/>
    <x v="0"/>
    <x v="1"/>
    <x v="1"/>
    <x v="5"/>
  </r>
  <r>
    <x v="5"/>
    <s v="No"/>
    <s v="G-GA018"/>
    <d v="2024-11-09T00:00:00"/>
    <n v="27"/>
    <n v="21779.82"/>
    <n v="12988.08"/>
    <x v="1"/>
    <x v="6"/>
    <x v="5"/>
    <x v="1"/>
    <x v="4"/>
    <x v="8"/>
  </r>
  <r>
    <x v="4"/>
    <s v="No"/>
    <s v="S-FI037"/>
    <d v="2024-05-20T00:00:00"/>
    <n v="1"/>
    <n v="1471.46"/>
    <n v="995.65"/>
    <x v="1"/>
    <x v="5"/>
    <x v="4"/>
    <x v="1"/>
    <x v="3"/>
    <x v="6"/>
  </r>
  <r>
    <x v="4"/>
    <s v="No"/>
    <s v="A-KE024"/>
    <d v="2023-11-07T00:00:00"/>
    <n v="29"/>
    <n v="30550.920000000002"/>
    <n v="18161.54"/>
    <x v="0"/>
    <x v="7"/>
    <x v="4"/>
    <x v="1"/>
    <x v="1"/>
    <x v="5"/>
  </r>
  <r>
    <x v="5"/>
    <s v="No"/>
    <s v="A-CH045"/>
    <d v="2024-01-01T00:00:00"/>
    <n v="27"/>
    <n v="18139.95"/>
    <n v="14325.93"/>
    <x v="1"/>
    <x v="3"/>
    <x v="5"/>
    <x v="1"/>
    <x v="1"/>
    <x v="2"/>
  </r>
  <r>
    <x v="13"/>
    <s v="No"/>
    <s v="G-GA005"/>
    <d v="2023-03-10T00:00:00"/>
    <n v="14"/>
    <n v="7510.72"/>
    <n v="5474.42"/>
    <x v="0"/>
    <x v="0"/>
    <x v="13"/>
    <x v="1"/>
    <x v="4"/>
    <x v="8"/>
  </r>
  <r>
    <x v="14"/>
    <s v="No"/>
    <s v="A-KE027"/>
    <d v="2024-11-27T00:00:00"/>
    <n v="35"/>
    <n v="31087.350000000002"/>
    <n v="25285.75"/>
    <x v="1"/>
    <x v="6"/>
    <x v="14"/>
    <x v="2"/>
    <x v="1"/>
    <x v="5"/>
  </r>
  <r>
    <x v="12"/>
    <s v="No"/>
    <s v="G-VR022"/>
    <d v="2024-09-10T00:00:00"/>
    <n v="18"/>
    <n v="13139.64"/>
    <n v="10601.82"/>
    <x v="1"/>
    <x v="1"/>
    <x v="12"/>
    <x v="1"/>
    <x v="4"/>
    <x v="9"/>
  </r>
  <r>
    <x v="8"/>
    <s v="No"/>
    <s v="S-SM023"/>
    <d v="2023-07-11T00:00:00"/>
    <n v="10"/>
    <n v="2592.6999999999998"/>
    <n v="1694.7"/>
    <x v="0"/>
    <x v="2"/>
    <x v="8"/>
    <x v="6"/>
    <x v="3"/>
    <x v="15"/>
  </r>
  <r>
    <x v="7"/>
    <s v="No"/>
    <s v="G-GA017"/>
    <d v="2023-12-26T00:00:00"/>
    <n v="19"/>
    <n v="26657.19"/>
    <n v="16920.45"/>
    <x v="0"/>
    <x v="7"/>
    <x v="7"/>
    <x v="7"/>
    <x v="4"/>
    <x v="8"/>
  </r>
  <r>
    <x v="2"/>
    <s v="No"/>
    <s v="G-VR019"/>
    <d v="2024-02-01T00:00:00"/>
    <n v="31"/>
    <n v="32360.280000000002"/>
    <n v="19965.239999999998"/>
    <x v="1"/>
    <x v="3"/>
    <x v="2"/>
    <x v="7"/>
    <x v="4"/>
    <x v="9"/>
  </r>
  <r>
    <x v="9"/>
    <s v="No"/>
    <s v="A-CH045"/>
    <d v="2024-03-18T00:00:00"/>
    <n v="16"/>
    <n v="10749.6"/>
    <n v="8489.44"/>
    <x v="1"/>
    <x v="3"/>
    <x v="9"/>
    <x v="1"/>
    <x v="1"/>
    <x v="2"/>
  </r>
  <r>
    <x v="11"/>
    <s v="No"/>
    <s v="A-KE025"/>
    <d v="2024-02-13T00:00:00"/>
    <n v="24"/>
    <n v="22729.199999999997"/>
    <n v="16017.119999999999"/>
    <x v="1"/>
    <x v="3"/>
    <x v="11"/>
    <x v="3"/>
    <x v="1"/>
    <x v="5"/>
  </r>
  <r>
    <x v="5"/>
    <s v="No"/>
    <s v="S-FI050"/>
    <d v="2023-02-15T00:00:00"/>
    <n v="26"/>
    <n v="27395.940000000002"/>
    <n v="16966.82"/>
    <x v="0"/>
    <x v="0"/>
    <x v="5"/>
    <x v="2"/>
    <x v="3"/>
    <x v="6"/>
  </r>
  <r>
    <x v="10"/>
    <s v="No"/>
    <s v="S-SM038"/>
    <d v="2023-05-04T00:00:00"/>
    <n v="5"/>
    <n v="7226.5"/>
    <n v="4851.3500000000004"/>
    <x v="0"/>
    <x v="4"/>
    <x v="10"/>
    <x v="1"/>
    <x v="3"/>
    <x v="12"/>
  </r>
  <r>
    <x v="1"/>
    <s v="No"/>
    <s v="L-UL001"/>
    <d v="2023-02-18T00:00:00"/>
    <n v="22"/>
    <n v="5025.46"/>
    <n v="4016.32"/>
    <x v="0"/>
    <x v="0"/>
    <x v="1"/>
    <x v="5"/>
    <x v="0"/>
    <x v="1"/>
  </r>
  <r>
    <x v="5"/>
    <s v="No"/>
    <s v="S-SM033"/>
    <d v="2024-03-02T00:00:00"/>
    <n v="24"/>
    <n v="31945.68"/>
    <n v="19622.88"/>
    <x v="1"/>
    <x v="3"/>
    <x v="5"/>
    <x v="7"/>
    <x v="3"/>
    <x v="12"/>
  </r>
  <r>
    <x v="15"/>
    <s v="No"/>
    <s v="H-WI035"/>
    <d v="2023-10-31T00:00:00"/>
    <n v="30"/>
    <n v="10632.6"/>
    <n v="7591.8"/>
    <x v="0"/>
    <x v="7"/>
    <x v="15"/>
    <x v="1"/>
    <x v="2"/>
    <x v="13"/>
  </r>
  <r>
    <x v="0"/>
    <s v="No"/>
    <s v="G-GA005"/>
    <d v="2023-09-02T00:00:00"/>
    <n v="5"/>
    <n v="2682.4"/>
    <n v="1955.1499999999999"/>
    <x v="0"/>
    <x v="2"/>
    <x v="0"/>
    <x v="1"/>
    <x v="4"/>
    <x v="8"/>
  </r>
  <r>
    <x v="2"/>
    <s v="No"/>
    <s v="G-VR043"/>
    <d v="2023-05-13T00:00:00"/>
    <n v="20"/>
    <n v="7651.5999999999995"/>
    <n v="6046.5999999999995"/>
    <x v="0"/>
    <x v="4"/>
    <x v="2"/>
    <x v="0"/>
    <x v="4"/>
    <x v="9"/>
  </r>
  <r>
    <x v="15"/>
    <s v="No"/>
    <s v="G-VR019"/>
    <d v="2023-12-14T00:00:00"/>
    <n v="29"/>
    <n v="30272.520000000004"/>
    <n v="18677.16"/>
    <x v="0"/>
    <x v="7"/>
    <x v="15"/>
    <x v="7"/>
    <x v="4"/>
    <x v="9"/>
  </r>
  <r>
    <x v="14"/>
    <s v="No"/>
    <s v="G-GA017"/>
    <d v="2023-12-11T00:00:00"/>
    <n v="40"/>
    <n v="56120.4"/>
    <n v="35622"/>
    <x v="0"/>
    <x v="7"/>
    <x v="14"/>
    <x v="7"/>
    <x v="4"/>
    <x v="8"/>
  </r>
  <r>
    <x v="5"/>
    <s v="No"/>
    <s v="A-MI014"/>
    <d v="2024-11-03T00:00:00"/>
    <n v="30"/>
    <n v="16872.3"/>
    <n v="12882.9"/>
    <x v="1"/>
    <x v="6"/>
    <x v="5"/>
    <x v="3"/>
    <x v="1"/>
    <x v="11"/>
  </r>
  <r>
    <x v="0"/>
    <s v="No"/>
    <s v="G-GA047"/>
    <d v="2024-05-22T00:00:00"/>
    <n v="1"/>
    <n v="1170.6400000000001"/>
    <n v="935.17"/>
    <x v="1"/>
    <x v="5"/>
    <x v="0"/>
    <x v="6"/>
    <x v="4"/>
    <x v="8"/>
  </r>
  <r>
    <x v="4"/>
    <s v="No"/>
    <s v="G-GA046"/>
    <d v="2024-11-27T00:00:00"/>
    <n v="21"/>
    <n v="6786.15"/>
    <n v="4197.0600000000004"/>
    <x v="1"/>
    <x v="6"/>
    <x v="4"/>
    <x v="0"/>
    <x v="4"/>
    <x v="8"/>
  </r>
  <r>
    <x v="11"/>
    <s v="No"/>
    <s v="L-GA010"/>
    <d v="2023-10-02T00:00:00"/>
    <n v="22"/>
    <n v="14366"/>
    <n v="10761.3"/>
    <x v="0"/>
    <x v="7"/>
    <x v="11"/>
    <x v="5"/>
    <x v="0"/>
    <x v="0"/>
  </r>
  <r>
    <x v="4"/>
    <s v="No"/>
    <s v="S-FI050"/>
    <d v="2024-08-26T00:00:00"/>
    <n v="8"/>
    <n v="8429.52"/>
    <n v="5220.5600000000004"/>
    <x v="1"/>
    <x v="1"/>
    <x v="4"/>
    <x v="2"/>
    <x v="3"/>
    <x v="6"/>
  </r>
  <r>
    <x v="11"/>
    <s v="No"/>
    <s v="S-FI037"/>
    <d v="2024-05-15T00:00:00"/>
    <n v="13"/>
    <n v="19128.98"/>
    <n v="12943.449999999999"/>
    <x v="1"/>
    <x v="5"/>
    <x v="11"/>
    <x v="1"/>
    <x v="3"/>
    <x v="6"/>
  </r>
  <r>
    <x v="9"/>
    <s v="No"/>
    <s v="S-ST013"/>
    <d v="2024-10-03T00:00:00"/>
    <n v="25"/>
    <n v="9979"/>
    <n v="7541"/>
    <x v="1"/>
    <x v="6"/>
    <x v="9"/>
    <x v="4"/>
    <x v="3"/>
    <x v="4"/>
  </r>
  <r>
    <x v="15"/>
    <s v="No"/>
    <s v="A-MI014"/>
    <d v="2024-01-10T00:00:00"/>
    <n v="11"/>
    <n v="6186.5099999999993"/>
    <n v="4723.7300000000005"/>
    <x v="1"/>
    <x v="3"/>
    <x v="15"/>
    <x v="3"/>
    <x v="1"/>
    <x v="11"/>
  </r>
  <r>
    <x v="7"/>
    <s v="No"/>
    <s v="H-WI029"/>
    <d v="2024-05-23T00:00:00"/>
    <n v="9"/>
    <n v="11480.49"/>
    <n v="7158.51"/>
    <x v="1"/>
    <x v="5"/>
    <x v="7"/>
    <x v="4"/>
    <x v="2"/>
    <x v="13"/>
  </r>
  <r>
    <x v="12"/>
    <s v="No"/>
    <s v="A-CH041"/>
    <d v="2023-07-26T00:00:00"/>
    <n v="10"/>
    <n v="2696.2"/>
    <n v="1638.8999999999999"/>
    <x v="0"/>
    <x v="2"/>
    <x v="12"/>
    <x v="5"/>
    <x v="1"/>
    <x v="2"/>
  </r>
  <r>
    <x v="4"/>
    <s v="No"/>
    <s v="A-CH045"/>
    <d v="2024-05-11T00:00:00"/>
    <n v="2"/>
    <n v="1343.7"/>
    <n v="1061.18"/>
    <x v="1"/>
    <x v="5"/>
    <x v="4"/>
    <x v="1"/>
    <x v="1"/>
    <x v="2"/>
  </r>
  <r>
    <x v="13"/>
    <s v="No"/>
    <s v="G-GA006"/>
    <d v="2024-11-17T00:00:00"/>
    <n v="21"/>
    <n v="28429.59"/>
    <n v="20463.66"/>
    <x v="1"/>
    <x v="6"/>
    <x v="13"/>
    <x v="6"/>
    <x v="4"/>
    <x v="8"/>
  </r>
  <r>
    <x v="15"/>
    <s v="No"/>
    <s v="L-GA036"/>
    <d v="2024-03-27T00:00:00"/>
    <n v="12"/>
    <n v="5768.4"/>
    <n v="3623.2799999999997"/>
    <x v="1"/>
    <x v="3"/>
    <x v="15"/>
    <x v="1"/>
    <x v="0"/>
    <x v="0"/>
  </r>
  <r>
    <x v="6"/>
    <s v="No"/>
    <s v="L-UL031"/>
    <d v="2024-04-15T00:00:00"/>
    <n v="7"/>
    <n v="4250.6100000000006"/>
    <n v="2606.3799999999997"/>
    <x v="1"/>
    <x v="5"/>
    <x v="6"/>
    <x v="1"/>
    <x v="0"/>
    <x v="1"/>
  </r>
  <r>
    <x v="15"/>
    <s v="No"/>
    <s v="S-FI050"/>
    <d v="2023-02-15T00:00:00"/>
    <n v="21"/>
    <n v="22127.49"/>
    <n v="13703.970000000001"/>
    <x v="0"/>
    <x v="0"/>
    <x v="15"/>
    <x v="2"/>
    <x v="3"/>
    <x v="6"/>
  </r>
  <r>
    <x v="0"/>
    <s v="No"/>
    <s v="H-WI048"/>
    <d v="2023-09-29T00:00:00"/>
    <n v="38"/>
    <n v="36672.28"/>
    <n v="28701.399999999998"/>
    <x v="0"/>
    <x v="2"/>
    <x v="0"/>
    <x v="1"/>
    <x v="2"/>
    <x v="7"/>
  </r>
  <r>
    <x v="6"/>
    <s v="No"/>
    <s v="A-CH002"/>
    <d v="2024-10-14T00:00:00"/>
    <n v="29"/>
    <n v="5306.42"/>
    <n v="4031.29"/>
    <x v="1"/>
    <x v="6"/>
    <x v="6"/>
    <x v="2"/>
    <x v="1"/>
    <x v="2"/>
  </r>
  <r>
    <x v="5"/>
    <s v="No"/>
    <s v="A-CH039"/>
    <d v="2023-12-06T00:00:00"/>
    <n v="24"/>
    <n v="21073.68"/>
    <n v="14519.28"/>
    <x v="0"/>
    <x v="7"/>
    <x v="5"/>
    <x v="2"/>
    <x v="1"/>
    <x v="2"/>
  </r>
  <r>
    <x v="11"/>
    <s v="No"/>
    <s v="G-GA017"/>
    <d v="2023-10-22T00:00:00"/>
    <n v="34"/>
    <n v="47702.34"/>
    <n v="30278.699999999997"/>
    <x v="0"/>
    <x v="7"/>
    <x v="11"/>
    <x v="7"/>
    <x v="4"/>
    <x v="8"/>
  </r>
  <r>
    <x v="5"/>
    <s v="No"/>
    <s v="H-WI035"/>
    <d v="2023-08-10T00:00:00"/>
    <n v="18"/>
    <n v="6379.56"/>
    <n v="4555.08"/>
    <x v="0"/>
    <x v="2"/>
    <x v="5"/>
    <x v="1"/>
    <x v="2"/>
    <x v="13"/>
  </r>
  <r>
    <x v="3"/>
    <s v="No"/>
    <s v="A-CH041"/>
    <d v="2023-06-15T00:00:00"/>
    <n v="18"/>
    <n v="4853.16"/>
    <n v="2950.0199999999995"/>
    <x v="0"/>
    <x v="4"/>
    <x v="3"/>
    <x v="5"/>
    <x v="1"/>
    <x v="2"/>
  </r>
  <r>
    <x v="13"/>
    <s v="No"/>
    <s v="H-WI032"/>
    <d v="2024-05-15T00:00:00"/>
    <n v="15"/>
    <n v="3549.15"/>
    <n v="2747.5499999999997"/>
    <x v="1"/>
    <x v="5"/>
    <x v="13"/>
    <x v="1"/>
    <x v="2"/>
    <x v="13"/>
  </r>
  <r>
    <x v="10"/>
    <s v="No"/>
    <s v="A-KE025"/>
    <d v="2024-07-09T00:00:00"/>
    <n v="5"/>
    <n v="4735.25"/>
    <n v="3336.9"/>
    <x v="1"/>
    <x v="1"/>
    <x v="10"/>
    <x v="3"/>
    <x v="1"/>
    <x v="5"/>
  </r>
  <r>
    <x v="12"/>
    <s v="No"/>
    <s v="L-UL034"/>
    <d v="2023-11-08T00:00:00"/>
    <n v="34"/>
    <n v="2713.54"/>
    <n v="2176.6799999999998"/>
    <x v="0"/>
    <x v="7"/>
    <x v="12"/>
    <x v="6"/>
    <x v="0"/>
    <x v="1"/>
  </r>
  <r>
    <x v="7"/>
    <s v="No"/>
    <s v="A-KE040"/>
    <d v="2023-04-09T00:00:00"/>
    <n v="3"/>
    <n v="489.15000000000003"/>
    <n v="378.33"/>
    <x v="0"/>
    <x v="4"/>
    <x v="7"/>
    <x v="1"/>
    <x v="1"/>
    <x v="5"/>
  </r>
  <r>
    <x v="5"/>
    <s v="No"/>
    <s v="A-KE025"/>
    <d v="2024-07-13T00:00:00"/>
    <n v="3"/>
    <n v="2841.1499999999996"/>
    <n v="2002.1399999999999"/>
    <x v="1"/>
    <x v="1"/>
    <x v="5"/>
    <x v="3"/>
    <x v="1"/>
    <x v="5"/>
  </r>
  <r>
    <x v="10"/>
    <s v="No"/>
    <s v="A-KE025"/>
    <d v="2024-10-22T00:00:00"/>
    <n v="33"/>
    <n v="31252.649999999998"/>
    <n v="22023.54"/>
    <x v="1"/>
    <x v="6"/>
    <x v="10"/>
    <x v="3"/>
    <x v="1"/>
    <x v="5"/>
  </r>
  <r>
    <x v="15"/>
    <s v="No"/>
    <s v="A-CH041"/>
    <d v="2023-05-31T00:00:00"/>
    <n v="4"/>
    <n v="1078.48"/>
    <n v="655.56"/>
    <x v="0"/>
    <x v="4"/>
    <x v="15"/>
    <x v="5"/>
    <x v="1"/>
    <x v="2"/>
  </r>
  <r>
    <x v="12"/>
    <s v="No"/>
    <s v="A-CH045"/>
    <d v="2024-03-05T00:00:00"/>
    <n v="25"/>
    <n v="16796.25"/>
    <n v="13264.75"/>
    <x v="1"/>
    <x v="3"/>
    <x v="12"/>
    <x v="1"/>
    <x v="1"/>
    <x v="2"/>
  </r>
  <r>
    <x v="0"/>
    <s v="No"/>
    <s v="H-WI048"/>
    <d v="2023-07-20T00:00:00"/>
    <n v="22"/>
    <n v="21231.32"/>
    <n v="16616.599999999999"/>
    <x v="0"/>
    <x v="2"/>
    <x v="0"/>
    <x v="1"/>
    <x v="2"/>
    <x v="7"/>
  </r>
  <r>
    <x v="12"/>
    <s v="No"/>
    <s v="A-CH002"/>
    <d v="2024-06-07T00:00:00"/>
    <n v="13"/>
    <n v="2378.7399999999998"/>
    <n v="1807.1299999999999"/>
    <x v="1"/>
    <x v="5"/>
    <x v="12"/>
    <x v="2"/>
    <x v="1"/>
    <x v="2"/>
  </r>
  <r>
    <x v="5"/>
    <s v="No"/>
    <s v="L-GA004"/>
    <d v="2023-02-09T00:00:00"/>
    <n v="25"/>
    <n v="8297"/>
    <n v="4942.75"/>
    <x v="0"/>
    <x v="0"/>
    <x v="5"/>
    <x v="0"/>
    <x v="0"/>
    <x v="0"/>
  </r>
  <r>
    <x v="8"/>
    <s v="No"/>
    <s v="S-FI050"/>
    <d v="2023-02-21T00:00:00"/>
    <n v="21"/>
    <n v="22127.49"/>
    <n v="13703.970000000001"/>
    <x v="0"/>
    <x v="0"/>
    <x v="8"/>
    <x v="2"/>
    <x v="3"/>
    <x v="6"/>
  </r>
  <r>
    <x v="5"/>
    <s v="No"/>
    <s v="H-WI042"/>
    <d v="2024-09-04T00:00:00"/>
    <n v="8"/>
    <n v="7067.2"/>
    <n v="4835.92"/>
    <x v="1"/>
    <x v="1"/>
    <x v="5"/>
    <x v="3"/>
    <x v="2"/>
    <x v="10"/>
  </r>
  <r>
    <x v="4"/>
    <s v="No"/>
    <s v="A-KE024"/>
    <d v="2023-08-10T00:00:00"/>
    <n v="7"/>
    <n v="7374.3600000000006"/>
    <n v="4383.82"/>
    <x v="0"/>
    <x v="2"/>
    <x v="4"/>
    <x v="1"/>
    <x v="1"/>
    <x v="5"/>
  </r>
  <r>
    <x v="0"/>
    <s v="No"/>
    <s v="G-GA017"/>
    <d v="2023-02-23T00:00:00"/>
    <n v="24"/>
    <n v="33672.239999999998"/>
    <n v="21373.199999999997"/>
    <x v="0"/>
    <x v="0"/>
    <x v="0"/>
    <x v="7"/>
    <x v="4"/>
    <x v="8"/>
  </r>
  <r>
    <x v="10"/>
    <s v="No"/>
    <s v="A-KE025"/>
    <d v="2024-01-27T00:00:00"/>
    <n v="28"/>
    <n v="26517.399999999998"/>
    <n v="18686.64"/>
    <x v="1"/>
    <x v="3"/>
    <x v="10"/>
    <x v="3"/>
    <x v="1"/>
    <x v="5"/>
  </r>
  <r>
    <x v="5"/>
    <s v="No"/>
    <s v="G-VR019"/>
    <d v="2023-02-01T00:00:00"/>
    <n v="24"/>
    <n v="25053.120000000003"/>
    <n v="15456.96"/>
    <x v="0"/>
    <x v="0"/>
    <x v="5"/>
    <x v="7"/>
    <x v="4"/>
    <x v="9"/>
  </r>
  <r>
    <x v="10"/>
    <s v="No"/>
    <s v="G-GA047"/>
    <d v="2024-08-06T00:00:00"/>
    <n v="5"/>
    <n v="5853.2000000000007"/>
    <n v="4675.8499999999995"/>
    <x v="1"/>
    <x v="1"/>
    <x v="10"/>
    <x v="6"/>
    <x v="4"/>
    <x v="8"/>
  </r>
  <r>
    <x v="9"/>
    <s v="No"/>
    <s v="A-CH045"/>
    <d v="2024-06-03T00:00:00"/>
    <n v="1"/>
    <n v="671.85"/>
    <n v="530.59"/>
    <x v="1"/>
    <x v="5"/>
    <x v="9"/>
    <x v="1"/>
    <x v="1"/>
    <x v="2"/>
  </r>
  <r>
    <x v="15"/>
    <s v="No"/>
    <s v="A-CH045"/>
    <d v="2024-08-14T00:00:00"/>
    <n v="11"/>
    <n v="7390.35"/>
    <n v="5836.4900000000007"/>
    <x v="1"/>
    <x v="1"/>
    <x v="15"/>
    <x v="1"/>
    <x v="1"/>
    <x v="2"/>
  </r>
  <r>
    <x v="3"/>
    <s v="No"/>
    <s v="H-WI035"/>
    <d v="2023-11-30T00:00:00"/>
    <n v="33"/>
    <n v="11695.86"/>
    <n v="8350.98"/>
    <x v="0"/>
    <x v="7"/>
    <x v="3"/>
    <x v="1"/>
    <x v="2"/>
    <x v="13"/>
  </r>
  <r>
    <x v="9"/>
    <s v="No"/>
    <s v="H-WI032"/>
    <d v="2024-06-09T00:00:00"/>
    <n v="15"/>
    <n v="3549.15"/>
    <n v="2747.5499999999997"/>
    <x v="1"/>
    <x v="5"/>
    <x v="9"/>
    <x v="1"/>
    <x v="2"/>
    <x v="13"/>
  </r>
  <r>
    <x v="14"/>
    <s v="No"/>
    <s v="H-WI042"/>
    <d v="2024-11-11T00:00:00"/>
    <n v="34"/>
    <n v="30035.599999999999"/>
    <n v="20552.66"/>
    <x v="1"/>
    <x v="6"/>
    <x v="14"/>
    <x v="3"/>
    <x v="2"/>
    <x v="10"/>
  </r>
  <r>
    <x v="14"/>
    <s v="No"/>
    <s v="H-NO016"/>
    <d v="2023-08-06T00:00:00"/>
    <n v="4"/>
    <n v="3533.96"/>
    <n v="2464.36"/>
    <x v="0"/>
    <x v="2"/>
    <x v="14"/>
    <x v="3"/>
    <x v="2"/>
    <x v="3"/>
  </r>
  <r>
    <x v="2"/>
    <s v="No"/>
    <s v="H-NO016"/>
    <d v="2023-09-19T00:00:00"/>
    <n v="19"/>
    <n v="16786.310000000001"/>
    <n v="11705.710000000001"/>
    <x v="0"/>
    <x v="2"/>
    <x v="2"/>
    <x v="3"/>
    <x v="2"/>
    <x v="3"/>
  </r>
  <r>
    <x v="5"/>
    <s v="No"/>
    <s v="A-MI007"/>
    <d v="2023-08-17T00:00:00"/>
    <n v="4"/>
    <n v="1149.2"/>
    <n v="930.68"/>
    <x v="0"/>
    <x v="2"/>
    <x v="5"/>
    <x v="0"/>
    <x v="1"/>
    <x v="11"/>
  </r>
  <r>
    <x v="12"/>
    <s v="No"/>
    <s v="G-VR043"/>
    <d v="2023-10-15T00:00:00"/>
    <n v="40"/>
    <n v="15303.199999999999"/>
    <n v="12093.199999999999"/>
    <x v="0"/>
    <x v="7"/>
    <x v="12"/>
    <x v="0"/>
    <x v="4"/>
    <x v="9"/>
  </r>
  <r>
    <x v="8"/>
    <s v="No"/>
    <s v="G-GA017"/>
    <d v="2023-10-17T00:00:00"/>
    <n v="37"/>
    <n v="51911.37"/>
    <n v="32950.35"/>
    <x v="0"/>
    <x v="7"/>
    <x v="8"/>
    <x v="7"/>
    <x v="4"/>
    <x v="8"/>
  </r>
  <r>
    <x v="10"/>
    <s v="No"/>
    <s v="A-MI014"/>
    <d v="2024-04-15T00:00:00"/>
    <n v="2"/>
    <n v="1124.82"/>
    <n v="858.86"/>
    <x v="1"/>
    <x v="5"/>
    <x v="10"/>
    <x v="3"/>
    <x v="1"/>
    <x v="11"/>
  </r>
  <r>
    <x v="13"/>
    <s v="No"/>
    <s v="A-MI014"/>
    <d v="2024-04-29T00:00:00"/>
    <n v="1"/>
    <n v="562.41"/>
    <n v="429.43"/>
    <x v="1"/>
    <x v="5"/>
    <x v="13"/>
    <x v="3"/>
    <x v="1"/>
    <x v="11"/>
  </r>
  <r>
    <x v="8"/>
    <s v="No"/>
    <s v="G-GA047"/>
    <d v="2024-02-24T00:00:00"/>
    <n v="26"/>
    <n v="30436.640000000003"/>
    <n v="24314.42"/>
    <x v="1"/>
    <x v="3"/>
    <x v="8"/>
    <x v="6"/>
    <x v="4"/>
    <x v="8"/>
  </r>
  <r>
    <x v="5"/>
    <s v="No"/>
    <s v="H-WI032"/>
    <d v="2024-07-14T00:00:00"/>
    <n v="16"/>
    <n v="3785.76"/>
    <n v="2930.72"/>
    <x v="1"/>
    <x v="1"/>
    <x v="5"/>
    <x v="1"/>
    <x v="2"/>
    <x v="13"/>
  </r>
  <r>
    <x v="12"/>
    <s v="No"/>
    <s v="L-GA036"/>
    <d v="2024-06-14T00:00:00"/>
    <n v="16"/>
    <n v="7691.2"/>
    <n v="4831.04"/>
    <x v="1"/>
    <x v="5"/>
    <x v="12"/>
    <x v="1"/>
    <x v="0"/>
    <x v="0"/>
  </r>
  <r>
    <x v="5"/>
    <s v="No"/>
    <s v="S-FI012"/>
    <d v="2024-03-02T00:00:00"/>
    <n v="32"/>
    <n v="38333.440000000002"/>
    <n v="28241.599999999999"/>
    <x v="1"/>
    <x v="3"/>
    <x v="5"/>
    <x v="1"/>
    <x v="3"/>
    <x v="6"/>
  </r>
  <r>
    <x v="7"/>
    <s v="No"/>
    <s v="S-ST013"/>
    <d v="2024-09-08T00:00:00"/>
    <n v="15"/>
    <n v="5987.4000000000005"/>
    <n v="4524.5999999999995"/>
    <x v="1"/>
    <x v="1"/>
    <x v="7"/>
    <x v="4"/>
    <x v="3"/>
    <x v="4"/>
  </r>
  <r>
    <x v="7"/>
    <s v="No"/>
    <s v="S-SM023"/>
    <d v="2023-09-05T00:00:00"/>
    <n v="14"/>
    <n v="3629.7799999999997"/>
    <n v="2372.58"/>
    <x v="0"/>
    <x v="2"/>
    <x v="7"/>
    <x v="6"/>
    <x v="3"/>
    <x v="15"/>
  </r>
  <r>
    <x v="5"/>
    <s v="No"/>
    <s v="A-KE011"/>
    <d v="2024-05-19T00:00:00"/>
    <n v="11"/>
    <n v="14643.53"/>
    <n v="9137.8100000000013"/>
    <x v="1"/>
    <x v="5"/>
    <x v="5"/>
    <x v="2"/>
    <x v="1"/>
    <x v="5"/>
  </r>
  <r>
    <x v="5"/>
    <s v="No"/>
    <s v="A-MI014"/>
    <d v="2024-11-24T00:00:00"/>
    <n v="40"/>
    <n v="22496.399999999998"/>
    <n v="17177.2"/>
    <x v="1"/>
    <x v="6"/>
    <x v="5"/>
    <x v="3"/>
    <x v="1"/>
    <x v="11"/>
  </r>
  <r>
    <x v="7"/>
    <s v="No"/>
    <s v="G-GA006"/>
    <d v="2024-03-15T00:00:00"/>
    <n v="11"/>
    <n v="14891.689999999999"/>
    <n v="10719.060000000001"/>
    <x v="1"/>
    <x v="3"/>
    <x v="7"/>
    <x v="6"/>
    <x v="4"/>
    <x v="8"/>
  </r>
  <r>
    <x v="9"/>
    <s v="No"/>
    <s v="H-WI032"/>
    <d v="2024-01-06T00:00:00"/>
    <n v="26"/>
    <n v="6151.8600000000006"/>
    <n v="4762.42"/>
    <x v="1"/>
    <x v="3"/>
    <x v="9"/>
    <x v="1"/>
    <x v="2"/>
    <x v="13"/>
  </r>
  <r>
    <x v="5"/>
    <s v="No"/>
    <s v="L-UL034"/>
    <d v="2024-11-30T00:00:00"/>
    <n v="39"/>
    <n v="3112.59"/>
    <n v="2496.7799999999997"/>
    <x v="1"/>
    <x v="6"/>
    <x v="5"/>
    <x v="6"/>
    <x v="0"/>
    <x v="1"/>
  </r>
  <r>
    <x v="6"/>
    <s v="No"/>
    <s v="S-SM038"/>
    <d v="2023-09-06T00:00:00"/>
    <n v="23"/>
    <n v="33241.9"/>
    <n v="22316.21"/>
    <x v="0"/>
    <x v="2"/>
    <x v="6"/>
    <x v="1"/>
    <x v="3"/>
    <x v="12"/>
  </r>
  <r>
    <x v="5"/>
    <s v="No"/>
    <s v="H-WI048"/>
    <d v="2023-11-13T00:00:00"/>
    <n v="34"/>
    <n v="32812.04"/>
    <n v="25680.199999999997"/>
    <x v="0"/>
    <x v="7"/>
    <x v="5"/>
    <x v="1"/>
    <x v="2"/>
    <x v="7"/>
  </r>
  <r>
    <x v="7"/>
    <s v="No"/>
    <s v="G-GA005"/>
    <d v="2023-07-19T00:00:00"/>
    <n v="5"/>
    <n v="2682.4"/>
    <n v="1955.1499999999999"/>
    <x v="0"/>
    <x v="2"/>
    <x v="7"/>
    <x v="1"/>
    <x v="4"/>
    <x v="8"/>
  </r>
  <r>
    <x v="10"/>
    <s v="No"/>
    <s v="G-GA046"/>
    <d v="2024-11-10T00:00:00"/>
    <n v="32"/>
    <n v="10340.799999999999"/>
    <n v="6395.52"/>
    <x v="1"/>
    <x v="6"/>
    <x v="10"/>
    <x v="0"/>
    <x v="4"/>
    <x v="8"/>
  </r>
  <r>
    <x v="5"/>
    <s v="No"/>
    <s v="A-KE025"/>
    <d v="2024-05-11T00:00:00"/>
    <n v="17"/>
    <n v="16099.849999999999"/>
    <n v="11345.46"/>
    <x v="1"/>
    <x v="5"/>
    <x v="5"/>
    <x v="3"/>
    <x v="1"/>
    <x v="5"/>
  </r>
  <r>
    <x v="3"/>
    <s v="No"/>
    <s v="H-WI042"/>
    <d v="2024-11-24T00:00:00"/>
    <n v="26"/>
    <n v="22968.399999999998"/>
    <n v="15716.74"/>
    <x v="1"/>
    <x v="6"/>
    <x v="3"/>
    <x v="3"/>
    <x v="2"/>
    <x v="10"/>
  </r>
  <r>
    <x v="6"/>
    <s v="No"/>
    <s v="A-MI014"/>
    <d v="2024-12-10T00:00:00"/>
    <n v="31"/>
    <n v="17434.71"/>
    <n v="13312.33"/>
    <x v="1"/>
    <x v="6"/>
    <x v="6"/>
    <x v="3"/>
    <x v="1"/>
    <x v="11"/>
  </r>
  <r>
    <x v="1"/>
    <s v="No"/>
    <s v="S-FI037"/>
    <d v="2024-07-16T00:00:00"/>
    <n v="4"/>
    <n v="5885.84"/>
    <n v="3982.6"/>
    <x v="1"/>
    <x v="1"/>
    <x v="1"/>
    <x v="1"/>
    <x v="3"/>
    <x v="6"/>
  </r>
  <r>
    <x v="6"/>
    <s v="No"/>
    <s v="S-FI050"/>
    <d v="2023-01-15T00:00:00"/>
    <n v="23"/>
    <n v="24234.870000000003"/>
    <n v="15009.11"/>
    <x v="0"/>
    <x v="0"/>
    <x v="6"/>
    <x v="2"/>
    <x v="3"/>
    <x v="6"/>
  </r>
  <r>
    <x v="9"/>
    <s v="No"/>
    <s v="H-WI008"/>
    <d v="2024-04-29T00:00:00"/>
    <n v="21"/>
    <n v="4104.03"/>
    <n v="3064.95"/>
    <x v="1"/>
    <x v="5"/>
    <x v="9"/>
    <x v="5"/>
    <x v="2"/>
    <x v="7"/>
  </r>
  <r>
    <x v="5"/>
    <s v="No"/>
    <s v="L-GA004"/>
    <d v="2023-05-02T00:00:00"/>
    <n v="14"/>
    <n v="4646.32"/>
    <n v="2767.94"/>
    <x v="0"/>
    <x v="4"/>
    <x v="5"/>
    <x v="0"/>
    <x v="0"/>
    <x v="0"/>
  </r>
  <r>
    <x v="1"/>
    <s v="No"/>
    <s v="A-CH045"/>
    <d v="2024-07-16T00:00:00"/>
    <n v="3"/>
    <n v="2015.5500000000002"/>
    <n v="1591.77"/>
    <x v="1"/>
    <x v="1"/>
    <x v="1"/>
    <x v="1"/>
    <x v="1"/>
    <x v="2"/>
  </r>
  <r>
    <x v="11"/>
    <s v="No"/>
    <s v="H-WI048"/>
    <d v="2023-04-06T00:00:00"/>
    <n v="10"/>
    <n v="9650.5999999999985"/>
    <n v="7553"/>
    <x v="0"/>
    <x v="4"/>
    <x v="11"/>
    <x v="1"/>
    <x v="2"/>
    <x v="7"/>
  </r>
  <r>
    <x v="5"/>
    <s v="No"/>
    <s v="H-WI042"/>
    <d v="2024-03-05T00:00:00"/>
    <n v="25"/>
    <n v="22085"/>
    <n v="15112.25"/>
    <x v="1"/>
    <x v="3"/>
    <x v="5"/>
    <x v="3"/>
    <x v="2"/>
    <x v="10"/>
  </r>
  <r>
    <x v="5"/>
    <s v="No"/>
    <s v="H-WI035"/>
    <d v="2023-09-21T00:00:00"/>
    <n v="18"/>
    <n v="6379.56"/>
    <n v="4555.08"/>
    <x v="0"/>
    <x v="2"/>
    <x v="5"/>
    <x v="1"/>
    <x v="2"/>
    <x v="13"/>
  </r>
  <r>
    <x v="10"/>
    <s v="No"/>
    <s v="S-SM033"/>
    <d v="2024-08-06T00:00:00"/>
    <n v="1"/>
    <n v="1331.07"/>
    <n v="817.62"/>
    <x v="1"/>
    <x v="1"/>
    <x v="10"/>
    <x v="7"/>
    <x v="3"/>
    <x v="12"/>
  </r>
  <r>
    <x v="5"/>
    <s v="No"/>
    <s v="H-NO016"/>
    <d v="2023-05-14T00:00:00"/>
    <n v="18"/>
    <n v="15902.82"/>
    <n v="11089.62"/>
    <x v="0"/>
    <x v="4"/>
    <x v="5"/>
    <x v="3"/>
    <x v="2"/>
    <x v="3"/>
  </r>
  <r>
    <x v="5"/>
    <s v="No"/>
    <s v="L-UL028"/>
    <d v="2024-11-04T00:00:00"/>
    <n v="22"/>
    <n v="9320.74"/>
    <n v="6074.2000000000007"/>
    <x v="1"/>
    <x v="6"/>
    <x v="5"/>
    <x v="7"/>
    <x v="0"/>
    <x v="1"/>
  </r>
  <r>
    <x v="3"/>
    <s v="No"/>
    <s v="G-GA006"/>
    <d v="2024-10-21T00:00:00"/>
    <n v="24"/>
    <n v="32490.959999999999"/>
    <n v="23387.040000000001"/>
    <x v="1"/>
    <x v="6"/>
    <x v="3"/>
    <x v="6"/>
    <x v="4"/>
    <x v="8"/>
  </r>
  <r>
    <x v="2"/>
    <s v="No"/>
    <s v="G-GA006"/>
    <d v="2024-11-24T00:00:00"/>
    <n v="29"/>
    <n v="39259.909999999996"/>
    <n v="28259.34"/>
    <x v="1"/>
    <x v="6"/>
    <x v="2"/>
    <x v="6"/>
    <x v="4"/>
    <x v="8"/>
  </r>
  <r>
    <x v="0"/>
    <s v="No"/>
    <s v="A-CH041"/>
    <d v="2023-10-06T00:00:00"/>
    <n v="27"/>
    <n v="7279.74"/>
    <n v="4425.03"/>
    <x v="0"/>
    <x v="7"/>
    <x v="0"/>
    <x v="5"/>
    <x v="1"/>
    <x v="2"/>
  </r>
  <r>
    <x v="12"/>
    <s v="No"/>
    <s v="A-CH002"/>
    <d v="2024-01-02T00:00:00"/>
    <n v="30"/>
    <n v="5489.4"/>
    <n v="4170.2999999999993"/>
    <x v="1"/>
    <x v="3"/>
    <x v="12"/>
    <x v="2"/>
    <x v="1"/>
    <x v="2"/>
  </r>
  <r>
    <x v="14"/>
    <s v="No"/>
    <s v="G-VR043"/>
    <d v="2023-08-02T00:00:00"/>
    <n v="19"/>
    <n v="7269.0199999999995"/>
    <n v="5744.2699999999995"/>
    <x v="0"/>
    <x v="2"/>
    <x v="14"/>
    <x v="0"/>
    <x v="4"/>
    <x v="9"/>
  </r>
  <r>
    <x v="3"/>
    <s v="No"/>
    <s v="G-GA006"/>
    <d v="2024-12-01T00:00:00"/>
    <n v="36"/>
    <n v="48736.44"/>
    <n v="35080.559999999998"/>
    <x v="1"/>
    <x v="6"/>
    <x v="3"/>
    <x v="6"/>
    <x v="4"/>
    <x v="8"/>
  </r>
  <r>
    <x v="5"/>
    <s v="No"/>
    <s v="A-MI014"/>
    <d v="2024-11-07T00:00:00"/>
    <n v="25"/>
    <n v="14060.25"/>
    <n v="10735.75"/>
    <x v="1"/>
    <x v="6"/>
    <x v="5"/>
    <x v="3"/>
    <x v="1"/>
    <x v="11"/>
  </r>
  <r>
    <x v="2"/>
    <s v="No"/>
    <s v="A-MI007"/>
    <d v="2024-09-22T00:00:00"/>
    <n v="23"/>
    <n v="6607.9000000000005"/>
    <n v="5351.41"/>
    <x v="1"/>
    <x v="1"/>
    <x v="2"/>
    <x v="0"/>
    <x v="1"/>
    <x v="11"/>
  </r>
  <r>
    <x v="5"/>
    <s v="No"/>
    <s v="H-WI048"/>
    <d v="2023-10-19T00:00:00"/>
    <n v="26"/>
    <n v="25091.559999999998"/>
    <n v="19637.8"/>
    <x v="0"/>
    <x v="7"/>
    <x v="5"/>
    <x v="1"/>
    <x v="2"/>
    <x v="7"/>
  </r>
  <r>
    <x v="7"/>
    <s v="No"/>
    <s v="S-ST013"/>
    <d v="2024-10-27T00:00:00"/>
    <n v="30"/>
    <n v="11974.800000000001"/>
    <n v="9049.1999999999989"/>
    <x v="1"/>
    <x v="6"/>
    <x v="7"/>
    <x v="4"/>
    <x v="3"/>
    <x v="4"/>
  </r>
  <r>
    <x v="7"/>
    <s v="No"/>
    <s v="H-WI042"/>
    <d v="2024-09-27T00:00:00"/>
    <n v="20"/>
    <n v="17668"/>
    <n v="12089.8"/>
    <x v="1"/>
    <x v="1"/>
    <x v="7"/>
    <x v="3"/>
    <x v="2"/>
    <x v="10"/>
  </r>
  <r>
    <x v="10"/>
    <s v="No"/>
    <s v="A-KE025"/>
    <d v="2024-10-13T00:00:00"/>
    <n v="33"/>
    <n v="31252.649999999998"/>
    <n v="22023.54"/>
    <x v="1"/>
    <x v="6"/>
    <x v="10"/>
    <x v="3"/>
    <x v="1"/>
    <x v="5"/>
  </r>
  <r>
    <x v="5"/>
    <s v="No"/>
    <s v="H-NO015"/>
    <d v="2024-06-09T00:00:00"/>
    <n v="2"/>
    <n v="2216"/>
    <n v="1736.1"/>
    <x v="1"/>
    <x v="5"/>
    <x v="5"/>
    <x v="1"/>
    <x v="2"/>
    <x v="3"/>
  </r>
  <r>
    <x v="3"/>
    <s v="No"/>
    <s v="G-GA047"/>
    <d v="2024-02-08T00:00:00"/>
    <n v="24"/>
    <n v="28095.360000000001"/>
    <n v="22444.079999999998"/>
    <x v="1"/>
    <x v="3"/>
    <x v="3"/>
    <x v="6"/>
    <x v="4"/>
    <x v="8"/>
  </r>
  <r>
    <x v="12"/>
    <s v="No"/>
    <s v="L-UL001"/>
    <d v="2023-06-03T00:00:00"/>
    <n v="5"/>
    <n v="1142.1500000000001"/>
    <n v="912.8"/>
    <x v="0"/>
    <x v="4"/>
    <x v="12"/>
    <x v="5"/>
    <x v="0"/>
    <x v="1"/>
  </r>
  <r>
    <x v="2"/>
    <s v="No"/>
    <s v="G-VR022"/>
    <d v="2024-08-01T00:00:00"/>
    <n v="8"/>
    <n v="5839.84"/>
    <n v="4711.92"/>
    <x v="1"/>
    <x v="1"/>
    <x v="2"/>
    <x v="1"/>
    <x v="4"/>
    <x v="9"/>
  </r>
  <r>
    <x v="5"/>
    <s v="No"/>
    <s v="G-GA044"/>
    <d v="2023-03-08T00:00:00"/>
    <n v="15"/>
    <n v="16966.649999999998"/>
    <n v="14084.25"/>
    <x v="0"/>
    <x v="0"/>
    <x v="5"/>
    <x v="1"/>
    <x v="4"/>
    <x v="16"/>
  </r>
  <r>
    <x v="1"/>
    <s v="No"/>
    <s v="G-VR022"/>
    <d v="2024-05-29T00:00:00"/>
    <n v="10"/>
    <n v="7299.8"/>
    <n v="5889.9"/>
    <x v="1"/>
    <x v="5"/>
    <x v="1"/>
    <x v="1"/>
    <x v="4"/>
    <x v="9"/>
  </r>
  <r>
    <x v="10"/>
    <s v="No"/>
    <s v="L-UL001"/>
    <d v="2024-09-04T00:00:00"/>
    <n v="17"/>
    <n v="3883.31"/>
    <n v="3103.52"/>
    <x v="1"/>
    <x v="1"/>
    <x v="10"/>
    <x v="5"/>
    <x v="0"/>
    <x v="1"/>
  </r>
  <r>
    <x v="13"/>
    <s v="No"/>
    <s v="L-GA036"/>
    <d v="2024-05-22T00:00:00"/>
    <n v="3"/>
    <n v="1442.1"/>
    <n v="905.81999999999994"/>
    <x v="1"/>
    <x v="5"/>
    <x v="13"/>
    <x v="1"/>
    <x v="0"/>
    <x v="0"/>
  </r>
  <r>
    <x v="4"/>
    <s v="No"/>
    <s v="H-WI042"/>
    <d v="2024-03-14T00:00:00"/>
    <n v="26"/>
    <n v="22968.399999999998"/>
    <n v="15716.74"/>
    <x v="1"/>
    <x v="3"/>
    <x v="4"/>
    <x v="3"/>
    <x v="2"/>
    <x v="10"/>
  </r>
  <r>
    <x v="2"/>
    <s v="No"/>
    <s v="A-KE025"/>
    <d v="2024-10-03T00:00:00"/>
    <n v="33"/>
    <n v="31252.649999999998"/>
    <n v="22023.54"/>
    <x v="1"/>
    <x v="6"/>
    <x v="2"/>
    <x v="3"/>
    <x v="1"/>
    <x v="5"/>
  </r>
  <r>
    <x v="2"/>
    <s v="No"/>
    <s v="H-WI048"/>
    <d v="2023-10-02T00:00:00"/>
    <n v="42"/>
    <n v="40532.519999999997"/>
    <n v="31722.6"/>
    <x v="0"/>
    <x v="7"/>
    <x v="2"/>
    <x v="1"/>
    <x v="2"/>
    <x v="7"/>
  </r>
  <r>
    <x v="14"/>
    <s v="No"/>
    <s v="A-KE020"/>
    <d v="2023-07-03T00:00:00"/>
    <n v="5"/>
    <n v="1705.8500000000001"/>
    <n v="1017.35"/>
    <x v="0"/>
    <x v="2"/>
    <x v="14"/>
    <x v="1"/>
    <x v="1"/>
    <x v="5"/>
  </r>
  <r>
    <x v="11"/>
    <s v="No"/>
    <s v="L-UL034"/>
    <d v="2023-06-28T00:00:00"/>
    <n v="10"/>
    <n v="798.1"/>
    <n v="640.19999999999993"/>
    <x v="0"/>
    <x v="4"/>
    <x v="11"/>
    <x v="6"/>
    <x v="0"/>
    <x v="1"/>
  </r>
  <r>
    <x v="5"/>
    <s v="No"/>
    <s v="H-WI042"/>
    <d v="2024-12-25T00:00:00"/>
    <n v="27"/>
    <n v="23851.8"/>
    <n v="16321.23"/>
    <x v="1"/>
    <x v="6"/>
    <x v="5"/>
    <x v="3"/>
    <x v="2"/>
    <x v="10"/>
  </r>
  <r>
    <x v="12"/>
    <s v="No"/>
    <s v="A-MI007"/>
    <d v="2024-11-10T00:00:00"/>
    <n v="23"/>
    <n v="6607.9000000000005"/>
    <n v="5351.41"/>
    <x v="1"/>
    <x v="6"/>
    <x v="12"/>
    <x v="0"/>
    <x v="1"/>
    <x v="11"/>
  </r>
  <r>
    <x v="14"/>
    <s v="No"/>
    <s v="A-LA026"/>
    <d v="2023-06-16T00:00:00"/>
    <n v="19"/>
    <n v="2548.85"/>
    <n v="2105.58"/>
    <x v="0"/>
    <x v="4"/>
    <x v="14"/>
    <x v="1"/>
    <x v="1"/>
    <x v="14"/>
  </r>
  <r>
    <x v="2"/>
    <s v="No"/>
    <s v="A-KE040"/>
    <d v="2023-01-10T00:00:00"/>
    <n v="25"/>
    <n v="4076.2500000000005"/>
    <n v="3152.75"/>
    <x v="0"/>
    <x v="0"/>
    <x v="2"/>
    <x v="1"/>
    <x v="1"/>
    <x v="5"/>
  </r>
  <r>
    <x v="14"/>
    <s v="No"/>
    <s v="L-UL001"/>
    <d v="2023-01-12T00:00:00"/>
    <n v="23"/>
    <n v="5253.89"/>
    <n v="4198.88"/>
    <x v="0"/>
    <x v="0"/>
    <x v="14"/>
    <x v="5"/>
    <x v="0"/>
    <x v="1"/>
  </r>
  <r>
    <x v="5"/>
    <s v="No"/>
    <s v="A-KE011"/>
    <d v="2024-11-07T00:00:00"/>
    <n v="30"/>
    <n v="39936.9"/>
    <n v="24921.300000000003"/>
    <x v="1"/>
    <x v="6"/>
    <x v="5"/>
    <x v="2"/>
    <x v="1"/>
    <x v="5"/>
  </r>
  <r>
    <x v="9"/>
    <s v="No"/>
    <s v="A-KE027"/>
    <d v="2024-03-16T00:00:00"/>
    <n v="16"/>
    <n v="14211.36"/>
    <n v="11559.2"/>
    <x v="1"/>
    <x v="3"/>
    <x v="9"/>
    <x v="2"/>
    <x v="1"/>
    <x v="5"/>
  </r>
  <r>
    <x v="5"/>
    <s v="No"/>
    <s v="S-FI012"/>
    <d v="2023-08-09T00:00:00"/>
    <n v="2"/>
    <n v="2395.84"/>
    <n v="1765.1"/>
    <x v="0"/>
    <x v="2"/>
    <x v="5"/>
    <x v="1"/>
    <x v="3"/>
    <x v="6"/>
  </r>
  <r>
    <x v="14"/>
    <s v="No"/>
    <s v="L-GA036"/>
    <d v="2024-06-14T00:00:00"/>
    <n v="8"/>
    <n v="3845.6"/>
    <n v="2415.52"/>
    <x v="1"/>
    <x v="5"/>
    <x v="14"/>
    <x v="1"/>
    <x v="0"/>
    <x v="0"/>
  </r>
  <r>
    <x v="5"/>
    <s v="No"/>
    <s v="G-GA018"/>
    <d v="2024-07-04T00:00:00"/>
    <n v="14"/>
    <n v="11293.24"/>
    <n v="6734.56"/>
    <x v="1"/>
    <x v="1"/>
    <x v="5"/>
    <x v="1"/>
    <x v="4"/>
    <x v="8"/>
  </r>
  <r>
    <x v="5"/>
    <s v="No"/>
    <s v="G-VR009"/>
    <d v="2023-01-01T00:00:00"/>
    <n v="16"/>
    <n v="17039.36"/>
    <n v="10986.72"/>
    <x v="0"/>
    <x v="0"/>
    <x v="5"/>
    <x v="1"/>
    <x v="4"/>
    <x v="9"/>
  </r>
  <r>
    <x v="11"/>
    <s v="No"/>
    <s v="A-CH045"/>
    <d v="2024-10-28T00:00:00"/>
    <n v="27"/>
    <n v="18139.95"/>
    <n v="14325.93"/>
    <x v="1"/>
    <x v="6"/>
    <x v="11"/>
    <x v="1"/>
    <x v="1"/>
    <x v="2"/>
  </r>
  <r>
    <x v="5"/>
    <s v="No"/>
    <s v="G-GA047"/>
    <d v="2024-08-13T00:00:00"/>
    <n v="5"/>
    <n v="5853.2000000000007"/>
    <n v="4675.8499999999995"/>
    <x v="1"/>
    <x v="1"/>
    <x v="5"/>
    <x v="6"/>
    <x v="4"/>
    <x v="8"/>
  </r>
  <r>
    <x v="5"/>
    <s v="No"/>
    <s v="G-VR043"/>
    <d v="2023-03-17T00:00:00"/>
    <n v="32"/>
    <n v="12242.56"/>
    <n v="9674.56"/>
    <x v="0"/>
    <x v="0"/>
    <x v="5"/>
    <x v="0"/>
    <x v="4"/>
    <x v="9"/>
  </r>
  <r>
    <x v="10"/>
    <s v="No"/>
    <s v="S-SM033"/>
    <d v="2024-12-14T00:00:00"/>
    <n v="34"/>
    <n v="45256.38"/>
    <n v="27799.08"/>
    <x v="1"/>
    <x v="6"/>
    <x v="10"/>
    <x v="7"/>
    <x v="3"/>
    <x v="12"/>
  </r>
  <r>
    <x v="8"/>
    <s v="No"/>
    <s v="H-WI035"/>
    <d v="2024-02-29T00:00:00"/>
    <n v="28"/>
    <n v="9923.76"/>
    <n v="7085.68"/>
    <x v="1"/>
    <x v="3"/>
    <x v="8"/>
    <x v="1"/>
    <x v="2"/>
    <x v="13"/>
  </r>
  <r>
    <x v="14"/>
    <s v="No"/>
    <s v="H-WI029"/>
    <d v="2024-10-13T00:00:00"/>
    <n v="31"/>
    <n v="39543.909999999996"/>
    <n v="24657.09"/>
    <x v="1"/>
    <x v="6"/>
    <x v="14"/>
    <x v="4"/>
    <x v="2"/>
    <x v="13"/>
  </r>
  <r>
    <x v="8"/>
    <s v="No"/>
    <s v="L-UL028"/>
    <d v="2024-06-01T00:00:00"/>
    <n v="7"/>
    <n v="2965.69"/>
    <n v="1932.7000000000003"/>
    <x v="1"/>
    <x v="5"/>
    <x v="8"/>
    <x v="7"/>
    <x v="0"/>
    <x v="1"/>
  </r>
  <r>
    <x v="10"/>
    <s v="No"/>
    <s v="G-VR019"/>
    <d v="2023-10-01T00:00:00"/>
    <n v="18"/>
    <n v="18789.840000000004"/>
    <n v="11592.72"/>
    <x v="0"/>
    <x v="7"/>
    <x v="10"/>
    <x v="7"/>
    <x v="4"/>
    <x v="9"/>
  </r>
  <r>
    <x v="5"/>
    <s v="No"/>
    <s v="G-GA046"/>
    <d v="2024-09-14T00:00:00"/>
    <n v="17"/>
    <n v="5493.5499999999993"/>
    <n v="3397.6200000000003"/>
    <x v="1"/>
    <x v="1"/>
    <x v="5"/>
    <x v="0"/>
    <x v="4"/>
    <x v="8"/>
  </r>
  <r>
    <x v="5"/>
    <s v="No"/>
    <s v="H-NO016"/>
    <d v="2024-08-06T00:00:00"/>
    <n v="16"/>
    <n v="14135.84"/>
    <n v="9857.44"/>
    <x v="1"/>
    <x v="1"/>
    <x v="5"/>
    <x v="3"/>
    <x v="2"/>
    <x v="3"/>
  </r>
  <r>
    <x v="12"/>
    <s v="No"/>
    <s v="A-CH002"/>
    <d v="2024-06-04T00:00:00"/>
    <n v="19"/>
    <n v="3476.62"/>
    <n v="2641.1899999999996"/>
    <x v="1"/>
    <x v="5"/>
    <x v="12"/>
    <x v="2"/>
    <x v="1"/>
    <x v="2"/>
  </r>
  <r>
    <x v="6"/>
    <s v="No"/>
    <s v="G-VR022"/>
    <d v="2024-09-22T00:00:00"/>
    <n v="14"/>
    <n v="10219.720000000001"/>
    <n v="8245.86"/>
    <x v="1"/>
    <x v="1"/>
    <x v="6"/>
    <x v="1"/>
    <x v="4"/>
    <x v="9"/>
  </r>
  <r>
    <x v="5"/>
    <s v="No"/>
    <s v="A-MI014"/>
    <d v="2024-11-03T00:00:00"/>
    <n v="29"/>
    <n v="16309.89"/>
    <n v="12453.47"/>
    <x v="1"/>
    <x v="6"/>
    <x v="5"/>
    <x v="3"/>
    <x v="1"/>
    <x v="11"/>
  </r>
  <r>
    <x v="9"/>
    <s v="No"/>
    <s v="G-GA017"/>
    <d v="2023-06-05T00:00:00"/>
    <n v="13"/>
    <n v="18239.13"/>
    <n v="11577.15"/>
    <x v="0"/>
    <x v="4"/>
    <x v="9"/>
    <x v="7"/>
    <x v="4"/>
    <x v="8"/>
  </r>
  <r>
    <x v="8"/>
    <s v="No"/>
    <s v="H-WI029"/>
    <d v="2024-02-08T00:00:00"/>
    <n v="26"/>
    <n v="33165.86"/>
    <n v="20680.14"/>
    <x v="1"/>
    <x v="3"/>
    <x v="8"/>
    <x v="4"/>
    <x v="2"/>
    <x v="13"/>
  </r>
  <r>
    <x v="8"/>
    <s v="No"/>
    <s v="L-GA036"/>
    <d v="2024-09-13T00:00:00"/>
    <n v="10"/>
    <n v="4807"/>
    <n v="3019.4"/>
    <x v="1"/>
    <x v="1"/>
    <x v="8"/>
    <x v="1"/>
    <x v="0"/>
    <x v="0"/>
  </r>
  <r>
    <x v="2"/>
    <s v="No"/>
    <s v="A-MI014"/>
    <d v="2024-10-16T00:00:00"/>
    <n v="38"/>
    <n v="21371.579999999998"/>
    <n v="16318.34"/>
    <x v="1"/>
    <x v="6"/>
    <x v="2"/>
    <x v="3"/>
    <x v="1"/>
    <x v="11"/>
  </r>
  <r>
    <x v="5"/>
    <s v="No"/>
    <s v="A-LA026"/>
    <d v="2023-06-13T00:00:00"/>
    <n v="23"/>
    <n v="3085.4500000000003"/>
    <n v="2548.8599999999997"/>
    <x v="0"/>
    <x v="4"/>
    <x v="5"/>
    <x v="1"/>
    <x v="1"/>
    <x v="14"/>
  </r>
  <r>
    <x v="8"/>
    <s v="No"/>
    <s v="A-CH002"/>
    <d v="2024-05-10T00:00:00"/>
    <n v="2"/>
    <n v="365.96"/>
    <n v="278.02"/>
    <x v="1"/>
    <x v="5"/>
    <x v="8"/>
    <x v="2"/>
    <x v="1"/>
    <x v="2"/>
  </r>
  <r>
    <x v="9"/>
    <s v="No"/>
    <s v="G-GA006"/>
    <d v="2024-07-08T00:00:00"/>
    <n v="17"/>
    <n v="23014.43"/>
    <n v="16565.82"/>
    <x v="1"/>
    <x v="1"/>
    <x v="9"/>
    <x v="6"/>
    <x v="4"/>
    <x v="8"/>
  </r>
  <r>
    <x v="7"/>
    <s v="No"/>
    <s v="G-GA044"/>
    <d v="2023-04-03T00:00:00"/>
    <n v="19"/>
    <n v="21491.089999999997"/>
    <n v="17840.05"/>
    <x v="0"/>
    <x v="4"/>
    <x v="7"/>
    <x v="1"/>
    <x v="4"/>
    <x v="16"/>
  </r>
  <r>
    <x v="15"/>
    <s v="No"/>
    <s v="H-WI030"/>
    <d v="2023-09-18T00:00:00"/>
    <n v="12"/>
    <n v="6520.32"/>
    <n v="4638.96"/>
    <x v="0"/>
    <x v="2"/>
    <x v="15"/>
    <x v="1"/>
    <x v="2"/>
    <x v="10"/>
  </r>
  <r>
    <x v="5"/>
    <s v="No"/>
    <s v="A-MI014"/>
    <d v="2024-09-07T00:00:00"/>
    <n v="19"/>
    <n v="10685.789999999999"/>
    <n v="8159.17"/>
    <x v="1"/>
    <x v="1"/>
    <x v="5"/>
    <x v="3"/>
    <x v="1"/>
    <x v="11"/>
  </r>
  <r>
    <x v="1"/>
    <s v="No"/>
    <s v="H-WI042"/>
    <d v="2024-10-17T00:00:00"/>
    <n v="38"/>
    <n v="33569.199999999997"/>
    <n v="22970.62"/>
    <x v="1"/>
    <x v="6"/>
    <x v="1"/>
    <x v="3"/>
    <x v="2"/>
    <x v="10"/>
  </r>
  <r>
    <x v="14"/>
    <s v="No"/>
    <s v="H-WI029"/>
    <d v="2024-05-19T00:00:00"/>
    <n v="5"/>
    <n v="6378.0499999999993"/>
    <n v="3976.95"/>
    <x v="1"/>
    <x v="5"/>
    <x v="14"/>
    <x v="4"/>
    <x v="2"/>
    <x v="13"/>
  </r>
  <r>
    <x v="14"/>
    <s v="No"/>
    <s v="G-VR049"/>
    <d v="2023-10-13T00:00:00"/>
    <n v="31"/>
    <n v="26943.96"/>
    <n v="20228.43"/>
    <x v="0"/>
    <x v="7"/>
    <x v="14"/>
    <x v="5"/>
    <x v="4"/>
    <x v="9"/>
  </r>
  <r>
    <x v="0"/>
    <s v="No"/>
    <s v="A-KE024"/>
    <d v="2023-05-12T00:00:00"/>
    <n v="16"/>
    <n v="16855.68"/>
    <n v="10020.16"/>
    <x v="0"/>
    <x v="4"/>
    <x v="0"/>
    <x v="1"/>
    <x v="1"/>
    <x v="5"/>
  </r>
  <r>
    <x v="1"/>
    <s v="No"/>
    <s v="H-WI030"/>
    <d v="2023-12-28T00:00:00"/>
    <n v="30"/>
    <n v="16300.800000000001"/>
    <n v="11597.4"/>
    <x v="0"/>
    <x v="7"/>
    <x v="1"/>
    <x v="1"/>
    <x v="2"/>
    <x v="10"/>
  </r>
  <r>
    <x v="13"/>
    <s v="No"/>
    <s v="S-SM023"/>
    <d v="2023-08-06T00:00:00"/>
    <n v="10"/>
    <n v="2592.6999999999998"/>
    <n v="1694.7"/>
    <x v="0"/>
    <x v="2"/>
    <x v="13"/>
    <x v="6"/>
    <x v="3"/>
    <x v="15"/>
  </r>
  <r>
    <x v="2"/>
    <s v="No"/>
    <s v="G-GA047"/>
    <d v="2024-06-16T00:00:00"/>
    <n v="8"/>
    <n v="9365.1200000000008"/>
    <n v="7481.36"/>
    <x v="1"/>
    <x v="5"/>
    <x v="2"/>
    <x v="6"/>
    <x v="4"/>
    <x v="8"/>
  </r>
  <r>
    <x v="9"/>
    <s v="No"/>
    <s v="A-MI014"/>
    <d v="2024-09-15T00:00:00"/>
    <n v="3"/>
    <n v="1687.23"/>
    <n v="1288.29"/>
    <x v="1"/>
    <x v="1"/>
    <x v="9"/>
    <x v="3"/>
    <x v="1"/>
    <x v="11"/>
  </r>
  <r>
    <x v="10"/>
    <s v="No"/>
    <s v="H-WI029"/>
    <d v="2024-03-26T00:00:00"/>
    <n v="25"/>
    <n v="31890.249999999996"/>
    <n v="19884.75"/>
    <x v="1"/>
    <x v="3"/>
    <x v="10"/>
    <x v="4"/>
    <x v="2"/>
    <x v="13"/>
  </r>
  <r>
    <x v="8"/>
    <s v="No"/>
    <s v="A-CH041"/>
    <d v="2023-08-02T00:00:00"/>
    <n v="4"/>
    <n v="1078.48"/>
    <n v="655.56"/>
    <x v="0"/>
    <x v="2"/>
    <x v="8"/>
    <x v="5"/>
    <x v="1"/>
    <x v="2"/>
  </r>
  <r>
    <x v="13"/>
    <s v="No"/>
    <s v="L-UL031"/>
    <d v="2024-03-10T00:00:00"/>
    <n v="25"/>
    <n v="15180.75"/>
    <n v="9308.5"/>
    <x v="1"/>
    <x v="3"/>
    <x v="13"/>
    <x v="1"/>
    <x v="0"/>
    <x v="1"/>
  </r>
  <r>
    <x v="2"/>
    <s v="No"/>
    <s v="H-WI030"/>
    <d v="2023-10-02T00:00:00"/>
    <n v="32"/>
    <n v="17387.52"/>
    <n v="12370.56"/>
    <x v="0"/>
    <x v="7"/>
    <x v="2"/>
    <x v="1"/>
    <x v="2"/>
    <x v="10"/>
  </r>
  <r>
    <x v="12"/>
    <s v="No"/>
    <s v="S-SM033"/>
    <d v="2024-07-21T00:00:00"/>
    <n v="20"/>
    <n v="26621.399999999998"/>
    <n v="16352.4"/>
    <x v="1"/>
    <x v="1"/>
    <x v="12"/>
    <x v="7"/>
    <x v="3"/>
    <x v="12"/>
  </r>
  <r>
    <x v="13"/>
    <s v="No"/>
    <s v="G-VR022"/>
    <d v="2024-11-27T00:00:00"/>
    <n v="33"/>
    <n v="24089.34"/>
    <n v="19436.670000000002"/>
    <x v="1"/>
    <x v="6"/>
    <x v="13"/>
    <x v="1"/>
    <x v="4"/>
    <x v="9"/>
  </r>
  <r>
    <x v="4"/>
    <s v="No"/>
    <s v="A-CH002"/>
    <d v="2024-08-28T00:00:00"/>
    <n v="11"/>
    <n v="2012.78"/>
    <n v="1529.11"/>
    <x v="1"/>
    <x v="1"/>
    <x v="4"/>
    <x v="2"/>
    <x v="1"/>
    <x v="2"/>
  </r>
  <r>
    <x v="4"/>
    <s v="No"/>
    <s v="L-GA010"/>
    <d v="2023-03-23T00:00:00"/>
    <n v="28"/>
    <n v="18284"/>
    <n v="13696.199999999999"/>
    <x v="0"/>
    <x v="0"/>
    <x v="4"/>
    <x v="5"/>
    <x v="0"/>
    <x v="0"/>
  </r>
  <r>
    <x v="8"/>
    <s v="No"/>
    <s v="S-SM033"/>
    <d v="2024-04-03T00:00:00"/>
    <n v="14"/>
    <n v="18634.98"/>
    <n v="11446.68"/>
    <x v="1"/>
    <x v="5"/>
    <x v="8"/>
    <x v="7"/>
    <x v="3"/>
    <x v="12"/>
  </r>
  <r>
    <x v="13"/>
    <s v="No"/>
    <s v="A-MI014"/>
    <d v="2024-10-06T00:00:00"/>
    <n v="31"/>
    <n v="17434.71"/>
    <n v="13312.33"/>
    <x v="1"/>
    <x v="6"/>
    <x v="13"/>
    <x v="3"/>
    <x v="1"/>
    <x v="11"/>
  </r>
  <r>
    <x v="0"/>
    <s v="No"/>
    <s v="G-GA017"/>
    <d v="2023-05-13T00:00:00"/>
    <n v="4"/>
    <n v="5612.04"/>
    <n v="3562.2"/>
    <x v="0"/>
    <x v="4"/>
    <x v="0"/>
    <x v="7"/>
    <x v="4"/>
    <x v="8"/>
  </r>
  <r>
    <x v="5"/>
    <s v="No"/>
    <s v="H-WI032"/>
    <d v="2024-03-01T00:00:00"/>
    <n v="21"/>
    <n v="4968.8100000000004"/>
    <n v="3846.5699999999997"/>
    <x v="1"/>
    <x v="3"/>
    <x v="5"/>
    <x v="1"/>
    <x v="2"/>
    <x v="13"/>
  </r>
  <r>
    <x v="3"/>
    <s v="No"/>
    <s v="L-UL001"/>
    <d v="2023-03-08T00:00:00"/>
    <n v="12"/>
    <n v="2741.16"/>
    <n v="2190.7200000000003"/>
    <x v="0"/>
    <x v="0"/>
    <x v="3"/>
    <x v="5"/>
    <x v="0"/>
    <x v="1"/>
  </r>
  <r>
    <x v="5"/>
    <s v="No"/>
    <s v="H-WI029"/>
    <d v="2024-01-04T00:00:00"/>
    <n v="22"/>
    <n v="28063.42"/>
    <n v="17498.579999999998"/>
    <x v="1"/>
    <x v="3"/>
    <x v="5"/>
    <x v="4"/>
    <x v="2"/>
    <x v="13"/>
  </r>
  <r>
    <x v="0"/>
    <s v="No"/>
    <s v="A-CH002"/>
    <d v="2024-07-16T00:00:00"/>
    <n v="1"/>
    <n v="182.98"/>
    <n v="139.01"/>
    <x v="1"/>
    <x v="1"/>
    <x v="0"/>
    <x v="2"/>
    <x v="1"/>
    <x v="2"/>
  </r>
  <r>
    <x v="9"/>
    <s v="No"/>
    <s v="A-CH041"/>
    <d v="2023-05-22T00:00:00"/>
    <n v="22"/>
    <n v="5931.64"/>
    <n v="3605.58"/>
    <x v="0"/>
    <x v="4"/>
    <x v="9"/>
    <x v="5"/>
    <x v="1"/>
    <x v="2"/>
  </r>
  <r>
    <x v="6"/>
    <s v="No"/>
    <s v="A-MI007"/>
    <d v="2023-03-30T00:00:00"/>
    <n v="9"/>
    <n v="2585.7000000000003"/>
    <n v="2094.0299999999997"/>
    <x v="0"/>
    <x v="0"/>
    <x v="6"/>
    <x v="0"/>
    <x v="1"/>
    <x v="11"/>
  </r>
  <r>
    <x v="14"/>
    <s v="No"/>
    <s v="A-CH003"/>
    <d v="2023-09-16T00:00:00"/>
    <n v="14"/>
    <n v="5428.3600000000006"/>
    <n v="3631.88"/>
    <x v="0"/>
    <x v="2"/>
    <x v="14"/>
    <x v="6"/>
    <x v="1"/>
    <x v="2"/>
  </r>
  <r>
    <x v="10"/>
    <s v="No"/>
    <s v="S-FI037"/>
    <d v="2024-03-07T00:00:00"/>
    <n v="27"/>
    <n v="39729.42"/>
    <n v="26882.55"/>
    <x v="1"/>
    <x v="3"/>
    <x v="10"/>
    <x v="1"/>
    <x v="3"/>
    <x v="6"/>
  </r>
  <r>
    <x v="4"/>
    <s v="No"/>
    <s v="G-GA044"/>
    <d v="2023-09-25T00:00:00"/>
    <n v="22"/>
    <n v="24884.42"/>
    <n v="20656.900000000001"/>
    <x v="0"/>
    <x v="2"/>
    <x v="4"/>
    <x v="1"/>
    <x v="4"/>
    <x v="16"/>
  </r>
  <r>
    <x v="13"/>
    <s v="No"/>
    <s v="G-GA018"/>
    <d v="2024-10-14T00:00:00"/>
    <n v="24"/>
    <n v="19359.84"/>
    <n v="11544.960000000001"/>
    <x v="1"/>
    <x v="6"/>
    <x v="13"/>
    <x v="1"/>
    <x v="4"/>
    <x v="8"/>
  </r>
  <r>
    <x v="8"/>
    <s v="No"/>
    <s v="A-CH045"/>
    <d v="2024-07-12T00:00:00"/>
    <n v="14"/>
    <n v="9405.9"/>
    <n v="7428.26"/>
    <x v="1"/>
    <x v="1"/>
    <x v="8"/>
    <x v="1"/>
    <x v="1"/>
    <x v="2"/>
  </r>
  <r>
    <x v="1"/>
    <s v="No"/>
    <s v="A-CH045"/>
    <d v="2024-10-24T00:00:00"/>
    <n v="24"/>
    <n v="16124.400000000001"/>
    <n v="12734.16"/>
    <x v="1"/>
    <x v="6"/>
    <x v="1"/>
    <x v="1"/>
    <x v="1"/>
    <x v="2"/>
  </r>
  <r>
    <x v="14"/>
    <s v="No"/>
    <s v="A-KE025"/>
    <d v="2024-11-07T00:00:00"/>
    <n v="24"/>
    <n v="22729.199999999997"/>
    <n v="16017.119999999999"/>
    <x v="1"/>
    <x v="6"/>
    <x v="14"/>
    <x v="3"/>
    <x v="1"/>
    <x v="5"/>
  </r>
  <r>
    <x v="9"/>
    <s v="No"/>
    <s v="H-WI048"/>
    <d v="2023-10-27T00:00:00"/>
    <n v="29"/>
    <n v="27986.739999999998"/>
    <n v="21903.699999999997"/>
    <x v="0"/>
    <x v="7"/>
    <x v="9"/>
    <x v="1"/>
    <x v="2"/>
    <x v="7"/>
  </r>
  <r>
    <x v="5"/>
    <s v="No"/>
    <s v="A-KE040"/>
    <d v="2024-12-31T00:00:00"/>
    <n v="31"/>
    <n v="5054.55"/>
    <n v="3909.41"/>
    <x v="1"/>
    <x v="6"/>
    <x v="5"/>
    <x v="1"/>
    <x v="1"/>
    <x v="5"/>
  </r>
  <r>
    <x v="5"/>
    <s v="No"/>
    <s v="A-CH041"/>
    <d v="2024-09-16T00:00:00"/>
    <n v="20"/>
    <n v="5392.4"/>
    <n v="3277.7999999999997"/>
    <x v="1"/>
    <x v="1"/>
    <x v="5"/>
    <x v="5"/>
    <x v="1"/>
    <x v="2"/>
  </r>
  <r>
    <x v="5"/>
    <s v="No"/>
    <s v="G-GA006"/>
    <d v="2024-03-15T00:00:00"/>
    <n v="27"/>
    <n v="36552.33"/>
    <n v="26310.420000000002"/>
    <x v="1"/>
    <x v="3"/>
    <x v="5"/>
    <x v="6"/>
    <x v="4"/>
    <x v="8"/>
  </r>
  <r>
    <x v="6"/>
    <s v="No"/>
    <s v="A-CH045"/>
    <d v="2024-09-20T00:00:00"/>
    <n v="12"/>
    <n v="8062.2000000000007"/>
    <n v="6367.08"/>
    <x v="1"/>
    <x v="1"/>
    <x v="6"/>
    <x v="1"/>
    <x v="1"/>
    <x v="2"/>
  </r>
  <r>
    <x v="5"/>
    <s v="No"/>
    <s v="G-GA046"/>
    <d v="2024-08-15T00:00:00"/>
    <n v="9"/>
    <n v="2908.35"/>
    <n v="1798.7400000000002"/>
    <x v="1"/>
    <x v="1"/>
    <x v="5"/>
    <x v="0"/>
    <x v="4"/>
    <x v="8"/>
  </r>
  <r>
    <x v="15"/>
    <s v="No"/>
    <s v="G-VR049"/>
    <d v="2023-09-01T00:00:00"/>
    <n v="7"/>
    <n v="6084.12"/>
    <n v="4567.71"/>
    <x v="0"/>
    <x v="2"/>
    <x v="15"/>
    <x v="5"/>
    <x v="4"/>
    <x v="9"/>
  </r>
  <r>
    <x v="5"/>
    <s v="No"/>
    <s v="A-KE024"/>
    <d v="2023-11-30T00:00:00"/>
    <n v="41"/>
    <n v="43192.68"/>
    <n v="25676.66"/>
    <x v="0"/>
    <x v="7"/>
    <x v="5"/>
    <x v="1"/>
    <x v="1"/>
    <x v="5"/>
  </r>
  <r>
    <x v="3"/>
    <s v="No"/>
    <s v="G-GA006"/>
    <d v="2024-12-28T00:00:00"/>
    <n v="40"/>
    <n v="54151.6"/>
    <n v="38978.400000000001"/>
    <x v="1"/>
    <x v="6"/>
    <x v="3"/>
    <x v="6"/>
    <x v="4"/>
    <x v="8"/>
  </r>
  <r>
    <x v="2"/>
    <s v="No"/>
    <s v="S-ST013"/>
    <d v="2024-05-19T00:00:00"/>
    <n v="5"/>
    <n v="1995.8000000000002"/>
    <n v="1508.1999999999998"/>
    <x v="1"/>
    <x v="5"/>
    <x v="2"/>
    <x v="4"/>
    <x v="3"/>
    <x v="4"/>
  </r>
  <r>
    <x v="9"/>
    <s v="No"/>
    <s v="G-VR049"/>
    <d v="2023-04-07T00:00:00"/>
    <n v="15"/>
    <n v="13037.4"/>
    <n v="9787.9499999999989"/>
    <x v="0"/>
    <x v="4"/>
    <x v="9"/>
    <x v="5"/>
    <x v="4"/>
    <x v="9"/>
  </r>
  <r>
    <x v="5"/>
    <s v="No"/>
    <s v="G-GA044"/>
    <d v="2023-11-26T00:00:00"/>
    <n v="24"/>
    <n v="27146.639999999999"/>
    <n v="22534.800000000003"/>
    <x v="0"/>
    <x v="7"/>
    <x v="5"/>
    <x v="1"/>
    <x v="4"/>
    <x v="16"/>
  </r>
  <r>
    <x v="3"/>
    <s v="No"/>
    <s v="A-CH041"/>
    <d v="2023-09-10T00:00:00"/>
    <n v="19"/>
    <n v="5122.78"/>
    <n v="3113.91"/>
    <x v="0"/>
    <x v="2"/>
    <x v="3"/>
    <x v="5"/>
    <x v="1"/>
    <x v="2"/>
  </r>
  <r>
    <x v="5"/>
    <s v="No"/>
    <s v="L-UL031"/>
    <d v="2024-02-14T00:00:00"/>
    <n v="29"/>
    <n v="17609.670000000002"/>
    <n v="10797.859999999999"/>
    <x v="1"/>
    <x v="3"/>
    <x v="5"/>
    <x v="1"/>
    <x v="0"/>
    <x v="1"/>
  </r>
  <r>
    <x v="5"/>
    <s v="No"/>
    <s v="G-VR043"/>
    <d v="2024-03-01T00:00:00"/>
    <n v="23"/>
    <n v="8799.34"/>
    <n v="6953.5899999999992"/>
    <x v="1"/>
    <x v="3"/>
    <x v="5"/>
    <x v="0"/>
    <x v="4"/>
    <x v="9"/>
  </r>
  <r>
    <x v="0"/>
    <s v="No"/>
    <s v="A-MI014"/>
    <d v="2024-02-02T00:00:00"/>
    <n v="12"/>
    <n v="6748.92"/>
    <n v="5153.16"/>
    <x v="1"/>
    <x v="3"/>
    <x v="0"/>
    <x v="3"/>
    <x v="1"/>
    <x v="11"/>
  </r>
  <r>
    <x v="15"/>
    <s v="No"/>
    <s v="H-NO016"/>
    <d v="2023-08-25T00:00:00"/>
    <n v="14"/>
    <n v="12368.86"/>
    <n v="8625.26"/>
    <x v="0"/>
    <x v="2"/>
    <x v="15"/>
    <x v="3"/>
    <x v="2"/>
    <x v="3"/>
  </r>
  <r>
    <x v="3"/>
    <s v="No"/>
    <s v="H-WI008"/>
    <d v="2023-03-29T00:00:00"/>
    <n v="27"/>
    <n v="5276.6100000000006"/>
    <n v="3940.6499999999996"/>
    <x v="0"/>
    <x v="0"/>
    <x v="3"/>
    <x v="5"/>
    <x v="2"/>
    <x v="7"/>
  </r>
  <r>
    <x v="10"/>
    <s v="No"/>
    <s v="A-KE025"/>
    <d v="2024-07-28T00:00:00"/>
    <n v="20"/>
    <n v="18941"/>
    <n v="13347.6"/>
    <x v="1"/>
    <x v="1"/>
    <x v="10"/>
    <x v="3"/>
    <x v="1"/>
    <x v="5"/>
  </r>
  <r>
    <x v="13"/>
    <s v="No"/>
    <s v="H-WI008"/>
    <d v="2023-08-09T00:00:00"/>
    <n v="23"/>
    <n v="4494.8900000000003"/>
    <n v="3356.85"/>
    <x v="0"/>
    <x v="2"/>
    <x v="13"/>
    <x v="5"/>
    <x v="2"/>
    <x v="7"/>
  </r>
  <r>
    <x v="7"/>
    <s v="No"/>
    <s v="G-VR019"/>
    <d v="2024-07-05T00:00:00"/>
    <n v="17"/>
    <n v="17745.960000000003"/>
    <n v="10948.68"/>
    <x v="1"/>
    <x v="1"/>
    <x v="7"/>
    <x v="7"/>
    <x v="4"/>
    <x v="9"/>
  </r>
  <r>
    <x v="7"/>
    <s v="No"/>
    <s v="A-KE040"/>
    <d v="2023-11-04T00:00:00"/>
    <n v="27"/>
    <n v="4402.3500000000004"/>
    <n v="3404.97"/>
    <x v="0"/>
    <x v="7"/>
    <x v="7"/>
    <x v="1"/>
    <x v="1"/>
    <x v="5"/>
  </r>
  <r>
    <x v="4"/>
    <s v="No"/>
    <s v="S-FI037"/>
    <d v="2024-12-11T00:00:00"/>
    <n v="34"/>
    <n v="50029.64"/>
    <n v="33852.1"/>
    <x v="1"/>
    <x v="6"/>
    <x v="4"/>
    <x v="1"/>
    <x v="3"/>
    <x v="6"/>
  </r>
  <r>
    <x v="3"/>
    <s v="No"/>
    <s v="G-GA046"/>
    <d v="2024-10-05T00:00:00"/>
    <n v="35"/>
    <n v="11310.25"/>
    <n v="6995.1"/>
    <x v="1"/>
    <x v="6"/>
    <x v="3"/>
    <x v="0"/>
    <x v="4"/>
    <x v="8"/>
  </r>
  <r>
    <x v="4"/>
    <s v="No"/>
    <s v="G-GA044"/>
    <d v="2024-09-27T00:00:00"/>
    <n v="27"/>
    <n v="30539.969999999998"/>
    <n v="25351.65"/>
    <x v="1"/>
    <x v="1"/>
    <x v="4"/>
    <x v="1"/>
    <x v="4"/>
    <x v="16"/>
  </r>
  <r>
    <x v="17"/>
    <s v="No"/>
    <s v="S-FI012"/>
    <d v="2023-01-03T00:00:00"/>
    <n v="1"/>
    <n v="1"/>
    <n v="1"/>
    <x v="0"/>
    <x v="0"/>
    <x v="14"/>
    <x v="1"/>
    <x v="3"/>
    <x v="6"/>
  </r>
  <r>
    <x v="0"/>
    <s v="No"/>
    <s v="A-CH021"/>
    <d v="2024-12-01T00:00:00"/>
    <n v="26"/>
    <n v="5613.1399999999994"/>
    <n v="4063.0200000000004"/>
    <x v="1"/>
    <x v="6"/>
    <x v="0"/>
    <x v="4"/>
    <x v="1"/>
    <x v="2"/>
  </r>
  <r>
    <x v="6"/>
    <s v="No"/>
    <s v="H-NO016"/>
    <d v="2023-02-14T00:00:00"/>
    <n v="15"/>
    <n v="13252.35"/>
    <n v="9241.35"/>
    <x v="0"/>
    <x v="0"/>
    <x v="6"/>
    <x v="3"/>
    <x v="2"/>
    <x v="3"/>
  </r>
  <r>
    <x v="4"/>
    <s v="No"/>
    <s v="H-WI035"/>
    <d v="2023-11-05T00:00:00"/>
    <n v="27"/>
    <n v="9569.34"/>
    <n v="6832.62"/>
    <x v="0"/>
    <x v="7"/>
    <x v="4"/>
    <x v="1"/>
    <x v="2"/>
    <x v="13"/>
  </r>
  <r>
    <x v="2"/>
    <s v="No"/>
    <s v="H-WI029"/>
    <d v="2024-08-01T00:00:00"/>
    <n v="9"/>
    <n v="11480.49"/>
    <n v="7158.51"/>
    <x v="1"/>
    <x v="1"/>
    <x v="2"/>
    <x v="4"/>
    <x v="2"/>
    <x v="13"/>
  </r>
  <r>
    <x v="4"/>
    <s v="No"/>
    <s v="H-WI029"/>
    <d v="2024-08-14T00:00:00"/>
    <n v="13"/>
    <n v="16582.93"/>
    <n v="10340.07"/>
    <x v="1"/>
    <x v="1"/>
    <x v="4"/>
    <x v="4"/>
    <x v="2"/>
    <x v="13"/>
  </r>
  <r>
    <x v="4"/>
    <s v="No"/>
    <s v="A-LA026"/>
    <d v="2023-11-14T00:00:00"/>
    <n v="29"/>
    <n v="3890.3500000000004"/>
    <n v="3213.7799999999997"/>
    <x v="0"/>
    <x v="7"/>
    <x v="4"/>
    <x v="1"/>
    <x v="1"/>
    <x v="14"/>
  </r>
  <r>
    <x v="9"/>
    <s v="No"/>
    <s v="A-CH002"/>
    <d v="2024-10-26T00:00:00"/>
    <n v="37"/>
    <n v="6770.2599999999993"/>
    <n v="5143.37"/>
    <x v="1"/>
    <x v="6"/>
    <x v="9"/>
    <x v="2"/>
    <x v="1"/>
    <x v="2"/>
  </r>
  <r>
    <x v="13"/>
    <s v="No"/>
    <s v="A-KE025"/>
    <d v="2024-08-04T00:00:00"/>
    <n v="4"/>
    <n v="3788.2"/>
    <n v="2669.52"/>
    <x v="1"/>
    <x v="1"/>
    <x v="13"/>
    <x v="3"/>
    <x v="1"/>
    <x v="5"/>
  </r>
  <r>
    <x v="5"/>
    <s v="No"/>
    <s v="L-GA036"/>
    <d v="2024-06-04T00:00:00"/>
    <n v="2"/>
    <n v="961.4"/>
    <n v="603.88"/>
    <x v="1"/>
    <x v="5"/>
    <x v="5"/>
    <x v="1"/>
    <x v="0"/>
    <x v="0"/>
  </r>
  <r>
    <x v="5"/>
    <s v="No"/>
    <s v="G-GA018"/>
    <d v="2024-08-26T00:00:00"/>
    <n v="1"/>
    <n v="806.66"/>
    <n v="481.04"/>
    <x v="1"/>
    <x v="1"/>
    <x v="5"/>
    <x v="1"/>
    <x v="4"/>
    <x v="8"/>
  </r>
  <r>
    <x v="5"/>
    <s v="No"/>
    <s v="S-ST013"/>
    <d v="2024-07-21T00:00:00"/>
    <n v="18"/>
    <n v="7184.88"/>
    <n v="5429.5199999999995"/>
    <x v="1"/>
    <x v="1"/>
    <x v="5"/>
    <x v="4"/>
    <x v="3"/>
    <x v="4"/>
  </r>
  <r>
    <x v="5"/>
    <s v="No"/>
    <s v="A-KE027"/>
    <d v="2023-12-09T00:00:00"/>
    <n v="41"/>
    <n v="36416.61"/>
    <n v="29620.45"/>
    <x v="0"/>
    <x v="7"/>
    <x v="5"/>
    <x v="2"/>
    <x v="1"/>
    <x v="5"/>
  </r>
  <r>
    <x v="6"/>
    <s v="No"/>
    <s v="H-NO015"/>
    <d v="2024-08-28T00:00:00"/>
    <n v="2"/>
    <n v="2216"/>
    <n v="1736.1"/>
    <x v="1"/>
    <x v="1"/>
    <x v="6"/>
    <x v="1"/>
    <x v="2"/>
    <x v="3"/>
  </r>
  <r>
    <x v="8"/>
    <s v="No"/>
    <s v="L-GA010"/>
    <d v="2023-01-13T00:00:00"/>
    <n v="31"/>
    <n v="20243"/>
    <n v="15163.65"/>
    <x v="0"/>
    <x v="0"/>
    <x v="8"/>
    <x v="5"/>
    <x v="0"/>
    <x v="0"/>
  </r>
  <r>
    <x v="7"/>
    <s v="No"/>
    <s v="S-SM033"/>
    <d v="2024-01-15T00:00:00"/>
    <n v="17"/>
    <n v="22628.19"/>
    <n v="13899.54"/>
    <x v="1"/>
    <x v="3"/>
    <x v="7"/>
    <x v="7"/>
    <x v="3"/>
    <x v="12"/>
  </r>
  <r>
    <x v="5"/>
    <s v="No"/>
    <s v="L-GA036"/>
    <d v="2024-07-26T00:00:00"/>
    <n v="14"/>
    <n v="6729.8"/>
    <n v="4227.16"/>
    <x v="1"/>
    <x v="1"/>
    <x v="5"/>
    <x v="1"/>
    <x v="0"/>
    <x v="0"/>
  </r>
  <r>
    <x v="5"/>
    <s v="No"/>
    <s v="A-LA026"/>
    <d v="2023-10-05T00:00:00"/>
    <n v="11"/>
    <n v="1475.65"/>
    <n v="1219.02"/>
    <x v="0"/>
    <x v="7"/>
    <x v="5"/>
    <x v="1"/>
    <x v="1"/>
    <x v="14"/>
  </r>
  <r>
    <x v="7"/>
    <s v="No"/>
    <s v="A-CH021"/>
    <d v="2023-03-14T00:00:00"/>
    <n v="14"/>
    <n v="3022.46"/>
    <n v="2187.7800000000002"/>
    <x v="0"/>
    <x v="0"/>
    <x v="7"/>
    <x v="4"/>
    <x v="1"/>
    <x v="2"/>
  </r>
  <r>
    <x v="6"/>
    <s v="No"/>
    <s v="A-MI007"/>
    <d v="2023-10-13T00:00:00"/>
    <n v="28"/>
    <n v="8044.4000000000005"/>
    <n v="6514.7599999999993"/>
    <x v="0"/>
    <x v="7"/>
    <x v="6"/>
    <x v="0"/>
    <x v="1"/>
    <x v="11"/>
  </r>
  <r>
    <x v="3"/>
    <s v="No"/>
    <s v="A-CH045"/>
    <d v="2024-03-21T00:00:00"/>
    <n v="28"/>
    <n v="18811.8"/>
    <n v="14856.52"/>
    <x v="1"/>
    <x v="3"/>
    <x v="3"/>
    <x v="1"/>
    <x v="1"/>
    <x v="2"/>
  </r>
  <r>
    <x v="5"/>
    <s v="No"/>
    <s v="A-MI014"/>
    <d v="2024-04-08T00:00:00"/>
    <n v="3"/>
    <n v="1687.23"/>
    <n v="1288.29"/>
    <x v="1"/>
    <x v="5"/>
    <x v="5"/>
    <x v="3"/>
    <x v="1"/>
    <x v="11"/>
  </r>
  <r>
    <x v="9"/>
    <s v="No"/>
    <s v="A-CH039"/>
    <d v="2024-10-31T00:00:00"/>
    <n v="32"/>
    <n v="28098.240000000002"/>
    <n v="19359.04"/>
    <x v="1"/>
    <x v="6"/>
    <x v="9"/>
    <x v="2"/>
    <x v="1"/>
    <x v="2"/>
  </r>
  <r>
    <x v="8"/>
    <s v="No"/>
    <s v="S-SM033"/>
    <d v="2024-07-18T00:00:00"/>
    <n v="11"/>
    <n v="14641.769999999999"/>
    <n v="8993.82"/>
    <x v="1"/>
    <x v="1"/>
    <x v="8"/>
    <x v="7"/>
    <x v="3"/>
    <x v="12"/>
  </r>
  <r>
    <x v="0"/>
    <s v="No"/>
    <s v="G-GA018"/>
    <d v="2024-03-02T00:00:00"/>
    <n v="14"/>
    <n v="11293.24"/>
    <n v="6734.56"/>
    <x v="1"/>
    <x v="3"/>
    <x v="0"/>
    <x v="1"/>
    <x v="4"/>
    <x v="8"/>
  </r>
  <r>
    <x v="11"/>
    <s v="No"/>
    <s v="G-GA006"/>
    <d v="2024-01-15T00:00:00"/>
    <n v="27"/>
    <n v="36552.33"/>
    <n v="26310.420000000002"/>
    <x v="1"/>
    <x v="3"/>
    <x v="11"/>
    <x v="6"/>
    <x v="4"/>
    <x v="8"/>
  </r>
  <r>
    <x v="8"/>
    <s v="No"/>
    <s v="S-SM033"/>
    <d v="2024-02-08T00:00:00"/>
    <n v="20"/>
    <n v="26621.399999999998"/>
    <n v="16352.4"/>
    <x v="1"/>
    <x v="3"/>
    <x v="8"/>
    <x v="7"/>
    <x v="3"/>
    <x v="12"/>
  </r>
  <r>
    <x v="5"/>
    <s v="No"/>
    <s v="A-CH045"/>
    <d v="2024-02-17T00:00:00"/>
    <n v="20"/>
    <n v="13437"/>
    <n v="10611.800000000001"/>
    <x v="1"/>
    <x v="3"/>
    <x v="5"/>
    <x v="1"/>
    <x v="1"/>
    <x v="2"/>
  </r>
  <r>
    <x v="10"/>
    <s v="No"/>
    <s v="A-CH041"/>
    <d v="2023-02-04T00:00:00"/>
    <n v="17"/>
    <n v="4583.54"/>
    <n v="2786.1299999999997"/>
    <x v="0"/>
    <x v="0"/>
    <x v="10"/>
    <x v="5"/>
    <x v="1"/>
    <x v="2"/>
  </r>
  <r>
    <x v="11"/>
    <s v="No"/>
    <s v="G-GA018"/>
    <d v="2024-02-06T00:00:00"/>
    <n v="17"/>
    <n v="13713.22"/>
    <n v="8177.68"/>
    <x v="1"/>
    <x v="3"/>
    <x v="11"/>
    <x v="1"/>
    <x v="4"/>
    <x v="8"/>
  </r>
  <r>
    <x v="15"/>
    <s v="No"/>
    <s v="A-KE027"/>
    <d v="2023-02-03T00:00:00"/>
    <n v="18"/>
    <n v="15987.78"/>
    <n v="13004.1"/>
    <x v="0"/>
    <x v="0"/>
    <x v="15"/>
    <x v="2"/>
    <x v="1"/>
    <x v="5"/>
  </r>
  <r>
    <x v="5"/>
    <s v="No"/>
    <s v="L-GA036"/>
    <d v="2024-11-19T00:00:00"/>
    <n v="35"/>
    <n v="16824.5"/>
    <n v="10567.9"/>
    <x v="1"/>
    <x v="6"/>
    <x v="5"/>
    <x v="1"/>
    <x v="0"/>
    <x v="0"/>
  </r>
  <r>
    <x v="5"/>
    <s v="No"/>
    <s v="G-VR019"/>
    <d v="2024-02-06T00:00:00"/>
    <n v="29"/>
    <n v="30272.520000000004"/>
    <n v="18677.16"/>
    <x v="1"/>
    <x v="3"/>
    <x v="5"/>
    <x v="7"/>
    <x v="4"/>
    <x v="9"/>
  </r>
  <r>
    <x v="4"/>
    <s v="No"/>
    <s v="A-MI007"/>
    <d v="2023-12-24T00:00:00"/>
    <n v="33"/>
    <n v="9480.9"/>
    <n v="7678.11"/>
    <x v="0"/>
    <x v="7"/>
    <x v="4"/>
    <x v="0"/>
    <x v="1"/>
    <x v="11"/>
  </r>
  <r>
    <x v="12"/>
    <s v="No"/>
    <s v="S-SM038"/>
    <d v="2023-09-11T00:00:00"/>
    <n v="15"/>
    <n v="21679.5"/>
    <n v="14554.05"/>
    <x v="0"/>
    <x v="2"/>
    <x v="12"/>
    <x v="1"/>
    <x v="3"/>
    <x v="12"/>
  </r>
  <r>
    <x v="3"/>
    <s v="No"/>
    <s v="G-VR043"/>
    <d v="2023-06-18T00:00:00"/>
    <n v="6"/>
    <n v="2295.48"/>
    <n v="1813.98"/>
    <x v="0"/>
    <x v="4"/>
    <x v="3"/>
    <x v="0"/>
    <x v="4"/>
    <x v="9"/>
  </r>
  <r>
    <x v="15"/>
    <s v="No"/>
    <s v="G-VR043"/>
    <d v="2023-07-08T00:00:00"/>
    <n v="3"/>
    <n v="1147.74"/>
    <n v="906.99"/>
    <x v="0"/>
    <x v="2"/>
    <x v="15"/>
    <x v="0"/>
    <x v="4"/>
    <x v="9"/>
  </r>
  <r>
    <x v="8"/>
    <s v="No"/>
    <s v="L-GA004"/>
    <d v="2023-05-22T00:00:00"/>
    <n v="12"/>
    <n v="3982.56"/>
    <n v="2372.52"/>
    <x v="0"/>
    <x v="4"/>
    <x v="8"/>
    <x v="0"/>
    <x v="0"/>
    <x v="0"/>
  </r>
  <r>
    <x v="11"/>
    <s v="No"/>
    <s v="H-WI042"/>
    <d v="2024-06-22T00:00:00"/>
    <n v="6"/>
    <n v="5300.4"/>
    <n v="3626.94"/>
    <x v="1"/>
    <x v="5"/>
    <x v="11"/>
    <x v="3"/>
    <x v="2"/>
    <x v="10"/>
  </r>
  <r>
    <x v="3"/>
    <s v="No"/>
    <s v="G-VR019"/>
    <d v="2023-10-30T00:00:00"/>
    <n v="33"/>
    <n v="34448.04"/>
    <n v="21253.32"/>
    <x v="0"/>
    <x v="7"/>
    <x v="3"/>
    <x v="7"/>
    <x v="4"/>
    <x v="9"/>
  </r>
  <r>
    <x v="0"/>
    <s v="No"/>
    <s v="H-WI035"/>
    <d v="2024-05-18T00:00:00"/>
    <n v="8"/>
    <n v="2835.36"/>
    <n v="2024.48"/>
    <x v="1"/>
    <x v="5"/>
    <x v="0"/>
    <x v="1"/>
    <x v="2"/>
    <x v="13"/>
  </r>
  <r>
    <x v="11"/>
    <s v="No"/>
    <s v="L-GA010"/>
    <d v="2023-05-08T00:00:00"/>
    <n v="18"/>
    <n v="11754"/>
    <n v="8804.6999999999989"/>
    <x v="0"/>
    <x v="4"/>
    <x v="11"/>
    <x v="5"/>
    <x v="0"/>
    <x v="0"/>
  </r>
  <r>
    <x v="10"/>
    <s v="No"/>
    <s v="G-GA017"/>
    <d v="2023-09-08T00:00:00"/>
    <n v="20"/>
    <n v="28060.2"/>
    <n v="17811"/>
    <x v="0"/>
    <x v="2"/>
    <x v="10"/>
    <x v="7"/>
    <x v="4"/>
    <x v="8"/>
  </r>
  <r>
    <x v="5"/>
    <s v="No"/>
    <s v="G-GA047"/>
    <d v="2024-09-08T00:00:00"/>
    <n v="13"/>
    <n v="15218.320000000002"/>
    <n v="12157.21"/>
    <x v="1"/>
    <x v="1"/>
    <x v="5"/>
    <x v="6"/>
    <x v="4"/>
    <x v="8"/>
  </r>
  <r>
    <x v="6"/>
    <s v="No"/>
    <s v="S-ST013"/>
    <d v="2024-04-04T00:00:00"/>
    <n v="16"/>
    <n v="6386.56"/>
    <n v="4826.24"/>
    <x v="1"/>
    <x v="5"/>
    <x v="6"/>
    <x v="4"/>
    <x v="3"/>
    <x v="4"/>
  </r>
  <r>
    <x v="12"/>
    <s v="No"/>
    <s v="L-UL031"/>
    <d v="2024-02-13T00:00:00"/>
    <n v="28"/>
    <n v="17002.440000000002"/>
    <n v="10425.519999999999"/>
    <x v="1"/>
    <x v="3"/>
    <x v="12"/>
    <x v="1"/>
    <x v="0"/>
    <x v="1"/>
  </r>
  <r>
    <x v="4"/>
    <s v="No"/>
    <s v="A-KE040"/>
    <d v="2023-01-20T00:00:00"/>
    <n v="25"/>
    <n v="4076.2500000000005"/>
    <n v="3152.75"/>
    <x v="0"/>
    <x v="0"/>
    <x v="4"/>
    <x v="1"/>
    <x v="1"/>
    <x v="5"/>
  </r>
  <r>
    <x v="9"/>
    <s v="No"/>
    <s v="H-WI029"/>
    <d v="2024-02-10T00:00:00"/>
    <n v="30"/>
    <n v="38268.299999999996"/>
    <n v="23861.7"/>
    <x v="1"/>
    <x v="3"/>
    <x v="9"/>
    <x v="4"/>
    <x v="2"/>
    <x v="13"/>
  </r>
  <r>
    <x v="10"/>
    <s v="No"/>
    <s v="L-UL001"/>
    <d v="2023-07-05T00:00:00"/>
    <n v="16"/>
    <n v="3654.88"/>
    <n v="2920.96"/>
    <x v="0"/>
    <x v="2"/>
    <x v="10"/>
    <x v="5"/>
    <x v="0"/>
    <x v="1"/>
  </r>
  <r>
    <x v="7"/>
    <s v="No"/>
    <s v="H-WI035"/>
    <d v="2023-03-30T00:00:00"/>
    <n v="20"/>
    <n v="7088.4000000000005"/>
    <n v="5061.2"/>
    <x v="0"/>
    <x v="0"/>
    <x v="7"/>
    <x v="1"/>
    <x v="2"/>
    <x v="13"/>
  </r>
  <r>
    <x v="5"/>
    <s v="No"/>
    <s v="A-CH021"/>
    <d v="2023-12-29T00:00:00"/>
    <n v="28"/>
    <n v="6044.92"/>
    <n v="4375.5600000000004"/>
    <x v="0"/>
    <x v="7"/>
    <x v="5"/>
    <x v="4"/>
    <x v="1"/>
    <x v="2"/>
  </r>
  <r>
    <x v="6"/>
    <s v="No"/>
    <s v="G-GA005"/>
    <d v="2023-06-18T00:00:00"/>
    <n v="7"/>
    <n v="3755.36"/>
    <n v="2737.21"/>
    <x v="0"/>
    <x v="4"/>
    <x v="6"/>
    <x v="1"/>
    <x v="4"/>
    <x v="8"/>
  </r>
  <r>
    <x v="5"/>
    <s v="No"/>
    <s v="H-NO016"/>
    <d v="2023-11-04T00:00:00"/>
    <n v="31"/>
    <n v="27388.19"/>
    <n v="19098.79"/>
    <x v="0"/>
    <x v="7"/>
    <x v="5"/>
    <x v="3"/>
    <x v="2"/>
    <x v="3"/>
  </r>
  <r>
    <x v="10"/>
    <s v="No"/>
    <s v="H-WI029"/>
    <d v="2024-08-26T00:00:00"/>
    <n v="17"/>
    <n v="21685.37"/>
    <n v="13521.63"/>
    <x v="1"/>
    <x v="1"/>
    <x v="10"/>
    <x v="4"/>
    <x v="2"/>
    <x v="13"/>
  </r>
  <r>
    <x v="5"/>
    <s v="No"/>
    <s v="A-KE020"/>
    <d v="2023-06-10T00:00:00"/>
    <n v="16"/>
    <n v="5458.72"/>
    <n v="3255.52"/>
    <x v="0"/>
    <x v="4"/>
    <x v="5"/>
    <x v="1"/>
    <x v="1"/>
    <x v="5"/>
  </r>
  <r>
    <x v="12"/>
    <s v="No"/>
    <s v="A-KE027"/>
    <d v="2023-08-20T00:00:00"/>
    <n v="8"/>
    <n v="7105.68"/>
    <n v="5779.6"/>
    <x v="0"/>
    <x v="2"/>
    <x v="12"/>
    <x v="2"/>
    <x v="1"/>
    <x v="5"/>
  </r>
  <r>
    <x v="14"/>
    <s v="No"/>
    <s v="L-UL028"/>
    <d v="2024-03-25T00:00:00"/>
    <n v="13"/>
    <n v="5507.71"/>
    <n v="3589.3"/>
    <x v="1"/>
    <x v="3"/>
    <x v="14"/>
    <x v="7"/>
    <x v="0"/>
    <x v="1"/>
  </r>
  <r>
    <x v="15"/>
    <s v="No"/>
    <s v="A-KE020"/>
    <d v="2023-09-22T00:00:00"/>
    <n v="15"/>
    <n v="5117.55"/>
    <n v="3052.05"/>
    <x v="0"/>
    <x v="2"/>
    <x v="15"/>
    <x v="1"/>
    <x v="1"/>
    <x v="5"/>
  </r>
  <r>
    <x v="1"/>
    <s v="No"/>
    <s v="A-KE024"/>
    <d v="2023-06-09T00:00:00"/>
    <n v="10"/>
    <n v="10534.8"/>
    <n v="6262.6"/>
    <x v="0"/>
    <x v="4"/>
    <x v="1"/>
    <x v="1"/>
    <x v="1"/>
    <x v="5"/>
  </r>
  <r>
    <x v="2"/>
    <s v="No"/>
    <s v="G-VR019"/>
    <d v="2023-01-26T00:00:00"/>
    <n v="28"/>
    <n v="29228.640000000003"/>
    <n v="18033.12"/>
    <x v="0"/>
    <x v="0"/>
    <x v="2"/>
    <x v="7"/>
    <x v="4"/>
    <x v="9"/>
  </r>
  <r>
    <x v="1"/>
    <s v="No"/>
    <s v="A-CH003"/>
    <d v="2023-10-31T00:00:00"/>
    <n v="41"/>
    <n v="15897.34"/>
    <n v="10636.220000000001"/>
    <x v="0"/>
    <x v="7"/>
    <x v="1"/>
    <x v="6"/>
    <x v="1"/>
    <x v="2"/>
  </r>
  <r>
    <x v="5"/>
    <s v="No"/>
    <s v="G-GA017"/>
    <d v="2023-10-20T00:00:00"/>
    <n v="29"/>
    <n v="40687.29"/>
    <n v="25825.949999999997"/>
    <x v="0"/>
    <x v="7"/>
    <x v="5"/>
    <x v="7"/>
    <x v="4"/>
    <x v="8"/>
  </r>
  <r>
    <x v="0"/>
    <s v="No"/>
    <s v="G-GA006"/>
    <d v="2024-04-09T00:00:00"/>
    <n v="8"/>
    <n v="10830.32"/>
    <n v="7795.68"/>
    <x v="1"/>
    <x v="5"/>
    <x v="0"/>
    <x v="6"/>
    <x v="4"/>
    <x v="8"/>
  </r>
  <r>
    <x v="11"/>
    <s v="No"/>
    <s v="A-KE020"/>
    <d v="2023-01-09T00:00:00"/>
    <n v="17"/>
    <n v="5799.89"/>
    <n v="3458.99"/>
    <x v="0"/>
    <x v="0"/>
    <x v="11"/>
    <x v="1"/>
    <x v="1"/>
    <x v="5"/>
  </r>
  <r>
    <x v="7"/>
    <s v="No"/>
    <s v="G-GA018"/>
    <d v="2024-06-14T00:00:00"/>
    <n v="12"/>
    <n v="9679.92"/>
    <n v="5772.4800000000005"/>
    <x v="1"/>
    <x v="5"/>
    <x v="7"/>
    <x v="1"/>
    <x v="4"/>
    <x v="8"/>
  </r>
  <r>
    <x v="3"/>
    <s v="No"/>
    <s v="G-GA044"/>
    <d v="2023-09-12T00:00:00"/>
    <n v="21"/>
    <n v="23753.309999999998"/>
    <n v="19717.95"/>
    <x v="0"/>
    <x v="2"/>
    <x v="3"/>
    <x v="1"/>
    <x v="4"/>
    <x v="16"/>
  </r>
  <r>
    <x v="5"/>
    <s v="No"/>
    <s v="A-KE025"/>
    <d v="2024-10-20T00:00:00"/>
    <n v="35"/>
    <n v="33146.75"/>
    <n v="23358.3"/>
    <x v="1"/>
    <x v="6"/>
    <x v="5"/>
    <x v="3"/>
    <x v="1"/>
    <x v="5"/>
  </r>
  <r>
    <x v="11"/>
    <s v="No"/>
    <s v="S-SM038"/>
    <d v="2023-11-21T00:00:00"/>
    <n v="25"/>
    <n v="36132.5"/>
    <n v="24256.75"/>
    <x v="0"/>
    <x v="7"/>
    <x v="11"/>
    <x v="1"/>
    <x v="3"/>
    <x v="12"/>
  </r>
  <r>
    <x v="5"/>
    <s v="No"/>
    <s v="S-SM033"/>
    <d v="2024-02-11T00:00:00"/>
    <n v="29"/>
    <n v="38601.03"/>
    <n v="23710.98"/>
    <x v="1"/>
    <x v="3"/>
    <x v="5"/>
    <x v="7"/>
    <x v="3"/>
    <x v="12"/>
  </r>
  <r>
    <x v="5"/>
    <s v="No"/>
    <s v="G-GA047"/>
    <d v="2024-04-23T00:00:00"/>
    <n v="3"/>
    <n v="3511.92"/>
    <n v="2805.5099999999998"/>
    <x v="1"/>
    <x v="5"/>
    <x v="5"/>
    <x v="6"/>
    <x v="4"/>
    <x v="8"/>
  </r>
  <r>
    <x v="5"/>
    <s v="No"/>
    <s v="L-UL001"/>
    <d v="2023-07-08T00:00:00"/>
    <n v="15"/>
    <n v="3426.4500000000003"/>
    <n v="2738.4"/>
    <x v="0"/>
    <x v="2"/>
    <x v="5"/>
    <x v="5"/>
    <x v="0"/>
    <x v="1"/>
  </r>
  <r>
    <x v="4"/>
    <s v="No"/>
    <s v="G-VR009"/>
    <d v="2023-05-22T00:00:00"/>
    <n v="10"/>
    <n v="10649.6"/>
    <n v="6866.7"/>
    <x v="0"/>
    <x v="4"/>
    <x v="4"/>
    <x v="1"/>
    <x v="4"/>
    <x v="9"/>
  </r>
  <r>
    <x v="5"/>
    <s v="No"/>
    <s v="A-CH003"/>
    <d v="2023-09-05T00:00:00"/>
    <n v="15"/>
    <n v="5816.1"/>
    <n v="3891.3"/>
    <x v="0"/>
    <x v="2"/>
    <x v="5"/>
    <x v="6"/>
    <x v="1"/>
    <x v="2"/>
  </r>
  <r>
    <x v="5"/>
    <s v="No"/>
    <s v="H-WI048"/>
    <d v="2023-10-24T00:00:00"/>
    <n v="26"/>
    <n v="25091.559999999998"/>
    <n v="19637.8"/>
    <x v="0"/>
    <x v="7"/>
    <x v="5"/>
    <x v="1"/>
    <x v="2"/>
    <x v="7"/>
  </r>
  <r>
    <x v="3"/>
    <s v="No"/>
    <s v="G-GA046"/>
    <d v="2024-01-20T00:00:00"/>
    <n v="14"/>
    <n v="4524.0999999999995"/>
    <n v="2798.04"/>
    <x v="1"/>
    <x v="3"/>
    <x v="3"/>
    <x v="0"/>
    <x v="4"/>
    <x v="8"/>
  </r>
  <r>
    <x v="4"/>
    <s v="No"/>
    <s v="H-WI042"/>
    <d v="2024-11-28T00:00:00"/>
    <n v="38"/>
    <n v="33569.199999999997"/>
    <n v="22970.62"/>
    <x v="1"/>
    <x v="6"/>
    <x v="4"/>
    <x v="3"/>
    <x v="2"/>
    <x v="10"/>
  </r>
  <r>
    <x v="13"/>
    <s v="No"/>
    <s v="G-GA044"/>
    <d v="2023-08-07T00:00:00"/>
    <n v="12"/>
    <n v="13573.32"/>
    <n v="11267.400000000001"/>
    <x v="0"/>
    <x v="2"/>
    <x v="13"/>
    <x v="1"/>
    <x v="4"/>
    <x v="16"/>
  </r>
  <r>
    <x v="5"/>
    <s v="No"/>
    <s v="L-UL031"/>
    <d v="2024-11-24T00:00:00"/>
    <n v="24"/>
    <n v="14573.52"/>
    <n v="8936.16"/>
    <x v="1"/>
    <x v="6"/>
    <x v="5"/>
    <x v="1"/>
    <x v="0"/>
    <x v="1"/>
  </r>
  <r>
    <x v="0"/>
    <s v="No"/>
    <s v="L-GA036"/>
    <d v="2024-09-02T00:00:00"/>
    <n v="17"/>
    <n v="8171.9"/>
    <n v="5132.9799999999996"/>
    <x v="1"/>
    <x v="1"/>
    <x v="0"/>
    <x v="1"/>
    <x v="0"/>
    <x v="0"/>
  </r>
  <r>
    <x v="12"/>
    <s v="No"/>
    <s v="S-ST013"/>
    <d v="2024-10-18T00:00:00"/>
    <n v="37"/>
    <n v="14768.92"/>
    <n v="11160.68"/>
    <x v="1"/>
    <x v="6"/>
    <x v="12"/>
    <x v="4"/>
    <x v="3"/>
    <x v="4"/>
  </r>
  <r>
    <x v="5"/>
    <s v="No"/>
    <s v="H-WI035"/>
    <d v="2023-02-16T00:00:00"/>
    <n v="15"/>
    <n v="5316.3"/>
    <n v="3795.9"/>
    <x v="0"/>
    <x v="0"/>
    <x v="5"/>
    <x v="1"/>
    <x v="2"/>
    <x v="13"/>
  </r>
  <r>
    <x v="13"/>
    <s v="No"/>
    <s v="S-SM033"/>
    <d v="2024-07-04T00:00:00"/>
    <n v="4"/>
    <n v="5324.28"/>
    <n v="3270.48"/>
    <x v="1"/>
    <x v="1"/>
    <x v="13"/>
    <x v="7"/>
    <x v="3"/>
    <x v="12"/>
  </r>
  <r>
    <x v="0"/>
    <s v="No"/>
    <s v="A-MI014"/>
    <d v="2024-09-16T00:00:00"/>
    <n v="10"/>
    <n v="5624.0999999999995"/>
    <n v="4294.3"/>
    <x v="1"/>
    <x v="1"/>
    <x v="0"/>
    <x v="3"/>
    <x v="1"/>
    <x v="11"/>
  </r>
  <r>
    <x v="1"/>
    <s v="No"/>
    <s v="A-KE020"/>
    <d v="2023-07-07T00:00:00"/>
    <n v="10"/>
    <n v="3411.7000000000003"/>
    <n v="2034.7"/>
    <x v="0"/>
    <x v="2"/>
    <x v="1"/>
    <x v="1"/>
    <x v="1"/>
    <x v="5"/>
  </r>
  <r>
    <x v="10"/>
    <s v="No"/>
    <s v="L-GA036"/>
    <d v="2024-07-11T00:00:00"/>
    <n v="18"/>
    <n v="8652.6"/>
    <n v="5434.92"/>
    <x v="1"/>
    <x v="1"/>
    <x v="10"/>
    <x v="1"/>
    <x v="0"/>
    <x v="0"/>
  </r>
  <r>
    <x v="6"/>
    <s v="No"/>
    <s v="A-CH039"/>
    <d v="2023-06-24T00:00:00"/>
    <n v="11"/>
    <n v="9658.77"/>
    <n v="6654.67"/>
    <x v="0"/>
    <x v="4"/>
    <x v="6"/>
    <x v="2"/>
    <x v="1"/>
    <x v="2"/>
  </r>
  <r>
    <x v="5"/>
    <s v="No"/>
    <s v="S-SM033"/>
    <d v="2024-10-17T00:00:00"/>
    <n v="39"/>
    <n v="51911.729999999996"/>
    <n v="31887.18"/>
    <x v="1"/>
    <x v="6"/>
    <x v="5"/>
    <x v="7"/>
    <x v="3"/>
    <x v="12"/>
  </r>
  <r>
    <x v="13"/>
    <s v="No"/>
    <s v="S-SM038"/>
    <d v="2024-09-21T00:00:00"/>
    <n v="12"/>
    <n v="17343.599999999999"/>
    <n v="11643.24"/>
    <x v="1"/>
    <x v="1"/>
    <x v="13"/>
    <x v="1"/>
    <x v="3"/>
    <x v="12"/>
  </r>
  <r>
    <x v="4"/>
    <s v="No"/>
    <s v="H-WI032"/>
    <d v="2024-11-04T00:00:00"/>
    <n v="26"/>
    <n v="6151.8600000000006"/>
    <n v="4762.42"/>
    <x v="1"/>
    <x v="6"/>
    <x v="4"/>
    <x v="1"/>
    <x v="2"/>
    <x v="13"/>
  </r>
  <r>
    <x v="3"/>
    <s v="No"/>
    <s v="S-SM023"/>
    <d v="2023-02-03T00:00:00"/>
    <n v="13"/>
    <n v="3370.5099999999998"/>
    <n v="2203.11"/>
    <x v="0"/>
    <x v="0"/>
    <x v="3"/>
    <x v="6"/>
    <x v="3"/>
    <x v="15"/>
  </r>
  <r>
    <x v="5"/>
    <s v="No"/>
    <s v="L-UL001"/>
    <d v="2023-06-13T00:00:00"/>
    <n v="19"/>
    <n v="4340.17"/>
    <n v="3468.64"/>
    <x v="0"/>
    <x v="4"/>
    <x v="5"/>
    <x v="5"/>
    <x v="0"/>
    <x v="1"/>
  </r>
  <r>
    <x v="11"/>
    <s v="No"/>
    <s v="L-UL001"/>
    <d v="2023-12-20T00:00:00"/>
    <n v="39"/>
    <n v="8908.77"/>
    <n v="7119.84"/>
    <x v="0"/>
    <x v="7"/>
    <x v="11"/>
    <x v="5"/>
    <x v="0"/>
    <x v="1"/>
  </r>
  <r>
    <x v="1"/>
    <s v="No"/>
    <s v="H-WI032"/>
    <d v="2024-10-01T00:00:00"/>
    <n v="33"/>
    <n v="7808.13"/>
    <n v="6044.61"/>
    <x v="1"/>
    <x v="6"/>
    <x v="1"/>
    <x v="1"/>
    <x v="2"/>
    <x v="13"/>
  </r>
  <r>
    <x v="7"/>
    <s v="No"/>
    <s v="A-MI014"/>
    <d v="2024-11-07T00:00:00"/>
    <n v="40"/>
    <n v="22496.399999999998"/>
    <n v="17177.2"/>
    <x v="1"/>
    <x v="6"/>
    <x v="7"/>
    <x v="3"/>
    <x v="1"/>
    <x v="11"/>
  </r>
  <r>
    <x v="10"/>
    <s v="No"/>
    <s v="A-KE011"/>
    <d v="2024-06-18T00:00:00"/>
    <n v="5"/>
    <n v="6656.15"/>
    <n v="4153.55"/>
    <x v="1"/>
    <x v="5"/>
    <x v="10"/>
    <x v="2"/>
    <x v="1"/>
    <x v="5"/>
  </r>
  <r>
    <x v="0"/>
    <s v="No"/>
    <s v="G-VR049"/>
    <d v="2023-02-23T00:00:00"/>
    <n v="26"/>
    <n v="22598.16"/>
    <n v="16965.78"/>
    <x v="0"/>
    <x v="0"/>
    <x v="0"/>
    <x v="5"/>
    <x v="4"/>
    <x v="9"/>
  </r>
  <r>
    <x v="4"/>
    <s v="No"/>
    <s v="H-WI008"/>
    <d v="2024-10-06T00:00:00"/>
    <n v="32"/>
    <n v="6253.76"/>
    <n v="4670.3999999999996"/>
    <x v="1"/>
    <x v="6"/>
    <x v="4"/>
    <x v="5"/>
    <x v="2"/>
    <x v="7"/>
  </r>
  <r>
    <x v="1"/>
    <s v="No"/>
    <s v="A-KE027"/>
    <d v="2023-07-20T00:00:00"/>
    <n v="4"/>
    <n v="3552.84"/>
    <n v="2889.8"/>
    <x v="0"/>
    <x v="2"/>
    <x v="1"/>
    <x v="2"/>
    <x v="1"/>
    <x v="5"/>
  </r>
  <r>
    <x v="5"/>
    <s v="No"/>
    <s v="G-GA006"/>
    <d v="2024-09-14T00:00:00"/>
    <n v="19"/>
    <n v="25722.01"/>
    <n v="18514.740000000002"/>
    <x v="1"/>
    <x v="1"/>
    <x v="5"/>
    <x v="6"/>
    <x v="4"/>
    <x v="8"/>
  </r>
  <r>
    <x v="5"/>
    <s v="No"/>
    <s v="A-CH002"/>
    <d v="2024-06-04T00:00:00"/>
    <n v="18"/>
    <n v="3293.64"/>
    <n v="2502.1799999999998"/>
    <x v="1"/>
    <x v="5"/>
    <x v="5"/>
    <x v="2"/>
    <x v="1"/>
    <x v="2"/>
  </r>
  <r>
    <x v="8"/>
    <s v="No"/>
    <s v="L-GA036"/>
    <d v="2024-07-06T00:00:00"/>
    <n v="7"/>
    <n v="3364.9"/>
    <n v="2113.58"/>
    <x v="1"/>
    <x v="1"/>
    <x v="8"/>
    <x v="1"/>
    <x v="0"/>
    <x v="0"/>
  </r>
  <r>
    <x v="9"/>
    <s v="No"/>
    <s v="H-WI029"/>
    <d v="2024-01-08T00:00:00"/>
    <n v="27"/>
    <n v="34441.469999999994"/>
    <n v="21475.53"/>
    <x v="1"/>
    <x v="3"/>
    <x v="9"/>
    <x v="4"/>
    <x v="2"/>
    <x v="13"/>
  </r>
  <r>
    <x v="9"/>
    <s v="No"/>
    <s v="H-WI042"/>
    <d v="2024-12-16T00:00:00"/>
    <n v="39"/>
    <n v="34452.6"/>
    <n v="23575.11"/>
    <x v="1"/>
    <x v="6"/>
    <x v="9"/>
    <x v="3"/>
    <x v="2"/>
    <x v="10"/>
  </r>
  <r>
    <x v="5"/>
    <s v="No"/>
    <s v="G-GA047"/>
    <d v="2024-04-05T00:00:00"/>
    <n v="16"/>
    <n v="18730.240000000002"/>
    <n v="14962.72"/>
    <x v="1"/>
    <x v="5"/>
    <x v="5"/>
    <x v="6"/>
    <x v="4"/>
    <x v="8"/>
  </r>
  <r>
    <x v="11"/>
    <s v="No"/>
    <s v="A-KE011"/>
    <d v="2024-07-22T00:00:00"/>
    <n v="8"/>
    <n v="10649.84"/>
    <n v="6645.68"/>
    <x v="1"/>
    <x v="1"/>
    <x v="11"/>
    <x v="2"/>
    <x v="1"/>
    <x v="5"/>
  </r>
  <r>
    <x v="4"/>
    <s v="No"/>
    <s v="G-GA018"/>
    <d v="2024-10-20T00:00:00"/>
    <n v="27"/>
    <n v="21779.82"/>
    <n v="12988.08"/>
    <x v="1"/>
    <x v="6"/>
    <x v="4"/>
    <x v="1"/>
    <x v="4"/>
    <x v="8"/>
  </r>
  <r>
    <x v="13"/>
    <s v="No"/>
    <s v="G-VR022"/>
    <d v="2024-06-14T00:00:00"/>
    <n v="2"/>
    <n v="1459.96"/>
    <n v="1177.98"/>
    <x v="1"/>
    <x v="5"/>
    <x v="13"/>
    <x v="1"/>
    <x v="4"/>
    <x v="9"/>
  </r>
  <r>
    <x v="5"/>
    <s v="No"/>
    <s v="S-SM033"/>
    <d v="2024-12-28T00:00:00"/>
    <n v="29"/>
    <n v="38601.03"/>
    <n v="23710.98"/>
    <x v="1"/>
    <x v="6"/>
    <x v="5"/>
    <x v="7"/>
    <x v="3"/>
    <x v="12"/>
  </r>
  <r>
    <x v="11"/>
    <s v="No"/>
    <s v="H-NO016"/>
    <d v="2023-06-29T00:00:00"/>
    <n v="18"/>
    <n v="15902.82"/>
    <n v="11089.62"/>
    <x v="0"/>
    <x v="4"/>
    <x v="11"/>
    <x v="3"/>
    <x v="2"/>
    <x v="3"/>
  </r>
  <r>
    <x v="12"/>
    <s v="No"/>
    <s v="L-UL031"/>
    <d v="2024-10-22T00:00:00"/>
    <n v="22"/>
    <n v="13359.060000000001"/>
    <n v="8191.48"/>
    <x v="1"/>
    <x v="6"/>
    <x v="12"/>
    <x v="1"/>
    <x v="0"/>
    <x v="1"/>
  </r>
  <r>
    <x v="2"/>
    <s v="No"/>
    <s v="A-CH039"/>
    <d v="2023-03-04T00:00:00"/>
    <n v="19"/>
    <n v="16683.330000000002"/>
    <n v="11494.43"/>
    <x v="0"/>
    <x v="0"/>
    <x v="2"/>
    <x v="2"/>
    <x v="1"/>
    <x v="2"/>
  </r>
  <r>
    <x v="7"/>
    <s v="No"/>
    <s v="L-UL031"/>
    <d v="2024-08-13T00:00:00"/>
    <n v="8"/>
    <n v="4857.84"/>
    <n v="2978.72"/>
    <x v="1"/>
    <x v="1"/>
    <x v="7"/>
    <x v="1"/>
    <x v="0"/>
    <x v="1"/>
  </r>
  <r>
    <x v="4"/>
    <s v="No"/>
    <s v="H-WI032"/>
    <d v="2024-10-06T00:00:00"/>
    <n v="26"/>
    <n v="6151.8600000000006"/>
    <n v="4762.42"/>
    <x v="1"/>
    <x v="6"/>
    <x v="4"/>
    <x v="1"/>
    <x v="2"/>
    <x v="13"/>
  </r>
  <r>
    <x v="14"/>
    <s v="No"/>
    <s v="H-WI030"/>
    <d v="2023-05-23T00:00:00"/>
    <n v="5"/>
    <n v="2716.8"/>
    <n v="1932.8999999999999"/>
    <x v="0"/>
    <x v="4"/>
    <x v="14"/>
    <x v="1"/>
    <x v="2"/>
    <x v="10"/>
  </r>
  <r>
    <x v="15"/>
    <s v="No"/>
    <s v="L-UL028"/>
    <d v="2024-04-04T00:00:00"/>
    <n v="8"/>
    <n v="3389.36"/>
    <n v="2208.8000000000002"/>
    <x v="1"/>
    <x v="5"/>
    <x v="15"/>
    <x v="7"/>
    <x v="0"/>
    <x v="1"/>
  </r>
  <r>
    <x v="1"/>
    <s v="No"/>
    <s v="H-WI032"/>
    <d v="2024-12-11T00:00:00"/>
    <n v="39"/>
    <n v="9227.7900000000009"/>
    <n v="7143.6299999999992"/>
    <x v="1"/>
    <x v="6"/>
    <x v="1"/>
    <x v="1"/>
    <x v="2"/>
    <x v="13"/>
  </r>
  <r>
    <x v="5"/>
    <s v="No"/>
    <s v="H-WI008"/>
    <d v="2023-07-28T00:00:00"/>
    <n v="21"/>
    <n v="4104.03"/>
    <n v="3064.95"/>
    <x v="0"/>
    <x v="2"/>
    <x v="5"/>
    <x v="5"/>
    <x v="2"/>
    <x v="7"/>
  </r>
  <r>
    <x v="13"/>
    <s v="No"/>
    <s v="A-KE020"/>
    <d v="2024-12-17T00:00:00"/>
    <n v="28"/>
    <n v="9552.76"/>
    <n v="5697.16"/>
    <x v="1"/>
    <x v="6"/>
    <x v="13"/>
    <x v="1"/>
    <x v="1"/>
    <x v="5"/>
  </r>
  <r>
    <x v="13"/>
    <s v="No"/>
    <s v="H-WI035"/>
    <d v="2023-08-23T00:00:00"/>
    <n v="3"/>
    <n v="1063.26"/>
    <n v="759.18000000000006"/>
    <x v="0"/>
    <x v="2"/>
    <x v="13"/>
    <x v="1"/>
    <x v="2"/>
    <x v="13"/>
  </r>
  <r>
    <x v="5"/>
    <s v="No"/>
    <s v="L-UL031"/>
    <d v="2024-06-04T00:00:00"/>
    <n v="6"/>
    <n v="3643.38"/>
    <n v="2234.04"/>
    <x v="1"/>
    <x v="5"/>
    <x v="5"/>
    <x v="1"/>
    <x v="0"/>
    <x v="1"/>
  </r>
  <r>
    <x v="7"/>
    <s v="No"/>
    <s v="A-KE027"/>
    <d v="2024-05-03T00:00:00"/>
    <n v="12"/>
    <n v="10658.52"/>
    <n v="8669.4000000000015"/>
    <x v="1"/>
    <x v="5"/>
    <x v="7"/>
    <x v="2"/>
    <x v="1"/>
    <x v="5"/>
  </r>
  <r>
    <x v="1"/>
    <s v="No"/>
    <s v="H-WI029"/>
    <d v="2024-11-21T00:00:00"/>
    <n v="32"/>
    <n v="40819.519999999997"/>
    <n v="25452.48"/>
    <x v="1"/>
    <x v="6"/>
    <x v="1"/>
    <x v="4"/>
    <x v="2"/>
    <x v="13"/>
  </r>
  <r>
    <x v="12"/>
    <s v="No"/>
    <s v="A-CH021"/>
    <d v="2024-03-19T00:00:00"/>
    <n v="23"/>
    <n v="4965.4699999999993"/>
    <n v="3594.21"/>
    <x v="1"/>
    <x v="3"/>
    <x v="12"/>
    <x v="4"/>
    <x v="1"/>
    <x v="2"/>
  </r>
  <r>
    <x v="14"/>
    <s v="No"/>
    <s v="G-GA006"/>
    <d v="2024-07-27T00:00:00"/>
    <n v="5"/>
    <n v="6768.95"/>
    <n v="4872.3"/>
    <x v="1"/>
    <x v="1"/>
    <x v="14"/>
    <x v="6"/>
    <x v="4"/>
    <x v="8"/>
  </r>
  <r>
    <x v="14"/>
    <s v="No"/>
    <s v="S-SM033"/>
    <d v="2024-10-28T00:00:00"/>
    <n v="34"/>
    <n v="45256.38"/>
    <n v="27799.08"/>
    <x v="1"/>
    <x v="6"/>
    <x v="14"/>
    <x v="7"/>
    <x v="3"/>
    <x v="12"/>
  </r>
  <r>
    <x v="0"/>
    <s v="No"/>
    <s v="S-FI037"/>
    <d v="2024-02-01T00:00:00"/>
    <n v="13"/>
    <n v="19128.98"/>
    <n v="12943.449999999999"/>
    <x v="1"/>
    <x v="3"/>
    <x v="0"/>
    <x v="1"/>
    <x v="3"/>
    <x v="6"/>
  </r>
  <r>
    <x v="10"/>
    <s v="No"/>
    <s v="A-KE025"/>
    <d v="2024-07-21T00:00:00"/>
    <n v="8"/>
    <n v="7576.4"/>
    <n v="5339.04"/>
    <x v="1"/>
    <x v="1"/>
    <x v="10"/>
    <x v="3"/>
    <x v="1"/>
    <x v="5"/>
  </r>
  <r>
    <x v="3"/>
    <s v="No"/>
    <s v="A-CH002"/>
    <d v="2024-03-22T00:00:00"/>
    <n v="26"/>
    <n v="4757.4799999999996"/>
    <n v="3614.2599999999998"/>
    <x v="1"/>
    <x v="3"/>
    <x v="3"/>
    <x v="2"/>
    <x v="1"/>
    <x v="2"/>
  </r>
  <r>
    <x v="10"/>
    <s v="No"/>
    <s v="L-GA010"/>
    <d v="2023-09-03T00:00:00"/>
    <n v="16"/>
    <n v="10448"/>
    <n v="7826.4"/>
    <x v="0"/>
    <x v="2"/>
    <x v="10"/>
    <x v="5"/>
    <x v="0"/>
    <x v="0"/>
  </r>
  <r>
    <x v="2"/>
    <s v="No"/>
    <s v="G-GA006"/>
    <d v="2024-06-04T00:00:00"/>
    <n v="4"/>
    <n v="5415.16"/>
    <n v="3897.84"/>
    <x v="1"/>
    <x v="5"/>
    <x v="2"/>
    <x v="6"/>
    <x v="4"/>
    <x v="8"/>
  </r>
  <r>
    <x v="10"/>
    <s v="No"/>
    <s v="L-UL031"/>
    <d v="2024-09-26T00:00:00"/>
    <n v="15"/>
    <n v="9108.4500000000007"/>
    <n v="5585.0999999999995"/>
    <x v="1"/>
    <x v="1"/>
    <x v="10"/>
    <x v="1"/>
    <x v="0"/>
    <x v="1"/>
  </r>
  <r>
    <x v="4"/>
    <s v="No"/>
    <s v="A-KE024"/>
    <d v="2023-06-16T00:00:00"/>
    <n v="14"/>
    <n v="14748.720000000001"/>
    <n v="8767.64"/>
    <x v="0"/>
    <x v="4"/>
    <x v="4"/>
    <x v="1"/>
    <x v="1"/>
    <x v="5"/>
  </r>
  <r>
    <x v="3"/>
    <s v="No"/>
    <s v="H-NO016"/>
    <d v="2023-02-01T00:00:00"/>
    <n v="16"/>
    <n v="14135.84"/>
    <n v="9857.44"/>
    <x v="0"/>
    <x v="0"/>
    <x v="3"/>
    <x v="3"/>
    <x v="2"/>
    <x v="3"/>
  </r>
  <r>
    <x v="12"/>
    <s v="No"/>
    <s v="A-KE025"/>
    <d v="2024-02-03T00:00:00"/>
    <n v="15"/>
    <n v="14205.75"/>
    <n v="10010.700000000001"/>
    <x v="1"/>
    <x v="3"/>
    <x v="12"/>
    <x v="3"/>
    <x v="1"/>
    <x v="5"/>
  </r>
  <r>
    <x v="14"/>
    <s v="No"/>
    <s v="S-SM033"/>
    <d v="2024-07-27T00:00:00"/>
    <n v="7"/>
    <n v="9317.49"/>
    <n v="5723.34"/>
    <x v="1"/>
    <x v="1"/>
    <x v="14"/>
    <x v="7"/>
    <x v="3"/>
    <x v="12"/>
  </r>
  <r>
    <x v="11"/>
    <s v="No"/>
    <s v="A-MI014"/>
    <d v="2024-03-24T00:00:00"/>
    <n v="11"/>
    <n v="6186.5099999999993"/>
    <n v="4723.7300000000005"/>
    <x v="1"/>
    <x v="3"/>
    <x v="11"/>
    <x v="3"/>
    <x v="1"/>
    <x v="11"/>
  </r>
  <r>
    <x v="0"/>
    <s v="No"/>
    <s v="G-VR043"/>
    <d v="2023-08-01T00:00:00"/>
    <n v="20"/>
    <n v="7651.5999999999995"/>
    <n v="6046.5999999999995"/>
    <x v="0"/>
    <x v="2"/>
    <x v="0"/>
    <x v="0"/>
    <x v="4"/>
    <x v="9"/>
  </r>
  <r>
    <x v="5"/>
    <s v="No"/>
    <s v="G-GA044"/>
    <d v="2023-09-12T00:00:00"/>
    <n v="5"/>
    <n v="5655.5499999999993"/>
    <n v="4694.75"/>
    <x v="0"/>
    <x v="2"/>
    <x v="5"/>
    <x v="1"/>
    <x v="4"/>
    <x v="16"/>
  </r>
  <r>
    <x v="12"/>
    <s v="No"/>
    <s v="H-WI032"/>
    <d v="2024-08-26T00:00:00"/>
    <n v="5"/>
    <n v="1183.0500000000002"/>
    <n v="915.84999999999991"/>
    <x v="1"/>
    <x v="1"/>
    <x v="12"/>
    <x v="1"/>
    <x v="2"/>
    <x v="13"/>
  </r>
  <r>
    <x v="12"/>
    <s v="No"/>
    <s v="L-UL028"/>
    <d v="2024-11-24T00:00:00"/>
    <n v="33"/>
    <n v="13981.11"/>
    <n v="9111.3000000000011"/>
    <x v="1"/>
    <x v="6"/>
    <x v="12"/>
    <x v="7"/>
    <x v="0"/>
    <x v="1"/>
  </r>
  <r>
    <x v="1"/>
    <s v="No"/>
    <s v="A-LA026"/>
    <d v="2023-10-17T00:00:00"/>
    <n v="35"/>
    <n v="4695.25"/>
    <n v="3878.7"/>
    <x v="0"/>
    <x v="7"/>
    <x v="1"/>
    <x v="1"/>
    <x v="1"/>
    <x v="14"/>
  </r>
  <r>
    <x v="5"/>
    <s v="No"/>
    <s v="G-GA018"/>
    <d v="2024-01-10T00:00:00"/>
    <n v="29"/>
    <n v="23393.14"/>
    <n v="13950.16"/>
    <x v="1"/>
    <x v="3"/>
    <x v="5"/>
    <x v="1"/>
    <x v="4"/>
    <x v="8"/>
  </r>
  <r>
    <x v="3"/>
    <s v="No"/>
    <s v="S-SM033"/>
    <d v="2024-07-22T00:00:00"/>
    <n v="17"/>
    <n v="22628.19"/>
    <n v="13899.54"/>
    <x v="1"/>
    <x v="1"/>
    <x v="3"/>
    <x v="7"/>
    <x v="3"/>
    <x v="12"/>
  </r>
  <r>
    <x v="7"/>
    <s v="No"/>
    <s v="A-CH045"/>
    <d v="2024-09-05T00:00:00"/>
    <n v="11"/>
    <n v="7390.35"/>
    <n v="5836.4900000000007"/>
    <x v="1"/>
    <x v="1"/>
    <x v="7"/>
    <x v="1"/>
    <x v="1"/>
    <x v="2"/>
  </r>
  <r>
    <x v="14"/>
    <s v="No"/>
    <s v="H-WI030"/>
    <d v="2023-12-08T00:00:00"/>
    <n v="39"/>
    <n v="21191.040000000001"/>
    <n v="15076.619999999999"/>
    <x v="0"/>
    <x v="7"/>
    <x v="14"/>
    <x v="1"/>
    <x v="2"/>
    <x v="10"/>
  </r>
  <r>
    <x v="0"/>
    <s v="No"/>
    <s v="G-VR022"/>
    <d v="2024-01-07T00:00:00"/>
    <n v="22"/>
    <n v="16059.560000000001"/>
    <n v="12957.78"/>
    <x v="1"/>
    <x v="3"/>
    <x v="0"/>
    <x v="1"/>
    <x v="4"/>
    <x v="9"/>
  </r>
  <r>
    <x v="5"/>
    <s v="No"/>
    <s v="H-WI042"/>
    <d v="2024-11-04T00:00:00"/>
    <n v="39"/>
    <n v="34452.6"/>
    <n v="23575.11"/>
    <x v="1"/>
    <x v="6"/>
    <x v="5"/>
    <x v="3"/>
    <x v="2"/>
    <x v="10"/>
  </r>
  <r>
    <x v="9"/>
    <s v="No"/>
    <s v="H-WI030"/>
    <d v="2023-04-17T00:00:00"/>
    <n v="5"/>
    <n v="2716.8"/>
    <n v="1932.8999999999999"/>
    <x v="0"/>
    <x v="4"/>
    <x v="9"/>
    <x v="1"/>
    <x v="2"/>
    <x v="10"/>
  </r>
  <r>
    <x v="3"/>
    <s v="No"/>
    <s v="G-VR043"/>
    <d v="2023-01-31T00:00:00"/>
    <n v="27"/>
    <n v="10329.66"/>
    <n v="8162.91"/>
    <x v="0"/>
    <x v="0"/>
    <x v="3"/>
    <x v="0"/>
    <x v="4"/>
    <x v="9"/>
  </r>
  <r>
    <x v="9"/>
    <s v="No"/>
    <s v="L-UL028"/>
    <d v="2024-01-27T00:00:00"/>
    <n v="29"/>
    <n v="12286.43"/>
    <n v="8006.9000000000005"/>
    <x v="1"/>
    <x v="3"/>
    <x v="9"/>
    <x v="7"/>
    <x v="0"/>
    <x v="1"/>
  </r>
  <r>
    <x v="1"/>
    <s v="No"/>
    <s v="A-KE040"/>
    <d v="2023-10-07T00:00:00"/>
    <n v="17"/>
    <n v="2771.8500000000004"/>
    <n v="2143.87"/>
    <x v="0"/>
    <x v="7"/>
    <x v="1"/>
    <x v="1"/>
    <x v="1"/>
    <x v="5"/>
  </r>
  <r>
    <x v="5"/>
    <s v="No"/>
    <s v="S-ST013"/>
    <d v="2024-08-11T00:00:00"/>
    <n v="3"/>
    <n v="1197.48"/>
    <n v="904.92"/>
    <x v="1"/>
    <x v="1"/>
    <x v="5"/>
    <x v="4"/>
    <x v="3"/>
    <x v="4"/>
  </r>
  <r>
    <x v="7"/>
    <s v="No"/>
    <s v="G-GA046"/>
    <d v="2024-05-06T00:00:00"/>
    <n v="6"/>
    <n v="1938.8999999999999"/>
    <n v="1199.1600000000001"/>
    <x v="1"/>
    <x v="5"/>
    <x v="7"/>
    <x v="0"/>
    <x v="4"/>
    <x v="8"/>
  </r>
  <r>
    <x v="8"/>
    <s v="No"/>
    <s v="S-ST013"/>
    <d v="2024-09-27T00:00:00"/>
    <n v="12"/>
    <n v="4789.92"/>
    <n v="3619.68"/>
    <x v="1"/>
    <x v="1"/>
    <x v="8"/>
    <x v="4"/>
    <x v="3"/>
    <x v="4"/>
  </r>
  <r>
    <x v="5"/>
    <s v="No"/>
    <s v="A-CH002"/>
    <d v="2024-09-04T00:00:00"/>
    <n v="11"/>
    <n v="2012.78"/>
    <n v="1529.11"/>
    <x v="1"/>
    <x v="1"/>
    <x v="5"/>
    <x v="2"/>
    <x v="1"/>
    <x v="2"/>
  </r>
  <r>
    <x v="13"/>
    <s v="No"/>
    <s v="L-UL031"/>
    <d v="2024-05-12T00:00:00"/>
    <n v="12"/>
    <n v="7286.76"/>
    <n v="4468.08"/>
    <x v="1"/>
    <x v="5"/>
    <x v="13"/>
    <x v="1"/>
    <x v="0"/>
    <x v="1"/>
  </r>
  <r>
    <x v="5"/>
    <s v="No"/>
    <s v="L-UL031"/>
    <d v="2024-09-12T00:00:00"/>
    <n v="19"/>
    <n v="11537.37"/>
    <n v="7074.4599999999991"/>
    <x v="1"/>
    <x v="1"/>
    <x v="5"/>
    <x v="1"/>
    <x v="0"/>
    <x v="1"/>
  </r>
  <r>
    <x v="14"/>
    <s v="No"/>
    <s v="L-GA036"/>
    <d v="2024-02-12T00:00:00"/>
    <n v="17"/>
    <n v="8171.9"/>
    <n v="5132.9799999999996"/>
    <x v="1"/>
    <x v="3"/>
    <x v="14"/>
    <x v="1"/>
    <x v="0"/>
    <x v="0"/>
  </r>
  <r>
    <x v="15"/>
    <s v="No"/>
    <s v="A-MI014"/>
    <d v="2024-05-29T00:00:00"/>
    <n v="5"/>
    <n v="2812.0499999999997"/>
    <n v="2147.15"/>
    <x v="1"/>
    <x v="5"/>
    <x v="15"/>
    <x v="3"/>
    <x v="1"/>
    <x v="11"/>
  </r>
  <r>
    <x v="2"/>
    <s v="No"/>
    <s v="S-SM033"/>
    <d v="2024-07-04T00:00:00"/>
    <n v="3"/>
    <n v="3993.21"/>
    <n v="2452.86"/>
    <x v="1"/>
    <x v="1"/>
    <x v="2"/>
    <x v="7"/>
    <x v="3"/>
    <x v="12"/>
  </r>
  <r>
    <x v="5"/>
    <s v="No"/>
    <s v="L-UL031"/>
    <d v="2024-04-24T00:00:00"/>
    <n v="8"/>
    <n v="4857.84"/>
    <n v="2978.72"/>
    <x v="1"/>
    <x v="5"/>
    <x v="5"/>
    <x v="1"/>
    <x v="0"/>
    <x v="1"/>
  </r>
  <r>
    <x v="5"/>
    <s v="No"/>
    <s v="H-WI048"/>
    <d v="2024-05-06T00:00:00"/>
    <n v="16"/>
    <n v="15440.96"/>
    <n v="12084.8"/>
    <x v="1"/>
    <x v="5"/>
    <x v="5"/>
    <x v="1"/>
    <x v="2"/>
    <x v="7"/>
  </r>
  <r>
    <x v="4"/>
    <s v="No"/>
    <s v="S-FI037"/>
    <d v="2024-05-27T00:00:00"/>
    <n v="15"/>
    <n v="22071.9"/>
    <n v="14934.75"/>
    <x v="1"/>
    <x v="5"/>
    <x v="4"/>
    <x v="1"/>
    <x v="3"/>
    <x v="6"/>
  </r>
  <r>
    <x v="7"/>
    <s v="No"/>
    <s v="H-WI008"/>
    <d v="2023-02-21T00:00:00"/>
    <n v="19"/>
    <n v="3713.17"/>
    <n v="2773.0499999999997"/>
    <x v="0"/>
    <x v="0"/>
    <x v="7"/>
    <x v="5"/>
    <x v="2"/>
    <x v="7"/>
  </r>
  <r>
    <x v="5"/>
    <s v="No"/>
    <s v="L-GA036"/>
    <d v="2024-05-20T00:00:00"/>
    <n v="7"/>
    <n v="3364.9"/>
    <n v="2113.58"/>
    <x v="1"/>
    <x v="5"/>
    <x v="5"/>
    <x v="1"/>
    <x v="0"/>
    <x v="0"/>
  </r>
  <r>
    <x v="6"/>
    <s v="No"/>
    <s v="G-GA018"/>
    <d v="2024-09-07T00:00:00"/>
    <n v="11"/>
    <n v="8873.26"/>
    <n v="5291.4400000000005"/>
    <x v="1"/>
    <x v="1"/>
    <x v="6"/>
    <x v="1"/>
    <x v="4"/>
    <x v="8"/>
  </r>
  <r>
    <x v="12"/>
    <s v="No"/>
    <s v="A-CH045"/>
    <d v="2024-11-03T00:00:00"/>
    <n v="23"/>
    <n v="15452.550000000001"/>
    <n v="12203.570000000002"/>
    <x v="1"/>
    <x v="6"/>
    <x v="12"/>
    <x v="1"/>
    <x v="1"/>
    <x v="2"/>
  </r>
  <r>
    <x v="5"/>
    <s v="No"/>
    <s v="A-KE025"/>
    <d v="2024-09-21T00:00:00"/>
    <n v="16"/>
    <n v="15152.8"/>
    <n v="10678.08"/>
    <x v="1"/>
    <x v="1"/>
    <x v="5"/>
    <x v="3"/>
    <x v="1"/>
    <x v="5"/>
  </r>
  <r>
    <x v="3"/>
    <s v="No"/>
    <s v="H-WI030"/>
    <d v="2023-10-06T00:00:00"/>
    <n v="31"/>
    <n v="16844.16"/>
    <n v="11983.98"/>
    <x v="0"/>
    <x v="7"/>
    <x v="3"/>
    <x v="1"/>
    <x v="2"/>
    <x v="10"/>
  </r>
  <r>
    <x v="8"/>
    <s v="No"/>
    <s v="S-FI037"/>
    <d v="2024-06-01T00:00:00"/>
    <n v="5"/>
    <n v="7357.3"/>
    <n v="4978.25"/>
    <x v="1"/>
    <x v="5"/>
    <x v="8"/>
    <x v="1"/>
    <x v="3"/>
    <x v="6"/>
  </r>
  <r>
    <x v="15"/>
    <s v="No"/>
    <s v="L-UL031"/>
    <d v="2024-08-21T00:00:00"/>
    <n v="12"/>
    <n v="7286.76"/>
    <n v="4468.08"/>
    <x v="1"/>
    <x v="1"/>
    <x v="15"/>
    <x v="1"/>
    <x v="0"/>
    <x v="1"/>
  </r>
  <r>
    <x v="3"/>
    <s v="No"/>
    <s v="A-CH039"/>
    <d v="2023-10-26T00:00:00"/>
    <n v="36"/>
    <n v="31610.52"/>
    <n v="21778.920000000002"/>
    <x v="0"/>
    <x v="7"/>
    <x v="3"/>
    <x v="2"/>
    <x v="1"/>
    <x v="2"/>
  </r>
  <r>
    <x v="12"/>
    <s v="No"/>
    <s v="G-GA006"/>
    <d v="2024-10-11T00:00:00"/>
    <n v="29"/>
    <n v="39259.909999999996"/>
    <n v="28259.34"/>
    <x v="1"/>
    <x v="6"/>
    <x v="12"/>
    <x v="6"/>
    <x v="4"/>
    <x v="8"/>
  </r>
  <r>
    <x v="11"/>
    <s v="No"/>
    <s v="L-UL034"/>
    <d v="2023-06-01T00:00:00"/>
    <n v="11"/>
    <n v="877.91000000000008"/>
    <n v="704.21999999999991"/>
    <x v="0"/>
    <x v="4"/>
    <x v="11"/>
    <x v="6"/>
    <x v="0"/>
    <x v="1"/>
  </r>
  <r>
    <x v="9"/>
    <s v="No"/>
    <s v="L-UL028"/>
    <d v="2024-05-12T00:00:00"/>
    <n v="17"/>
    <n v="7202.39"/>
    <n v="4693.7000000000007"/>
    <x v="1"/>
    <x v="5"/>
    <x v="9"/>
    <x v="7"/>
    <x v="0"/>
    <x v="1"/>
  </r>
  <r>
    <x v="5"/>
    <s v="No"/>
    <s v="H-WI035"/>
    <d v="2024-01-27T00:00:00"/>
    <n v="14"/>
    <n v="4961.88"/>
    <n v="3542.84"/>
    <x v="1"/>
    <x v="3"/>
    <x v="5"/>
    <x v="1"/>
    <x v="2"/>
    <x v="13"/>
  </r>
  <r>
    <x v="10"/>
    <s v="No"/>
    <s v="A-KE011"/>
    <d v="2024-04-24T00:00:00"/>
    <n v="20"/>
    <n v="26624.6"/>
    <n v="16614.2"/>
    <x v="1"/>
    <x v="5"/>
    <x v="10"/>
    <x v="2"/>
    <x v="1"/>
    <x v="5"/>
  </r>
  <r>
    <x v="15"/>
    <s v="No"/>
    <s v="S-ST013"/>
    <d v="2024-08-14T00:00:00"/>
    <n v="15"/>
    <n v="5987.4000000000005"/>
    <n v="4524.5999999999995"/>
    <x v="1"/>
    <x v="1"/>
    <x v="15"/>
    <x v="4"/>
    <x v="3"/>
    <x v="4"/>
  </r>
  <r>
    <x v="5"/>
    <s v="No"/>
    <s v="L-UL028"/>
    <d v="2024-01-06T00:00:00"/>
    <n v="18"/>
    <n v="7626.06"/>
    <n v="4969.8"/>
    <x v="1"/>
    <x v="3"/>
    <x v="5"/>
    <x v="7"/>
    <x v="0"/>
    <x v="1"/>
  </r>
  <r>
    <x v="0"/>
    <s v="No"/>
    <s v="H-WI030"/>
    <d v="2023-11-19T00:00:00"/>
    <n v="27"/>
    <n v="14670.720000000001"/>
    <n v="10437.66"/>
    <x v="0"/>
    <x v="7"/>
    <x v="0"/>
    <x v="1"/>
    <x v="2"/>
    <x v="10"/>
  </r>
  <r>
    <x v="14"/>
    <s v="No"/>
    <s v="A-CH039"/>
    <d v="2024-09-28T00:00:00"/>
    <n v="33"/>
    <n v="28976.31"/>
    <n v="19964.010000000002"/>
    <x v="1"/>
    <x v="1"/>
    <x v="14"/>
    <x v="2"/>
    <x v="1"/>
    <x v="2"/>
  </r>
  <r>
    <x v="6"/>
    <s v="No"/>
    <s v="S-ST013"/>
    <d v="2024-07-08T00:00:00"/>
    <n v="19"/>
    <n v="7584.0400000000009"/>
    <n v="5731.16"/>
    <x v="1"/>
    <x v="1"/>
    <x v="6"/>
    <x v="4"/>
    <x v="3"/>
    <x v="4"/>
  </r>
  <r>
    <x v="14"/>
    <s v="No"/>
    <s v="L-UL001"/>
    <d v="2023-02-08T00:00:00"/>
    <n v="30"/>
    <n v="6852.9000000000005"/>
    <n v="5476.8"/>
    <x v="0"/>
    <x v="0"/>
    <x v="14"/>
    <x v="5"/>
    <x v="0"/>
    <x v="1"/>
  </r>
  <r>
    <x v="12"/>
    <s v="No"/>
    <s v="A-CH002"/>
    <d v="2024-11-12T00:00:00"/>
    <n v="25"/>
    <n v="4574.5"/>
    <n v="3475.25"/>
    <x v="1"/>
    <x v="6"/>
    <x v="12"/>
    <x v="2"/>
    <x v="1"/>
    <x v="2"/>
  </r>
  <r>
    <x v="8"/>
    <s v="No"/>
    <s v="L-GA036"/>
    <d v="2024-05-24T00:00:00"/>
    <n v="3"/>
    <n v="1442.1"/>
    <n v="905.81999999999994"/>
    <x v="1"/>
    <x v="5"/>
    <x v="8"/>
    <x v="1"/>
    <x v="0"/>
    <x v="0"/>
  </r>
  <r>
    <x v="9"/>
    <s v="No"/>
    <s v="L-UL028"/>
    <d v="2024-09-22T00:00:00"/>
    <n v="20"/>
    <n v="8473.4"/>
    <n v="5522"/>
    <x v="1"/>
    <x v="1"/>
    <x v="9"/>
    <x v="7"/>
    <x v="0"/>
    <x v="1"/>
  </r>
  <r>
    <x v="15"/>
    <s v="No"/>
    <s v="G-VR022"/>
    <d v="2024-07-03T00:00:00"/>
    <n v="4"/>
    <n v="2919.92"/>
    <n v="2355.96"/>
    <x v="1"/>
    <x v="1"/>
    <x v="15"/>
    <x v="1"/>
    <x v="4"/>
    <x v="9"/>
  </r>
  <r>
    <x v="0"/>
    <s v="No"/>
    <s v="L-UL001"/>
    <d v="2024-09-06T00:00:00"/>
    <n v="7"/>
    <n v="1599.01"/>
    <n v="1277.92"/>
    <x v="1"/>
    <x v="1"/>
    <x v="0"/>
    <x v="5"/>
    <x v="0"/>
    <x v="1"/>
  </r>
  <r>
    <x v="5"/>
    <s v="No"/>
    <s v="A-KE025"/>
    <d v="2024-11-03T00:00:00"/>
    <n v="25"/>
    <n v="23676.25"/>
    <n v="16684.5"/>
    <x v="1"/>
    <x v="6"/>
    <x v="5"/>
    <x v="3"/>
    <x v="1"/>
    <x v="5"/>
  </r>
  <r>
    <x v="12"/>
    <s v="No"/>
    <s v="L-UL028"/>
    <d v="2024-01-13T00:00:00"/>
    <n v="11"/>
    <n v="4660.37"/>
    <n v="3037.1000000000004"/>
    <x v="1"/>
    <x v="3"/>
    <x v="12"/>
    <x v="7"/>
    <x v="0"/>
    <x v="1"/>
  </r>
  <r>
    <x v="5"/>
    <s v="No"/>
    <s v="H-WI032"/>
    <d v="2024-10-23T00:00:00"/>
    <n v="23"/>
    <n v="5442.0300000000007"/>
    <n v="4212.91"/>
    <x v="1"/>
    <x v="6"/>
    <x v="5"/>
    <x v="1"/>
    <x v="2"/>
    <x v="13"/>
  </r>
  <r>
    <x v="5"/>
    <s v="No"/>
    <s v="A-KE025"/>
    <d v="2024-10-22T00:00:00"/>
    <n v="25"/>
    <n v="23676.25"/>
    <n v="16684.5"/>
    <x v="1"/>
    <x v="6"/>
    <x v="5"/>
    <x v="3"/>
    <x v="1"/>
    <x v="5"/>
  </r>
  <r>
    <x v="5"/>
    <s v="No"/>
    <s v="L-GA004"/>
    <d v="2023-01-20T00:00:00"/>
    <n v="22"/>
    <n v="7301.36"/>
    <n v="4349.62"/>
    <x v="0"/>
    <x v="0"/>
    <x v="5"/>
    <x v="0"/>
    <x v="0"/>
    <x v="0"/>
  </r>
  <r>
    <x v="5"/>
    <s v="No"/>
    <s v="H-WI042"/>
    <d v="2024-03-01T00:00:00"/>
    <n v="29"/>
    <n v="25618.6"/>
    <n v="17530.21"/>
    <x v="1"/>
    <x v="3"/>
    <x v="5"/>
    <x v="3"/>
    <x v="2"/>
    <x v="10"/>
  </r>
  <r>
    <x v="12"/>
    <s v="No"/>
    <s v="L-UL028"/>
    <d v="2024-09-04T00:00:00"/>
    <n v="17"/>
    <n v="7202.39"/>
    <n v="4693.7000000000007"/>
    <x v="1"/>
    <x v="1"/>
    <x v="12"/>
    <x v="7"/>
    <x v="0"/>
    <x v="1"/>
  </r>
  <r>
    <x v="9"/>
    <s v="No"/>
    <s v="S-ST013"/>
    <d v="2024-06-22T00:00:00"/>
    <n v="16"/>
    <n v="6386.56"/>
    <n v="4826.24"/>
    <x v="1"/>
    <x v="5"/>
    <x v="9"/>
    <x v="4"/>
    <x v="3"/>
    <x v="4"/>
  </r>
  <r>
    <x v="5"/>
    <s v="No"/>
    <s v="L-UL034"/>
    <d v="2023-06-06T00:00:00"/>
    <n v="3"/>
    <n v="239.43"/>
    <n v="192.06"/>
    <x v="0"/>
    <x v="4"/>
    <x v="5"/>
    <x v="6"/>
    <x v="0"/>
    <x v="1"/>
  </r>
  <r>
    <x v="6"/>
    <s v="No"/>
    <s v="L-UL028"/>
    <d v="2024-03-05T00:00:00"/>
    <n v="23"/>
    <n v="9744.41"/>
    <n v="6350.3"/>
    <x v="1"/>
    <x v="3"/>
    <x v="6"/>
    <x v="7"/>
    <x v="0"/>
    <x v="1"/>
  </r>
  <r>
    <x v="11"/>
    <s v="No"/>
    <s v="G-GA044"/>
    <d v="2023-09-12T00:00:00"/>
    <n v="8"/>
    <n v="9048.8799999999992"/>
    <n v="7511.6"/>
    <x v="0"/>
    <x v="2"/>
    <x v="11"/>
    <x v="1"/>
    <x v="4"/>
    <x v="16"/>
  </r>
  <r>
    <x v="15"/>
    <s v="No"/>
    <s v="S-ST013"/>
    <d v="2024-06-20T00:00:00"/>
    <n v="14"/>
    <n v="5588.2400000000007"/>
    <n v="4222.96"/>
    <x v="1"/>
    <x v="5"/>
    <x v="15"/>
    <x v="4"/>
    <x v="3"/>
    <x v="4"/>
  </r>
  <r>
    <x v="4"/>
    <s v="No"/>
    <s v="L-UL031"/>
    <d v="2024-03-07T00:00:00"/>
    <n v="16"/>
    <n v="9715.68"/>
    <n v="5957.44"/>
    <x v="1"/>
    <x v="3"/>
    <x v="4"/>
    <x v="1"/>
    <x v="0"/>
    <x v="1"/>
  </r>
  <r>
    <x v="9"/>
    <s v="No"/>
    <s v="G-GA047"/>
    <d v="2024-06-10T00:00:00"/>
    <n v="8"/>
    <n v="9365.1200000000008"/>
    <n v="7481.36"/>
    <x v="1"/>
    <x v="5"/>
    <x v="9"/>
    <x v="6"/>
    <x v="4"/>
    <x v="8"/>
  </r>
  <r>
    <x v="12"/>
    <s v="No"/>
    <s v="H-WI008"/>
    <d v="2023-07-14T00:00:00"/>
    <n v="14"/>
    <n v="2736.02"/>
    <n v="2043.2999999999997"/>
    <x v="0"/>
    <x v="2"/>
    <x v="12"/>
    <x v="5"/>
    <x v="2"/>
    <x v="7"/>
  </r>
  <r>
    <x v="5"/>
    <s v="No"/>
    <s v="S-FI037"/>
    <d v="2024-09-11T00:00:00"/>
    <n v="5"/>
    <n v="7357.3"/>
    <n v="4978.25"/>
    <x v="1"/>
    <x v="1"/>
    <x v="5"/>
    <x v="1"/>
    <x v="3"/>
    <x v="6"/>
  </r>
  <r>
    <x v="2"/>
    <s v="No"/>
    <s v="A-KE011"/>
    <d v="2024-04-24T00:00:00"/>
    <n v="14"/>
    <n v="18637.22"/>
    <n v="11629.94"/>
    <x v="1"/>
    <x v="5"/>
    <x v="2"/>
    <x v="2"/>
    <x v="1"/>
    <x v="5"/>
  </r>
  <r>
    <x v="5"/>
    <s v="No"/>
    <s v="S-SM033"/>
    <d v="2024-01-26T00:00:00"/>
    <n v="24"/>
    <n v="31945.68"/>
    <n v="19622.88"/>
    <x v="1"/>
    <x v="3"/>
    <x v="5"/>
    <x v="7"/>
    <x v="3"/>
    <x v="12"/>
  </r>
  <r>
    <x v="5"/>
    <s v="No"/>
    <s v="A-MI007"/>
    <d v="2023-06-24T00:00:00"/>
    <n v="22"/>
    <n v="6320.6"/>
    <n v="5118.74"/>
    <x v="0"/>
    <x v="4"/>
    <x v="5"/>
    <x v="0"/>
    <x v="1"/>
    <x v="11"/>
  </r>
  <r>
    <x v="0"/>
    <s v="No"/>
    <s v="L-GA004"/>
    <d v="2023-06-20T00:00:00"/>
    <n v="7"/>
    <n v="2323.16"/>
    <n v="1383.97"/>
    <x v="0"/>
    <x v="4"/>
    <x v="0"/>
    <x v="0"/>
    <x v="0"/>
    <x v="0"/>
  </r>
  <r>
    <x v="11"/>
    <s v="No"/>
    <s v="H-WI029"/>
    <d v="2024-03-02T00:00:00"/>
    <n v="26"/>
    <n v="33165.86"/>
    <n v="20680.14"/>
    <x v="1"/>
    <x v="3"/>
    <x v="11"/>
    <x v="4"/>
    <x v="2"/>
    <x v="13"/>
  </r>
  <r>
    <x v="5"/>
    <s v="No"/>
    <s v="L-UL001"/>
    <d v="2023-04-14T00:00:00"/>
    <n v="14"/>
    <n v="3198.02"/>
    <n v="2555.84"/>
    <x v="0"/>
    <x v="4"/>
    <x v="5"/>
    <x v="5"/>
    <x v="0"/>
    <x v="1"/>
  </r>
  <r>
    <x v="0"/>
    <s v="No"/>
    <s v="A-MI007"/>
    <d v="2023-12-30T00:00:00"/>
    <n v="14"/>
    <n v="4022.2000000000003"/>
    <n v="3257.3799999999997"/>
    <x v="0"/>
    <x v="7"/>
    <x v="0"/>
    <x v="0"/>
    <x v="1"/>
    <x v="11"/>
  </r>
  <r>
    <x v="1"/>
    <s v="No"/>
    <s v="S-FI050"/>
    <d v="2023-12-24T00:00:00"/>
    <n v="30"/>
    <n v="31610.7"/>
    <n v="19577.100000000002"/>
    <x v="0"/>
    <x v="7"/>
    <x v="1"/>
    <x v="2"/>
    <x v="3"/>
    <x v="6"/>
  </r>
  <r>
    <x v="6"/>
    <s v="No"/>
    <s v="G-VR019"/>
    <d v="2023-06-04T00:00:00"/>
    <n v="16"/>
    <n v="16702.080000000002"/>
    <n v="10304.64"/>
    <x v="0"/>
    <x v="4"/>
    <x v="6"/>
    <x v="7"/>
    <x v="4"/>
    <x v="9"/>
  </r>
  <r>
    <x v="14"/>
    <s v="No"/>
    <s v="G-GA046"/>
    <d v="2024-09-25T00:00:00"/>
    <n v="19"/>
    <n v="6139.8499999999995"/>
    <n v="3797.34"/>
    <x v="1"/>
    <x v="1"/>
    <x v="14"/>
    <x v="0"/>
    <x v="4"/>
    <x v="8"/>
  </r>
  <r>
    <x v="5"/>
    <s v="No"/>
    <s v="A-KE011"/>
    <d v="2024-03-24T00:00:00"/>
    <n v="11"/>
    <n v="14643.53"/>
    <n v="9137.8100000000013"/>
    <x v="1"/>
    <x v="3"/>
    <x v="5"/>
    <x v="2"/>
    <x v="1"/>
    <x v="5"/>
  </r>
  <r>
    <x v="12"/>
    <s v="No"/>
    <s v="H-WI030"/>
    <d v="2023-06-20T00:00:00"/>
    <n v="8"/>
    <n v="4346.88"/>
    <n v="3092.64"/>
    <x v="0"/>
    <x v="4"/>
    <x v="12"/>
    <x v="1"/>
    <x v="2"/>
    <x v="10"/>
  </r>
  <r>
    <x v="4"/>
    <s v="No"/>
    <s v="S-FI037"/>
    <d v="2024-01-17T00:00:00"/>
    <n v="30"/>
    <n v="44143.8"/>
    <n v="29869.5"/>
    <x v="1"/>
    <x v="3"/>
    <x v="4"/>
    <x v="1"/>
    <x v="3"/>
    <x v="6"/>
  </r>
  <r>
    <x v="7"/>
    <s v="No"/>
    <s v="G-GA047"/>
    <d v="2024-03-08T00:00:00"/>
    <n v="13"/>
    <n v="15218.320000000002"/>
    <n v="12157.21"/>
    <x v="1"/>
    <x v="3"/>
    <x v="7"/>
    <x v="6"/>
    <x v="4"/>
    <x v="8"/>
  </r>
  <r>
    <x v="9"/>
    <s v="No"/>
    <s v="A-MI007"/>
    <d v="2023-08-06T00:00:00"/>
    <n v="13"/>
    <n v="3734.9"/>
    <n v="3024.71"/>
    <x v="0"/>
    <x v="2"/>
    <x v="9"/>
    <x v="0"/>
    <x v="1"/>
    <x v="11"/>
  </r>
  <r>
    <x v="9"/>
    <s v="No"/>
    <s v="H-WI030"/>
    <d v="2023-06-04T00:00:00"/>
    <n v="11"/>
    <n v="5976.96"/>
    <n v="4252.38"/>
    <x v="0"/>
    <x v="4"/>
    <x v="9"/>
    <x v="1"/>
    <x v="2"/>
    <x v="10"/>
  </r>
  <r>
    <x v="0"/>
    <s v="No"/>
    <s v="A-CH045"/>
    <d v="2024-09-10T00:00:00"/>
    <n v="8"/>
    <n v="5374.8"/>
    <n v="4244.72"/>
    <x v="1"/>
    <x v="1"/>
    <x v="0"/>
    <x v="1"/>
    <x v="1"/>
    <x v="2"/>
  </r>
  <r>
    <x v="5"/>
    <s v="No"/>
    <s v="S-SM033"/>
    <d v="2024-08-05T00:00:00"/>
    <n v="8"/>
    <n v="10648.56"/>
    <n v="6540.96"/>
    <x v="1"/>
    <x v="1"/>
    <x v="5"/>
    <x v="7"/>
    <x v="3"/>
    <x v="12"/>
  </r>
  <r>
    <x v="13"/>
    <s v="No"/>
    <s v="L-UL031"/>
    <d v="2024-10-01T00:00:00"/>
    <n v="36"/>
    <n v="21860.28"/>
    <n v="13404.24"/>
    <x v="1"/>
    <x v="6"/>
    <x v="13"/>
    <x v="1"/>
    <x v="0"/>
    <x v="1"/>
  </r>
  <r>
    <x v="5"/>
    <s v="No"/>
    <s v="S-SM023"/>
    <d v="2023-12-10T00:00:00"/>
    <n v="39"/>
    <n v="10111.529999999999"/>
    <n v="6609.33"/>
    <x v="0"/>
    <x v="7"/>
    <x v="5"/>
    <x v="6"/>
    <x v="3"/>
    <x v="15"/>
  </r>
  <r>
    <x v="5"/>
    <s v="No"/>
    <s v="L-GA004"/>
    <d v="2023-11-01T00:00:00"/>
    <n v="28"/>
    <n v="9292.64"/>
    <n v="5535.88"/>
    <x v="0"/>
    <x v="7"/>
    <x v="5"/>
    <x v="0"/>
    <x v="0"/>
    <x v="0"/>
  </r>
  <r>
    <x v="4"/>
    <s v="No"/>
    <s v="S-ST013"/>
    <d v="2024-08-23T00:00:00"/>
    <n v="11"/>
    <n v="4390.76"/>
    <n v="3318.04"/>
    <x v="1"/>
    <x v="1"/>
    <x v="4"/>
    <x v="4"/>
    <x v="3"/>
    <x v="4"/>
  </r>
  <r>
    <x v="2"/>
    <s v="No"/>
    <s v="H-WI029"/>
    <d v="2024-05-27T00:00:00"/>
    <n v="5"/>
    <n v="6378.0499999999993"/>
    <n v="3976.95"/>
    <x v="1"/>
    <x v="5"/>
    <x v="2"/>
    <x v="4"/>
    <x v="2"/>
    <x v="13"/>
  </r>
  <r>
    <x v="3"/>
    <s v="No"/>
    <s v="H-WI030"/>
    <d v="2023-02-03T00:00:00"/>
    <n v="24"/>
    <n v="13040.64"/>
    <n v="9277.92"/>
    <x v="0"/>
    <x v="0"/>
    <x v="3"/>
    <x v="1"/>
    <x v="2"/>
    <x v="10"/>
  </r>
  <r>
    <x v="13"/>
    <s v="No"/>
    <s v="S-SM023"/>
    <d v="2023-05-31T00:00:00"/>
    <n v="6"/>
    <n v="1555.62"/>
    <n v="1016.8199999999999"/>
    <x v="0"/>
    <x v="4"/>
    <x v="13"/>
    <x v="6"/>
    <x v="3"/>
    <x v="15"/>
  </r>
  <r>
    <x v="4"/>
    <s v="No"/>
    <s v="A-KE040"/>
    <d v="2023-08-11T00:00:00"/>
    <n v="12"/>
    <n v="1956.6000000000001"/>
    <n v="1513.32"/>
    <x v="0"/>
    <x v="2"/>
    <x v="4"/>
    <x v="1"/>
    <x v="1"/>
    <x v="5"/>
  </r>
  <r>
    <x v="15"/>
    <s v="No"/>
    <s v="H-WI029"/>
    <d v="2024-07-28T00:00:00"/>
    <n v="18"/>
    <n v="22960.98"/>
    <n v="14317.02"/>
    <x v="1"/>
    <x v="1"/>
    <x v="15"/>
    <x v="4"/>
    <x v="2"/>
    <x v="13"/>
  </r>
  <r>
    <x v="11"/>
    <s v="No"/>
    <s v="G-VR022"/>
    <d v="2024-03-10T00:00:00"/>
    <n v="11"/>
    <n v="8029.7800000000007"/>
    <n v="6478.89"/>
    <x v="1"/>
    <x v="3"/>
    <x v="11"/>
    <x v="1"/>
    <x v="4"/>
    <x v="9"/>
  </r>
  <r>
    <x v="7"/>
    <s v="No"/>
    <s v="G-VR022"/>
    <d v="2024-07-22T00:00:00"/>
    <n v="7"/>
    <n v="5109.8600000000006"/>
    <n v="4122.93"/>
    <x v="1"/>
    <x v="1"/>
    <x v="7"/>
    <x v="1"/>
    <x v="4"/>
    <x v="9"/>
  </r>
  <r>
    <x v="5"/>
    <s v="No"/>
    <s v="G-GA006"/>
    <d v="2024-12-18T00:00:00"/>
    <n v="32"/>
    <n v="43321.279999999999"/>
    <n v="31182.720000000001"/>
    <x v="1"/>
    <x v="6"/>
    <x v="5"/>
    <x v="6"/>
    <x v="4"/>
    <x v="8"/>
  </r>
  <r>
    <x v="12"/>
    <s v="No"/>
    <s v="G-VR009"/>
    <d v="2023-11-05T00:00:00"/>
    <n v="26"/>
    <n v="27688.959999999999"/>
    <n v="17853.419999999998"/>
    <x v="0"/>
    <x v="7"/>
    <x v="12"/>
    <x v="1"/>
    <x v="4"/>
    <x v="9"/>
  </r>
  <r>
    <x v="10"/>
    <s v="No"/>
    <s v="L-GA004"/>
    <d v="2023-06-22T00:00:00"/>
    <n v="7"/>
    <n v="2323.16"/>
    <n v="1383.97"/>
    <x v="0"/>
    <x v="4"/>
    <x v="10"/>
    <x v="0"/>
    <x v="0"/>
    <x v="0"/>
  </r>
  <r>
    <x v="10"/>
    <s v="No"/>
    <s v="G-GA018"/>
    <d v="2024-05-01T00:00:00"/>
    <n v="13"/>
    <n v="10486.58"/>
    <n v="6253.52"/>
    <x v="1"/>
    <x v="5"/>
    <x v="10"/>
    <x v="1"/>
    <x v="4"/>
    <x v="8"/>
  </r>
  <r>
    <x v="15"/>
    <s v="No"/>
    <s v="H-WI042"/>
    <d v="2024-09-03T00:00:00"/>
    <n v="16"/>
    <n v="14134.4"/>
    <n v="9671.84"/>
    <x v="1"/>
    <x v="1"/>
    <x v="15"/>
    <x v="3"/>
    <x v="2"/>
    <x v="10"/>
  </r>
  <r>
    <x v="1"/>
    <s v="No"/>
    <s v="G-GA006"/>
    <d v="2024-04-23T00:00:00"/>
    <n v="16"/>
    <n v="21660.639999999999"/>
    <n v="15591.36"/>
    <x v="1"/>
    <x v="5"/>
    <x v="1"/>
    <x v="6"/>
    <x v="4"/>
    <x v="8"/>
  </r>
  <r>
    <x v="5"/>
    <s v="No"/>
    <s v="G-GA047"/>
    <d v="2024-08-02T00:00:00"/>
    <n v="10"/>
    <n v="11706.400000000001"/>
    <n v="9351.6999999999989"/>
    <x v="1"/>
    <x v="1"/>
    <x v="5"/>
    <x v="6"/>
    <x v="4"/>
    <x v="8"/>
  </r>
  <r>
    <x v="0"/>
    <s v="No"/>
    <s v="A-KE025"/>
    <d v="2024-02-19T00:00:00"/>
    <n v="25"/>
    <n v="23676.25"/>
    <n v="16684.5"/>
    <x v="1"/>
    <x v="3"/>
    <x v="0"/>
    <x v="3"/>
    <x v="1"/>
    <x v="5"/>
  </r>
  <r>
    <x v="5"/>
    <s v="No"/>
    <s v="A-KE027"/>
    <d v="2024-07-18T00:00:00"/>
    <n v="19"/>
    <n v="16875.990000000002"/>
    <n v="13726.550000000001"/>
    <x v="1"/>
    <x v="1"/>
    <x v="5"/>
    <x v="2"/>
    <x v="1"/>
    <x v="5"/>
  </r>
  <r>
    <x v="5"/>
    <s v="No"/>
    <s v="A-KE011"/>
    <d v="2024-11-07T00:00:00"/>
    <n v="24"/>
    <n v="31949.52"/>
    <n v="19937.04"/>
    <x v="1"/>
    <x v="6"/>
    <x v="5"/>
    <x v="2"/>
    <x v="1"/>
    <x v="5"/>
  </r>
  <r>
    <x v="14"/>
    <s v="No"/>
    <s v="G-GA006"/>
    <d v="2024-06-12T00:00:00"/>
    <n v="11"/>
    <n v="14891.689999999999"/>
    <n v="10719.060000000001"/>
    <x v="1"/>
    <x v="5"/>
    <x v="14"/>
    <x v="6"/>
    <x v="4"/>
    <x v="8"/>
  </r>
  <r>
    <x v="6"/>
    <s v="No"/>
    <s v="G-GA017"/>
    <d v="2024-01-15T00:00:00"/>
    <n v="13"/>
    <n v="18239.13"/>
    <n v="11577.15"/>
    <x v="1"/>
    <x v="3"/>
    <x v="6"/>
    <x v="7"/>
    <x v="4"/>
    <x v="8"/>
  </r>
  <r>
    <x v="5"/>
    <s v="No"/>
    <s v="A-CH003"/>
    <d v="2023-12-05T00:00:00"/>
    <n v="34"/>
    <n v="13183.16"/>
    <n v="8820.2800000000007"/>
    <x v="0"/>
    <x v="7"/>
    <x v="5"/>
    <x v="6"/>
    <x v="1"/>
    <x v="2"/>
  </r>
  <r>
    <x v="8"/>
    <s v="No"/>
    <s v="H-WI030"/>
    <d v="2023-12-04T00:00:00"/>
    <n v="24"/>
    <n v="13040.64"/>
    <n v="9277.92"/>
    <x v="0"/>
    <x v="7"/>
    <x v="8"/>
    <x v="1"/>
    <x v="2"/>
    <x v="10"/>
  </r>
  <r>
    <x v="14"/>
    <s v="No"/>
    <s v="L-UL034"/>
    <d v="2023-05-01T00:00:00"/>
    <n v="8"/>
    <n v="638.48"/>
    <n v="512.16"/>
    <x v="0"/>
    <x v="4"/>
    <x v="14"/>
    <x v="6"/>
    <x v="0"/>
    <x v="1"/>
  </r>
  <r>
    <x v="14"/>
    <s v="No"/>
    <s v="H-NO015"/>
    <d v="2024-09-21T00:00:00"/>
    <n v="13"/>
    <n v="14404"/>
    <n v="11284.65"/>
    <x v="1"/>
    <x v="1"/>
    <x v="14"/>
    <x v="1"/>
    <x v="2"/>
    <x v="3"/>
  </r>
  <r>
    <x v="6"/>
    <s v="No"/>
    <s v="S-SM038"/>
    <d v="2024-10-25T00:00:00"/>
    <n v="36"/>
    <n v="52030.799999999996"/>
    <n v="34929.72"/>
    <x v="1"/>
    <x v="6"/>
    <x v="6"/>
    <x v="1"/>
    <x v="3"/>
    <x v="12"/>
  </r>
  <r>
    <x v="12"/>
    <s v="No"/>
    <s v="S-SM038"/>
    <d v="2023-12-07T00:00:00"/>
    <n v="23"/>
    <n v="33241.9"/>
    <n v="22316.21"/>
    <x v="0"/>
    <x v="7"/>
    <x v="12"/>
    <x v="1"/>
    <x v="3"/>
    <x v="12"/>
  </r>
  <r>
    <x v="2"/>
    <s v="No"/>
    <s v="H-WI030"/>
    <d v="2023-03-03T00:00:00"/>
    <n v="32"/>
    <n v="17387.52"/>
    <n v="12370.56"/>
    <x v="0"/>
    <x v="0"/>
    <x v="2"/>
    <x v="1"/>
    <x v="2"/>
    <x v="10"/>
  </r>
  <r>
    <x v="5"/>
    <s v="No"/>
    <s v="A-KE040"/>
    <d v="2023-03-09T00:00:00"/>
    <n v="23"/>
    <n v="3750.15"/>
    <n v="2900.53"/>
    <x v="0"/>
    <x v="0"/>
    <x v="5"/>
    <x v="1"/>
    <x v="1"/>
    <x v="5"/>
  </r>
  <r>
    <x v="9"/>
    <s v="No"/>
    <s v="H-WI032"/>
    <d v="2024-10-22T00:00:00"/>
    <n v="22"/>
    <n v="5205.42"/>
    <n v="4029.74"/>
    <x v="1"/>
    <x v="6"/>
    <x v="9"/>
    <x v="1"/>
    <x v="2"/>
    <x v="13"/>
  </r>
  <r>
    <x v="14"/>
    <s v="No"/>
    <s v="A-KE040"/>
    <d v="2023-05-14T00:00:00"/>
    <n v="17"/>
    <n v="2771.8500000000004"/>
    <n v="2143.87"/>
    <x v="0"/>
    <x v="4"/>
    <x v="14"/>
    <x v="1"/>
    <x v="1"/>
    <x v="5"/>
  </r>
  <r>
    <x v="1"/>
    <s v="No"/>
    <s v="A-KE025"/>
    <d v="2024-09-21T00:00:00"/>
    <n v="16"/>
    <n v="15152.8"/>
    <n v="10678.08"/>
    <x v="1"/>
    <x v="1"/>
    <x v="1"/>
    <x v="3"/>
    <x v="1"/>
    <x v="5"/>
  </r>
  <r>
    <x v="15"/>
    <s v="No"/>
    <s v="L-GA010"/>
    <d v="2023-11-02T00:00:00"/>
    <n v="33"/>
    <n v="21549"/>
    <n v="16141.949999999999"/>
    <x v="0"/>
    <x v="7"/>
    <x v="15"/>
    <x v="5"/>
    <x v="0"/>
    <x v="0"/>
  </r>
  <r>
    <x v="7"/>
    <s v="No"/>
    <s v="A-CH003"/>
    <d v="2024-05-24T00:00:00"/>
    <n v="23"/>
    <n v="8918.02"/>
    <n v="5966.6600000000008"/>
    <x v="1"/>
    <x v="5"/>
    <x v="7"/>
    <x v="6"/>
    <x v="1"/>
    <x v="2"/>
  </r>
  <r>
    <x v="9"/>
    <s v="No"/>
    <s v="G-GA005"/>
    <d v="2024-02-10T00:00:00"/>
    <n v="29"/>
    <n v="15557.92"/>
    <n v="11339.869999999999"/>
    <x v="1"/>
    <x v="3"/>
    <x v="9"/>
    <x v="1"/>
    <x v="4"/>
    <x v="8"/>
  </r>
  <r>
    <x v="0"/>
    <s v="No"/>
    <s v="G-GA018"/>
    <d v="2024-01-01T00:00:00"/>
    <n v="28"/>
    <n v="22586.48"/>
    <n v="13469.12"/>
    <x v="1"/>
    <x v="3"/>
    <x v="0"/>
    <x v="1"/>
    <x v="4"/>
    <x v="8"/>
  </r>
  <r>
    <x v="11"/>
    <s v="No"/>
    <s v="S-ST013"/>
    <d v="2024-01-22T00:00:00"/>
    <n v="30"/>
    <n v="11974.800000000001"/>
    <n v="9049.1999999999989"/>
    <x v="1"/>
    <x v="3"/>
    <x v="11"/>
    <x v="4"/>
    <x v="3"/>
    <x v="4"/>
  </r>
  <r>
    <x v="11"/>
    <s v="No"/>
    <s v="A-KE024"/>
    <d v="2023-12-27T00:00:00"/>
    <n v="37"/>
    <n v="38978.76"/>
    <n v="23171.62"/>
    <x v="0"/>
    <x v="7"/>
    <x v="11"/>
    <x v="1"/>
    <x v="1"/>
    <x v="5"/>
  </r>
  <r>
    <x v="11"/>
    <s v="No"/>
    <s v="S-ST013"/>
    <d v="2024-05-16T00:00:00"/>
    <n v="5"/>
    <n v="1995.8000000000002"/>
    <n v="1508.1999999999998"/>
    <x v="1"/>
    <x v="5"/>
    <x v="11"/>
    <x v="4"/>
    <x v="3"/>
    <x v="4"/>
  </r>
  <r>
    <x v="13"/>
    <s v="No"/>
    <s v="A-CH021"/>
    <d v="2023-02-04T00:00:00"/>
    <n v="18"/>
    <n v="3886.0199999999995"/>
    <n v="2812.86"/>
    <x v="0"/>
    <x v="0"/>
    <x v="13"/>
    <x v="4"/>
    <x v="1"/>
    <x v="2"/>
  </r>
  <r>
    <x v="5"/>
    <s v="No"/>
    <s v="A-KE011"/>
    <d v="2024-05-30T00:00:00"/>
    <n v="6"/>
    <n v="7987.38"/>
    <n v="4984.26"/>
    <x v="1"/>
    <x v="5"/>
    <x v="5"/>
    <x v="2"/>
    <x v="1"/>
    <x v="5"/>
  </r>
  <r>
    <x v="3"/>
    <s v="No"/>
    <s v="A-MI014"/>
    <d v="2024-11-19T00:00:00"/>
    <n v="30"/>
    <n v="16872.3"/>
    <n v="12882.9"/>
    <x v="1"/>
    <x v="6"/>
    <x v="3"/>
    <x v="3"/>
    <x v="1"/>
    <x v="11"/>
  </r>
  <r>
    <x v="13"/>
    <s v="No"/>
    <s v="A-CH002"/>
    <d v="2024-06-19T00:00:00"/>
    <n v="5"/>
    <n v="914.9"/>
    <n v="695.05"/>
    <x v="1"/>
    <x v="5"/>
    <x v="13"/>
    <x v="2"/>
    <x v="1"/>
    <x v="2"/>
  </r>
  <r>
    <x v="15"/>
    <s v="No"/>
    <s v="A-CH045"/>
    <d v="2024-04-21T00:00:00"/>
    <n v="3"/>
    <n v="2015.5500000000002"/>
    <n v="1591.77"/>
    <x v="1"/>
    <x v="5"/>
    <x v="15"/>
    <x v="1"/>
    <x v="1"/>
    <x v="2"/>
  </r>
  <r>
    <x v="5"/>
    <s v="No"/>
    <s v="G-GA047"/>
    <d v="2024-02-27T00:00:00"/>
    <n v="30"/>
    <n v="35119.200000000004"/>
    <n v="28055.1"/>
    <x v="1"/>
    <x v="3"/>
    <x v="5"/>
    <x v="6"/>
    <x v="4"/>
    <x v="8"/>
  </r>
  <r>
    <x v="0"/>
    <s v="No"/>
    <s v="H-WI048"/>
    <d v="2023-04-17T00:00:00"/>
    <n v="9"/>
    <n v="8685.5399999999991"/>
    <n v="6797.7"/>
    <x v="0"/>
    <x v="4"/>
    <x v="0"/>
    <x v="1"/>
    <x v="2"/>
    <x v="7"/>
  </r>
  <r>
    <x v="14"/>
    <s v="No"/>
    <s v="G-VR022"/>
    <d v="2024-09-14T00:00:00"/>
    <n v="9"/>
    <n v="6569.82"/>
    <n v="5300.91"/>
    <x v="1"/>
    <x v="1"/>
    <x v="14"/>
    <x v="1"/>
    <x v="4"/>
    <x v="9"/>
  </r>
  <r>
    <x v="9"/>
    <s v="No"/>
    <s v="A-KE011"/>
    <d v="2024-08-04T00:00:00"/>
    <n v="3"/>
    <n v="3993.69"/>
    <n v="2492.13"/>
    <x v="1"/>
    <x v="1"/>
    <x v="9"/>
    <x v="2"/>
    <x v="1"/>
    <x v="5"/>
  </r>
  <r>
    <x v="4"/>
    <s v="No"/>
    <s v="S-FI037"/>
    <d v="2024-07-18T00:00:00"/>
    <n v="10"/>
    <n v="14714.6"/>
    <n v="9956.5"/>
    <x v="1"/>
    <x v="1"/>
    <x v="4"/>
    <x v="1"/>
    <x v="3"/>
    <x v="6"/>
  </r>
  <r>
    <x v="10"/>
    <s v="No"/>
    <s v="L-GA036"/>
    <d v="2024-05-20T00:00:00"/>
    <n v="18"/>
    <n v="8652.6"/>
    <n v="5434.92"/>
    <x v="1"/>
    <x v="5"/>
    <x v="10"/>
    <x v="1"/>
    <x v="0"/>
    <x v="0"/>
  </r>
  <r>
    <x v="4"/>
    <s v="No"/>
    <s v="A-CH003"/>
    <d v="2023-12-05T00:00:00"/>
    <n v="28"/>
    <n v="10856.720000000001"/>
    <n v="7263.76"/>
    <x v="0"/>
    <x v="7"/>
    <x v="4"/>
    <x v="6"/>
    <x v="1"/>
    <x v="2"/>
  </r>
  <r>
    <x v="13"/>
    <s v="No"/>
    <s v="A-CH002"/>
    <d v="2024-04-03T00:00:00"/>
    <n v="11"/>
    <n v="2012.78"/>
    <n v="1529.11"/>
    <x v="1"/>
    <x v="5"/>
    <x v="13"/>
    <x v="2"/>
    <x v="1"/>
    <x v="2"/>
  </r>
  <r>
    <x v="10"/>
    <s v="No"/>
    <s v="G-GA018"/>
    <d v="2024-02-10T00:00:00"/>
    <n v="18"/>
    <n v="14519.88"/>
    <n v="8658.7200000000012"/>
    <x v="1"/>
    <x v="3"/>
    <x v="10"/>
    <x v="1"/>
    <x v="4"/>
    <x v="8"/>
  </r>
  <r>
    <x v="15"/>
    <s v="No"/>
    <s v="A-KE011"/>
    <d v="2024-10-21T00:00:00"/>
    <n v="23"/>
    <n v="30618.29"/>
    <n v="19106.330000000002"/>
    <x v="1"/>
    <x v="6"/>
    <x v="15"/>
    <x v="2"/>
    <x v="1"/>
    <x v="5"/>
  </r>
  <r>
    <x v="11"/>
    <s v="No"/>
    <s v="G-GA006"/>
    <d v="2024-12-13T00:00:00"/>
    <n v="35"/>
    <n v="47382.65"/>
    <n v="34106.1"/>
    <x v="1"/>
    <x v="6"/>
    <x v="11"/>
    <x v="6"/>
    <x v="4"/>
    <x v="8"/>
  </r>
  <r>
    <x v="5"/>
    <s v="No"/>
    <s v="S-SM023"/>
    <d v="2023-10-29T00:00:00"/>
    <n v="31"/>
    <n v="8037.369999999999"/>
    <n v="5253.57"/>
    <x v="0"/>
    <x v="7"/>
    <x v="5"/>
    <x v="6"/>
    <x v="3"/>
    <x v="15"/>
  </r>
  <r>
    <x v="13"/>
    <s v="No"/>
    <s v="H-WI029"/>
    <d v="2024-04-09T00:00:00"/>
    <n v="16"/>
    <n v="20409.759999999998"/>
    <n v="12726.24"/>
    <x v="1"/>
    <x v="5"/>
    <x v="13"/>
    <x v="4"/>
    <x v="2"/>
    <x v="13"/>
  </r>
  <r>
    <x v="13"/>
    <s v="No"/>
    <s v="G-VR022"/>
    <d v="2024-03-02T00:00:00"/>
    <n v="22"/>
    <n v="16059.560000000001"/>
    <n v="12957.78"/>
    <x v="1"/>
    <x v="3"/>
    <x v="13"/>
    <x v="1"/>
    <x v="4"/>
    <x v="9"/>
  </r>
  <r>
    <x v="4"/>
    <s v="No"/>
    <s v="A-CH002"/>
    <d v="2024-08-26T00:00:00"/>
    <n v="14"/>
    <n v="2561.7199999999998"/>
    <n v="1946.1399999999999"/>
    <x v="1"/>
    <x v="1"/>
    <x v="4"/>
    <x v="2"/>
    <x v="1"/>
    <x v="2"/>
  </r>
  <r>
    <x v="0"/>
    <s v="No"/>
    <s v="G-GA017"/>
    <d v="2024-07-16T00:00:00"/>
    <n v="19"/>
    <n v="26657.19"/>
    <n v="16920.45"/>
    <x v="1"/>
    <x v="1"/>
    <x v="0"/>
    <x v="7"/>
    <x v="4"/>
    <x v="8"/>
  </r>
  <r>
    <x v="0"/>
    <s v="No"/>
    <s v="G-VR043"/>
    <d v="2024-04-16T00:00:00"/>
    <n v="4"/>
    <n v="1530.32"/>
    <n v="1209.32"/>
    <x v="1"/>
    <x v="5"/>
    <x v="0"/>
    <x v="0"/>
    <x v="4"/>
    <x v="9"/>
  </r>
  <r>
    <x v="15"/>
    <s v="No"/>
    <s v="G-GA044"/>
    <d v="2024-10-25T00:00:00"/>
    <n v="27"/>
    <n v="30539.969999999998"/>
    <n v="25351.65"/>
    <x v="1"/>
    <x v="6"/>
    <x v="15"/>
    <x v="1"/>
    <x v="4"/>
    <x v="16"/>
  </r>
  <r>
    <x v="5"/>
    <s v="No"/>
    <s v="L-UL028"/>
    <d v="2024-08-02T00:00:00"/>
    <n v="10"/>
    <n v="4236.7"/>
    <n v="2761"/>
    <x v="1"/>
    <x v="1"/>
    <x v="5"/>
    <x v="7"/>
    <x v="0"/>
    <x v="1"/>
  </r>
  <r>
    <x v="5"/>
    <s v="No"/>
    <s v="A-CH003"/>
    <d v="2023-05-18T00:00:00"/>
    <n v="12"/>
    <n v="4652.88"/>
    <n v="3113.04"/>
    <x v="0"/>
    <x v="4"/>
    <x v="5"/>
    <x v="6"/>
    <x v="1"/>
    <x v="2"/>
  </r>
  <r>
    <x v="0"/>
    <s v="No"/>
    <s v="G-VR022"/>
    <d v="2024-12-18T00:00:00"/>
    <n v="36"/>
    <n v="26279.279999999999"/>
    <n v="21203.64"/>
    <x v="1"/>
    <x v="6"/>
    <x v="0"/>
    <x v="1"/>
    <x v="4"/>
    <x v="9"/>
  </r>
  <r>
    <x v="5"/>
    <s v="No"/>
    <s v="S-FI037"/>
    <d v="2024-09-27T00:00:00"/>
    <n v="8"/>
    <n v="11771.68"/>
    <n v="7965.2"/>
    <x v="1"/>
    <x v="1"/>
    <x v="5"/>
    <x v="1"/>
    <x v="3"/>
    <x v="6"/>
  </r>
  <r>
    <x v="5"/>
    <s v="No"/>
    <s v="H-NO016"/>
    <d v="2023-10-25T00:00:00"/>
    <n v="27"/>
    <n v="23854.23"/>
    <n v="16634.43"/>
    <x v="0"/>
    <x v="7"/>
    <x v="5"/>
    <x v="3"/>
    <x v="2"/>
    <x v="3"/>
  </r>
  <r>
    <x v="5"/>
    <s v="No"/>
    <s v="L-UL028"/>
    <d v="2024-06-01T00:00:00"/>
    <n v="1"/>
    <n v="423.67"/>
    <n v="276.10000000000002"/>
    <x v="1"/>
    <x v="5"/>
    <x v="5"/>
    <x v="7"/>
    <x v="0"/>
    <x v="1"/>
  </r>
  <r>
    <x v="5"/>
    <s v="No"/>
    <s v="H-WI048"/>
    <d v="2023-10-26T00:00:00"/>
    <n v="30"/>
    <n v="28951.8"/>
    <n v="22659"/>
    <x v="0"/>
    <x v="7"/>
    <x v="5"/>
    <x v="1"/>
    <x v="2"/>
    <x v="7"/>
  </r>
  <r>
    <x v="13"/>
    <s v="No"/>
    <s v="G-GA006"/>
    <d v="2024-01-16T00:00:00"/>
    <n v="28"/>
    <n v="37906.119999999995"/>
    <n v="27284.880000000001"/>
    <x v="1"/>
    <x v="3"/>
    <x v="13"/>
    <x v="6"/>
    <x v="4"/>
    <x v="8"/>
  </r>
  <r>
    <x v="8"/>
    <s v="No"/>
    <s v="S-FI050"/>
    <d v="2023-04-22T00:00:00"/>
    <n v="21"/>
    <n v="22127.49"/>
    <n v="13703.970000000001"/>
    <x v="0"/>
    <x v="4"/>
    <x v="8"/>
    <x v="2"/>
    <x v="3"/>
    <x v="6"/>
  </r>
  <r>
    <x v="5"/>
    <s v="No"/>
    <s v="G-GA018"/>
    <d v="2024-04-05T00:00:00"/>
    <n v="4"/>
    <n v="3226.64"/>
    <n v="1924.16"/>
    <x v="1"/>
    <x v="5"/>
    <x v="5"/>
    <x v="1"/>
    <x v="4"/>
    <x v="8"/>
  </r>
  <r>
    <x v="10"/>
    <s v="No"/>
    <s v="A-KE011"/>
    <d v="2024-06-28T00:00:00"/>
    <n v="12"/>
    <n v="15974.76"/>
    <n v="9968.52"/>
    <x v="1"/>
    <x v="5"/>
    <x v="10"/>
    <x v="2"/>
    <x v="1"/>
    <x v="5"/>
  </r>
  <r>
    <x v="15"/>
    <s v="No"/>
    <s v="S-FI037"/>
    <d v="2024-08-01T00:00:00"/>
    <n v="11"/>
    <n v="16186.060000000001"/>
    <n v="10952.15"/>
    <x v="1"/>
    <x v="1"/>
    <x v="15"/>
    <x v="1"/>
    <x v="3"/>
    <x v="6"/>
  </r>
  <r>
    <x v="11"/>
    <s v="No"/>
    <s v="G-GA017"/>
    <d v="2023-10-19T00:00:00"/>
    <n v="39"/>
    <n v="54717.39"/>
    <n v="34731.449999999997"/>
    <x v="0"/>
    <x v="7"/>
    <x v="11"/>
    <x v="7"/>
    <x v="4"/>
    <x v="8"/>
  </r>
  <r>
    <x v="5"/>
    <s v="No"/>
    <s v="L-GA004"/>
    <d v="2023-07-05T00:00:00"/>
    <n v="13"/>
    <n v="4314.4399999999996"/>
    <n v="2570.23"/>
    <x v="0"/>
    <x v="2"/>
    <x v="5"/>
    <x v="0"/>
    <x v="0"/>
    <x v="0"/>
  </r>
  <r>
    <x v="12"/>
    <s v="No"/>
    <s v="H-WI029"/>
    <d v="2024-05-29T00:00:00"/>
    <n v="2"/>
    <n v="2551.2199999999998"/>
    <n v="1590.78"/>
    <x v="1"/>
    <x v="5"/>
    <x v="12"/>
    <x v="4"/>
    <x v="2"/>
    <x v="13"/>
  </r>
  <r>
    <x v="5"/>
    <s v="No"/>
    <s v="A-MI007"/>
    <d v="2023-04-14T00:00:00"/>
    <n v="11"/>
    <n v="3160.3"/>
    <n v="2559.37"/>
    <x v="0"/>
    <x v="4"/>
    <x v="5"/>
    <x v="0"/>
    <x v="1"/>
    <x v="11"/>
  </r>
  <r>
    <x v="6"/>
    <s v="No"/>
    <s v="A-MI014"/>
    <d v="2024-03-10T00:00:00"/>
    <n v="26"/>
    <n v="14622.66"/>
    <n v="11165.18"/>
    <x v="1"/>
    <x v="3"/>
    <x v="6"/>
    <x v="3"/>
    <x v="1"/>
    <x v="11"/>
  </r>
  <r>
    <x v="15"/>
    <s v="No"/>
    <s v="L-GA010"/>
    <d v="2023-05-21T00:00:00"/>
    <n v="12"/>
    <n v="7836"/>
    <n v="5869.7999999999993"/>
    <x v="0"/>
    <x v="4"/>
    <x v="15"/>
    <x v="5"/>
    <x v="0"/>
    <x v="0"/>
  </r>
  <r>
    <x v="2"/>
    <s v="No"/>
    <s v="G-GA006"/>
    <d v="2024-10-24T00:00:00"/>
    <n v="25"/>
    <n v="33844.75"/>
    <n v="24361.5"/>
    <x v="1"/>
    <x v="6"/>
    <x v="2"/>
    <x v="6"/>
    <x v="4"/>
    <x v="8"/>
  </r>
  <r>
    <x v="5"/>
    <s v="No"/>
    <s v="H-WI048"/>
    <d v="2023-08-28T00:00:00"/>
    <n v="17"/>
    <n v="16406.02"/>
    <n v="12840.099999999999"/>
    <x v="0"/>
    <x v="2"/>
    <x v="5"/>
    <x v="1"/>
    <x v="2"/>
    <x v="7"/>
  </r>
  <r>
    <x v="1"/>
    <s v="No"/>
    <s v="G-GA006"/>
    <d v="2024-05-24T00:00:00"/>
    <n v="15"/>
    <n v="20306.849999999999"/>
    <n v="14616.900000000001"/>
    <x v="1"/>
    <x v="5"/>
    <x v="1"/>
    <x v="6"/>
    <x v="4"/>
    <x v="8"/>
  </r>
  <r>
    <x v="5"/>
    <s v="No"/>
    <s v="S-SM033"/>
    <d v="2024-01-16T00:00:00"/>
    <n v="23"/>
    <n v="30614.609999999997"/>
    <n v="18805.259999999998"/>
    <x v="1"/>
    <x v="3"/>
    <x v="5"/>
    <x v="7"/>
    <x v="3"/>
    <x v="12"/>
  </r>
  <r>
    <x v="5"/>
    <s v="No"/>
    <s v="L-UL031"/>
    <d v="2024-07-21T00:00:00"/>
    <n v="2"/>
    <n v="1214.46"/>
    <n v="744.68"/>
    <x v="1"/>
    <x v="1"/>
    <x v="5"/>
    <x v="1"/>
    <x v="0"/>
    <x v="1"/>
  </r>
  <r>
    <x v="10"/>
    <s v="No"/>
    <s v="G-GA047"/>
    <d v="2024-02-08T00:00:00"/>
    <n v="25"/>
    <n v="29266.000000000004"/>
    <n v="23379.25"/>
    <x v="1"/>
    <x v="3"/>
    <x v="10"/>
    <x v="6"/>
    <x v="4"/>
    <x v="8"/>
  </r>
  <r>
    <x v="13"/>
    <s v="No"/>
    <s v="A-CH002"/>
    <d v="2024-09-02T00:00:00"/>
    <n v="12"/>
    <n v="2195.7599999999998"/>
    <n v="1668.12"/>
    <x v="1"/>
    <x v="1"/>
    <x v="13"/>
    <x v="2"/>
    <x v="1"/>
    <x v="2"/>
  </r>
  <r>
    <x v="9"/>
    <s v="No"/>
    <s v="A-MI014"/>
    <d v="2024-09-15T00:00:00"/>
    <n v="19"/>
    <n v="10685.789999999999"/>
    <n v="8159.17"/>
    <x v="1"/>
    <x v="1"/>
    <x v="9"/>
    <x v="3"/>
    <x v="1"/>
    <x v="11"/>
  </r>
  <r>
    <x v="1"/>
    <s v="No"/>
    <s v="L-UL001"/>
    <d v="2023-07-24T00:00:00"/>
    <n v="11"/>
    <n v="2512.73"/>
    <n v="2008.16"/>
    <x v="0"/>
    <x v="2"/>
    <x v="1"/>
    <x v="5"/>
    <x v="0"/>
    <x v="1"/>
  </r>
  <r>
    <x v="6"/>
    <s v="No"/>
    <s v="A-CH045"/>
    <d v="2024-09-18T00:00:00"/>
    <n v="12"/>
    <n v="8062.2000000000007"/>
    <n v="6367.08"/>
    <x v="1"/>
    <x v="1"/>
    <x v="6"/>
    <x v="1"/>
    <x v="1"/>
    <x v="2"/>
  </r>
  <r>
    <x v="10"/>
    <s v="No"/>
    <s v="A-CH002"/>
    <d v="2024-03-22T00:00:00"/>
    <n v="19"/>
    <n v="3476.62"/>
    <n v="2641.1899999999996"/>
    <x v="1"/>
    <x v="3"/>
    <x v="10"/>
    <x v="2"/>
    <x v="1"/>
    <x v="2"/>
  </r>
  <r>
    <x v="9"/>
    <s v="No"/>
    <s v="H-WI035"/>
    <d v="2023-07-10T00:00:00"/>
    <n v="5"/>
    <n v="1772.1000000000001"/>
    <n v="1265.3"/>
    <x v="0"/>
    <x v="2"/>
    <x v="9"/>
    <x v="1"/>
    <x v="2"/>
    <x v="13"/>
  </r>
  <r>
    <x v="6"/>
    <s v="No"/>
    <s v="H-WI008"/>
    <d v="2023-02-04T00:00:00"/>
    <n v="33"/>
    <n v="6449.1900000000005"/>
    <n v="4816.3499999999995"/>
    <x v="0"/>
    <x v="0"/>
    <x v="6"/>
    <x v="5"/>
    <x v="2"/>
    <x v="7"/>
  </r>
  <r>
    <x v="1"/>
    <s v="No"/>
    <s v="A-KE025"/>
    <d v="2024-05-03T00:00:00"/>
    <n v="5"/>
    <n v="4735.25"/>
    <n v="3336.9"/>
    <x v="1"/>
    <x v="5"/>
    <x v="1"/>
    <x v="3"/>
    <x v="1"/>
    <x v="5"/>
  </r>
  <r>
    <x v="14"/>
    <s v="No"/>
    <s v="G-GA006"/>
    <d v="2024-01-06T00:00:00"/>
    <n v="22"/>
    <n v="29783.379999999997"/>
    <n v="21438.120000000003"/>
    <x v="1"/>
    <x v="3"/>
    <x v="14"/>
    <x v="6"/>
    <x v="4"/>
    <x v="8"/>
  </r>
  <r>
    <x v="10"/>
    <s v="No"/>
    <s v="A-CH045"/>
    <d v="2024-01-08T00:00:00"/>
    <n v="11"/>
    <n v="7390.35"/>
    <n v="5836.4900000000007"/>
    <x v="1"/>
    <x v="3"/>
    <x v="10"/>
    <x v="1"/>
    <x v="1"/>
    <x v="2"/>
  </r>
  <r>
    <x v="12"/>
    <s v="No"/>
    <s v="A-MI014"/>
    <d v="2024-02-10T00:00:00"/>
    <n v="18"/>
    <n v="10123.379999999999"/>
    <n v="7729.74"/>
    <x v="1"/>
    <x v="3"/>
    <x v="12"/>
    <x v="3"/>
    <x v="1"/>
    <x v="11"/>
  </r>
  <r>
    <x v="5"/>
    <s v="No"/>
    <s v="H-WI029"/>
    <d v="2024-11-28T00:00:00"/>
    <n v="34"/>
    <n v="43370.74"/>
    <n v="27043.26"/>
    <x v="1"/>
    <x v="6"/>
    <x v="5"/>
    <x v="4"/>
    <x v="2"/>
    <x v="13"/>
  </r>
  <r>
    <x v="11"/>
    <s v="No"/>
    <s v="S-SM023"/>
    <d v="2024-07-13T00:00:00"/>
    <n v="3"/>
    <n v="777.81"/>
    <n v="508.40999999999997"/>
    <x v="1"/>
    <x v="1"/>
    <x v="11"/>
    <x v="6"/>
    <x v="3"/>
    <x v="15"/>
  </r>
  <r>
    <x v="5"/>
    <s v="No"/>
    <s v="G-VR009"/>
    <d v="2023-09-12T00:00:00"/>
    <n v="15"/>
    <n v="15974.400000000001"/>
    <n v="10300.049999999999"/>
    <x v="0"/>
    <x v="2"/>
    <x v="5"/>
    <x v="1"/>
    <x v="4"/>
    <x v="9"/>
  </r>
  <r>
    <x v="6"/>
    <s v="No"/>
    <s v="S-SM023"/>
    <d v="2023-08-05T00:00:00"/>
    <n v="9"/>
    <n v="2333.4299999999998"/>
    <n v="1525.23"/>
    <x v="0"/>
    <x v="2"/>
    <x v="6"/>
    <x v="6"/>
    <x v="3"/>
    <x v="15"/>
  </r>
  <r>
    <x v="6"/>
    <s v="No"/>
    <s v="G-VR019"/>
    <d v="2023-08-24T00:00:00"/>
    <n v="11"/>
    <n v="11482.68"/>
    <n v="7084.44"/>
    <x v="0"/>
    <x v="2"/>
    <x v="6"/>
    <x v="7"/>
    <x v="4"/>
    <x v="9"/>
  </r>
  <r>
    <x v="15"/>
    <s v="No"/>
    <s v="L-UL001"/>
    <d v="2023-01-31T00:00:00"/>
    <n v="16"/>
    <n v="3654.88"/>
    <n v="2920.96"/>
    <x v="0"/>
    <x v="0"/>
    <x v="15"/>
    <x v="5"/>
    <x v="0"/>
    <x v="1"/>
  </r>
  <r>
    <x v="4"/>
    <s v="No"/>
    <s v="H-WI008"/>
    <d v="2023-04-19T00:00:00"/>
    <n v="20"/>
    <n v="3908.6000000000004"/>
    <n v="2919"/>
    <x v="0"/>
    <x v="4"/>
    <x v="4"/>
    <x v="5"/>
    <x v="2"/>
    <x v="7"/>
  </r>
  <r>
    <x v="5"/>
    <s v="No"/>
    <s v="H-WI032"/>
    <d v="2024-03-26T00:00:00"/>
    <n v="28"/>
    <n v="6625.08"/>
    <n v="5128.7599999999993"/>
    <x v="1"/>
    <x v="3"/>
    <x v="5"/>
    <x v="1"/>
    <x v="2"/>
    <x v="13"/>
  </r>
  <r>
    <x v="6"/>
    <s v="No"/>
    <s v="L-UL028"/>
    <d v="2024-09-05T00:00:00"/>
    <n v="4"/>
    <n v="1694.68"/>
    <n v="1104.4000000000001"/>
    <x v="1"/>
    <x v="1"/>
    <x v="6"/>
    <x v="7"/>
    <x v="0"/>
    <x v="1"/>
  </r>
  <r>
    <x v="13"/>
    <s v="No"/>
    <s v="S-SM023"/>
    <d v="2023-07-15T00:00:00"/>
    <n v="6"/>
    <n v="1555.62"/>
    <n v="1016.8199999999999"/>
    <x v="0"/>
    <x v="2"/>
    <x v="13"/>
    <x v="6"/>
    <x v="3"/>
    <x v="15"/>
  </r>
  <r>
    <x v="15"/>
    <s v="No"/>
    <s v="A-KE024"/>
    <d v="2023-05-17T00:00:00"/>
    <n v="19"/>
    <n v="20016.12"/>
    <n v="11898.94"/>
    <x v="0"/>
    <x v="4"/>
    <x v="15"/>
    <x v="1"/>
    <x v="1"/>
    <x v="5"/>
  </r>
  <r>
    <x v="12"/>
    <s v="No"/>
    <s v="S-SM023"/>
    <d v="2023-05-13T00:00:00"/>
    <n v="14"/>
    <n v="3629.7799999999997"/>
    <n v="2372.58"/>
    <x v="0"/>
    <x v="4"/>
    <x v="12"/>
    <x v="6"/>
    <x v="3"/>
    <x v="15"/>
  </r>
  <r>
    <x v="12"/>
    <s v="No"/>
    <s v="G-VR019"/>
    <d v="2023-07-15T00:00:00"/>
    <n v="17"/>
    <n v="17745.960000000003"/>
    <n v="10948.68"/>
    <x v="0"/>
    <x v="2"/>
    <x v="12"/>
    <x v="7"/>
    <x v="4"/>
    <x v="9"/>
  </r>
  <r>
    <x v="14"/>
    <s v="No"/>
    <s v="H-WI030"/>
    <d v="2023-06-08T00:00:00"/>
    <n v="4"/>
    <n v="2173.44"/>
    <n v="1546.32"/>
    <x v="0"/>
    <x v="4"/>
    <x v="14"/>
    <x v="1"/>
    <x v="2"/>
    <x v="10"/>
  </r>
  <r>
    <x v="8"/>
    <s v="No"/>
    <s v="G-GA006"/>
    <d v="2024-10-22T00:00:00"/>
    <n v="37"/>
    <n v="50090.229999999996"/>
    <n v="36055.020000000004"/>
    <x v="1"/>
    <x v="6"/>
    <x v="8"/>
    <x v="6"/>
    <x v="4"/>
    <x v="8"/>
  </r>
  <r>
    <x v="5"/>
    <s v="No"/>
    <s v="H-WI035"/>
    <d v="2023-12-08T00:00:00"/>
    <n v="37"/>
    <n v="13113.54"/>
    <n v="9363.2199999999993"/>
    <x v="0"/>
    <x v="7"/>
    <x v="5"/>
    <x v="1"/>
    <x v="2"/>
    <x v="13"/>
  </r>
  <r>
    <x v="15"/>
    <s v="No"/>
    <s v="G-GA046"/>
    <d v="2024-02-17T00:00:00"/>
    <n v="20"/>
    <n v="6463"/>
    <n v="3997.2000000000003"/>
    <x v="1"/>
    <x v="3"/>
    <x v="15"/>
    <x v="0"/>
    <x v="4"/>
    <x v="8"/>
  </r>
  <r>
    <x v="13"/>
    <s v="No"/>
    <s v="G-GA005"/>
    <d v="2023-02-07T00:00:00"/>
    <n v="33"/>
    <n v="17703.84"/>
    <n v="12903.99"/>
    <x v="0"/>
    <x v="0"/>
    <x v="13"/>
    <x v="1"/>
    <x v="4"/>
    <x v="8"/>
  </r>
  <r>
    <x v="9"/>
    <s v="No"/>
    <s v="L-UL028"/>
    <d v="2024-08-14T00:00:00"/>
    <n v="10"/>
    <n v="4236.7"/>
    <n v="2761"/>
    <x v="1"/>
    <x v="1"/>
    <x v="9"/>
    <x v="7"/>
    <x v="0"/>
    <x v="1"/>
  </r>
  <r>
    <x v="5"/>
    <s v="No"/>
    <s v="H-WI032"/>
    <d v="2024-09-27T00:00:00"/>
    <n v="18"/>
    <n v="4258.9800000000005"/>
    <n v="3297.06"/>
    <x v="1"/>
    <x v="1"/>
    <x v="5"/>
    <x v="1"/>
    <x v="2"/>
    <x v="13"/>
  </r>
  <r>
    <x v="4"/>
    <s v="No"/>
    <s v="G-GA044"/>
    <d v="2023-12-21T00:00:00"/>
    <n v="30"/>
    <n v="33933.299999999996"/>
    <n v="28168.5"/>
    <x v="0"/>
    <x v="7"/>
    <x v="4"/>
    <x v="1"/>
    <x v="4"/>
    <x v="16"/>
  </r>
  <r>
    <x v="5"/>
    <s v="No"/>
    <s v="A-CH045"/>
    <d v="2024-08-01T00:00:00"/>
    <n v="19"/>
    <n v="12765.15"/>
    <n v="10081.210000000001"/>
    <x v="1"/>
    <x v="1"/>
    <x v="5"/>
    <x v="1"/>
    <x v="1"/>
    <x v="2"/>
  </r>
  <r>
    <x v="4"/>
    <s v="No"/>
    <s v="G-GA017"/>
    <d v="2023-02-03T00:00:00"/>
    <n v="15"/>
    <n v="21045.15"/>
    <n v="13358.25"/>
    <x v="0"/>
    <x v="0"/>
    <x v="4"/>
    <x v="7"/>
    <x v="4"/>
    <x v="8"/>
  </r>
  <r>
    <x v="14"/>
    <s v="No"/>
    <s v="A-KE011"/>
    <d v="2024-03-20T00:00:00"/>
    <n v="17"/>
    <n v="22630.91"/>
    <n v="14122.07"/>
    <x v="1"/>
    <x v="3"/>
    <x v="14"/>
    <x v="2"/>
    <x v="1"/>
    <x v="5"/>
  </r>
  <r>
    <x v="11"/>
    <s v="No"/>
    <s v="G-GA017"/>
    <d v="2023-04-12T00:00:00"/>
    <n v="15"/>
    <n v="21045.15"/>
    <n v="13358.25"/>
    <x v="0"/>
    <x v="4"/>
    <x v="11"/>
    <x v="7"/>
    <x v="4"/>
    <x v="8"/>
  </r>
  <r>
    <x v="7"/>
    <s v="No"/>
    <s v="S-FI037"/>
    <d v="2024-08-02T00:00:00"/>
    <n v="10"/>
    <n v="14714.6"/>
    <n v="9956.5"/>
    <x v="1"/>
    <x v="1"/>
    <x v="7"/>
    <x v="1"/>
    <x v="3"/>
    <x v="6"/>
  </r>
  <r>
    <x v="1"/>
    <s v="No"/>
    <s v="A-CH002"/>
    <d v="2024-08-15T00:00:00"/>
    <n v="16"/>
    <n v="2927.68"/>
    <n v="2224.16"/>
    <x v="1"/>
    <x v="1"/>
    <x v="1"/>
    <x v="2"/>
    <x v="1"/>
    <x v="2"/>
  </r>
  <r>
    <x v="6"/>
    <s v="No"/>
    <s v="H-WI035"/>
    <d v="2024-04-26T00:00:00"/>
    <n v="21"/>
    <n v="7442.8200000000006"/>
    <n v="5314.26"/>
    <x v="1"/>
    <x v="5"/>
    <x v="6"/>
    <x v="1"/>
    <x v="2"/>
    <x v="13"/>
  </r>
  <r>
    <x v="8"/>
    <s v="No"/>
    <s v="A-KE024"/>
    <d v="2023-09-03T00:00:00"/>
    <n v="22"/>
    <n v="23176.560000000001"/>
    <n v="13777.72"/>
    <x v="0"/>
    <x v="2"/>
    <x v="8"/>
    <x v="1"/>
    <x v="1"/>
    <x v="5"/>
  </r>
  <r>
    <x v="13"/>
    <s v="No"/>
    <s v="H-WI042"/>
    <d v="2024-07-28T00:00:00"/>
    <n v="11"/>
    <n v="9717.4"/>
    <n v="6649.39"/>
    <x v="1"/>
    <x v="1"/>
    <x v="13"/>
    <x v="3"/>
    <x v="2"/>
    <x v="10"/>
  </r>
  <r>
    <x v="5"/>
    <s v="No"/>
    <s v="S-SM033"/>
    <d v="2024-10-05T00:00:00"/>
    <n v="35"/>
    <n v="46587.45"/>
    <n v="28616.7"/>
    <x v="1"/>
    <x v="6"/>
    <x v="5"/>
    <x v="7"/>
    <x v="3"/>
    <x v="12"/>
  </r>
  <r>
    <x v="4"/>
    <s v="No"/>
    <s v="L-UL031"/>
    <d v="2024-11-04T00:00:00"/>
    <n v="29"/>
    <n v="17609.670000000002"/>
    <n v="10797.859999999999"/>
    <x v="1"/>
    <x v="6"/>
    <x v="4"/>
    <x v="1"/>
    <x v="0"/>
    <x v="1"/>
  </r>
  <r>
    <x v="6"/>
    <s v="No"/>
    <s v="A-CH045"/>
    <d v="2024-05-03T00:00:00"/>
    <n v="10"/>
    <n v="6718.5"/>
    <n v="5305.9000000000005"/>
    <x v="1"/>
    <x v="5"/>
    <x v="6"/>
    <x v="1"/>
    <x v="1"/>
    <x v="2"/>
  </r>
  <r>
    <x v="5"/>
    <s v="No"/>
    <s v="S-FI050"/>
    <d v="2023-07-22T00:00:00"/>
    <n v="19"/>
    <n v="20020.11"/>
    <n v="12398.830000000002"/>
    <x v="0"/>
    <x v="2"/>
    <x v="5"/>
    <x v="2"/>
    <x v="3"/>
    <x v="6"/>
  </r>
  <r>
    <x v="15"/>
    <s v="No"/>
    <s v="H-WI032"/>
    <d v="2024-07-02T00:00:00"/>
    <n v="6"/>
    <n v="1419.66"/>
    <n v="1099.02"/>
    <x v="1"/>
    <x v="1"/>
    <x v="15"/>
    <x v="1"/>
    <x v="2"/>
    <x v="13"/>
  </r>
  <r>
    <x v="5"/>
    <s v="No"/>
    <s v="A-KE011"/>
    <d v="2024-05-12T00:00:00"/>
    <n v="4"/>
    <n v="5324.92"/>
    <n v="3322.84"/>
    <x v="1"/>
    <x v="5"/>
    <x v="5"/>
    <x v="2"/>
    <x v="1"/>
    <x v="5"/>
  </r>
  <r>
    <x v="5"/>
    <s v="No"/>
    <s v="L-UL034"/>
    <d v="2023-01-05T00:00:00"/>
    <n v="16"/>
    <n v="1276.96"/>
    <n v="1024.32"/>
    <x v="0"/>
    <x v="0"/>
    <x v="5"/>
    <x v="6"/>
    <x v="0"/>
    <x v="1"/>
  </r>
  <r>
    <x v="4"/>
    <s v="No"/>
    <s v="H-WI032"/>
    <d v="2024-11-20T00:00:00"/>
    <n v="34"/>
    <n v="8044.7400000000007"/>
    <n v="6227.78"/>
    <x v="1"/>
    <x v="6"/>
    <x v="4"/>
    <x v="1"/>
    <x v="2"/>
    <x v="13"/>
  </r>
  <r>
    <x v="7"/>
    <s v="No"/>
    <s v="S-SM033"/>
    <d v="2024-06-03T00:00:00"/>
    <n v="3"/>
    <n v="3993.21"/>
    <n v="2452.86"/>
    <x v="1"/>
    <x v="5"/>
    <x v="7"/>
    <x v="7"/>
    <x v="3"/>
    <x v="12"/>
  </r>
  <r>
    <x v="1"/>
    <s v="No"/>
    <s v="A-KE025"/>
    <d v="2024-09-19T00:00:00"/>
    <n v="4"/>
    <n v="3788.2"/>
    <n v="2669.52"/>
    <x v="1"/>
    <x v="1"/>
    <x v="1"/>
    <x v="3"/>
    <x v="1"/>
    <x v="5"/>
  </r>
  <r>
    <x v="1"/>
    <s v="No"/>
    <s v="A-KE024"/>
    <d v="2023-05-04T00:00:00"/>
    <n v="22"/>
    <n v="23176.560000000001"/>
    <n v="13777.72"/>
    <x v="0"/>
    <x v="4"/>
    <x v="1"/>
    <x v="1"/>
    <x v="1"/>
    <x v="5"/>
  </r>
  <r>
    <x v="11"/>
    <s v="No"/>
    <s v="A-MI014"/>
    <d v="2024-09-12T00:00:00"/>
    <n v="19"/>
    <n v="10685.789999999999"/>
    <n v="8159.17"/>
    <x v="1"/>
    <x v="1"/>
    <x v="11"/>
    <x v="3"/>
    <x v="1"/>
    <x v="11"/>
  </r>
  <r>
    <x v="5"/>
    <s v="No"/>
    <s v="A-LA026"/>
    <d v="2023-01-05T00:00:00"/>
    <n v="28"/>
    <n v="3756.2000000000003"/>
    <n v="3102.96"/>
    <x v="0"/>
    <x v="0"/>
    <x v="5"/>
    <x v="1"/>
    <x v="1"/>
    <x v="14"/>
  </r>
  <r>
    <x v="5"/>
    <s v="No"/>
    <s v="A-CH041"/>
    <d v="2023-02-24T00:00:00"/>
    <n v="24"/>
    <n v="6470.88"/>
    <n v="3933.3599999999997"/>
    <x v="0"/>
    <x v="0"/>
    <x v="5"/>
    <x v="5"/>
    <x v="1"/>
    <x v="2"/>
  </r>
  <r>
    <x v="0"/>
    <s v="No"/>
    <s v="G-GA046"/>
    <d v="2024-07-11T00:00:00"/>
    <n v="1"/>
    <n v="323.14999999999998"/>
    <n v="199.86"/>
    <x v="1"/>
    <x v="1"/>
    <x v="0"/>
    <x v="0"/>
    <x v="4"/>
    <x v="8"/>
  </r>
  <r>
    <x v="12"/>
    <s v="No"/>
    <s v="G-GA017"/>
    <d v="2023-03-07T00:00:00"/>
    <n v="16"/>
    <n v="22448.16"/>
    <n v="14248.8"/>
    <x v="0"/>
    <x v="0"/>
    <x v="12"/>
    <x v="7"/>
    <x v="4"/>
    <x v="8"/>
  </r>
  <r>
    <x v="10"/>
    <s v="No"/>
    <s v="G-GA006"/>
    <d v="2024-11-19T00:00:00"/>
    <n v="22"/>
    <n v="29783.379999999997"/>
    <n v="21438.120000000003"/>
    <x v="1"/>
    <x v="6"/>
    <x v="10"/>
    <x v="6"/>
    <x v="4"/>
    <x v="8"/>
  </r>
  <r>
    <x v="10"/>
    <s v="No"/>
    <s v="G-GA046"/>
    <d v="2024-10-18T00:00:00"/>
    <n v="22"/>
    <n v="7109.2999999999993"/>
    <n v="4396.92"/>
    <x v="1"/>
    <x v="6"/>
    <x v="10"/>
    <x v="0"/>
    <x v="4"/>
    <x v="8"/>
  </r>
  <r>
    <x v="7"/>
    <s v="No"/>
    <s v="S-FI037"/>
    <d v="2024-11-09T00:00:00"/>
    <n v="34"/>
    <n v="50029.64"/>
    <n v="33852.1"/>
    <x v="1"/>
    <x v="6"/>
    <x v="7"/>
    <x v="1"/>
    <x v="3"/>
    <x v="6"/>
  </r>
  <r>
    <x v="10"/>
    <s v="No"/>
    <s v="A-KE020"/>
    <d v="2023-08-09T00:00:00"/>
    <n v="11"/>
    <n v="3752.8700000000003"/>
    <n v="2238.17"/>
    <x v="0"/>
    <x v="2"/>
    <x v="10"/>
    <x v="1"/>
    <x v="1"/>
    <x v="5"/>
  </r>
  <r>
    <x v="2"/>
    <s v="No"/>
    <s v="S-FI037"/>
    <d v="2024-07-14T00:00:00"/>
    <n v="1"/>
    <n v="1471.46"/>
    <n v="995.65"/>
    <x v="1"/>
    <x v="1"/>
    <x v="2"/>
    <x v="1"/>
    <x v="3"/>
    <x v="6"/>
  </r>
  <r>
    <x v="5"/>
    <s v="No"/>
    <s v="H-WI008"/>
    <d v="2023-02-19T00:00:00"/>
    <n v="23"/>
    <n v="4494.8900000000003"/>
    <n v="3356.85"/>
    <x v="0"/>
    <x v="0"/>
    <x v="5"/>
    <x v="5"/>
    <x v="2"/>
    <x v="7"/>
  </r>
  <r>
    <x v="0"/>
    <s v="No"/>
    <s v="S-SM033"/>
    <d v="2024-08-14T00:00:00"/>
    <n v="8"/>
    <n v="10648.56"/>
    <n v="6540.96"/>
    <x v="1"/>
    <x v="1"/>
    <x v="0"/>
    <x v="7"/>
    <x v="3"/>
    <x v="12"/>
  </r>
  <r>
    <x v="15"/>
    <s v="No"/>
    <s v="A-LA026"/>
    <d v="2023-05-23T00:00:00"/>
    <n v="22"/>
    <n v="2951.3"/>
    <n v="2438.04"/>
    <x v="0"/>
    <x v="4"/>
    <x v="15"/>
    <x v="1"/>
    <x v="1"/>
    <x v="14"/>
  </r>
  <r>
    <x v="0"/>
    <s v="No"/>
    <s v="A-CH021"/>
    <d v="2023-12-28T00:00:00"/>
    <n v="18"/>
    <n v="3886.0199999999995"/>
    <n v="2812.86"/>
    <x v="0"/>
    <x v="7"/>
    <x v="0"/>
    <x v="4"/>
    <x v="1"/>
    <x v="2"/>
  </r>
  <r>
    <x v="4"/>
    <s v="No"/>
    <s v="H-WI029"/>
    <d v="2024-05-04T00:00:00"/>
    <n v="7"/>
    <n v="8929.2699999999986"/>
    <n v="5567.73"/>
    <x v="1"/>
    <x v="5"/>
    <x v="4"/>
    <x v="4"/>
    <x v="2"/>
    <x v="13"/>
  </r>
  <r>
    <x v="5"/>
    <s v="No"/>
    <s v="G-VR022"/>
    <d v="2024-09-10T00:00:00"/>
    <n v="7"/>
    <n v="5109.8600000000006"/>
    <n v="4122.93"/>
    <x v="1"/>
    <x v="1"/>
    <x v="5"/>
    <x v="1"/>
    <x v="4"/>
    <x v="9"/>
  </r>
  <r>
    <x v="0"/>
    <s v="No"/>
    <s v="L-GA036"/>
    <d v="2024-01-07T00:00:00"/>
    <n v="17"/>
    <n v="8171.9"/>
    <n v="5132.9799999999996"/>
    <x v="1"/>
    <x v="3"/>
    <x v="0"/>
    <x v="1"/>
    <x v="0"/>
    <x v="0"/>
  </r>
  <r>
    <x v="5"/>
    <s v="No"/>
    <s v="H-WI035"/>
    <d v="2023-08-20T00:00:00"/>
    <n v="3"/>
    <n v="1063.26"/>
    <n v="759.18000000000006"/>
    <x v="0"/>
    <x v="2"/>
    <x v="5"/>
    <x v="1"/>
    <x v="2"/>
    <x v="13"/>
  </r>
  <r>
    <x v="10"/>
    <s v="No"/>
    <s v="L-GA036"/>
    <d v="2024-10-27T00:00:00"/>
    <n v="34"/>
    <n v="16343.8"/>
    <n v="10265.959999999999"/>
    <x v="1"/>
    <x v="6"/>
    <x v="10"/>
    <x v="1"/>
    <x v="0"/>
    <x v="0"/>
  </r>
  <r>
    <x v="12"/>
    <s v="No"/>
    <s v="S-SM038"/>
    <d v="2023-07-18T00:00:00"/>
    <n v="3"/>
    <n v="4335.8999999999996"/>
    <n v="2910.81"/>
    <x v="0"/>
    <x v="2"/>
    <x v="12"/>
    <x v="1"/>
    <x v="3"/>
    <x v="12"/>
  </r>
  <r>
    <x v="4"/>
    <s v="No"/>
    <s v="H-WI042"/>
    <d v="2024-07-02T00:00:00"/>
    <n v="3"/>
    <n v="2650.2"/>
    <n v="1813.47"/>
    <x v="1"/>
    <x v="1"/>
    <x v="4"/>
    <x v="3"/>
    <x v="2"/>
    <x v="10"/>
  </r>
  <r>
    <x v="5"/>
    <s v="No"/>
    <s v="L-UL031"/>
    <d v="2024-06-18T00:00:00"/>
    <n v="4"/>
    <n v="2428.92"/>
    <n v="1489.36"/>
    <x v="1"/>
    <x v="5"/>
    <x v="5"/>
    <x v="1"/>
    <x v="0"/>
    <x v="1"/>
  </r>
  <r>
    <x v="4"/>
    <s v="No"/>
    <s v="A-CH041"/>
    <d v="2023-06-21T00:00:00"/>
    <n v="13"/>
    <n v="3505.06"/>
    <n v="2130.5699999999997"/>
    <x v="0"/>
    <x v="4"/>
    <x v="4"/>
    <x v="5"/>
    <x v="1"/>
    <x v="2"/>
  </r>
  <r>
    <x v="9"/>
    <s v="No"/>
    <s v="A-KE040"/>
    <d v="2024-10-13T00:00:00"/>
    <n v="39"/>
    <n v="6358.9500000000007"/>
    <n v="4918.29"/>
    <x v="1"/>
    <x v="6"/>
    <x v="9"/>
    <x v="1"/>
    <x v="1"/>
    <x v="5"/>
  </r>
  <r>
    <x v="9"/>
    <s v="No"/>
    <s v="L-GA036"/>
    <d v="2024-08-08T00:00:00"/>
    <n v="8"/>
    <n v="3845.6"/>
    <n v="2415.52"/>
    <x v="1"/>
    <x v="1"/>
    <x v="9"/>
    <x v="1"/>
    <x v="0"/>
    <x v="0"/>
  </r>
  <r>
    <x v="2"/>
    <s v="No"/>
    <s v="G-GA046"/>
    <d v="2024-11-28T00:00:00"/>
    <n v="40"/>
    <n v="12926"/>
    <n v="7994.4000000000005"/>
    <x v="1"/>
    <x v="6"/>
    <x v="2"/>
    <x v="0"/>
    <x v="4"/>
    <x v="8"/>
  </r>
  <r>
    <x v="6"/>
    <s v="No"/>
    <s v="L-UL031"/>
    <d v="2024-03-06T00:00:00"/>
    <n v="30"/>
    <n v="18216.900000000001"/>
    <n v="11170.199999999999"/>
    <x v="1"/>
    <x v="3"/>
    <x v="6"/>
    <x v="1"/>
    <x v="0"/>
    <x v="1"/>
  </r>
  <r>
    <x v="6"/>
    <s v="No"/>
    <s v="H-WI048"/>
    <d v="2023-05-09T00:00:00"/>
    <n v="13"/>
    <n v="12545.779999999999"/>
    <n v="9818.9"/>
    <x v="0"/>
    <x v="4"/>
    <x v="6"/>
    <x v="1"/>
    <x v="2"/>
    <x v="7"/>
  </r>
  <r>
    <x v="0"/>
    <s v="No"/>
    <s v="A-KE027"/>
    <d v="2023-11-17T00:00:00"/>
    <n v="28"/>
    <n v="24869.88"/>
    <n v="20228.600000000002"/>
    <x v="0"/>
    <x v="7"/>
    <x v="0"/>
    <x v="2"/>
    <x v="1"/>
    <x v="5"/>
  </r>
  <r>
    <x v="13"/>
    <s v="No"/>
    <s v="S-ST013"/>
    <d v="2024-08-20T00:00:00"/>
    <n v="6"/>
    <n v="2394.96"/>
    <n v="1809.84"/>
    <x v="1"/>
    <x v="1"/>
    <x v="13"/>
    <x v="4"/>
    <x v="3"/>
    <x v="4"/>
  </r>
  <r>
    <x v="7"/>
    <s v="No"/>
    <s v="L-UL028"/>
    <d v="2024-11-04T00:00:00"/>
    <n v="24"/>
    <n v="10168.08"/>
    <n v="6626.4000000000005"/>
    <x v="1"/>
    <x v="6"/>
    <x v="7"/>
    <x v="7"/>
    <x v="0"/>
    <x v="1"/>
  </r>
  <r>
    <x v="2"/>
    <s v="No"/>
    <s v="L-GA004"/>
    <d v="2024-02-24T00:00:00"/>
    <n v="26"/>
    <n v="8628.8799999999992"/>
    <n v="5140.46"/>
    <x v="1"/>
    <x v="3"/>
    <x v="2"/>
    <x v="0"/>
    <x v="0"/>
    <x v="0"/>
  </r>
  <r>
    <x v="0"/>
    <s v="No"/>
    <s v="S-SM023"/>
    <d v="2023-12-31T00:00:00"/>
    <n v="13"/>
    <n v="3370.5099999999998"/>
    <n v="2203.11"/>
    <x v="0"/>
    <x v="7"/>
    <x v="0"/>
    <x v="6"/>
    <x v="3"/>
    <x v="15"/>
  </r>
  <r>
    <x v="15"/>
    <s v="No"/>
    <s v="H-WI032"/>
    <d v="2024-06-22T00:00:00"/>
    <n v="15"/>
    <n v="3549.15"/>
    <n v="2747.5499999999997"/>
    <x v="1"/>
    <x v="5"/>
    <x v="15"/>
    <x v="1"/>
    <x v="2"/>
    <x v="13"/>
  </r>
  <r>
    <x v="9"/>
    <s v="No"/>
    <s v="G-GA018"/>
    <d v="2024-12-28T00:00:00"/>
    <n v="37"/>
    <n v="29846.42"/>
    <n v="17798.48"/>
    <x v="1"/>
    <x v="6"/>
    <x v="9"/>
    <x v="1"/>
    <x v="4"/>
    <x v="8"/>
  </r>
  <r>
    <x v="8"/>
    <s v="No"/>
    <s v="G-GA005"/>
    <d v="2023-06-27T00:00:00"/>
    <n v="17"/>
    <n v="9120.16"/>
    <n v="6647.5099999999993"/>
    <x v="0"/>
    <x v="4"/>
    <x v="8"/>
    <x v="1"/>
    <x v="4"/>
    <x v="8"/>
  </r>
  <r>
    <x v="13"/>
    <s v="No"/>
    <s v="G-VR022"/>
    <d v="2024-05-04T00:00:00"/>
    <n v="15"/>
    <n v="10949.7"/>
    <n v="8834.85"/>
    <x v="1"/>
    <x v="5"/>
    <x v="13"/>
    <x v="1"/>
    <x v="4"/>
    <x v="9"/>
  </r>
  <r>
    <x v="13"/>
    <s v="No"/>
    <s v="H-NO015"/>
    <d v="2024-06-01T00:00:00"/>
    <n v="8"/>
    <n v="8864"/>
    <n v="6944.4"/>
    <x v="1"/>
    <x v="5"/>
    <x v="13"/>
    <x v="1"/>
    <x v="2"/>
    <x v="3"/>
  </r>
  <r>
    <x v="5"/>
    <s v="No"/>
    <s v="L-UL028"/>
    <d v="2024-04-10T00:00:00"/>
    <n v="15"/>
    <n v="6355.05"/>
    <n v="4141.5"/>
    <x v="1"/>
    <x v="5"/>
    <x v="5"/>
    <x v="7"/>
    <x v="0"/>
    <x v="1"/>
  </r>
  <r>
    <x v="5"/>
    <s v="No"/>
    <s v="A-CH041"/>
    <d v="2023-05-18T00:00:00"/>
    <n v="14"/>
    <n v="3774.6800000000003"/>
    <n v="2294.46"/>
    <x v="0"/>
    <x v="4"/>
    <x v="5"/>
    <x v="5"/>
    <x v="1"/>
    <x v="2"/>
  </r>
  <r>
    <x v="7"/>
    <s v="No"/>
    <s v="G-GA006"/>
    <d v="2024-10-22T00:00:00"/>
    <n v="28"/>
    <n v="37906.119999999995"/>
    <n v="27284.880000000001"/>
    <x v="1"/>
    <x v="6"/>
    <x v="7"/>
    <x v="6"/>
    <x v="4"/>
    <x v="8"/>
  </r>
  <r>
    <x v="15"/>
    <s v="No"/>
    <s v="S-SM033"/>
    <d v="2024-04-13T00:00:00"/>
    <n v="20"/>
    <n v="26621.399999999998"/>
    <n v="16352.4"/>
    <x v="1"/>
    <x v="5"/>
    <x v="15"/>
    <x v="7"/>
    <x v="3"/>
    <x v="12"/>
  </r>
  <r>
    <x v="1"/>
    <s v="No"/>
    <s v="S-SM023"/>
    <d v="2023-04-16T00:00:00"/>
    <n v="4"/>
    <n v="1037.08"/>
    <n v="677.88"/>
    <x v="0"/>
    <x v="4"/>
    <x v="1"/>
    <x v="6"/>
    <x v="3"/>
    <x v="15"/>
  </r>
  <r>
    <x v="9"/>
    <s v="No"/>
    <s v="A-CH045"/>
    <d v="2024-09-08T00:00:00"/>
    <n v="6"/>
    <n v="4031.1000000000004"/>
    <n v="3183.54"/>
    <x v="1"/>
    <x v="1"/>
    <x v="9"/>
    <x v="1"/>
    <x v="1"/>
    <x v="2"/>
  </r>
  <r>
    <x v="11"/>
    <s v="No"/>
    <s v="L-GA036"/>
    <d v="2024-02-19T00:00:00"/>
    <n v="15"/>
    <n v="7210.5"/>
    <n v="4529.1000000000004"/>
    <x v="1"/>
    <x v="3"/>
    <x v="11"/>
    <x v="1"/>
    <x v="0"/>
    <x v="0"/>
  </r>
  <r>
    <x v="14"/>
    <s v="No"/>
    <s v="L-GA036"/>
    <d v="2024-02-14T00:00:00"/>
    <n v="25"/>
    <n v="12017.5"/>
    <n v="7548.5"/>
    <x v="1"/>
    <x v="3"/>
    <x v="14"/>
    <x v="1"/>
    <x v="0"/>
    <x v="0"/>
  </r>
  <r>
    <x v="5"/>
    <s v="No"/>
    <s v="G-VR019"/>
    <d v="2023-06-28T00:00:00"/>
    <n v="21"/>
    <n v="21921.480000000003"/>
    <n v="13524.84"/>
    <x v="0"/>
    <x v="4"/>
    <x v="5"/>
    <x v="7"/>
    <x v="4"/>
    <x v="9"/>
  </r>
  <r>
    <x v="15"/>
    <s v="No"/>
    <s v="H-WI035"/>
    <d v="2024-08-24T00:00:00"/>
    <n v="6"/>
    <n v="2126.52"/>
    <n v="1518.3600000000001"/>
    <x v="1"/>
    <x v="1"/>
    <x v="15"/>
    <x v="1"/>
    <x v="2"/>
    <x v="13"/>
  </r>
  <r>
    <x v="7"/>
    <s v="No"/>
    <s v="A-CH041"/>
    <d v="2023-10-03T00:00:00"/>
    <n v="39"/>
    <n v="10515.18"/>
    <n v="6391.7099999999991"/>
    <x v="0"/>
    <x v="7"/>
    <x v="7"/>
    <x v="5"/>
    <x v="1"/>
    <x v="2"/>
  </r>
  <r>
    <x v="5"/>
    <s v="No"/>
    <s v="H-WI029"/>
    <d v="2024-10-30T00:00:00"/>
    <n v="23"/>
    <n v="29339.03"/>
    <n v="18293.97"/>
    <x v="1"/>
    <x v="6"/>
    <x v="5"/>
    <x v="4"/>
    <x v="2"/>
    <x v="13"/>
  </r>
  <r>
    <x v="1"/>
    <s v="No"/>
    <s v="A-CH003"/>
    <d v="2023-04-26T00:00:00"/>
    <n v="22"/>
    <n v="8530.2800000000007"/>
    <n v="5707.2400000000007"/>
    <x v="0"/>
    <x v="4"/>
    <x v="1"/>
    <x v="6"/>
    <x v="1"/>
    <x v="2"/>
  </r>
  <r>
    <x v="11"/>
    <s v="No"/>
    <s v="A-KE040"/>
    <d v="2023-07-22T00:00:00"/>
    <n v="18"/>
    <n v="2934.9"/>
    <n v="2269.98"/>
    <x v="0"/>
    <x v="2"/>
    <x v="11"/>
    <x v="1"/>
    <x v="1"/>
    <x v="5"/>
  </r>
  <r>
    <x v="5"/>
    <s v="No"/>
    <s v="S-FI037"/>
    <d v="2024-11-11T00:00:00"/>
    <n v="31"/>
    <n v="45615.26"/>
    <n v="30865.149999999998"/>
    <x v="1"/>
    <x v="6"/>
    <x v="5"/>
    <x v="1"/>
    <x v="3"/>
    <x v="6"/>
  </r>
  <r>
    <x v="5"/>
    <s v="No"/>
    <s v="S-SM023"/>
    <d v="2023-12-14T00:00:00"/>
    <n v="28"/>
    <n v="7259.5599999999995"/>
    <n v="4745.16"/>
    <x v="0"/>
    <x v="7"/>
    <x v="5"/>
    <x v="6"/>
    <x v="3"/>
    <x v="15"/>
  </r>
  <r>
    <x v="3"/>
    <s v="No"/>
    <s v="G-VR022"/>
    <d v="2024-07-05T00:00:00"/>
    <n v="16"/>
    <n v="11679.68"/>
    <n v="9423.84"/>
    <x v="1"/>
    <x v="1"/>
    <x v="3"/>
    <x v="1"/>
    <x v="4"/>
    <x v="9"/>
  </r>
  <r>
    <x v="8"/>
    <s v="No"/>
    <s v="L-GA036"/>
    <d v="2024-07-04T00:00:00"/>
    <n v="8"/>
    <n v="3845.6"/>
    <n v="2415.52"/>
    <x v="1"/>
    <x v="1"/>
    <x v="8"/>
    <x v="1"/>
    <x v="0"/>
    <x v="0"/>
  </r>
  <r>
    <x v="5"/>
    <s v="No"/>
    <s v="L-UL028"/>
    <d v="2024-12-11T00:00:00"/>
    <n v="23"/>
    <n v="9744.41"/>
    <n v="6350.3"/>
    <x v="1"/>
    <x v="6"/>
    <x v="5"/>
    <x v="7"/>
    <x v="0"/>
    <x v="1"/>
  </r>
  <r>
    <x v="3"/>
    <s v="No"/>
    <s v="G-GA017"/>
    <d v="2024-07-18T00:00:00"/>
    <n v="3"/>
    <n v="4209.03"/>
    <n v="2671.6499999999996"/>
    <x v="1"/>
    <x v="1"/>
    <x v="3"/>
    <x v="7"/>
    <x v="4"/>
    <x v="8"/>
  </r>
  <r>
    <x v="5"/>
    <s v="No"/>
    <s v="G-VR043"/>
    <d v="2024-10-31T00:00:00"/>
    <n v="31"/>
    <n v="11859.98"/>
    <n v="9372.23"/>
    <x v="1"/>
    <x v="6"/>
    <x v="5"/>
    <x v="0"/>
    <x v="4"/>
    <x v="9"/>
  </r>
  <r>
    <x v="5"/>
    <s v="No"/>
    <s v="A-MI007"/>
    <d v="2023-02-11T00:00:00"/>
    <n v="25"/>
    <n v="7182.5"/>
    <n v="5816.75"/>
    <x v="0"/>
    <x v="0"/>
    <x v="5"/>
    <x v="0"/>
    <x v="1"/>
    <x v="11"/>
  </r>
  <r>
    <x v="13"/>
    <s v="No"/>
    <s v="S-FI037"/>
    <d v="2024-05-03T00:00:00"/>
    <n v="9"/>
    <n v="13243.14"/>
    <n v="8960.85"/>
    <x v="1"/>
    <x v="5"/>
    <x v="13"/>
    <x v="1"/>
    <x v="3"/>
    <x v="6"/>
  </r>
  <r>
    <x v="5"/>
    <s v="No"/>
    <s v="A-CH002"/>
    <d v="2024-05-08T00:00:00"/>
    <n v="7"/>
    <n v="1280.8599999999999"/>
    <n v="973.06999999999994"/>
    <x v="1"/>
    <x v="5"/>
    <x v="5"/>
    <x v="2"/>
    <x v="1"/>
    <x v="2"/>
  </r>
  <r>
    <x v="5"/>
    <s v="No"/>
    <s v="A-KE027"/>
    <d v="2023-09-21T00:00:00"/>
    <n v="7"/>
    <n v="6217.47"/>
    <n v="5057.1500000000005"/>
    <x v="0"/>
    <x v="2"/>
    <x v="5"/>
    <x v="2"/>
    <x v="1"/>
    <x v="5"/>
  </r>
  <r>
    <x v="5"/>
    <s v="No"/>
    <s v="L-UL028"/>
    <d v="2024-08-11T00:00:00"/>
    <n v="14"/>
    <n v="5931.38"/>
    <n v="3865.4000000000005"/>
    <x v="1"/>
    <x v="1"/>
    <x v="5"/>
    <x v="7"/>
    <x v="0"/>
    <x v="1"/>
  </r>
  <r>
    <x v="14"/>
    <s v="No"/>
    <s v="H-WI029"/>
    <d v="2024-11-09T00:00:00"/>
    <n v="23"/>
    <n v="29339.03"/>
    <n v="18293.97"/>
    <x v="1"/>
    <x v="6"/>
    <x v="14"/>
    <x v="4"/>
    <x v="2"/>
    <x v="13"/>
  </r>
  <r>
    <x v="7"/>
    <s v="No"/>
    <s v="A-KE025"/>
    <d v="2024-05-15T00:00:00"/>
    <n v="19"/>
    <n v="17993.95"/>
    <n v="12680.22"/>
    <x v="1"/>
    <x v="5"/>
    <x v="7"/>
    <x v="3"/>
    <x v="1"/>
    <x v="5"/>
  </r>
  <r>
    <x v="10"/>
    <s v="No"/>
    <s v="G-GA017"/>
    <d v="2023-11-30T00:00:00"/>
    <n v="38"/>
    <n v="53314.38"/>
    <n v="33840.9"/>
    <x v="0"/>
    <x v="7"/>
    <x v="10"/>
    <x v="7"/>
    <x v="4"/>
    <x v="8"/>
  </r>
  <r>
    <x v="0"/>
    <s v="No"/>
    <s v="S-SM023"/>
    <d v="2023-04-21T00:00:00"/>
    <n v="18"/>
    <n v="4666.8599999999997"/>
    <n v="3050.46"/>
    <x v="0"/>
    <x v="4"/>
    <x v="0"/>
    <x v="6"/>
    <x v="3"/>
    <x v="15"/>
  </r>
  <r>
    <x v="5"/>
    <s v="No"/>
    <s v="G-GA046"/>
    <d v="2024-06-10T00:00:00"/>
    <n v="16"/>
    <n v="5170.3999999999996"/>
    <n v="3197.76"/>
    <x v="1"/>
    <x v="5"/>
    <x v="5"/>
    <x v="0"/>
    <x v="4"/>
    <x v="8"/>
  </r>
  <r>
    <x v="5"/>
    <s v="No"/>
    <s v="G-GA047"/>
    <d v="2024-04-05T00:00:00"/>
    <n v="3"/>
    <n v="3511.92"/>
    <n v="2805.5099999999998"/>
    <x v="1"/>
    <x v="5"/>
    <x v="5"/>
    <x v="6"/>
    <x v="4"/>
    <x v="8"/>
  </r>
  <r>
    <x v="3"/>
    <s v="No"/>
    <s v="G-GA017"/>
    <d v="2024-05-14T00:00:00"/>
    <n v="7"/>
    <n v="9821.07"/>
    <n v="6233.8499999999995"/>
    <x v="1"/>
    <x v="5"/>
    <x v="3"/>
    <x v="7"/>
    <x v="4"/>
    <x v="8"/>
  </r>
  <r>
    <x v="0"/>
    <s v="No"/>
    <s v="L-UL028"/>
    <d v="2024-08-04T00:00:00"/>
    <n v="8"/>
    <n v="3389.36"/>
    <n v="2208.8000000000002"/>
    <x v="1"/>
    <x v="1"/>
    <x v="0"/>
    <x v="7"/>
    <x v="0"/>
    <x v="1"/>
  </r>
  <r>
    <x v="7"/>
    <s v="No"/>
    <s v="H-WI029"/>
    <d v="2024-02-17T00:00:00"/>
    <n v="19"/>
    <n v="24236.589999999997"/>
    <n v="15112.41"/>
    <x v="1"/>
    <x v="3"/>
    <x v="7"/>
    <x v="4"/>
    <x v="2"/>
    <x v="13"/>
  </r>
  <r>
    <x v="10"/>
    <s v="No"/>
    <s v="A-CH002"/>
    <d v="2024-10-17T00:00:00"/>
    <n v="36"/>
    <n v="6587.28"/>
    <n v="5004.3599999999997"/>
    <x v="1"/>
    <x v="6"/>
    <x v="10"/>
    <x v="2"/>
    <x v="1"/>
    <x v="2"/>
  </r>
  <r>
    <x v="5"/>
    <s v="No"/>
    <s v="G-GA044"/>
    <d v="2023-10-21T00:00:00"/>
    <n v="36"/>
    <n v="40719.96"/>
    <n v="33802.200000000004"/>
    <x v="0"/>
    <x v="7"/>
    <x v="5"/>
    <x v="1"/>
    <x v="4"/>
    <x v="16"/>
  </r>
  <r>
    <x v="5"/>
    <s v="No"/>
    <s v="S-SM023"/>
    <d v="2023-03-29T00:00:00"/>
    <n v="23"/>
    <n v="5963.2099999999991"/>
    <n v="3897.81"/>
    <x v="0"/>
    <x v="0"/>
    <x v="5"/>
    <x v="6"/>
    <x v="3"/>
    <x v="15"/>
  </r>
  <r>
    <x v="7"/>
    <s v="No"/>
    <s v="S-ST013"/>
    <d v="2024-06-22T00:00:00"/>
    <n v="8"/>
    <n v="3193.28"/>
    <n v="2413.12"/>
    <x v="1"/>
    <x v="5"/>
    <x v="7"/>
    <x v="4"/>
    <x v="3"/>
    <x v="4"/>
  </r>
  <r>
    <x v="2"/>
    <s v="No"/>
    <s v="G-GA005"/>
    <d v="2023-10-11T00:00:00"/>
    <n v="32"/>
    <n v="17167.36"/>
    <n v="12512.96"/>
    <x v="0"/>
    <x v="7"/>
    <x v="2"/>
    <x v="1"/>
    <x v="4"/>
    <x v="8"/>
  </r>
  <r>
    <x v="4"/>
    <s v="No"/>
    <s v="S-ST013"/>
    <d v="2024-02-14T00:00:00"/>
    <n v="24"/>
    <n v="9579.84"/>
    <n v="7239.36"/>
    <x v="1"/>
    <x v="3"/>
    <x v="4"/>
    <x v="4"/>
    <x v="3"/>
    <x v="4"/>
  </r>
  <r>
    <x v="10"/>
    <s v="No"/>
    <s v="G-VR009"/>
    <d v="2024-10-26T00:00:00"/>
    <n v="28"/>
    <n v="29818.880000000001"/>
    <n v="19226.759999999998"/>
    <x v="1"/>
    <x v="6"/>
    <x v="10"/>
    <x v="1"/>
    <x v="4"/>
    <x v="9"/>
  </r>
  <r>
    <x v="5"/>
    <s v="No"/>
    <s v="H-WI030"/>
    <d v="2023-04-19T00:00:00"/>
    <n v="20"/>
    <n v="10867.2"/>
    <n v="7731.5999999999995"/>
    <x v="0"/>
    <x v="4"/>
    <x v="5"/>
    <x v="1"/>
    <x v="2"/>
    <x v="10"/>
  </r>
  <r>
    <x v="7"/>
    <s v="No"/>
    <s v="S-FI050"/>
    <d v="2023-07-27T00:00:00"/>
    <n v="4"/>
    <n v="4214.76"/>
    <n v="2610.2800000000002"/>
    <x v="0"/>
    <x v="2"/>
    <x v="7"/>
    <x v="2"/>
    <x v="3"/>
    <x v="6"/>
  </r>
  <r>
    <x v="1"/>
    <s v="No"/>
    <s v="A-CH002"/>
    <d v="2024-08-19T00:00:00"/>
    <n v="7"/>
    <n v="1280.8599999999999"/>
    <n v="973.06999999999994"/>
    <x v="1"/>
    <x v="1"/>
    <x v="1"/>
    <x v="2"/>
    <x v="1"/>
    <x v="2"/>
  </r>
  <r>
    <x v="11"/>
    <s v="No"/>
    <s v="G-GA006"/>
    <d v="2024-05-09T00:00:00"/>
    <n v="11"/>
    <n v="14891.689999999999"/>
    <n v="10719.060000000001"/>
    <x v="1"/>
    <x v="5"/>
    <x v="11"/>
    <x v="6"/>
    <x v="4"/>
    <x v="8"/>
  </r>
  <r>
    <x v="5"/>
    <s v="No"/>
    <s v="G-GA018"/>
    <d v="2024-12-16T00:00:00"/>
    <n v="31"/>
    <n v="25006.46"/>
    <n v="14912.24"/>
    <x v="1"/>
    <x v="6"/>
    <x v="5"/>
    <x v="1"/>
    <x v="4"/>
    <x v="8"/>
  </r>
  <r>
    <x v="13"/>
    <s v="No"/>
    <s v="S-FI037"/>
    <d v="2024-03-09T00:00:00"/>
    <n v="13"/>
    <n v="19128.98"/>
    <n v="12943.449999999999"/>
    <x v="1"/>
    <x v="3"/>
    <x v="13"/>
    <x v="1"/>
    <x v="3"/>
    <x v="6"/>
  </r>
  <r>
    <x v="7"/>
    <s v="No"/>
    <s v="A-CH045"/>
    <d v="2024-01-08T00:00:00"/>
    <n v="30"/>
    <n v="20155.5"/>
    <n v="15917.7"/>
    <x v="1"/>
    <x v="3"/>
    <x v="7"/>
    <x v="1"/>
    <x v="1"/>
    <x v="2"/>
  </r>
  <r>
    <x v="10"/>
    <s v="No"/>
    <s v="L-GA004"/>
    <d v="2024-02-11T00:00:00"/>
    <n v="21"/>
    <n v="6969.48"/>
    <n v="4151.91"/>
    <x v="1"/>
    <x v="3"/>
    <x v="10"/>
    <x v="0"/>
    <x v="0"/>
    <x v="0"/>
  </r>
  <r>
    <x v="15"/>
    <s v="No"/>
    <s v="H-NO016"/>
    <d v="2024-01-11T00:00:00"/>
    <n v="19"/>
    <n v="16786.310000000001"/>
    <n v="11705.710000000001"/>
    <x v="1"/>
    <x v="3"/>
    <x v="15"/>
    <x v="3"/>
    <x v="2"/>
    <x v="3"/>
  </r>
  <r>
    <x v="13"/>
    <s v="No"/>
    <s v="G-VR049"/>
    <d v="2023-07-24T00:00:00"/>
    <n v="6"/>
    <n v="5214.96"/>
    <n v="3915.18"/>
    <x v="0"/>
    <x v="2"/>
    <x v="13"/>
    <x v="5"/>
    <x v="4"/>
    <x v="9"/>
  </r>
  <r>
    <x v="9"/>
    <s v="No"/>
    <s v="A-LA026"/>
    <d v="2023-01-05T00:00:00"/>
    <n v="23"/>
    <n v="3085.4500000000003"/>
    <n v="2548.8599999999997"/>
    <x v="0"/>
    <x v="0"/>
    <x v="9"/>
    <x v="1"/>
    <x v="1"/>
    <x v="14"/>
  </r>
  <r>
    <x v="1"/>
    <s v="No"/>
    <s v="L-GA004"/>
    <d v="2023-04-09T00:00:00"/>
    <n v="15"/>
    <n v="4978.2"/>
    <n v="2965.65"/>
    <x v="0"/>
    <x v="4"/>
    <x v="1"/>
    <x v="0"/>
    <x v="0"/>
    <x v="0"/>
  </r>
  <r>
    <x v="5"/>
    <s v="No"/>
    <s v="S-FI037"/>
    <d v="2024-06-26T00:00:00"/>
    <n v="3"/>
    <n v="4414.38"/>
    <n v="2986.95"/>
    <x v="1"/>
    <x v="5"/>
    <x v="5"/>
    <x v="1"/>
    <x v="3"/>
    <x v="6"/>
  </r>
  <r>
    <x v="9"/>
    <s v="No"/>
    <s v="S-ST013"/>
    <d v="2024-09-27T00:00:00"/>
    <n v="19"/>
    <n v="7584.0400000000009"/>
    <n v="5731.16"/>
    <x v="1"/>
    <x v="1"/>
    <x v="9"/>
    <x v="4"/>
    <x v="3"/>
    <x v="4"/>
  </r>
  <r>
    <x v="6"/>
    <s v="No"/>
    <s v="G-GA046"/>
    <d v="2024-05-10T00:00:00"/>
    <n v="6"/>
    <n v="1938.8999999999999"/>
    <n v="1199.1600000000001"/>
    <x v="1"/>
    <x v="5"/>
    <x v="6"/>
    <x v="0"/>
    <x v="4"/>
    <x v="8"/>
  </r>
  <r>
    <x v="11"/>
    <s v="No"/>
    <s v="S-SM038"/>
    <d v="2024-03-26T00:00:00"/>
    <n v="25"/>
    <n v="36132.5"/>
    <n v="24256.75"/>
    <x v="1"/>
    <x v="3"/>
    <x v="11"/>
    <x v="1"/>
    <x v="3"/>
    <x v="12"/>
  </r>
  <r>
    <x v="8"/>
    <s v="No"/>
    <s v="A-LA026"/>
    <d v="2023-05-04T00:00:00"/>
    <n v="5"/>
    <n v="670.75"/>
    <n v="554.09999999999991"/>
    <x v="0"/>
    <x v="4"/>
    <x v="8"/>
    <x v="1"/>
    <x v="1"/>
    <x v="14"/>
  </r>
  <r>
    <x v="7"/>
    <s v="No"/>
    <s v="A-CH045"/>
    <d v="2024-05-03T00:00:00"/>
    <n v="14"/>
    <n v="9405.9"/>
    <n v="7428.26"/>
    <x v="1"/>
    <x v="5"/>
    <x v="7"/>
    <x v="1"/>
    <x v="1"/>
    <x v="2"/>
  </r>
  <r>
    <x v="2"/>
    <s v="No"/>
    <s v="A-LA026"/>
    <d v="2023-08-02T00:00:00"/>
    <n v="16"/>
    <n v="2146.4"/>
    <n v="1773.12"/>
    <x v="0"/>
    <x v="2"/>
    <x v="2"/>
    <x v="1"/>
    <x v="1"/>
    <x v="14"/>
  </r>
  <r>
    <x v="12"/>
    <s v="No"/>
    <s v="G-VR019"/>
    <d v="2023-11-11T00:00:00"/>
    <n v="29"/>
    <n v="30272.520000000004"/>
    <n v="18677.16"/>
    <x v="0"/>
    <x v="7"/>
    <x v="12"/>
    <x v="7"/>
    <x v="4"/>
    <x v="9"/>
  </r>
  <r>
    <x v="2"/>
    <s v="No"/>
    <s v="H-WI042"/>
    <d v="2024-09-11T00:00:00"/>
    <n v="5"/>
    <n v="4417"/>
    <n v="3022.45"/>
    <x v="1"/>
    <x v="1"/>
    <x v="2"/>
    <x v="3"/>
    <x v="2"/>
    <x v="10"/>
  </r>
  <r>
    <x v="11"/>
    <s v="No"/>
    <s v="A-MI007"/>
    <d v="2023-06-14T00:00:00"/>
    <n v="9"/>
    <n v="2585.7000000000003"/>
    <n v="2094.0299999999997"/>
    <x v="0"/>
    <x v="4"/>
    <x v="11"/>
    <x v="0"/>
    <x v="1"/>
    <x v="11"/>
  </r>
  <r>
    <x v="5"/>
    <s v="No"/>
    <s v="A-CH003"/>
    <d v="2023-05-03T00:00:00"/>
    <n v="7"/>
    <n v="2714.1800000000003"/>
    <n v="1815.94"/>
    <x v="0"/>
    <x v="4"/>
    <x v="5"/>
    <x v="6"/>
    <x v="1"/>
    <x v="2"/>
  </r>
  <r>
    <x v="13"/>
    <s v="No"/>
    <s v="H-WI042"/>
    <d v="2024-04-13T00:00:00"/>
    <n v="5"/>
    <n v="4417"/>
    <n v="3022.45"/>
    <x v="1"/>
    <x v="5"/>
    <x v="13"/>
    <x v="3"/>
    <x v="2"/>
    <x v="10"/>
  </r>
  <r>
    <x v="12"/>
    <s v="No"/>
    <s v="H-WI030"/>
    <d v="2023-02-03T00:00:00"/>
    <n v="16"/>
    <n v="8693.76"/>
    <n v="6185.28"/>
    <x v="0"/>
    <x v="0"/>
    <x v="12"/>
    <x v="1"/>
    <x v="2"/>
    <x v="10"/>
  </r>
  <r>
    <x v="12"/>
    <s v="No"/>
    <s v="H-WI048"/>
    <d v="2023-09-17T00:00:00"/>
    <n v="9"/>
    <n v="8685.5399999999991"/>
    <n v="6797.7"/>
    <x v="0"/>
    <x v="2"/>
    <x v="12"/>
    <x v="1"/>
    <x v="2"/>
    <x v="7"/>
  </r>
  <r>
    <x v="2"/>
    <s v="No"/>
    <s v="S-ST013"/>
    <d v="2024-06-26T00:00:00"/>
    <n v="15"/>
    <n v="5987.4000000000005"/>
    <n v="4524.5999999999995"/>
    <x v="1"/>
    <x v="5"/>
    <x v="2"/>
    <x v="4"/>
    <x v="3"/>
    <x v="4"/>
  </r>
  <r>
    <x v="13"/>
    <s v="No"/>
    <s v="G-VR019"/>
    <d v="2023-12-30T00:00:00"/>
    <n v="20"/>
    <n v="20877.600000000002"/>
    <n v="12880.8"/>
    <x v="0"/>
    <x v="7"/>
    <x v="13"/>
    <x v="7"/>
    <x v="4"/>
    <x v="9"/>
  </r>
  <r>
    <x v="13"/>
    <s v="No"/>
    <s v="S-FI050"/>
    <d v="2023-08-01T00:00:00"/>
    <n v="11"/>
    <n v="11590.59"/>
    <n v="7178.27"/>
    <x v="0"/>
    <x v="2"/>
    <x v="13"/>
    <x v="2"/>
    <x v="3"/>
    <x v="6"/>
  </r>
  <r>
    <x v="15"/>
    <s v="No"/>
    <s v="G-VR049"/>
    <d v="2024-06-02T00:00:00"/>
    <n v="17"/>
    <n v="14775.72"/>
    <n v="11093.01"/>
    <x v="1"/>
    <x v="5"/>
    <x v="15"/>
    <x v="5"/>
    <x v="4"/>
    <x v="9"/>
  </r>
  <r>
    <x v="5"/>
    <s v="No"/>
    <s v="A-CH002"/>
    <d v="2024-07-21T00:00:00"/>
    <n v="11"/>
    <n v="2012.78"/>
    <n v="1529.11"/>
    <x v="1"/>
    <x v="1"/>
    <x v="5"/>
    <x v="2"/>
    <x v="1"/>
    <x v="2"/>
  </r>
  <r>
    <x v="5"/>
    <s v="No"/>
    <s v="S-SM038"/>
    <d v="2023-04-19T00:00:00"/>
    <n v="10"/>
    <n v="14453"/>
    <n v="9702.7000000000007"/>
    <x v="0"/>
    <x v="4"/>
    <x v="5"/>
    <x v="1"/>
    <x v="3"/>
    <x v="12"/>
  </r>
  <r>
    <x v="5"/>
    <s v="No"/>
    <s v="A-KE024"/>
    <d v="2024-07-28T00:00:00"/>
    <n v="4"/>
    <n v="4213.92"/>
    <n v="2505.04"/>
    <x v="1"/>
    <x v="1"/>
    <x v="5"/>
    <x v="1"/>
    <x v="1"/>
    <x v="5"/>
  </r>
  <r>
    <x v="6"/>
    <s v="No"/>
    <s v="A-CH039"/>
    <d v="2023-02-22T00:00:00"/>
    <n v="30"/>
    <n v="26342.100000000002"/>
    <n v="18149.100000000002"/>
    <x v="0"/>
    <x v="0"/>
    <x v="6"/>
    <x v="2"/>
    <x v="1"/>
    <x v="2"/>
  </r>
  <r>
    <x v="10"/>
    <s v="No"/>
    <s v="L-UL034"/>
    <d v="2023-12-31T00:00:00"/>
    <n v="13"/>
    <n v="1037.53"/>
    <n v="832.26"/>
    <x v="0"/>
    <x v="7"/>
    <x v="10"/>
    <x v="6"/>
    <x v="0"/>
    <x v="1"/>
  </r>
  <r>
    <x v="6"/>
    <s v="No"/>
    <s v="G-VR043"/>
    <d v="2023-02-08T00:00:00"/>
    <n v="24"/>
    <n v="9181.92"/>
    <n v="7255.92"/>
    <x v="0"/>
    <x v="0"/>
    <x v="6"/>
    <x v="0"/>
    <x v="4"/>
    <x v="9"/>
  </r>
  <r>
    <x v="1"/>
    <s v="No"/>
    <s v="S-ST013"/>
    <d v="2024-03-02T00:00:00"/>
    <n v="29"/>
    <n v="11575.640000000001"/>
    <n v="8747.56"/>
    <x v="1"/>
    <x v="3"/>
    <x v="1"/>
    <x v="4"/>
    <x v="3"/>
    <x v="4"/>
  </r>
  <r>
    <x v="0"/>
    <s v="No"/>
    <s v="A-KE040"/>
    <d v="2023-05-08T00:00:00"/>
    <n v="6"/>
    <n v="978.30000000000007"/>
    <n v="756.66"/>
    <x v="0"/>
    <x v="4"/>
    <x v="0"/>
    <x v="1"/>
    <x v="1"/>
    <x v="5"/>
  </r>
  <r>
    <x v="5"/>
    <s v="No"/>
    <s v="A-CH041"/>
    <d v="2023-07-17T00:00:00"/>
    <n v="9"/>
    <n v="2426.58"/>
    <n v="1475.0099999999998"/>
    <x v="0"/>
    <x v="2"/>
    <x v="5"/>
    <x v="5"/>
    <x v="1"/>
    <x v="2"/>
  </r>
  <r>
    <x v="5"/>
    <s v="No"/>
    <s v="S-FI050"/>
    <d v="2023-04-23T00:00:00"/>
    <n v="22"/>
    <n v="23181.18"/>
    <n v="14356.54"/>
    <x v="0"/>
    <x v="4"/>
    <x v="5"/>
    <x v="2"/>
    <x v="3"/>
    <x v="6"/>
  </r>
  <r>
    <x v="9"/>
    <s v="No"/>
    <s v="H-WI032"/>
    <d v="2024-05-25T00:00:00"/>
    <n v="15"/>
    <n v="3549.15"/>
    <n v="2747.5499999999997"/>
    <x v="1"/>
    <x v="5"/>
    <x v="9"/>
    <x v="1"/>
    <x v="2"/>
    <x v="13"/>
  </r>
  <r>
    <x v="6"/>
    <s v="No"/>
    <s v="A-MI014"/>
    <d v="2024-04-15T00:00:00"/>
    <n v="19"/>
    <n v="10685.789999999999"/>
    <n v="8159.17"/>
    <x v="1"/>
    <x v="5"/>
    <x v="6"/>
    <x v="3"/>
    <x v="1"/>
    <x v="11"/>
  </r>
  <r>
    <x v="1"/>
    <s v="No"/>
    <s v="S-FI037"/>
    <d v="2024-09-02T00:00:00"/>
    <n v="17"/>
    <n v="25014.82"/>
    <n v="16926.05"/>
    <x v="1"/>
    <x v="1"/>
    <x v="1"/>
    <x v="1"/>
    <x v="3"/>
    <x v="6"/>
  </r>
  <r>
    <x v="4"/>
    <s v="No"/>
    <s v="G-GA018"/>
    <d v="2024-03-25T00:00:00"/>
    <n v="20"/>
    <n v="16133.199999999999"/>
    <n v="9620.8000000000011"/>
    <x v="1"/>
    <x v="3"/>
    <x v="4"/>
    <x v="1"/>
    <x v="4"/>
    <x v="8"/>
  </r>
  <r>
    <x v="9"/>
    <s v="No"/>
    <s v="A-KE020"/>
    <d v="2023-10-30T00:00:00"/>
    <n v="29"/>
    <n v="9893.93"/>
    <n v="5900.63"/>
    <x v="0"/>
    <x v="7"/>
    <x v="9"/>
    <x v="1"/>
    <x v="1"/>
    <x v="5"/>
  </r>
  <r>
    <x v="10"/>
    <s v="No"/>
    <s v="A-CH039"/>
    <d v="2023-09-15T00:00:00"/>
    <n v="19"/>
    <n v="16683.330000000002"/>
    <n v="11494.43"/>
    <x v="0"/>
    <x v="2"/>
    <x v="10"/>
    <x v="2"/>
    <x v="1"/>
    <x v="2"/>
  </r>
  <r>
    <x v="5"/>
    <s v="No"/>
    <s v="H-WI048"/>
    <d v="2023-12-19T00:00:00"/>
    <n v="37"/>
    <n v="35707.22"/>
    <n v="27946.1"/>
    <x v="0"/>
    <x v="7"/>
    <x v="5"/>
    <x v="1"/>
    <x v="2"/>
    <x v="7"/>
  </r>
  <r>
    <x v="0"/>
    <s v="No"/>
    <s v="A-MI014"/>
    <d v="2024-10-02T00:00:00"/>
    <n v="25"/>
    <n v="14060.25"/>
    <n v="10735.75"/>
    <x v="1"/>
    <x v="6"/>
    <x v="0"/>
    <x v="3"/>
    <x v="1"/>
    <x v="11"/>
  </r>
  <r>
    <x v="9"/>
    <s v="No"/>
    <s v="G-GA046"/>
    <d v="2024-06-09T00:00:00"/>
    <n v="15"/>
    <n v="4847.25"/>
    <n v="2997.9"/>
    <x v="1"/>
    <x v="5"/>
    <x v="9"/>
    <x v="0"/>
    <x v="4"/>
    <x v="8"/>
  </r>
  <r>
    <x v="5"/>
    <s v="No"/>
    <s v="G-VR022"/>
    <d v="2024-04-28T00:00:00"/>
    <n v="7"/>
    <n v="5109.8600000000006"/>
    <n v="4122.93"/>
    <x v="1"/>
    <x v="5"/>
    <x v="5"/>
    <x v="1"/>
    <x v="4"/>
    <x v="9"/>
  </r>
  <r>
    <x v="5"/>
    <s v="No"/>
    <s v="G-GA047"/>
    <d v="2024-10-21T00:00:00"/>
    <n v="24"/>
    <n v="28095.360000000001"/>
    <n v="22444.079999999998"/>
    <x v="1"/>
    <x v="6"/>
    <x v="5"/>
    <x v="6"/>
    <x v="4"/>
    <x v="8"/>
  </r>
  <r>
    <x v="15"/>
    <s v="No"/>
    <s v="H-WI030"/>
    <d v="2023-08-21T00:00:00"/>
    <n v="21"/>
    <n v="11410.56"/>
    <n v="8118.1799999999994"/>
    <x v="0"/>
    <x v="2"/>
    <x v="15"/>
    <x v="1"/>
    <x v="2"/>
    <x v="10"/>
  </r>
  <r>
    <x v="5"/>
    <s v="No"/>
    <s v="A-KE011"/>
    <d v="2024-12-28T00:00:00"/>
    <n v="34"/>
    <n v="45261.82"/>
    <n v="28244.14"/>
    <x v="1"/>
    <x v="6"/>
    <x v="5"/>
    <x v="2"/>
    <x v="1"/>
    <x v="5"/>
  </r>
  <r>
    <x v="5"/>
    <s v="No"/>
    <s v="G-VR019"/>
    <d v="2024-08-11T00:00:00"/>
    <n v="19"/>
    <n v="19833.72"/>
    <n v="12236.759999999998"/>
    <x v="1"/>
    <x v="1"/>
    <x v="5"/>
    <x v="7"/>
    <x v="4"/>
    <x v="9"/>
  </r>
  <r>
    <x v="8"/>
    <s v="No"/>
    <s v="G-VR009"/>
    <d v="2023-02-21T00:00:00"/>
    <n v="33"/>
    <n v="35143.68"/>
    <n v="22660.109999999997"/>
    <x v="0"/>
    <x v="0"/>
    <x v="8"/>
    <x v="1"/>
    <x v="4"/>
    <x v="9"/>
  </r>
  <r>
    <x v="5"/>
    <s v="No"/>
    <s v="S-FI050"/>
    <d v="2023-05-27T00:00:00"/>
    <n v="8"/>
    <n v="8429.52"/>
    <n v="5220.5600000000004"/>
    <x v="0"/>
    <x v="4"/>
    <x v="5"/>
    <x v="2"/>
    <x v="3"/>
    <x v="6"/>
  </r>
  <r>
    <x v="11"/>
    <s v="No"/>
    <s v="H-WI029"/>
    <d v="2024-10-26T00:00:00"/>
    <n v="31"/>
    <n v="39543.909999999996"/>
    <n v="24657.09"/>
    <x v="1"/>
    <x v="6"/>
    <x v="11"/>
    <x v="4"/>
    <x v="2"/>
    <x v="13"/>
  </r>
  <r>
    <x v="11"/>
    <s v="No"/>
    <s v="L-UL034"/>
    <d v="2023-03-13T00:00:00"/>
    <n v="26"/>
    <n v="2075.06"/>
    <n v="1664.52"/>
    <x v="0"/>
    <x v="0"/>
    <x v="11"/>
    <x v="6"/>
    <x v="0"/>
    <x v="1"/>
  </r>
  <r>
    <x v="13"/>
    <s v="No"/>
    <s v="A-KE011"/>
    <d v="2024-03-07T00:00:00"/>
    <n v="14"/>
    <n v="18637.22"/>
    <n v="11629.94"/>
    <x v="1"/>
    <x v="3"/>
    <x v="13"/>
    <x v="2"/>
    <x v="1"/>
    <x v="5"/>
  </r>
  <r>
    <x v="11"/>
    <s v="No"/>
    <s v="H-WI008"/>
    <d v="2024-04-22T00:00:00"/>
    <n v="12"/>
    <n v="2345.16"/>
    <n v="1751.3999999999999"/>
    <x v="1"/>
    <x v="5"/>
    <x v="11"/>
    <x v="5"/>
    <x v="2"/>
    <x v="7"/>
  </r>
  <r>
    <x v="2"/>
    <s v="No"/>
    <s v="S-SM038"/>
    <d v="2023-12-06T00:00:00"/>
    <n v="36"/>
    <n v="52030.799999999996"/>
    <n v="34929.72"/>
    <x v="0"/>
    <x v="7"/>
    <x v="2"/>
    <x v="1"/>
    <x v="3"/>
    <x v="12"/>
  </r>
  <r>
    <x v="9"/>
    <s v="No"/>
    <s v="A-CH021"/>
    <d v="2023-08-24T00:00:00"/>
    <n v="14"/>
    <n v="3022.46"/>
    <n v="2187.7800000000002"/>
    <x v="0"/>
    <x v="2"/>
    <x v="9"/>
    <x v="4"/>
    <x v="1"/>
    <x v="2"/>
  </r>
  <r>
    <x v="1"/>
    <s v="No"/>
    <s v="L-UL001"/>
    <d v="2023-03-15T00:00:00"/>
    <n v="22"/>
    <n v="5025.46"/>
    <n v="4016.32"/>
    <x v="0"/>
    <x v="0"/>
    <x v="1"/>
    <x v="5"/>
    <x v="0"/>
    <x v="1"/>
  </r>
  <r>
    <x v="2"/>
    <s v="No"/>
    <s v="G-VR022"/>
    <d v="2024-12-11T00:00:00"/>
    <n v="38"/>
    <n v="27739.24"/>
    <n v="22381.62"/>
    <x v="1"/>
    <x v="6"/>
    <x v="2"/>
    <x v="1"/>
    <x v="4"/>
    <x v="9"/>
  </r>
  <r>
    <x v="8"/>
    <s v="No"/>
    <s v="G-GA018"/>
    <d v="2024-03-24T00:00:00"/>
    <n v="29"/>
    <n v="23393.14"/>
    <n v="13950.16"/>
    <x v="1"/>
    <x v="3"/>
    <x v="8"/>
    <x v="1"/>
    <x v="4"/>
    <x v="8"/>
  </r>
  <r>
    <x v="11"/>
    <s v="No"/>
    <s v="A-KE025"/>
    <d v="2024-05-29T00:00:00"/>
    <n v="8"/>
    <n v="7576.4"/>
    <n v="5339.04"/>
    <x v="1"/>
    <x v="5"/>
    <x v="11"/>
    <x v="3"/>
    <x v="1"/>
    <x v="5"/>
  </r>
  <r>
    <x v="8"/>
    <s v="No"/>
    <s v="L-UL031"/>
    <d v="2024-01-04T00:00:00"/>
    <n v="27"/>
    <n v="16395.21"/>
    <n v="10053.179999999998"/>
    <x v="1"/>
    <x v="3"/>
    <x v="8"/>
    <x v="1"/>
    <x v="0"/>
    <x v="1"/>
  </r>
  <r>
    <x v="11"/>
    <s v="No"/>
    <s v="S-FI050"/>
    <d v="2023-07-17T00:00:00"/>
    <n v="8"/>
    <n v="8429.52"/>
    <n v="5220.5600000000004"/>
    <x v="0"/>
    <x v="2"/>
    <x v="11"/>
    <x v="2"/>
    <x v="3"/>
    <x v="6"/>
  </r>
  <r>
    <x v="5"/>
    <s v="No"/>
    <s v="L-UL031"/>
    <d v="2024-07-02T00:00:00"/>
    <n v="4"/>
    <n v="2428.92"/>
    <n v="1489.36"/>
    <x v="1"/>
    <x v="1"/>
    <x v="5"/>
    <x v="1"/>
    <x v="0"/>
    <x v="1"/>
  </r>
  <r>
    <x v="1"/>
    <s v="No"/>
    <s v="H-NO016"/>
    <d v="2023-10-24T00:00:00"/>
    <n v="23"/>
    <n v="20320.27"/>
    <n v="14170.070000000002"/>
    <x v="0"/>
    <x v="7"/>
    <x v="1"/>
    <x v="3"/>
    <x v="2"/>
    <x v="3"/>
  </r>
  <r>
    <x v="1"/>
    <s v="No"/>
    <s v="H-WI035"/>
    <d v="2023-09-26T00:00:00"/>
    <n v="7"/>
    <n v="2480.94"/>
    <n v="1771.42"/>
    <x v="0"/>
    <x v="2"/>
    <x v="1"/>
    <x v="1"/>
    <x v="2"/>
    <x v="13"/>
  </r>
  <r>
    <x v="5"/>
    <s v="No"/>
    <s v="L-GA004"/>
    <d v="2023-11-15T00:00:00"/>
    <n v="28"/>
    <n v="9292.64"/>
    <n v="5535.88"/>
    <x v="0"/>
    <x v="7"/>
    <x v="5"/>
    <x v="0"/>
    <x v="0"/>
    <x v="0"/>
  </r>
  <r>
    <x v="5"/>
    <s v="No"/>
    <s v="G-GA018"/>
    <d v="2024-01-24T00:00:00"/>
    <n v="22"/>
    <n v="17746.52"/>
    <n v="10582.880000000001"/>
    <x v="1"/>
    <x v="3"/>
    <x v="5"/>
    <x v="1"/>
    <x v="4"/>
    <x v="8"/>
  </r>
  <r>
    <x v="2"/>
    <s v="No"/>
    <s v="G-GA017"/>
    <d v="2023-09-22T00:00:00"/>
    <n v="18"/>
    <n v="25254.18"/>
    <n v="16029.9"/>
    <x v="0"/>
    <x v="2"/>
    <x v="2"/>
    <x v="7"/>
    <x v="4"/>
    <x v="8"/>
  </r>
  <r>
    <x v="13"/>
    <s v="No"/>
    <s v="L-UL001"/>
    <d v="2024-12-01T00:00:00"/>
    <n v="35"/>
    <n v="7995.05"/>
    <n v="6389.6"/>
    <x v="1"/>
    <x v="6"/>
    <x v="13"/>
    <x v="5"/>
    <x v="0"/>
    <x v="1"/>
  </r>
  <r>
    <x v="8"/>
    <s v="No"/>
    <s v="H-WI030"/>
    <d v="2023-08-10T00:00:00"/>
    <n v="8"/>
    <n v="4346.88"/>
    <n v="3092.64"/>
    <x v="0"/>
    <x v="2"/>
    <x v="8"/>
    <x v="1"/>
    <x v="2"/>
    <x v="10"/>
  </r>
  <r>
    <x v="8"/>
    <s v="No"/>
    <s v="S-SM038"/>
    <d v="2023-04-13T00:00:00"/>
    <n v="15"/>
    <n v="21679.5"/>
    <n v="14554.05"/>
    <x v="0"/>
    <x v="4"/>
    <x v="8"/>
    <x v="1"/>
    <x v="3"/>
    <x v="12"/>
  </r>
  <r>
    <x v="5"/>
    <s v="No"/>
    <s v="G-VR022"/>
    <d v="2024-02-25T00:00:00"/>
    <n v="20"/>
    <n v="14599.6"/>
    <n v="11779.8"/>
    <x v="1"/>
    <x v="3"/>
    <x v="5"/>
    <x v="1"/>
    <x v="4"/>
    <x v="9"/>
  </r>
  <r>
    <x v="5"/>
    <s v="No"/>
    <s v="G-GA047"/>
    <d v="2024-05-15T00:00:00"/>
    <n v="2"/>
    <n v="2341.2800000000002"/>
    <n v="1870.34"/>
    <x v="1"/>
    <x v="5"/>
    <x v="5"/>
    <x v="6"/>
    <x v="4"/>
    <x v="8"/>
  </r>
  <r>
    <x v="5"/>
    <s v="No"/>
    <s v="A-KE020"/>
    <d v="2023-09-30T00:00:00"/>
    <n v="17"/>
    <n v="5799.89"/>
    <n v="3458.99"/>
    <x v="0"/>
    <x v="2"/>
    <x v="5"/>
    <x v="1"/>
    <x v="1"/>
    <x v="5"/>
  </r>
  <r>
    <x v="6"/>
    <s v="No"/>
    <s v="S-SM033"/>
    <d v="2024-04-28T00:00:00"/>
    <n v="17"/>
    <n v="22628.19"/>
    <n v="13899.54"/>
    <x v="1"/>
    <x v="5"/>
    <x v="6"/>
    <x v="7"/>
    <x v="3"/>
    <x v="12"/>
  </r>
  <r>
    <x v="13"/>
    <s v="No"/>
    <s v="A-CH039"/>
    <d v="2023-07-23T00:00:00"/>
    <n v="12"/>
    <n v="10536.84"/>
    <n v="7259.64"/>
    <x v="0"/>
    <x v="2"/>
    <x v="13"/>
    <x v="2"/>
    <x v="1"/>
    <x v="2"/>
  </r>
  <r>
    <x v="14"/>
    <s v="No"/>
    <s v="L-GA036"/>
    <d v="2024-06-01T00:00:00"/>
    <n v="1"/>
    <n v="480.7"/>
    <n v="301.94"/>
    <x v="1"/>
    <x v="5"/>
    <x v="14"/>
    <x v="1"/>
    <x v="0"/>
    <x v="0"/>
  </r>
  <r>
    <x v="5"/>
    <s v="No"/>
    <s v="L-UL001"/>
    <d v="2023-02-23T00:00:00"/>
    <n v="18"/>
    <n v="4111.74"/>
    <n v="3286.08"/>
    <x v="0"/>
    <x v="0"/>
    <x v="5"/>
    <x v="5"/>
    <x v="0"/>
    <x v="1"/>
  </r>
  <r>
    <x v="12"/>
    <s v="No"/>
    <s v="A-KE011"/>
    <d v="2024-02-08T00:00:00"/>
    <n v="23"/>
    <n v="30618.29"/>
    <n v="19106.330000000002"/>
    <x v="1"/>
    <x v="3"/>
    <x v="12"/>
    <x v="2"/>
    <x v="1"/>
    <x v="5"/>
  </r>
  <r>
    <x v="0"/>
    <s v="No"/>
    <s v="H-WI035"/>
    <d v="2023-03-16T00:00:00"/>
    <n v="30"/>
    <n v="10632.6"/>
    <n v="7591.8"/>
    <x v="0"/>
    <x v="0"/>
    <x v="0"/>
    <x v="1"/>
    <x v="2"/>
    <x v="13"/>
  </r>
  <r>
    <x v="7"/>
    <s v="No"/>
    <s v="S-ST013"/>
    <d v="2024-03-21T00:00:00"/>
    <n v="16"/>
    <n v="6386.56"/>
    <n v="4826.24"/>
    <x v="1"/>
    <x v="3"/>
    <x v="7"/>
    <x v="4"/>
    <x v="3"/>
    <x v="4"/>
  </r>
  <r>
    <x v="13"/>
    <s v="No"/>
    <s v="H-WI029"/>
    <d v="2024-04-08T00:00:00"/>
    <n v="7"/>
    <n v="8929.2699999999986"/>
    <n v="5567.73"/>
    <x v="1"/>
    <x v="5"/>
    <x v="13"/>
    <x v="4"/>
    <x v="2"/>
    <x v="13"/>
  </r>
  <r>
    <x v="1"/>
    <s v="No"/>
    <s v="A-KE025"/>
    <d v="2024-08-05T00:00:00"/>
    <n v="6"/>
    <n v="5682.2999999999993"/>
    <n v="4004.2799999999997"/>
    <x v="1"/>
    <x v="1"/>
    <x v="1"/>
    <x v="3"/>
    <x v="1"/>
    <x v="5"/>
  </r>
  <r>
    <x v="2"/>
    <s v="No"/>
    <s v="G-VR022"/>
    <d v="2024-04-23T00:00:00"/>
    <n v="8"/>
    <n v="5839.84"/>
    <n v="4711.92"/>
    <x v="1"/>
    <x v="5"/>
    <x v="2"/>
    <x v="1"/>
    <x v="4"/>
    <x v="9"/>
  </r>
  <r>
    <x v="7"/>
    <s v="No"/>
    <s v="L-GA010"/>
    <d v="2024-02-02T00:00:00"/>
    <n v="26"/>
    <n v="16978"/>
    <n v="12717.9"/>
    <x v="1"/>
    <x v="3"/>
    <x v="7"/>
    <x v="5"/>
    <x v="0"/>
    <x v="0"/>
  </r>
  <r>
    <x v="12"/>
    <s v="No"/>
    <s v="S-FI050"/>
    <d v="2023-10-14T00:00:00"/>
    <n v="34"/>
    <n v="35825.46"/>
    <n v="22187.38"/>
    <x v="0"/>
    <x v="7"/>
    <x v="12"/>
    <x v="2"/>
    <x v="3"/>
    <x v="6"/>
  </r>
  <r>
    <x v="12"/>
    <s v="No"/>
    <s v="A-CH002"/>
    <d v="2024-02-28T00:00:00"/>
    <n v="28"/>
    <n v="5123.4399999999996"/>
    <n v="3892.2799999999997"/>
    <x v="1"/>
    <x v="3"/>
    <x v="12"/>
    <x v="2"/>
    <x v="1"/>
    <x v="2"/>
  </r>
  <r>
    <x v="14"/>
    <s v="No"/>
    <s v="L-GA010"/>
    <d v="2024-11-10T00:00:00"/>
    <n v="24"/>
    <n v="15672"/>
    <n v="11739.599999999999"/>
    <x v="1"/>
    <x v="6"/>
    <x v="14"/>
    <x v="5"/>
    <x v="0"/>
    <x v="0"/>
  </r>
  <r>
    <x v="12"/>
    <s v="No"/>
    <s v="A-KE011"/>
    <d v="2024-06-22T00:00:00"/>
    <n v="2"/>
    <n v="2662.46"/>
    <n v="1661.42"/>
    <x v="1"/>
    <x v="5"/>
    <x v="12"/>
    <x v="2"/>
    <x v="1"/>
    <x v="5"/>
  </r>
  <r>
    <x v="3"/>
    <s v="No"/>
    <s v="G-GA046"/>
    <d v="2024-11-21T00:00:00"/>
    <n v="26"/>
    <n v="8401.9"/>
    <n v="5196.3600000000006"/>
    <x v="1"/>
    <x v="6"/>
    <x v="3"/>
    <x v="0"/>
    <x v="4"/>
    <x v="8"/>
  </r>
  <r>
    <x v="1"/>
    <s v="No"/>
    <s v="S-SM033"/>
    <d v="2024-06-14T00:00:00"/>
    <n v="15"/>
    <n v="19966.05"/>
    <n v="12264.3"/>
    <x v="1"/>
    <x v="5"/>
    <x v="1"/>
    <x v="7"/>
    <x v="3"/>
    <x v="12"/>
  </r>
  <r>
    <x v="12"/>
    <s v="No"/>
    <s v="G-GA047"/>
    <d v="2024-04-06T00:00:00"/>
    <n v="14"/>
    <n v="16388.960000000003"/>
    <n v="13092.38"/>
    <x v="1"/>
    <x v="5"/>
    <x v="12"/>
    <x v="6"/>
    <x v="4"/>
    <x v="8"/>
  </r>
  <r>
    <x v="3"/>
    <s v="No"/>
    <s v="G-VR043"/>
    <d v="2023-02-20T00:00:00"/>
    <n v="22"/>
    <n v="8416.76"/>
    <n v="6651.2599999999993"/>
    <x v="0"/>
    <x v="0"/>
    <x v="3"/>
    <x v="0"/>
    <x v="4"/>
    <x v="9"/>
  </r>
  <r>
    <x v="5"/>
    <s v="No"/>
    <s v="S-ST013"/>
    <d v="2024-04-22T00:00:00"/>
    <n v="19"/>
    <n v="7584.0400000000009"/>
    <n v="5731.16"/>
    <x v="1"/>
    <x v="5"/>
    <x v="5"/>
    <x v="4"/>
    <x v="3"/>
    <x v="4"/>
  </r>
  <r>
    <x v="0"/>
    <s v="No"/>
    <s v="A-MI014"/>
    <d v="2024-05-03T00:00:00"/>
    <n v="19"/>
    <n v="10685.789999999999"/>
    <n v="8159.17"/>
    <x v="1"/>
    <x v="5"/>
    <x v="0"/>
    <x v="3"/>
    <x v="1"/>
    <x v="11"/>
  </r>
  <r>
    <x v="1"/>
    <s v="No"/>
    <s v="A-CH045"/>
    <d v="2024-07-21T00:00:00"/>
    <n v="7"/>
    <n v="4702.95"/>
    <n v="3714.13"/>
    <x v="1"/>
    <x v="1"/>
    <x v="1"/>
    <x v="1"/>
    <x v="1"/>
    <x v="2"/>
  </r>
  <r>
    <x v="13"/>
    <s v="No"/>
    <s v="S-FI050"/>
    <d v="2023-05-26T00:00:00"/>
    <n v="16"/>
    <n v="16859.04"/>
    <n v="10441.120000000001"/>
    <x v="0"/>
    <x v="4"/>
    <x v="13"/>
    <x v="2"/>
    <x v="3"/>
    <x v="6"/>
  </r>
  <r>
    <x v="0"/>
    <s v="No"/>
    <s v="A-KE024"/>
    <d v="2023-07-18T00:00:00"/>
    <n v="20"/>
    <n v="21069.599999999999"/>
    <n v="12525.2"/>
    <x v="0"/>
    <x v="2"/>
    <x v="0"/>
    <x v="1"/>
    <x v="1"/>
    <x v="5"/>
  </r>
  <r>
    <x v="6"/>
    <s v="No"/>
    <s v="S-SM033"/>
    <d v="2024-04-03T00:00:00"/>
    <n v="7"/>
    <n v="9317.49"/>
    <n v="5723.34"/>
    <x v="1"/>
    <x v="5"/>
    <x v="6"/>
    <x v="7"/>
    <x v="3"/>
    <x v="12"/>
  </r>
  <r>
    <x v="3"/>
    <s v="No"/>
    <s v="H-NO016"/>
    <d v="2023-02-19T00:00:00"/>
    <n v="18"/>
    <n v="15902.82"/>
    <n v="11089.62"/>
    <x v="0"/>
    <x v="0"/>
    <x v="3"/>
    <x v="3"/>
    <x v="2"/>
    <x v="3"/>
  </r>
  <r>
    <x v="5"/>
    <s v="No"/>
    <s v="L-GA004"/>
    <d v="2023-01-31T00:00:00"/>
    <n v="17"/>
    <n v="5641.96"/>
    <n v="3361.07"/>
    <x v="0"/>
    <x v="0"/>
    <x v="5"/>
    <x v="0"/>
    <x v="0"/>
    <x v="0"/>
  </r>
  <r>
    <x v="12"/>
    <s v="No"/>
    <s v="G-VR043"/>
    <d v="2023-02-22T00:00:00"/>
    <n v="17"/>
    <n v="6503.86"/>
    <n v="5139.6099999999997"/>
    <x v="0"/>
    <x v="0"/>
    <x v="12"/>
    <x v="0"/>
    <x v="4"/>
    <x v="9"/>
  </r>
  <r>
    <x v="5"/>
    <s v="No"/>
    <s v="A-KE011"/>
    <d v="2024-02-04T00:00:00"/>
    <n v="15"/>
    <n v="19968.45"/>
    <n v="12460.650000000001"/>
    <x v="1"/>
    <x v="3"/>
    <x v="5"/>
    <x v="2"/>
    <x v="1"/>
    <x v="5"/>
  </r>
  <r>
    <x v="5"/>
    <s v="No"/>
    <s v="G-GA005"/>
    <d v="2023-11-11T00:00:00"/>
    <n v="39"/>
    <n v="20922.72"/>
    <n v="15250.169999999998"/>
    <x v="0"/>
    <x v="7"/>
    <x v="5"/>
    <x v="1"/>
    <x v="4"/>
    <x v="8"/>
  </r>
  <r>
    <x v="7"/>
    <s v="No"/>
    <s v="G-VR022"/>
    <d v="2024-10-09T00:00:00"/>
    <n v="36"/>
    <n v="26279.279999999999"/>
    <n v="21203.64"/>
    <x v="1"/>
    <x v="6"/>
    <x v="7"/>
    <x v="1"/>
    <x v="4"/>
    <x v="9"/>
  </r>
  <r>
    <x v="9"/>
    <s v="No"/>
    <s v="G-GA046"/>
    <d v="2024-03-28T00:00:00"/>
    <n v="25"/>
    <n v="8078.7499999999991"/>
    <n v="4996.5"/>
    <x v="1"/>
    <x v="3"/>
    <x v="9"/>
    <x v="0"/>
    <x v="4"/>
    <x v="8"/>
  </r>
  <r>
    <x v="11"/>
    <s v="No"/>
    <s v="A-MI007"/>
    <d v="2023-09-03T00:00:00"/>
    <n v="19"/>
    <n v="5458.7"/>
    <n v="4420.7299999999996"/>
    <x v="0"/>
    <x v="2"/>
    <x v="11"/>
    <x v="0"/>
    <x v="1"/>
    <x v="11"/>
  </r>
  <r>
    <x v="3"/>
    <s v="No"/>
    <s v="H-WI029"/>
    <d v="2024-01-24T00:00:00"/>
    <n v="12"/>
    <n v="15307.32"/>
    <n v="9544.68"/>
    <x v="1"/>
    <x v="3"/>
    <x v="3"/>
    <x v="4"/>
    <x v="2"/>
    <x v="13"/>
  </r>
  <r>
    <x v="4"/>
    <s v="No"/>
    <s v="S-SM033"/>
    <d v="2024-05-31T00:00:00"/>
    <n v="8"/>
    <n v="10648.56"/>
    <n v="6540.96"/>
    <x v="1"/>
    <x v="5"/>
    <x v="4"/>
    <x v="7"/>
    <x v="3"/>
    <x v="12"/>
  </r>
  <r>
    <x v="10"/>
    <s v="No"/>
    <s v="G-VR043"/>
    <d v="2023-05-27T00:00:00"/>
    <n v="17"/>
    <n v="6503.86"/>
    <n v="5139.6099999999997"/>
    <x v="0"/>
    <x v="4"/>
    <x v="10"/>
    <x v="0"/>
    <x v="4"/>
    <x v="9"/>
  </r>
  <r>
    <x v="1"/>
    <s v="No"/>
    <s v="G-VR019"/>
    <d v="2023-05-14T00:00:00"/>
    <n v="16"/>
    <n v="16702.080000000002"/>
    <n v="10304.64"/>
    <x v="0"/>
    <x v="4"/>
    <x v="1"/>
    <x v="7"/>
    <x v="4"/>
    <x v="9"/>
  </r>
  <r>
    <x v="10"/>
    <s v="No"/>
    <s v="G-GA005"/>
    <d v="2024-08-15T00:00:00"/>
    <n v="17"/>
    <n v="9120.16"/>
    <n v="6647.5099999999993"/>
    <x v="1"/>
    <x v="1"/>
    <x v="10"/>
    <x v="1"/>
    <x v="4"/>
    <x v="8"/>
  </r>
  <r>
    <x v="12"/>
    <s v="No"/>
    <s v="A-KE027"/>
    <d v="2023-08-05T00:00:00"/>
    <n v="18"/>
    <n v="15987.78"/>
    <n v="13004.1"/>
    <x v="0"/>
    <x v="2"/>
    <x v="12"/>
    <x v="2"/>
    <x v="1"/>
    <x v="5"/>
  </r>
  <r>
    <x v="2"/>
    <s v="No"/>
    <s v="A-KE011"/>
    <d v="2024-12-05T00:00:00"/>
    <n v="31"/>
    <n v="41268.129999999997"/>
    <n v="25752.010000000002"/>
    <x v="1"/>
    <x v="6"/>
    <x v="2"/>
    <x v="2"/>
    <x v="1"/>
    <x v="5"/>
  </r>
  <r>
    <x v="3"/>
    <s v="No"/>
    <s v="G-GA006"/>
    <d v="2024-05-26T00:00:00"/>
    <n v="10"/>
    <n v="13537.9"/>
    <n v="9744.6"/>
    <x v="1"/>
    <x v="5"/>
    <x v="3"/>
    <x v="6"/>
    <x v="4"/>
    <x v="8"/>
  </r>
  <r>
    <x v="8"/>
    <s v="No"/>
    <s v="A-MI014"/>
    <d v="2024-01-21T00:00:00"/>
    <n v="19"/>
    <n v="10685.789999999999"/>
    <n v="8159.17"/>
    <x v="1"/>
    <x v="3"/>
    <x v="8"/>
    <x v="3"/>
    <x v="1"/>
    <x v="11"/>
  </r>
  <r>
    <x v="5"/>
    <s v="No"/>
    <s v="H-WI032"/>
    <d v="2024-12-09T00:00:00"/>
    <n v="23"/>
    <n v="5442.0300000000007"/>
    <n v="4212.91"/>
    <x v="1"/>
    <x v="6"/>
    <x v="5"/>
    <x v="1"/>
    <x v="2"/>
    <x v="13"/>
  </r>
  <r>
    <x v="5"/>
    <s v="No"/>
    <s v="H-WI029"/>
    <d v="2024-01-19T00:00:00"/>
    <n v="21"/>
    <n v="26787.809999999998"/>
    <n v="16703.189999999999"/>
    <x v="1"/>
    <x v="3"/>
    <x v="5"/>
    <x v="4"/>
    <x v="2"/>
    <x v="13"/>
  </r>
  <r>
    <x v="14"/>
    <s v="No"/>
    <s v="A-KE024"/>
    <d v="2024-06-20T00:00:00"/>
    <n v="4"/>
    <n v="4213.92"/>
    <n v="2505.04"/>
    <x v="1"/>
    <x v="5"/>
    <x v="14"/>
    <x v="1"/>
    <x v="1"/>
    <x v="5"/>
  </r>
  <r>
    <x v="11"/>
    <s v="No"/>
    <s v="H-WI008"/>
    <d v="2024-12-26T00:00:00"/>
    <n v="28"/>
    <n v="5472.04"/>
    <n v="4086.5999999999995"/>
    <x v="1"/>
    <x v="6"/>
    <x v="11"/>
    <x v="5"/>
    <x v="2"/>
    <x v="7"/>
  </r>
  <r>
    <x v="10"/>
    <s v="No"/>
    <s v="A-MI007"/>
    <d v="2023-06-15T00:00:00"/>
    <n v="15"/>
    <n v="4309.5"/>
    <n v="3490.0499999999997"/>
    <x v="0"/>
    <x v="4"/>
    <x v="10"/>
    <x v="0"/>
    <x v="1"/>
    <x v="11"/>
  </r>
  <r>
    <x v="8"/>
    <s v="No"/>
    <s v="A-KE027"/>
    <d v="2024-05-09T00:00:00"/>
    <n v="18"/>
    <n v="15987.78"/>
    <n v="13004.1"/>
    <x v="1"/>
    <x v="5"/>
    <x v="8"/>
    <x v="2"/>
    <x v="1"/>
    <x v="5"/>
  </r>
  <r>
    <x v="7"/>
    <s v="No"/>
    <s v="H-WI029"/>
    <d v="2024-10-13T00:00:00"/>
    <n v="26"/>
    <n v="33165.86"/>
    <n v="20680.14"/>
    <x v="1"/>
    <x v="6"/>
    <x v="7"/>
    <x v="4"/>
    <x v="2"/>
    <x v="13"/>
  </r>
  <r>
    <x v="15"/>
    <s v="No"/>
    <s v="A-CH045"/>
    <d v="2024-04-25T00:00:00"/>
    <n v="13"/>
    <n v="8734.0500000000011"/>
    <n v="6897.67"/>
    <x v="1"/>
    <x v="5"/>
    <x v="15"/>
    <x v="1"/>
    <x v="1"/>
    <x v="2"/>
  </r>
  <r>
    <x v="8"/>
    <s v="No"/>
    <s v="L-UL001"/>
    <d v="2023-11-26T00:00:00"/>
    <n v="27"/>
    <n v="6167.6100000000006"/>
    <n v="4929.12"/>
    <x v="0"/>
    <x v="7"/>
    <x v="8"/>
    <x v="5"/>
    <x v="0"/>
    <x v="1"/>
  </r>
  <r>
    <x v="13"/>
    <s v="No"/>
    <s v="H-WI048"/>
    <d v="2024-06-24T00:00:00"/>
    <n v="6"/>
    <n v="5790.36"/>
    <n v="4531.7999999999993"/>
    <x v="1"/>
    <x v="5"/>
    <x v="13"/>
    <x v="1"/>
    <x v="2"/>
    <x v="7"/>
  </r>
  <r>
    <x v="1"/>
    <s v="No"/>
    <s v="A-CH039"/>
    <d v="2023-03-01T00:00:00"/>
    <n v="26"/>
    <n v="22829.82"/>
    <n v="15729.220000000001"/>
    <x v="0"/>
    <x v="0"/>
    <x v="1"/>
    <x v="2"/>
    <x v="1"/>
    <x v="2"/>
  </r>
  <r>
    <x v="5"/>
    <s v="No"/>
    <s v="A-KE011"/>
    <d v="2024-02-25T00:00:00"/>
    <n v="28"/>
    <n v="37274.44"/>
    <n v="23259.88"/>
    <x v="1"/>
    <x v="3"/>
    <x v="5"/>
    <x v="2"/>
    <x v="1"/>
    <x v="5"/>
  </r>
  <r>
    <x v="5"/>
    <s v="No"/>
    <s v="S-ST013"/>
    <d v="2024-01-21T00:00:00"/>
    <n v="28"/>
    <n v="11176.480000000001"/>
    <n v="8445.92"/>
    <x v="1"/>
    <x v="3"/>
    <x v="5"/>
    <x v="4"/>
    <x v="3"/>
    <x v="4"/>
  </r>
  <r>
    <x v="5"/>
    <s v="No"/>
    <s v="L-UL034"/>
    <d v="2023-11-23T00:00:00"/>
    <n v="42"/>
    <n v="3352.02"/>
    <n v="2688.8399999999997"/>
    <x v="0"/>
    <x v="7"/>
    <x v="5"/>
    <x v="6"/>
    <x v="0"/>
    <x v="1"/>
  </r>
  <r>
    <x v="5"/>
    <s v="No"/>
    <s v="A-MI014"/>
    <d v="2024-02-08T00:00:00"/>
    <n v="23"/>
    <n v="12935.429999999998"/>
    <n v="9876.89"/>
    <x v="1"/>
    <x v="3"/>
    <x v="5"/>
    <x v="3"/>
    <x v="1"/>
    <x v="11"/>
  </r>
  <r>
    <x v="5"/>
    <s v="No"/>
    <s v="A-KE027"/>
    <d v="2023-12-14T00:00:00"/>
    <n v="24"/>
    <n v="21317.040000000001"/>
    <n v="17338.800000000003"/>
    <x v="0"/>
    <x v="7"/>
    <x v="5"/>
    <x v="2"/>
    <x v="1"/>
    <x v="5"/>
  </r>
  <r>
    <x v="5"/>
    <s v="No"/>
    <s v="H-WI035"/>
    <d v="2023-10-28T00:00:00"/>
    <n v="35"/>
    <n v="12404.7"/>
    <n v="8857.1"/>
    <x v="0"/>
    <x v="7"/>
    <x v="5"/>
    <x v="1"/>
    <x v="2"/>
    <x v="13"/>
  </r>
  <r>
    <x v="5"/>
    <s v="No"/>
    <s v="A-KE024"/>
    <d v="2023-02-27T00:00:00"/>
    <n v="26"/>
    <n v="27390.48"/>
    <n v="16282.76"/>
    <x v="0"/>
    <x v="0"/>
    <x v="5"/>
    <x v="1"/>
    <x v="1"/>
    <x v="5"/>
  </r>
  <r>
    <x v="10"/>
    <s v="No"/>
    <s v="G-VR009"/>
    <d v="2023-04-12T00:00:00"/>
    <n v="7"/>
    <n v="7454.72"/>
    <n v="4806.6899999999996"/>
    <x v="0"/>
    <x v="4"/>
    <x v="10"/>
    <x v="1"/>
    <x v="4"/>
    <x v="9"/>
  </r>
  <r>
    <x v="6"/>
    <s v="No"/>
    <s v="H-WI035"/>
    <d v="2023-08-03T00:00:00"/>
    <n v="19"/>
    <n v="6733.9800000000005"/>
    <n v="4808.1400000000003"/>
    <x v="0"/>
    <x v="2"/>
    <x v="6"/>
    <x v="1"/>
    <x v="2"/>
    <x v="13"/>
  </r>
  <r>
    <x v="12"/>
    <s v="No"/>
    <s v="A-KE040"/>
    <d v="2024-10-06T00:00:00"/>
    <n v="31"/>
    <n v="5054.55"/>
    <n v="3909.41"/>
    <x v="1"/>
    <x v="6"/>
    <x v="12"/>
    <x v="1"/>
    <x v="1"/>
    <x v="5"/>
  </r>
  <r>
    <x v="6"/>
    <s v="No"/>
    <s v="S-ST013"/>
    <d v="2024-03-20T00:00:00"/>
    <n v="12"/>
    <n v="4789.92"/>
    <n v="3619.68"/>
    <x v="1"/>
    <x v="3"/>
    <x v="6"/>
    <x v="4"/>
    <x v="3"/>
    <x v="4"/>
  </r>
  <r>
    <x v="8"/>
    <s v="No"/>
    <s v="H-NO016"/>
    <d v="2023-05-24T00:00:00"/>
    <n v="13"/>
    <n v="11485.37"/>
    <n v="8009.17"/>
    <x v="0"/>
    <x v="4"/>
    <x v="8"/>
    <x v="3"/>
    <x v="2"/>
    <x v="3"/>
  </r>
  <r>
    <x v="10"/>
    <s v="No"/>
    <s v="A-KE027"/>
    <d v="2023-07-09T00:00:00"/>
    <n v="12"/>
    <n v="10658.52"/>
    <n v="8669.4000000000015"/>
    <x v="0"/>
    <x v="2"/>
    <x v="10"/>
    <x v="2"/>
    <x v="1"/>
    <x v="5"/>
  </r>
  <r>
    <x v="5"/>
    <s v="No"/>
    <s v="H-WI048"/>
    <d v="2023-11-18T00:00:00"/>
    <n v="35"/>
    <n v="33777.1"/>
    <n v="26435.5"/>
    <x v="0"/>
    <x v="7"/>
    <x v="5"/>
    <x v="1"/>
    <x v="2"/>
    <x v="7"/>
  </r>
  <r>
    <x v="7"/>
    <s v="No"/>
    <s v="G-GA046"/>
    <d v="2024-07-18T00:00:00"/>
    <n v="6"/>
    <n v="1938.8999999999999"/>
    <n v="1199.1600000000001"/>
    <x v="1"/>
    <x v="1"/>
    <x v="7"/>
    <x v="0"/>
    <x v="4"/>
    <x v="8"/>
  </r>
  <r>
    <x v="1"/>
    <s v="No"/>
    <s v="A-CH002"/>
    <d v="2024-05-11T00:00:00"/>
    <n v="1"/>
    <n v="182.98"/>
    <n v="139.01"/>
    <x v="1"/>
    <x v="5"/>
    <x v="1"/>
    <x v="2"/>
    <x v="1"/>
    <x v="2"/>
  </r>
  <r>
    <x v="15"/>
    <s v="No"/>
    <s v="S-FI037"/>
    <d v="2024-02-06T00:00:00"/>
    <n v="30"/>
    <n v="44143.8"/>
    <n v="29869.5"/>
    <x v="1"/>
    <x v="3"/>
    <x v="15"/>
    <x v="1"/>
    <x v="3"/>
    <x v="6"/>
  </r>
  <r>
    <x v="4"/>
    <s v="No"/>
    <s v="H-WI032"/>
    <d v="2024-05-31T00:00:00"/>
    <n v="6"/>
    <n v="1419.66"/>
    <n v="1099.02"/>
    <x v="1"/>
    <x v="5"/>
    <x v="4"/>
    <x v="1"/>
    <x v="2"/>
    <x v="13"/>
  </r>
  <r>
    <x v="5"/>
    <s v="No"/>
    <s v="S-SM023"/>
    <d v="2023-12-17T00:00:00"/>
    <n v="29"/>
    <n v="7518.83"/>
    <n v="4914.63"/>
    <x v="0"/>
    <x v="7"/>
    <x v="5"/>
    <x v="6"/>
    <x v="3"/>
    <x v="15"/>
  </r>
  <r>
    <x v="4"/>
    <s v="No"/>
    <s v="H-WI042"/>
    <d v="2024-06-27T00:00:00"/>
    <n v="7"/>
    <n v="6183.8"/>
    <n v="4231.43"/>
    <x v="1"/>
    <x v="5"/>
    <x v="4"/>
    <x v="3"/>
    <x v="2"/>
    <x v="10"/>
  </r>
  <r>
    <x v="11"/>
    <s v="No"/>
    <s v="G-VR049"/>
    <d v="2024-06-04T00:00:00"/>
    <n v="10"/>
    <n v="8691.6"/>
    <n v="6525.2999999999993"/>
    <x v="1"/>
    <x v="5"/>
    <x v="11"/>
    <x v="5"/>
    <x v="4"/>
    <x v="9"/>
  </r>
  <r>
    <x v="12"/>
    <s v="No"/>
    <s v="A-CH003"/>
    <d v="2024-03-13T00:00:00"/>
    <n v="32"/>
    <n v="12407.68"/>
    <n v="8301.44"/>
    <x v="1"/>
    <x v="3"/>
    <x v="12"/>
    <x v="6"/>
    <x v="1"/>
    <x v="2"/>
  </r>
  <r>
    <x v="6"/>
    <s v="No"/>
    <s v="A-CH003"/>
    <d v="2023-07-17T00:00:00"/>
    <n v="17"/>
    <n v="6591.58"/>
    <n v="4410.1400000000003"/>
    <x v="0"/>
    <x v="2"/>
    <x v="6"/>
    <x v="6"/>
    <x v="1"/>
    <x v="2"/>
  </r>
  <r>
    <x v="5"/>
    <s v="No"/>
    <s v="A-CH039"/>
    <d v="2023-10-22T00:00:00"/>
    <n v="36"/>
    <n v="31610.52"/>
    <n v="21778.920000000002"/>
    <x v="0"/>
    <x v="7"/>
    <x v="5"/>
    <x v="2"/>
    <x v="1"/>
    <x v="2"/>
  </r>
  <r>
    <x v="5"/>
    <s v="No"/>
    <s v="G-VR009"/>
    <d v="2023-06-12T00:00:00"/>
    <n v="19"/>
    <n v="20234.240000000002"/>
    <n v="13046.73"/>
    <x v="0"/>
    <x v="4"/>
    <x v="5"/>
    <x v="1"/>
    <x v="4"/>
    <x v="9"/>
  </r>
  <r>
    <x v="14"/>
    <s v="No"/>
    <s v="A-CH003"/>
    <d v="2023-11-23T00:00:00"/>
    <n v="42"/>
    <n v="16285.08"/>
    <n v="10895.640000000001"/>
    <x v="0"/>
    <x v="7"/>
    <x v="14"/>
    <x v="6"/>
    <x v="1"/>
    <x v="2"/>
  </r>
  <r>
    <x v="6"/>
    <s v="No"/>
    <s v="H-NO016"/>
    <d v="2023-12-06T00:00:00"/>
    <n v="32"/>
    <n v="28271.68"/>
    <n v="19714.88"/>
    <x v="0"/>
    <x v="7"/>
    <x v="6"/>
    <x v="3"/>
    <x v="2"/>
    <x v="3"/>
  </r>
  <r>
    <x v="5"/>
    <s v="No"/>
    <s v="L-UL031"/>
    <d v="2024-08-08T00:00:00"/>
    <n v="6"/>
    <n v="3643.38"/>
    <n v="2234.04"/>
    <x v="1"/>
    <x v="1"/>
    <x v="5"/>
    <x v="1"/>
    <x v="0"/>
    <x v="1"/>
  </r>
  <r>
    <x v="5"/>
    <s v="No"/>
    <s v="H-WI048"/>
    <d v="2023-04-04T00:00:00"/>
    <n v="26"/>
    <n v="25091.559999999998"/>
    <n v="19637.8"/>
    <x v="0"/>
    <x v="4"/>
    <x v="5"/>
    <x v="1"/>
    <x v="2"/>
    <x v="7"/>
  </r>
  <r>
    <x v="10"/>
    <s v="No"/>
    <s v="G-GA044"/>
    <d v="2023-09-26T00:00:00"/>
    <n v="5"/>
    <n v="5655.5499999999993"/>
    <n v="4694.75"/>
    <x v="0"/>
    <x v="2"/>
    <x v="10"/>
    <x v="1"/>
    <x v="4"/>
    <x v="16"/>
  </r>
  <r>
    <x v="5"/>
    <s v="No"/>
    <s v="L-UL031"/>
    <d v="2024-08-23T00:00:00"/>
    <n v="5"/>
    <n v="3036.15"/>
    <n v="1861.6999999999998"/>
    <x v="1"/>
    <x v="1"/>
    <x v="5"/>
    <x v="1"/>
    <x v="0"/>
    <x v="1"/>
  </r>
  <r>
    <x v="3"/>
    <s v="No"/>
    <s v="A-KE024"/>
    <d v="2024-04-25T00:00:00"/>
    <n v="11"/>
    <n v="11588.28"/>
    <n v="6888.86"/>
    <x v="1"/>
    <x v="5"/>
    <x v="3"/>
    <x v="1"/>
    <x v="1"/>
    <x v="5"/>
  </r>
  <r>
    <x v="14"/>
    <s v="No"/>
    <s v="A-KE025"/>
    <d v="2024-05-12T00:00:00"/>
    <n v="14"/>
    <n v="13258.699999999999"/>
    <n v="9343.32"/>
    <x v="1"/>
    <x v="5"/>
    <x v="14"/>
    <x v="3"/>
    <x v="1"/>
    <x v="5"/>
  </r>
  <r>
    <x v="2"/>
    <s v="No"/>
    <s v="A-CH021"/>
    <d v="2023-07-07T00:00:00"/>
    <n v="16"/>
    <n v="3454.24"/>
    <n v="2500.3200000000002"/>
    <x v="0"/>
    <x v="2"/>
    <x v="2"/>
    <x v="4"/>
    <x v="1"/>
    <x v="2"/>
  </r>
  <r>
    <x v="11"/>
    <s v="No"/>
    <s v="H-WI032"/>
    <d v="2024-02-10T00:00:00"/>
    <n v="13"/>
    <n v="3075.9300000000003"/>
    <n v="2381.21"/>
    <x v="1"/>
    <x v="3"/>
    <x v="11"/>
    <x v="1"/>
    <x v="2"/>
    <x v="13"/>
  </r>
  <r>
    <x v="15"/>
    <s v="No"/>
    <s v="L-GA010"/>
    <d v="2023-04-12T00:00:00"/>
    <n v="9"/>
    <n v="5877"/>
    <n v="4402.3499999999995"/>
    <x v="0"/>
    <x v="4"/>
    <x v="15"/>
    <x v="5"/>
    <x v="0"/>
    <x v="0"/>
  </r>
  <r>
    <x v="6"/>
    <s v="No"/>
    <s v="A-CH021"/>
    <d v="2023-02-05T00:00:00"/>
    <n v="27"/>
    <n v="5829.03"/>
    <n v="4219.29"/>
    <x v="0"/>
    <x v="0"/>
    <x v="6"/>
    <x v="4"/>
    <x v="1"/>
    <x v="2"/>
  </r>
  <r>
    <x v="10"/>
    <s v="No"/>
    <s v="A-KE011"/>
    <d v="2024-02-23T00:00:00"/>
    <n v="14"/>
    <n v="18637.22"/>
    <n v="11629.94"/>
    <x v="1"/>
    <x v="3"/>
    <x v="10"/>
    <x v="2"/>
    <x v="1"/>
    <x v="5"/>
  </r>
  <r>
    <x v="9"/>
    <s v="No"/>
    <s v="S-ST013"/>
    <d v="2024-10-22T00:00:00"/>
    <n v="28"/>
    <n v="11176.480000000001"/>
    <n v="8445.92"/>
    <x v="1"/>
    <x v="6"/>
    <x v="9"/>
    <x v="4"/>
    <x v="3"/>
    <x v="4"/>
  </r>
  <r>
    <x v="12"/>
    <s v="No"/>
    <s v="H-WI042"/>
    <d v="2024-03-20T00:00:00"/>
    <n v="12"/>
    <n v="10600.8"/>
    <n v="7253.88"/>
    <x v="1"/>
    <x v="3"/>
    <x v="12"/>
    <x v="3"/>
    <x v="2"/>
    <x v="10"/>
  </r>
  <r>
    <x v="5"/>
    <s v="No"/>
    <s v="G-VR009"/>
    <d v="2023-10-05T00:00:00"/>
    <n v="27"/>
    <n v="28753.920000000002"/>
    <n v="18540.09"/>
    <x v="0"/>
    <x v="7"/>
    <x v="5"/>
    <x v="1"/>
    <x v="4"/>
    <x v="9"/>
  </r>
  <r>
    <x v="11"/>
    <s v="No"/>
    <s v="A-KE040"/>
    <d v="2023-12-22T00:00:00"/>
    <n v="30"/>
    <n v="4891.5"/>
    <n v="3783.3"/>
    <x v="0"/>
    <x v="7"/>
    <x v="11"/>
    <x v="1"/>
    <x v="1"/>
    <x v="5"/>
  </r>
  <r>
    <x v="2"/>
    <s v="No"/>
    <s v="H-NO016"/>
    <d v="2023-11-05T00:00:00"/>
    <n v="39"/>
    <n v="34456.11"/>
    <n v="24027.510000000002"/>
    <x v="0"/>
    <x v="7"/>
    <x v="2"/>
    <x v="3"/>
    <x v="2"/>
    <x v="3"/>
  </r>
  <r>
    <x v="0"/>
    <s v="No"/>
    <s v="A-KE024"/>
    <d v="2023-08-30T00:00:00"/>
    <n v="20"/>
    <n v="21069.599999999999"/>
    <n v="12525.2"/>
    <x v="0"/>
    <x v="2"/>
    <x v="0"/>
    <x v="1"/>
    <x v="1"/>
    <x v="5"/>
  </r>
  <r>
    <x v="8"/>
    <s v="No"/>
    <s v="H-WI029"/>
    <d v="2024-04-17T00:00:00"/>
    <n v="14"/>
    <n v="17858.539999999997"/>
    <n v="11135.46"/>
    <x v="1"/>
    <x v="5"/>
    <x v="8"/>
    <x v="4"/>
    <x v="2"/>
    <x v="13"/>
  </r>
  <r>
    <x v="5"/>
    <s v="No"/>
    <s v="G-VR022"/>
    <d v="2024-11-12T00:00:00"/>
    <n v="24"/>
    <n v="17519.52"/>
    <n v="14135.76"/>
    <x v="1"/>
    <x v="6"/>
    <x v="5"/>
    <x v="1"/>
    <x v="4"/>
    <x v="9"/>
  </r>
  <r>
    <x v="1"/>
    <s v="No"/>
    <s v="G-VR009"/>
    <d v="2023-05-19T00:00:00"/>
    <n v="5"/>
    <n v="5324.8"/>
    <n v="3433.35"/>
    <x v="0"/>
    <x v="4"/>
    <x v="1"/>
    <x v="1"/>
    <x v="4"/>
    <x v="9"/>
  </r>
  <r>
    <x v="8"/>
    <s v="No"/>
    <s v="G-GA005"/>
    <d v="2023-07-23T00:00:00"/>
    <n v="17"/>
    <n v="9120.16"/>
    <n v="6647.5099999999993"/>
    <x v="0"/>
    <x v="2"/>
    <x v="8"/>
    <x v="1"/>
    <x v="4"/>
    <x v="8"/>
  </r>
  <r>
    <x v="5"/>
    <s v="No"/>
    <s v="L-UL031"/>
    <d v="2024-10-21T00:00:00"/>
    <n v="25"/>
    <n v="15180.75"/>
    <n v="9308.5"/>
    <x v="1"/>
    <x v="6"/>
    <x v="5"/>
    <x v="1"/>
    <x v="0"/>
    <x v="1"/>
  </r>
  <r>
    <x v="13"/>
    <s v="No"/>
    <s v="G-GA006"/>
    <d v="2024-08-14T00:00:00"/>
    <n v="11"/>
    <n v="14891.689999999999"/>
    <n v="10719.060000000001"/>
    <x v="1"/>
    <x v="1"/>
    <x v="13"/>
    <x v="6"/>
    <x v="4"/>
    <x v="8"/>
  </r>
  <r>
    <x v="10"/>
    <s v="No"/>
    <s v="H-WI035"/>
    <d v="2023-03-05T00:00:00"/>
    <n v="29"/>
    <n v="10278.18"/>
    <n v="7338.74"/>
    <x v="0"/>
    <x v="0"/>
    <x v="10"/>
    <x v="1"/>
    <x v="2"/>
    <x v="13"/>
  </r>
  <r>
    <x v="9"/>
    <s v="No"/>
    <s v="A-KE040"/>
    <d v="2023-02-24T00:00:00"/>
    <n v="24"/>
    <n v="3913.2000000000003"/>
    <n v="3026.64"/>
    <x v="0"/>
    <x v="0"/>
    <x v="9"/>
    <x v="1"/>
    <x v="1"/>
    <x v="5"/>
  </r>
  <r>
    <x v="1"/>
    <s v="No"/>
    <s v="A-CH003"/>
    <d v="2023-10-16T00:00:00"/>
    <n v="29"/>
    <n v="11244.460000000001"/>
    <n v="7523.18"/>
    <x v="0"/>
    <x v="7"/>
    <x v="1"/>
    <x v="6"/>
    <x v="1"/>
    <x v="2"/>
  </r>
  <r>
    <x v="6"/>
    <s v="No"/>
    <s v="A-MI014"/>
    <d v="2024-02-13T00:00:00"/>
    <n v="26"/>
    <n v="14622.66"/>
    <n v="11165.18"/>
    <x v="1"/>
    <x v="3"/>
    <x v="6"/>
    <x v="3"/>
    <x v="1"/>
    <x v="11"/>
  </r>
  <r>
    <x v="6"/>
    <s v="No"/>
    <s v="L-UL034"/>
    <d v="2023-02-24T00:00:00"/>
    <n v="27"/>
    <n v="2154.87"/>
    <n v="1728.54"/>
    <x v="0"/>
    <x v="0"/>
    <x v="6"/>
    <x v="6"/>
    <x v="0"/>
    <x v="1"/>
  </r>
  <r>
    <x v="1"/>
    <s v="No"/>
    <s v="H-WI042"/>
    <d v="2024-09-02T00:00:00"/>
    <n v="12"/>
    <n v="10600.8"/>
    <n v="7253.88"/>
    <x v="1"/>
    <x v="1"/>
    <x v="1"/>
    <x v="3"/>
    <x v="2"/>
    <x v="10"/>
  </r>
  <r>
    <x v="6"/>
    <s v="No"/>
    <s v="A-MI007"/>
    <d v="2023-08-11T00:00:00"/>
    <n v="9"/>
    <n v="2585.7000000000003"/>
    <n v="2094.0299999999997"/>
    <x v="0"/>
    <x v="2"/>
    <x v="6"/>
    <x v="0"/>
    <x v="1"/>
    <x v="11"/>
  </r>
  <r>
    <x v="8"/>
    <s v="No"/>
    <s v="S-FI050"/>
    <d v="2023-02-04T00:00:00"/>
    <n v="12"/>
    <n v="12644.28"/>
    <n v="7830.84"/>
    <x v="0"/>
    <x v="0"/>
    <x v="8"/>
    <x v="2"/>
    <x v="3"/>
    <x v="6"/>
  </r>
  <r>
    <x v="9"/>
    <s v="No"/>
    <s v="S-SM033"/>
    <d v="2024-02-01T00:00:00"/>
    <n v="29"/>
    <n v="38601.03"/>
    <n v="23710.98"/>
    <x v="1"/>
    <x v="3"/>
    <x v="9"/>
    <x v="7"/>
    <x v="3"/>
    <x v="12"/>
  </r>
  <r>
    <x v="11"/>
    <s v="No"/>
    <s v="H-WI048"/>
    <d v="2023-05-12T00:00:00"/>
    <n v="3"/>
    <n v="2895.18"/>
    <n v="2265.8999999999996"/>
    <x v="0"/>
    <x v="4"/>
    <x v="11"/>
    <x v="1"/>
    <x v="2"/>
    <x v="7"/>
  </r>
  <r>
    <x v="12"/>
    <s v="No"/>
    <s v="G-GA046"/>
    <d v="2024-04-22T00:00:00"/>
    <n v="15"/>
    <n v="4847.25"/>
    <n v="2997.9"/>
    <x v="1"/>
    <x v="5"/>
    <x v="12"/>
    <x v="0"/>
    <x v="4"/>
    <x v="8"/>
  </r>
  <r>
    <x v="13"/>
    <s v="No"/>
    <s v="A-CH039"/>
    <d v="2023-07-30T00:00:00"/>
    <n v="20"/>
    <n v="17561.400000000001"/>
    <n v="12099.400000000001"/>
    <x v="0"/>
    <x v="2"/>
    <x v="13"/>
    <x v="2"/>
    <x v="1"/>
    <x v="2"/>
  </r>
  <r>
    <x v="1"/>
    <s v="No"/>
    <s v="S-FI037"/>
    <d v="2024-08-25T00:00:00"/>
    <n v="15"/>
    <n v="22071.9"/>
    <n v="14934.75"/>
    <x v="1"/>
    <x v="1"/>
    <x v="1"/>
    <x v="1"/>
    <x v="3"/>
    <x v="6"/>
  </r>
  <r>
    <x v="15"/>
    <s v="No"/>
    <s v="H-WI035"/>
    <d v="2023-01-28T00:00:00"/>
    <n v="24"/>
    <n v="8506.08"/>
    <n v="6073.4400000000005"/>
    <x v="0"/>
    <x v="0"/>
    <x v="15"/>
    <x v="1"/>
    <x v="2"/>
    <x v="13"/>
  </r>
  <r>
    <x v="5"/>
    <s v="No"/>
    <s v="A-KE025"/>
    <d v="2024-11-17T00:00:00"/>
    <n v="35"/>
    <n v="33146.75"/>
    <n v="23358.3"/>
    <x v="1"/>
    <x v="6"/>
    <x v="5"/>
    <x v="3"/>
    <x v="1"/>
    <x v="5"/>
  </r>
  <r>
    <x v="12"/>
    <s v="No"/>
    <s v="L-GA010"/>
    <d v="2023-07-31T00:00:00"/>
    <n v="15"/>
    <n v="9795"/>
    <n v="7337.25"/>
    <x v="0"/>
    <x v="2"/>
    <x v="12"/>
    <x v="5"/>
    <x v="0"/>
    <x v="0"/>
  </r>
  <r>
    <x v="5"/>
    <s v="No"/>
    <s v="G-GA005"/>
    <d v="2023-06-25T00:00:00"/>
    <n v="18"/>
    <n v="9656.64"/>
    <n v="7038.5399999999991"/>
    <x v="0"/>
    <x v="4"/>
    <x v="5"/>
    <x v="1"/>
    <x v="4"/>
    <x v="8"/>
  </r>
  <r>
    <x v="10"/>
    <s v="No"/>
    <s v="A-KE027"/>
    <d v="2024-11-13T00:00:00"/>
    <n v="28"/>
    <n v="24869.88"/>
    <n v="20228.600000000002"/>
    <x v="1"/>
    <x v="6"/>
    <x v="10"/>
    <x v="2"/>
    <x v="1"/>
    <x v="5"/>
  </r>
  <r>
    <x v="15"/>
    <s v="No"/>
    <s v="H-WI029"/>
    <d v="2024-09-07T00:00:00"/>
    <n v="13"/>
    <n v="16582.93"/>
    <n v="10340.07"/>
    <x v="1"/>
    <x v="1"/>
    <x v="15"/>
    <x v="4"/>
    <x v="2"/>
    <x v="13"/>
  </r>
  <r>
    <x v="5"/>
    <s v="No"/>
    <s v="H-WI032"/>
    <d v="2024-01-17T00:00:00"/>
    <n v="24"/>
    <n v="5678.64"/>
    <n v="4396.08"/>
    <x v="1"/>
    <x v="3"/>
    <x v="5"/>
    <x v="1"/>
    <x v="2"/>
    <x v="13"/>
  </r>
  <r>
    <x v="15"/>
    <s v="No"/>
    <s v="S-SM033"/>
    <d v="2024-06-19T00:00:00"/>
    <n v="3"/>
    <n v="3993.21"/>
    <n v="2452.86"/>
    <x v="1"/>
    <x v="5"/>
    <x v="15"/>
    <x v="7"/>
    <x v="3"/>
    <x v="12"/>
  </r>
  <r>
    <x v="1"/>
    <s v="No"/>
    <s v="H-WI032"/>
    <d v="2024-10-14T00:00:00"/>
    <n v="24"/>
    <n v="5678.64"/>
    <n v="4396.08"/>
    <x v="1"/>
    <x v="6"/>
    <x v="1"/>
    <x v="1"/>
    <x v="2"/>
    <x v="13"/>
  </r>
  <r>
    <x v="11"/>
    <s v="No"/>
    <s v="G-GA006"/>
    <d v="2024-12-28T00:00:00"/>
    <n v="22"/>
    <n v="29783.379999999997"/>
    <n v="21438.120000000003"/>
    <x v="1"/>
    <x v="6"/>
    <x v="11"/>
    <x v="6"/>
    <x v="4"/>
    <x v="8"/>
  </r>
  <r>
    <x v="7"/>
    <s v="No"/>
    <s v="G-VR009"/>
    <d v="2024-10-15T00:00:00"/>
    <n v="31"/>
    <n v="33013.760000000002"/>
    <n v="21286.77"/>
    <x v="1"/>
    <x v="6"/>
    <x v="7"/>
    <x v="1"/>
    <x v="4"/>
    <x v="9"/>
  </r>
  <r>
    <x v="7"/>
    <s v="No"/>
    <s v="A-CH041"/>
    <d v="2023-04-23T00:00:00"/>
    <n v="5"/>
    <n v="1348.1"/>
    <n v="819.44999999999993"/>
    <x v="0"/>
    <x v="4"/>
    <x v="7"/>
    <x v="5"/>
    <x v="1"/>
    <x v="2"/>
  </r>
  <r>
    <x v="5"/>
    <s v="No"/>
    <s v="A-KE024"/>
    <d v="2023-09-23T00:00:00"/>
    <n v="13"/>
    <n v="13695.24"/>
    <n v="8141.38"/>
    <x v="0"/>
    <x v="2"/>
    <x v="5"/>
    <x v="1"/>
    <x v="1"/>
    <x v="5"/>
  </r>
  <r>
    <x v="9"/>
    <s v="No"/>
    <s v="G-GA046"/>
    <d v="2024-06-18T00:00:00"/>
    <n v="4"/>
    <n v="1292.5999999999999"/>
    <n v="799.44"/>
    <x v="1"/>
    <x v="5"/>
    <x v="9"/>
    <x v="0"/>
    <x v="4"/>
    <x v="8"/>
  </r>
  <r>
    <x v="7"/>
    <s v="No"/>
    <s v="A-CH002"/>
    <d v="2024-05-16T00:00:00"/>
    <n v="6"/>
    <n v="1097.8799999999999"/>
    <n v="834.06"/>
    <x v="1"/>
    <x v="5"/>
    <x v="7"/>
    <x v="2"/>
    <x v="1"/>
    <x v="2"/>
  </r>
  <r>
    <x v="8"/>
    <s v="No"/>
    <s v="A-MI007"/>
    <d v="2023-02-11T00:00:00"/>
    <n v="14"/>
    <n v="4022.2000000000003"/>
    <n v="3257.3799999999997"/>
    <x v="0"/>
    <x v="0"/>
    <x v="8"/>
    <x v="0"/>
    <x v="1"/>
    <x v="11"/>
  </r>
  <r>
    <x v="15"/>
    <s v="No"/>
    <s v="L-GA010"/>
    <d v="2023-05-27T00:00:00"/>
    <n v="20"/>
    <n v="13060"/>
    <n v="9783"/>
    <x v="0"/>
    <x v="4"/>
    <x v="15"/>
    <x v="5"/>
    <x v="0"/>
    <x v="0"/>
  </r>
  <r>
    <x v="9"/>
    <s v="No"/>
    <s v="H-WI032"/>
    <d v="2024-09-25T00:00:00"/>
    <n v="14"/>
    <n v="3312.54"/>
    <n v="2564.3799999999997"/>
    <x v="1"/>
    <x v="1"/>
    <x v="9"/>
    <x v="1"/>
    <x v="2"/>
    <x v="13"/>
  </r>
  <r>
    <x v="5"/>
    <s v="No"/>
    <s v="A-CH045"/>
    <d v="2024-07-21T00:00:00"/>
    <n v="14"/>
    <n v="9405.9"/>
    <n v="7428.26"/>
    <x v="1"/>
    <x v="1"/>
    <x v="5"/>
    <x v="1"/>
    <x v="1"/>
    <x v="2"/>
  </r>
  <r>
    <x v="6"/>
    <s v="No"/>
    <s v="G-VR022"/>
    <d v="2024-12-16T00:00:00"/>
    <n v="32"/>
    <n v="23359.360000000001"/>
    <n v="18847.68"/>
    <x v="1"/>
    <x v="6"/>
    <x v="6"/>
    <x v="1"/>
    <x v="4"/>
    <x v="9"/>
  </r>
  <r>
    <x v="10"/>
    <s v="No"/>
    <s v="H-WI029"/>
    <d v="2024-06-27T00:00:00"/>
    <n v="3"/>
    <n v="3826.83"/>
    <n v="2386.17"/>
    <x v="1"/>
    <x v="5"/>
    <x v="10"/>
    <x v="4"/>
    <x v="2"/>
    <x v="13"/>
  </r>
  <r>
    <x v="1"/>
    <s v="No"/>
    <s v="G-GA046"/>
    <d v="2024-08-03T00:00:00"/>
    <n v="10"/>
    <n v="3231.5"/>
    <n v="1998.6000000000001"/>
    <x v="1"/>
    <x v="1"/>
    <x v="1"/>
    <x v="0"/>
    <x v="4"/>
    <x v="8"/>
  </r>
  <r>
    <x v="2"/>
    <s v="No"/>
    <s v="A-KE027"/>
    <d v="2023-05-08T00:00:00"/>
    <n v="3"/>
    <n v="2664.63"/>
    <n v="2167.3500000000004"/>
    <x v="0"/>
    <x v="4"/>
    <x v="2"/>
    <x v="2"/>
    <x v="1"/>
    <x v="5"/>
  </r>
  <r>
    <x v="3"/>
    <s v="No"/>
    <s v="S-FI050"/>
    <d v="2023-05-18T00:00:00"/>
    <n v="12"/>
    <n v="12644.28"/>
    <n v="7830.84"/>
    <x v="0"/>
    <x v="4"/>
    <x v="3"/>
    <x v="2"/>
    <x v="3"/>
    <x v="6"/>
  </r>
  <r>
    <x v="14"/>
    <s v="No"/>
    <s v="L-UL031"/>
    <d v="2024-01-12T00:00:00"/>
    <n v="11"/>
    <n v="6679.5300000000007"/>
    <n v="4095.74"/>
    <x v="1"/>
    <x v="3"/>
    <x v="14"/>
    <x v="1"/>
    <x v="0"/>
    <x v="1"/>
  </r>
  <r>
    <x v="10"/>
    <s v="No"/>
    <s v="A-KE020"/>
    <d v="2023-06-10T00:00:00"/>
    <n v="19"/>
    <n v="6482.2300000000005"/>
    <n v="3865.93"/>
    <x v="0"/>
    <x v="4"/>
    <x v="10"/>
    <x v="1"/>
    <x v="1"/>
    <x v="5"/>
  </r>
  <r>
    <x v="4"/>
    <s v="No"/>
    <s v="L-UL034"/>
    <d v="2023-01-14T00:00:00"/>
    <n v="23"/>
    <n v="1835.63"/>
    <n v="1472.4599999999998"/>
    <x v="0"/>
    <x v="0"/>
    <x v="4"/>
    <x v="6"/>
    <x v="0"/>
    <x v="1"/>
  </r>
  <r>
    <x v="7"/>
    <s v="No"/>
    <s v="S-SM038"/>
    <d v="2023-12-31T00:00:00"/>
    <n v="41"/>
    <n v="59257.299999999996"/>
    <n v="39781.07"/>
    <x v="0"/>
    <x v="7"/>
    <x v="7"/>
    <x v="1"/>
    <x v="3"/>
    <x v="12"/>
  </r>
  <r>
    <x v="14"/>
    <s v="No"/>
    <s v="L-GA036"/>
    <d v="2024-12-18T00:00:00"/>
    <n v="28"/>
    <n v="13459.6"/>
    <n v="8454.32"/>
    <x v="1"/>
    <x v="6"/>
    <x v="14"/>
    <x v="1"/>
    <x v="0"/>
    <x v="0"/>
  </r>
  <r>
    <x v="9"/>
    <s v="No"/>
    <s v="L-UL034"/>
    <d v="2023-03-13T00:00:00"/>
    <n v="20"/>
    <n v="1596.2"/>
    <n v="1280.3999999999999"/>
    <x v="0"/>
    <x v="0"/>
    <x v="9"/>
    <x v="6"/>
    <x v="0"/>
    <x v="1"/>
  </r>
  <r>
    <x v="7"/>
    <s v="No"/>
    <s v="S-FI037"/>
    <d v="2024-04-25T00:00:00"/>
    <n v="18"/>
    <n v="26486.28"/>
    <n v="17921.7"/>
    <x v="1"/>
    <x v="5"/>
    <x v="7"/>
    <x v="1"/>
    <x v="3"/>
    <x v="6"/>
  </r>
  <r>
    <x v="5"/>
    <s v="No"/>
    <s v="L-GA010"/>
    <d v="2023-01-22T00:00:00"/>
    <n v="30"/>
    <n v="19590"/>
    <n v="14674.5"/>
    <x v="0"/>
    <x v="0"/>
    <x v="5"/>
    <x v="5"/>
    <x v="0"/>
    <x v="0"/>
  </r>
  <r>
    <x v="12"/>
    <s v="No"/>
    <s v="G-GA047"/>
    <d v="2024-11-14T00:00:00"/>
    <n v="40"/>
    <n v="46825.600000000006"/>
    <n v="37406.799999999996"/>
    <x v="1"/>
    <x v="6"/>
    <x v="12"/>
    <x v="6"/>
    <x v="4"/>
    <x v="8"/>
  </r>
  <r>
    <x v="6"/>
    <s v="No"/>
    <s v="G-GA017"/>
    <d v="2023-01-12T00:00:00"/>
    <n v="27"/>
    <n v="37881.269999999997"/>
    <n v="24044.85"/>
    <x v="0"/>
    <x v="0"/>
    <x v="6"/>
    <x v="7"/>
    <x v="4"/>
    <x v="8"/>
  </r>
  <r>
    <x v="11"/>
    <s v="No"/>
    <s v="G-GA005"/>
    <d v="2023-07-13T00:00:00"/>
    <n v="10"/>
    <n v="5364.8"/>
    <n v="3910.2999999999997"/>
    <x v="0"/>
    <x v="2"/>
    <x v="11"/>
    <x v="1"/>
    <x v="4"/>
    <x v="8"/>
  </r>
  <r>
    <x v="0"/>
    <s v="No"/>
    <s v="S-SM023"/>
    <d v="2023-02-28T00:00:00"/>
    <n v="25"/>
    <n v="6481.75"/>
    <n v="4236.75"/>
    <x v="0"/>
    <x v="0"/>
    <x v="0"/>
    <x v="6"/>
    <x v="3"/>
    <x v="15"/>
  </r>
  <r>
    <x v="0"/>
    <s v="No"/>
    <s v="G-GA044"/>
    <d v="2023-05-12T00:00:00"/>
    <n v="21"/>
    <n v="23753.309999999998"/>
    <n v="19717.95"/>
    <x v="0"/>
    <x v="4"/>
    <x v="0"/>
    <x v="1"/>
    <x v="4"/>
    <x v="16"/>
  </r>
  <r>
    <x v="6"/>
    <s v="No"/>
    <s v="A-KE025"/>
    <d v="2024-03-18T00:00:00"/>
    <n v="13"/>
    <n v="12311.65"/>
    <n v="8675.94"/>
    <x v="1"/>
    <x v="3"/>
    <x v="6"/>
    <x v="3"/>
    <x v="1"/>
    <x v="5"/>
  </r>
  <r>
    <x v="15"/>
    <s v="No"/>
    <s v="A-KE025"/>
    <d v="2024-08-28T00:00:00"/>
    <n v="1"/>
    <n v="947.05"/>
    <n v="667.38"/>
    <x v="1"/>
    <x v="1"/>
    <x v="15"/>
    <x v="3"/>
    <x v="1"/>
    <x v="5"/>
  </r>
  <r>
    <x v="15"/>
    <s v="No"/>
    <s v="G-GA047"/>
    <d v="2024-04-15T00:00:00"/>
    <n v="3"/>
    <n v="3511.92"/>
    <n v="2805.5099999999998"/>
    <x v="1"/>
    <x v="5"/>
    <x v="15"/>
    <x v="6"/>
    <x v="4"/>
    <x v="8"/>
  </r>
  <r>
    <x v="8"/>
    <s v="No"/>
    <s v="L-UL031"/>
    <d v="2024-05-28T00:00:00"/>
    <n v="7"/>
    <n v="4250.6100000000006"/>
    <n v="2606.3799999999997"/>
    <x v="1"/>
    <x v="5"/>
    <x v="8"/>
    <x v="1"/>
    <x v="0"/>
    <x v="1"/>
  </r>
  <r>
    <x v="12"/>
    <s v="No"/>
    <s v="G-GA005"/>
    <d v="2024-04-11T00:00:00"/>
    <n v="8"/>
    <n v="4291.84"/>
    <n v="3128.24"/>
    <x v="1"/>
    <x v="5"/>
    <x v="12"/>
    <x v="1"/>
    <x v="4"/>
    <x v="8"/>
  </r>
  <r>
    <x v="13"/>
    <s v="No"/>
    <s v="G-GA044"/>
    <d v="2024-11-23T00:00:00"/>
    <n v="34"/>
    <n v="38457.74"/>
    <n v="31924.300000000003"/>
    <x v="1"/>
    <x v="6"/>
    <x v="13"/>
    <x v="1"/>
    <x v="4"/>
    <x v="16"/>
  </r>
  <r>
    <x v="5"/>
    <s v="No"/>
    <s v="L-GA004"/>
    <d v="2024-04-08T00:00:00"/>
    <n v="15"/>
    <n v="4978.2"/>
    <n v="2965.65"/>
    <x v="1"/>
    <x v="5"/>
    <x v="5"/>
    <x v="0"/>
    <x v="0"/>
    <x v="0"/>
  </r>
  <r>
    <x v="4"/>
    <s v="No"/>
    <s v="A-MI014"/>
    <d v="2024-12-14T00:00:00"/>
    <n v="27"/>
    <n v="15185.07"/>
    <n v="11594.61"/>
    <x v="1"/>
    <x v="6"/>
    <x v="4"/>
    <x v="3"/>
    <x v="1"/>
    <x v="11"/>
  </r>
  <r>
    <x v="5"/>
    <s v="No"/>
    <s v="L-UL034"/>
    <d v="2023-05-16T00:00:00"/>
    <n v="21"/>
    <n v="1676.01"/>
    <n v="1344.4199999999998"/>
    <x v="0"/>
    <x v="4"/>
    <x v="5"/>
    <x v="6"/>
    <x v="0"/>
    <x v="1"/>
  </r>
  <r>
    <x v="2"/>
    <s v="No"/>
    <s v="S-FI012"/>
    <d v="2023-04-28T00:00:00"/>
    <n v="13"/>
    <n v="15572.960000000001"/>
    <n v="11473.15"/>
    <x v="0"/>
    <x v="4"/>
    <x v="2"/>
    <x v="1"/>
    <x v="3"/>
    <x v="6"/>
  </r>
  <r>
    <x v="5"/>
    <s v="No"/>
    <s v="G-VR019"/>
    <d v="2023-08-30T00:00:00"/>
    <n v="9"/>
    <n v="9394.9200000000019"/>
    <n v="5796.36"/>
    <x v="0"/>
    <x v="2"/>
    <x v="5"/>
    <x v="7"/>
    <x v="4"/>
    <x v="9"/>
  </r>
  <r>
    <x v="8"/>
    <s v="No"/>
    <s v="G-VR022"/>
    <d v="2024-04-26T00:00:00"/>
    <n v="4"/>
    <n v="2919.92"/>
    <n v="2355.96"/>
    <x v="1"/>
    <x v="5"/>
    <x v="8"/>
    <x v="1"/>
    <x v="4"/>
    <x v="9"/>
  </r>
  <r>
    <x v="5"/>
    <s v="No"/>
    <s v="G-GA006"/>
    <d v="2024-07-15T00:00:00"/>
    <n v="2"/>
    <n v="2707.58"/>
    <n v="1948.92"/>
    <x v="1"/>
    <x v="1"/>
    <x v="5"/>
    <x v="6"/>
    <x v="4"/>
    <x v="8"/>
  </r>
  <r>
    <x v="0"/>
    <s v="No"/>
    <s v="G-GA006"/>
    <d v="2024-04-04T00:00:00"/>
    <n v="20"/>
    <n v="27075.8"/>
    <n v="19489.2"/>
    <x v="1"/>
    <x v="5"/>
    <x v="0"/>
    <x v="6"/>
    <x v="4"/>
    <x v="8"/>
  </r>
  <r>
    <x v="14"/>
    <s v="No"/>
    <s v="G-VR022"/>
    <d v="2024-04-25T00:00:00"/>
    <n v="18"/>
    <n v="13139.64"/>
    <n v="10601.82"/>
    <x v="1"/>
    <x v="5"/>
    <x v="14"/>
    <x v="1"/>
    <x v="4"/>
    <x v="9"/>
  </r>
  <r>
    <x v="7"/>
    <s v="No"/>
    <s v="H-WI048"/>
    <d v="2023-07-26T00:00:00"/>
    <n v="12"/>
    <n v="11580.72"/>
    <n v="9063.5999999999985"/>
    <x v="0"/>
    <x v="2"/>
    <x v="7"/>
    <x v="1"/>
    <x v="2"/>
    <x v="7"/>
  </r>
  <r>
    <x v="7"/>
    <s v="No"/>
    <s v="H-NO015"/>
    <d v="2024-04-11T00:00:00"/>
    <n v="9"/>
    <n v="9972"/>
    <n v="7812.45"/>
    <x v="1"/>
    <x v="5"/>
    <x v="7"/>
    <x v="1"/>
    <x v="2"/>
    <x v="3"/>
  </r>
  <r>
    <x v="11"/>
    <s v="No"/>
    <s v="G-GA006"/>
    <d v="2024-01-19T00:00:00"/>
    <n v="21"/>
    <n v="28429.59"/>
    <n v="20463.66"/>
    <x v="1"/>
    <x v="3"/>
    <x v="11"/>
    <x v="6"/>
    <x v="4"/>
    <x v="8"/>
  </r>
  <r>
    <x v="1"/>
    <s v="No"/>
    <s v="A-KE025"/>
    <d v="2024-09-12T00:00:00"/>
    <n v="7"/>
    <n v="6629.3499999999995"/>
    <n v="4671.66"/>
    <x v="1"/>
    <x v="1"/>
    <x v="1"/>
    <x v="3"/>
    <x v="1"/>
    <x v="5"/>
  </r>
  <r>
    <x v="7"/>
    <s v="No"/>
    <s v="G-GA047"/>
    <d v="2024-09-25T00:00:00"/>
    <n v="9"/>
    <n v="10535.76"/>
    <n v="8416.5299999999988"/>
    <x v="1"/>
    <x v="1"/>
    <x v="7"/>
    <x v="6"/>
    <x v="4"/>
    <x v="8"/>
  </r>
  <r>
    <x v="13"/>
    <s v="No"/>
    <s v="S-ST013"/>
    <d v="2024-08-12T00:00:00"/>
    <n v="6"/>
    <n v="2394.96"/>
    <n v="1809.84"/>
    <x v="1"/>
    <x v="1"/>
    <x v="13"/>
    <x v="4"/>
    <x v="3"/>
    <x v="4"/>
  </r>
  <r>
    <x v="10"/>
    <s v="No"/>
    <s v="A-MI014"/>
    <d v="2024-10-21T00:00:00"/>
    <n v="40"/>
    <n v="22496.399999999998"/>
    <n v="17177.2"/>
    <x v="1"/>
    <x v="6"/>
    <x v="10"/>
    <x v="3"/>
    <x v="1"/>
    <x v="11"/>
  </r>
  <r>
    <x v="3"/>
    <s v="No"/>
    <s v="G-VR043"/>
    <d v="2024-11-16T00:00:00"/>
    <n v="33"/>
    <n v="12625.14"/>
    <n v="9976.89"/>
    <x v="1"/>
    <x v="6"/>
    <x v="3"/>
    <x v="0"/>
    <x v="4"/>
    <x v="9"/>
  </r>
  <r>
    <x v="5"/>
    <s v="No"/>
    <s v="A-KE024"/>
    <d v="2023-08-13T00:00:00"/>
    <n v="11"/>
    <n v="11588.28"/>
    <n v="6888.86"/>
    <x v="0"/>
    <x v="2"/>
    <x v="5"/>
    <x v="1"/>
    <x v="1"/>
    <x v="5"/>
  </r>
  <r>
    <x v="11"/>
    <s v="No"/>
    <s v="H-WI032"/>
    <d v="2024-08-01T00:00:00"/>
    <n v="20"/>
    <n v="4732.2000000000007"/>
    <n v="3663.3999999999996"/>
    <x v="1"/>
    <x v="1"/>
    <x v="11"/>
    <x v="1"/>
    <x v="2"/>
    <x v="13"/>
  </r>
  <r>
    <x v="5"/>
    <s v="No"/>
    <s v="A-CH045"/>
    <d v="2024-09-01T00:00:00"/>
    <n v="17"/>
    <n v="11421.45"/>
    <n v="9020.0300000000007"/>
    <x v="1"/>
    <x v="1"/>
    <x v="5"/>
    <x v="1"/>
    <x v="1"/>
    <x v="2"/>
  </r>
  <r>
    <x v="8"/>
    <s v="No"/>
    <s v="H-NO016"/>
    <d v="2023-04-24T00:00:00"/>
    <n v="10"/>
    <n v="8834.9"/>
    <n v="6160.9000000000005"/>
    <x v="0"/>
    <x v="4"/>
    <x v="8"/>
    <x v="3"/>
    <x v="2"/>
    <x v="3"/>
  </r>
  <r>
    <x v="9"/>
    <s v="No"/>
    <s v="A-KE011"/>
    <d v="2024-02-11T00:00:00"/>
    <n v="11"/>
    <n v="14643.53"/>
    <n v="9137.8100000000013"/>
    <x v="1"/>
    <x v="3"/>
    <x v="9"/>
    <x v="2"/>
    <x v="1"/>
    <x v="5"/>
  </r>
  <r>
    <x v="9"/>
    <s v="No"/>
    <s v="A-CH045"/>
    <d v="2024-12-28T00:00:00"/>
    <n v="36"/>
    <n v="24186.600000000002"/>
    <n v="19101.240000000002"/>
    <x v="1"/>
    <x v="6"/>
    <x v="9"/>
    <x v="1"/>
    <x v="1"/>
    <x v="2"/>
  </r>
  <r>
    <x v="3"/>
    <s v="No"/>
    <s v="H-WI048"/>
    <d v="2023-05-14T00:00:00"/>
    <n v="5"/>
    <n v="4825.2999999999993"/>
    <n v="3776.5"/>
    <x v="0"/>
    <x v="4"/>
    <x v="3"/>
    <x v="1"/>
    <x v="2"/>
    <x v="7"/>
  </r>
  <r>
    <x v="7"/>
    <s v="No"/>
    <s v="L-GA036"/>
    <d v="2024-07-18T00:00:00"/>
    <n v="18"/>
    <n v="8652.6"/>
    <n v="5434.92"/>
    <x v="1"/>
    <x v="1"/>
    <x v="7"/>
    <x v="1"/>
    <x v="0"/>
    <x v="0"/>
  </r>
  <r>
    <x v="9"/>
    <s v="No"/>
    <s v="A-KE040"/>
    <d v="2024-05-31T00:00:00"/>
    <n v="6"/>
    <n v="978.30000000000007"/>
    <n v="756.66"/>
    <x v="1"/>
    <x v="5"/>
    <x v="9"/>
    <x v="1"/>
    <x v="1"/>
    <x v="5"/>
  </r>
  <r>
    <x v="5"/>
    <s v="No"/>
    <s v="A-LA026"/>
    <d v="2023-01-01T00:00:00"/>
    <n v="36"/>
    <n v="4829.4000000000005"/>
    <n v="3989.5199999999995"/>
    <x v="0"/>
    <x v="0"/>
    <x v="5"/>
    <x v="1"/>
    <x v="1"/>
    <x v="14"/>
  </r>
  <r>
    <x v="6"/>
    <s v="No"/>
    <s v="L-GA036"/>
    <d v="2024-02-10T00:00:00"/>
    <n v="23"/>
    <n v="11056.1"/>
    <n v="6944.62"/>
    <x v="1"/>
    <x v="3"/>
    <x v="6"/>
    <x v="1"/>
    <x v="0"/>
    <x v="0"/>
  </r>
  <r>
    <x v="13"/>
    <s v="No"/>
    <s v="L-GA004"/>
    <d v="2024-08-13T00:00:00"/>
    <n v="7"/>
    <n v="2323.16"/>
    <n v="1383.97"/>
    <x v="1"/>
    <x v="1"/>
    <x v="13"/>
    <x v="0"/>
    <x v="0"/>
    <x v="0"/>
  </r>
  <r>
    <x v="4"/>
    <s v="No"/>
    <s v="G-GA005"/>
    <d v="2023-07-08T00:00:00"/>
    <n v="17"/>
    <n v="9120.16"/>
    <n v="6647.5099999999993"/>
    <x v="0"/>
    <x v="2"/>
    <x v="4"/>
    <x v="1"/>
    <x v="4"/>
    <x v="8"/>
  </r>
  <r>
    <x v="5"/>
    <s v="No"/>
    <s v="A-KE027"/>
    <d v="2023-02-03T00:00:00"/>
    <n v="23"/>
    <n v="20428.830000000002"/>
    <n v="16616.350000000002"/>
    <x v="0"/>
    <x v="0"/>
    <x v="5"/>
    <x v="2"/>
    <x v="1"/>
    <x v="5"/>
  </r>
  <r>
    <x v="13"/>
    <s v="No"/>
    <s v="G-GA046"/>
    <d v="2024-08-17T00:00:00"/>
    <n v="2"/>
    <n v="646.29999999999995"/>
    <n v="399.72"/>
    <x v="1"/>
    <x v="1"/>
    <x v="13"/>
    <x v="0"/>
    <x v="4"/>
    <x v="8"/>
  </r>
  <r>
    <x v="5"/>
    <s v="No"/>
    <s v="H-WI032"/>
    <d v="2024-08-26T00:00:00"/>
    <n v="3"/>
    <n v="709.83"/>
    <n v="549.51"/>
    <x v="1"/>
    <x v="1"/>
    <x v="5"/>
    <x v="1"/>
    <x v="2"/>
    <x v="13"/>
  </r>
  <r>
    <x v="5"/>
    <s v="No"/>
    <s v="H-WI008"/>
    <d v="2023-08-08T00:00:00"/>
    <n v="5"/>
    <n v="977.15000000000009"/>
    <n v="729.75"/>
    <x v="0"/>
    <x v="2"/>
    <x v="5"/>
    <x v="5"/>
    <x v="2"/>
    <x v="7"/>
  </r>
  <r>
    <x v="10"/>
    <s v="No"/>
    <s v="L-GA010"/>
    <d v="2023-11-15T00:00:00"/>
    <n v="22"/>
    <n v="14366"/>
    <n v="10761.3"/>
    <x v="0"/>
    <x v="7"/>
    <x v="10"/>
    <x v="5"/>
    <x v="0"/>
    <x v="0"/>
  </r>
  <r>
    <x v="7"/>
    <s v="No"/>
    <s v="G-GA018"/>
    <d v="2024-12-27T00:00:00"/>
    <n v="31"/>
    <n v="25006.46"/>
    <n v="14912.24"/>
    <x v="1"/>
    <x v="6"/>
    <x v="7"/>
    <x v="1"/>
    <x v="4"/>
    <x v="8"/>
  </r>
  <r>
    <x v="8"/>
    <s v="No"/>
    <s v="A-CH002"/>
    <d v="2024-07-13T00:00:00"/>
    <n v="9"/>
    <n v="1646.82"/>
    <n v="1251.0899999999999"/>
    <x v="1"/>
    <x v="1"/>
    <x v="8"/>
    <x v="2"/>
    <x v="1"/>
    <x v="2"/>
  </r>
  <r>
    <x v="10"/>
    <s v="No"/>
    <s v="A-CH003"/>
    <d v="2023-10-16T00:00:00"/>
    <n v="39"/>
    <n v="15121.86"/>
    <n v="10117.380000000001"/>
    <x v="0"/>
    <x v="7"/>
    <x v="10"/>
    <x v="6"/>
    <x v="1"/>
    <x v="2"/>
  </r>
  <r>
    <x v="5"/>
    <s v="No"/>
    <s v="G-GA018"/>
    <d v="2024-02-16T00:00:00"/>
    <n v="15"/>
    <n v="12099.9"/>
    <n v="7215.6"/>
    <x v="1"/>
    <x v="3"/>
    <x v="5"/>
    <x v="1"/>
    <x v="4"/>
    <x v="8"/>
  </r>
  <r>
    <x v="2"/>
    <s v="No"/>
    <s v="S-ST013"/>
    <d v="2024-02-08T00:00:00"/>
    <n v="13"/>
    <n v="5189.08"/>
    <n v="3921.3199999999997"/>
    <x v="1"/>
    <x v="3"/>
    <x v="2"/>
    <x v="4"/>
    <x v="3"/>
    <x v="4"/>
  </r>
  <r>
    <x v="9"/>
    <s v="No"/>
    <s v="A-MI007"/>
    <d v="2023-05-17T00:00:00"/>
    <n v="22"/>
    <n v="6320.6"/>
    <n v="5118.74"/>
    <x v="0"/>
    <x v="4"/>
    <x v="9"/>
    <x v="0"/>
    <x v="1"/>
    <x v="11"/>
  </r>
  <r>
    <x v="7"/>
    <s v="No"/>
    <s v="A-MI014"/>
    <d v="2024-02-13T00:00:00"/>
    <n v="18"/>
    <n v="10123.379999999999"/>
    <n v="7729.74"/>
    <x v="1"/>
    <x v="3"/>
    <x v="7"/>
    <x v="3"/>
    <x v="1"/>
    <x v="11"/>
  </r>
  <r>
    <x v="11"/>
    <s v="No"/>
    <s v="H-WI048"/>
    <d v="2023-06-04T00:00:00"/>
    <n v="13"/>
    <n v="12545.779999999999"/>
    <n v="9818.9"/>
    <x v="0"/>
    <x v="4"/>
    <x v="11"/>
    <x v="1"/>
    <x v="2"/>
    <x v="7"/>
  </r>
  <r>
    <x v="10"/>
    <s v="No"/>
    <s v="G-GA006"/>
    <d v="2024-06-23T00:00:00"/>
    <n v="12"/>
    <n v="16245.48"/>
    <n v="11693.52"/>
    <x v="1"/>
    <x v="5"/>
    <x v="10"/>
    <x v="6"/>
    <x v="4"/>
    <x v="8"/>
  </r>
  <r>
    <x v="5"/>
    <s v="No"/>
    <s v="G-GA047"/>
    <d v="2024-02-13T00:00:00"/>
    <n v="27"/>
    <n v="31607.280000000002"/>
    <n v="25249.59"/>
    <x v="1"/>
    <x v="3"/>
    <x v="5"/>
    <x v="6"/>
    <x v="4"/>
    <x v="8"/>
  </r>
  <r>
    <x v="3"/>
    <s v="No"/>
    <s v="A-KE027"/>
    <d v="2023-04-20T00:00:00"/>
    <n v="21"/>
    <n v="18652.41"/>
    <n v="15171.45"/>
    <x v="0"/>
    <x v="4"/>
    <x v="3"/>
    <x v="2"/>
    <x v="1"/>
    <x v="5"/>
  </r>
  <r>
    <x v="6"/>
    <s v="No"/>
    <s v="S-SM023"/>
    <d v="2023-08-17T00:00:00"/>
    <n v="8"/>
    <n v="2074.16"/>
    <n v="1355.76"/>
    <x v="0"/>
    <x v="2"/>
    <x v="6"/>
    <x v="6"/>
    <x v="3"/>
    <x v="15"/>
  </r>
  <r>
    <x v="0"/>
    <s v="No"/>
    <s v="G-VR043"/>
    <d v="2023-02-22T00:00:00"/>
    <n v="12"/>
    <n v="4590.96"/>
    <n v="3627.96"/>
    <x v="0"/>
    <x v="0"/>
    <x v="0"/>
    <x v="0"/>
    <x v="4"/>
    <x v="9"/>
  </r>
  <r>
    <x v="8"/>
    <s v="No"/>
    <s v="A-MI014"/>
    <d v="2024-11-03T00:00:00"/>
    <n v="27"/>
    <n v="15185.07"/>
    <n v="11594.61"/>
    <x v="1"/>
    <x v="6"/>
    <x v="8"/>
    <x v="3"/>
    <x v="1"/>
    <x v="11"/>
  </r>
  <r>
    <x v="9"/>
    <s v="No"/>
    <s v="G-VR019"/>
    <d v="2023-10-22T00:00:00"/>
    <n v="25"/>
    <n v="26097.000000000004"/>
    <n v="16101"/>
    <x v="0"/>
    <x v="7"/>
    <x v="9"/>
    <x v="7"/>
    <x v="4"/>
    <x v="9"/>
  </r>
  <r>
    <x v="4"/>
    <s v="No"/>
    <s v="S-FI050"/>
    <d v="2023-07-19T00:00:00"/>
    <n v="21"/>
    <n v="22127.49"/>
    <n v="13703.970000000001"/>
    <x v="0"/>
    <x v="2"/>
    <x v="4"/>
    <x v="2"/>
    <x v="3"/>
    <x v="6"/>
  </r>
  <r>
    <x v="2"/>
    <s v="No"/>
    <s v="L-GA010"/>
    <d v="2023-02-21T00:00:00"/>
    <n v="20"/>
    <n v="13060"/>
    <n v="9783"/>
    <x v="0"/>
    <x v="0"/>
    <x v="2"/>
    <x v="5"/>
    <x v="0"/>
    <x v="0"/>
  </r>
  <r>
    <x v="0"/>
    <s v="No"/>
    <s v="H-WI030"/>
    <d v="2023-07-26T00:00:00"/>
    <n v="3"/>
    <n v="1630.08"/>
    <n v="1159.74"/>
    <x v="0"/>
    <x v="2"/>
    <x v="0"/>
    <x v="1"/>
    <x v="2"/>
    <x v="10"/>
  </r>
  <r>
    <x v="1"/>
    <s v="No"/>
    <s v="H-WI042"/>
    <d v="2024-10-09T00:00:00"/>
    <n v="21"/>
    <n v="18551.399999999998"/>
    <n v="12694.29"/>
    <x v="1"/>
    <x v="6"/>
    <x v="1"/>
    <x v="3"/>
    <x v="2"/>
    <x v="10"/>
  </r>
  <r>
    <x v="5"/>
    <s v="No"/>
    <s v="L-GA036"/>
    <d v="2024-06-21T00:00:00"/>
    <n v="13"/>
    <n v="6249.0999999999995"/>
    <n v="3925.22"/>
    <x v="1"/>
    <x v="5"/>
    <x v="5"/>
    <x v="1"/>
    <x v="0"/>
    <x v="0"/>
  </r>
  <r>
    <x v="9"/>
    <s v="No"/>
    <s v="G-VR043"/>
    <d v="2024-12-25T00:00:00"/>
    <n v="33"/>
    <n v="12625.14"/>
    <n v="9976.89"/>
    <x v="1"/>
    <x v="6"/>
    <x v="9"/>
    <x v="0"/>
    <x v="4"/>
    <x v="9"/>
  </r>
  <r>
    <x v="7"/>
    <s v="No"/>
    <s v="L-UL028"/>
    <d v="2024-11-10T00:00:00"/>
    <n v="25"/>
    <n v="10591.75"/>
    <n v="6902.5000000000009"/>
    <x v="1"/>
    <x v="6"/>
    <x v="7"/>
    <x v="7"/>
    <x v="0"/>
    <x v="1"/>
  </r>
  <r>
    <x v="13"/>
    <s v="No"/>
    <s v="H-WI032"/>
    <d v="2024-05-24T00:00:00"/>
    <n v="18"/>
    <n v="4258.9800000000005"/>
    <n v="3297.06"/>
    <x v="1"/>
    <x v="5"/>
    <x v="13"/>
    <x v="1"/>
    <x v="2"/>
    <x v="13"/>
  </r>
  <r>
    <x v="11"/>
    <s v="No"/>
    <s v="A-MI007"/>
    <d v="2023-05-12T00:00:00"/>
    <n v="3"/>
    <n v="861.90000000000009"/>
    <n v="698.01"/>
    <x v="0"/>
    <x v="4"/>
    <x v="11"/>
    <x v="0"/>
    <x v="1"/>
    <x v="11"/>
  </r>
  <r>
    <x v="7"/>
    <s v="No"/>
    <s v="A-CH045"/>
    <d v="2024-07-11T00:00:00"/>
    <n v="14"/>
    <n v="9405.9"/>
    <n v="7428.26"/>
    <x v="1"/>
    <x v="1"/>
    <x v="7"/>
    <x v="1"/>
    <x v="1"/>
    <x v="2"/>
  </r>
  <r>
    <x v="10"/>
    <s v="No"/>
    <s v="G-GA005"/>
    <d v="2023-09-21T00:00:00"/>
    <n v="5"/>
    <n v="2682.4"/>
    <n v="1955.1499999999999"/>
    <x v="0"/>
    <x v="2"/>
    <x v="10"/>
    <x v="1"/>
    <x v="4"/>
    <x v="8"/>
  </r>
  <r>
    <x v="11"/>
    <s v="No"/>
    <s v="A-CH039"/>
    <d v="2023-12-06T00:00:00"/>
    <n v="41"/>
    <n v="36000.870000000003"/>
    <n v="24803.77"/>
    <x v="0"/>
    <x v="7"/>
    <x v="11"/>
    <x v="2"/>
    <x v="1"/>
    <x v="2"/>
  </r>
  <r>
    <x v="12"/>
    <s v="No"/>
    <s v="G-GA005"/>
    <d v="2023-02-09T00:00:00"/>
    <n v="19"/>
    <n v="10193.120000000001"/>
    <n v="7429.57"/>
    <x v="0"/>
    <x v="0"/>
    <x v="12"/>
    <x v="1"/>
    <x v="4"/>
    <x v="8"/>
  </r>
  <r>
    <x v="10"/>
    <s v="No"/>
    <s v="G-VR009"/>
    <d v="2023-05-06T00:00:00"/>
    <n v="10"/>
    <n v="10649.6"/>
    <n v="6866.7"/>
    <x v="0"/>
    <x v="4"/>
    <x v="10"/>
    <x v="1"/>
    <x v="4"/>
    <x v="9"/>
  </r>
  <r>
    <x v="3"/>
    <s v="No"/>
    <s v="A-MI014"/>
    <d v="2024-09-21T00:00:00"/>
    <n v="6"/>
    <n v="3374.46"/>
    <n v="2576.58"/>
    <x v="1"/>
    <x v="1"/>
    <x v="3"/>
    <x v="3"/>
    <x v="1"/>
    <x v="11"/>
  </r>
  <r>
    <x v="12"/>
    <s v="No"/>
    <s v="L-UL031"/>
    <d v="2024-12-11T00:00:00"/>
    <n v="21"/>
    <n v="12751.83"/>
    <n v="7819.1399999999994"/>
    <x v="1"/>
    <x v="6"/>
    <x v="12"/>
    <x v="1"/>
    <x v="0"/>
    <x v="1"/>
  </r>
  <r>
    <x v="5"/>
    <s v="No"/>
    <s v="H-NO016"/>
    <d v="2023-02-08T00:00:00"/>
    <n v="16"/>
    <n v="14135.84"/>
    <n v="9857.44"/>
    <x v="0"/>
    <x v="0"/>
    <x v="5"/>
    <x v="3"/>
    <x v="2"/>
    <x v="3"/>
  </r>
  <r>
    <x v="6"/>
    <s v="No"/>
    <s v="A-MI007"/>
    <d v="2023-10-20T00:00:00"/>
    <n v="35"/>
    <n v="10055.5"/>
    <n v="8143.45"/>
    <x v="0"/>
    <x v="7"/>
    <x v="6"/>
    <x v="0"/>
    <x v="1"/>
    <x v="11"/>
  </r>
  <r>
    <x v="15"/>
    <s v="No"/>
    <s v="A-CH041"/>
    <d v="2023-08-26T00:00:00"/>
    <n v="14"/>
    <n v="3774.6800000000003"/>
    <n v="2294.46"/>
    <x v="0"/>
    <x v="2"/>
    <x v="15"/>
    <x v="5"/>
    <x v="1"/>
    <x v="2"/>
  </r>
  <r>
    <x v="5"/>
    <s v="No"/>
    <s v="H-NO016"/>
    <d v="2023-07-21T00:00:00"/>
    <n v="20"/>
    <n v="17669.8"/>
    <n v="12321.800000000001"/>
    <x v="0"/>
    <x v="2"/>
    <x v="5"/>
    <x v="3"/>
    <x v="2"/>
    <x v="3"/>
  </r>
  <r>
    <x v="5"/>
    <s v="No"/>
    <s v="G-GA005"/>
    <d v="2023-08-03T00:00:00"/>
    <n v="13"/>
    <n v="6974.24"/>
    <n v="5083.3899999999994"/>
    <x v="0"/>
    <x v="2"/>
    <x v="5"/>
    <x v="1"/>
    <x v="4"/>
    <x v="8"/>
  </r>
  <r>
    <x v="1"/>
    <s v="No"/>
    <s v="G-VR043"/>
    <d v="2023-08-22T00:00:00"/>
    <n v="20"/>
    <n v="7651.5999999999995"/>
    <n v="6046.5999999999995"/>
    <x v="0"/>
    <x v="2"/>
    <x v="1"/>
    <x v="0"/>
    <x v="4"/>
    <x v="9"/>
  </r>
  <r>
    <x v="6"/>
    <s v="No"/>
    <s v="A-MI007"/>
    <d v="2023-05-20T00:00:00"/>
    <n v="4"/>
    <n v="1149.2"/>
    <n v="930.68"/>
    <x v="0"/>
    <x v="4"/>
    <x v="6"/>
    <x v="0"/>
    <x v="1"/>
    <x v="11"/>
  </r>
  <r>
    <x v="5"/>
    <s v="No"/>
    <s v="A-KE027"/>
    <d v="2023-04-06T00:00:00"/>
    <n v="18"/>
    <n v="15987.78"/>
    <n v="13004.1"/>
    <x v="0"/>
    <x v="4"/>
    <x v="5"/>
    <x v="2"/>
    <x v="1"/>
    <x v="5"/>
  </r>
  <r>
    <x v="2"/>
    <s v="No"/>
    <s v="L-GA004"/>
    <d v="2023-10-26T00:00:00"/>
    <n v="29"/>
    <n v="9624.52"/>
    <n v="5733.59"/>
    <x v="0"/>
    <x v="7"/>
    <x v="2"/>
    <x v="0"/>
    <x v="0"/>
    <x v="0"/>
  </r>
  <r>
    <x v="12"/>
    <s v="No"/>
    <s v="S-SM033"/>
    <d v="2024-07-02T00:00:00"/>
    <n v="15"/>
    <n v="19966.05"/>
    <n v="12264.3"/>
    <x v="1"/>
    <x v="1"/>
    <x v="12"/>
    <x v="7"/>
    <x v="3"/>
    <x v="12"/>
  </r>
  <r>
    <x v="5"/>
    <s v="No"/>
    <s v="L-GA036"/>
    <d v="2024-04-27T00:00:00"/>
    <n v="4"/>
    <n v="1922.8"/>
    <n v="1207.76"/>
    <x v="1"/>
    <x v="5"/>
    <x v="5"/>
    <x v="1"/>
    <x v="0"/>
    <x v="0"/>
  </r>
  <r>
    <x v="7"/>
    <s v="No"/>
    <s v="H-WI042"/>
    <d v="2024-03-20T00:00:00"/>
    <n v="11"/>
    <n v="9717.4"/>
    <n v="6649.39"/>
    <x v="1"/>
    <x v="3"/>
    <x v="7"/>
    <x v="3"/>
    <x v="2"/>
    <x v="10"/>
  </r>
  <r>
    <x v="7"/>
    <s v="No"/>
    <s v="G-GA018"/>
    <d v="2024-08-09T00:00:00"/>
    <n v="10"/>
    <n v="8066.5999999999995"/>
    <n v="4810.4000000000005"/>
    <x v="1"/>
    <x v="1"/>
    <x v="7"/>
    <x v="1"/>
    <x v="4"/>
    <x v="8"/>
  </r>
  <r>
    <x v="5"/>
    <s v="No"/>
    <s v="G-GA018"/>
    <d v="2024-11-17T00:00:00"/>
    <n v="26"/>
    <n v="20973.16"/>
    <n v="12507.04"/>
    <x v="1"/>
    <x v="6"/>
    <x v="5"/>
    <x v="1"/>
    <x v="4"/>
    <x v="8"/>
  </r>
  <r>
    <x v="14"/>
    <s v="No"/>
    <s v="S-FI012"/>
    <d v="2023-06-27T00:00:00"/>
    <n v="4"/>
    <n v="4791.68"/>
    <n v="3530.2"/>
    <x v="0"/>
    <x v="4"/>
    <x v="14"/>
    <x v="1"/>
    <x v="3"/>
    <x v="6"/>
  </r>
  <r>
    <x v="3"/>
    <s v="No"/>
    <s v="G-GA017"/>
    <d v="2023-03-26T00:00:00"/>
    <n v="10"/>
    <n v="14030.1"/>
    <n v="8905.5"/>
    <x v="0"/>
    <x v="0"/>
    <x v="3"/>
    <x v="7"/>
    <x v="4"/>
    <x v="8"/>
  </r>
  <r>
    <x v="3"/>
    <s v="No"/>
    <s v="S-SM033"/>
    <d v="2024-01-22T00:00:00"/>
    <n v="11"/>
    <n v="14641.769999999999"/>
    <n v="8993.82"/>
    <x v="1"/>
    <x v="3"/>
    <x v="3"/>
    <x v="7"/>
    <x v="3"/>
    <x v="12"/>
  </r>
  <r>
    <x v="5"/>
    <s v="No"/>
    <s v="A-CH039"/>
    <d v="2023-10-06T00:00:00"/>
    <n v="34"/>
    <n v="29854.38"/>
    <n v="20568.98"/>
    <x v="0"/>
    <x v="7"/>
    <x v="5"/>
    <x v="2"/>
    <x v="1"/>
    <x v="2"/>
  </r>
  <r>
    <x v="1"/>
    <s v="No"/>
    <s v="L-UL034"/>
    <d v="2024-05-15T00:00:00"/>
    <n v="9"/>
    <n v="718.29"/>
    <n v="576.17999999999995"/>
    <x v="1"/>
    <x v="5"/>
    <x v="1"/>
    <x v="6"/>
    <x v="0"/>
    <x v="1"/>
  </r>
  <r>
    <x v="6"/>
    <s v="No"/>
    <s v="H-WI042"/>
    <d v="2024-06-26T00:00:00"/>
    <n v="16"/>
    <n v="14134.4"/>
    <n v="9671.84"/>
    <x v="1"/>
    <x v="5"/>
    <x v="6"/>
    <x v="3"/>
    <x v="2"/>
    <x v="10"/>
  </r>
  <r>
    <x v="10"/>
    <s v="No"/>
    <s v="A-CH002"/>
    <d v="2024-12-06T00:00:00"/>
    <n v="34"/>
    <n v="6221.32"/>
    <n v="4726.34"/>
    <x v="1"/>
    <x v="6"/>
    <x v="10"/>
    <x v="2"/>
    <x v="1"/>
    <x v="2"/>
  </r>
  <r>
    <x v="7"/>
    <s v="No"/>
    <s v="A-KE040"/>
    <d v="2023-07-24T00:00:00"/>
    <n v="13"/>
    <n v="2119.65"/>
    <n v="1639.43"/>
    <x v="0"/>
    <x v="2"/>
    <x v="7"/>
    <x v="1"/>
    <x v="1"/>
    <x v="5"/>
  </r>
  <r>
    <x v="4"/>
    <s v="No"/>
    <s v="G-VR049"/>
    <d v="2024-10-19T00:00:00"/>
    <n v="41"/>
    <n v="35635.56"/>
    <n v="26753.73"/>
    <x v="1"/>
    <x v="6"/>
    <x v="4"/>
    <x v="5"/>
    <x v="4"/>
    <x v="9"/>
  </r>
  <r>
    <x v="7"/>
    <s v="No"/>
    <s v="L-UL031"/>
    <d v="2024-06-09T00:00:00"/>
    <n v="18"/>
    <n v="10930.14"/>
    <n v="6702.12"/>
    <x v="1"/>
    <x v="5"/>
    <x v="7"/>
    <x v="1"/>
    <x v="0"/>
    <x v="1"/>
  </r>
  <r>
    <x v="10"/>
    <s v="No"/>
    <s v="H-WI042"/>
    <d v="2024-05-09T00:00:00"/>
    <n v="5"/>
    <n v="4417"/>
    <n v="3022.45"/>
    <x v="1"/>
    <x v="5"/>
    <x v="10"/>
    <x v="3"/>
    <x v="2"/>
    <x v="10"/>
  </r>
  <r>
    <x v="0"/>
    <s v="No"/>
    <s v="A-CH002"/>
    <d v="2024-10-22T00:00:00"/>
    <n v="27"/>
    <n v="4940.46"/>
    <n v="3753.2699999999995"/>
    <x v="1"/>
    <x v="6"/>
    <x v="0"/>
    <x v="2"/>
    <x v="1"/>
    <x v="2"/>
  </r>
  <r>
    <x v="5"/>
    <s v="No"/>
    <s v="H-WI032"/>
    <d v="2024-02-11T00:00:00"/>
    <n v="29"/>
    <n v="6861.6900000000005"/>
    <n v="5311.9299999999994"/>
    <x v="1"/>
    <x v="3"/>
    <x v="5"/>
    <x v="1"/>
    <x v="2"/>
    <x v="13"/>
  </r>
  <r>
    <x v="10"/>
    <s v="No"/>
    <s v="A-MI014"/>
    <d v="2024-05-22T00:00:00"/>
    <n v="17"/>
    <n v="9560.9699999999993"/>
    <n v="7300.31"/>
    <x v="1"/>
    <x v="5"/>
    <x v="10"/>
    <x v="3"/>
    <x v="1"/>
    <x v="11"/>
  </r>
  <r>
    <x v="5"/>
    <s v="No"/>
    <s v="L-UL034"/>
    <d v="2023-01-14T00:00:00"/>
    <n v="20"/>
    <n v="1596.2"/>
    <n v="1280.3999999999999"/>
    <x v="0"/>
    <x v="0"/>
    <x v="5"/>
    <x v="6"/>
    <x v="0"/>
    <x v="1"/>
  </r>
  <r>
    <x v="2"/>
    <s v="No"/>
    <s v="A-CH003"/>
    <d v="2023-03-23T00:00:00"/>
    <n v="29"/>
    <n v="11244.460000000001"/>
    <n v="7523.18"/>
    <x v="0"/>
    <x v="0"/>
    <x v="2"/>
    <x v="6"/>
    <x v="1"/>
    <x v="2"/>
  </r>
  <r>
    <x v="7"/>
    <s v="No"/>
    <s v="H-WI035"/>
    <d v="2023-01-22T00:00:00"/>
    <n v="15"/>
    <n v="5316.3"/>
    <n v="3795.9"/>
    <x v="0"/>
    <x v="0"/>
    <x v="7"/>
    <x v="1"/>
    <x v="2"/>
    <x v="13"/>
  </r>
  <r>
    <x v="9"/>
    <s v="No"/>
    <s v="G-GA044"/>
    <d v="2023-04-24T00:00:00"/>
    <n v="6"/>
    <n v="6786.66"/>
    <n v="5633.7000000000007"/>
    <x v="0"/>
    <x v="4"/>
    <x v="9"/>
    <x v="1"/>
    <x v="4"/>
    <x v="16"/>
  </r>
  <r>
    <x v="13"/>
    <s v="No"/>
    <s v="S-SM033"/>
    <d v="2024-05-24T00:00:00"/>
    <n v="14"/>
    <n v="18634.98"/>
    <n v="11446.68"/>
    <x v="1"/>
    <x v="5"/>
    <x v="13"/>
    <x v="7"/>
    <x v="3"/>
    <x v="12"/>
  </r>
  <r>
    <x v="14"/>
    <s v="No"/>
    <s v="G-GA018"/>
    <d v="2024-01-08T00:00:00"/>
    <n v="12"/>
    <n v="9679.92"/>
    <n v="5772.4800000000005"/>
    <x v="1"/>
    <x v="3"/>
    <x v="14"/>
    <x v="1"/>
    <x v="4"/>
    <x v="8"/>
  </r>
  <r>
    <x v="12"/>
    <s v="No"/>
    <s v="A-KE025"/>
    <d v="2024-12-17T00:00:00"/>
    <n v="38"/>
    <n v="35987.9"/>
    <n v="25360.44"/>
    <x v="1"/>
    <x v="6"/>
    <x v="12"/>
    <x v="3"/>
    <x v="1"/>
    <x v="5"/>
  </r>
  <r>
    <x v="7"/>
    <s v="No"/>
    <s v="L-GA010"/>
    <d v="2023-07-24T00:00:00"/>
    <n v="19"/>
    <n v="12407"/>
    <n v="9293.85"/>
    <x v="0"/>
    <x v="2"/>
    <x v="7"/>
    <x v="5"/>
    <x v="0"/>
    <x v="0"/>
  </r>
  <r>
    <x v="12"/>
    <s v="No"/>
    <s v="G-GA006"/>
    <d v="2024-07-15T00:00:00"/>
    <n v="17"/>
    <n v="23014.43"/>
    <n v="16565.82"/>
    <x v="1"/>
    <x v="1"/>
    <x v="12"/>
    <x v="6"/>
    <x v="4"/>
    <x v="8"/>
  </r>
  <r>
    <x v="14"/>
    <s v="No"/>
    <s v="S-SM038"/>
    <d v="2023-06-25T00:00:00"/>
    <n v="21"/>
    <n v="30351.3"/>
    <n v="20375.669999999998"/>
    <x v="0"/>
    <x v="4"/>
    <x v="14"/>
    <x v="1"/>
    <x v="3"/>
    <x v="12"/>
  </r>
  <r>
    <x v="5"/>
    <s v="No"/>
    <s v="G-GA046"/>
    <d v="2024-10-05T00:00:00"/>
    <n v="30"/>
    <n v="9694.5"/>
    <n v="5995.8"/>
    <x v="1"/>
    <x v="6"/>
    <x v="5"/>
    <x v="0"/>
    <x v="4"/>
    <x v="8"/>
  </r>
  <r>
    <x v="6"/>
    <s v="No"/>
    <s v="G-VR019"/>
    <d v="2023-11-26T00:00:00"/>
    <n v="43"/>
    <n v="44886.840000000004"/>
    <n v="27693.719999999998"/>
    <x v="0"/>
    <x v="7"/>
    <x v="6"/>
    <x v="7"/>
    <x v="4"/>
    <x v="9"/>
  </r>
  <r>
    <x v="5"/>
    <s v="No"/>
    <s v="A-CH003"/>
    <d v="2023-04-15T00:00:00"/>
    <n v="14"/>
    <n v="5428.3600000000006"/>
    <n v="3631.88"/>
    <x v="0"/>
    <x v="4"/>
    <x v="5"/>
    <x v="6"/>
    <x v="1"/>
    <x v="2"/>
  </r>
  <r>
    <x v="4"/>
    <s v="No"/>
    <s v="A-KE020"/>
    <d v="2023-08-17T00:00:00"/>
    <n v="17"/>
    <n v="5799.89"/>
    <n v="3458.99"/>
    <x v="0"/>
    <x v="2"/>
    <x v="4"/>
    <x v="1"/>
    <x v="1"/>
    <x v="5"/>
  </r>
  <r>
    <x v="5"/>
    <s v="No"/>
    <s v="S-FI037"/>
    <d v="2024-07-26T00:00:00"/>
    <n v="16"/>
    <n v="23543.360000000001"/>
    <n v="15930.4"/>
    <x v="1"/>
    <x v="1"/>
    <x v="5"/>
    <x v="1"/>
    <x v="3"/>
    <x v="6"/>
  </r>
  <r>
    <x v="0"/>
    <s v="No"/>
    <s v="L-UL031"/>
    <d v="2024-06-06T00:00:00"/>
    <n v="16"/>
    <n v="9715.68"/>
    <n v="5957.44"/>
    <x v="1"/>
    <x v="5"/>
    <x v="0"/>
    <x v="1"/>
    <x v="0"/>
    <x v="1"/>
  </r>
  <r>
    <x v="9"/>
    <s v="No"/>
    <s v="S-FI037"/>
    <d v="2024-12-21T00:00:00"/>
    <n v="26"/>
    <n v="38257.96"/>
    <n v="25886.899999999998"/>
    <x v="1"/>
    <x v="6"/>
    <x v="9"/>
    <x v="1"/>
    <x v="3"/>
    <x v="6"/>
  </r>
  <r>
    <x v="5"/>
    <s v="No"/>
    <s v="S-SM038"/>
    <d v="2024-02-02T00:00:00"/>
    <n v="29"/>
    <n v="41913.699999999997"/>
    <n v="28137.829999999998"/>
    <x v="1"/>
    <x v="3"/>
    <x v="5"/>
    <x v="1"/>
    <x v="3"/>
    <x v="12"/>
  </r>
  <r>
    <x v="7"/>
    <s v="No"/>
    <s v="G-GA046"/>
    <d v="2024-08-08T00:00:00"/>
    <n v="13"/>
    <n v="4200.95"/>
    <n v="2598.1800000000003"/>
    <x v="1"/>
    <x v="1"/>
    <x v="7"/>
    <x v="0"/>
    <x v="4"/>
    <x v="8"/>
  </r>
  <r>
    <x v="15"/>
    <s v="No"/>
    <s v="L-GA036"/>
    <d v="2024-04-19T00:00:00"/>
    <n v="2"/>
    <n v="961.4"/>
    <n v="603.88"/>
    <x v="1"/>
    <x v="5"/>
    <x v="15"/>
    <x v="1"/>
    <x v="0"/>
    <x v="0"/>
  </r>
  <r>
    <x v="3"/>
    <s v="No"/>
    <s v="G-VR009"/>
    <d v="2023-02-05T00:00:00"/>
    <n v="17"/>
    <n v="18104.32"/>
    <n v="11673.39"/>
    <x v="0"/>
    <x v="0"/>
    <x v="3"/>
    <x v="1"/>
    <x v="4"/>
    <x v="9"/>
  </r>
  <r>
    <x v="15"/>
    <s v="No"/>
    <s v="L-UL031"/>
    <d v="2024-01-19T00:00:00"/>
    <n v="24"/>
    <n v="14573.52"/>
    <n v="8936.16"/>
    <x v="1"/>
    <x v="3"/>
    <x v="15"/>
    <x v="1"/>
    <x v="0"/>
    <x v="1"/>
  </r>
  <r>
    <x v="1"/>
    <s v="No"/>
    <s v="L-GA036"/>
    <d v="2024-11-25T00:00:00"/>
    <n v="34"/>
    <n v="16343.8"/>
    <n v="10265.959999999999"/>
    <x v="1"/>
    <x v="6"/>
    <x v="1"/>
    <x v="1"/>
    <x v="0"/>
    <x v="0"/>
  </r>
  <r>
    <x v="11"/>
    <s v="No"/>
    <s v="G-VR043"/>
    <d v="2023-08-08T00:00:00"/>
    <n v="10"/>
    <n v="3825.7999999999997"/>
    <n v="3023.2999999999997"/>
    <x v="0"/>
    <x v="2"/>
    <x v="11"/>
    <x v="0"/>
    <x v="4"/>
    <x v="9"/>
  </r>
  <r>
    <x v="11"/>
    <s v="No"/>
    <s v="A-KE024"/>
    <d v="2024-11-06T00:00:00"/>
    <n v="34"/>
    <n v="35818.32"/>
    <n v="21292.84"/>
    <x v="1"/>
    <x v="6"/>
    <x v="11"/>
    <x v="1"/>
    <x v="1"/>
    <x v="5"/>
  </r>
  <r>
    <x v="12"/>
    <s v="No"/>
    <s v="A-KE020"/>
    <d v="2023-03-04T00:00:00"/>
    <n v="27"/>
    <n v="9211.59"/>
    <n v="5493.69"/>
    <x v="0"/>
    <x v="0"/>
    <x v="12"/>
    <x v="1"/>
    <x v="1"/>
    <x v="5"/>
  </r>
  <r>
    <x v="13"/>
    <s v="No"/>
    <s v="A-KE011"/>
    <d v="2024-05-02T00:00:00"/>
    <n v="14"/>
    <n v="18637.22"/>
    <n v="11629.94"/>
    <x v="1"/>
    <x v="5"/>
    <x v="13"/>
    <x v="2"/>
    <x v="1"/>
    <x v="5"/>
  </r>
  <r>
    <x v="8"/>
    <s v="No"/>
    <s v="S-SM038"/>
    <d v="2023-04-25T00:00:00"/>
    <n v="16"/>
    <n v="23124.799999999999"/>
    <n v="15524.32"/>
    <x v="0"/>
    <x v="4"/>
    <x v="8"/>
    <x v="1"/>
    <x v="3"/>
    <x v="12"/>
  </r>
  <r>
    <x v="13"/>
    <s v="No"/>
    <s v="A-KE020"/>
    <d v="2023-01-08T00:00:00"/>
    <n v="27"/>
    <n v="9211.59"/>
    <n v="5493.69"/>
    <x v="0"/>
    <x v="0"/>
    <x v="13"/>
    <x v="1"/>
    <x v="1"/>
    <x v="5"/>
  </r>
  <r>
    <x v="6"/>
    <s v="No"/>
    <s v="A-CH039"/>
    <d v="2023-12-29T00:00:00"/>
    <n v="31"/>
    <n v="27220.170000000002"/>
    <n v="18754.07"/>
    <x v="0"/>
    <x v="7"/>
    <x v="6"/>
    <x v="2"/>
    <x v="1"/>
    <x v="2"/>
  </r>
  <r>
    <x v="6"/>
    <s v="No"/>
    <s v="A-KE025"/>
    <d v="2024-12-29T00:00:00"/>
    <n v="23"/>
    <n v="21782.149999999998"/>
    <n v="15349.74"/>
    <x v="1"/>
    <x v="6"/>
    <x v="6"/>
    <x v="3"/>
    <x v="1"/>
    <x v="5"/>
  </r>
  <r>
    <x v="14"/>
    <s v="No"/>
    <s v="G-VR019"/>
    <d v="2023-03-21T00:00:00"/>
    <n v="20"/>
    <n v="20877.600000000002"/>
    <n v="12880.8"/>
    <x v="0"/>
    <x v="0"/>
    <x v="14"/>
    <x v="7"/>
    <x v="4"/>
    <x v="9"/>
  </r>
  <r>
    <x v="9"/>
    <s v="No"/>
    <s v="S-FI037"/>
    <d v="2024-04-25T00:00:00"/>
    <n v="5"/>
    <n v="7357.3"/>
    <n v="4978.25"/>
    <x v="1"/>
    <x v="5"/>
    <x v="9"/>
    <x v="1"/>
    <x v="3"/>
    <x v="6"/>
  </r>
  <r>
    <x v="13"/>
    <s v="No"/>
    <s v="S-FI012"/>
    <d v="2024-09-11T00:00:00"/>
    <n v="7"/>
    <n v="8385.44"/>
    <n v="6177.8499999999995"/>
    <x v="1"/>
    <x v="1"/>
    <x v="13"/>
    <x v="1"/>
    <x v="3"/>
    <x v="6"/>
  </r>
  <r>
    <x v="11"/>
    <s v="No"/>
    <s v="A-KE020"/>
    <d v="2023-04-05T00:00:00"/>
    <n v="3"/>
    <n v="1023.51"/>
    <n v="610.41"/>
    <x v="0"/>
    <x v="4"/>
    <x v="11"/>
    <x v="1"/>
    <x v="1"/>
    <x v="5"/>
  </r>
  <r>
    <x v="8"/>
    <s v="No"/>
    <s v="L-GA036"/>
    <d v="2024-01-28T00:00:00"/>
    <n v="12"/>
    <n v="5768.4"/>
    <n v="3623.2799999999997"/>
    <x v="1"/>
    <x v="3"/>
    <x v="8"/>
    <x v="1"/>
    <x v="0"/>
    <x v="0"/>
  </r>
  <r>
    <x v="5"/>
    <s v="No"/>
    <s v="A-KE025"/>
    <d v="2024-07-18T00:00:00"/>
    <n v="6"/>
    <n v="5682.2999999999993"/>
    <n v="4004.2799999999997"/>
    <x v="1"/>
    <x v="1"/>
    <x v="5"/>
    <x v="3"/>
    <x v="1"/>
    <x v="5"/>
  </r>
  <r>
    <x v="2"/>
    <s v="No"/>
    <s v="A-KE025"/>
    <d v="2024-10-09T00:00:00"/>
    <n v="39"/>
    <n v="36934.949999999997"/>
    <n v="26027.82"/>
    <x v="1"/>
    <x v="6"/>
    <x v="2"/>
    <x v="3"/>
    <x v="1"/>
    <x v="5"/>
  </r>
  <r>
    <x v="4"/>
    <s v="No"/>
    <s v="H-WI029"/>
    <d v="2024-08-12T00:00:00"/>
    <n v="20"/>
    <n v="25512.199999999997"/>
    <n v="15907.8"/>
    <x v="1"/>
    <x v="1"/>
    <x v="4"/>
    <x v="4"/>
    <x v="2"/>
    <x v="13"/>
  </r>
  <r>
    <x v="8"/>
    <s v="No"/>
    <s v="H-WI048"/>
    <d v="2023-12-05T00:00:00"/>
    <n v="25"/>
    <n v="24126.5"/>
    <n v="18882.5"/>
    <x v="0"/>
    <x v="7"/>
    <x v="8"/>
    <x v="1"/>
    <x v="2"/>
    <x v="7"/>
  </r>
  <r>
    <x v="5"/>
    <s v="No"/>
    <s v="H-WI029"/>
    <d v="2024-01-03T00:00:00"/>
    <n v="25"/>
    <n v="31890.249999999996"/>
    <n v="19884.75"/>
    <x v="1"/>
    <x v="3"/>
    <x v="5"/>
    <x v="4"/>
    <x v="2"/>
    <x v="13"/>
  </r>
  <r>
    <x v="5"/>
    <s v="No"/>
    <s v="A-KE020"/>
    <d v="2023-08-13T00:00:00"/>
    <n v="10"/>
    <n v="3411.7000000000003"/>
    <n v="2034.7"/>
    <x v="0"/>
    <x v="2"/>
    <x v="5"/>
    <x v="1"/>
    <x v="1"/>
    <x v="5"/>
  </r>
  <r>
    <x v="5"/>
    <s v="No"/>
    <s v="A-CH041"/>
    <d v="2024-10-26T00:00:00"/>
    <n v="28"/>
    <n v="7549.3600000000006"/>
    <n v="4588.92"/>
    <x v="1"/>
    <x v="6"/>
    <x v="5"/>
    <x v="5"/>
    <x v="1"/>
    <x v="2"/>
  </r>
  <r>
    <x v="5"/>
    <s v="No"/>
    <s v="G-VR049"/>
    <d v="2023-06-29T00:00:00"/>
    <n v="10"/>
    <n v="8691.6"/>
    <n v="6525.2999999999993"/>
    <x v="0"/>
    <x v="4"/>
    <x v="5"/>
    <x v="5"/>
    <x v="4"/>
    <x v="9"/>
  </r>
  <r>
    <x v="4"/>
    <s v="No"/>
    <s v="H-WI008"/>
    <d v="2024-04-21T00:00:00"/>
    <n v="6"/>
    <n v="1172.58"/>
    <n v="875.69999999999993"/>
    <x v="1"/>
    <x v="5"/>
    <x v="4"/>
    <x v="5"/>
    <x v="2"/>
    <x v="7"/>
  </r>
  <r>
    <x v="1"/>
    <s v="No"/>
    <s v="A-KE020"/>
    <d v="2023-07-10T00:00:00"/>
    <n v="2"/>
    <n v="682.34"/>
    <n v="406.94"/>
    <x v="0"/>
    <x v="2"/>
    <x v="1"/>
    <x v="1"/>
    <x v="1"/>
    <x v="5"/>
  </r>
  <r>
    <x v="11"/>
    <s v="No"/>
    <s v="A-KE025"/>
    <d v="2024-09-12T00:00:00"/>
    <n v="9"/>
    <n v="8523.4499999999989"/>
    <n v="6006.42"/>
    <x v="1"/>
    <x v="1"/>
    <x v="11"/>
    <x v="3"/>
    <x v="1"/>
    <x v="5"/>
  </r>
  <r>
    <x v="0"/>
    <s v="No"/>
    <s v="G-GA047"/>
    <d v="2024-03-01T00:00:00"/>
    <n v="19"/>
    <n v="22242.160000000003"/>
    <n v="17768.23"/>
    <x v="1"/>
    <x v="3"/>
    <x v="0"/>
    <x v="6"/>
    <x v="4"/>
    <x v="8"/>
  </r>
  <r>
    <x v="8"/>
    <s v="No"/>
    <s v="S-SM023"/>
    <d v="2023-10-12T00:00:00"/>
    <n v="23"/>
    <n v="5963.2099999999991"/>
    <n v="3897.81"/>
    <x v="0"/>
    <x v="7"/>
    <x v="8"/>
    <x v="6"/>
    <x v="3"/>
    <x v="15"/>
  </r>
  <r>
    <x v="1"/>
    <s v="No"/>
    <s v="G-GA047"/>
    <d v="2024-09-10T00:00:00"/>
    <n v="5"/>
    <n v="5853.2000000000007"/>
    <n v="4675.8499999999995"/>
    <x v="1"/>
    <x v="1"/>
    <x v="1"/>
    <x v="6"/>
    <x v="4"/>
    <x v="8"/>
  </r>
  <r>
    <x v="12"/>
    <s v="No"/>
    <s v="A-KE020"/>
    <d v="2024-05-21T00:00:00"/>
    <n v="15"/>
    <n v="5117.55"/>
    <n v="3052.05"/>
    <x v="1"/>
    <x v="5"/>
    <x v="12"/>
    <x v="1"/>
    <x v="1"/>
    <x v="5"/>
  </r>
  <r>
    <x v="9"/>
    <s v="No"/>
    <s v="A-KE024"/>
    <d v="2024-07-07T00:00:00"/>
    <n v="19"/>
    <n v="20016.12"/>
    <n v="11898.94"/>
    <x v="1"/>
    <x v="1"/>
    <x v="9"/>
    <x v="1"/>
    <x v="1"/>
    <x v="5"/>
  </r>
  <r>
    <x v="15"/>
    <s v="No"/>
    <s v="H-WI029"/>
    <d v="2024-02-18T00:00:00"/>
    <n v="13"/>
    <n v="16582.93"/>
    <n v="10340.07"/>
    <x v="1"/>
    <x v="3"/>
    <x v="15"/>
    <x v="4"/>
    <x v="2"/>
    <x v="13"/>
  </r>
  <r>
    <x v="5"/>
    <s v="No"/>
    <s v="G-GA046"/>
    <d v="2024-08-25T00:00:00"/>
    <n v="4"/>
    <n v="1292.5999999999999"/>
    <n v="799.44"/>
    <x v="1"/>
    <x v="1"/>
    <x v="5"/>
    <x v="0"/>
    <x v="4"/>
    <x v="8"/>
  </r>
  <r>
    <x v="5"/>
    <s v="No"/>
    <s v="A-KE040"/>
    <d v="2023-08-24T00:00:00"/>
    <n v="18"/>
    <n v="2934.9"/>
    <n v="2269.98"/>
    <x v="0"/>
    <x v="2"/>
    <x v="5"/>
    <x v="1"/>
    <x v="1"/>
    <x v="5"/>
  </r>
  <r>
    <x v="14"/>
    <s v="No"/>
    <s v="G-VR019"/>
    <d v="2024-12-11T00:00:00"/>
    <n v="22"/>
    <n v="22965.360000000001"/>
    <n v="14168.88"/>
    <x v="1"/>
    <x v="6"/>
    <x v="14"/>
    <x v="7"/>
    <x v="4"/>
    <x v="9"/>
  </r>
  <r>
    <x v="14"/>
    <s v="No"/>
    <s v="A-KE027"/>
    <d v="2023-06-02T00:00:00"/>
    <n v="14"/>
    <n v="12434.94"/>
    <n v="10114.300000000001"/>
    <x v="0"/>
    <x v="4"/>
    <x v="14"/>
    <x v="2"/>
    <x v="1"/>
    <x v="5"/>
  </r>
  <r>
    <x v="5"/>
    <s v="No"/>
    <s v="G-GA017"/>
    <d v="2023-05-27T00:00:00"/>
    <n v="17"/>
    <n v="23851.17"/>
    <n v="15139.349999999999"/>
    <x v="0"/>
    <x v="4"/>
    <x v="5"/>
    <x v="7"/>
    <x v="4"/>
    <x v="8"/>
  </r>
  <r>
    <x v="9"/>
    <s v="No"/>
    <s v="A-CH003"/>
    <d v="2023-10-29T00:00:00"/>
    <n v="28"/>
    <n v="10856.720000000001"/>
    <n v="7263.76"/>
    <x v="0"/>
    <x v="7"/>
    <x v="9"/>
    <x v="6"/>
    <x v="1"/>
    <x v="2"/>
  </r>
  <r>
    <x v="5"/>
    <s v="No"/>
    <s v="A-KE027"/>
    <d v="2024-04-18T00:00:00"/>
    <n v="12"/>
    <n v="10658.52"/>
    <n v="8669.4000000000015"/>
    <x v="1"/>
    <x v="5"/>
    <x v="5"/>
    <x v="2"/>
    <x v="1"/>
    <x v="5"/>
  </r>
  <r>
    <x v="15"/>
    <s v="No"/>
    <s v="G-GA018"/>
    <d v="2024-02-12T00:00:00"/>
    <n v="29"/>
    <n v="23393.14"/>
    <n v="13950.16"/>
    <x v="1"/>
    <x v="3"/>
    <x v="15"/>
    <x v="1"/>
    <x v="4"/>
    <x v="8"/>
  </r>
  <r>
    <x v="5"/>
    <s v="No"/>
    <s v="A-LA026"/>
    <d v="2023-06-12T00:00:00"/>
    <n v="3"/>
    <n v="402.45000000000005"/>
    <n v="332.46"/>
    <x v="0"/>
    <x v="4"/>
    <x v="5"/>
    <x v="1"/>
    <x v="1"/>
    <x v="14"/>
  </r>
  <r>
    <x v="6"/>
    <s v="No"/>
    <s v="S-FI050"/>
    <d v="2023-01-29T00:00:00"/>
    <n v="20"/>
    <n v="21073.800000000003"/>
    <n v="13051.400000000001"/>
    <x v="0"/>
    <x v="0"/>
    <x v="6"/>
    <x v="2"/>
    <x v="3"/>
    <x v="6"/>
  </r>
  <r>
    <x v="5"/>
    <s v="No"/>
    <s v="G-VR009"/>
    <d v="2023-12-28T00:00:00"/>
    <n v="14"/>
    <n v="14909.44"/>
    <n v="9613.3799999999992"/>
    <x v="0"/>
    <x v="7"/>
    <x v="5"/>
    <x v="1"/>
    <x v="4"/>
    <x v="9"/>
  </r>
  <r>
    <x v="5"/>
    <s v="No"/>
    <s v="A-CH041"/>
    <d v="2023-01-31T00:00:00"/>
    <n v="18"/>
    <n v="4853.16"/>
    <n v="2950.0199999999995"/>
    <x v="0"/>
    <x v="0"/>
    <x v="5"/>
    <x v="5"/>
    <x v="1"/>
    <x v="2"/>
  </r>
  <r>
    <x v="5"/>
    <s v="No"/>
    <s v="S-FI012"/>
    <d v="2023-04-11T00:00:00"/>
    <n v="3"/>
    <n v="3593.76"/>
    <n v="2647.6499999999996"/>
    <x v="0"/>
    <x v="4"/>
    <x v="5"/>
    <x v="1"/>
    <x v="3"/>
    <x v="6"/>
  </r>
  <r>
    <x v="5"/>
    <s v="No"/>
    <s v="G-VR019"/>
    <d v="2023-05-13T00:00:00"/>
    <n v="12"/>
    <n v="12526.560000000001"/>
    <n v="7728.48"/>
    <x v="0"/>
    <x v="4"/>
    <x v="5"/>
    <x v="7"/>
    <x v="4"/>
    <x v="9"/>
  </r>
  <r>
    <x v="0"/>
    <s v="No"/>
    <s v="G-GA017"/>
    <d v="2023-12-25T00:00:00"/>
    <n v="16"/>
    <n v="22448.16"/>
    <n v="14248.8"/>
    <x v="0"/>
    <x v="7"/>
    <x v="0"/>
    <x v="7"/>
    <x v="4"/>
    <x v="8"/>
  </r>
  <r>
    <x v="5"/>
    <s v="No"/>
    <s v="G-GA017"/>
    <d v="2023-03-22T00:00:00"/>
    <n v="15"/>
    <n v="21045.15"/>
    <n v="13358.25"/>
    <x v="0"/>
    <x v="0"/>
    <x v="5"/>
    <x v="7"/>
    <x v="4"/>
    <x v="8"/>
  </r>
  <r>
    <x v="5"/>
    <s v="No"/>
    <s v="A-KE027"/>
    <d v="2023-03-09T00:00:00"/>
    <n v="26"/>
    <n v="23093.46"/>
    <n v="18783.7"/>
    <x v="0"/>
    <x v="0"/>
    <x v="5"/>
    <x v="2"/>
    <x v="1"/>
    <x v="5"/>
  </r>
  <r>
    <x v="1"/>
    <s v="No"/>
    <s v="A-LA026"/>
    <d v="2023-05-03T00:00:00"/>
    <n v="6"/>
    <n v="804.90000000000009"/>
    <n v="664.92"/>
    <x v="0"/>
    <x v="4"/>
    <x v="1"/>
    <x v="1"/>
    <x v="1"/>
    <x v="14"/>
  </r>
  <r>
    <x v="12"/>
    <s v="No"/>
    <s v="G-GA018"/>
    <d v="2024-04-21T00:00:00"/>
    <n v="3"/>
    <n v="2419.98"/>
    <n v="1443.1200000000001"/>
    <x v="1"/>
    <x v="5"/>
    <x v="12"/>
    <x v="1"/>
    <x v="4"/>
    <x v="8"/>
  </r>
  <r>
    <x v="8"/>
    <s v="No"/>
    <s v="G-GA046"/>
    <d v="2024-09-21T00:00:00"/>
    <n v="18"/>
    <n v="5816.7"/>
    <n v="3597.4800000000005"/>
    <x v="1"/>
    <x v="1"/>
    <x v="8"/>
    <x v="0"/>
    <x v="4"/>
    <x v="8"/>
  </r>
  <r>
    <x v="6"/>
    <s v="No"/>
    <s v="G-GA018"/>
    <d v="2024-07-22T00:00:00"/>
    <n v="2"/>
    <n v="1613.32"/>
    <n v="962.08"/>
    <x v="1"/>
    <x v="1"/>
    <x v="6"/>
    <x v="1"/>
    <x v="4"/>
    <x v="8"/>
  </r>
  <r>
    <x v="5"/>
    <s v="No"/>
    <s v="G-VR022"/>
    <d v="2024-09-04T00:00:00"/>
    <n v="7"/>
    <n v="5109.8600000000006"/>
    <n v="4122.93"/>
    <x v="1"/>
    <x v="1"/>
    <x v="5"/>
    <x v="1"/>
    <x v="4"/>
    <x v="9"/>
  </r>
  <r>
    <x v="12"/>
    <s v="No"/>
    <s v="H-NO015"/>
    <d v="2024-02-22T00:00:00"/>
    <n v="17"/>
    <n v="18836"/>
    <n v="14756.849999999999"/>
    <x v="1"/>
    <x v="3"/>
    <x v="12"/>
    <x v="1"/>
    <x v="2"/>
    <x v="3"/>
  </r>
  <r>
    <x v="9"/>
    <s v="No"/>
    <s v="A-CH002"/>
    <d v="2024-04-24T00:00:00"/>
    <n v="2"/>
    <n v="365.96"/>
    <n v="278.02"/>
    <x v="1"/>
    <x v="5"/>
    <x v="9"/>
    <x v="2"/>
    <x v="1"/>
    <x v="2"/>
  </r>
  <r>
    <x v="4"/>
    <s v="No"/>
    <s v="S-FI037"/>
    <d v="2024-05-02T00:00:00"/>
    <n v="2"/>
    <n v="2942.92"/>
    <n v="1991.3"/>
    <x v="1"/>
    <x v="5"/>
    <x v="4"/>
    <x v="1"/>
    <x v="3"/>
    <x v="6"/>
  </r>
  <r>
    <x v="5"/>
    <s v="No"/>
    <s v="A-CH002"/>
    <d v="2024-02-10T00:00:00"/>
    <n v="24"/>
    <n v="4391.5199999999995"/>
    <n v="3336.24"/>
    <x v="1"/>
    <x v="3"/>
    <x v="5"/>
    <x v="2"/>
    <x v="1"/>
    <x v="2"/>
  </r>
  <r>
    <x v="15"/>
    <s v="No"/>
    <s v="L-GA036"/>
    <d v="2024-08-04T00:00:00"/>
    <n v="3"/>
    <n v="1442.1"/>
    <n v="905.81999999999994"/>
    <x v="1"/>
    <x v="1"/>
    <x v="15"/>
    <x v="1"/>
    <x v="0"/>
    <x v="0"/>
  </r>
  <r>
    <x v="12"/>
    <s v="No"/>
    <s v="H-WI048"/>
    <d v="2023-08-27T00:00:00"/>
    <n v="21"/>
    <n v="20266.259999999998"/>
    <n v="15861.3"/>
    <x v="0"/>
    <x v="2"/>
    <x v="12"/>
    <x v="1"/>
    <x v="2"/>
    <x v="7"/>
  </r>
  <r>
    <x v="6"/>
    <s v="No"/>
    <s v="S-FI050"/>
    <d v="2023-10-30T00:00:00"/>
    <n v="35"/>
    <n v="36879.15"/>
    <n v="22839.95"/>
    <x v="0"/>
    <x v="7"/>
    <x v="6"/>
    <x v="2"/>
    <x v="3"/>
    <x v="6"/>
  </r>
  <r>
    <x v="0"/>
    <s v="No"/>
    <s v="S-FI037"/>
    <d v="2024-11-23T00:00:00"/>
    <n v="38"/>
    <n v="55915.48"/>
    <n v="37834.699999999997"/>
    <x v="1"/>
    <x v="6"/>
    <x v="0"/>
    <x v="1"/>
    <x v="3"/>
    <x v="6"/>
  </r>
  <r>
    <x v="13"/>
    <s v="No"/>
    <s v="A-CH002"/>
    <d v="2024-05-27T00:00:00"/>
    <n v="7"/>
    <n v="1280.8599999999999"/>
    <n v="973.06999999999994"/>
    <x v="1"/>
    <x v="5"/>
    <x v="13"/>
    <x v="2"/>
    <x v="1"/>
    <x v="2"/>
  </r>
  <r>
    <x v="5"/>
    <s v="No"/>
    <s v="G-GA005"/>
    <d v="2023-10-22T00:00:00"/>
    <n v="31"/>
    <n v="16630.88"/>
    <n v="12121.929999999998"/>
    <x v="0"/>
    <x v="7"/>
    <x v="5"/>
    <x v="1"/>
    <x v="4"/>
    <x v="8"/>
  </r>
  <r>
    <x v="15"/>
    <s v="No"/>
    <s v="L-GA010"/>
    <d v="2023-09-12T00:00:00"/>
    <n v="12"/>
    <n v="7836"/>
    <n v="5869.7999999999993"/>
    <x v="0"/>
    <x v="2"/>
    <x v="15"/>
    <x v="5"/>
    <x v="0"/>
    <x v="0"/>
  </r>
  <r>
    <x v="10"/>
    <s v="No"/>
    <s v="G-VR022"/>
    <d v="2024-02-08T00:00:00"/>
    <n v="13"/>
    <n v="9489.74"/>
    <n v="7656.87"/>
    <x v="1"/>
    <x v="3"/>
    <x v="10"/>
    <x v="1"/>
    <x v="4"/>
    <x v="9"/>
  </r>
  <r>
    <x v="4"/>
    <s v="No"/>
    <s v="H-WI029"/>
    <d v="2024-09-02T00:00:00"/>
    <n v="14"/>
    <n v="17858.539999999997"/>
    <n v="11135.46"/>
    <x v="1"/>
    <x v="1"/>
    <x v="4"/>
    <x v="4"/>
    <x v="2"/>
    <x v="13"/>
  </r>
  <r>
    <x v="7"/>
    <s v="No"/>
    <s v="L-UL028"/>
    <d v="2024-05-06T00:00:00"/>
    <n v="6"/>
    <n v="2542.02"/>
    <n v="1656.6000000000001"/>
    <x v="1"/>
    <x v="5"/>
    <x v="7"/>
    <x v="7"/>
    <x v="0"/>
    <x v="1"/>
  </r>
  <r>
    <x v="5"/>
    <s v="No"/>
    <s v="G-GA018"/>
    <d v="2024-04-03T00:00:00"/>
    <n v="1"/>
    <n v="806.66"/>
    <n v="481.04"/>
    <x v="1"/>
    <x v="5"/>
    <x v="5"/>
    <x v="1"/>
    <x v="4"/>
    <x v="8"/>
  </r>
  <r>
    <x v="10"/>
    <s v="No"/>
    <s v="L-GA010"/>
    <d v="2024-08-17T00:00:00"/>
    <n v="4"/>
    <n v="2612"/>
    <n v="1956.6"/>
    <x v="1"/>
    <x v="1"/>
    <x v="10"/>
    <x v="5"/>
    <x v="0"/>
    <x v="0"/>
  </r>
  <r>
    <x v="9"/>
    <s v="No"/>
    <s v="A-KE011"/>
    <d v="2024-05-26T00:00:00"/>
    <n v="10"/>
    <n v="13312.3"/>
    <n v="8307.1"/>
    <x v="1"/>
    <x v="5"/>
    <x v="9"/>
    <x v="2"/>
    <x v="1"/>
    <x v="5"/>
  </r>
  <r>
    <x v="4"/>
    <s v="No"/>
    <s v="S-FI037"/>
    <d v="2024-07-28T00:00:00"/>
    <n v="11"/>
    <n v="16186.060000000001"/>
    <n v="10952.15"/>
    <x v="1"/>
    <x v="1"/>
    <x v="4"/>
    <x v="1"/>
    <x v="3"/>
    <x v="6"/>
  </r>
  <r>
    <x v="4"/>
    <s v="No"/>
    <s v="A-KE011"/>
    <d v="2024-06-10T00:00:00"/>
    <n v="14"/>
    <n v="18637.22"/>
    <n v="11629.94"/>
    <x v="1"/>
    <x v="5"/>
    <x v="4"/>
    <x v="2"/>
    <x v="1"/>
    <x v="5"/>
  </r>
  <r>
    <x v="4"/>
    <s v="No"/>
    <s v="H-WI032"/>
    <d v="2024-07-20T00:00:00"/>
    <n v="17"/>
    <n v="4022.3700000000003"/>
    <n v="3113.89"/>
    <x v="1"/>
    <x v="1"/>
    <x v="4"/>
    <x v="1"/>
    <x v="2"/>
    <x v="13"/>
  </r>
  <r>
    <x v="10"/>
    <s v="No"/>
    <s v="H-WI029"/>
    <d v="2024-05-11T00:00:00"/>
    <n v="3"/>
    <n v="3826.83"/>
    <n v="2386.17"/>
    <x v="1"/>
    <x v="5"/>
    <x v="10"/>
    <x v="4"/>
    <x v="2"/>
    <x v="13"/>
  </r>
  <r>
    <x v="14"/>
    <s v="No"/>
    <s v="G-GA018"/>
    <d v="2024-01-04T00:00:00"/>
    <n v="28"/>
    <n v="22586.48"/>
    <n v="13469.12"/>
    <x v="1"/>
    <x v="3"/>
    <x v="14"/>
    <x v="1"/>
    <x v="4"/>
    <x v="8"/>
  </r>
  <r>
    <x v="3"/>
    <s v="No"/>
    <s v="S-ST013"/>
    <d v="2024-10-20T00:00:00"/>
    <n v="37"/>
    <n v="14768.92"/>
    <n v="11160.68"/>
    <x v="1"/>
    <x v="6"/>
    <x v="3"/>
    <x v="4"/>
    <x v="3"/>
    <x v="4"/>
  </r>
  <r>
    <x v="4"/>
    <s v="No"/>
    <s v="L-UL034"/>
    <d v="2024-04-11T00:00:00"/>
    <n v="14"/>
    <n v="1117.3400000000001"/>
    <n v="896.28"/>
    <x v="1"/>
    <x v="5"/>
    <x v="4"/>
    <x v="6"/>
    <x v="0"/>
    <x v="1"/>
  </r>
  <r>
    <x v="2"/>
    <s v="No"/>
    <s v="A-KE011"/>
    <d v="2024-12-05T00:00:00"/>
    <n v="25"/>
    <n v="33280.75"/>
    <n v="20767.75"/>
    <x v="1"/>
    <x v="6"/>
    <x v="2"/>
    <x v="2"/>
    <x v="1"/>
    <x v="5"/>
  </r>
  <r>
    <x v="5"/>
    <s v="No"/>
    <s v="A-CH021"/>
    <d v="2023-08-15T00:00:00"/>
    <n v="6"/>
    <n v="1295.3399999999999"/>
    <n v="937.62000000000012"/>
    <x v="0"/>
    <x v="2"/>
    <x v="5"/>
    <x v="4"/>
    <x v="1"/>
    <x v="2"/>
  </r>
  <r>
    <x v="5"/>
    <s v="No"/>
    <s v="G-GA005"/>
    <d v="2023-08-07T00:00:00"/>
    <n v="8"/>
    <n v="4291.84"/>
    <n v="3128.24"/>
    <x v="0"/>
    <x v="2"/>
    <x v="5"/>
    <x v="1"/>
    <x v="4"/>
    <x v="8"/>
  </r>
  <r>
    <x v="15"/>
    <s v="No"/>
    <s v="G-GA044"/>
    <d v="2023-07-24T00:00:00"/>
    <n v="8"/>
    <n v="9048.8799999999992"/>
    <n v="7511.6"/>
    <x v="0"/>
    <x v="2"/>
    <x v="15"/>
    <x v="1"/>
    <x v="4"/>
    <x v="16"/>
  </r>
  <r>
    <x v="3"/>
    <s v="No"/>
    <s v="A-CH002"/>
    <d v="2024-09-02T00:00:00"/>
    <n v="5"/>
    <n v="914.9"/>
    <n v="695.05"/>
    <x v="1"/>
    <x v="1"/>
    <x v="3"/>
    <x v="2"/>
    <x v="1"/>
    <x v="2"/>
  </r>
  <r>
    <x v="2"/>
    <s v="No"/>
    <s v="G-GA047"/>
    <d v="2024-07-08T00:00:00"/>
    <n v="18"/>
    <n v="21071.52"/>
    <n v="16833.059999999998"/>
    <x v="1"/>
    <x v="1"/>
    <x v="2"/>
    <x v="6"/>
    <x v="4"/>
    <x v="8"/>
  </r>
  <r>
    <x v="5"/>
    <s v="No"/>
    <s v="A-CH003"/>
    <d v="2023-12-04T00:00:00"/>
    <n v="26"/>
    <n v="10081.24"/>
    <n v="6744.92"/>
    <x v="0"/>
    <x v="7"/>
    <x v="5"/>
    <x v="6"/>
    <x v="1"/>
    <x v="2"/>
  </r>
  <r>
    <x v="6"/>
    <s v="No"/>
    <s v="H-WI042"/>
    <d v="2024-12-28T00:00:00"/>
    <n v="39"/>
    <n v="34452.6"/>
    <n v="23575.11"/>
    <x v="1"/>
    <x v="6"/>
    <x v="6"/>
    <x v="3"/>
    <x v="2"/>
    <x v="10"/>
  </r>
  <r>
    <x v="7"/>
    <s v="No"/>
    <s v="H-WI042"/>
    <d v="2024-08-01T00:00:00"/>
    <n v="6"/>
    <n v="5300.4"/>
    <n v="3626.94"/>
    <x v="1"/>
    <x v="1"/>
    <x v="7"/>
    <x v="3"/>
    <x v="2"/>
    <x v="10"/>
  </r>
  <r>
    <x v="5"/>
    <s v="No"/>
    <s v="S-SM038"/>
    <d v="2023-03-02T00:00:00"/>
    <n v="20"/>
    <n v="28906"/>
    <n v="19405.400000000001"/>
    <x v="0"/>
    <x v="0"/>
    <x v="5"/>
    <x v="1"/>
    <x v="3"/>
    <x v="12"/>
  </r>
  <r>
    <x v="0"/>
    <s v="No"/>
    <s v="L-UL034"/>
    <d v="2024-12-20T00:00:00"/>
    <n v="35"/>
    <n v="2793.35"/>
    <n v="2240.6999999999998"/>
    <x v="1"/>
    <x v="6"/>
    <x v="0"/>
    <x v="6"/>
    <x v="0"/>
    <x v="1"/>
  </r>
  <r>
    <x v="7"/>
    <s v="No"/>
    <s v="A-LA026"/>
    <d v="2024-03-06T00:00:00"/>
    <n v="18"/>
    <n v="2414.7000000000003"/>
    <n v="1994.7599999999998"/>
    <x v="1"/>
    <x v="3"/>
    <x v="7"/>
    <x v="1"/>
    <x v="1"/>
    <x v="14"/>
  </r>
  <r>
    <x v="0"/>
    <s v="No"/>
    <s v="H-WI030"/>
    <d v="2024-01-20T00:00:00"/>
    <n v="26"/>
    <n v="14127.36"/>
    <n v="10051.08"/>
    <x v="1"/>
    <x v="3"/>
    <x v="0"/>
    <x v="1"/>
    <x v="2"/>
    <x v="10"/>
  </r>
  <r>
    <x v="10"/>
    <s v="No"/>
    <s v="A-MI014"/>
    <d v="2024-04-06T00:00:00"/>
    <n v="13"/>
    <n v="7311.33"/>
    <n v="5582.59"/>
    <x v="1"/>
    <x v="5"/>
    <x v="10"/>
    <x v="3"/>
    <x v="1"/>
    <x v="11"/>
  </r>
  <r>
    <x v="4"/>
    <s v="No"/>
    <s v="S-SM023"/>
    <d v="2023-05-04T00:00:00"/>
    <n v="17"/>
    <n v="4407.59"/>
    <n v="2880.99"/>
    <x v="0"/>
    <x v="4"/>
    <x v="4"/>
    <x v="6"/>
    <x v="3"/>
    <x v="15"/>
  </r>
  <r>
    <x v="10"/>
    <s v="No"/>
    <s v="A-KE025"/>
    <d v="2024-01-15T00:00:00"/>
    <n v="20"/>
    <n v="18941"/>
    <n v="13347.6"/>
    <x v="1"/>
    <x v="3"/>
    <x v="10"/>
    <x v="3"/>
    <x v="1"/>
    <x v="5"/>
  </r>
  <r>
    <x v="2"/>
    <s v="No"/>
    <s v="S-FI050"/>
    <d v="2023-12-05T00:00:00"/>
    <n v="38"/>
    <n v="40040.22"/>
    <n v="24797.660000000003"/>
    <x v="0"/>
    <x v="7"/>
    <x v="2"/>
    <x v="2"/>
    <x v="3"/>
    <x v="6"/>
  </r>
  <r>
    <x v="15"/>
    <s v="No"/>
    <s v="A-KE040"/>
    <d v="2023-07-01T00:00:00"/>
    <n v="4"/>
    <n v="652.20000000000005"/>
    <n v="504.44"/>
    <x v="0"/>
    <x v="2"/>
    <x v="15"/>
    <x v="1"/>
    <x v="1"/>
    <x v="5"/>
  </r>
  <r>
    <x v="13"/>
    <s v="No"/>
    <s v="H-WI035"/>
    <d v="2023-11-28T00:00:00"/>
    <n v="39"/>
    <n v="13822.380000000001"/>
    <n v="9869.34"/>
    <x v="0"/>
    <x v="7"/>
    <x v="13"/>
    <x v="1"/>
    <x v="2"/>
    <x v="13"/>
  </r>
  <r>
    <x v="4"/>
    <s v="No"/>
    <s v="A-KE020"/>
    <d v="2023-03-21T00:00:00"/>
    <n v="31"/>
    <n v="10576.27"/>
    <n v="6307.57"/>
    <x v="0"/>
    <x v="0"/>
    <x v="4"/>
    <x v="1"/>
    <x v="1"/>
    <x v="5"/>
  </r>
  <r>
    <x v="8"/>
    <s v="No"/>
    <s v="L-UL028"/>
    <d v="2024-07-25T00:00:00"/>
    <n v="7"/>
    <n v="2965.69"/>
    <n v="1932.7000000000003"/>
    <x v="1"/>
    <x v="1"/>
    <x v="8"/>
    <x v="7"/>
    <x v="0"/>
    <x v="1"/>
  </r>
  <r>
    <x v="12"/>
    <s v="No"/>
    <s v="L-UL001"/>
    <d v="2023-01-15T00:00:00"/>
    <n v="19"/>
    <n v="4340.17"/>
    <n v="3468.64"/>
    <x v="0"/>
    <x v="0"/>
    <x v="12"/>
    <x v="5"/>
    <x v="0"/>
    <x v="1"/>
  </r>
  <r>
    <x v="11"/>
    <s v="No"/>
    <s v="A-CH045"/>
    <d v="2024-07-18T00:00:00"/>
    <n v="7"/>
    <n v="4702.95"/>
    <n v="3714.13"/>
    <x v="1"/>
    <x v="1"/>
    <x v="11"/>
    <x v="1"/>
    <x v="1"/>
    <x v="2"/>
  </r>
  <r>
    <x v="12"/>
    <s v="No"/>
    <s v="G-GA046"/>
    <d v="2024-08-14T00:00:00"/>
    <n v="6"/>
    <n v="1938.8999999999999"/>
    <n v="1199.1600000000001"/>
    <x v="1"/>
    <x v="1"/>
    <x v="12"/>
    <x v="0"/>
    <x v="4"/>
    <x v="8"/>
  </r>
  <r>
    <x v="5"/>
    <s v="No"/>
    <s v="A-KE025"/>
    <d v="2024-04-05T00:00:00"/>
    <n v="4"/>
    <n v="3788.2"/>
    <n v="2669.52"/>
    <x v="1"/>
    <x v="5"/>
    <x v="5"/>
    <x v="3"/>
    <x v="1"/>
    <x v="5"/>
  </r>
  <r>
    <x v="4"/>
    <s v="No"/>
    <s v="L-GA036"/>
    <d v="2024-11-03T00:00:00"/>
    <n v="25"/>
    <n v="12017.5"/>
    <n v="7548.5"/>
    <x v="1"/>
    <x v="6"/>
    <x v="4"/>
    <x v="1"/>
    <x v="0"/>
    <x v="0"/>
  </r>
  <r>
    <x v="5"/>
    <s v="No"/>
    <s v="A-KE011"/>
    <d v="2024-08-17T00:00:00"/>
    <n v="3"/>
    <n v="3993.69"/>
    <n v="2492.13"/>
    <x v="1"/>
    <x v="1"/>
    <x v="5"/>
    <x v="2"/>
    <x v="1"/>
    <x v="5"/>
  </r>
  <r>
    <x v="8"/>
    <s v="No"/>
    <s v="S-SM038"/>
    <d v="2023-05-20T00:00:00"/>
    <n v="6"/>
    <n v="8671.7999999999993"/>
    <n v="5821.62"/>
    <x v="0"/>
    <x v="4"/>
    <x v="8"/>
    <x v="1"/>
    <x v="3"/>
    <x v="12"/>
  </r>
  <r>
    <x v="13"/>
    <s v="No"/>
    <s v="A-CH045"/>
    <d v="2024-05-27T00:00:00"/>
    <n v="20"/>
    <n v="13437"/>
    <n v="10611.800000000001"/>
    <x v="1"/>
    <x v="5"/>
    <x v="13"/>
    <x v="1"/>
    <x v="1"/>
    <x v="2"/>
  </r>
  <r>
    <x v="9"/>
    <s v="No"/>
    <s v="A-KE024"/>
    <d v="2023-10-08T00:00:00"/>
    <n v="22"/>
    <n v="23176.560000000001"/>
    <n v="13777.72"/>
    <x v="0"/>
    <x v="7"/>
    <x v="9"/>
    <x v="1"/>
    <x v="1"/>
    <x v="5"/>
  </r>
  <r>
    <x v="10"/>
    <s v="No"/>
    <s v="H-WI030"/>
    <d v="2023-11-04T00:00:00"/>
    <n v="37"/>
    <n v="20104.32"/>
    <n v="14303.46"/>
    <x v="0"/>
    <x v="7"/>
    <x v="10"/>
    <x v="1"/>
    <x v="2"/>
    <x v="10"/>
  </r>
  <r>
    <x v="1"/>
    <s v="No"/>
    <s v="S-FI012"/>
    <d v="2023-11-11T00:00:00"/>
    <n v="38"/>
    <n v="45520.960000000006"/>
    <n v="33536.9"/>
    <x v="0"/>
    <x v="7"/>
    <x v="1"/>
    <x v="1"/>
    <x v="3"/>
    <x v="6"/>
  </r>
  <r>
    <x v="10"/>
    <s v="No"/>
    <s v="H-NO016"/>
    <d v="2023-11-20T00:00:00"/>
    <n v="35"/>
    <n v="30922.15"/>
    <n v="21563.15"/>
    <x v="0"/>
    <x v="7"/>
    <x v="10"/>
    <x v="3"/>
    <x v="2"/>
    <x v="3"/>
  </r>
  <r>
    <x v="6"/>
    <s v="No"/>
    <s v="G-VR043"/>
    <d v="2023-02-04T00:00:00"/>
    <n v="31"/>
    <n v="11859.98"/>
    <n v="9372.23"/>
    <x v="0"/>
    <x v="0"/>
    <x v="6"/>
    <x v="0"/>
    <x v="4"/>
    <x v="9"/>
  </r>
  <r>
    <x v="3"/>
    <s v="No"/>
    <s v="L-GA004"/>
    <d v="2023-03-29T00:00:00"/>
    <n v="6"/>
    <n v="1991.28"/>
    <n v="1186.26"/>
    <x v="0"/>
    <x v="0"/>
    <x v="3"/>
    <x v="0"/>
    <x v="0"/>
    <x v="0"/>
  </r>
  <r>
    <x v="9"/>
    <s v="No"/>
    <s v="A-KE040"/>
    <d v="2023-12-16T00:00:00"/>
    <n v="34"/>
    <n v="5543.7000000000007"/>
    <n v="4287.74"/>
    <x v="0"/>
    <x v="7"/>
    <x v="9"/>
    <x v="1"/>
    <x v="1"/>
    <x v="5"/>
  </r>
  <r>
    <x v="15"/>
    <s v="No"/>
    <s v="H-NO016"/>
    <d v="2023-03-08T00:00:00"/>
    <n v="14"/>
    <n v="12368.86"/>
    <n v="8625.26"/>
    <x v="0"/>
    <x v="0"/>
    <x v="15"/>
    <x v="3"/>
    <x v="2"/>
    <x v="3"/>
  </r>
  <r>
    <x v="8"/>
    <s v="No"/>
    <s v="A-CH002"/>
    <d v="2024-05-15T00:00:00"/>
    <n v="16"/>
    <n v="2927.68"/>
    <n v="2224.16"/>
    <x v="1"/>
    <x v="5"/>
    <x v="8"/>
    <x v="2"/>
    <x v="1"/>
    <x v="2"/>
  </r>
  <r>
    <x v="5"/>
    <s v="No"/>
    <s v="L-UL028"/>
    <d v="2024-10-25T00:00:00"/>
    <n v="28"/>
    <n v="11862.76"/>
    <n v="7730.8000000000011"/>
    <x v="1"/>
    <x v="6"/>
    <x v="5"/>
    <x v="7"/>
    <x v="0"/>
    <x v="1"/>
  </r>
  <r>
    <x v="5"/>
    <s v="No"/>
    <s v="S-ST013"/>
    <d v="2024-07-30T00:00:00"/>
    <n v="18"/>
    <n v="7184.88"/>
    <n v="5429.5199999999995"/>
    <x v="1"/>
    <x v="1"/>
    <x v="5"/>
    <x v="4"/>
    <x v="3"/>
    <x v="4"/>
  </r>
  <r>
    <x v="8"/>
    <s v="No"/>
    <s v="H-WI030"/>
    <d v="2023-07-30T00:00:00"/>
    <n v="9"/>
    <n v="4890.24"/>
    <n v="3479.22"/>
    <x v="0"/>
    <x v="2"/>
    <x v="8"/>
    <x v="1"/>
    <x v="2"/>
    <x v="10"/>
  </r>
  <r>
    <x v="0"/>
    <s v="No"/>
    <s v="G-VR022"/>
    <d v="2024-04-27T00:00:00"/>
    <n v="15"/>
    <n v="10949.7"/>
    <n v="8834.85"/>
    <x v="1"/>
    <x v="5"/>
    <x v="0"/>
    <x v="1"/>
    <x v="4"/>
    <x v="9"/>
  </r>
  <r>
    <x v="7"/>
    <s v="No"/>
    <s v="G-GA018"/>
    <d v="2024-04-05T00:00:00"/>
    <n v="6"/>
    <n v="4839.96"/>
    <n v="2886.2400000000002"/>
    <x v="1"/>
    <x v="5"/>
    <x v="7"/>
    <x v="1"/>
    <x v="4"/>
    <x v="8"/>
  </r>
  <r>
    <x v="8"/>
    <s v="No"/>
    <s v="S-SM033"/>
    <d v="2024-02-03T00:00:00"/>
    <n v="17"/>
    <n v="22628.19"/>
    <n v="13899.54"/>
    <x v="1"/>
    <x v="3"/>
    <x v="8"/>
    <x v="7"/>
    <x v="3"/>
    <x v="12"/>
  </r>
  <r>
    <x v="7"/>
    <s v="No"/>
    <s v="A-CH039"/>
    <d v="2024-05-03T00:00:00"/>
    <n v="3"/>
    <n v="2634.21"/>
    <n v="1814.91"/>
    <x v="1"/>
    <x v="5"/>
    <x v="7"/>
    <x v="2"/>
    <x v="1"/>
    <x v="2"/>
  </r>
  <r>
    <x v="5"/>
    <s v="No"/>
    <s v="H-WI032"/>
    <d v="2024-03-20T00:00:00"/>
    <n v="24"/>
    <n v="5678.64"/>
    <n v="4396.08"/>
    <x v="1"/>
    <x v="3"/>
    <x v="5"/>
    <x v="1"/>
    <x v="2"/>
    <x v="13"/>
  </r>
  <r>
    <x v="9"/>
    <s v="No"/>
    <s v="H-WI032"/>
    <d v="2024-07-21T00:00:00"/>
    <n v="13"/>
    <n v="3075.9300000000003"/>
    <n v="2381.21"/>
    <x v="1"/>
    <x v="1"/>
    <x v="9"/>
    <x v="1"/>
    <x v="2"/>
    <x v="13"/>
  </r>
  <r>
    <x v="5"/>
    <s v="No"/>
    <s v="G-VR019"/>
    <d v="2023-08-02T00:00:00"/>
    <n v="21"/>
    <n v="21921.480000000003"/>
    <n v="13524.84"/>
    <x v="0"/>
    <x v="2"/>
    <x v="5"/>
    <x v="7"/>
    <x v="4"/>
    <x v="9"/>
  </r>
  <r>
    <x v="15"/>
    <s v="No"/>
    <s v="H-WI008"/>
    <d v="2024-03-21T00:00:00"/>
    <n v="29"/>
    <n v="5667.47"/>
    <n v="4232.5499999999993"/>
    <x v="1"/>
    <x v="3"/>
    <x v="15"/>
    <x v="5"/>
    <x v="2"/>
    <x v="7"/>
  </r>
  <r>
    <x v="1"/>
    <s v="No"/>
    <s v="A-MI007"/>
    <d v="2023-03-10T00:00:00"/>
    <n v="17"/>
    <n v="4884.1000000000004"/>
    <n v="3955.39"/>
    <x v="0"/>
    <x v="0"/>
    <x v="1"/>
    <x v="0"/>
    <x v="1"/>
    <x v="11"/>
  </r>
  <r>
    <x v="14"/>
    <s v="No"/>
    <s v="A-CH039"/>
    <d v="2024-09-23T00:00:00"/>
    <n v="16"/>
    <n v="14049.12"/>
    <n v="9679.52"/>
    <x v="1"/>
    <x v="1"/>
    <x v="14"/>
    <x v="2"/>
    <x v="1"/>
    <x v="2"/>
  </r>
  <r>
    <x v="5"/>
    <s v="No"/>
    <s v="G-GA017"/>
    <d v="2023-09-14T00:00:00"/>
    <n v="10"/>
    <n v="14030.1"/>
    <n v="8905.5"/>
    <x v="0"/>
    <x v="2"/>
    <x v="5"/>
    <x v="7"/>
    <x v="4"/>
    <x v="8"/>
  </r>
  <r>
    <x v="3"/>
    <s v="No"/>
    <s v="A-CH021"/>
    <d v="2023-03-26T00:00:00"/>
    <n v="19"/>
    <n v="4101.91"/>
    <n v="2969.13"/>
    <x v="0"/>
    <x v="0"/>
    <x v="3"/>
    <x v="4"/>
    <x v="1"/>
    <x v="2"/>
  </r>
  <r>
    <x v="5"/>
    <s v="No"/>
    <s v="S-FI012"/>
    <d v="2023-06-09T00:00:00"/>
    <n v="5"/>
    <n v="5989.6"/>
    <n v="4412.75"/>
    <x v="0"/>
    <x v="4"/>
    <x v="5"/>
    <x v="1"/>
    <x v="3"/>
    <x v="6"/>
  </r>
  <r>
    <x v="15"/>
    <s v="No"/>
    <s v="A-LA026"/>
    <d v="2023-06-11T00:00:00"/>
    <n v="17"/>
    <n v="2280.5500000000002"/>
    <n v="1883.9399999999998"/>
    <x v="0"/>
    <x v="4"/>
    <x v="15"/>
    <x v="1"/>
    <x v="1"/>
    <x v="14"/>
  </r>
  <r>
    <x v="3"/>
    <s v="No"/>
    <s v="S-FI050"/>
    <d v="2023-03-28T00:00:00"/>
    <n v="18"/>
    <n v="18966.420000000002"/>
    <n v="11746.26"/>
    <x v="0"/>
    <x v="0"/>
    <x v="3"/>
    <x v="2"/>
    <x v="3"/>
    <x v="6"/>
  </r>
  <r>
    <x v="11"/>
    <s v="No"/>
    <s v="G-VR022"/>
    <d v="2024-10-18T00:00:00"/>
    <n v="25"/>
    <n v="18249.5"/>
    <n v="14724.75"/>
    <x v="1"/>
    <x v="6"/>
    <x v="11"/>
    <x v="1"/>
    <x v="4"/>
    <x v="9"/>
  </r>
  <r>
    <x v="1"/>
    <s v="No"/>
    <s v="A-CH039"/>
    <d v="2023-10-19T00:00:00"/>
    <n v="24"/>
    <n v="21073.68"/>
    <n v="14519.28"/>
    <x v="0"/>
    <x v="7"/>
    <x v="1"/>
    <x v="2"/>
    <x v="1"/>
    <x v="2"/>
  </r>
  <r>
    <x v="15"/>
    <s v="No"/>
    <s v="H-WI029"/>
    <d v="2024-07-23T00:00:00"/>
    <n v="14"/>
    <n v="17858.539999999997"/>
    <n v="11135.46"/>
    <x v="1"/>
    <x v="1"/>
    <x v="15"/>
    <x v="4"/>
    <x v="2"/>
    <x v="13"/>
  </r>
  <r>
    <x v="5"/>
    <s v="No"/>
    <s v="S-ST013"/>
    <d v="2024-09-02T00:00:00"/>
    <n v="17"/>
    <n v="6785.72"/>
    <n v="5127.88"/>
    <x v="1"/>
    <x v="1"/>
    <x v="5"/>
    <x v="4"/>
    <x v="3"/>
    <x v="4"/>
  </r>
  <r>
    <x v="2"/>
    <s v="No"/>
    <s v="G-GA018"/>
    <d v="2024-07-22T00:00:00"/>
    <n v="14"/>
    <n v="11293.24"/>
    <n v="6734.56"/>
    <x v="1"/>
    <x v="1"/>
    <x v="2"/>
    <x v="1"/>
    <x v="4"/>
    <x v="8"/>
  </r>
  <r>
    <x v="11"/>
    <s v="No"/>
    <s v="S-FI037"/>
    <d v="2024-11-05T00:00:00"/>
    <n v="26"/>
    <n v="38257.96"/>
    <n v="25886.899999999998"/>
    <x v="1"/>
    <x v="6"/>
    <x v="11"/>
    <x v="1"/>
    <x v="3"/>
    <x v="6"/>
  </r>
  <r>
    <x v="8"/>
    <s v="No"/>
    <s v="G-VR049"/>
    <d v="2024-07-26T00:00:00"/>
    <n v="13"/>
    <n v="11299.08"/>
    <n v="8482.89"/>
    <x v="1"/>
    <x v="1"/>
    <x v="8"/>
    <x v="5"/>
    <x v="4"/>
    <x v="9"/>
  </r>
  <r>
    <x v="5"/>
    <s v="No"/>
    <s v="A-KE040"/>
    <d v="2024-04-14T00:00:00"/>
    <n v="11"/>
    <n v="1793.5500000000002"/>
    <n v="1387.21"/>
    <x v="1"/>
    <x v="5"/>
    <x v="5"/>
    <x v="1"/>
    <x v="1"/>
    <x v="5"/>
  </r>
  <r>
    <x v="5"/>
    <s v="No"/>
    <s v="H-WI032"/>
    <d v="2024-03-24T00:00:00"/>
    <n v="23"/>
    <n v="5442.0300000000007"/>
    <n v="4212.91"/>
    <x v="1"/>
    <x v="3"/>
    <x v="5"/>
    <x v="1"/>
    <x v="2"/>
    <x v="13"/>
  </r>
  <r>
    <x v="9"/>
    <s v="No"/>
    <s v="A-MI014"/>
    <d v="2024-04-08T00:00:00"/>
    <n v="14"/>
    <n v="7873.74"/>
    <n v="6012.02"/>
    <x v="1"/>
    <x v="5"/>
    <x v="9"/>
    <x v="3"/>
    <x v="1"/>
    <x v="11"/>
  </r>
  <r>
    <x v="15"/>
    <s v="No"/>
    <s v="L-GA010"/>
    <d v="2023-11-25T00:00:00"/>
    <n v="28"/>
    <n v="18284"/>
    <n v="13696.199999999999"/>
    <x v="0"/>
    <x v="7"/>
    <x v="15"/>
    <x v="5"/>
    <x v="0"/>
    <x v="0"/>
  </r>
  <r>
    <x v="5"/>
    <s v="No"/>
    <s v="L-UL001"/>
    <d v="2023-11-14T00:00:00"/>
    <n v="32"/>
    <n v="7309.76"/>
    <n v="5841.92"/>
    <x v="0"/>
    <x v="7"/>
    <x v="5"/>
    <x v="5"/>
    <x v="0"/>
    <x v="1"/>
  </r>
  <r>
    <x v="5"/>
    <s v="No"/>
    <s v="S-SM023"/>
    <d v="2023-08-10T00:00:00"/>
    <n v="20"/>
    <n v="5185.3999999999996"/>
    <n v="3389.4"/>
    <x v="0"/>
    <x v="2"/>
    <x v="5"/>
    <x v="6"/>
    <x v="3"/>
    <x v="15"/>
  </r>
  <r>
    <x v="8"/>
    <s v="No"/>
    <s v="H-NO015"/>
    <d v="2024-09-19T00:00:00"/>
    <n v="17"/>
    <n v="18836"/>
    <n v="14756.849999999999"/>
    <x v="1"/>
    <x v="1"/>
    <x v="8"/>
    <x v="1"/>
    <x v="2"/>
    <x v="3"/>
  </r>
  <r>
    <x v="10"/>
    <s v="No"/>
    <s v="L-GA036"/>
    <d v="2024-08-27T00:00:00"/>
    <n v="10"/>
    <n v="4807"/>
    <n v="3019.4"/>
    <x v="1"/>
    <x v="1"/>
    <x v="10"/>
    <x v="1"/>
    <x v="0"/>
    <x v="0"/>
  </r>
  <r>
    <x v="5"/>
    <s v="No"/>
    <s v="S-SM023"/>
    <d v="2023-02-18T00:00:00"/>
    <n v="31"/>
    <n v="8037.369999999999"/>
    <n v="5253.57"/>
    <x v="0"/>
    <x v="0"/>
    <x v="5"/>
    <x v="6"/>
    <x v="3"/>
    <x v="15"/>
  </r>
  <r>
    <x v="1"/>
    <s v="No"/>
    <s v="A-CH045"/>
    <d v="2024-09-27T00:00:00"/>
    <n v="4"/>
    <n v="2687.4"/>
    <n v="2122.36"/>
    <x v="1"/>
    <x v="1"/>
    <x v="1"/>
    <x v="1"/>
    <x v="1"/>
    <x v="2"/>
  </r>
  <r>
    <x v="4"/>
    <s v="No"/>
    <s v="A-KE040"/>
    <d v="2023-08-20T00:00:00"/>
    <n v="18"/>
    <n v="2934.9"/>
    <n v="2269.98"/>
    <x v="0"/>
    <x v="2"/>
    <x v="4"/>
    <x v="1"/>
    <x v="1"/>
    <x v="5"/>
  </r>
  <r>
    <x v="5"/>
    <s v="No"/>
    <s v="H-WI032"/>
    <d v="2024-07-22T00:00:00"/>
    <n v="1"/>
    <n v="236.61"/>
    <n v="183.17"/>
    <x v="1"/>
    <x v="1"/>
    <x v="5"/>
    <x v="1"/>
    <x v="2"/>
    <x v="13"/>
  </r>
  <r>
    <x v="5"/>
    <s v="No"/>
    <s v="L-UL028"/>
    <d v="2024-06-01T00:00:00"/>
    <n v="8"/>
    <n v="3389.36"/>
    <n v="2208.8000000000002"/>
    <x v="1"/>
    <x v="5"/>
    <x v="5"/>
    <x v="7"/>
    <x v="0"/>
    <x v="1"/>
  </r>
  <r>
    <x v="1"/>
    <s v="No"/>
    <s v="A-KE025"/>
    <d v="2024-07-11T00:00:00"/>
    <n v="1"/>
    <n v="947.05"/>
    <n v="667.38"/>
    <x v="1"/>
    <x v="1"/>
    <x v="1"/>
    <x v="3"/>
    <x v="1"/>
    <x v="5"/>
  </r>
  <r>
    <x v="11"/>
    <s v="No"/>
    <s v="G-GA018"/>
    <d v="2024-08-14T00:00:00"/>
    <n v="10"/>
    <n v="8066.5999999999995"/>
    <n v="4810.4000000000005"/>
    <x v="1"/>
    <x v="1"/>
    <x v="11"/>
    <x v="1"/>
    <x v="4"/>
    <x v="8"/>
  </r>
  <r>
    <x v="3"/>
    <s v="No"/>
    <s v="S-SM038"/>
    <d v="2023-05-22T00:00:00"/>
    <n v="9"/>
    <n v="13007.699999999999"/>
    <n v="8732.43"/>
    <x v="0"/>
    <x v="4"/>
    <x v="3"/>
    <x v="1"/>
    <x v="3"/>
    <x v="12"/>
  </r>
  <r>
    <x v="10"/>
    <s v="No"/>
    <s v="A-LA026"/>
    <d v="2023-10-07T00:00:00"/>
    <n v="35"/>
    <n v="4695.25"/>
    <n v="3878.7"/>
    <x v="0"/>
    <x v="7"/>
    <x v="10"/>
    <x v="1"/>
    <x v="1"/>
    <x v="14"/>
  </r>
  <r>
    <x v="5"/>
    <s v="No"/>
    <s v="S-FI037"/>
    <d v="2024-09-12T00:00:00"/>
    <n v="11"/>
    <n v="16186.060000000001"/>
    <n v="10952.15"/>
    <x v="1"/>
    <x v="1"/>
    <x v="5"/>
    <x v="1"/>
    <x v="3"/>
    <x v="6"/>
  </r>
  <r>
    <x v="5"/>
    <s v="No"/>
    <s v="A-CH003"/>
    <d v="2024-04-29T00:00:00"/>
    <n v="16"/>
    <n v="6203.84"/>
    <n v="4150.72"/>
    <x v="1"/>
    <x v="5"/>
    <x v="5"/>
    <x v="6"/>
    <x v="1"/>
    <x v="2"/>
  </r>
  <r>
    <x v="6"/>
    <s v="No"/>
    <s v="A-CH021"/>
    <d v="2023-04-20T00:00:00"/>
    <n v="9"/>
    <n v="1943.0099999999998"/>
    <n v="1406.43"/>
    <x v="0"/>
    <x v="4"/>
    <x v="6"/>
    <x v="4"/>
    <x v="1"/>
    <x v="2"/>
  </r>
  <r>
    <x v="9"/>
    <s v="No"/>
    <s v="H-NO016"/>
    <d v="2023-07-24T00:00:00"/>
    <n v="22"/>
    <n v="19436.78"/>
    <n v="13553.980000000001"/>
    <x v="0"/>
    <x v="2"/>
    <x v="9"/>
    <x v="3"/>
    <x v="2"/>
    <x v="3"/>
  </r>
  <r>
    <x v="5"/>
    <s v="No"/>
    <s v="A-MI014"/>
    <d v="2024-07-16T00:00:00"/>
    <n v="16"/>
    <n v="8998.56"/>
    <n v="6870.88"/>
    <x v="1"/>
    <x v="1"/>
    <x v="5"/>
    <x v="3"/>
    <x v="1"/>
    <x v="11"/>
  </r>
  <r>
    <x v="1"/>
    <s v="No"/>
    <s v="A-KE025"/>
    <d v="2024-12-02T00:00:00"/>
    <n v="31"/>
    <n v="29358.55"/>
    <n v="20688.78"/>
    <x v="1"/>
    <x v="6"/>
    <x v="1"/>
    <x v="3"/>
    <x v="1"/>
    <x v="5"/>
  </r>
  <r>
    <x v="5"/>
    <s v="No"/>
    <s v="A-KE024"/>
    <d v="2023-06-04T00:00:00"/>
    <n v="17"/>
    <n v="17909.16"/>
    <n v="10646.42"/>
    <x v="0"/>
    <x v="4"/>
    <x v="5"/>
    <x v="1"/>
    <x v="1"/>
    <x v="5"/>
  </r>
  <r>
    <x v="12"/>
    <s v="No"/>
    <s v="H-WI042"/>
    <d v="2024-09-05T00:00:00"/>
    <n v="3"/>
    <n v="2650.2"/>
    <n v="1813.47"/>
    <x v="1"/>
    <x v="1"/>
    <x v="12"/>
    <x v="3"/>
    <x v="2"/>
    <x v="10"/>
  </r>
  <r>
    <x v="4"/>
    <s v="No"/>
    <s v="S-FI037"/>
    <d v="2024-08-01T00:00:00"/>
    <n v="9"/>
    <n v="13243.14"/>
    <n v="8960.85"/>
    <x v="1"/>
    <x v="1"/>
    <x v="4"/>
    <x v="1"/>
    <x v="3"/>
    <x v="6"/>
  </r>
  <r>
    <x v="9"/>
    <s v="No"/>
    <s v="G-VR022"/>
    <d v="2024-05-24T00:00:00"/>
    <n v="4"/>
    <n v="2919.92"/>
    <n v="2355.96"/>
    <x v="1"/>
    <x v="5"/>
    <x v="9"/>
    <x v="1"/>
    <x v="4"/>
    <x v="9"/>
  </r>
  <r>
    <x v="12"/>
    <s v="No"/>
    <s v="G-GA005"/>
    <d v="2023-07-19T00:00:00"/>
    <n v="15"/>
    <n v="8047.2000000000007"/>
    <n v="5865.45"/>
    <x v="0"/>
    <x v="2"/>
    <x v="12"/>
    <x v="1"/>
    <x v="4"/>
    <x v="8"/>
  </r>
  <r>
    <x v="2"/>
    <s v="No"/>
    <s v="A-CH021"/>
    <d v="2023-01-09T00:00:00"/>
    <n v="33"/>
    <n v="7124.37"/>
    <n v="5156.9100000000008"/>
    <x v="0"/>
    <x v="0"/>
    <x v="2"/>
    <x v="4"/>
    <x v="1"/>
    <x v="2"/>
  </r>
  <r>
    <x v="5"/>
    <s v="No"/>
    <s v="A-LA026"/>
    <d v="2023-10-19T00:00:00"/>
    <n v="35"/>
    <n v="4695.25"/>
    <n v="3878.7"/>
    <x v="0"/>
    <x v="7"/>
    <x v="5"/>
    <x v="1"/>
    <x v="1"/>
    <x v="14"/>
  </r>
  <r>
    <x v="14"/>
    <s v="No"/>
    <s v="G-GA017"/>
    <d v="2023-04-01T00:00:00"/>
    <n v="31"/>
    <n v="43493.31"/>
    <n v="27607.05"/>
    <x v="0"/>
    <x v="4"/>
    <x v="14"/>
    <x v="7"/>
    <x v="4"/>
    <x v="8"/>
  </r>
  <r>
    <x v="8"/>
    <s v="No"/>
    <s v="L-GA036"/>
    <d v="2024-08-07T00:00:00"/>
    <n v="6"/>
    <n v="2884.2"/>
    <n v="1811.6399999999999"/>
    <x v="1"/>
    <x v="1"/>
    <x v="8"/>
    <x v="1"/>
    <x v="0"/>
    <x v="0"/>
  </r>
  <r>
    <x v="11"/>
    <s v="No"/>
    <s v="H-WI042"/>
    <d v="2024-12-18T00:00:00"/>
    <n v="22"/>
    <n v="19434.8"/>
    <n v="13298.78"/>
    <x v="1"/>
    <x v="6"/>
    <x v="11"/>
    <x v="3"/>
    <x v="2"/>
    <x v="10"/>
  </r>
  <r>
    <x v="5"/>
    <s v="No"/>
    <s v="A-LA026"/>
    <d v="2024-11-10T00:00:00"/>
    <n v="35"/>
    <n v="4695.25"/>
    <n v="3878.7"/>
    <x v="1"/>
    <x v="6"/>
    <x v="5"/>
    <x v="1"/>
    <x v="1"/>
    <x v="14"/>
  </r>
  <r>
    <x v="6"/>
    <s v="No"/>
    <s v="A-KE025"/>
    <d v="2024-12-26T00:00:00"/>
    <n v="33"/>
    <n v="31252.649999999998"/>
    <n v="22023.54"/>
    <x v="1"/>
    <x v="6"/>
    <x v="6"/>
    <x v="3"/>
    <x v="1"/>
    <x v="5"/>
  </r>
  <r>
    <x v="3"/>
    <s v="No"/>
    <s v="H-WI029"/>
    <d v="2024-10-25T00:00:00"/>
    <n v="30"/>
    <n v="38268.299999999996"/>
    <n v="23861.7"/>
    <x v="1"/>
    <x v="6"/>
    <x v="3"/>
    <x v="4"/>
    <x v="2"/>
    <x v="13"/>
  </r>
  <r>
    <x v="3"/>
    <s v="No"/>
    <s v="A-LA026"/>
    <d v="2024-06-13T00:00:00"/>
    <n v="10"/>
    <n v="1341.5"/>
    <n v="1108.1999999999998"/>
    <x v="1"/>
    <x v="5"/>
    <x v="3"/>
    <x v="1"/>
    <x v="1"/>
    <x v="14"/>
  </r>
  <r>
    <x v="10"/>
    <s v="No"/>
    <s v="G-GA047"/>
    <d v="2024-11-04T00:00:00"/>
    <n v="29"/>
    <n v="33948.560000000005"/>
    <n v="27119.93"/>
    <x v="1"/>
    <x v="6"/>
    <x v="10"/>
    <x v="6"/>
    <x v="4"/>
    <x v="8"/>
  </r>
  <r>
    <x v="0"/>
    <s v="No"/>
    <s v="L-GA036"/>
    <d v="2024-05-06T00:00:00"/>
    <n v="1"/>
    <n v="480.7"/>
    <n v="301.94"/>
    <x v="1"/>
    <x v="5"/>
    <x v="0"/>
    <x v="1"/>
    <x v="0"/>
    <x v="0"/>
  </r>
  <r>
    <x v="9"/>
    <s v="No"/>
    <s v="A-CH003"/>
    <d v="2023-05-13T00:00:00"/>
    <n v="10"/>
    <n v="3877.4"/>
    <n v="2594.2000000000003"/>
    <x v="0"/>
    <x v="4"/>
    <x v="9"/>
    <x v="6"/>
    <x v="1"/>
    <x v="2"/>
  </r>
  <r>
    <x v="1"/>
    <s v="No"/>
    <s v="A-KE025"/>
    <d v="2024-07-16T00:00:00"/>
    <n v="16"/>
    <n v="15152.8"/>
    <n v="10678.08"/>
    <x v="1"/>
    <x v="1"/>
    <x v="1"/>
    <x v="3"/>
    <x v="1"/>
    <x v="5"/>
  </r>
  <r>
    <x v="11"/>
    <s v="No"/>
    <s v="A-KE024"/>
    <d v="2023-07-21T00:00:00"/>
    <n v="15"/>
    <n v="15802.2"/>
    <n v="9393.9"/>
    <x v="0"/>
    <x v="2"/>
    <x v="11"/>
    <x v="1"/>
    <x v="1"/>
    <x v="5"/>
  </r>
  <r>
    <x v="15"/>
    <s v="No"/>
    <s v="G-VR049"/>
    <d v="2023-11-22T00:00:00"/>
    <n v="25"/>
    <n v="21729"/>
    <n v="16313.25"/>
    <x v="0"/>
    <x v="7"/>
    <x v="15"/>
    <x v="5"/>
    <x v="4"/>
    <x v="9"/>
  </r>
  <r>
    <x v="14"/>
    <s v="No"/>
    <s v="A-CH021"/>
    <d v="2023-04-16T00:00:00"/>
    <n v="18"/>
    <n v="3886.0199999999995"/>
    <n v="2812.86"/>
    <x v="0"/>
    <x v="4"/>
    <x v="14"/>
    <x v="4"/>
    <x v="1"/>
    <x v="2"/>
  </r>
  <r>
    <x v="4"/>
    <s v="No"/>
    <s v="S-SM023"/>
    <d v="2023-03-01T00:00:00"/>
    <n v="14"/>
    <n v="3629.7799999999997"/>
    <n v="2372.58"/>
    <x v="0"/>
    <x v="0"/>
    <x v="4"/>
    <x v="6"/>
    <x v="3"/>
    <x v="15"/>
  </r>
  <r>
    <x v="2"/>
    <s v="No"/>
    <s v="S-SM033"/>
    <d v="2024-02-04T00:00:00"/>
    <n v="21"/>
    <n v="27952.469999999998"/>
    <n v="17170.02"/>
    <x v="1"/>
    <x v="3"/>
    <x v="2"/>
    <x v="7"/>
    <x v="3"/>
    <x v="12"/>
  </r>
  <r>
    <x v="5"/>
    <s v="No"/>
    <s v="H-WI035"/>
    <d v="2024-08-19T00:00:00"/>
    <n v="9"/>
    <n v="3189.78"/>
    <n v="2277.54"/>
    <x v="1"/>
    <x v="1"/>
    <x v="5"/>
    <x v="1"/>
    <x v="2"/>
    <x v="13"/>
  </r>
  <r>
    <x v="11"/>
    <s v="No"/>
    <s v="A-KE040"/>
    <d v="2024-05-20T00:00:00"/>
    <n v="5"/>
    <n v="815.25"/>
    <n v="630.54999999999995"/>
    <x v="1"/>
    <x v="5"/>
    <x v="11"/>
    <x v="1"/>
    <x v="1"/>
    <x v="5"/>
  </r>
  <r>
    <x v="3"/>
    <s v="No"/>
    <s v="G-VR049"/>
    <d v="2023-05-23T00:00:00"/>
    <n v="9"/>
    <n v="7822.44"/>
    <n v="5872.7699999999995"/>
    <x v="0"/>
    <x v="4"/>
    <x v="3"/>
    <x v="5"/>
    <x v="4"/>
    <x v="9"/>
  </r>
  <r>
    <x v="8"/>
    <s v="No"/>
    <s v="S-FI012"/>
    <d v="2024-01-15T00:00:00"/>
    <n v="23"/>
    <n v="27552.160000000003"/>
    <n v="20298.649999999998"/>
    <x v="1"/>
    <x v="3"/>
    <x v="8"/>
    <x v="1"/>
    <x v="3"/>
    <x v="6"/>
  </r>
  <r>
    <x v="3"/>
    <s v="No"/>
    <s v="A-MI007"/>
    <d v="2023-03-08T00:00:00"/>
    <n v="15"/>
    <n v="4309.5"/>
    <n v="3490.0499999999997"/>
    <x v="0"/>
    <x v="0"/>
    <x v="3"/>
    <x v="0"/>
    <x v="1"/>
    <x v="11"/>
  </r>
  <r>
    <x v="10"/>
    <s v="No"/>
    <s v="A-KE024"/>
    <d v="2023-04-15T00:00:00"/>
    <n v="15"/>
    <n v="15802.2"/>
    <n v="9393.9"/>
    <x v="0"/>
    <x v="4"/>
    <x v="10"/>
    <x v="1"/>
    <x v="1"/>
    <x v="5"/>
  </r>
  <r>
    <x v="7"/>
    <s v="No"/>
    <s v="S-SM038"/>
    <d v="2023-10-04T00:00:00"/>
    <n v="11"/>
    <n v="15898.3"/>
    <n v="10672.97"/>
    <x v="0"/>
    <x v="7"/>
    <x v="7"/>
    <x v="1"/>
    <x v="3"/>
    <x v="12"/>
  </r>
  <r>
    <x v="7"/>
    <s v="No"/>
    <s v="A-KE020"/>
    <d v="2023-02-09T00:00:00"/>
    <n v="22"/>
    <n v="7505.7400000000007"/>
    <n v="4476.34"/>
    <x v="0"/>
    <x v="0"/>
    <x v="7"/>
    <x v="1"/>
    <x v="1"/>
    <x v="5"/>
  </r>
  <r>
    <x v="5"/>
    <s v="No"/>
    <s v="G-GA005"/>
    <d v="2024-07-02T00:00:00"/>
    <n v="14"/>
    <n v="7510.72"/>
    <n v="5474.42"/>
    <x v="1"/>
    <x v="1"/>
    <x v="5"/>
    <x v="1"/>
    <x v="4"/>
    <x v="8"/>
  </r>
  <r>
    <x v="3"/>
    <s v="No"/>
    <s v="A-CH041"/>
    <d v="2023-12-23T00:00:00"/>
    <n v="37"/>
    <n v="9975.94"/>
    <n v="6063.9299999999994"/>
    <x v="0"/>
    <x v="7"/>
    <x v="3"/>
    <x v="5"/>
    <x v="1"/>
    <x v="2"/>
  </r>
  <r>
    <x v="2"/>
    <s v="No"/>
    <s v="G-VR049"/>
    <d v="2024-03-13T00:00:00"/>
    <n v="29"/>
    <n v="25205.64"/>
    <n v="18923.37"/>
    <x v="1"/>
    <x v="3"/>
    <x v="2"/>
    <x v="5"/>
    <x v="4"/>
    <x v="9"/>
  </r>
  <r>
    <x v="11"/>
    <s v="No"/>
    <s v="L-UL031"/>
    <d v="2024-06-01T00:00:00"/>
    <n v="3"/>
    <n v="1821.69"/>
    <n v="1117.02"/>
    <x v="1"/>
    <x v="5"/>
    <x v="11"/>
    <x v="1"/>
    <x v="0"/>
    <x v="1"/>
  </r>
  <r>
    <x v="2"/>
    <s v="No"/>
    <s v="G-GA047"/>
    <d v="2024-08-23T00:00:00"/>
    <n v="17"/>
    <n v="19900.88"/>
    <n v="15897.89"/>
    <x v="1"/>
    <x v="1"/>
    <x v="2"/>
    <x v="6"/>
    <x v="4"/>
    <x v="8"/>
  </r>
  <r>
    <x v="8"/>
    <s v="No"/>
    <s v="H-WI030"/>
    <d v="2024-06-15T00:00:00"/>
    <n v="22"/>
    <n v="11953.92"/>
    <n v="8504.76"/>
    <x v="1"/>
    <x v="5"/>
    <x v="8"/>
    <x v="1"/>
    <x v="2"/>
    <x v="10"/>
  </r>
  <r>
    <x v="15"/>
    <s v="No"/>
    <s v="H-WI048"/>
    <d v="2024-11-02T00:00:00"/>
    <n v="32"/>
    <n v="30881.919999999998"/>
    <n v="24169.599999999999"/>
    <x v="1"/>
    <x v="6"/>
    <x v="15"/>
    <x v="1"/>
    <x v="2"/>
    <x v="7"/>
  </r>
  <r>
    <x v="5"/>
    <s v="No"/>
    <s v="A-CH039"/>
    <d v="2024-05-10T00:00:00"/>
    <n v="18"/>
    <n v="15805.26"/>
    <n v="10889.460000000001"/>
    <x v="1"/>
    <x v="5"/>
    <x v="5"/>
    <x v="2"/>
    <x v="1"/>
    <x v="2"/>
  </r>
  <r>
    <x v="5"/>
    <s v="No"/>
    <s v="A-CH021"/>
    <d v="2024-04-26T00:00:00"/>
    <n v="14"/>
    <n v="3022.46"/>
    <n v="2187.7800000000002"/>
    <x v="1"/>
    <x v="5"/>
    <x v="5"/>
    <x v="4"/>
    <x v="1"/>
    <x v="2"/>
  </r>
  <r>
    <x v="10"/>
    <s v="No"/>
    <s v="G-GA047"/>
    <d v="2024-10-14T00:00:00"/>
    <n v="35"/>
    <n v="40972.400000000001"/>
    <n v="32730.949999999997"/>
    <x v="1"/>
    <x v="6"/>
    <x v="10"/>
    <x v="6"/>
    <x v="4"/>
    <x v="8"/>
  </r>
  <r>
    <x v="11"/>
    <s v="No"/>
    <s v="L-UL031"/>
    <d v="2024-09-29T00:00:00"/>
    <n v="14"/>
    <n v="8501.2200000000012"/>
    <n v="5212.7599999999993"/>
    <x v="1"/>
    <x v="1"/>
    <x v="11"/>
    <x v="1"/>
    <x v="0"/>
    <x v="1"/>
  </r>
  <r>
    <x v="15"/>
    <s v="No"/>
    <s v="A-CH045"/>
    <d v="2024-08-10T00:00:00"/>
    <n v="13"/>
    <n v="8734.0500000000011"/>
    <n v="6897.67"/>
    <x v="1"/>
    <x v="1"/>
    <x v="15"/>
    <x v="1"/>
    <x v="1"/>
    <x v="2"/>
  </r>
  <r>
    <x v="10"/>
    <s v="No"/>
    <s v="L-GA010"/>
    <d v="2023-07-28T00:00:00"/>
    <n v="13"/>
    <n v="8489"/>
    <n v="6358.95"/>
    <x v="0"/>
    <x v="2"/>
    <x v="10"/>
    <x v="5"/>
    <x v="0"/>
    <x v="0"/>
  </r>
  <r>
    <x v="10"/>
    <s v="No"/>
    <s v="S-FI037"/>
    <d v="2024-12-27T00:00:00"/>
    <n v="28"/>
    <n v="41200.880000000005"/>
    <n v="27878.2"/>
    <x v="1"/>
    <x v="6"/>
    <x v="10"/>
    <x v="1"/>
    <x v="3"/>
    <x v="6"/>
  </r>
  <r>
    <x v="5"/>
    <s v="No"/>
    <s v="A-MI007"/>
    <d v="2024-01-04T00:00:00"/>
    <n v="40"/>
    <n v="11492"/>
    <n v="9306.7999999999993"/>
    <x v="1"/>
    <x v="3"/>
    <x v="5"/>
    <x v="0"/>
    <x v="1"/>
    <x v="11"/>
  </r>
  <r>
    <x v="0"/>
    <s v="No"/>
    <s v="L-UL028"/>
    <d v="2024-10-01T00:00:00"/>
    <n v="28"/>
    <n v="11862.76"/>
    <n v="7730.8000000000011"/>
    <x v="1"/>
    <x v="6"/>
    <x v="0"/>
    <x v="7"/>
    <x v="0"/>
    <x v="1"/>
  </r>
  <r>
    <x v="10"/>
    <s v="No"/>
    <s v="A-CH045"/>
    <d v="2024-02-08T00:00:00"/>
    <n v="13"/>
    <n v="8734.0500000000011"/>
    <n v="6897.67"/>
    <x v="1"/>
    <x v="3"/>
    <x v="10"/>
    <x v="1"/>
    <x v="1"/>
    <x v="2"/>
  </r>
  <r>
    <x v="6"/>
    <s v="No"/>
    <s v="A-KE011"/>
    <d v="2024-03-03T00:00:00"/>
    <n v="25"/>
    <n v="33280.75"/>
    <n v="20767.75"/>
    <x v="1"/>
    <x v="3"/>
    <x v="6"/>
    <x v="2"/>
    <x v="1"/>
    <x v="5"/>
  </r>
  <r>
    <x v="5"/>
    <s v="No"/>
    <s v="A-CH039"/>
    <d v="2023-05-04T00:00:00"/>
    <n v="18"/>
    <n v="15805.26"/>
    <n v="10889.460000000001"/>
    <x v="0"/>
    <x v="4"/>
    <x v="5"/>
    <x v="2"/>
    <x v="1"/>
    <x v="2"/>
  </r>
  <r>
    <x v="5"/>
    <s v="No"/>
    <s v="A-CH002"/>
    <d v="2024-11-11T00:00:00"/>
    <n v="21"/>
    <n v="3842.58"/>
    <n v="2919.21"/>
    <x v="1"/>
    <x v="6"/>
    <x v="5"/>
    <x v="2"/>
    <x v="1"/>
    <x v="2"/>
  </r>
  <r>
    <x v="5"/>
    <s v="No"/>
    <s v="G-GA047"/>
    <d v="2024-05-11T00:00:00"/>
    <n v="3"/>
    <n v="3511.92"/>
    <n v="2805.5099999999998"/>
    <x v="1"/>
    <x v="5"/>
    <x v="5"/>
    <x v="6"/>
    <x v="4"/>
    <x v="8"/>
  </r>
  <r>
    <x v="14"/>
    <s v="No"/>
    <s v="H-NO016"/>
    <d v="2023-04-06T00:00:00"/>
    <n v="4"/>
    <n v="3533.96"/>
    <n v="2464.36"/>
    <x v="0"/>
    <x v="4"/>
    <x v="14"/>
    <x v="3"/>
    <x v="2"/>
    <x v="3"/>
  </r>
  <r>
    <x v="1"/>
    <s v="No"/>
    <s v="A-MI014"/>
    <d v="2024-04-04T00:00:00"/>
    <n v="14"/>
    <n v="7873.74"/>
    <n v="6012.02"/>
    <x v="1"/>
    <x v="5"/>
    <x v="1"/>
    <x v="3"/>
    <x v="1"/>
    <x v="11"/>
  </r>
  <r>
    <x v="13"/>
    <s v="No"/>
    <s v="G-VR022"/>
    <d v="2024-06-12T00:00:00"/>
    <n v="12"/>
    <n v="8759.76"/>
    <n v="7067.88"/>
    <x v="1"/>
    <x v="5"/>
    <x v="13"/>
    <x v="1"/>
    <x v="4"/>
    <x v="9"/>
  </r>
  <r>
    <x v="5"/>
    <s v="No"/>
    <s v="G-GA017"/>
    <d v="2023-03-01T00:00:00"/>
    <n v="13"/>
    <n v="18239.13"/>
    <n v="11577.15"/>
    <x v="0"/>
    <x v="0"/>
    <x v="5"/>
    <x v="7"/>
    <x v="4"/>
    <x v="8"/>
  </r>
  <r>
    <x v="0"/>
    <s v="No"/>
    <s v="G-GA047"/>
    <d v="2024-03-22T00:00:00"/>
    <n v="29"/>
    <n v="33948.560000000005"/>
    <n v="27119.93"/>
    <x v="1"/>
    <x v="3"/>
    <x v="0"/>
    <x v="6"/>
    <x v="4"/>
    <x v="8"/>
  </r>
  <r>
    <x v="15"/>
    <s v="No"/>
    <s v="G-GA005"/>
    <d v="2023-10-25T00:00:00"/>
    <n v="32"/>
    <n v="17167.36"/>
    <n v="12512.96"/>
    <x v="0"/>
    <x v="7"/>
    <x v="15"/>
    <x v="1"/>
    <x v="4"/>
    <x v="8"/>
  </r>
  <r>
    <x v="5"/>
    <s v="No"/>
    <s v="G-GA046"/>
    <d v="2024-06-09T00:00:00"/>
    <n v="15"/>
    <n v="4847.25"/>
    <n v="2997.9"/>
    <x v="1"/>
    <x v="5"/>
    <x v="5"/>
    <x v="0"/>
    <x v="4"/>
    <x v="8"/>
  </r>
  <r>
    <x v="9"/>
    <s v="No"/>
    <s v="S-FI037"/>
    <d v="2024-07-09T00:00:00"/>
    <n v="7"/>
    <n v="10300.220000000001"/>
    <n v="6969.55"/>
    <x v="1"/>
    <x v="1"/>
    <x v="9"/>
    <x v="1"/>
    <x v="3"/>
    <x v="6"/>
  </r>
  <r>
    <x v="13"/>
    <s v="No"/>
    <s v="H-WI008"/>
    <d v="2023-01-06T00:00:00"/>
    <n v="22"/>
    <n v="4299.46"/>
    <n v="3210.8999999999996"/>
    <x v="0"/>
    <x v="0"/>
    <x v="13"/>
    <x v="5"/>
    <x v="2"/>
    <x v="7"/>
  </r>
  <r>
    <x v="5"/>
    <s v="No"/>
    <s v="A-MI014"/>
    <d v="2024-02-13T00:00:00"/>
    <n v="27"/>
    <n v="15185.07"/>
    <n v="11594.61"/>
    <x v="1"/>
    <x v="3"/>
    <x v="5"/>
    <x v="3"/>
    <x v="1"/>
    <x v="11"/>
  </r>
  <r>
    <x v="7"/>
    <s v="No"/>
    <s v="S-ST013"/>
    <d v="2024-07-28T00:00:00"/>
    <n v="16"/>
    <n v="6386.56"/>
    <n v="4826.24"/>
    <x v="1"/>
    <x v="1"/>
    <x v="7"/>
    <x v="4"/>
    <x v="3"/>
    <x v="4"/>
  </r>
  <r>
    <x v="1"/>
    <s v="No"/>
    <s v="L-UL028"/>
    <d v="2024-11-04T00:00:00"/>
    <n v="34"/>
    <n v="14404.78"/>
    <n v="9387.4000000000015"/>
    <x v="1"/>
    <x v="6"/>
    <x v="1"/>
    <x v="7"/>
    <x v="0"/>
    <x v="1"/>
  </r>
  <r>
    <x v="12"/>
    <s v="No"/>
    <s v="H-WI030"/>
    <d v="2023-01-29T00:00:00"/>
    <n v="19"/>
    <n v="10323.84"/>
    <n v="7345.0199999999995"/>
    <x v="0"/>
    <x v="0"/>
    <x v="12"/>
    <x v="1"/>
    <x v="2"/>
    <x v="10"/>
  </r>
  <r>
    <x v="15"/>
    <s v="No"/>
    <s v="H-WI042"/>
    <d v="2024-01-14T00:00:00"/>
    <n v="18"/>
    <n v="15901.199999999999"/>
    <n v="10880.82"/>
    <x v="1"/>
    <x v="3"/>
    <x v="15"/>
    <x v="3"/>
    <x v="2"/>
    <x v="10"/>
  </r>
  <r>
    <x v="3"/>
    <s v="No"/>
    <s v="A-KE027"/>
    <d v="2023-06-30T00:00:00"/>
    <n v="17"/>
    <n v="15099.57"/>
    <n v="12281.650000000001"/>
    <x v="0"/>
    <x v="4"/>
    <x v="3"/>
    <x v="2"/>
    <x v="1"/>
    <x v="5"/>
  </r>
  <r>
    <x v="6"/>
    <s v="No"/>
    <s v="S-SM038"/>
    <d v="2023-10-03T00:00:00"/>
    <n v="21"/>
    <n v="30351.3"/>
    <n v="20375.669999999998"/>
    <x v="0"/>
    <x v="7"/>
    <x v="6"/>
    <x v="1"/>
    <x v="3"/>
    <x v="12"/>
  </r>
  <r>
    <x v="14"/>
    <s v="No"/>
    <s v="A-CH021"/>
    <d v="2023-09-28T00:00:00"/>
    <n v="21"/>
    <n v="4533.6899999999996"/>
    <n v="3281.67"/>
    <x v="0"/>
    <x v="2"/>
    <x v="14"/>
    <x v="4"/>
    <x v="1"/>
    <x v="2"/>
  </r>
  <r>
    <x v="5"/>
    <s v="No"/>
    <s v="H-WI008"/>
    <d v="2023-02-07T00:00:00"/>
    <n v="28"/>
    <n v="5472.04"/>
    <n v="4086.5999999999995"/>
    <x v="0"/>
    <x v="0"/>
    <x v="5"/>
    <x v="5"/>
    <x v="2"/>
    <x v="7"/>
  </r>
  <r>
    <x v="4"/>
    <s v="No"/>
    <s v="G-GA046"/>
    <d v="2024-06-06T00:00:00"/>
    <n v="18"/>
    <n v="5816.7"/>
    <n v="3597.4800000000005"/>
    <x v="1"/>
    <x v="5"/>
    <x v="4"/>
    <x v="0"/>
    <x v="4"/>
    <x v="8"/>
  </r>
  <r>
    <x v="5"/>
    <s v="No"/>
    <s v="L-GA036"/>
    <d v="2024-10-10T00:00:00"/>
    <n v="21"/>
    <n v="10094.699999999999"/>
    <n v="6340.74"/>
    <x v="1"/>
    <x v="6"/>
    <x v="5"/>
    <x v="1"/>
    <x v="0"/>
    <x v="0"/>
  </r>
  <r>
    <x v="12"/>
    <s v="No"/>
    <s v="L-UL031"/>
    <d v="2024-06-10T00:00:00"/>
    <n v="17"/>
    <n v="10322.91"/>
    <n v="6329.78"/>
    <x v="1"/>
    <x v="5"/>
    <x v="12"/>
    <x v="1"/>
    <x v="0"/>
    <x v="1"/>
  </r>
  <r>
    <x v="9"/>
    <s v="No"/>
    <s v="A-CH041"/>
    <d v="2023-04-02T00:00:00"/>
    <n v="14"/>
    <n v="3774.6800000000003"/>
    <n v="2294.46"/>
    <x v="0"/>
    <x v="4"/>
    <x v="9"/>
    <x v="5"/>
    <x v="1"/>
    <x v="2"/>
  </r>
  <r>
    <x v="11"/>
    <s v="No"/>
    <s v="H-WI008"/>
    <d v="2024-03-14T00:00:00"/>
    <n v="29"/>
    <n v="5667.47"/>
    <n v="4232.5499999999993"/>
    <x v="1"/>
    <x v="3"/>
    <x v="11"/>
    <x v="5"/>
    <x v="2"/>
    <x v="7"/>
  </r>
  <r>
    <x v="5"/>
    <s v="No"/>
    <s v="L-GA010"/>
    <d v="2023-12-03T00:00:00"/>
    <n v="38"/>
    <n v="24814"/>
    <n v="18587.7"/>
    <x v="0"/>
    <x v="7"/>
    <x v="5"/>
    <x v="5"/>
    <x v="0"/>
    <x v="0"/>
  </r>
  <r>
    <x v="12"/>
    <s v="No"/>
    <s v="A-MI007"/>
    <d v="2024-05-02T00:00:00"/>
    <n v="3"/>
    <n v="861.90000000000009"/>
    <n v="698.01"/>
    <x v="1"/>
    <x v="5"/>
    <x v="12"/>
    <x v="0"/>
    <x v="1"/>
    <x v="11"/>
  </r>
  <r>
    <x v="5"/>
    <s v="No"/>
    <s v="A-MI014"/>
    <d v="2024-09-01T00:00:00"/>
    <n v="11"/>
    <n v="-100"/>
    <n v="100"/>
    <x v="1"/>
    <x v="1"/>
    <x v="5"/>
    <x v="3"/>
    <x v="1"/>
    <x v="11"/>
  </r>
  <r>
    <x v="9"/>
    <s v="No"/>
    <s v="A-LA026"/>
    <d v="2023-12-14T00:00:00"/>
    <n v="38"/>
    <n v="5097.7"/>
    <n v="4211.16"/>
    <x v="0"/>
    <x v="7"/>
    <x v="9"/>
    <x v="1"/>
    <x v="1"/>
    <x v="14"/>
  </r>
  <r>
    <x v="4"/>
    <s v="No"/>
    <s v="H-WI048"/>
    <d v="2023-07-26T00:00:00"/>
    <n v="13"/>
    <n v="12545.779999999999"/>
    <n v="9818.9"/>
    <x v="0"/>
    <x v="2"/>
    <x v="4"/>
    <x v="1"/>
    <x v="2"/>
    <x v="7"/>
  </r>
  <r>
    <x v="8"/>
    <s v="No"/>
    <s v="L-UL031"/>
    <d v="2024-06-01T00:00:00"/>
    <n v="19"/>
    <n v="11537.37"/>
    <n v="7074.4599999999991"/>
    <x v="1"/>
    <x v="5"/>
    <x v="8"/>
    <x v="1"/>
    <x v="0"/>
    <x v="1"/>
  </r>
  <r>
    <x v="13"/>
    <s v="No"/>
    <s v="G-VR009"/>
    <d v="2023-10-13T00:00:00"/>
    <n v="29"/>
    <n v="30883.84"/>
    <n v="19913.43"/>
    <x v="0"/>
    <x v="7"/>
    <x v="13"/>
    <x v="1"/>
    <x v="4"/>
    <x v="9"/>
  </r>
  <r>
    <x v="5"/>
    <s v="No"/>
    <s v="A-CH041"/>
    <d v="2023-05-21T00:00:00"/>
    <n v="10"/>
    <n v="2696.2"/>
    <n v="1638.8999999999999"/>
    <x v="0"/>
    <x v="4"/>
    <x v="5"/>
    <x v="5"/>
    <x v="1"/>
    <x v="2"/>
  </r>
  <r>
    <x v="12"/>
    <s v="No"/>
    <s v="A-CH045"/>
    <d v="2024-07-11T00:00:00"/>
    <n v="17"/>
    <n v="11421.45"/>
    <n v="9020.0300000000007"/>
    <x v="1"/>
    <x v="1"/>
    <x v="12"/>
    <x v="1"/>
    <x v="1"/>
    <x v="2"/>
  </r>
  <r>
    <x v="0"/>
    <s v="No"/>
    <s v="A-CH021"/>
    <d v="2023-11-15T00:00:00"/>
    <n v="32"/>
    <n v="6908.48"/>
    <n v="5000.6400000000003"/>
    <x v="0"/>
    <x v="7"/>
    <x v="0"/>
    <x v="4"/>
    <x v="1"/>
    <x v="2"/>
  </r>
  <r>
    <x v="4"/>
    <s v="No"/>
    <s v="A-CH045"/>
    <d v="2024-10-21T00:00:00"/>
    <n v="30"/>
    <n v="20155.5"/>
    <n v="15917.7"/>
    <x v="1"/>
    <x v="6"/>
    <x v="4"/>
    <x v="1"/>
    <x v="1"/>
    <x v="2"/>
  </r>
  <r>
    <x v="4"/>
    <s v="No"/>
    <s v="A-CH039"/>
    <d v="2023-11-02T00:00:00"/>
    <n v="37"/>
    <n v="32488.59"/>
    <n v="22383.89"/>
    <x v="0"/>
    <x v="7"/>
    <x v="4"/>
    <x v="2"/>
    <x v="1"/>
    <x v="2"/>
  </r>
  <r>
    <x v="15"/>
    <s v="No"/>
    <s v="A-KE020"/>
    <d v="2023-04-30T00:00:00"/>
    <n v="16"/>
    <n v="5458.72"/>
    <n v="3255.52"/>
    <x v="0"/>
    <x v="4"/>
    <x v="15"/>
    <x v="1"/>
    <x v="1"/>
    <x v="5"/>
  </r>
  <r>
    <x v="1"/>
    <s v="No"/>
    <s v="A-KE027"/>
    <d v="2024-08-26T00:00:00"/>
    <n v="17"/>
    <n v="15099.57"/>
    <n v="12281.650000000001"/>
    <x v="1"/>
    <x v="1"/>
    <x v="1"/>
    <x v="2"/>
    <x v="1"/>
    <x v="5"/>
  </r>
  <r>
    <x v="5"/>
    <s v="No"/>
    <s v="S-SM023"/>
    <d v="2023-07-30T00:00:00"/>
    <n v="14"/>
    <n v="3629.7799999999997"/>
    <n v="2372.58"/>
    <x v="0"/>
    <x v="2"/>
    <x v="5"/>
    <x v="6"/>
    <x v="3"/>
    <x v="15"/>
  </r>
  <r>
    <x v="3"/>
    <s v="No"/>
    <s v="G-VR009"/>
    <d v="2023-03-06T00:00:00"/>
    <n v="29"/>
    <n v="30883.84"/>
    <n v="19913.43"/>
    <x v="0"/>
    <x v="0"/>
    <x v="3"/>
    <x v="1"/>
    <x v="4"/>
    <x v="9"/>
  </r>
  <r>
    <x v="5"/>
    <s v="No"/>
    <s v="A-KE011"/>
    <d v="2024-09-23T00:00:00"/>
    <n v="11"/>
    <n v="14643.53"/>
    <n v="9137.8100000000013"/>
    <x v="1"/>
    <x v="1"/>
    <x v="5"/>
    <x v="2"/>
    <x v="1"/>
    <x v="5"/>
  </r>
  <r>
    <x v="4"/>
    <s v="No"/>
    <s v="H-WI042"/>
    <d v="2024-02-27T00:00:00"/>
    <n v="22"/>
    <n v="19434.8"/>
    <n v="13298.78"/>
    <x v="1"/>
    <x v="3"/>
    <x v="4"/>
    <x v="3"/>
    <x v="2"/>
    <x v="10"/>
  </r>
  <r>
    <x v="5"/>
    <s v="No"/>
    <s v="S-SM038"/>
    <d v="2023-03-27T00:00:00"/>
    <n v="22"/>
    <n v="31796.6"/>
    <n v="21345.94"/>
    <x v="0"/>
    <x v="0"/>
    <x v="5"/>
    <x v="1"/>
    <x v="3"/>
    <x v="12"/>
  </r>
  <r>
    <x v="6"/>
    <s v="No"/>
    <s v="A-CH041"/>
    <d v="2023-06-06T00:00:00"/>
    <n v="10"/>
    <n v="2696.2"/>
    <n v="1638.8999999999999"/>
    <x v="0"/>
    <x v="4"/>
    <x v="6"/>
    <x v="5"/>
    <x v="1"/>
    <x v="2"/>
  </r>
  <r>
    <x v="1"/>
    <s v="No"/>
    <s v="A-CH003"/>
    <d v="2023-11-14T00:00:00"/>
    <n v="25"/>
    <n v="9693.5"/>
    <n v="6485.5"/>
    <x v="0"/>
    <x v="7"/>
    <x v="1"/>
    <x v="6"/>
    <x v="1"/>
    <x v="2"/>
  </r>
  <r>
    <x v="5"/>
    <s v="No"/>
    <s v="G-VR009"/>
    <d v="2023-01-13T00:00:00"/>
    <n v="26"/>
    <n v="27688.959999999999"/>
    <n v="17853.419999999998"/>
    <x v="0"/>
    <x v="0"/>
    <x v="5"/>
    <x v="1"/>
    <x v="4"/>
    <x v="9"/>
  </r>
  <r>
    <x v="6"/>
    <s v="No"/>
    <s v="A-MI007"/>
    <d v="2023-06-01T00:00:00"/>
    <n v="16"/>
    <n v="4596.8"/>
    <n v="3722.72"/>
    <x v="0"/>
    <x v="4"/>
    <x v="6"/>
    <x v="0"/>
    <x v="1"/>
    <x v="11"/>
  </r>
  <r>
    <x v="5"/>
    <s v="No"/>
    <s v="A-CH021"/>
    <d v="2023-06-27T00:00:00"/>
    <n v="12"/>
    <n v="2590.6799999999998"/>
    <n v="1875.2400000000002"/>
    <x v="0"/>
    <x v="4"/>
    <x v="5"/>
    <x v="4"/>
    <x v="1"/>
    <x v="2"/>
  </r>
  <r>
    <x v="5"/>
    <s v="No"/>
    <s v="A-CH021"/>
    <d v="2023-02-02T00:00:00"/>
    <n v="26"/>
    <n v="5613.1399999999994"/>
    <n v="4063.0200000000004"/>
    <x v="0"/>
    <x v="0"/>
    <x v="5"/>
    <x v="4"/>
    <x v="1"/>
    <x v="2"/>
  </r>
  <r>
    <x v="15"/>
    <s v="No"/>
    <s v="H-WI035"/>
    <d v="2023-10-25T00:00:00"/>
    <n v="33"/>
    <n v="11695.86"/>
    <n v="8350.98"/>
    <x v="0"/>
    <x v="7"/>
    <x v="15"/>
    <x v="1"/>
    <x v="2"/>
    <x v="13"/>
  </r>
  <r>
    <x v="6"/>
    <s v="No"/>
    <s v="A-MI014"/>
    <d v="2024-08-02T00:00:00"/>
    <n v="12"/>
    <n v="6748.92"/>
    <n v="5153.16"/>
    <x v="1"/>
    <x v="1"/>
    <x v="6"/>
    <x v="3"/>
    <x v="1"/>
    <x v="11"/>
  </r>
  <r>
    <x v="4"/>
    <s v="No"/>
    <s v="A-KE011"/>
    <d v="2024-12-26T00:00:00"/>
    <n v="26"/>
    <n v="34611.980000000003"/>
    <n v="21598.46"/>
    <x v="1"/>
    <x v="6"/>
    <x v="4"/>
    <x v="2"/>
    <x v="1"/>
    <x v="5"/>
  </r>
  <r>
    <x v="14"/>
    <s v="No"/>
    <s v="S-SM038"/>
    <d v="2023-07-23T00:00:00"/>
    <n v="19"/>
    <n v="27460.7"/>
    <n v="18435.13"/>
    <x v="0"/>
    <x v="2"/>
    <x v="14"/>
    <x v="1"/>
    <x v="3"/>
    <x v="12"/>
  </r>
  <r>
    <x v="1"/>
    <s v="No"/>
    <s v="G-GA044"/>
    <d v="2023-01-02T00:00:00"/>
    <n v="39"/>
    <n v="44113.289999999994"/>
    <n v="36619.050000000003"/>
    <x v="0"/>
    <x v="0"/>
    <x v="1"/>
    <x v="1"/>
    <x v="4"/>
    <x v="16"/>
  </r>
  <r>
    <x v="5"/>
    <s v="No"/>
    <s v="H-WI048"/>
    <d v="2023-06-28T00:00:00"/>
    <n v="16"/>
    <n v="15440.96"/>
    <n v="12084.8"/>
    <x v="0"/>
    <x v="4"/>
    <x v="5"/>
    <x v="1"/>
    <x v="2"/>
    <x v="7"/>
  </r>
  <r>
    <x v="7"/>
    <s v="No"/>
    <s v="H-WI035"/>
    <d v="2023-09-09T00:00:00"/>
    <n v="15"/>
    <n v="5316.3"/>
    <n v="3795.9"/>
    <x v="0"/>
    <x v="2"/>
    <x v="7"/>
    <x v="1"/>
    <x v="2"/>
    <x v="13"/>
  </r>
  <r>
    <x v="10"/>
    <s v="No"/>
    <s v="G-VR019"/>
    <d v="2024-05-12T00:00:00"/>
    <n v="13"/>
    <n v="13570.440000000002"/>
    <n v="8372.52"/>
    <x v="1"/>
    <x v="5"/>
    <x v="10"/>
    <x v="7"/>
    <x v="4"/>
    <x v="9"/>
  </r>
  <r>
    <x v="8"/>
    <s v="No"/>
    <s v="G-GA018"/>
    <d v="2024-07-14T00:00:00"/>
    <n v="19"/>
    <n v="15326.539999999999"/>
    <n v="9139.76"/>
    <x v="1"/>
    <x v="1"/>
    <x v="8"/>
    <x v="1"/>
    <x v="4"/>
    <x v="8"/>
  </r>
  <r>
    <x v="1"/>
    <s v="No"/>
    <s v="A-MI014"/>
    <d v="2024-04-24T00:00:00"/>
    <n v="10"/>
    <n v="5624.0999999999995"/>
    <n v="4294.3"/>
    <x v="1"/>
    <x v="5"/>
    <x v="1"/>
    <x v="3"/>
    <x v="1"/>
    <x v="11"/>
  </r>
  <r>
    <x v="9"/>
    <s v="No"/>
    <s v="S-FI037"/>
    <d v="2024-03-09T00:00:00"/>
    <n v="28"/>
    <n v="41200.880000000005"/>
    <n v="27878.2"/>
    <x v="1"/>
    <x v="3"/>
    <x v="9"/>
    <x v="1"/>
    <x v="3"/>
    <x v="6"/>
  </r>
  <r>
    <x v="5"/>
    <s v="No"/>
    <s v="A-MI007"/>
    <d v="2023-01-24T00:00:00"/>
    <n v="13"/>
    <n v="3734.9"/>
    <n v="3024.71"/>
    <x v="0"/>
    <x v="0"/>
    <x v="5"/>
    <x v="0"/>
    <x v="1"/>
    <x v="11"/>
  </r>
  <r>
    <x v="4"/>
    <s v="No"/>
    <s v="L-UL001"/>
    <d v="2024-05-10T00:00:00"/>
    <n v="22"/>
    <n v="5025.46"/>
    <n v="4016.32"/>
    <x v="1"/>
    <x v="5"/>
    <x v="4"/>
    <x v="5"/>
    <x v="0"/>
    <x v="1"/>
  </r>
  <r>
    <x v="1"/>
    <s v="No"/>
    <s v="G-VR049"/>
    <d v="2023-08-07T00:00:00"/>
    <n v="11"/>
    <n v="9560.76"/>
    <n v="7177.83"/>
    <x v="0"/>
    <x v="2"/>
    <x v="1"/>
    <x v="5"/>
    <x v="4"/>
    <x v="9"/>
  </r>
  <r>
    <x v="8"/>
    <s v="No"/>
    <s v="G-GA046"/>
    <d v="2024-07-22T00:00:00"/>
    <n v="2"/>
    <n v="646.29999999999995"/>
    <n v="399.72"/>
    <x v="1"/>
    <x v="1"/>
    <x v="8"/>
    <x v="0"/>
    <x v="4"/>
    <x v="8"/>
  </r>
  <r>
    <x v="8"/>
    <s v="No"/>
    <s v="A-KE027"/>
    <d v="2023-03-18T00:00:00"/>
    <n v="23"/>
    <n v="20428.830000000002"/>
    <n v="16616.350000000002"/>
    <x v="0"/>
    <x v="0"/>
    <x v="8"/>
    <x v="2"/>
    <x v="1"/>
    <x v="5"/>
  </r>
  <r>
    <x v="1"/>
    <s v="No"/>
    <s v="S-FI012"/>
    <d v="2023-06-05T00:00:00"/>
    <n v="9"/>
    <n v="10781.28"/>
    <n v="7942.95"/>
    <x v="0"/>
    <x v="4"/>
    <x v="1"/>
    <x v="1"/>
    <x v="3"/>
    <x v="6"/>
  </r>
  <r>
    <x v="7"/>
    <s v="No"/>
    <s v="G-GA046"/>
    <d v="2024-05-06T00:00:00"/>
    <n v="1"/>
    <n v="323.14999999999998"/>
    <n v="199.86"/>
    <x v="1"/>
    <x v="5"/>
    <x v="7"/>
    <x v="0"/>
    <x v="4"/>
    <x v="8"/>
  </r>
  <r>
    <x v="5"/>
    <s v="No"/>
    <s v="G-GA017"/>
    <d v="2023-07-22T00:00:00"/>
    <n v="6"/>
    <n v="8418.06"/>
    <n v="5343.2999999999993"/>
    <x v="0"/>
    <x v="2"/>
    <x v="5"/>
    <x v="7"/>
    <x v="4"/>
    <x v="8"/>
  </r>
  <r>
    <x v="6"/>
    <s v="No"/>
    <s v="S-FI037"/>
    <d v="2024-07-03T00:00:00"/>
    <n v="15"/>
    <n v="22071.9"/>
    <n v="14934.75"/>
    <x v="1"/>
    <x v="1"/>
    <x v="6"/>
    <x v="1"/>
    <x v="3"/>
    <x v="6"/>
  </r>
  <r>
    <x v="12"/>
    <s v="No"/>
    <s v="A-KE011"/>
    <d v="2024-02-22T00:00:00"/>
    <n v="14"/>
    <n v="18637.22"/>
    <n v="11629.94"/>
    <x v="1"/>
    <x v="3"/>
    <x v="12"/>
    <x v="2"/>
    <x v="1"/>
    <x v="5"/>
  </r>
  <r>
    <x v="1"/>
    <s v="No"/>
    <s v="G-GA046"/>
    <d v="2024-09-01T00:00:00"/>
    <n v="2"/>
    <n v="646.29999999999995"/>
    <n v="399.72"/>
    <x v="1"/>
    <x v="1"/>
    <x v="1"/>
    <x v="0"/>
    <x v="4"/>
    <x v="8"/>
  </r>
  <r>
    <x v="4"/>
    <s v="No"/>
    <s v="S-SM033"/>
    <d v="2024-07-21T00:00:00"/>
    <n v="8"/>
    <n v="10648.56"/>
    <n v="6540.96"/>
    <x v="1"/>
    <x v="1"/>
    <x v="4"/>
    <x v="7"/>
    <x v="3"/>
    <x v="12"/>
  </r>
  <r>
    <x v="3"/>
    <s v="No"/>
    <s v="A-CH041"/>
    <d v="2023-05-17T00:00:00"/>
    <n v="17"/>
    <n v="4583.54"/>
    <n v="2786.1299999999997"/>
    <x v="0"/>
    <x v="4"/>
    <x v="3"/>
    <x v="5"/>
    <x v="1"/>
    <x v="2"/>
  </r>
  <r>
    <x v="5"/>
    <s v="No"/>
    <s v="L-GA036"/>
    <d v="2024-10-21T00:00:00"/>
    <n v="26"/>
    <n v="12498.199999999999"/>
    <n v="7850.44"/>
    <x v="1"/>
    <x v="6"/>
    <x v="5"/>
    <x v="1"/>
    <x v="0"/>
    <x v="0"/>
  </r>
  <r>
    <x v="11"/>
    <s v="No"/>
    <s v="H-NO016"/>
    <d v="2023-09-16T00:00:00"/>
    <n v="13"/>
    <n v="11485.37"/>
    <n v="8009.17"/>
    <x v="0"/>
    <x v="2"/>
    <x v="11"/>
    <x v="3"/>
    <x v="2"/>
    <x v="3"/>
  </r>
  <r>
    <x v="8"/>
    <s v="No"/>
    <s v="G-GA044"/>
    <d v="2024-04-09T00:00:00"/>
    <n v="13"/>
    <n v="14704.429999999998"/>
    <n v="12206.35"/>
    <x v="1"/>
    <x v="5"/>
    <x v="8"/>
    <x v="1"/>
    <x v="4"/>
    <x v="16"/>
  </r>
  <r>
    <x v="7"/>
    <s v="No"/>
    <s v="S-FI037"/>
    <d v="2024-02-09T00:00:00"/>
    <n v="28"/>
    <n v="41200.880000000005"/>
    <n v="27878.2"/>
    <x v="1"/>
    <x v="3"/>
    <x v="7"/>
    <x v="1"/>
    <x v="3"/>
    <x v="6"/>
  </r>
  <r>
    <x v="1"/>
    <s v="No"/>
    <s v="G-VR022"/>
    <d v="2024-02-22T00:00:00"/>
    <n v="12"/>
    <n v="8759.76"/>
    <n v="7067.88"/>
    <x v="1"/>
    <x v="3"/>
    <x v="1"/>
    <x v="1"/>
    <x v="4"/>
    <x v="9"/>
  </r>
  <r>
    <x v="4"/>
    <s v="No"/>
    <s v="A-CH041"/>
    <d v="2023-09-17T00:00:00"/>
    <n v="15"/>
    <n v="4044.3"/>
    <n v="2458.35"/>
    <x v="0"/>
    <x v="2"/>
    <x v="4"/>
    <x v="5"/>
    <x v="1"/>
    <x v="2"/>
  </r>
  <r>
    <x v="5"/>
    <s v="No"/>
    <s v="A-KE020"/>
    <d v="2023-04-10T00:00:00"/>
    <n v="7"/>
    <n v="2388.19"/>
    <n v="1424.29"/>
    <x v="0"/>
    <x v="4"/>
    <x v="5"/>
    <x v="1"/>
    <x v="1"/>
    <x v="5"/>
  </r>
  <r>
    <x v="5"/>
    <s v="No"/>
    <s v="S-SM023"/>
    <d v="2024-05-03T00:00:00"/>
    <n v="10"/>
    <n v="2592.6999999999998"/>
    <n v="1694.7"/>
    <x v="1"/>
    <x v="5"/>
    <x v="5"/>
    <x v="6"/>
    <x v="3"/>
    <x v="15"/>
  </r>
  <r>
    <x v="5"/>
    <s v="No"/>
    <s v="G-GA017"/>
    <d v="2023-09-30T00:00:00"/>
    <n v="36"/>
    <n v="50508.36"/>
    <n v="32059.8"/>
    <x v="0"/>
    <x v="2"/>
    <x v="5"/>
    <x v="7"/>
    <x v="4"/>
    <x v="8"/>
  </r>
  <r>
    <x v="1"/>
    <s v="No"/>
    <s v="A-CH039"/>
    <d v="2023-05-02T00:00:00"/>
    <n v="12"/>
    <n v="10536.84"/>
    <n v="7259.64"/>
    <x v="0"/>
    <x v="4"/>
    <x v="1"/>
    <x v="2"/>
    <x v="1"/>
    <x v="2"/>
  </r>
  <r>
    <x v="5"/>
    <s v="No"/>
    <s v="A-CH041"/>
    <d v="2023-01-10T00:00:00"/>
    <n v="30"/>
    <n v="8088.6"/>
    <n v="4916.7"/>
    <x v="0"/>
    <x v="0"/>
    <x v="5"/>
    <x v="5"/>
    <x v="1"/>
    <x v="2"/>
  </r>
  <r>
    <x v="6"/>
    <s v="No"/>
    <s v="G-VR049"/>
    <d v="2024-04-13T00:00:00"/>
    <n v="15"/>
    <n v="13037.4"/>
    <n v="9787.9499999999989"/>
    <x v="1"/>
    <x v="5"/>
    <x v="6"/>
    <x v="5"/>
    <x v="4"/>
    <x v="9"/>
  </r>
  <r>
    <x v="8"/>
    <s v="No"/>
    <s v="S-SM023"/>
    <d v="2023-06-17T00:00:00"/>
    <n v="8"/>
    <n v="2074.16"/>
    <n v="1355.76"/>
    <x v="0"/>
    <x v="4"/>
    <x v="8"/>
    <x v="6"/>
    <x v="3"/>
    <x v="15"/>
  </r>
  <r>
    <x v="5"/>
    <s v="No"/>
    <s v="A-KE025"/>
    <d v="2024-07-18T00:00:00"/>
    <n v="2"/>
    <n v="1894.1"/>
    <n v="1334.76"/>
    <x v="1"/>
    <x v="1"/>
    <x v="5"/>
    <x v="3"/>
    <x v="1"/>
    <x v="5"/>
  </r>
  <r>
    <x v="1"/>
    <s v="No"/>
    <s v="G-GA046"/>
    <d v="2024-02-19T00:00:00"/>
    <n v="19"/>
    <n v="6139.8499999999995"/>
    <n v="3797.34"/>
    <x v="1"/>
    <x v="3"/>
    <x v="1"/>
    <x v="0"/>
    <x v="4"/>
    <x v="8"/>
  </r>
  <r>
    <x v="13"/>
    <s v="No"/>
    <s v="L-UL031"/>
    <d v="2024-03-24T00:00:00"/>
    <n v="30"/>
    <n v="18216.900000000001"/>
    <n v="11170.199999999999"/>
    <x v="1"/>
    <x v="3"/>
    <x v="13"/>
    <x v="1"/>
    <x v="0"/>
    <x v="1"/>
  </r>
  <r>
    <x v="5"/>
    <s v="No"/>
    <s v="H-WI042"/>
    <d v="2024-12-14T00:00:00"/>
    <n v="32"/>
    <n v="28268.799999999999"/>
    <n v="19343.68"/>
    <x v="1"/>
    <x v="6"/>
    <x v="5"/>
    <x v="3"/>
    <x v="2"/>
    <x v="10"/>
  </r>
  <r>
    <x v="0"/>
    <s v="No"/>
    <s v="H-WI042"/>
    <d v="2024-05-22T00:00:00"/>
    <n v="15"/>
    <n v="13251"/>
    <n v="9067.35"/>
    <x v="1"/>
    <x v="5"/>
    <x v="0"/>
    <x v="3"/>
    <x v="2"/>
    <x v="10"/>
  </r>
  <r>
    <x v="5"/>
    <s v="No"/>
    <s v="L-GA036"/>
    <d v="2024-08-17T00:00:00"/>
    <n v="17"/>
    <n v="8171.9"/>
    <n v="5132.9799999999996"/>
    <x v="1"/>
    <x v="1"/>
    <x v="5"/>
    <x v="1"/>
    <x v="0"/>
    <x v="0"/>
  </r>
  <r>
    <x v="14"/>
    <s v="No"/>
    <s v="G-VR043"/>
    <d v="2023-06-18T00:00:00"/>
    <n v="8"/>
    <n v="3060.64"/>
    <n v="2418.64"/>
    <x v="0"/>
    <x v="4"/>
    <x v="14"/>
    <x v="0"/>
    <x v="4"/>
    <x v="9"/>
  </r>
  <r>
    <x v="1"/>
    <s v="No"/>
    <s v="A-CH039"/>
    <d v="2024-06-21T00:00:00"/>
    <n v="22"/>
    <n v="19317.54"/>
    <n v="13309.34"/>
    <x v="1"/>
    <x v="5"/>
    <x v="1"/>
    <x v="2"/>
    <x v="1"/>
    <x v="2"/>
  </r>
  <r>
    <x v="1"/>
    <s v="No"/>
    <s v="H-WI029"/>
    <d v="2024-06-14T00:00:00"/>
    <n v="5"/>
    <n v="6378.0499999999993"/>
    <n v="3976.95"/>
    <x v="1"/>
    <x v="5"/>
    <x v="1"/>
    <x v="4"/>
    <x v="2"/>
    <x v="13"/>
  </r>
  <r>
    <x v="13"/>
    <s v="No"/>
    <s v="G-GA047"/>
    <d v="2024-11-19T00:00:00"/>
    <n v="40"/>
    <n v="46825.600000000006"/>
    <n v="37406.799999999996"/>
    <x v="1"/>
    <x v="6"/>
    <x v="13"/>
    <x v="6"/>
    <x v="4"/>
    <x v="8"/>
  </r>
  <r>
    <x v="8"/>
    <s v="No"/>
    <s v="S-FI037"/>
    <d v="2024-09-05T00:00:00"/>
    <n v="14"/>
    <n v="20600.440000000002"/>
    <n v="13939.1"/>
    <x v="1"/>
    <x v="1"/>
    <x v="8"/>
    <x v="1"/>
    <x v="3"/>
    <x v="6"/>
  </r>
  <r>
    <x v="7"/>
    <s v="No"/>
    <s v="G-GA006"/>
    <d v="2024-07-18T00:00:00"/>
    <n v="16"/>
    <n v="21660.639999999999"/>
    <n v="15591.36"/>
    <x v="1"/>
    <x v="1"/>
    <x v="7"/>
    <x v="6"/>
    <x v="4"/>
    <x v="8"/>
  </r>
  <r>
    <x v="0"/>
    <s v="No"/>
    <s v="S-SM023"/>
    <d v="2023-10-27T00:00:00"/>
    <n v="30"/>
    <n v="7778.0999999999995"/>
    <n v="5084.1000000000004"/>
    <x v="0"/>
    <x v="7"/>
    <x v="0"/>
    <x v="6"/>
    <x v="3"/>
    <x v="15"/>
  </r>
  <r>
    <x v="5"/>
    <s v="No"/>
    <s v="H-NO016"/>
    <d v="2023-07-25T00:00:00"/>
    <n v="10"/>
    <n v="8834.9"/>
    <n v="6160.9000000000005"/>
    <x v="0"/>
    <x v="2"/>
    <x v="5"/>
    <x v="3"/>
    <x v="2"/>
    <x v="3"/>
  </r>
  <r>
    <x v="12"/>
    <s v="No"/>
    <s v="G-GA044"/>
    <d v="2023-11-07T00:00:00"/>
    <n v="27"/>
    <n v="30539.969999999998"/>
    <n v="25351.65"/>
    <x v="0"/>
    <x v="7"/>
    <x v="12"/>
    <x v="1"/>
    <x v="4"/>
    <x v="16"/>
  </r>
  <r>
    <x v="11"/>
    <s v="No"/>
    <s v="G-GA046"/>
    <d v="2024-04-28T00:00:00"/>
    <n v="9"/>
    <n v="2908.35"/>
    <n v="1798.7400000000002"/>
    <x v="1"/>
    <x v="5"/>
    <x v="11"/>
    <x v="0"/>
    <x v="4"/>
    <x v="8"/>
  </r>
  <r>
    <x v="5"/>
    <s v="No"/>
    <s v="A-CH041"/>
    <d v="2023-12-03T00:00:00"/>
    <n v="41"/>
    <n v="11054.42"/>
    <n v="6719.49"/>
    <x v="0"/>
    <x v="7"/>
    <x v="5"/>
    <x v="5"/>
    <x v="1"/>
    <x v="2"/>
  </r>
  <r>
    <x v="8"/>
    <s v="No"/>
    <s v="G-VR049"/>
    <d v="2023-07-30T00:00:00"/>
    <n v="17"/>
    <n v="14775.72"/>
    <n v="11093.01"/>
    <x v="0"/>
    <x v="2"/>
    <x v="8"/>
    <x v="5"/>
    <x v="4"/>
    <x v="9"/>
  </r>
  <r>
    <x v="5"/>
    <s v="No"/>
    <s v="G-GA018"/>
    <d v="2024-09-07T00:00:00"/>
    <n v="11"/>
    <n v="8873.26"/>
    <n v="5291.4400000000005"/>
    <x v="1"/>
    <x v="1"/>
    <x v="5"/>
    <x v="1"/>
    <x v="4"/>
    <x v="8"/>
  </r>
  <r>
    <x v="14"/>
    <s v="No"/>
    <s v="H-WI042"/>
    <d v="2024-02-21T00:00:00"/>
    <n v="22"/>
    <n v="19434.8"/>
    <n v="13298.78"/>
    <x v="1"/>
    <x v="3"/>
    <x v="14"/>
    <x v="3"/>
    <x v="2"/>
    <x v="10"/>
  </r>
  <r>
    <x v="0"/>
    <s v="No"/>
    <s v="A-KE040"/>
    <d v="2023-06-11T00:00:00"/>
    <n v="15"/>
    <n v="2445.75"/>
    <n v="1891.65"/>
    <x v="0"/>
    <x v="4"/>
    <x v="0"/>
    <x v="1"/>
    <x v="1"/>
    <x v="5"/>
  </r>
  <r>
    <x v="7"/>
    <s v="No"/>
    <s v="G-GA046"/>
    <d v="2024-08-15T00:00:00"/>
    <n v="4"/>
    <n v="1292.5999999999999"/>
    <n v="799.44"/>
    <x v="1"/>
    <x v="1"/>
    <x v="7"/>
    <x v="0"/>
    <x v="4"/>
    <x v="8"/>
  </r>
  <r>
    <x v="8"/>
    <s v="No"/>
    <s v="H-WI035"/>
    <d v="2023-07-03T00:00:00"/>
    <n v="6"/>
    <n v="2126.52"/>
    <n v="1518.3600000000001"/>
    <x v="0"/>
    <x v="2"/>
    <x v="8"/>
    <x v="1"/>
    <x v="2"/>
    <x v="13"/>
  </r>
  <r>
    <x v="5"/>
    <s v="No"/>
    <s v="S-FI037"/>
    <d v="2024-08-04T00:00:00"/>
    <n v="18"/>
    <n v="26486.28"/>
    <n v="17921.7"/>
    <x v="1"/>
    <x v="1"/>
    <x v="5"/>
    <x v="1"/>
    <x v="3"/>
    <x v="6"/>
  </r>
  <r>
    <x v="7"/>
    <s v="No"/>
    <s v="L-GA004"/>
    <d v="2023-09-23T00:00:00"/>
    <n v="16"/>
    <n v="5310.08"/>
    <n v="3163.36"/>
    <x v="0"/>
    <x v="2"/>
    <x v="7"/>
    <x v="0"/>
    <x v="0"/>
    <x v="0"/>
  </r>
  <r>
    <x v="0"/>
    <s v="No"/>
    <s v="G-GA046"/>
    <d v="2024-02-11T00:00:00"/>
    <n v="18"/>
    <n v="5816.7"/>
    <n v="3597.4800000000005"/>
    <x v="1"/>
    <x v="3"/>
    <x v="0"/>
    <x v="0"/>
    <x v="4"/>
    <x v="8"/>
  </r>
  <r>
    <x v="2"/>
    <s v="No"/>
    <s v="H-WI029"/>
    <d v="2024-02-08T00:00:00"/>
    <n v="18"/>
    <n v="22960.98"/>
    <n v="14317.02"/>
    <x v="1"/>
    <x v="3"/>
    <x v="2"/>
    <x v="4"/>
    <x v="2"/>
    <x v="13"/>
  </r>
  <r>
    <x v="10"/>
    <s v="No"/>
    <s v="G-GA006"/>
    <d v="2024-10-12T00:00:00"/>
    <n v="39"/>
    <n v="52797.81"/>
    <n v="38003.94"/>
    <x v="1"/>
    <x v="6"/>
    <x v="10"/>
    <x v="6"/>
    <x v="4"/>
    <x v="8"/>
  </r>
  <r>
    <x v="5"/>
    <s v="No"/>
    <s v="A-CH045"/>
    <d v="2024-02-04T00:00:00"/>
    <n v="30"/>
    <n v="20155.5"/>
    <n v="15917.7"/>
    <x v="1"/>
    <x v="3"/>
    <x v="5"/>
    <x v="1"/>
    <x v="1"/>
    <x v="2"/>
  </r>
  <r>
    <x v="5"/>
    <s v="No"/>
    <s v="A-CH002"/>
    <d v="2024-06-01T00:00:00"/>
    <n v="7"/>
    <n v="1280.8599999999999"/>
    <n v="973.06999999999994"/>
    <x v="1"/>
    <x v="5"/>
    <x v="5"/>
    <x v="2"/>
    <x v="1"/>
    <x v="2"/>
  </r>
  <r>
    <x v="10"/>
    <s v="No"/>
    <s v="A-CH041"/>
    <d v="2023-08-23T00:00:00"/>
    <n v="15"/>
    <n v="4044.3"/>
    <n v="2458.35"/>
    <x v="0"/>
    <x v="2"/>
    <x v="10"/>
    <x v="5"/>
    <x v="1"/>
    <x v="2"/>
  </r>
  <r>
    <x v="4"/>
    <s v="No"/>
    <s v="L-GA004"/>
    <d v="2023-01-09T00:00:00"/>
    <n v="26"/>
    <n v="8628.8799999999992"/>
    <n v="5140.46"/>
    <x v="0"/>
    <x v="0"/>
    <x v="4"/>
    <x v="0"/>
    <x v="0"/>
    <x v="0"/>
  </r>
  <r>
    <x v="3"/>
    <s v="No"/>
    <s v="S-FI012"/>
    <d v="2023-11-03T00:00:00"/>
    <n v="38"/>
    <n v="45520.960000000006"/>
    <n v="33536.9"/>
    <x v="0"/>
    <x v="7"/>
    <x v="3"/>
    <x v="1"/>
    <x v="3"/>
    <x v="6"/>
  </r>
  <r>
    <x v="6"/>
    <s v="No"/>
    <s v="G-VR049"/>
    <d v="2023-05-02T00:00:00"/>
    <n v="10"/>
    <n v="8691.6"/>
    <n v="6525.2999999999993"/>
    <x v="0"/>
    <x v="4"/>
    <x v="6"/>
    <x v="5"/>
    <x v="4"/>
    <x v="9"/>
  </r>
  <r>
    <x v="13"/>
    <s v="No"/>
    <s v="G-GA006"/>
    <d v="2024-04-21T00:00:00"/>
    <n v="8"/>
    <n v="10830.32"/>
    <n v="7795.68"/>
    <x v="1"/>
    <x v="5"/>
    <x v="13"/>
    <x v="6"/>
    <x v="4"/>
    <x v="8"/>
  </r>
  <r>
    <x v="5"/>
    <s v="No"/>
    <s v="G-GA006"/>
    <d v="2024-02-13T00:00:00"/>
    <n v="22"/>
    <n v="29783.379999999997"/>
    <n v="21438.120000000003"/>
    <x v="1"/>
    <x v="3"/>
    <x v="5"/>
    <x v="6"/>
    <x v="4"/>
    <x v="8"/>
  </r>
  <r>
    <x v="9"/>
    <s v="No"/>
    <s v="A-CH045"/>
    <d v="2024-06-01T00:00:00"/>
    <n v="11"/>
    <n v="7390.35"/>
    <n v="5836.4900000000007"/>
    <x v="1"/>
    <x v="5"/>
    <x v="9"/>
    <x v="1"/>
    <x v="1"/>
    <x v="2"/>
  </r>
  <r>
    <x v="2"/>
    <s v="No"/>
    <s v="H-WI029"/>
    <d v="2024-08-06T00:00:00"/>
    <n v="9"/>
    <n v="11480.49"/>
    <n v="7158.51"/>
    <x v="1"/>
    <x v="1"/>
    <x v="2"/>
    <x v="4"/>
    <x v="2"/>
    <x v="13"/>
  </r>
  <r>
    <x v="5"/>
    <s v="No"/>
    <s v="S-ST013"/>
    <d v="2024-10-01T00:00:00"/>
    <n v="35"/>
    <n v="13970.6"/>
    <n v="10557.4"/>
    <x v="1"/>
    <x v="6"/>
    <x v="5"/>
    <x v="4"/>
    <x v="3"/>
    <x v="4"/>
  </r>
  <r>
    <x v="10"/>
    <s v="No"/>
    <s v="L-UL031"/>
    <d v="2024-05-18T00:00:00"/>
    <n v="10"/>
    <n v="6072.3"/>
    <n v="3723.3999999999996"/>
    <x v="1"/>
    <x v="5"/>
    <x v="10"/>
    <x v="1"/>
    <x v="0"/>
    <x v="1"/>
  </r>
  <r>
    <x v="5"/>
    <s v="No"/>
    <s v="S-ST013"/>
    <d v="2024-05-11T00:00:00"/>
    <n v="16"/>
    <n v="6386.56"/>
    <n v="4826.24"/>
    <x v="1"/>
    <x v="5"/>
    <x v="5"/>
    <x v="4"/>
    <x v="3"/>
    <x v="4"/>
  </r>
  <r>
    <x v="5"/>
    <s v="No"/>
    <s v="G-VR009"/>
    <d v="2023-12-23T00:00:00"/>
    <n v="28"/>
    <n v="29818.880000000001"/>
    <n v="19226.759999999998"/>
    <x v="0"/>
    <x v="7"/>
    <x v="5"/>
    <x v="1"/>
    <x v="4"/>
    <x v="9"/>
  </r>
  <r>
    <x v="1"/>
    <s v="No"/>
    <s v="G-VR019"/>
    <d v="2024-09-28T00:00:00"/>
    <n v="19"/>
    <n v="19833.72"/>
    <n v="12236.759999999998"/>
    <x v="1"/>
    <x v="1"/>
    <x v="1"/>
    <x v="7"/>
    <x v="4"/>
    <x v="9"/>
  </r>
  <r>
    <x v="11"/>
    <s v="No"/>
    <s v="A-LA026"/>
    <d v="2023-07-27T00:00:00"/>
    <n v="11"/>
    <n v="1475.65"/>
    <n v="1219.02"/>
    <x v="0"/>
    <x v="2"/>
    <x v="11"/>
    <x v="1"/>
    <x v="1"/>
    <x v="14"/>
  </r>
  <r>
    <x v="3"/>
    <s v="No"/>
    <s v="A-CH002"/>
    <d v="2024-11-25T00:00:00"/>
    <n v="32"/>
    <n v="5855.36"/>
    <n v="4448.32"/>
    <x v="1"/>
    <x v="6"/>
    <x v="3"/>
    <x v="2"/>
    <x v="1"/>
    <x v="2"/>
  </r>
  <r>
    <x v="5"/>
    <s v="No"/>
    <s v="G-GA046"/>
    <d v="2024-10-28T00:00:00"/>
    <n v="32"/>
    <n v="10340.799999999999"/>
    <n v="6395.52"/>
    <x v="1"/>
    <x v="6"/>
    <x v="5"/>
    <x v="0"/>
    <x v="4"/>
    <x v="8"/>
  </r>
  <r>
    <x v="5"/>
    <s v="No"/>
    <s v="G-VR019"/>
    <d v="2023-10-10T00:00:00"/>
    <n v="33"/>
    <n v="34448.04"/>
    <n v="21253.32"/>
    <x v="0"/>
    <x v="7"/>
    <x v="5"/>
    <x v="7"/>
    <x v="4"/>
    <x v="9"/>
  </r>
  <r>
    <x v="14"/>
    <s v="No"/>
    <s v="G-GA044"/>
    <d v="2023-07-14T00:00:00"/>
    <n v="17"/>
    <n v="19228.87"/>
    <n v="15962.150000000001"/>
    <x v="0"/>
    <x v="2"/>
    <x v="14"/>
    <x v="1"/>
    <x v="4"/>
    <x v="16"/>
  </r>
  <r>
    <x v="11"/>
    <s v="No"/>
    <s v="G-GA018"/>
    <d v="2024-12-05T00:00:00"/>
    <n v="40"/>
    <n v="32266.399999999998"/>
    <n v="19241.600000000002"/>
    <x v="1"/>
    <x v="6"/>
    <x v="11"/>
    <x v="1"/>
    <x v="4"/>
    <x v="8"/>
  </r>
  <r>
    <x v="1"/>
    <s v="No"/>
    <s v="A-KE027"/>
    <d v="2023-04-10T00:00:00"/>
    <n v="14"/>
    <n v="12434.94"/>
    <n v="10114.300000000001"/>
    <x v="0"/>
    <x v="4"/>
    <x v="1"/>
    <x v="2"/>
    <x v="1"/>
    <x v="5"/>
  </r>
  <r>
    <x v="3"/>
    <s v="No"/>
    <s v="H-WI042"/>
    <d v="2024-11-25T00:00:00"/>
    <n v="32"/>
    <n v="28268.799999999999"/>
    <n v="19343.68"/>
    <x v="1"/>
    <x v="6"/>
    <x v="3"/>
    <x v="3"/>
    <x v="2"/>
    <x v="10"/>
  </r>
  <r>
    <x v="0"/>
    <s v="No"/>
    <s v="H-WI042"/>
    <d v="2024-12-01T00:00:00"/>
    <n v="21"/>
    <n v="18551.399999999998"/>
    <n v="12694.29"/>
    <x v="1"/>
    <x v="6"/>
    <x v="0"/>
    <x v="3"/>
    <x v="2"/>
    <x v="10"/>
  </r>
  <r>
    <x v="11"/>
    <s v="No"/>
    <s v="S-FI012"/>
    <d v="2023-08-15T00:00:00"/>
    <n v="8"/>
    <n v="9583.36"/>
    <n v="7060.4"/>
    <x v="0"/>
    <x v="2"/>
    <x v="11"/>
    <x v="1"/>
    <x v="3"/>
    <x v="6"/>
  </r>
  <r>
    <x v="14"/>
    <s v="No"/>
    <s v="G-GA046"/>
    <d v="2024-07-27T00:00:00"/>
    <n v="3"/>
    <n v="969.44999999999993"/>
    <n v="599.58000000000004"/>
    <x v="1"/>
    <x v="1"/>
    <x v="14"/>
    <x v="0"/>
    <x v="4"/>
    <x v="8"/>
  </r>
  <r>
    <x v="5"/>
    <s v="No"/>
    <s v="A-CH003"/>
    <d v="2023-08-24T00:00:00"/>
    <n v="11"/>
    <n v="4265.1400000000003"/>
    <n v="2853.6200000000003"/>
    <x v="0"/>
    <x v="2"/>
    <x v="5"/>
    <x v="6"/>
    <x v="1"/>
    <x v="2"/>
  </r>
  <r>
    <x v="1"/>
    <s v="No"/>
    <s v="G-GA017"/>
    <d v="2023-01-10T00:00:00"/>
    <n v="24"/>
    <n v="33672.239999999998"/>
    <n v="21373.199999999997"/>
    <x v="0"/>
    <x v="0"/>
    <x v="1"/>
    <x v="7"/>
    <x v="4"/>
    <x v="8"/>
  </r>
  <r>
    <x v="15"/>
    <s v="No"/>
    <s v="A-CH039"/>
    <d v="2024-09-22T00:00:00"/>
    <n v="21"/>
    <n v="18439.47"/>
    <n v="12704.37"/>
    <x v="1"/>
    <x v="1"/>
    <x v="15"/>
    <x v="2"/>
    <x v="1"/>
    <x v="2"/>
  </r>
  <r>
    <x v="5"/>
    <s v="No"/>
    <s v="H-WI029"/>
    <d v="2024-08-10T00:00:00"/>
    <n v="7"/>
    <n v="8929.2699999999986"/>
    <n v="5567.73"/>
    <x v="1"/>
    <x v="1"/>
    <x v="5"/>
    <x v="4"/>
    <x v="2"/>
    <x v="13"/>
  </r>
  <r>
    <x v="0"/>
    <s v="No"/>
    <s v="A-KE025"/>
    <d v="2024-10-14T00:00:00"/>
    <n v="24"/>
    <n v="22729.199999999997"/>
    <n v="16017.119999999999"/>
    <x v="1"/>
    <x v="6"/>
    <x v="0"/>
    <x v="3"/>
    <x v="1"/>
    <x v="5"/>
  </r>
  <r>
    <x v="5"/>
    <s v="No"/>
    <s v="L-UL001"/>
    <d v="2023-10-15T00:00:00"/>
    <n v="40"/>
    <n v="9137.2000000000007"/>
    <n v="7302.4"/>
    <x v="0"/>
    <x v="7"/>
    <x v="5"/>
    <x v="5"/>
    <x v="0"/>
    <x v="1"/>
  </r>
  <r>
    <x v="1"/>
    <s v="No"/>
    <s v="L-GA036"/>
    <d v="2024-10-24T00:00:00"/>
    <n v="40"/>
    <n v="19228"/>
    <n v="12077.6"/>
    <x v="1"/>
    <x v="6"/>
    <x v="1"/>
    <x v="1"/>
    <x v="0"/>
    <x v="0"/>
  </r>
  <r>
    <x v="7"/>
    <s v="No"/>
    <s v="A-KE020"/>
    <d v="2024-05-23T00:00:00"/>
    <n v="3"/>
    <n v="1023.51"/>
    <n v="610.41"/>
    <x v="1"/>
    <x v="5"/>
    <x v="7"/>
    <x v="1"/>
    <x v="1"/>
    <x v="5"/>
  </r>
  <r>
    <x v="1"/>
    <s v="No"/>
    <s v="G-GA047"/>
    <d v="2024-02-02T00:00:00"/>
    <n v="14"/>
    <n v="16388.960000000003"/>
    <n v="13092.38"/>
    <x v="1"/>
    <x v="3"/>
    <x v="1"/>
    <x v="6"/>
    <x v="4"/>
    <x v="8"/>
  </r>
  <r>
    <x v="9"/>
    <s v="No"/>
    <s v="H-WI008"/>
    <d v="2023-11-05T00:00:00"/>
    <n v="27"/>
    <n v="5276.6100000000006"/>
    <n v="3940.6499999999996"/>
    <x v="0"/>
    <x v="7"/>
    <x v="9"/>
    <x v="5"/>
    <x v="2"/>
    <x v="7"/>
  </r>
  <r>
    <x v="1"/>
    <s v="No"/>
    <s v="S-FI012"/>
    <d v="2023-03-29T00:00:00"/>
    <n v="26"/>
    <n v="31145.920000000002"/>
    <n v="22946.3"/>
    <x v="0"/>
    <x v="0"/>
    <x v="1"/>
    <x v="1"/>
    <x v="3"/>
    <x v="6"/>
  </r>
  <r>
    <x v="11"/>
    <s v="No"/>
    <s v="A-CH039"/>
    <d v="2023-06-25T00:00:00"/>
    <n v="4"/>
    <n v="3512.28"/>
    <n v="2419.88"/>
    <x v="0"/>
    <x v="4"/>
    <x v="11"/>
    <x v="2"/>
    <x v="1"/>
    <x v="2"/>
  </r>
  <r>
    <x v="13"/>
    <s v="No"/>
    <s v="A-KE024"/>
    <d v="2023-04-14T00:00:00"/>
    <n v="18"/>
    <n v="18962.64"/>
    <n v="11272.68"/>
    <x v="0"/>
    <x v="4"/>
    <x v="13"/>
    <x v="1"/>
    <x v="1"/>
    <x v="5"/>
  </r>
  <r>
    <x v="12"/>
    <s v="No"/>
    <s v="G-GA006"/>
    <d v="2024-04-05T00:00:00"/>
    <n v="7"/>
    <n v="9476.5299999999988"/>
    <n v="6821.22"/>
    <x v="1"/>
    <x v="5"/>
    <x v="12"/>
    <x v="6"/>
    <x v="4"/>
    <x v="8"/>
  </r>
  <r>
    <x v="12"/>
    <s v="No"/>
    <s v="A-KE040"/>
    <d v="2023-12-31T00:00:00"/>
    <n v="43"/>
    <n v="7011.1500000000005"/>
    <n v="5422.73"/>
    <x v="0"/>
    <x v="7"/>
    <x v="12"/>
    <x v="1"/>
    <x v="1"/>
    <x v="5"/>
  </r>
  <r>
    <x v="5"/>
    <s v="No"/>
    <s v="G-GA018"/>
    <d v="2024-11-23T00:00:00"/>
    <n v="38"/>
    <n v="30653.079999999998"/>
    <n v="18279.52"/>
    <x v="1"/>
    <x v="6"/>
    <x v="5"/>
    <x v="1"/>
    <x v="4"/>
    <x v="8"/>
  </r>
  <r>
    <x v="15"/>
    <s v="No"/>
    <s v="G-VR019"/>
    <d v="2023-05-02T00:00:00"/>
    <n v="10"/>
    <n v="10438.800000000001"/>
    <n v="6440.4"/>
    <x v="0"/>
    <x v="4"/>
    <x v="15"/>
    <x v="7"/>
    <x v="4"/>
    <x v="9"/>
  </r>
  <r>
    <x v="0"/>
    <s v="No"/>
    <s v="S-FI050"/>
    <d v="2024-06-08T00:00:00"/>
    <n v="19"/>
    <n v="20020.11"/>
    <n v="12398.830000000002"/>
    <x v="1"/>
    <x v="5"/>
    <x v="0"/>
    <x v="2"/>
    <x v="3"/>
    <x v="6"/>
  </r>
  <r>
    <x v="5"/>
    <s v="No"/>
    <s v="L-UL031"/>
    <d v="2024-06-07T00:00:00"/>
    <n v="7"/>
    <n v="4250.6100000000006"/>
    <n v="2606.3799999999997"/>
    <x v="1"/>
    <x v="5"/>
    <x v="5"/>
    <x v="1"/>
    <x v="0"/>
    <x v="1"/>
  </r>
  <r>
    <x v="10"/>
    <s v="No"/>
    <s v="A-CH002"/>
    <d v="2024-04-25T00:00:00"/>
    <n v="10"/>
    <n v="1829.8"/>
    <n v="1390.1"/>
    <x v="1"/>
    <x v="5"/>
    <x v="10"/>
    <x v="2"/>
    <x v="1"/>
    <x v="2"/>
  </r>
  <r>
    <x v="15"/>
    <s v="No"/>
    <s v="L-GA010"/>
    <d v="2024-10-29T00:00:00"/>
    <n v="22"/>
    <n v="14366"/>
    <n v="10761.3"/>
    <x v="1"/>
    <x v="6"/>
    <x v="15"/>
    <x v="5"/>
    <x v="0"/>
    <x v="0"/>
  </r>
  <r>
    <x v="3"/>
    <s v="No"/>
    <s v="S-SM033"/>
    <d v="2024-07-22T00:00:00"/>
    <n v="14"/>
    <n v="18634.98"/>
    <n v="11446.68"/>
    <x v="1"/>
    <x v="1"/>
    <x v="3"/>
    <x v="7"/>
    <x v="3"/>
    <x v="12"/>
  </r>
  <r>
    <x v="14"/>
    <s v="No"/>
    <s v="H-WI030"/>
    <d v="2023-09-02T00:00:00"/>
    <n v="7"/>
    <n v="3803.52"/>
    <n v="2706.06"/>
    <x v="0"/>
    <x v="2"/>
    <x v="14"/>
    <x v="1"/>
    <x v="2"/>
    <x v="10"/>
  </r>
  <r>
    <x v="5"/>
    <s v="No"/>
    <s v="S-FI037"/>
    <d v="2024-04-15T00:00:00"/>
    <n v="2"/>
    <n v="2942.92"/>
    <n v="1991.3"/>
    <x v="1"/>
    <x v="5"/>
    <x v="5"/>
    <x v="1"/>
    <x v="3"/>
    <x v="6"/>
  </r>
  <r>
    <x v="5"/>
    <s v="No"/>
    <s v="A-KE011"/>
    <d v="2024-12-26T00:00:00"/>
    <n v="31"/>
    <n v="41268.129999999997"/>
    <n v="25752.010000000002"/>
    <x v="1"/>
    <x v="6"/>
    <x v="5"/>
    <x v="2"/>
    <x v="1"/>
    <x v="5"/>
  </r>
  <r>
    <x v="7"/>
    <s v="No"/>
    <s v="H-WI029"/>
    <d v="2024-11-26T00:00:00"/>
    <n v="26"/>
    <n v="33165.86"/>
    <n v="20680.14"/>
    <x v="1"/>
    <x v="6"/>
    <x v="7"/>
    <x v="4"/>
    <x v="2"/>
    <x v="13"/>
  </r>
  <r>
    <x v="6"/>
    <s v="No"/>
    <s v="H-WI048"/>
    <d v="2023-03-11T00:00:00"/>
    <n v="18"/>
    <n v="17371.079999999998"/>
    <n v="13595.4"/>
    <x v="0"/>
    <x v="0"/>
    <x v="6"/>
    <x v="1"/>
    <x v="2"/>
    <x v="7"/>
  </r>
  <r>
    <x v="5"/>
    <s v="No"/>
    <s v="H-WI032"/>
    <d v="2024-08-02T00:00:00"/>
    <n v="16"/>
    <n v="3785.76"/>
    <n v="2930.72"/>
    <x v="1"/>
    <x v="1"/>
    <x v="5"/>
    <x v="1"/>
    <x v="2"/>
    <x v="13"/>
  </r>
  <r>
    <x v="5"/>
    <s v="No"/>
    <s v="G-GA044"/>
    <d v="2023-10-21T00:00:00"/>
    <n v="29"/>
    <n v="32802.189999999995"/>
    <n v="27229.550000000003"/>
    <x v="0"/>
    <x v="7"/>
    <x v="5"/>
    <x v="1"/>
    <x v="4"/>
    <x v="16"/>
  </r>
  <r>
    <x v="5"/>
    <s v="No"/>
    <s v="L-UL031"/>
    <d v="2024-07-03T00:00:00"/>
    <n v="15"/>
    <n v="9108.4500000000007"/>
    <n v="5585.0999999999995"/>
    <x v="1"/>
    <x v="1"/>
    <x v="5"/>
    <x v="1"/>
    <x v="0"/>
    <x v="1"/>
  </r>
  <r>
    <x v="14"/>
    <s v="No"/>
    <s v="H-NO016"/>
    <d v="2023-06-21T00:00:00"/>
    <n v="17"/>
    <n v="15019.33"/>
    <n v="10473.530000000001"/>
    <x v="0"/>
    <x v="4"/>
    <x v="14"/>
    <x v="3"/>
    <x v="2"/>
    <x v="3"/>
  </r>
  <r>
    <x v="10"/>
    <s v="No"/>
    <s v="S-FI012"/>
    <d v="2023-07-26T00:00:00"/>
    <n v="7"/>
    <n v="8385.44"/>
    <n v="6177.8499999999995"/>
    <x v="0"/>
    <x v="2"/>
    <x v="10"/>
    <x v="1"/>
    <x v="3"/>
    <x v="6"/>
  </r>
  <r>
    <x v="2"/>
    <s v="No"/>
    <s v="S-FI037"/>
    <d v="2024-12-10T00:00:00"/>
    <n v="22"/>
    <n v="32372.120000000003"/>
    <n v="21904.3"/>
    <x v="1"/>
    <x v="6"/>
    <x v="2"/>
    <x v="1"/>
    <x v="3"/>
    <x v="6"/>
  </r>
  <r>
    <x v="5"/>
    <s v="No"/>
    <s v="S-ST013"/>
    <d v="2024-11-24T00:00:00"/>
    <n v="38"/>
    <n v="15168.080000000002"/>
    <n v="11462.32"/>
    <x v="1"/>
    <x v="6"/>
    <x v="5"/>
    <x v="4"/>
    <x v="3"/>
    <x v="4"/>
  </r>
  <r>
    <x v="2"/>
    <s v="No"/>
    <s v="G-GA018"/>
    <d v="2024-10-15T00:00:00"/>
    <n v="34"/>
    <n v="27426.44"/>
    <n v="16355.36"/>
    <x v="1"/>
    <x v="6"/>
    <x v="2"/>
    <x v="1"/>
    <x v="4"/>
    <x v="8"/>
  </r>
  <r>
    <x v="5"/>
    <s v="No"/>
    <s v="A-MI014"/>
    <d v="2024-02-08T00:00:00"/>
    <n v="20"/>
    <n v="11248.199999999999"/>
    <n v="8588.6"/>
    <x v="1"/>
    <x v="3"/>
    <x v="5"/>
    <x v="3"/>
    <x v="1"/>
    <x v="11"/>
  </r>
  <r>
    <x v="3"/>
    <s v="No"/>
    <s v="A-CH045"/>
    <d v="2024-04-17T00:00:00"/>
    <n v="5"/>
    <n v="3359.25"/>
    <n v="2652.9500000000003"/>
    <x v="1"/>
    <x v="5"/>
    <x v="3"/>
    <x v="1"/>
    <x v="1"/>
    <x v="2"/>
  </r>
  <r>
    <x v="7"/>
    <s v="No"/>
    <s v="A-CH045"/>
    <d v="2024-10-03T00:00:00"/>
    <n v="23"/>
    <n v="15452.550000000001"/>
    <n v="12203.570000000002"/>
    <x v="1"/>
    <x v="6"/>
    <x v="7"/>
    <x v="1"/>
    <x v="1"/>
    <x v="2"/>
  </r>
  <r>
    <x v="4"/>
    <s v="No"/>
    <s v="S-FI050"/>
    <d v="2024-05-31T00:00:00"/>
    <n v="16"/>
    <n v="16859.04"/>
    <n v="10441.120000000001"/>
    <x v="1"/>
    <x v="5"/>
    <x v="4"/>
    <x v="2"/>
    <x v="3"/>
    <x v="6"/>
  </r>
  <r>
    <x v="0"/>
    <s v="No"/>
    <s v="L-GA010"/>
    <d v="2023-05-17T00:00:00"/>
    <n v="4"/>
    <n v="2612"/>
    <n v="1956.6"/>
    <x v="0"/>
    <x v="4"/>
    <x v="0"/>
    <x v="5"/>
    <x v="0"/>
    <x v="0"/>
  </r>
  <r>
    <x v="14"/>
    <s v="No"/>
    <s v="S-SM038"/>
    <d v="2023-06-01T00:00:00"/>
    <n v="7"/>
    <n v="10117.1"/>
    <n v="6791.8899999999994"/>
    <x v="0"/>
    <x v="4"/>
    <x v="14"/>
    <x v="1"/>
    <x v="3"/>
    <x v="12"/>
  </r>
  <r>
    <x v="11"/>
    <s v="No"/>
    <s v="H-NO016"/>
    <d v="2023-10-15T00:00:00"/>
    <n v="38"/>
    <n v="33572.620000000003"/>
    <n v="23411.420000000002"/>
    <x v="0"/>
    <x v="7"/>
    <x v="11"/>
    <x v="3"/>
    <x v="2"/>
    <x v="3"/>
  </r>
  <r>
    <x v="13"/>
    <s v="No"/>
    <s v="A-KE027"/>
    <d v="2024-09-22T00:00:00"/>
    <n v="15"/>
    <n v="13323.150000000001"/>
    <n v="10836.75"/>
    <x v="1"/>
    <x v="1"/>
    <x v="13"/>
    <x v="2"/>
    <x v="1"/>
    <x v="5"/>
  </r>
  <r>
    <x v="14"/>
    <s v="No"/>
    <s v="H-WI035"/>
    <d v="2023-03-08T00:00:00"/>
    <n v="29"/>
    <n v="10278.18"/>
    <n v="7338.74"/>
    <x v="0"/>
    <x v="0"/>
    <x v="14"/>
    <x v="1"/>
    <x v="2"/>
    <x v="13"/>
  </r>
  <r>
    <x v="9"/>
    <s v="No"/>
    <s v="H-WI030"/>
    <d v="2024-10-15T00:00:00"/>
    <n v="33"/>
    <n v="17930.88"/>
    <n v="12757.14"/>
    <x v="1"/>
    <x v="6"/>
    <x v="9"/>
    <x v="1"/>
    <x v="2"/>
    <x v="10"/>
  </r>
  <r>
    <x v="2"/>
    <s v="No"/>
    <s v="A-CH041"/>
    <d v="2023-06-12T00:00:00"/>
    <n v="2"/>
    <n v="539.24"/>
    <n v="327.78"/>
    <x v="0"/>
    <x v="4"/>
    <x v="2"/>
    <x v="5"/>
    <x v="1"/>
    <x v="2"/>
  </r>
  <r>
    <x v="5"/>
    <s v="No"/>
    <s v="G-VR049"/>
    <d v="2023-12-07T00:00:00"/>
    <n v="24"/>
    <n v="20859.84"/>
    <n v="15660.72"/>
    <x v="0"/>
    <x v="7"/>
    <x v="5"/>
    <x v="5"/>
    <x v="4"/>
    <x v="9"/>
  </r>
  <r>
    <x v="6"/>
    <s v="No"/>
    <s v="H-WI035"/>
    <d v="2023-07-15T00:00:00"/>
    <n v="8"/>
    <n v="2835.36"/>
    <n v="2024.48"/>
    <x v="0"/>
    <x v="2"/>
    <x v="6"/>
    <x v="1"/>
    <x v="2"/>
    <x v="13"/>
  </r>
  <r>
    <x v="4"/>
    <s v="No"/>
    <s v="A-MI014"/>
    <d v="2024-08-15T00:00:00"/>
    <n v="10"/>
    <n v="5624.0999999999995"/>
    <n v="4294.3"/>
    <x v="1"/>
    <x v="1"/>
    <x v="4"/>
    <x v="3"/>
    <x v="1"/>
    <x v="11"/>
  </r>
  <r>
    <x v="10"/>
    <s v="No"/>
    <s v="G-GA018"/>
    <d v="2024-07-13T00:00:00"/>
    <n v="9"/>
    <n v="7259.94"/>
    <n v="4329.3600000000006"/>
    <x v="1"/>
    <x v="1"/>
    <x v="10"/>
    <x v="1"/>
    <x v="4"/>
    <x v="8"/>
  </r>
  <r>
    <x v="4"/>
    <s v="No"/>
    <s v="G-VR043"/>
    <d v="2023-06-10T00:00:00"/>
    <n v="10"/>
    <n v="3825.7999999999997"/>
    <n v="3023.2999999999997"/>
    <x v="0"/>
    <x v="4"/>
    <x v="4"/>
    <x v="0"/>
    <x v="4"/>
    <x v="9"/>
  </r>
  <r>
    <x v="12"/>
    <s v="No"/>
    <s v="A-CH039"/>
    <d v="2023-11-15T00:00:00"/>
    <n v="38"/>
    <n v="33366.660000000003"/>
    <n v="22988.86"/>
    <x v="0"/>
    <x v="7"/>
    <x v="12"/>
    <x v="2"/>
    <x v="1"/>
    <x v="2"/>
  </r>
  <r>
    <x v="8"/>
    <s v="No"/>
    <s v="S-SM033"/>
    <d v="2024-02-14T00:00:00"/>
    <n v="11"/>
    <n v="14641.769999999999"/>
    <n v="8993.82"/>
    <x v="1"/>
    <x v="3"/>
    <x v="8"/>
    <x v="7"/>
    <x v="3"/>
    <x v="12"/>
  </r>
  <r>
    <x v="5"/>
    <s v="No"/>
    <s v="G-GA044"/>
    <d v="2023-06-19T00:00:00"/>
    <n v="19"/>
    <n v="21491.089999999997"/>
    <n v="17840.05"/>
    <x v="0"/>
    <x v="4"/>
    <x v="5"/>
    <x v="1"/>
    <x v="4"/>
    <x v="16"/>
  </r>
  <r>
    <x v="15"/>
    <s v="No"/>
    <s v="G-GA047"/>
    <d v="2024-05-31T00:00:00"/>
    <n v="16"/>
    <n v="18730.240000000002"/>
    <n v="14962.72"/>
    <x v="1"/>
    <x v="5"/>
    <x v="15"/>
    <x v="6"/>
    <x v="4"/>
    <x v="8"/>
  </r>
  <r>
    <x v="12"/>
    <s v="No"/>
    <s v="H-WI029"/>
    <d v="2024-04-08T00:00:00"/>
    <n v="13"/>
    <n v="16582.93"/>
    <n v="10340.07"/>
    <x v="1"/>
    <x v="5"/>
    <x v="12"/>
    <x v="4"/>
    <x v="2"/>
    <x v="13"/>
  </r>
  <r>
    <x v="2"/>
    <s v="No"/>
    <s v="G-VR049"/>
    <d v="2023-07-16T00:00:00"/>
    <n v="18"/>
    <n v="15644.88"/>
    <n v="11745.539999999999"/>
    <x v="0"/>
    <x v="2"/>
    <x v="2"/>
    <x v="5"/>
    <x v="4"/>
    <x v="9"/>
  </r>
  <r>
    <x v="7"/>
    <s v="No"/>
    <s v="G-VR049"/>
    <d v="2024-01-30T00:00:00"/>
    <n v="22"/>
    <n v="19121.52"/>
    <n v="14355.66"/>
    <x v="1"/>
    <x v="3"/>
    <x v="7"/>
    <x v="5"/>
    <x v="4"/>
    <x v="9"/>
  </r>
  <r>
    <x v="8"/>
    <s v="No"/>
    <s v="A-MI007"/>
    <d v="2023-08-12T00:00:00"/>
    <n v="12"/>
    <n v="3447.6000000000004"/>
    <n v="2792.04"/>
    <x v="0"/>
    <x v="2"/>
    <x v="8"/>
    <x v="0"/>
    <x v="1"/>
    <x v="11"/>
  </r>
  <r>
    <x v="5"/>
    <s v="No"/>
    <s v="S-FI037"/>
    <d v="2024-08-27T00:00:00"/>
    <n v="18"/>
    <n v="26486.28"/>
    <n v="17921.7"/>
    <x v="1"/>
    <x v="1"/>
    <x v="5"/>
    <x v="1"/>
    <x v="3"/>
    <x v="6"/>
  </r>
  <r>
    <x v="13"/>
    <s v="No"/>
    <s v="S-SM033"/>
    <d v="2024-09-17T00:00:00"/>
    <n v="7"/>
    <n v="9317.49"/>
    <n v="5723.34"/>
    <x v="1"/>
    <x v="1"/>
    <x v="13"/>
    <x v="7"/>
    <x v="3"/>
    <x v="12"/>
  </r>
  <r>
    <x v="10"/>
    <s v="No"/>
    <s v="A-KE025"/>
    <d v="2024-09-22T00:00:00"/>
    <n v="12"/>
    <n v="11364.599999999999"/>
    <n v="8008.5599999999995"/>
    <x v="1"/>
    <x v="1"/>
    <x v="10"/>
    <x v="3"/>
    <x v="1"/>
    <x v="5"/>
  </r>
  <r>
    <x v="5"/>
    <s v="No"/>
    <s v="S-FI012"/>
    <d v="2023-01-24T00:00:00"/>
    <n v="23"/>
    <n v="27552.160000000003"/>
    <n v="20298.649999999998"/>
    <x v="0"/>
    <x v="0"/>
    <x v="5"/>
    <x v="1"/>
    <x v="3"/>
    <x v="6"/>
  </r>
  <r>
    <x v="0"/>
    <s v="No"/>
    <s v="L-GA036"/>
    <d v="2024-01-20T00:00:00"/>
    <n v="23"/>
    <n v="11056.1"/>
    <n v="6944.62"/>
    <x v="1"/>
    <x v="3"/>
    <x v="0"/>
    <x v="1"/>
    <x v="0"/>
    <x v="0"/>
  </r>
  <r>
    <x v="2"/>
    <s v="No"/>
    <s v="A-KE027"/>
    <d v="2023-08-29T00:00:00"/>
    <n v="9"/>
    <n v="7993.89"/>
    <n v="6502.05"/>
    <x v="0"/>
    <x v="2"/>
    <x v="2"/>
    <x v="2"/>
    <x v="1"/>
    <x v="5"/>
  </r>
  <r>
    <x v="11"/>
    <s v="No"/>
    <s v="A-KE024"/>
    <d v="2023-06-20T00:00:00"/>
    <n v="15"/>
    <n v="15802.2"/>
    <n v="9393.9"/>
    <x v="0"/>
    <x v="4"/>
    <x v="11"/>
    <x v="1"/>
    <x v="1"/>
    <x v="5"/>
  </r>
  <r>
    <x v="2"/>
    <s v="No"/>
    <s v="A-CH021"/>
    <d v="2023-04-20T00:00:00"/>
    <n v="4"/>
    <n v="863.56"/>
    <n v="625.08000000000004"/>
    <x v="0"/>
    <x v="4"/>
    <x v="2"/>
    <x v="4"/>
    <x v="1"/>
    <x v="2"/>
  </r>
  <r>
    <x v="7"/>
    <s v="No"/>
    <s v="S-FI012"/>
    <d v="2023-08-08T00:00:00"/>
    <n v="7"/>
    <n v="8385.44"/>
    <n v="6177.8499999999995"/>
    <x v="0"/>
    <x v="2"/>
    <x v="7"/>
    <x v="1"/>
    <x v="3"/>
    <x v="6"/>
  </r>
  <r>
    <x v="7"/>
    <s v="No"/>
    <s v="G-GA047"/>
    <d v="2024-08-17T00:00:00"/>
    <n v="19"/>
    <n v="22242.160000000003"/>
    <n v="17768.23"/>
    <x v="1"/>
    <x v="1"/>
    <x v="7"/>
    <x v="6"/>
    <x v="4"/>
    <x v="8"/>
  </r>
  <r>
    <x v="5"/>
    <s v="No"/>
    <s v="H-WI035"/>
    <d v="2023-08-15T00:00:00"/>
    <n v="17"/>
    <n v="6025.14"/>
    <n v="4302.0200000000004"/>
    <x v="0"/>
    <x v="2"/>
    <x v="5"/>
    <x v="1"/>
    <x v="2"/>
    <x v="13"/>
  </r>
  <r>
    <x v="3"/>
    <s v="No"/>
    <s v="S-SM033"/>
    <d v="2024-01-12T00:00:00"/>
    <n v="20"/>
    <n v="26621.399999999998"/>
    <n v="16352.4"/>
    <x v="1"/>
    <x v="3"/>
    <x v="3"/>
    <x v="7"/>
    <x v="3"/>
    <x v="12"/>
  </r>
  <r>
    <x v="15"/>
    <s v="No"/>
    <s v="G-VR049"/>
    <d v="2023-08-04T00:00:00"/>
    <n v="4"/>
    <n v="3476.64"/>
    <n v="2610.12"/>
    <x v="0"/>
    <x v="2"/>
    <x v="15"/>
    <x v="5"/>
    <x v="4"/>
    <x v="9"/>
  </r>
  <r>
    <x v="11"/>
    <s v="No"/>
    <s v="A-CH039"/>
    <d v="2023-03-26T00:00:00"/>
    <n v="22"/>
    <n v="19317.54"/>
    <n v="13309.34"/>
    <x v="0"/>
    <x v="0"/>
    <x v="11"/>
    <x v="2"/>
    <x v="1"/>
    <x v="2"/>
  </r>
  <r>
    <x v="12"/>
    <s v="No"/>
    <s v="A-CH045"/>
    <d v="2024-04-13T00:00:00"/>
    <n v="8"/>
    <n v="5374.8"/>
    <n v="4244.72"/>
    <x v="1"/>
    <x v="5"/>
    <x v="12"/>
    <x v="1"/>
    <x v="1"/>
    <x v="2"/>
  </r>
  <r>
    <x v="14"/>
    <s v="No"/>
    <s v="S-FI037"/>
    <d v="2024-11-03T00:00:00"/>
    <n v="29"/>
    <n v="42672.340000000004"/>
    <n v="28873.85"/>
    <x v="1"/>
    <x v="6"/>
    <x v="14"/>
    <x v="1"/>
    <x v="3"/>
    <x v="6"/>
  </r>
  <r>
    <x v="2"/>
    <s v="No"/>
    <s v="L-GA004"/>
    <d v="2023-05-31T00:00:00"/>
    <n v="17"/>
    <n v="5641.96"/>
    <n v="3361.07"/>
    <x v="0"/>
    <x v="4"/>
    <x v="2"/>
    <x v="0"/>
    <x v="0"/>
    <x v="0"/>
  </r>
  <r>
    <x v="13"/>
    <s v="No"/>
    <s v="A-CH041"/>
    <d v="2024-04-19T00:00:00"/>
    <n v="14"/>
    <n v="3774.6800000000003"/>
    <n v="2294.46"/>
    <x v="1"/>
    <x v="5"/>
    <x v="13"/>
    <x v="5"/>
    <x v="1"/>
    <x v="2"/>
  </r>
  <r>
    <x v="6"/>
    <s v="No"/>
    <s v="G-VR049"/>
    <d v="2024-05-22T00:00:00"/>
    <n v="9"/>
    <n v="7822.44"/>
    <n v="5872.7699999999995"/>
    <x v="1"/>
    <x v="5"/>
    <x v="6"/>
    <x v="5"/>
    <x v="4"/>
    <x v="9"/>
  </r>
  <r>
    <x v="10"/>
    <s v="No"/>
    <s v="A-CH003"/>
    <d v="2023-04-05T00:00:00"/>
    <n v="20"/>
    <n v="7754.8"/>
    <n v="5188.4000000000005"/>
    <x v="0"/>
    <x v="4"/>
    <x v="10"/>
    <x v="6"/>
    <x v="1"/>
    <x v="2"/>
  </r>
  <r>
    <x v="10"/>
    <s v="No"/>
    <s v="H-WI032"/>
    <d v="2024-05-18T00:00:00"/>
    <n v="13"/>
    <n v="3075.9300000000003"/>
    <n v="2381.21"/>
    <x v="1"/>
    <x v="5"/>
    <x v="10"/>
    <x v="1"/>
    <x v="2"/>
    <x v="13"/>
  </r>
  <r>
    <x v="15"/>
    <s v="No"/>
    <s v="H-WI008"/>
    <d v="2024-11-12T00:00:00"/>
    <n v="25"/>
    <n v="4885.75"/>
    <n v="3648.7499999999995"/>
    <x v="1"/>
    <x v="6"/>
    <x v="15"/>
    <x v="5"/>
    <x v="2"/>
    <x v="7"/>
  </r>
  <r>
    <x v="15"/>
    <s v="No"/>
    <s v="S-FI037"/>
    <d v="2024-12-28T00:00:00"/>
    <n v="35"/>
    <n v="51501.1"/>
    <n v="34847.75"/>
    <x v="1"/>
    <x v="6"/>
    <x v="15"/>
    <x v="1"/>
    <x v="3"/>
    <x v="6"/>
  </r>
  <r>
    <x v="5"/>
    <s v="No"/>
    <s v="A-LA026"/>
    <d v="2023-10-16T00:00:00"/>
    <n v="26"/>
    <n v="3487.9"/>
    <n v="2881.3199999999997"/>
    <x v="0"/>
    <x v="7"/>
    <x v="5"/>
    <x v="1"/>
    <x v="1"/>
    <x v="14"/>
  </r>
  <r>
    <x v="5"/>
    <s v="No"/>
    <s v="S-SM033"/>
    <d v="2024-07-08T00:00:00"/>
    <n v="16"/>
    <n v="21297.119999999999"/>
    <n v="13081.92"/>
    <x v="1"/>
    <x v="1"/>
    <x v="5"/>
    <x v="7"/>
    <x v="3"/>
    <x v="12"/>
  </r>
  <r>
    <x v="5"/>
    <s v="No"/>
    <s v="H-WI008"/>
    <d v="2023-08-02T00:00:00"/>
    <n v="23"/>
    <n v="4494.8900000000003"/>
    <n v="3356.85"/>
    <x v="0"/>
    <x v="2"/>
    <x v="5"/>
    <x v="5"/>
    <x v="2"/>
    <x v="7"/>
  </r>
  <r>
    <x v="5"/>
    <s v="No"/>
    <s v="G-GA017"/>
    <d v="2023-03-30T00:00:00"/>
    <n v="5"/>
    <n v="7015.05"/>
    <n v="4452.75"/>
    <x v="0"/>
    <x v="0"/>
    <x v="5"/>
    <x v="7"/>
    <x v="4"/>
    <x v="8"/>
  </r>
  <r>
    <x v="11"/>
    <s v="No"/>
    <s v="G-VR022"/>
    <d v="2024-11-22T00:00:00"/>
    <n v="24"/>
    <n v="17519.52"/>
    <n v="14135.76"/>
    <x v="1"/>
    <x v="6"/>
    <x v="11"/>
    <x v="1"/>
    <x v="4"/>
    <x v="9"/>
  </r>
  <r>
    <x v="12"/>
    <s v="No"/>
    <s v="S-ST013"/>
    <d v="2024-11-21T00:00:00"/>
    <n v="21"/>
    <n v="8382.36"/>
    <n v="6334.44"/>
    <x v="1"/>
    <x v="6"/>
    <x v="12"/>
    <x v="4"/>
    <x v="3"/>
    <x v="4"/>
  </r>
  <r>
    <x v="6"/>
    <s v="No"/>
    <s v="H-WI008"/>
    <d v="2023-12-21T00:00:00"/>
    <n v="27"/>
    <n v="5276.6100000000006"/>
    <n v="3940.6499999999996"/>
    <x v="0"/>
    <x v="7"/>
    <x v="6"/>
    <x v="5"/>
    <x v="2"/>
    <x v="7"/>
  </r>
  <r>
    <x v="1"/>
    <s v="No"/>
    <s v="A-CH039"/>
    <d v="2023-01-03T00:00:00"/>
    <n v="20"/>
    <n v="17561.400000000001"/>
    <n v="12099.400000000001"/>
    <x v="0"/>
    <x v="0"/>
    <x v="1"/>
    <x v="2"/>
    <x v="1"/>
    <x v="2"/>
  </r>
  <r>
    <x v="5"/>
    <s v="No"/>
    <s v="G-GA044"/>
    <d v="2023-12-22T00:00:00"/>
    <n v="36"/>
    <n v="40719.96"/>
    <n v="33802.200000000004"/>
    <x v="0"/>
    <x v="7"/>
    <x v="5"/>
    <x v="1"/>
    <x v="4"/>
    <x v="16"/>
  </r>
  <r>
    <x v="8"/>
    <s v="No"/>
    <s v="S-FI012"/>
    <d v="2023-09-01T00:00:00"/>
    <n v="7"/>
    <n v="8385.44"/>
    <n v="6177.8499999999995"/>
    <x v="0"/>
    <x v="2"/>
    <x v="8"/>
    <x v="1"/>
    <x v="3"/>
    <x v="6"/>
  </r>
  <r>
    <x v="5"/>
    <s v="No"/>
    <s v="G-VR009"/>
    <d v="2024-07-16T00:00:00"/>
    <n v="14"/>
    <n v="14909.44"/>
    <n v="9613.3799999999992"/>
    <x v="1"/>
    <x v="1"/>
    <x v="5"/>
    <x v="1"/>
    <x v="4"/>
    <x v="9"/>
  </r>
  <r>
    <x v="13"/>
    <s v="No"/>
    <s v="L-UL031"/>
    <d v="2024-03-24T00:00:00"/>
    <n v="14"/>
    <n v="8501.2200000000012"/>
    <n v="5212.7599999999993"/>
    <x v="1"/>
    <x v="3"/>
    <x v="13"/>
    <x v="1"/>
    <x v="0"/>
    <x v="1"/>
  </r>
  <r>
    <x v="5"/>
    <s v="No"/>
    <s v="S-SM033"/>
    <d v="2024-11-28T00:00:00"/>
    <n v="28"/>
    <n v="37269.96"/>
    <n v="22893.360000000001"/>
    <x v="1"/>
    <x v="6"/>
    <x v="5"/>
    <x v="7"/>
    <x v="3"/>
    <x v="12"/>
  </r>
  <r>
    <x v="7"/>
    <s v="No"/>
    <s v="A-KE027"/>
    <d v="2023-05-10T00:00:00"/>
    <n v="23"/>
    <n v="20428.830000000002"/>
    <n v="16616.350000000002"/>
    <x v="0"/>
    <x v="4"/>
    <x v="7"/>
    <x v="2"/>
    <x v="1"/>
    <x v="5"/>
  </r>
  <r>
    <x v="5"/>
    <s v="No"/>
    <s v="H-WI030"/>
    <d v="2023-07-20T00:00:00"/>
    <n v="11"/>
    <n v="5976.96"/>
    <n v="4252.38"/>
    <x v="0"/>
    <x v="2"/>
    <x v="5"/>
    <x v="1"/>
    <x v="2"/>
    <x v="10"/>
  </r>
  <r>
    <x v="5"/>
    <s v="No"/>
    <s v="L-GA010"/>
    <d v="2023-09-25T00:00:00"/>
    <n v="15"/>
    <n v="9795"/>
    <n v="7337.25"/>
    <x v="0"/>
    <x v="2"/>
    <x v="5"/>
    <x v="5"/>
    <x v="0"/>
    <x v="0"/>
  </r>
  <r>
    <x v="8"/>
    <s v="No"/>
    <s v="G-VR049"/>
    <d v="2023-01-05T00:00:00"/>
    <n v="29"/>
    <n v="25205.64"/>
    <n v="18923.37"/>
    <x v="0"/>
    <x v="0"/>
    <x v="8"/>
    <x v="5"/>
    <x v="4"/>
    <x v="9"/>
  </r>
  <r>
    <x v="5"/>
    <s v="No"/>
    <s v="H-WI008"/>
    <d v="2023-10-31T00:00:00"/>
    <n v="30"/>
    <n v="5862.9000000000005"/>
    <n v="4378.5"/>
    <x v="0"/>
    <x v="7"/>
    <x v="5"/>
    <x v="5"/>
    <x v="2"/>
    <x v="7"/>
  </r>
  <r>
    <x v="5"/>
    <s v="No"/>
    <s v="G-GA005"/>
    <d v="2024-02-03T00:00:00"/>
    <n v="27"/>
    <n v="14484.960000000001"/>
    <n v="10557.81"/>
    <x v="1"/>
    <x v="3"/>
    <x v="5"/>
    <x v="1"/>
    <x v="4"/>
    <x v="8"/>
  </r>
  <r>
    <x v="12"/>
    <s v="No"/>
    <s v="A-KE011"/>
    <d v="2024-09-17T00:00:00"/>
    <n v="7"/>
    <n v="9318.61"/>
    <n v="5814.97"/>
    <x v="1"/>
    <x v="1"/>
    <x v="12"/>
    <x v="2"/>
    <x v="1"/>
    <x v="5"/>
  </r>
  <r>
    <x v="5"/>
    <s v="No"/>
    <s v="A-KE040"/>
    <d v="2023-02-16T00:00:00"/>
    <n v="26"/>
    <n v="4239.3"/>
    <n v="3278.86"/>
    <x v="0"/>
    <x v="0"/>
    <x v="5"/>
    <x v="1"/>
    <x v="1"/>
    <x v="5"/>
  </r>
  <r>
    <x v="2"/>
    <s v="No"/>
    <s v="G-GA044"/>
    <d v="2023-09-22T00:00:00"/>
    <n v="22"/>
    <n v="24884.42"/>
    <n v="20656.900000000001"/>
    <x v="0"/>
    <x v="2"/>
    <x v="2"/>
    <x v="1"/>
    <x v="4"/>
    <x v="16"/>
  </r>
  <r>
    <x v="5"/>
    <s v="No"/>
    <s v="A-KE024"/>
    <d v="2023-10-18T00:00:00"/>
    <n v="36"/>
    <n v="37925.279999999999"/>
    <n v="22545.360000000001"/>
    <x v="0"/>
    <x v="7"/>
    <x v="5"/>
    <x v="1"/>
    <x v="1"/>
    <x v="5"/>
  </r>
  <r>
    <x v="15"/>
    <s v="No"/>
    <s v="G-GA006"/>
    <d v="2024-09-25T00:00:00"/>
    <n v="13"/>
    <n v="17599.27"/>
    <n v="12667.98"/>
    <x v="1"/>
    <x v="1"/>
    <x v="15"/>
    <x v="6"/>
    <x v="4"/>
    <x v="8"/>
  </r>
  <r>
    <x v="4"/>
    <s v="No"/>
    <s v="H-WI032"/>
    <d v="2024-04-04T00:00:00"/>
    <n v="4"/>
    <n v="946.44"/>
    <n v="732.68"/>
    <x v="1"/>
    <x v="5"/>
    <x v="4"/>
    <x v="1"/>
    <x v="2"/>
    <x v="13"/>
  </r>
  <r>
    <x v="7"/>
    <s v="No"/>
    <s v="G-GA005"/>
    <d v="2023-10-20T00:00:00"/>
    <n v="35"/>
    <n v="18776.8"/>
    <n v="13686.05"/>
    <x v="0"/>
    <x v="7"/>
    <x v="7"/>
    <x v="1"/>
    <x v="4"/>
    <x v="8"/>
  </r>
  <r>
    <x v="9"/>
    <s v="No"/>
    <s v="G-GA006"/>
    <d v="2024-05-06T00:00:00"/>
    <n v="7"/>
    <n v="9476.5299999999988"/>
    <n v="6821.22"/>
    <x v="1"/>
    <x v="5"/>
    <x v="9"/>
    <x v="6"/>
    <x v="4"/>
    <x v="8"/>
  </r>
  <r>
    <x v="11"/>
    <s v="No"/>
    <s v="S-SM023"/>
    <d v="2023-10-28T00:00:00"/>
    <n v="42"/>
    <n v="10889.34"/>
    <n v="7117.74"/>
    <x v="0"/>
    <x v="7"/>
    <x v="11"/>
    <x v="6"/>
    <x v="3"/>
    <x v="15"/>
  </r>
  <r>
    <x v="12"/>
    <s v="No"/>
    <s v="G-GA046"/>
    <d v="2024-11-11T00:00:00"/>
    <n v="32"/>
    <n v="10340.799999999999"/>
    <n v="6395.52"/>
    <x v="1"/>
    <x v="6"/>
    <x v="12"/>
    <x v="0"/>
    <x v="4"/>
    <x v="8"/>
  </r>
  <r>
    <x v="3"/>
    <s v="No"/>
    <s v="G-VR049"/>
    <d v="2023-12-12T00:00:00"/>
    <n v="26"/>
    <n v="22598.16"/>
    <n v="16965.78"/>
    <x v="0"/>
    <x v="7"/>
    <x v="3"/>
    <x v="5"/>
    <x v="4"/>
    <x v="9"/>
  </r>
  <r>
    <x v="7"/>
    <s v="No"/>
    <s v="A-CH003"/>
    <d v="2023-09-02T00:00:00"/>
    <n v="12"/>
    <n v="4652.88"/>
    <n v="3113.04"/>
    <x v="0"/>
    <x v="2"/>
    <x v="7"/>
    <x v="6"/>
    <x v="1"/>
    <x v="2"/>
  </r>
  <r>
    <x v="6"/>
    <s v="No"/>
    <s v="H-WI048"/>
    <d v="2023-07-22T00:00:00"/>
    <n v="22"/>
    <n v="21231.32"/>
    <n v="16616.599999999999"/>
    <x v="0"/>
    <x v="2"/>
    <x v="6"/>
    <x v="1"/>
    <x v="2"/>
    <x v="7"/>
  </r>
  <r>
    <x v="5"/>
    <s v="No"/>
    <s v="H-WI030"/>
    <d v="2023-02-03T00:00:00"/>
    <n v="33"/>
    <n v="17930.88"/>
    <n v="12757.14"/>
    <x v="0"/>
    <x v="0"/>
    <x v="5"/>
    <x v="1"/>
    <x v="2"/>
    <x v="10"/>
  </r>
  <r>
    <x v="5"/>
    <s v="No"/>
    <s v="G-GA018"/>
    <d v="2024-03-20T00:00:00"/>
    <n v="22"/>
    <n v="17746.52"/>
    <n v="10582.880000000001"/>
    <x v="1"/>
    <x v="3"/>
    <x v="5"/>
    <x v="1"/>
    <x v="4"/>
    <x v="8"/>
  </r>
  <r>
    <x v="11"/>
    <s v="No"/>
    <s v="A-KE024"/>
    <d v="2023-07-28T00:00:00"/>
    <n v="9"/>
    <n v="9481.32"/>
    <n v="5636.34"/>
    <x v="0"/>
    <x v="2"/>
    <x v="11"/>
    <x v="1"/>
    <x v="1"/>
    <x v="5"/>
  </r>
  <r>
    <x v="5"/>
    <s v="No"/>
    <s v="S-SM038"/>
    <d v="2023-04-26T00:00:00"/>
    <n v="18"/>
    <n v="26015.399999999998"/>
    <n v="17464.86"/>
    <x v="0"/>
    <x v="4"/>
    <x v="5"/>
    <x v="1"/>
    <x v="3"/>
    <x v="12"/>
  </r>
  <r>
    <x v="11"/>
    <s v="No"/>
    <s v="A-KE027"/>
    <d v="2023-05-19T00:00:00"/>
    <n v="17"/>
    <n v="15099.57"/>
    <n v="12281.650000000001"/>
    <x v="0"/>
    <x v="4"/>
    <x v="11"/>
    <x v="2"/>
    <x v="1"/>
    <x v="5"/>
  </r>
  <r>
    <x v="1"/>
    <s v="No"/>
    <s v="S-ST013"/>
    <d v="2024-03-24T00:00:00"/>
    <n v="21"/>
    <n v="8382.36"/>
    <n v="6334.44"/>
    <x v="1"/>
    <x v="3"/>
    <x v="1"/>
    <x v="4"/>
    <x v="3"/>
    <x v="4"/>
  </r>
  <r>
    <x v="2"/>
    <s v="No"/>
    <s v="A-KE040"/>
    <d v="2023-07-05T00:00:00"/>
    <n v="3"/>
    <n v="489.15000000000003"/>
    <n v="378.33"/>
    <x v="0"/>
    <x v="2"/>
    <x v="2"/>
    <x v="1"/>
    <x v="1"/>
    <x v="5"/>
  </r>
  <r>
    <x v="14"/>
    <s v="No"/>
    <s v="A-CH021"/>
    <d v="2024-10-02T00:00:00"/>
    <n v="17"/>
    <n v="3670.1299999999997"/>
    <n v="2656.59"/>
    <x v="1"/>
    <x v="6"/>
    <x v="14"/>
    <x v="4"/>
    <x v="1"/>
    <x v="2"/>
  </r>
  <r>
    <x v="5"/>
    <s v="No"/>
    <s v="S-FI037"/>
    <d v="2024-03-09T00:00:00"/>
    <n v="12"/>
    <n v="17657.52"/>
    <n v="11947.8"/>
    <x v="1"/>
    <x v="3"/>
    <x v="5"/>
    <x v="1"/>
    <x v="3"/>
    <x v="6"/>
  </r>
  <r>
    <x v="8"/>
    <s v="No"/>
    <s v="S-FI037"/>
    <d v="2024-09-25T00:00:00"/>
    <n v="12"/>
    <n v="17657.52"/>
    <n v="11947.8"/>
    <x v="1"/>
    <x v="1"/>
    <x v="8"/>
    <x v="1"/>
    <x v="3"/>
    <x v="6"/>
  </r>
  <r>
    <x v="2"/>
    <s v="No"/>
    <s v="A-CH045"/>
    <d v="2024-09-25T00:00:00"/>
    <n v="13"/>
    <n v="8734.0500000000011"/>
    <n v="6897.67"/>
    <x v="1"/>
    <x v="1"/>
    <x v="2"/>
    <x v="1"/>
    <x v="1"/>
    <x v="2"/>
  </r>
  <r>
    <x v="1"/>
    <s v="No"/>
    <s v="H-WI035"/>
    <d v="2024-08-07T00:00:00"/>
    <n v="11"/>
    <n v="3898.6200000000003"/>
    <n v="2783.66"/>
    <x v="1"/>
    <x v="1"/>
    <x v="1"/>
    <x v="1"/>
    <x v="2"/>
    <x v="13"/>
  </r>
  <r>
    <x v="6"/>
    <s v="No"/>
    <s v="A-LA026"/>
    <d v="2023-05-21T00:00:00"/>
    <n v="12"/>
    <n v="1609.8000000000002"/>
    <n v="1329.84"/>
    <x v="0"/>
    <x v="4"/>
    <x v="6"/>
    <x v="1"/>
    <x v="1"/>
    <x v="14"/>
  </r>
  <r>
    <x v="15"/>
    <s v="No"/>
    <s v="G-GA018"/>
    <d v="2024-03-02T00:00:00"/>
    <n v="21"/>
    <n v="16939.86"/>
    <n v="10101.84"/>
    <x v="1"/>
    <x v="3"/>
    <x v="15"/>
    <x v="1"/>
    <x v="4"/>
    <x v="8"/>
  </r>
  <r>
    <x v="4"/>
    <s v="No"/>
    <s v="G-GA006"/>
    <d v="2024-07-28T00:00:00"/>
    <n v="8"/>
    <n v="10830.32"/>
    <n v="7795.68"/>
    <x v="1"/>
    <x v="1"/>
    <x v="4"/>
    <x v="6"/>
    <x v="4"/>
    <x v="8"/>
  </r>
  <r>
    <x v="0"/>
    <s v="No"/>
    <s v="S-FI012"/>
    <d v="2024-03-02T00:00:00"/>
    <n v="33"/>
    <n v="39531.360000000001"/>
    <n v="29124.149999999998"/>
    <x v="1"/>
    <x v="3"/>
    <x v="0"/>
    <x v="1"/>
    <x v="3"/>
    <x v="6"/>
  </r>
  <r>
    <x v="13"/>
    <s v="No"/>
    <s v="L-UL001"/>
    <d v="2023-07-29T00:00:00"/>
    <n v="15"/>
    <n v="3426.4500000000003"/>
    <n v="2738.4"/>
    <x v="0"/>
    <x v="2"/>
    <x v="13"/>
    <x v="5"/>
    <x v="0"/>
    <x v="1"/>
  </r>
  <r>
    <x v="6"/>
    <s v="No"/>
    <s v="A-KE025"/>
    <d v="2024-07-22T00:00:00"/>
    <n v="3"/>
    <n v="2841.1499999999996"/>
    <n v="2002.1399999999999"/>
    <x v="1"/>
    <x v="1"/>
    <x v="6"/>
    <x v="3"/>
    <x v="1"/>
    <x v="5"/>
  </r>
  <r>
    <x v="9"/>
    <s v="No"/>
    <s v="G-VR022"/>
    <d v="2024-01-04T00:00:00"/>
    <n v="22"/>
    <n v="16059.560000000001"/>
    <n v="12957.78"/>
    <x v="1"/>
    <x v="3"/>
    <x v="9"/>
    <x v="1"/>
    <x v="4"/>
    <x v="9"/>
  </r>
  <r>
    <x v="5"/>
    <s v="No"/>
    <s v="A-CH041"/>
    <d v="2023-11-12T00:00:00"/>
    <n v="41"/>
    <n v="11054.42"/>
    <n v="6719.49"/>
    <x v="0"/>
    <x v="7"/>
    <x v="5"/>
    <x v="5"/>
    <x v="1"/>
    <x v="2"/>
  </r>
  <r>
    <x v="5"/>
    <s v="No"/>
    <s v="S-SM038"/>
    <d v="2023-03-22T00:00:00"/>
    <n v="30"/>
    <n v="43359"/>
    <n v="29108.1"/>
    <x v="0"/>
    <x v="0"/>
    <x v="5"/>
    <x v="1"/>
    <x v="3"/>
    <x v="12"/>
  </r>
  <r>
    <x v="5"/>
    <s v="No"/>
    <s v="H-WI048"/>
    <d v="2023-04-24T00:00:00"/>
    <n v="18"/>
    <n v="17371.079999999998"/>
    <n v="13595.4"/>
    <x v="0"/>
    <x v="4"/>
    <x v="5"/>
    <x v="1"/>
    <x v="2"/>
    <x v="7"/>
  </r>
  <r>
    <x v="1"/>
    <s v="No"/>
    <s v="L-UL028"/>
    <d v="2024-10-23T00:00:00"/>
    <n v="27"/>
    <n v="11439.09"/>
    <n v="7454.7000000000007"/>
    <x v="1"/>
    <x v="6"/>
    <x v="1"/>
    <x v="7"/>
    <x v="0"/>
    <x v="1"/>
  </r>
  <r>
    <x v="11"/>
    <s v="No"/>
    <s v="A-KE011"/>
    <d v="2024-05-22T00:00:00"/>
    <n v="1"/>
    <n v="1331.23"/>
    <n v="830.71"/>
    <x v="1"/>
    <x v="5"/>
    <x v="11"/>
    <x v="2"/>
    <x v="1"/>
    <x v="5"/>
  </r>
  <r>
    <x v="7"/>
    <s v="No"/>
    <s v="G-GA018"/>
    <d v="2024-10-08T00:00:00"/>
    <n v="31"/>
    <n v="25006.46"/>
    <n v="14912.24"/>
    <x v="1"/>
    <x v="6"/>
    <x v="7"/>
    <x v="1"/>
    <x v="4"/>
    <x v="8"/>
  </r>
  <r>
    <x v="8"/>
    <s v="No"/>
    <s v="L-UL034"/>
    <d v="2023-07-28T00:00:00"/>
    <n v="14"/>
    <n v="1117.3400000000001"/>
    <n v="896.28"/>
    <x v="0"/>
    <x v="2"/>
    <x v="8"/>
    <x v="6"/>
    <x v="0"/>
    <x v="1"/>
  </r>
  <r>
    <x v="11"/>
    <s v="No"/>
    <s v="G-GA044"/>
    <d v="2023-09-05T00:00:00"/>
    <n v="11"/>
    <n v="12442.21"/>
    <n v="10328.450000000001"/>
    <x v="0"/>
    <x v="2"/>
    <x v="11"/>
    <x v="1"/>
    <x v="4"/>
    <x v="16"/>
  </r>
  <r>
    <x v="2"/>
    <s v="No"/>
    <s v="S-SM023"/>
    <d v="2023-03-29T00:00:00"/>
    <n v="31"/>
    <n v="8037.369999999999"/>
    <n v="5253.57"/>
    <x v="0"/>
    <x v="0"/>
    <x v="2"/>
    <x v="6"/>
    <x v="3"/>
    <x v="15"/>
  </r>
  <r>
    <x v="9"/>
    <s v="No"/>
    <s v="S-SM033"/>
    <d v="2024-05-02T00:00:00"/>
    <n v="9"/>
    <n v="11979.63"/>
    <n v="7358.58"/>
    <x v="1"/>
    <x v="5"/>
    <x v="9"/>
    <x v="7"/>
    <x v="3"/>
    <x v="12"/>
  </r>
  <r>
    <x v="7"/>
    <s v="No"/>
    <s v="G-GA017"/>
    <d v="2024-11-06T00:00:00"/>
    <n v="26"/>
    <n v="36478.26"/>
    <n v="23154.3"/>
    <x v="1"/>
    <x v="6"/>
    <x v="7"/>
    <x v="7"/>
    <x v="4"/>
    <x v="8"/>
  </r>
  <r>
    <x v="7"/>
    <s v="No"/>
    <s v="L-GA036"/>
    <d v="2024-06-10T00:00:00"/>
    <n v="19"/>
    <n v="9133.2999999999993"/>
    <n v="5736.86"/>
    <x v="1"/>
    <x v="5"/>
    <x v="7"/>
    <x v="1"/>
    <x v="0"/>
    <x v="0"/>
  </r>
  <r>
    <x v="5"/>
    <s v="No"/>
    <s v="A-KE025"/>
    <d v="2024-02-19T00:00:00"/>
    <n v="24"/>
    <n v="22729.199999999997"/>
    <n v="16017.119999999999"/>
    <x v="1"/>
    <x v="3"/>
    <x v="5"/>
    <x v="3"/>
    <x v="1"/>
    <x v="5"/>
  </r>
  <r>
    <x v="5"/>
    <s v="No"/>
    <s v="S-FI012"/>
    <d v="2024-05-11T00:00:00"/>
    <n v="6"/>
    <n v="7187.52"/>
    <n v="5295.2999999999993"/>
    <x v="1"/>
    <x v="5"/>
    <x v="5"/>
    <x v="1"/>
    <x v="3"/>
    <x v="6"/>
  </r>
  <r>
    <x v="5"/>
    <s v="No"/>
    <s v="G-VR043"/>
    <d v="2023-10-25T00:00:00"/>
    <n v="36"/>
    <n v="13772.88"/>
    <n v="10883.88"/>
    <x v="0"/>
    <x v="7"/>
    <x v="5"/>
    <x v="0"/>
    <x v="4"/>
    <x v="9"/>
  </r>
  <r>
    <x v="5"/>
    <s v="No"/>
    <s v="G-GA005"/>
    <d v="2024-05-27T00:00:00"/>
    <n v="13"/>
    <n v="6974.24"/>
    <n v="5083.3899999999994"/>
    <x v="1"/>
    <x v="5"/>
    <x v="5"/>
    <x v="1"/>
    <x v="4"/>
    <x v="8"/>
  </r>
  <r>
    <x v="15"/>
    <s v="No"/>
    <s v="S-FI050"/>
    <d v="2023-08-27T00:00:00"/>
    <n v="5"/>
    <n v="5268.4500000000007"/>
    <n v="3262.8500000000004"/>
    <x v="0"/>
    <x v="2"/>
    <x v="15"/>
    <x v="2"/>
    <x v="3"/>
    <x v="6"/>
  </r>
  <r>
    <x v="9"/>
    <s v="No"/>
    <s v="S-SM023"/>
    <d v="2023-04-23T00:00:00"/>
    <n v="18"/>
    <n v="4666.8599999999997"/>
    <n v="3050.46"/>
    <x v="0"/>
    <x v="4"/>
    <x v="9"/>
    <x v="6"/>
    <x v="3"/>
    <x v="15"/>
  </r>
  <r>
    <x v="15"/>
    <s v="No"/>
    <s v="G-VR049"/>
    <d v="2023-02-10T00:00:00"/>
    <n v="23"/>
    <n v="19990.68"/>
    <n v="15008.189999999999"/>
    <x v="0"/>
    <x v="0"/>
    <x v="15"/>
    <x v="5"/>
    <x v="4"/>
    <x v="9"/>
  </r>
  <r>
    <x v="8"/>
    <s v="No"/>
    <s v="L-UL031"/>
    <d v="2024-05-02T00:00:00"/>
    <n v="3"/>
    <n v="1821.69"/>
    <n v="1117.02"/>
    <x v="1"/>
    <x v="5"/>
    <x v="8"/>
    <x v="1"/>
    <x v="0"/>
    <x v="1"/>
  </r>
  <r>
    <x v="5"/>
    <s v="No"/>
    <s v="L-UL028"/>
    <d v="2024-09-13T00:00:00"/>
    <n v="9"/>
    <n v="3813.03"/>
    <n v="2484.9"/>
    <x v="1"/>
    <x v="1"/>
    <x v="5"/>
    <x v="7"/>
    <x v="0"/>
    <x v="1"/>
  </r>
  <r>
    <x v="7"/>
    <s v="No"/>
    <s v="S-FI050"/>
    <d v="2024-04-30T00:00:00"/>
    <n v="2"/>
    <n v="2107.38"/>
    <n v="1305.1400000000001"/>
    <x v="1"/>
    <x v="5"/>
    <x v="7"/>
    <x v="2"/>
    <x v="3"/>
    <x v="6"/>
  </r>
  <r>
    <x v="6"/>
    <s v="No"/>
    <s v="A-KE020"/>
    <d v="2023-02-12T00:00:00"/>
    <n v="22"/>
    <n v="7505.7400000000007"/>
    <n v="4476.34"/>
    <x v="0"/>
    <x v="0"/>
    <x v="6"/>
    <x v="1"/>
    <x v="1"/>
    <x v="5"/>
  </r>
  <r>
    <x v="6"/>
    <s v="No"/>
    <s v="S-FI037"/>
    <d v="2024-05-31T00:00:00"/>
    <n v="12"/>
    <n v="17657.52"/>
    <n v="11947.8"/>
    <x v="1"/>
    <x v="5"/>
    <x v="6"/>
    <x v="1"/>
    <x v="3"/>
    <x v="6"/>
  </r>
  <r>
    <x v="4"/>
    <s v="No"/>
    <s v="A-KE025"/>
    <d v="2024-02-08T00:00:00"/>
    <n v="16"/>
    <n v="15152.8"/>
    <n v="10678.08"/>
    <x v="1"/>
    <x v="3"/>
    <x v="4"/>
    <x v="3"/>
    <x v="1"/>
    <x v="5"/>
  </r>
  <r>
    <x v="10"/>
    <s v="No"/>
    <s v="G-VR019"/>
    <d v="2023-07-22T00:00:00"/>
    <n v="21"/>
    <n v="21921.480000000003"/>
    <n v="13524.84"/>
    <x v="0"/>
    <x v="2"/>
    <x v="10"/>
    <x v="7"/>
    <x v="4"/>
    <x v="9"/>
  </r>
  <r>
    <x v="1"/>
    <s v="No"/>
    <s v="S-SM023"/>
    <d v="2023-05-23T00:00:00"/>
    <n v="16"/>
    <n v="4148.32"/>
    <n v="2711.52"/>
    <x v="0"/>
    <x v="4"/>
    <x v="1"/>
    <x v="6"/>
    <x v="3"/>
    <x v="15"/>
  </r>
  <r>
    <x v="7"/>
    <s v="No"/>
    <s v="A-MI014"/>
    <d v="2024-01-09T00:00:00"/>
    <n v="16"/>
    <n v="8998.56"/>
    <n v="6870.88"/>
    <x v="1"/>
    <x v="3"/>
    <x v="7"/>
    <x v="3"/>
    <x v="1"/>
    <x v="11"/>
  </r>
  <r>
    <x v="5"/>
    <s v="No"/>
    <s v="S-SM033"/>
    <d v="2024-03-02T00:00:00"/>
    <n v="23"/>
    <n v="30614.609999999997"/>
    <n v="18805.259999999998"/>
    <x v="1"/>
    <x v="3"/>
    <x v="5"/>
    <x v="7"/>
    <x v="3"/>
    <x v="12"/>
  </r>
  <r>
    <x v="15"/>
    <s v="No"/>
    <s v="A-KE027"/>
    <d v="2023-09-14T00:00:00"/>
    <n v="7"/>
    <n v="6217.47"/>
    <n v="5057.1500000000005"/>
    <x v="0"/>
    <x v="2"/>
    <x v="15"/>
    <x v="2"/>
    <x v="1"/>
    <x v="5"/>
  </r>
  <r>
    <x v="13"/>
    <s v="No"/>
    <s v="S-FI037"/>
    <d v="2024-02-11T00:00:00"/>
    <n v="13"/>
    <n v="19128.98"/>
    <n v="12943.449999999999"/>
    <x v="1"/>
    <x v="3"/>
    <x v="13"/>
    <x v="1"/>
    <x v="3"/>
    <x v="6"/>
  </r>
  <r>
    <x v="7"/>
    <s v="No"/>
    <s v="A-LA026"/>
    <d v="2023-03-29T00:00:00"/>
    <n v="14"/>
    <n v="1878.1000000000001"/>
    <n v="1551.48"/>
    <x v="0"/>
    <x v="0"/>
    <x v="7"/>
    <x v="1"/>
    <x v="1"/>
    <x v="14"/>
  </r>
  <r>
    <x v="3"/>
    <s v="No"/>
    <s v="A-CH039"/>
    <d v="2024-04-14T00:00:00"/>
    <n v="12"/>
    <n v="10536.84"/>
    <n v="7259.64"/>
    <x v="1"/>
    <x v="5"/>
    <x v="3"/>
    <x v="2"/>
    <x v="1"/>
    <x v="2"/>
  </r>
  <r>
    <x v="5"/>
    <s v="No"/>
    <s v="G-GA005"/>
    <d v="2024-10-28T00:00:00"/>
    <n v="28"/>
    <n v="15021.44"/>
    <n v="10948.84"/>
    <x v="1"/>
    <x v="6"/>
    <x v="5"/>
    <x v="1"/>
    <x v="4"/>
    <x v="8"/>
  </r>
  <r>
    <x v="5"/>
    <s v="No"/>
    <s v="G-VR049"/>
    <d v="2024-01-12T00:00:00"/>
    <n v="32"/>
    <n v="27813.119999999999"/>
    <n v="20880.96"/>
    <x v="1"/>
    <x v="3"/>
    <x v="5"/>
    <x v="5"/>
    <x v="4"/>
    <x v="9"/>
  </r>
  <r>
    <x v="0"/>
    <s v="No"/>
    <s v="G-VR043"/>
    <d v="2023-07-08T00:00:00"/>
    <n v="12"/>
    <n v="4590.96"/>
    <n v="3627.96"/>
    <x v="0"/>
    <x v="2"/>
    <x v="0"/>
    <x v="0"/>
    <x v="4"/>
    <x v="9"/>
  </r>
  <r>
    <x v="15"/>
    <s v="No"/>
    <s v="A-MI014"/>
    <d v="2024-06-03T00:00:00"/>
    <n v="9"/>
    <n v="5061.6899999999996"/>
    <n v="3864.87"/>
    <x v="1"/>
    <x v="5"/>
    <x v="15"/>
    <x v="3"/>
    <x v="1"/>
    <x v="11"/>
  </r>
  <r>
    <x v="11"/>
    <s v="No"/>
    <s v="G-GA006"/>
    <d v="2024-04-08T00:00:00"/>
    <n v="19"/>
    <n v="25722.01"/>
    <n v="18514.740000000002"/>
    <x v="1"/>
    <x v="5"/>
    <x v="11"/>
    <x v="6"/>
    <x v="4"/>
    <x v="8"/>
  </r>
  <r>
    <x v="6"/>
    <s v="No"/>
    <s v="A-KE020"/>
    <d v="2023-04-03T00:00:00"/>
    <n v="20"/>
    <n v="6823.4000000000005"/>
    <n v="4069.4"/>
    <x v="0"/>
    <x v="4"/>
    <x v="6"/>
    <x v="1"/>
    <x v="1"/>
    <x v="5"/>
  </r>
  <r>
    <x v="9"/>
    <s v="No"/>
    <s v="S-SM033"/>
    <d v="2024-05-06T00:00:00"/>
    <n v="12"/>
    <n v="15972.84"/>
    <n v="9811.44"/>
    <x v="1"/>
    <x v="5"/>
    <x v="9"/>
    <x v="7"/>
    <x v="3"/>
    <x v="12"/>
  </r>
  <r>
    <x v="5"/>
    <s v="No"/>
    <s v="G-VR043"/>
    <d v="2024-05-24T00:00:00"/>
    <n v="15"/>
    <n v="5738.7"/>
    <n v="4534.95"/>
    <x v="1"/>
    <x v="5"/>
    <x v="5"/>
    <x v="0"/>
    <x v="4"/>
    <x v="9"/>
  </r>
  <r>
    <x v="2"/>
    <s v="No"/>
    <s v="G-VR022"/>
    <d v="2024-12-21T00:00:00"/>
    <n v="40"/>
    <n v="29199.200000000001"/>
    <n v="23559.599999999999"/>
    <x v="1"/>
    <x v="6"/>
    <x v="2"/>
    <x v="1"/>
    <x v="4"/>
    <x v="9"/>
  </r>
  <r>
    <x v="1"/>
    <s v="No"/>
    <s v="H-WI029"/>
    <d v="2024-08-12T00:00:00"/>
    <n v="4"/>
    <n v="5102.4399999999996"/>
    <n v="3181.56"/>
    <x v="1"/>
    <x v="1"/>
    <x v="1"/>
    <x v="4"/>
    <x v="2"/>
    <x v="13"/>
  </r>
  <r>
    <x v="7"/>
    <s v="No"/>
    <s v="G-GA005"/>
    <d v="2023-06-07T00:00:00"/>
    <n v="6"/>
    <n v="3218.88"/>
    <n v="2346.1799999999998"/>
    <x v="0"/>
    <x v="4"/>
    <x v="7"/>
    <x v="1"/>
    <x v="4"/>
    <x v="8"/>
  </r>
  <r>
    <x v="5"/>
    <s v="No"/>
    <s v="S-ST013"/>
    <d v="2024-06-25T00:00:00"/>
    <n v="14"/>
    <n v="5588.2400000000007"/>
    <n v="4222.96"/>
    <x v="1"/>
    <x v="5"/>
    <x v="5"/>
    <x v="4"/>
    <x v="3"/>
    <x v="4"/>
  </r>
  <r>
    <x v="12"/>
    <s v="No"/>
    <s v="S-FI050"/>
    <d v="2023-07-11T00:00:00"/>
    <n v="11"/>
    <n v="11590.59"/>
    <n v="7178.27"/>
    <x v="0"/>
    <x v="2"/>
    <x v="12"/>
    <x v="2"/>
    <x v="3"/>
    <x v="6"/>
  </r>
  <r>
    <x v="10"/>
    <s v="No"/>
    <s v="G-GA006"/>
    <d v="2024-03-25T00:00:00"/>
    <n v="18"/>
    <n v="24368.22"/>
    <n v="17540.28"/>
    <x v="1"/>
    <x v="3"/>
    <x v="10"/>
    <x v="6"/>
    <x v="4"/>
    <x v="8"/>
  </r>
  <r>
    <x v="5"/>
    <s v="No"/>
    <s v="H-WI032"/>
    <d v="2024-10-19T00:00:00"/>
    <n v="38"/>
    <n v="8991.18"/>
    <n v="6960.4599999999991"/>
    <x v="1"/>
    <x v="6"/>
    <x v="5"/>
    <x v="1"/>
    <x v="2"/>
    <x v="13"/>
  </r>
  <r>
    <x v="2"/>
    <s v="No"/>
    <s v="H-WI029"/>
    <d v="2024-12-26T00:00:00"/>
    <n v="32"/>
    <n v="40819.519999999997"/>
    <n v="25452.48"/>
    <x v="1"/>
    <x v="6"/>
    <x v="2"/>
    <x v="4"/>
    <x v="2"/>
    <x v="13"/>
  </r>
  <r>
    <x v="3"/>
    <s v="No"/>
    <s v="L-UL034"/>
    <d v="2023-09-18T00:00:00"/>
    <n v="15"/>
    <n v="1197.1500000000001"/>
    <n v="960.3"/>
    <x v="0"/>
    <x v="2"/>
    <x v="3"/>
    <x v="6"/>
    <x v="0"/>
    <x v="1"/>
  </r>
  <r>
    <x v="15"/>
    <s v="No"/>
    <s v="A-KE020"/>
    <d v="2023-02-15T00:00:00"/>
    <n v="13"/>
    <n v="4435.21"/>
    <n v="2645.11"/>
    <x v="0"/>
    <x v="0"/>
    <x v="15"/>
    <x v="1"/>
    <x v="1"/>
    <x v="5"/>
  </r>
  <r>
    <x v="5"/>
    <s v="No"/>
    <s v="H-WI032"/>
    <d v="2024-05-01T00:00:00"/>
    <n v="17"/>
    <n v="4022.3700000000003"/>
    <n v="3113.89"/>
    <x v="1"/>
    <x v="5"/>
    <x v="5"/>
    <x v="1"/>
    <x v="2"/>
    <x v="13"/>
  </r>
  <r>
    <x v="12"/>
    <s v="No"/>
    <s v="A-CH039"/>
    <d v="2023-07-21T00:00:00"/>
    <n v="6"/>
    <n v="5268.42"/>
    <n v="3629.82"/>
    <x v="0"/>
    <x v="2"/>
    <x v="12"/>
    <x v="2"/>
    <x v="1"/>
    <x v="2"/>
  </r>
  <r>
    <x v="5"/>
    <s v="No"/>
    <s v="S-SM023"/>
    <d v="2023-05-01T00:00:00"/>
    <n v="19"/>
    <n v="4926.1299999999992"/>
    <n v="3219.93"/>
    <x v="0"/>
    <x v="4"/>
    <x v="5"/>
    <x v="6"/>
    <x v="3"/>
    <x v="15"/>
  </r>
  <r>
    <x v="11"/>
    <s v="No"/>
    <s v="L-GA004"/>
    <d v="2023-09-12T00:00:00"/>
    <n v="19"/>
    <n v="6305.72"/>
    <n v="3756.4900000000002"/>
    <x v="0"/>
    <x v="2"/>
    <x v="11"/>
    <x v="0"/>
    <x v="0"/>
    <x v="0"/>
  </r>
  <r>
    <x v="5"/>
    <s v="No"/>
    <s v="G-GA044"/>
    <d v="2023-06-03T00:00:00"/>
    <n v="7"/>
    <n v="7917.7699999999995"/>
    <n v="6572.6500000000005"/>
    <x v="0"/>
    <x v="4"/>
    <x v="5"/>
    <x v="1"/>
    <x v="4"/>
    <x v="16"/>
  </r>
  <r>
    <x v="5"/>
    <s v="No"/>
    <s v="S-FI037"/>
    <d v="2024-11-14T00:00:00"/>
    <n v="40"/>
    <n v="58858.400000000001"/>
    <n v="39826"/>
    <x v="1"/>
    <x v="6"/>
    <x v="5"/>
    <x v="1"/>
    <x v="3"/>
    <x v="6"/>
  </r>
  <r>
    <x v="5"/>
    <s v="No"/>
    <s v="H-WI032"/>
    <d v="2024-08-09T00:00:00"/>
    <n v="14"/>
    <n v="3312.54"/>
    <n v="2564.3799999999997"/>
    <x v="1"/>
    <x v="1"/>
    <x v="5"/>
    <x v="1"/>
    <x v="2"/>
    <x v="13"/>
  </r>
  <r>
    <x v="5"/>
    <s v="No"/>
    <s v="H-WI030"/>
    <d v="2024-03-17T00:00:00"/>
    <n v="31"/>
    <n v="16844.16"/>
    <n v="11983.98"/>
    <x v="1"/>
    <x v="3"/>
    <x v="5"/>
    <x v="1"/>
    <x v="2"/>
    <x v="10"/>
  </r>
  <r>
    <x v="14"/>
    <s v="No"/>
    <s v="S-SM033"/>
    <d v="2024-07-18T00:00:00"/>
    <n v="8"/>
    <n v="10648.56"/>
    <n v="6540.96"/>
    <x v="1"/>
    <x v="1"/>
    <x v="14"/>
    <x v="7"/>
    <x v="3"/>
    <x v="12"/>
  </r>
  <r>
    <x v="8"/>
    <s v="No"/>
    <s v="L-UL028"/>
    <d v="2024-03-05T00:00:00"/>
    <n v="21"/>
    <n v="8897.07"/>
    <n v="5798.1"/>
    <x v="1"/>
    <x v="3"/>
    <x v="8"/>
    <x v="7"/>
    <x v="0"/>
    <x v="1"/>
  </r>
  <r>
    <x v="5"/>
    <s v="No"/>
    <s v="A-MI014"/>
    <d v="2024-05-27T00:00:00"/>
    <n v="13"/>
    <n v="7311.33"/>
    <n v="5582.59"/>
    <x v="1"/>
    <x v="5"/>
    <x v="5"/>
    <x v="3"/>
    <x v="1"/>
    <x v="11"/>
  </r>
  <r>
    <x v="1"/>
    <s v="No"/>
    <s v="S-SM038"/>
    <d v="2023-02-25T00:00:00"/>
    <n v="20"/>
    <n v="28906"/>
    <n v="19405.400000000001"/>
    <x v="0"/>
    <x v="0"/>
    <x v="1"/>
    <x v="1"/>
    <x v="3"/>
    <x v="12"/>
  </r>
  <r>
    <x v="4"/>
    <s v="No"/>
    <s v="G-GA044"/>
    <d v="2024-01-10T00:00:00"/>
    <n v="22"/>
    <n v="24884.42"/>
    <n v="20656.900000000001"/>
    <x v="1"/>
    <x v="3"/>
    <x v="4"/>
    <x v="1"/>
    <x v="4"/>
    <x v="16"/>
  </r>
  <r>
    <x v="5"/>
    <s v="No"/>
    <s v="A-MI014"/>
    <d v="2024-01-08T00:00:00"/>
    <n v="20"/>
    <n v="11248.199999999999"/>
    <n v="8588.6"/>
    <x v="1"/>
    <x v="3"/>
    <x v="5"/>
    <x v="3"/>
    <x v="1"/>
    <x v="11"/>
  </r>
  <r>
    <x v="0"/>
    <s v="No"/>
    <s v="A-KE020"/>
    <d v="2023-10-07T00:00:00"/>
    <n v="26"/>
    <n v="8870.42"/>
    <n v="5290.22"/>
    <x v="0"/>
    <x v="7"/>
    <x v="0"/>
    <x v="1"/>
    <x v="1"/>
    <x v="5"/>
  </r>
  <r>
    <x v="5"/>
    <s v="No"/>
    <s v="H-WI030"/>
    <d v="2023-04-15T00:00:00"/>
    <n v="12"/>
    <n v="6520.32"/>
    <n v="4638.96"/>
    <x v="0"/>
    <x v="4"/>
    <x v="5"/>
    <x v="1"/>
    <x v="2"/>
    <x v="10"/>
  </r>
  <r>
    <x v="5"/>
    <s v="No"/>
    <s v="G-GA044"/>
    <d v="2023-07-15T00:00:00"/>
    <n v="7"/>
    <n v="7917.7699999999995"/>
    <n v="6572.6500000000005"/>
    <x v="0"/>
    <x v="2"/>
    <x v="5"/>
    <x v="1"/>
    <x v="4"/>
    <x v="16"/>
  </r>
  <r>
    <x v="5"/>
    <s v="No"/>
    <s v="A-CH021"/>
    <d v="2024-08-16T00:00:00"/>
    <n v="17"/>
    <n v="3670.1299999999997"/>
    <n v="2656.59"/>
    <x v="1"/>
    <x v="1"/>
    <x v="5"/>
    <x v="4"/>
    <x v="1"/>
    <x v="2"/>
  </r>
  <r>
    <x v="5"/>
    <s v="No"/>
    <s v="H-NO016"/>
    <d v="2024-03-19T00:00:00"/>
    <n v="17"/>
    <n v="15019.33"/>
    <n v="10473.530000000001"/>
    <x v="1"/>
    <x v="3"/>
    <x v="5"/>
    <x v="3"/>
    <x v="2"/>
    <x v="3"/>
  </r>
  <r>
    <x v="4"/>
    <s v="No"/>
    <s v="H-WI029"/>
    <d v="2024-09-16T00:00:00"/>
    <n v="20"/>
    <n v="25512.199999999997"/>
    <n v="15907.8"/>
    <x v="1"/>
    <x v="1"/>
    <x v="4"/>
    <x v="4"/>
    <x v="2"/>
    <x v="13"/>
  </r>
  <r>
    <x v="11"/>
    <s v="No"/>
    <s v="A-KE040"/>
    <d v="2023-07-28T00:00:00"/>
    <n v="4"/>
    <n v="652.20000000000005"/>
    <n v="504.44"/>
    <x v="0"/>
    <x v="2"/>
    <x v="11"/>
    <x v="1"/>
    <x v="1"/>
    <x v="5"/>
  </r>
  <r>
    <x v="5"/>
    <s v="No"/>
    <s v="G-GA044"/>
    <d v="2023-05-06T00:00:00"/>
    <n v="9"/>
    <n v="10179.99"/>
    <n v="8450.5500000000011"/>
    <x v="0"/>
    <x v="4"/>
    <x v="5"/>
    <x v="1"/>
    <x v="4"/>
    <x v="16"/>
  </r>
  <r>
    <x v="5"/>
    <s v="No"/>
    <s v="A-LA026"/>
    <d v="2023-10-17T00:00:00"/>
    <n v="27"/>
    <n v="3622.05"/>
    <n v="2992.14"/>
    <x v="0"/>
    <x v="7"/>
    <x v="5"/>
    <x v="1"/>
    <x v="1"/>
    <x v="14"/>
  </r>
  <r>
    <x v="3"/>
    <s v="No"/>
    <s v="A-CH002"/>
    <d v="2024-07-26T00:00:00"/>
    <n v="17"/>
    <n v="3110.66"/>
    <n v="2363.17"/>
    <x v="1"/>
    <x v="1"/>
    <x v="3"/>
    <x v="2"/>
    <x v="1"/>
    <x v="2"/>
  </r>
  <r>
    <x v="5"/>
    <s v="No"/>
    <s v="L-UL028"/>
    <d v="2024-09-28T00:00:00"/>
    <n v="16"/>
    <n v="6778.72"/>
    <n v="4417.6000000000004"/>
    <x v="1"/>
    <x v="1"/>
    <x v="5"/>
    <x v="7"/>
    <x v="0"/>
    <x v="1"/>
  </r>
  <r>
    <x v="4"/>
    <s v="No"/>
    <s v="L-UL001"/>
    <d v="2023-10-19T00:00:00"/>
    <n v="43"/>
    <n v="9822.49"/>
    <n v="7850.08"/>
    <x v="0"/>
    <x v="7"/>
    <x v="4"/>
    <x v="5"/>
    <x v="0"/>
    <x v="1"/>
  </r>
  <r>
    <x v="7"/>
    <s v="No"/>
    <s v="A-KE040"/>
    <d v="2023-12-28T00:00:00"/>
    <n v="21"/>
    <n v="3424.05"/>
    <n v="2648.31"/>
    <x v="0"/>
    <x v="7"/>
    <x v="7"/>
    <x v="1"/>
    <x v="1"/>
    <x v="5"/>
  </r>
  <r>
    <x v="7"/>
    <s v="No"/>
    <s v="A-KE011"/>
    <d v="2024-12-04T00:00:00"/>
    <n v="21"/>
    <n v="27955.83"/>
    <n v="17444.91"/>
    <x v="1"/>
    <x v="6"/>
    <x v="7"/>
    <x v="2"/>
    <x v="1"/>
    <x v="5"/>
  </r>
  <r>
    <x v="8"/>
    <s v="No"/>
    <s v="S-SM033"/>
    <d v="2024-02-03T00:00:00"/>
    <n v="11"/>
    <n v="14641.769999999999"/>
    <n v="8993.82"/>
    <x v="1"/>
    <x v="3"/>
    <x v="8"/>
    <x v="7"/>
    <x v="3"/>
    <x v="12"/>
  </r>
  <r>
    <x v="4"/>
    <s v="No"/>
    <s v="S-FI012"/>
    <d v="2023-09-11T00:00:00"/>
    <n v="7"/>
    <n v="8385.44"/>
    <n v="6177.8499999999995"/>
    <x v="0"/>
    <x v="2"/>
    <x v="4"/>
    <x v="1"/>
    <x v="3"/>
    <x v="6"/>
  </r>
  <r>
    <x v="4"/>
    <s v="No"/>
    <s v="S-ST013"/>
    <d v="2024-02-17T00:00:00"/>
    <n v="14"/>
    <n v="5588.2400000000007"/>
    <n v="4222.96"/>
    <x v="1"/>
    <x v="3"/>
    <x v="4"/>
    <x v="4"/>
    <x v="3"/>
    <x v="4"/>
  </r>
  <r>
    <x v="3"/>
    <s v="No"/>
    <s v="H-WI042"/>
    <d v="2024-05-06T00:00:00"/>
    <n v="18"/>
    <n v="15901.199999999999"/>
    <n v="10880.82"/>
    <x v="1"/>
    <x v="5"/>
    <x v="3"/>
    <x v="3"/>
    <x v="2"/>
    <x v="10"/>
  </r>
  <r>
    <x v="4"/>
    <s v="No"/>
    <s v="H-WI035"/>
    <d v="2023-09-19T00:00:00"/>
    <n v="11"/>
    <n v="3898.6200000000003"/>
    <n v="2783.66"/>
    <x v="0"/>
    <x v="2"/>
    <x v="4"/>
    <x v="1"/>
    <x v="2"/>
    <x v="13"/>
  </r>
  <r>
    <x v="12"/>
    <s v="No"/>
    <s v="G-VR022"/>
    <d v="2024-05-27T00:00:00"/>
    <n v="16"/>
    <n v="11679.68"/>
    <n v="9423.84"/>
    <x v="1"/>
    <x v="5"/>
    <x v="12"/>
    <x v="1"/>
    <x v="4"/>
    <x v="9"/>
  </r>
  <r>
    <x v="4"/>
    <s v="No"/>
    <s v="G-GA005"/>
    <d v="2023-04-15T00:00:00"/>
    <n v="8"/>
    <n v="4291.84"/>
    <n v="3128.24"/>
    <x v="0"/>
    <x v="4"/>
    <x v="4"/>
    <x v="1"/>
    <x v="4"/>
    <x v="8"/>
  </r>
  <r>
    <x v="12"/>
    <s v="No"/>
    <s v="A-KE011"/>
    <d v="2024-05-16T00:00:00"/>
    <n v="9"/>
    <n v="11981.07"/>
    <n v="7476.39"/>
    <x v="1"/>
    <x v="5"/>
    <x v="12"/>
    <x v="2"/>
    <x v="1"/>
    <x v="5"/>
  </r>
  <r>
    <x v="5"/>
    <s v="No"/>
    <s v="L-GA036"/>
    <d v="2024-01-04T00:00:00"/>
    <n v="19"/>
    <n v="9133.2999999999993"/>
    <n v="5736.86"/>
    <x v="1"/>
    <x v="3"/>
    <x v="5"/>
    <x v="1"/>
    <x v="0"/>
    <x v="0"/>
  </r>
  <r>
    <x v="10"/>
    <s v="No"/>
    <s v="A-KE025"/>
    <d v="2024-04-25T00:00:00"/>
    <n v="2"/>
    <n v="1894.1"/>
    <n v="1334.76"/>
    <x v="1"/>
    <x v="5"/>
    <x v="10"/>
    <x v="3"/>
    <x v="1"/>
    <x v="5"/>
  </r>
  <r>
    <x v="4"/>
    <s v="No"/>
    <s v="H-WI029"/>
    <d v="2024-02-03T00:00:00"/>
    <n v="18"/>
    <n v="22960.98"/>
    <n v="14317.02"/>
    <x v="1"/>
    <x v="3"/>
    <x v="4"/>
    <x v="4"/>
    <x v="2"/>
    <x v="13"/>
  </r>
  <r>
    <x v="15"/>
    <s v="No"/>
    <s v="A-KE024"/>
    <d v="2023-06-05T00:00:00"/>
    <n v="8"/>
    <n v="8427.84"/>
    <n v="5010.08"/>
    <x v="0"/>
    <x v="4"/>
    <x v="15"/>
    <x v="1"/>
    <x v="1"/>
    <x v="5"/>
  </r>
  <r>
    <x v="5"/>
    <s v="No"/>
    <s v="A-KE025"/>
    <d v="2024-01-13T00:00:00"/>
    <n v="18"/>
    <n v="17046.899999999998"/>
    <n v="12012.84"/>
    <x v="1"/>
    <x v="3"/>
    <x v="5"/>
    <x v="3"/>
    <x v="1"/>
    <x v="5"/>
  </r>
  <r>
    <x v="13"/>
    <s v="No"/>
    <s v="S-ST013"/>
    <d v="2024-05-09T00:00:00"/>
    <n v="15"/>
    <n v="5987.4000000000005"/>
    <n v="4524.5999999999995"/>
    <x v="1"/>
    <x v="5"/>
    <x v="13"/>
    <x v="4"/>
    <x v="3"/>
    <x v="4"/>
  </r>
  <r>
    <x v="9"/>
    <s v="No"/>
    <s v="S-SM033"/>
    <d v="2024-10-03T00:00:00"/>
    <n v="30"/>
    <n v="39932.1"/>
    <n v="24528.6"/>
    <x v="1"/>
    <x v="6"/>
    <x v="9"/>
    <x v="7"/>
    <x v="3"/>
    <x v="12"/>
  </r>
  <r>
    <x v="1"/>
    <s v="No"/>
    <s v="S-SM033"/>
    <d v="2024-11-17T00:00:00"/>
    <n v="32"/>
    <n v="42594.239999999998"/>
    <n v="26163.84"/>
    <x v="1"/>
    <x v="6"/>
    <x v="1"/>
    <x v="7"/>
    <x v="3"/>
    <x v="12"/>
  </r>
  <r>
    <x v="15"/>
    <s v="No"/>
    <s v="G-GA044"/>
    <d v="2023-12-06T00:00:00"/>
    <n v="41"/>
    <n v="46375.509999999995"/>
    <n v="38496.950000000004"/>
    <x v="0"/>
    <x v="7"/>
    <x v="15"/>
    <x v="1"/>
    <x v="4"/>
    <x v="16"/>
  </r>
  <r>
    <x v="5"/>
    <s v="No"/>
    <s v="L-UL031"/>
    <d v="2024-03-07T00:00:00"/>
    <n v="27"/>
    <n v="16395.21"/>
    <n v="10053.179999999998"/>
    <x v="1"/>
    <x v="3"/>
    <x v="5"/>
    <x v="1"/>
    <x v="0"/>
    <x v="1"/>
  </r>
  <r>
    <x v="2"/>
    <s v="No"/>
    <s v="G-VR049"/>
    <d v="2023-05-25T00:00:00"/>
    <n v="9"/>
    <n v="7822.44"/>
    <n v="5872.7699999999995"/>
    <x v="0"/>
    <x v="4"/>
    <x v="2"/>
    <x v="5"/>
    <x v="4"/>
    <x v="9"/>
  </r>
  <r>
    <x v="2"/>
    <s v="No"/>
    <s v="A-CH045"/>
    <d v="2024-02-23T00:00:00"/>
    <n v="14"/>
    <n v="9405.9"/>
    <n v="7428.26"/>
    <x v="1"/>
    <x v="3"/>
    <x v="2"/>
    <x v="1"/>
    <x v="1"/>
    <x v="2"/>
  </r>
  <r>
    <x v="15"/>
    <s v="No"/>
    <s v="A-CH003"/>
    <d v="2023-12-30T00:00:00"/>
    <n v="41"/>
    <n v="15897.34"/>
    <n v="10636.220000000001"/>
    <x v="0"/>
    <x v="7"/>
    <x v="15"/>
    <x v="6"/>
    <x v="1"/>
    <x v="2"/>
  </r>
  <r>
    <x v="6"/>
    <s v="No"/>
    <s v="G-VR049"/>
    <d v="2023-12-02T00:00:00"/>
    <n v="27"/>
    <n v="23467.32"/>
    <n v="17618.309999999998"/>
    <x v="0"/>
    <x v="7"/>
    <x v="6"/>
    <x v="5"/>
    <x v="4"/>
    <x v="9"/>
  </r>
  <r>
    <x v="2"/>
    <s v="No"/>
    <s v="G-GA018"/>
    <d v="2024-02-22T00:00:00"/>
    <n v="11"/>
    <n v="8873.26"/>
    <n v="5291.4400000000005"/>
    <x v="1"/>
    <x v="3"/>
    <x v="2"/>
    <x v="1"/>
    <x v="4"/>
    <x v="8"/>
  </r>
  <r>
    <x v="0"/>
    <s v="No"/>
    <s v="L-UL001"/>
    <d v="2023-11-14T00:00:00"/>
    <n v="36"/>
    <n v="8223.48"/>
    <n v="6572.16"/>
    <x v="0"/>
    <x v="7"/>
    <x v="0"/>
    <x v="5"/>
    <x v="0"/>
    <x v="1"/>
  </r>
  <r>
    <x v="7"/>
    <s v="No"/>
    <s v="A-CH003"/>
    <d v="2023-02-03T00:00:00"/>
    <n v="21"/>
    <n v="8142.54"/>
    <n v="5447.8200000000006"/>
    <x v="0"/>
    <x v="0"/>
    <x v="7"/>
    <x v="6"/>
    <x v="1"/>
    <x v="2"/>
  </r>
  <r>
    <x v="8"/>
    <s v="No"/>
    <s v="G-GA047"/>
    <d v="2024-01-10T00:00:00"/>
    <n v="14"/>
    <n v="16388.960000000003"/>
    <n v="13092.38"/>
    <x v="1"/>
    <x v="3"/>
    <x v="8"/>
    <x v="6"/>
    <x v="4"/>
    <x v="8"/>
  </r>
  <r>
    <x v="5"/>
    <s v="No"/>
    <s v="L-UL031"/>
    <d v="2024-12-29T00:00:00"/>
    <n v="36"/>
    <n v="21860.28"/>
    <n v="13404.24"/>
    <x v="1"/>
    <x v="6"/>
    <x v="5"/>
    <x v="1"/>
    <x v="0"/>
    <x v="1"/>
  </r>
  <r>
    <x v="5"/>
    <s v="No"/>
    <s v="A-CH045"/>
    <d v="2024-04-25T00:00:00"/>
    <n v="20"/>
    <n v="13437"/>
    <n v="10611.800000000001"/>
    <x v="1"/>
    <x v="5"/>
    <x v="5"/>
    <x v="1"/>
    <x v="1"/>
    <x v="2"/>
  </r>
  <r>
    <x v="14"/>
    <s v="No"/>
    <s v="A-KE040"/>
    <d v="2023-08-11T00:00:00"/>
    <n v="7"/>
    <n v="1141.3500000000001"/>
    <n v="882.77"/>
    <x v="0"/>
    <x v="2"/>
    <x v="14"/>
    <x v="1"/>
    <x v="1"/>
    <x v="5"/>
  </r>
  <r>
    <x v="5"/>
    <s v="No"/>
    <s v="G-GA006"/>
    <d v="2024-04-12T00:00:00"/>
    <n v="9"/>
    <n v="12184.11"/>
    <n v="8770.14"/>
    <x v="1"/>
    <x v="5"/>
    <x v="5"/>
    <x v="6"/>
    <x v="4"/>
    <x v="8"/>
  </r>
  <r>
    <x v="14"/>
    <s v="No"/>
    <s v="G-GA006"/>
    <d v="2024-06-16T00:00:00"/>
    <n v="14"/>
    <n v="18953.059999999998"/>
    <n v="13642.44"/>
    <x v="1"/>
    <x v="5"/>
    <x v="14"/>
    <x v="6"/>
    <x v="4"/>
    <x v="8"/>
  </r>
  <r>
    <x v="15"/>
    <s v="No"/>
    <s v="S-FI037"/>
    <d v="2024-03-10T00:00:00"/>
    <n v="21"/>
    <n v="30900.66"/>
    <n v="20908.649999999998"/>
    <x v="1"/>
    <x v="3"/>
    <x v="15"/>
    <x v="1"/>
    <x v="3"/>
    <x v="6"/>
  </r>
  <r>
    <x v="15"/>
    <s v="No"/>
    <s v="A-MI014"/>
    <d v="2024-09-21T00:00:00"/>
    <n v="18"/>
    <n v="10123.379999999999"/>
    <n v="7729.74"/>
    <x v="1"/>
    <x v="1"/>
    <x v="15"/>
    <x v="3"/>
    <x v="1"/>
    <x v="11"/>
  </r>
  <r>
    <x v="4"/>
    <s v="No"/>
    <s v="G-VR043"/>
    <d v="2023-08-06T00:00:00"/>
    <n v="16"/>
    <n v="6121.28"/>
    <n v="4837.28"/>
    <x v="0"/>
    <x v="2"/>
    <x v="4"/>
    <x v="0"/>
    <x v="4"/>
    <x v="9"/>
  </r>
  <r>
    <x v="6"/>
    <s v="No"/>
    <s v="A-LA026"/>
    <d v="2023-07-17T00:00:00"/>
    <n v="17"/>
    <n v="2280.5500000000002"/>
    <n v="1883.9399999999998"/>
    <x v="0"/>
    <x v="2"/>
    <x v="6"/>
    <x v="1"/>
    <x v="1"/>
    <x v="14"/>
  </r>
  <r>
    <x v="5"/>
    <s v="No"/>
    <s v="H-WI032"/>
    <d v="2024-08-02T00:00:00"/>
    <n v="13"/>
    <n v="3075.9300000000003"/>
    <n v="2381.21"/>
    <x v="1"/>
    <x v="1"/>
    <x v="5"/>
    <x v="1"/>
    <x v="2"/>
    <x v="13"/>
  </r>
  <r>
    <x v="12"/>
    <s v="No"/>
    <s v="H-WI035"/>
    <d v="2023-12-18T00:00:00"/>
    <n v="34"/>
    <n v="12050.28"/>
    <n v="8604.0400000000009"/>
    <x v="0"/>
    <x v="7"/>
    <x v="12"/>
    <x v="1"/>
    <x v="2"/>
    <x v="13"/>
  </r>
  <r>
    <x v="5"/>
    <s v="No"/>
    <s v="A-CH045"/>
    <d v="2024-09-11T00:00:00"/>
    <n v="14"/>
    <n v="9405.9"/>
    <n v="7428.26"/>
    <x v="1"/>
    <x v="1"/>
    <x v="5"/>
    <x v="1"/>
    <x v="1"/>
    <x v="2"/>
  </r>
  <r>
    <x v="5"/>
    <s v="No"/>
    <s v="G-GA006"/>
    <d v="2024-08-09T00:00:00"/>
    <n v="12"/>
    <n v="16245.48"/>
    <n v="11693.52"/>
    <x v="1"/>
    <x v="1"/>
    <x v="5"/>
    <x v="6"/>
    <x v="4"/>
    <x v="8"/>
  </r>
  <r>
    <x v="8"/>
    <s v="No"/>
    <s v="L-UL001"/>
    <d v="2023-04-12T00:00:00"/>
    <n v="7"/>
    <n v="1599.01"/>
    <n v="1277.92"/>
    <x v="0"/>
    <x v="4"/>
    <x v="8"/>
    <x v="5"/>
    <x v="0"/>
    <x v="1"/>
  </r>
  <r>
    <x v="8"/>
    <s v="No"/>
    <s v="G-GA018"/>
    <d v="2024-07-18T00:00:00"/>
    <n v="4"/>
    <n v="3226.64"/>
    <n v="1924.16"/>
    <x v="1"/>
    <x v="1"/>
    <x v="8"/>
    <x v="1"/>
    <x v="4"/>
    <x v="8"/>
  </r>
  <r>
    <x v="5"/>
    <s v="No"/>
    <s v="G-VR049"/>
    <d v="2023-11-30T00:00:00"/>
    <n v="41"/>
    <n v="35635.56"/>
    <n v="26753.73"/>
    <x v="0"/>
    <x v="7"/>
    <x v="5"/>
    <x v="5"/>
    <x v="4"/>
    <x v="9"/>
  </r>
  <r>
    <x v="3"/>
    <s v="No"/>
    <s v="S-SM033"/>
    <d v="2024-01-02T00:00:00"/>
    <n v="14"/>
    <n v="18634.98"/>
    <n v="11446.68"/>
    <x v="1"/>
    <x v="3"/>
    <x v="3"/>
    <x v="7"/>
    <x v="3"/>
    <x v="12"/>
  </r>
  <r>
    <x v="14"/>
    <s v="No"/>
    <s v="A-KE027"/>
    <d v="2023-04-25T00:00:00"/>
    <n v="20"/>
    <n v="17764.2"/>
    <n v="14449"/>
    <x v="0"/>
    <x v="4"/>
    <x v="14"/>
    <x v="2"/>
    <x v="1"/>
    <x v="5"/>
  </r>
  <r>
    <x v="7"/>
    <s v="No"/>
    <s v="L-GA010"/>
    <d v="2024-07-25T00:00:00"/>
    <n v="13"/>
    <n v="8489"/>
    <n v="6358.95"/>
    <x v="1"/>
    <x v="1"/>
    <x v="7"/>
    <x v="5"/>
    <x v="0"/>
    <x v="0"/>
  </r>
  <r>
    <x v="5"/>
    <s v="No"/>
    <s v="G-VR019"/>
    <d v="2023-12-04T00:00:00"/>
    <n v="26"/>
    <n v="27140.880000000005"/>
    <n v="16745.04"/>
    <x v="0"/>
    <x v="7"/>
    <x v="5"/>
    <x v="7"/>
    <x v="4"/>
    <x v="9"/>
  </r>
  <r>
    <x v="7"/>
    <s v="No"/>
    <s v="A-KE027"/>
    <d v="2023-01-07T00:00:00"/>
    <n v="23"/>
    <n v="20428.830000000002"/>
    <n v="16616.350000000002"/>
    <x v="0"/>
    <x v="0"/>
    <x v="7"/>
    <x v="2"/>
    <x v="1"/>
    <x v="5"/>
  </r>
  <r>
    <x v="7"/>
    <s v="No"/>
    <s v="H-WI042"/>
    <d v="2024-07-28T00:00:00"/>
    <n v="18"/>
    <n v="15901.199999999999"/>
    <n v="10880.82"/>
    <x v="1"/>
    <x v="1"/>
    <x v="7"/>
    <x v="3"/>
    <x v="2"/>
    <x v="10"/>
  </r>
  <r>
    <x v="9"/>
    <s v="No"/>
    <s v="A-CH041"/>
    <d v="2023-07-06T00:00:00"/>
    <n v="2"/>
    <n v="539.24"/>
    <n v="327.78"/>
    <x v="0"/>
    <x v="2"/>
    <x v="9"/>
    <x v="5"/>
    <x v="1"/>
    <x v="2"/>
  </r>
  <r>
    <x v="14"/>
    <s v="No"/>
    <s v="A-KE025"/>
    <d v="2024-05-08T00:00:00"/>
    <n v="2"/>
    <n v="1894.1"/>
    <n v="1334.76"/>
    <x v="1"/>
    <x v="5"/>
    <x v="14"/>
    <x v="3"/>
    <x v="1"/>
    <x v="5"/>
  </r>
  <r>
    <x v="10"/>
    <s v="No"/>
    <s v="L-GA004"/>
    <d v="2023-08-18T00:00:00"/>
    <n v="23"/>
    <n v="7633.24"/>
    <n v="4547.33"/>
    <x v="0"/>
    <x v="2"/>
    <x v="10"/>
    <x v="0"/>
    <x v="0"/>
    <x v="0"/>
  </r>
  <r>
    <x v="2"/>
    <s v="No"/>
    <s v="H-WI035"/>
    <d v="2023-05-02T00:00:00"/>
    <n v="3"/>
    <n v="1063.26"/>
    <n v="759.18000000000006"/>
    <x v="0"/>
    <x v="4"/>
    <x v="2"/>
    <x v="1"/>
    <x v="2"/>
    <x v="13"/>
  </r>
  <r>
    <x v="10"/>
    <s v="No"/>
    <s v="A-LA026"/>
    <d v="2023-05-20T00:00:00"/>
    <n v="17"/>
    <n v="2280.5500000000002"/>
    <n v="1883.9399999999998"/>
    <x v="0"/>
    <x v="4"/>
    <x v="10"/>
    <x v="1"/>
    <x v="1"/>
    <x v="14"/>
  </r>
  <r>
    <x v="12"/>
    <s v="No"/>
    <s v="G-VR009"/>
    <d v="2023-01-06T00:00:00"/>
    <n v="31"/>
    <n v="33013.760000000002"/>
    <n v="21286.77"/>
    <x v="0"/>
    <x v="0"/>
    <x v="12"/>
    <x v="1"/>
    <x v="4"/>
    <x v="9"/>
  </r>
  <r>
    <x v="4"/>
    <s v="No"/>
    <s v="L-UL031"/>
    <d v="2024-06-01T00:00:00"/>
    <n v="8"/>
    <n v="4857.84"/>
    <n v="2978.72"/>
    <x v="1"/>
    <x v="5"/>
    <x v="4"/>
    <x v="1"/>
    <x v="0"/>
    <x v="1"/>
  </r>
  <r>
    <x v="7"/>
    <s v="No"/>
    <s v="G-GA017"/>
    <d v="2023-08-06T00:00:00"/>
    <n v="12"/>
    <n v="16836.12"/>
    <n v="10686.599999999999"/>
    <x v="0"/>
    <x v="2"/>
    <x v="7"/>
    <x v="7"/>
    <x v="4"/>
    <x v="8"/>
  </r>
  <r>
    <x v="2"/>
    <s v="No"/>
    <s v="G-VR022"/>
    <d v="2024-06-17T00:00:00"/>
    <n v="6"/>
    <n v="4379.88"/>
    <n v="3533.94"/>
    <x v="1"/>
    <x v="5"/>
    <x v="2"/>
    <x v="1"/>
    <x v="4"/>
    <x v="9"/>
  </r>
  <r>
    <x v="9"/>
    <s v="No"/>
    <s v="S-FI012"/>
    <d v="2023-01-14T00:00:00"/>
    <n v="26"/>
    <n v="31145.920000000002"/>
    <n v="22946.3"/>
    <x v="0"/>
    <x v="0"/>
    <x v="9"/>
    <x v="1"/>
    <x v="3"/>
    <x v="6"/>
  </r>
  <r>
    <x v="3"/>
    <s v="No"/>
    <s v="L-UL031"/>
    <d v="2024-10-06T00:00:00"/>
    <n v="24"/>
    <n v="14573.52"/>
    <n v="8936.16"/>
    <x v="1"/>
    <x v="6"/>
    <x v="3"/>
    <x v="1"/>
    <x v="0"/>
    <x v="1"/>
  </r>
  <r>
    <x v="10"/>
    <s v="No"/>
    <s v="S-ST013"/>
    <d v="2024-02-18T00:00:00"/>
    <n v="16"/>
    <n v="6386.56"/>
    <n v="4826.24"/>
    <x v="1"/>
    <x v="3"/>
    <x v="10"/>
    <x v="4"/>
    <x v="3"/>
    <x v="4"/>
  </r>
  <r>
    <x v="4"/>
    <s v="No"/>
    <s v="L-GA036"/>
    <d v="2024-09-20T00:00:00"/>
    <n v="5"/>
    <n v="2403.5"/>
    <n v="1509.7"/>
    <x v="1"/>
    <x v="1"/>
    <x v="4"/>
    <x v="1"/>
    <x v="0"/>
    <x v="0"/>
  </r>
  <r>
    <x v="3"/>
    <s v="No"/>
    <s v="H-WI030"/>
    <d v="2023-04-29T00:00:00"/>
    <n v="7"/>
    <n v="3803.52"/>
    <n v="2706.06"/>
    <x v="0"/>
    <x v="4"/>
    <x v="3"/>
    <x v="1"/>
    <x v="2"/>
    <x v="10"/>
  </r>
  <r>
    <x v="1"/>
    <s v="No"/>
    <s v="G-VR022"/>
    <d v="2024-10-24T00:00:00"/>
    <n v="36"/>
    <n v="26279.279999999999"/>
    <n v="21203.64"/>
    <x v="1"/>
    <x v="6"/>
    <x v="1"/>
    <x v="1"/>
    <x v="4"/>
    <x v="9"/>
  </r>
  <r>
    <x v="15"/>
    <s v="No"/>
    <s v="G-GA018"/>
    <d v="2024-12-05T00:00:00"/>
    <n v="40"/>
    <n v="32266.399999999998"/>
    <n v="19241.600000000002"/>
    <x v="1"/>
    <x v="6"/>
    <x v="15"/>
    <x v="1"/>
    <x v="4"/>
    <x v="8"/>
  </r>
  <r>
    <x v="9"/>
    <s v="No"/>
    <s v="L-GA036"/>
    <d v="2024-06-21T00:00:00"/>
    <n v="5"/>
    <n v="2403.5"/>
    <n v="1509.7"/>
    <x v="1"/>
    <x v="5"/>
    <x v="9"/>
    <x v="1"/>
    <x v="0"/>
    <x v="0"/>
  </r>
  <r>
    <x v="5"/>
    <s v="No"/>
    <s v="G-GA018"/>
    <d v="2024-12-11T00:00:00"/>
    <n v="31"/>
    <n v="25006.46"/>
    <n v="14912.24"/>
    <x v="1"/>
    <x v="6"/>
    <x v="5"/>
    <x v="1"/>
    <x v="4"/>
    <x v="8"/>
  </r>
  <r>
    <x v="15"/>
    <s v="No"/>
    <s v="A-CH041"/>
    <d v="2024-11-08T00:00:00"/>
    <n v="40"/>
    <n v="10784.8"/>
    <n v="6555.5999999999995"/>
    <x v="1"/>
    <x v="6"/>
    <x v="15"/>
    <x v="5"/>
    <x v="1"/>
    <x v="2"/>
  </r>
  <r>
    <x v="5"/>
    <s v="No"/>
    <s v="A-LA026"/>
    <d v="2023-09-16T00:00:00"/>
    <n v="12"/>
    <n v="1609.8000000000002"/>
    <n v="1329.84"/>
    <x v="0"/>
    <x v="2"/>
    <x v="5"/>
    <x v="1"/>
    <x v="1"/>
    <x v="14"/>
  </r>
  <r>
    <x v="5"/>
    <s v="No"/>
    <s v="A-CH041"/>
    <d v="2023-07-13T00:00:00"/>
    <n v="6"/>
    <n v="1617.72"/>
    <n v="983.33999999999992"/>
    <x v="0"/>
    <x v="2"/>
    <x v="5"/>
    <x v="5"/>
    <x v="1"/>
    <x v="2"/>
  </r>
  <r>
    <x v="7"/>
    <s v="No"/>
    <s v="A-CH002"/>
    <d v="2024-07-23T00:00:00"/>
    <n v="7"/>
    <n v="1280.8599999999999"/>
    <n v="973.06999999999994"/>
    <x v="1"/>
    <x v="1"/>
    <x v="7"/>
    <x v="2"/>
    <x v="1"/>
    <x v="2"/>
  </r>
  <r>
    <x v="7"/>
    <s v="No"/>
    <s v="G-VR009"/>
    <d v="2023-11-07T00:00:00"/>
    <n v="28"/>
    <n v="29818.880000000001"/>
    <n v="19226.759999999998"/>
    <x v="0"/>
    <x v="7"/>
    <x v="7"/>
    <x v="1"/>
    <x v="4"/>
    <x v="9"/>
  </r>
  <r>
    <x v="5"/>
    <s v="No"/>
    <s v="H-WI008"/>
    <d v="2023-03-18T00:00:00"/>
    <n v="32"/>
    <n v="6253.76"/>
    <n v="4670.3999999999996"/>
    <x v="0"/>
    <x v="0"/>
    <x v="5"/>
    <x v="5"/>
    <x v="2"/>
    <x v="7"/>
  </r>
  <r>
    <x v="5"/>
    <s v="No"/>
    <s v="H-WI008"/>
    <d v="2023-04-29T00:00:00"/>
    <n v="4"/>
    <n v="781.72"/>
    <n v="583.79999999999995"/>
    <x v="0"/>
    <x v="4"/>
    <x v="5"/>
    <x v="5"/>
    <x v="2"/>
    <x v="7"/>
  </r>
  <r>
    <x v="10"/>
    <s v="No"/>
    <s v="A-KE025"/>
    <d v="2024-06-10T00:00:00"/>
    <n v="7"/>
    <n v="6629.3499999999995"/>
    <n v="4671.66"/>
    <x v="1"/>
    <x v="5"/>
    <x v="10"/>
    <x v="3"/>
    <x v="1"/>
    <x v="5"/>
  </r>
  <r>
    <x v="5"/>
    <s v="No"/>
    <s v="H-WI029"/>
    <d v="2024-10-26T00:00:00"/>
    <n v="24"/>
    <n v="30614.639999999999"/>
    <n v="19089.36"/>
    <x v="1"/>
    <x v="6"/>
    <x v="5"/>
    <x v="4"/>
    <x v="2"/>
    <x v="13"/>
  </r>
  <r>
    <x v="5"/>
    <s v="No"/>
    <s v="G-GA044"/>
    <d v="2023-01-14T00:00:00"/>
    <n v="31"/>
    <n v="35064.409999999996"/>
    <n v="29107.45"/>
    <x v="0"/>
    <x v="0"/>
    <x v="5"/>
    <x v="1"/>
    <x v="4"/>
    <x v="16"/>
  </r>
  <r>
    <x v="15"/>
    <s v="No"/>
    <s v="S-SM038"/>
    <d v="2023-09-30T00:00:00"/>
    <n v="13"/>
    <n v="18788.899999999998"/>
    <n v="12613.51"/>
    <x v="0"/>
    <x v="2"/>
    <x v="15"/>
    <x v="1"/>
    <x v="3"/>
    <x v="12"/>
  </r>
  <r>
    <x v="4"/>
    <s v="No"/>
    <s v="H-WI048"/>
    <d v="2023-10-10T00:00:00"/>
    <n v="34"/>
    <n v="32812.04"/>
    <n v="25680.199999999997"/>
    <x v="0"/>
    <x v="7"/>
    <x v="4"/>
    <x v="1"/>
    <x v="2"/>
    <x v="7"/>
  </r>
  <r>
    <x v="9"/>
    <s v="No"/>
    <s v="A-KE027"/>
    <d v="2023-04-21T00:00:00"/>
    <n v="18"/>
    <n v="15987.78"/>
    <n v="13004.1"/>
    <x v="0"/>
    <x v="4"/>
    <x v="9"/>
    <x v="2"/>
    <x v="1"/>
    <x v="5"/>
  </r>
  <r>
    <x v="10"/>
    <s v="No"/>
    <s v="H-WI042"/>
    <d v="2024-10-16T00:00:00"/>
    <n v="31"/>
    <n v="27385.399999999998"/>
    <n v="18739.189999999999"/>
    <x v="1"/>
    <x v="6"/>
    <x v="10"/>
    <x v="3"/>
    <x v="2"/>
    <x v="10"/>
  </r>
  <r>
    <x v="12"/>
    <s v="No"/>
    <s v="H-WI032"/>
    <d v="2024-11-24T00:00:00"/>
    <n v="23"/>
    <n v="5442.0300000000007"/>
    <n v="4212.91"/>
    <x v="1"/>
    <x v="6"/>
    <x v="12"/>
    <x v="1"/>
    <x v="2"/>
    <x v="13"/>
  </r>
  <r>
    <x v="3"/>
    <s v="No"/>
    <s v="G-GA044"/>
    <d v="2023-07-24T00:00:00"/>
    <n v="17"/>
    <n v="19228.87"/>
    <n v="15962.150000000001"/>
    <x v="0"/>
    <x v="2"/>
    <x v="3"/>
    <x v="1"/>
    <x v="4"/>
    <x v="16"/>
  </r>
  <r>
    <x v="5"/>
    <s v="No"/>
    <s v="A-MI007"/>
    <d v="2023-12-07T00:00:00"/>
    <n v="27"/>
    <n v="7757.1"/>
    <n v="6282.0899999999992"/>
    <x v="0"/>
    <x v="7"/>
    <x v="5"/>
    <x v="0"/>
    <x v="1"/>
    <x v="11"/>
  </r>
  <r>
    <x v="12"/>
    <s v="No"/>
    <s v="S-ST013"/>
    <d v="2024-07-26T00:00:00"/>
    <n v="15"/>
    <n v="5987.4000000000005"/>
    <n v="4524.5999999999995"/>
    <x v="1"/>
    <x v="1"/>
    <x v="12"/>
    <x v="4"/>
    <x v="3"/>
    <x v="4"/>
  </r>
  <r>
    <x v="15"/>
    <s v="No"/>
    <s v="A-CH045"/>
    <d v="2024-11-24T00:00:00"/>
    <n v="31"/>
    <n v="20827.350000000002"/>
    <n v="16448.29"/>
    <x v="1"/>
    <x v="6"/>
    <x v="15"/>
    <x v="1"/>
    <x v="1"/>
    <x v="2"/>
  </r>
  <r>
    <x v="6"/>
    <s v="No"/>
    <s v="A-KE025"/>
    <d v="2024-03-25T00:00:00"/>
    <n v="20"/>
    <n v="18941"/>
    <n v="13347.6"/>
    <x v="1"/>
    <x v="3"/>
    <x v="6"/>
    <x v="3"/>
    <x v="1"/>
    <x v="5"/>
  </r>
  <r>
    <x v="10"/>
    <s v="No"/>
    <s v="A-CH045"/>
    <d v="2024-07-22T00:00:00"/>
    <n v="12"/>
    <n v="8062.2000000000007"/>
    <n v="6367.08"/>
    <x v="1"/>
    <x v="1"/>
    <x v="10"/>
    <x v="1"/>
    <x v="1"/>
    <x v="2"/>
  </r>
  <r>
    <x v="2"/>
    <s v="No"/>
    <s v="H-NO015"/>
    <d v="2024-02-22T00:00:00"/>
    <n v="14"/>
    <n v="15512"/>
    <n v="12152.699999999999"/>
    <x v="1"/>
    <x v="3"/>
    <x v="2"/>
    <x v="1"/>
    <x v="2"/>
    <x v="3"/>
  </r>
  <r>
    <x v="5"/>
    <s v="No"/>
    <s v="S-FI050"/>
    <d v="2023-01-15T00:00:00"/>
    <n v="30"/>
    <n v="31610.7"/>
    <n v="19577.100000000002"/>
    <x v="0"/>
    <x v="0"/>
    <x v="5"/>
    <x v="2"/>
    <x v="3"/>
    <x v="6"/>
  </r>
  <r>
    <x v="0"/>
    <s v="No"/>
    <s v="G-GA046"/>
    <d v="2024-04-24T00:00:00"/>
    <n v="7"/>
    <n v="2262.0499999999997"/>
    <n v="1399.02"/>
    <x v="1"/>
    <x v="5"/>
    <x v="0"/>
    <x v="0"/>
    <x v="4"/>
    <x v="8"/>
  </r>
  <r>
    <x v="12"/>
    <s v="No"/>
    <s v="G-VR019"/>
    <d v="2023-05-08T00:00:00"/>
    <n v="16"/>
    <n v="16702.080000000002"/>
    <n v="10304.64"/>
    <x v="0"/>
    <x v="4"/>
    <x v="12"/>
    <x v="7"/>
    <x v="4"/>
    <x v="9"/>
  </r>
  <r>
    <x v="13"/>
    <s v="No"/>
    <s v="H-WI029"/>
    <d v="2024-09-13T00:00:00"/>
    <n v="20"/>
    <n v="25512.199999999997"/>
    <n v="15907.8"/>
    <x v="1"/>
    <x v="1"/>
    <x v="13"/>
    <x v="4"/>
    <x v="2"/>
    <x v="13"/>
  </r>
  <r>
    <x v="12"/>
    <s v="No"/>
    <s v="A-CH003"/>
    <d v="2024-05-11T00:00:00"/>
    <n v="20"/>
    <n v="7754.8"/>
    <n v="5188.4000000000005"/>
    <x v="1"/>
    <x v="5"/>
    <x v="12"/>
    <x v="6"/>
    <x v="1"/>
    <x v="2"/>
  </r>
  <r>
    <x v="7"/>
    <s v="No"/>
    <s v="A-KE011"/>
    <d v="2024-01-04T00:00:00"/>
    <n v="15"/>
    <n v="19968.45"/>
    <n v="12460.650000000001"/>
    <x v="1"/>
    <x v="3"/>
    <x v="7"/>
    <x v="2"/>
    <x v="1"/>
    <x v="5"/>
  </r>
  <r>
    <x v="0"/>
    <s v="No"/>
    <s v="A-CH002"/>
    <d v="2024-05-10T00:00:00"/>
    <n v="12"/>
    <n v="2195.7599999999998"/>
    <n v="1668.12"/>
    <x v="1"/>
    <x v="5"/>
    <x v="0"/>
    <x v="2"/>
    <x v="1"/>
    <x v="2"/>
  </r>
  <r>
    <x v="14"/>
    <s v="No"/>
    <s v="G-GA047"/>
    <d v="2024-04-23T00:00:00"/>
    <n v="18"/>
    <n v="21071.52"/>
    <n v="16833.059999999998"/>
    <x v="1"/>
    <x v="5"/>
    <x v="14"/>
    <x v="6"/>
    <x v="4"/>
    <x v="8"/>
  </r>
  <r>
    <x v="1"/>
    <s v="No"/>
    <s v="L-UL031"/>
    <d v="2024-08-04T00:00:00"/>
    <n v="5"/>
    <n v="3036.15"/>
    <n v="1861.6999999999998"/>
    <x v="1"/>
    <x v="1"/>
    <x v="1"/>
    <x v="1"/>
    <x v="0"/>
    <x v="1"/>
  </r>
  <r>
    <x v="15"/>
    <s v="No"/>
    <s v="S-SM038"/>
    <d v="2023-05-23T00:00:00"/>
    <n v="21"/>
    <n v="30351.3"/>
    <n v="20375.669999999998"/>
    <x v="0"/>
    <x v="4"/>
    <x v="15"/>
    <x v="1"/>
    <x v="3"/>
    <x v="12"/>
  </r>
  <r>
    <x v="0"/>
    <s v="No"/>
    <s v="L-GA036"/>
    <d v="2024-01-21T00:00:00"/>
    <n v="18"/>
    <n v="8652.6"/>
    <n v="5434.92"/>
    <x v="1"/>
    <x v="3"/>
    <x v="0"/>
    <x v="1"/>
    <x v="0"/>
    <x v="0"/>
  </r>
  <r>
    <x v="15"/>
    <s v="No"/>
    <s v="A-KE011"/>
    <d v="2024-05-26T00:00:00"/>
    <n v="5"/>
    <n v="6656.15"/>
    <n v="4153.55"/>
    <x v="1"/>
    <x v="5"/>
    <x v="15"/>
    <x v="2"/>
    <x v="1"/>
    <x v="5"/>
  </r>
  <r>
    <x v="5"/>
    <s v="No"/>
    <s v="A-CH003"/>
    <d v="2023-11-04T00:00:00"/>
    <n v="36"/>
    <n v="13958.64"/>
    <n v="9339.1200000000008"/>
    <x v="0"/>
    <x v="7"/>
    <x v="5"/>
    <x v="6"/>
    <x v="1"/>
    <x v="2"/>
  </r>
  <r>
    <x v="14"/>
    <s v="No"/>
    <s v="G-VR022"/>
    <d v="2024-02-03T00:00:00"/>
    <n v="19"/>
    <n v="13869.62"/>
    <n v="11190.81"/>
    <x v="1"/>
    <x v="3"/>
    <x v="14"/>
    <x v="1"/>
    <x v="4"/>
    <x v="9"/>
  </r>
  <r>
    <x v="15"/>
    <s v="No"/>
    <s v="L-UL034"/>
    <d v="2023-04-11T00:00:00"/>
    <n v="10"/>
    <n v="798.1"/>
    <n v="640.19999999999993"/>
    <x v="0"/>
    <x v="4"/>
    <x v="15"/>
    <x v="6"/>
    <x v="0"/>
    <x v="1"/>
  </r>
  <r>
    <x v="11"/>
    <s v="No"/>
    <s v="G-VR019"/>
    <d v="2023-11-26T00:00:00"/>
    <n v="26"/>
    <n v="27140.880000000005"/>
    <n v="16745.04"/>
    <x v="0"/>
    <x v="7"/>
    <x v="11"/>
    <x v="7"/>
    <x v="4"/>
    <x v="9"/>
  </r>
  <r>
    <x v="11"/>
    <s v="No"/>
    <s v="S-FI012"/>
    <d v="2023-11-23T00:00:00"/>
    <n v="29"/>
    <n v="34739.68"/>
    <n v="25593.949999999997"/>
    <x v="0"/>
    <x v="7"/>
    <x v="11"/>
    <x v="1"/>
    <x v="3"/>
    <x v="6"/>
  </r>
  <r>
    <x v="12"/>
    <s v="No"/>
    <s v="S-SM033"/>
    <d v="2024-07-11T00:00:00"/>
    <n v="19"/>
    <n v="25290.329999999998"/>
    <n v="15534.78"/>
    <x v="1"/>
    <x v="1"/>
    <x v="12"/>
    <x v="7"/>
    <x v="3"/>
    <x v="12"/>
  </r>
  <r>
    <x v="9"/>
    <s v="No"/>
    <s v="G-GA047"/>
    <d v="2024-04-17T00:00:00"/>
    <n v="20"/>
    <n v="23412.800000000003"/>
    <n v="18703.399999999998"/>
    <x v="1"/>
    <x v="5"/>
    <x v="9"/>
    <x v="6"/>
    <x v="4"/>
    <x v="8"/>
  </r>
  <r>
    <x v="2"/>
    <s v="No"/>
    <s v="A-CH045"/>
    <d v="2024-09-04T00:00:00"/>
    <n v="6"/>
    <n v="4031.1000000000004"/>
    <n v="3183.54"/>
    <x v="1"/>
    <x v="1"/>
    <x v="2"/>
    <x v="1"/>
    <x v="1"/>
    <x v="2"/>
  </r>
  <r>
    <x v="5"/>
    <s v="No"/>
    <s v="G-GA018"/>
    <d v="2024-03-08T00:00:00"/>
    <n v="17"/>
    <n v="13713.22"/>
    <n v="8177.68"/>
    <x v="1"/>
    <x v="3"/>
    <x v="5"/>
    <x v="1"/>
    <x v="4"/>
    <x v="8"/>
  </r>
  <r>
    <x v="3"/>
    <s v="No"/>
    <s v="L-UL034"/>
    <d v="2023-06-24T00:00:00"/>
    <n v="18"/>
    <n v="1436.58"/>
    <n v="1152.3599999999999"/>
    <x v="0"/>
    <x v="4"/>
    <x v="3"/>
    <x v="6"/>
    <x v="0"/>
    <x v="1"/>
  </r>
  <r>
    <x v="5"/>
    <s v="No"/>
    <s v="H-WI008"/>
    <d v="2023-10-01T00:00:00"/>
    <n v="42"/>
    <n v="8208.06"/>
    <n v="6129.9"/>
    <x v="0"/>
    <x v="7"/>
    <x v="5"/>
    <x v="5"/>
    <x v="2"/>
    <x v="7"/>
  </r>
  <r>
    <x v="8"/>
    <s v="No"/>
    <s v="G-GA018"/>
    <d v="2024-10-25T00:00:00"/>
    <n v="24"/>
    <n v="19359.84"/>
    <n v="11544.960000000001"/>
    <x v="1"/>
    <x v="6"/>
    <x v="8"/>
    <x v="1"/>
    <x v="4"/>
    <x v="8"/>
  </r>
  <r>
    <x v="4"/>
    <s v="No"/>
    <s v="A-KE027"/>
    <d v="2023-08-10T00:00:00"/>
    <n v="10"/>
    <n v="8882.1"/>
    <n v="7224.5"/>
    <x v="0"/>
    <x v="2"/>
    <x v="4"/>
    <x v="2"/>
    <x v="1"/>
    <x v="5"/>
  </r>
  <r>
    <x v="8"/>
    <s v="No"/>
    <s v="G-VR043"/>
    <d v="2023-04-19T00:00:00"/>
    <n v="5"/>
    <n v="1912.8999999999999"/>
    <n v="1511.6499999999999"/>
    <x v="0"/>
    <x v="4"/>
    <x v="8"/>
    <x v="0"/>
    <x v="4"/>
    <x v="9"/>
  </r>
  <r>
    <x v="0"/>
    <s v="No"/>
    <s v="H-WI029"/>
    <d v="2024-04-05T00:00:00"/>
    <n v="9"/>
    <n v="11480.49"/>
    <n v="7158.51"/>
    <x v="1"/>
    <x v="5"/>
    <x v="0"/>
    <x v="4"/>
    <x v="2"/>
    <x v="13"/>
  </r>
  <r>
    <x v="14"/>
    <s v="No"/>
    <s v="G-VR009"/>
    <d v="2023-08-23T00:00:00"/>
    <n v="5"/>
    <n v="5324.8"/>
    <n v="3433.35"/>
    <x v="0"/>
    <x v="2"/>
    <x v="14"/>
    <x v="1"/>
    <x v="4"/>
    <x v="9"/>
  </r>
  <r>
    <x v="15"/>
    <s v="No"/>
    <s v="A-CH002"/>
    <d v="2024-11-14T00:00:00"/>
    <n v="22"/>
    <n v="4025.56"/>
    <n v="3058.22"/>
    <x v="1"/>
    <x v="6"/>
    <x v="15"/>
    <x v="2"/>
    <x v="1"/>
    <x v="2"/>
  </r>
  <r>
    <x v="7"/>
    <s v="No"/>
    <s v="A-MI007"/>
    <d v="2024-04-12T00:00:00"/>
    <n v="22"/>
    <n v="6320.6"/>
    <n v="5118.74"/>
    <x v="1"/>
    <x v="5"/>
    <x v="7"/>
    <x v="0"/>
    <x v="1"/>
    <x v="11"/>
  </r>
  <r>
    <x v="5"/>
    <s v="No"/>
    <s v="H-WI008"/>
    <d v="2023-10-12T00:00:00"/>
    <n v="40"/>
    <n v="7817.2000000000007"/>
    <n v="5838"/>
    <x v="0"/>
    <x v="7"/>
    <x v="5"/>
    <x v="5"/>
    <x v="2"/>
    <x v="7"/>
  </r>
  <r>
    <x v="7"/>
    <s v="No"/>
    <s v="G-VR019"/>
    <d v="2023-07-25T00:00:00"/>
    <n v="13"/>
    <n v="13570.440000000002"/>
    <n v="8372.52"/>
    <x v="0"/>
    <x v="2"/>
    <x v="7"/>
    <x v="7"/>
    <x v="4"/>
    <x v="9"/>
  </r>
  <r>
    <x v="6"/>
    <s v="No"/>
    <s v="A-KE040"/>
    <d v="2023-03-29T00:00:00"/>
    <n v="10"/>
    <n v="1630.5"/>
    <n v="1261.0999999999999"/>
    <x v="0"/>
    <x v="0"/>
    <x v="6"/>
    <x v="1"/>
    <x v="1"/>
    <x v="5"/>
  </r>
  <r>
    <x v="14"/>
    <s v="No"/>
    <s v="S-FI050"/>
    <d v="2024-11-07T00:00:00"/>
    <n v="31"/>
    <n v="32664.390000000003"/>
    <n v="20229.670000000002"/>
    <x v="1"/>
    <x v="6"/>
    <x v="14"/>
    <x v="2"/>
    <x v="3"/>
    <x v="6"/>
  </r>
  <r>
    <x v="5"/>
    <s v="No"/>
    <s v="S-SM038"/>
    <d v="2023-06-03T00:00:00"/>
    <n v="13"/>
    <n v="18788.899999999998"/>
    <n v="12613.51"/>
    <x v="0"/>
    <x v="4"/>
    <x v="5"/>
    <x v="1"/>
    <x v="3"/>
    <x v="12"/>
  </r>
  <r>
    <x v="1"/>
    <s v="No"/>
    <s v="G-GA046"/>
    <d v="2024-01-04T00:00:00"/>
    <n v="18"/>
    <n v="5816.7"/>
    <n v="3597.4800000000005"/>
    <x v="1"/>
    <x v="3"/>
    <x v="1"/>
    <x v="0"/>
    <x v="4"/>
    <x v="8"/>
  </r>
  <r>
    <x v="8"/>
    <s v="No"/>
    <s v="L-UL034"/>
    <d v="2023-10-04T00:00:00"/>
    <n v="40"/>
    <n v="3192.4"/>
    <n v="2560.7999999999997"/>
    <x v="0"/>
    <x v="7"/>
    <x v="8"/>
    <x v="6"/>
    <x v="0"/>
    <x v="1"/>
  </r>
  <r>
    <x v="1"/>
    <s v="No"/>
    <s v="H-WI032"/>
    <d v="2024-09-25T00:00:00"/>
    <n v="10"/>
    <n v="2366.1000000000004"/>
    <n v="1831.6999999999998"/>
    <x v="1"/>
    <x v="1"/>
    <x v="1"/>
    <x v="1"/>
    <x v="2"/>
    <x v="13"/>
  </r>
  <r>
    <x v="3"/>
    <s v="No"/>
    <s v="G-GA047"/>
    <d v="2024-08-09T00:00:00"/>
    <n v="19"/>
    <n v="22242.160000000003"/>
    <n v="17768.23"/>
    <x v="1"/>
    <x v="1"/>
    <x v="3"/>
    <x v="6"/>
    <x v="4"/>
    <x v="8"/>
  </r>
  <r>
    <x v="10"/>
    <s v="No"/>
    <s v="S-ST013"/>
    <d v="2024-09-28T00:00:00"/>
    <n v="14"/>
    <n v="5588.2400000000007"/>
    <n v="4222.96"/>
    <x v="1"/>
    <x v="1"/>
    <x v="10"/>
    <x v="4"/>
    <x v="3"/>
    <x v="4"/>
  </r>
  <r>
    <x v="7"/>
    <s v="No"/>
    <s v="G-GA044"/>
    <d v="2023-05-20T00:00:00"/>
    <n v="4"/>
    <n v="4524.4399999999996"/>
    <n v="3755.8"/>
    <x v="0"/>
    <x v="4"/>
    <x v="7"/>
    <x v="1"/>
    <x v="4"/>
    <x v="16"/>
  </r>
  <r>
    <x v="12"/>
    <s v="No"/>
    <s v="A-KE020"/>
    <d v="2023-10-12T00:00:00"/>
    <n v="27"/>
    <n v="9211.59"/>
    <n v="5493.69"/>
    <x v="0"/>
    <x v="7"/>
    <x v="12"/>
    <x v="1"/>
    <x v="1"/>
    <x v="5"/>
  </r>
  <r>
    <x v="1"/>
    <s v="No"/>
    <s v="L-UL028"/>
    <d v="2024-03-23T00:00:00"/>
    <n v="19"/>
    <n v="8049.7300000000005"/>
    <n v="5245.9000000000005"/>
    <x v="1"/>
    <x v="3"/>
    <x v="1"/>
    <x v="7"/>
    <x v="0"/>
    <x v="1"/>
  </r>
  <r>
    <x v="2"/>
    <s v="No"/>
    <s v="A-MI014"/>
    <d v="2024-09-04T00:00:00"/>
    <n v="4"/>
    <n v="2249.64"/>
    <n v="1717.72"/>
    <x v="1"/>
    <x v="1"/>
    <x v="2"/>
    <x v="3"/>
    <x v="1"/>
    <x v="11"/>
  </r>
  <r>
    <x v="13"/>
    <s v="No"/>
    <s v="G-GA005"/>
    <d v="2023-06-07T00:00:00"/>
    <n v="5"/>
    <n v="2682.4"/>
    <n v="1955.1499999999999"/>
    <x v="0"/>
    <x v="4"/>
    <x v="13"/>
    <x v="1"/>
    <x v="4"/>
    <x v="8"/>
  </r>
  <r>
    <x v="1"/>
    <s v="No"/>
    <s v="H-NO015"/>
    <d v="2024-10-25T00:00:00"/>
    <n v="34"/>
    <n v="37672"/>
    <n v="29513.699999999997"/>
    <x v="1"/>
    <x v="6"/>
    <x v="1"/>
    <x v="1"/>
    <x v="2"/>
    <x v="3"/>
  </r>
  <r>
    <x v="14"/>
    <s v="No"/>
    <s v="G-GA018"/>
    <d v="2024-11-21T00:00:00"/>
    <n v="35"/>
    <n v="28233.1"/>
    <n v="16836.400000000001"/>
    <x v="1"/>
    <x v="6"/>
    <x v="14"/>
    <x v="1"/>
    <x v="4"/>
    <x v="8"/>
  </r>
  <r>
    <x v="5"/>
    <s v="No"/>
    <s v="L-GA036"/>
    <d v="2024-10-13T00:00:00"/>
    <n v="32"/>
    <n v="15382.4"/>
    <n v="9662.08"/>
    <x v="1"/>
    <x v="6"/>
    <x v="5"/>
    <x v="1"/>
    <x v="0"/>
    <x v="0"/>
  </r>
  <r>
    <x v="13"/>
    <s v="No"/>
    <s v="A-KE025"/>
    <d v="2024-08-15T00:00:00"/>
    <n v="3"/>
    <n v="2841.1499999999996"/>
    <n v="2002.1399999999999"/>
    <x v="1"/>
    <x v="1"/>
    <x v="13"/>
    <x v="3"/>
    <x v="1"/>
    <x v="5"/>
  </r>
  <r>
    <x v="14"/>
    <s v="No"/>
    <s v="A-KE027"/>
    <d v="2023-07-30T00:00:00"/>
    <n v="4"/>
    <n v="3552.84"/>
    <n v="2889.8"/>
    <x v="0"/>
    <x v="2"/>
    <x v="14"/>
    <x v="2"/>
    <x v="1"/>
    <x v="5"/>
  </r>
  <r>
    <x v="15"/>
    <s v="No"/>
    <s v="L-UL001"/>
    <d v="2023-02-23T00:00:00"/>
    <n v="26"/>
    <n v="5939.18"/>
    <n v="4746.5600000000004"/>
    <x v="0"/>
    <x v="0"/>
    <x v="15"/>
    <x v="5"/>
    <x v="0"/>
    <x v="1"/>
  </r>
  <r>
    <x v="0"/>
    <s v="No"/>
    <s v="S-SM033"/>
    <d v="2024-05-06T00:00:00"/>
    <n v="6"/>
    <n v="7986.42"/>
    <n v="4905.72"/>
    <x v="1"/>
    <x v="5"/>
    <x v="0"/>
    <x v="7"/>
    <x v="3"/>
    <x v="12"/>
  </r>
  <r>
    <x v="5"/>
    <s v="No"/>
    <s v="S-SM033"/>
    <d v="2024-04-05T00:00:00"/>
    <n v="10"/>
    <n v="13310.699999999999"/>
    <n v="8176.2"/>
    <x v="1"/>
    <x v="5"/>
    <x v="5"/>
    <x v="7"/>
    <x v="3"/>
    <x v="12"/>
  </r>
  <r>
    <x v="8"/>
    <s v="No"/>
    <s v="L-UL001"/>
    <d v="2023-06-29T00:00:00"/>
    <n v="15"/>
    <n v="3426.4500000000003"/>
    <n v="2738.4"/>
    <x v="0"/>
    <x v="4"/>
    <x v="8"/>
    <x v="5"/>
    <x v="0"/>
    <x v="1"/>
  </r>
  <r>
    <x v="1"/>
    <s v="No"/>
    <s v="A-CH039"/>
    <d v="2023-02-20T00:00:00"/>
    <n v="25"/>
    <n v="21951.75"/>
    <n v="15124.25"/>
    <x v="0"/>
    <x v="0"/>
    <x v="1"/>
    <x v="2"/>
    <x v="1"/>
    <x v="2"/>
  </r>
  <r>
    <x v="8"/>
    <s v="No"/>
    <s v="G-GA006"/>
    <d v="2024-03-24T00:00:00"/>
    <n v="23"/>
    <n v="31137.17"/>
    <n v="22412.58"/>
    <x v="1"/>
    <x v="3"/>
    <x v="8"/>
    <x v="6"/>
    <x v="4"/>
    <x v="8"/>
  </r>
  <r>
    <x v="8"/>
    <s v="No"/>
    <s v="G-GA005"/>
    <d v="2024-12-01T00:00:00"/>
    <n v="39"/>
    <n v="20922.72"/>
    <n v="15250.169999999998"/>
    <x v="1"/>
    <x v="6"/>
    <x v="8"/>
    <x v="1"/>
    <x v="4"/>
    <x v="8"/>
  </r>
  <r>
    <x v="11"/>
    <s v="No"/>
    <s v="S-SM033"/>
    <d v="2024-12-11T00:00:00"/>
    <n v="29"/>
    <n v="38601.03"/>
    <n v="23710.98"/>
    <x v="1"/>
    <x v="6"/>
    <x v="11"/>
    <x v="7"/>
    <x v="3"/>
    <x v="12"/>
  </r>
  <r>
    <x v="0"/>
    <s v="No"/>
    <s v="L-UL034"/>
    <d v="2023-12-11T00:00:00"/>
    <n v="36"/>
    <n v="2873.16"/>
    <n v="2304.7199999999998"/>
    <x v="0"/>
    <x v="7"/>
    <x v="0"/>
    <x v="6"/>
    <x v="0"/>
    <x v="1"/>
  </r>
  <r>
    <x v="0"/>
    <s v="No"/>
    <s v="G-GA046"/>
    <d v="2024-06-22T00:00:00"/>
    <n v="20"/>
    <n v="6463"/>
    <n v="3997.2000000000003"/>
    <x v="1"/>
    <x v="5"/>
    <x v="0"/>
    <x v="0"/>
    <x v="4"/>
    <x v="8"/>
  </r>
  <r>
    <x v="13"/>
    <s v="No"/>
    <s v="H-WI030"/>
    <d v="2023-03-15T00:00:00"/>
    <n v="13"/>
    <n v="7063.68"/>
    <n v="5025.54"/>
    <x v="0"/>
    <x v="0"/>
    <x v="13"/>
    <x v="1"/>
    <x v="2"/>
    <x v="10"/>
  </r>
  <r>
    <x v="14"/>
    <s v="No"/>
    <s v="H-WI029"/>
    <d v="2024-07-02T00:00:00"/>
    <n v="19"/>
    <n v="24236.589999999997"/>
    <n v="15112.41"/>
    <x v="1"/>
    <x v="1"/>
    <x v="14"/>
    <x v="4"/>
    <x v="2"/>
    <x v="13"/>
  </r>
  <r>
    <x v="5"/>
    <s v="No"/>
    <s v="H-WI032"/>
    <d v="2024-03-14T00:00:00"/>
    <n v="25"/>
    <n v="5915.25"/>
    <n v="4579.25"/>
    <x v="1"/>
    <x v="3"/>
    <x v="5"/>
    <x v="1"/>
    <x v="2"/>
    <x v="13"/>
  </r>
  <r>
    <x v="1"/>
    <s v="No"/>
    <s v="A-CH039"/>
    <d v="2023-10-31T00:00:00"/>
    <n v="26"/>
    <n v="22829.82"/>
    <n v="15729.220000000001"/>
    <x v="0"/>
    <x v="7"/>
    <x v="1"/>
    <x v="2"/>
    <x v="1"/>
    <x v="2"/>
  </r>
  <r>
    <x v="3"/>
    <s v="No"/>
    <s v="G-GA018"/>
    <d v="2024-07-22T00:00:00"/>
    <n v="9"/>
    <n v="7259.94"/>
    <n v="4329.3600000000006"/>
    <x v="1"/>
    <x v="1"/>
    <x v="3"/>
    <x v="1"/>
    <x v="4"/>
    <x v="8"/>
  </r>
  <r>
    <x v="3"/>
    <s v="No"/>
    <s v="A-MI014"/>
    <d v="2024-01-08T00:00:00"/>
    <n v="17"/>
    <n v="9560.9699999999993"/>
    <n v="7300.31"/>
    <x v="1"/>
    <x v="3"/>
    <x v="3"/>
    <x v="3"/>
    <x v="1"/>
    <x v="11"/>
  </r>
  <r>
    <x v="5"/>
    <s v="No"/>
    <s v="G-VR019"/>
    <d v="2023-09-20T00:00:00"/>
    <n v="21"/>
    <n v="21921.480000000003"/>
    <n v="13524.84"/>
    <x v="0"/>
    <x v="2"/>
    <x v="5"/>
    <x v="7"/>
    <x v="4"/>
    <x v="9"/>
  </r>
  <r>
    <x v="2"/>
    <s v="No"/>
    <s v="H-WI042"/>
    <d v="2024-11-03T00:00:00"/>
    <n v="30"/>
    <n v="26502"/>
    <n v="18134.7"/>
    <x v="1"/>
    <x v="6"/>
    <x v="2"/>
    <x v="3"/>
    <x v="2"/>
    <x v="10"/>
  </r>
  <r>
    <x v="12"/>
    <s v="No"/>
    <s v="G-GA017"/>
    <d v="2023-08-04T00:00:00"/>
    <n v="7"/>
    <n v="9821.07"/>
    <n v="6233.8499999999995"/>
    <x v="0"/>
    <x v="2"/>
    <x v="12"/>
    <x v="7"/>
    <x v="4"/>
    <x v="8"/>
  </r>
  <r>
    <x v="2"/>
    <s v="No"/>
    <s v="H-WI029"/>
    <d v="2024-01-10T00:00:00"/>
    <n v="21"/>
    <n v="26787.809999999998"/>
    <n v="16703.189999999999"/>
    <x v="1"/>
    <x v="3"/>
    <x v="2"/>
    <x v="4"/>
    <x v="2"/>
    <x v="13"/>
  </r>
  <r>
    <x v="5"/>
    <s v="No"/>
    <s v="A-KE027"/>
    <d v="2023-01-06T00:00:00"/>
    <n v="25"/>
    <n v="22205.25"/>
    <n v="18061.25"/>
    <x v="0"/>
    <x v="0"/>
    <x v="5"/>
    <x v="2"/>
    <x v="1"/>
    <x v="5"/>
  </r>
  <r>
    <x v="5"/>
    <s v="No"/>
    <s v="H-WI030"/>
    <d v="2023-06-17T00:00:00"/>
    <n v="9"/>
    <n v="4890.24"/>
    <n v="3479.22"/>
    <x v="0"/>
    <x v="4"/>
    <x v="5"/>
    <x v="1"/>
    <x v="2"/>
    <x v="10"/>
  </r>
  <r>
    <x v="7"/>
    <s v="No"/>
    <s v="H-WI008"/>
    <d v="2023-01-12T00:00:00"/>
    <n v="30"/>
    <n v="5862.9000000000005"/>
    <n v="4378.5"/>
    <x v="0"/>
    <x v="0"/>
    <x v="7"/>
    <x v="5"/>
    <x v="2"/>
    <x v="7"/>
  </r>
  <r>
    <x v="8"/>
    <s v="No"/>
    <s v="A-CH003"/>
    <d v="2023-04-03T00:00:00"/>
    <n v="20"/>
    <n v="7754.8"/>
    <n v="5188.4000000000005"/>
    <x v="0"/>
    <x v="4"/>
    <x v="8"/>
    <x v="6"/>
    <x v="1"/>
    <x v="2"/>
  </r>
  <r>
    <x v="15"/>
    <s v="No"/>
    <s v="G-GA044"/>
    <d v="2024-07-31T00:00:00"/>
    <n v="10"/>
    <n v="11311.099999999999"/>
    <n v="9389.5"/>
    <x v="1"/>
    <x v="1"/>
    <x v="15"/>
    <x v="1"/>
    <x v="4"/>
    <x v="16"/>
  </r>
  <r>
    <x v="5"/>
    <s v="No"/>
    <s v="H-WI029"/>
    <d v="2024-05-10T00:00:00"/>
    <n v="14"/>
    <n v="17858.539999999997"/>
    <n v="11135.46"/>
    <x v="1"/>
    <x v="5"/>
    <x v="5"/>
    <x v="4"/>
    <x v="2"/>
    <x v="13"/>
  </r>
  <r>
    <x v="3"/>
    <s v="No"/>
    <s v="L-GA010"/>
    <d v="2023-01-08T00:00:00"/>
    <n v="18"/>
    <n v="11754"/>
    <n v="8804.6999999999989"/>
    <x v="0"/>
    <x v="0"/>
    <x v="3"/>
    <x v="5"/>
    <x v="0"/>
    <x v="0"/>
  </r>
  <r>
    <x v="3"/>
    <s v="No"/>
    <s v="G-VR049"/>
    <d v="2023-10-27T00:00:00"/>
    <n v="40"/>
    <n v="34766.400000000001"/>
    <n v="26101.199999999997"/>
    <x v="0"/>
    <x v="7"/>
    <x v="3"/>
    <x v="5"/>
    <x v="4"/>
    <x v="9"/>
  </r>
  <r>
    <x v="0"/>
    <s v="No"/>
    <s v="S-SM023"/>
    <d v="2023-10-24T00:00:00"/>
    <n v="40"/>
    <n v="10370.799999999999"/>
    <n v="6778.8"/>
    <x v="0"/>
    <x v="7"/>
    <x v="0"/>
    <x v="6"/>
    <x v="3"/>
    <x v="15"/>
  </r>
  <r>
    <x v="5"/>
    <s v="No"/>
    <s v="L-GA004"/>
    <d v="2024-12-15T00:00:00"/>
    <n v="40"/>
    <n v="13275.2"/>
    <n v="7908.4000000000005"/>
    <x v="1"/>
    <x v="6"/>
    <x v="5"/>
    <x v="0"/>
    <x v="0"/>
    <x v="0"/>
  </r>
  <r>
    <x v="6"/>
    <s v="No"/>
    <s v="A-KE027"/>
    <d v="2023-05-03T00:00:00"/>
    <n v="19"/>
    <n v="16875.990000000002"/>
    <n v="13726.550000000001"/>
    <x v="0"/>
    <x v="4"/>
    <x v="6"/>
    <x v="2"/>
    <x v="1"/>
    <x v="5"/>
  </r>
  <r>
    <x v="12"/>
    <s v="No"/>
    <s v="H-WI035"/>
    <d v="2023-07-01T00:00:00"/>
    <n v="17"/>
    <n v="6025.14"/>
    <n v="4302.0200000000004"/>
    <x v="0"/>
    <x v="2"/>
    <x v="12"/>
    <x v="1"/>
    <x v="2"/>
    <x v="13"/>
  </r>
  <r>
    <x v="12"/>
    <s v="No"/>
    <s v="A-CH045"/>
    <d v="2024-02-09T00:00:00"/>
    <n v="29"/>
    <n v="19483.650000000001"/>
    <n v="15387.11"/>
    <x v="1"/>
    <x v="3"/>
    <x v="12"/>
    <x v="1"/>
    <x v="1"/>
    <x v="2"/>
  </r>
  <r>
    <x v="12"/>
    <s v="No"/>
    <s v="S-FI050"/>
    <d v="2023-05-12T00:00:00"/>
    <n v="14"/>
    <n v="14751.66"/>
    <n v="9135.9800000000014"/>
    <x v="0"/>
    <x v="4"/>
    <x v="12"/>
    <x v="2"/>
    <x v="3"/>
    <x v="6"/>
  </r>
  <r>
    <x v="1"/>
    <s v="No"/>
    <s v="G-GA018"/>
    <d v="2024-08-23T00:00:00"/>
    <n v="15"/>
    <n v="12099.9"/>
    <n v="7215.6"/>
    <x v="1"/>
    <x v="1"/>
    <x v="1"/>
    <x v="1"/>
    <x v="4"/>
    <x v="8"/>
  </r>
  <r>
    <x v="0"/>
    <s v="No"/>
    <s v="L-GA010"/>
    <d v="2023-07-10T00:00:00"/>
    <n v="22"/>
    <n v="14366"/>
    <n v="10761.3"/>
    <x v="0"/>
    <x v="2"/>
    <x v="0"/>
    <x v="5"/>
    <x v="0"/>
    <x v="0"/>
  </r>
  <r>
    <x v="1"/>
    <s v="No"/>
    <s v="H-WI035"/>
    <d v="2023-09-02T00:00:00"/>
    <n v="18"/>
    <n v="6379.56"/>
    <n v="4555.08"/>
    <x v="0"/>
    <x v="2"/>
    <x v="1"/>
    <x v="1"/>
    <x v="2"/>
    <x v="13"/>
  </r>
  <r>
    <x v="5"/>
    <s v="No"/>
    <s v="S-ST013"/>
    <d v="2024-10-15T00:00:00"/>
    <n v="1"/>
    <n v="399.16"/>
    <n v="301.64"/>
    <x v="1"/>
    <x v="6"/>
    <x v="5"/>
    <x v="4"/>
    <x v="3"/>
    <x v="4"/>
  </r>
  <r>
    <x v="5"/>
    <s v="No"/>
    <s v="G-GA018"/>
    <d v="2024-10-27T00:00:00"/>
    <n v="22"/>
    <n v="17746.52"/>
    <n v="10582.880000000001"/>
    <x v="1"/>
    <x v="6"/>
    <x v="5"/>
    <x v="1"/>
    <x v="4"/>
    <x v="8"/>
  </r>
  <r>
    <x v="5"/>
    <s v="No"/>
    <s v="G-VR009"/>
    <d v="2023-03-05T00:00:00"/>
    <n v="26"/>
    <n v="27688.959999999999"/>
    <n v="17853.419999999998"/>
    <x v="0"/>
    <x v="0"/>
    <x v="5"/>
    <x v="1"/>
    <x v="4"/>
    <x v="9"/>
  </r>
  <r>
    <x v="5"/>
    <s v="No"/>
    <s v="A-CH003"/>
    <d v="2024-06-08T00:00:00"/>
    <n v="15"/>
    <n v="5816.1"/>
    <n v="3891.3"/>
    <x v="1"/>
    <x v="5"/>
    <x v="5"/>
    <x v="6"/>
    <x v="1"/>
    <x v="2"/>
  </r>
  <r>
    <x v="5"/>
    <s v="No"/>
    <s v="G-GA017"/>
    <d v="2024-12-30T00:00:00"/>
    <n v="38"/>
    <n v="53314.38"/>
    <n v="33840.9"/>
    <x v="1"/>
    <x v="6"/>
    <x v="5"/>
    <x v="7"/>
    <x v="4"/>
    <x v="8"/>
  </r>
  <r>
    <x v="1"/>
    <s v="No"/>
    <s v="G-VR022"/>
    <d v="2024-10-22T00:00:00"/>
    <n v="26"/>
    <n v="18979.48"/>
    <n v="15313.74"/>
    <x v="1"/>
    <x v="6"/>
    <x v="1"/>
    <x v="1"/>
    <x v="4"/>
    <x v="9"/>
  </r>
  <r>
    <x v="13"/>
    <s v="No"/>
    <s v="H-WI032"/>
    <d v="2024-02-08T00:00:00"/>
    <n v="20"/>
    <n v="4732.2000000000007"/>
    <n v="3663.3999999999996"/>
    <x v="1"/>
    <x v="3"/>
    <x v="13"/>
    <x v="1"/>
    <x v="2"/>
    <x v="13"/>
  </r>
  <r>
    <x v="2"/>
    <s v="No"/>
    <s v="G-VR009"/>
    <d v="2023-11-03T00:00:00"/>
    <n v="25"/>
    <n v="26624"/>
    <n v="17166.75"/>
    <x v="0"/>
    <x v="7"/>
    <x v="2"/>
    <x v="1"/>
    <x v="4"/>
    <x v="9"/>
  </r>
  <r>
    <x v="5"/>
    <s v="No"/>
    <s v="A-KE027"/>
    <d v="2023-10-03T00:00:00"/>
    <n v="24"/>
    <n v="21317.040000000001"/>
    <n v="17338.800000000003"/>
    <x v="0"/>
    <x v="7"/>
    <x v="5"/>
    <x v="2"/>
    <x v="1"/>
    <x v="5"/>
  </r>
  <r>
    <x v="2"/>
    <s v="No"/>
    <s v="L-GA004"/>
    <d v="2023-05-27T00:00:00"/>
    <n v="7"/>
    <n v="2323.16"/>
    <n v="1383.97"/>
    <x v="0"/>
    <x v="4"/>
    <x v="2"/>
    <x v="0"/>
    <x v="0"/>
    <x v="0"/>
  </r>
  <r>
    <x v="5"/>
    <s v="No"/>
    <s v="H-NO016"/>
    <d v="2023-02-27T00:00:00"/>
    <n v="28"/>
    <n v="24737.72"/>
    <n v="17250.52"/>
    <x v="0"/>
    <x v="0"/>
    <x v="5"/>
    <x v="3"/>
    <x v="2"/>
    <x v="3"/>
  </r>
  <r>
    <x v="5"/>
    <s v="No"/>
    <s v="G-VR049"/>
    <d v="2023-04-05T00:00:00"/>
    <n v="23"/>
    <n v="19990.68"/>
    <n v="15008.189999999999"/>
    <x v="0"/>
    <x v="4"/>
    <x v="5"/>
    <x v="5"/>
    <x v="4"/>
    <x v="9"/>
  </r>
  <r>
    <x v="0"/>
    <s v="No"/>
    <s v="H-WI042"/>
    <d v="2024-08-08T00:00:00"/>
    <n v="3"/>
    <n v="2650.2"/>
    <n v="1813.47"/>
    <x v="1"/>
    <x v="1"/>
    <x v="0"/>
    <x v="3"/>
    <x v="2"/>
    <x v="10"/>
  </r>
  <r>
    <x v="2"/>
    <s v="No"/>
    <s v="H-WI032"/>
    <d v="2024-02-01T00:00:00"/>
    <n v="27"/>
    <n v="6388.47"/>
    <n v="4945.5899999999992"/>
    <x v="1"/>
    <x v="3"/>
    <x v="2"/>
    <x v="1"/>
    <x v="2"/>
    <x v="13"/>
  </r>
  <r>
    <x v="3"/>
    <s v="No"/>
    <s v="L-UL034"/>
    <d v="2023-09-27T00:00:00"/>
    <n v="12"/>
    <n v="957.72"/>
    <n v="768.24"/>
    <x v="0"/>
    <x v="2"/>
    <x v="3"/>
    <x v="6"/>
    <x v="0"/>
    <x v="1"/>
  </r>
  <r>
    <x v="10"/>
    <s v="No"/>
    <s v="H-WI042"/>
    <d v="2024-09-20T00:00:00"/>
    <n v="13"/>
    <n v="11484.199999999999"/>
    <n v="7858.37"/>
    <x v="1"/>
    <x v="1"/>
    <x v="10"/>
    <x v="3"/>
    <x v="2"/>
    <x v="10"/>
  </r>
  <r>
    <x v="2"/>
    <s v="No"/>
    <s v="H-WI032"/>
    <d v="2024-12-06T00:00:00"/>
    <n v="38"/>
    <n v="8991.18"/>
    <n v="6960.4599999999991"/>
    <x v="1"/>
    <x v="6"/>
    <x v="2"/>
    <x v="1"/>
    <x v="2"/>
    <x v="13"/>
  </r>
  <r>
    <x v="5"/>
    <s v="No"/>
    <s v="A-KE011"/>
    <d v="2024-05-06T00:00:00"/>
    <n v="14"/>
    <n v="18637.22"/>
    <n v="11629.94"/>
    <x v="1"/>
    <x v="5"/>
    <x v="5"/>
    <x v="2"/>
    <x v="1"/>
    <x v="5"/>
  </r>
  <r>
    <x v="12"/>
    <s v="No"/>
    <s v="L-UL001"/>
    <d v="2023-07-22T00:00:00"/>
    <n v="6"/>
    <n v="1370.58"/>
    <n v="1095.3600000000001"/>
    <x v="0"/>
    <x v="2"/>
    <x v="12"/>
    <x v="5"/>
    <x v="0"/>
    <x v="1"/>
  </r>
  <r>
    <x v="11"/>
    <s v="No"/>
    <s v="A-CH041"/>
    <d v="2023-05-27T00:00:00"/>
    <n v="4"/>
    <n v="1078.48"/>
    <n v="655.56"/>
    <x v="0"/>
    <x v="4"/>
    <x v="11"/>
    <x v="5"/>
    <x v="1"/>
    <x v="2"/>
  </r>
  <r>
    <x v="5"/>
    <s v="No"/>
    <s v="A-CH045"/>
    <d v="2024-10-12T00:00:00"/>
    <n v="27"/>
    <n v="18139.95"/>
    <n v="14325.93"/>
    <x v="1"/>
    <x v="6"/>
    <x v="5"/>
    <x v="1"/>
    <x v="1"/>
    <x v="2"/>
  </r>
  <r>
    <x v="5"/>
    <s v="No"/>
    <s v="A-KE027"/>
    <d v="2023-02-12T00:00:00"/>
    <n v="22"/>
    <n v="19540.620000000003"/>
    <n v="15893.900000000001"/>
    <x v="0"/>
    <x v="0"/>
    <x v="5"/>
    <x v="2"/>
    <x v="1"/>
    <x v="5"/>
  </r>
  <r>
    <x v="15"/>
    <s v="No"/>
    <s v="A-LA026"/>
    <d v="2024-07-23T00:00:00"/>
    <n v="16"/>
    <n v="2146.4"/>
    <n v="1773.12"/>
    <x v="1"/>
    <x v="1"/>
    <x v="15"/>
    <x v="1"/>
    <x v="1"/>
    <x v="14"/>
  </r>
  <r>
    <x v="1"/>
    <s v="No"/>
    <s v="L-UL001"/>
    <d v="2023-10-18T00:00:00"/>
    <n v="24"/>
    <n v="5482.32"/>
    <n v="4381.4400000000005"/>
    <x v="0"/>
    <x v="7"/>
    <x v="1"/>
    <x v="5"/>
    <x v="0"/>
    <x v="1"/>
  </r>
  <r>
    <x v="12"/>
    <s v="No"/>
    <s v="A-CH021"/>
    <d v="2024-08-16T00:00:00"/>
    <n v="11"/>
    <n v="2374.79"/>
    <n v="1718.97"/>
    <x v="1"/>
    <x v="1"/>
    <x v="12"/>
    <x v="4"/>
    <x v="1"/>
    <x v="2"/>
  </r>
  <r>
    <x v="6"/>
    <s v="No"/>
    <s v="S-FI037"/>
    <d v="2024-02-14T00:00:00"/>
    <n v="22"/>
    <n v="32372.120000000003"/>
    <n v="21904.3"/>
    <x v="1"/>
    <x v="3"/>
    <x v="6"/>
    <x v="1"/>
    <x v="3"/>
    <x v="6"/>
  </r>
  <r>
    <x v="8"/>
    <s v="No"/>
    <s v="A-KE024"/>
    <d v="2024-08-27T00:00:00"/>
    <n v="13"/>
    <n v="13695.24"/>
    <n v="8141.38"/>
    <x v="1"/>
    <x v="1"/>
    <x v="8"/>
    <x v="1"/>
    <x v="1"/>
    <x v="5"/>
  </r>
  <r>
    <x v="12"/>
    <s v="No"/>
    <s v="L-UL028"/>
    <d v="2024-02-03T00:00:00"/>
    <n v="22"/>
    <n v="9320.74"/>
    <n v="6074.2000000000007"/>
    <x v="1"/>
    <x v="3"/>
    <x v="12"/>
    <x v="7"/>
    <x v="0"/>
    <x v="1"/>
  </r>
  <r>
    <x v="10"/>
    <s v="No"/>
    <s v="L-GA004"/>
    <d v="2023-02-07T00:00:00"/>
    <n v="24"/>
    <n v="7965.12"/>
    <n v="4745.04"/>
    <x v="0"/>
    <x v="0"/>
    <x v="10"/>
    <x v="0"/>
    <x v="0"/>
    <x v="0"/>
  </r>
  <r>
    <x v="9"/>
    <s v="No"/>
    <s v="L-UL034"/>
    <d v="2023-10-15T00:00:00"/>
    <n v="39"/>
    <n v="3112.59"/>
    <n v="2496.7799999999997"/>
    <x v="0"/>
    <x v="7"/>
    <x v="9"/>
    <x v="6"/>
    <x v="0"/>
    <x v="1"/>
  </r>
  <r>
    <x v="3"/>
    <s v="No"/>
    <s v="A-CH003"/>
    <d v="2024-07-27T00:00:00"/>
    <n v="19"/>
    <n v="7367.06"/>
    <n v="4928.9800000000005"/>
    <x v="1"/>
    <x v="1"/>
    <x v="3"/>
    <x v="6"/>
    <x v="1"/>
    <x v="2"/>
  </r>
  <r>
    <x v="10"/>
    <s v="No"/>
    <s v="H-WI032"/>
    <d v="2024-05-22T00:00:00"/>
    <n v="4"/>
    <n v="946.44"/>
    <n v="732.68"/>
    <x v="1"/>
    <x v="5"/>
    <x v="10"/>
    <x v="1"/>
    <x v="2"/>
    <x v="13"/>
  </r>
  <r>
    <x v="5"/>
    <s v="No"/>
    <s v="A-KE024"/>
    <d v="2023-11-16T00:00:00"/>
    <n v="43"/>
    <n v="45299.64"/>
    <n v="26929.18"/>
    <x v="0"/>
    <x v="7"/>
    <x v="5"/>
    <x v="1"/>
    <x v="1"/>
    <x v="5"/>
  </r>
  <r>
    <x v="5"/>
    <s v="No"/>
    <s v="H-WI035"/>
    <d v="2023-10-14T00:00:00"/>
    <n v="34"/>
    <n v="12050.28"/>
    <n v="8604.0400000000009"/>
    <x v="0"/>
    <x v="7"/>
    <x v="5"/>
    <x v="1"/>
    <x v="2"/>
    <x v="13"/>
  </r>
  <r>
    <x v="12"/>
    <s v="No"/>
    <s v="A-KE025"/>
    <d v="2024-08-26T00:00:00"/>
    <n v="20"/>
    <n v="18941"/>
    <n v="13347.6"/>
    <x v="1"/>
    <x v="1"/>
    <x v="12"/>
    <x v="3"/>
    <x v="1"/>
    <x v="5"/>
  </r>
  <r>
    <x v="1"/>
    <s v="No"/>
    <s v="S-SM038"/>
    <d v="2023-11-27T00:00:00"/>
    <n v="27"/>
    <n v="39023.1"/>
    <n v="26197.29"/>
    <x v="0"/>
    <x v="7"/>
    <x v="1"/>
    <x v="1"/>
    <x v="3"/>
    <x v="12"/>
  </r>
  <r>
    <x v="0"/>
    <s v="No"/>
    <s v="G-VR049"/>
    <d v="2023-07-11T00:00:00"/>
    <n v="6"/>
    <n v="5214.96"/>
    <n v="3915.18"/>
    <x v="0"/>
    <x v="2"/>
    <x v="0"/>
    <x v="5"/>
    <x v="4"/>
    <x v="9"/>
  </r>
  <r>
    <x v="2"/>
    <s v="No"/>
    <s v="S-FI050"/>
    <d v="2023-06-04T00:00:00"/>
    <n v="10"/>
    <n v="10536.900000000001"/>
    <n v="6525.7000000000007"/>
    <x v="0"/>
    <x v="4"/>
    <x v="2"/>
    <x v="2"/>
    <x v="3"/>
    <x v="6"/>
  </r>
  <r>
    <x v="3"/>
    <s v="No"/>
    <s v="S-SM033"/>
    <d v="2024-02-04T00:00:00"/>
    <n v="22"/>
    <n v="29283.539999999997"/>
    <n v="17987.64"/>
    <x v="1"/>
    <x v="3"/>
    <x v="3"/>
    <x v="7"/>
    <x v="3"/>
    <x v="12"/>
  </r>
  <r>
    <x v="12"/>
    <s v="No"/>
    <s v="L-UL001"/>
    <d v="2023-09-04T00:00:00"/>
    <n v="3"/>
    <n v="685.29"/>
    <n v="547.68000000000006"/>
    <x v="0"/>
    <x v="2"/>
    <x v="12"/>
    <x v="5"/>
    <x v="0"/>
    <x v="1"/>
  </r>
  <r>
    <x v="1"/>
    <s v="No"/>
    <s v="A-CH003"/>
    <d v="2024-12-15T00:00:00"/>
    <n v="33"/>
    <n v="12795.42"/>
    <n v="8560.86"/>
    <x v="1"/>
    <x v="6"/>
    <x v="1"/>
    <x v="6"/>
    <x v="1"/>
    <x v="2"/>
  </r>
  <r>
    <x v="1"/>
    <s v="No"/>
    <s v="A-KE040"/>
    <d v="2023-01-14T00:00:00"/>
    <n v="26"/>
    <n v="4239.3"/>
    <n v="3278.86"/>
    <x v="0"/>
    <x v="0"/>
    <x v="1"/>
    <x v="1"/>
    <x v="1"/>
    <x v="5"/>
  </r>
  <r>
    <x v="3"/>
    <s v="No"/>
    <s v="A-CH002"/>
    <d v="2024-04-23T00:00:00"/>
    <n v="17"/>
    <n v="3110.66"/>
    <n v="2363.17"/>
    <x v="1"/>
    <x v="5"/>
    <x v="3"/>
    <x v="2"/>
    <x v="1"/>
    <x v="2"/>
  </r>
  <r>
    <x v="5"/>
    <s v="No"/>
    <s v="G-GA006"/>
    <d v="2024-05-19T00:00:00"/>
    <n v="15"/>
    <n v="20306.849999999999"/>
    <n v="14616.900000000001"/>
    <x v="1"/>
    <x v="5"/>
    <x v="5"/>
    <x v="6"/>
    <x v="4"/>
    <x v="8"/>
  </r>
  <r>
    <x v="12"/>
    <s v="No"/>
    <s v="G-VR009"/>
    <d v="2023-11-21T00:00:00"/>
    <n v="35"/>
    <n v="37273.599999999999"/>
    <n v="24033.449999999997"/>
    <x v="0"/>
    <x v="7"/>
    <x v="12"/>
    <x v="1"/>
    <x v="4"/>
    <x v="9"/>
  </r>
  <r>
    <x v="5"/>
    <s v="No"/>
    <s v="G-VR043"/>
    <d v="2024-10-11T00:00:00"/>
    <n v="34"/>
    <n v="13007.72"/>
    <n v="10279.219999999999"/>
    <x v="1"/>
    <x v="6"/>
    <x v="5"/>
    <x v="0"/>
    <x v="4"/>
    <x v="9"/>
  </r>
  <r>
    <x v="1"/>
    <s v="No"/>
    <s v="H-NO015"/>
    <d v="2024-10-24T00:00:00"/>
    <n v="24"/>
    <n v="26592"/>
    <n v="20833.199999999997"/>
    <x v="1"/>
    <x v="6"/>
    <x v="1"/>
    <x v="1"/>
    <x v="2"/>
    <x v="3"/>
  </r>
  <r>
    <x v="12"/>
    <s v="No"/>
    <s v="S-FI012"/>
    <d v="2023-08-10T00:00:00"/>
    <n v="5"/>
    <n v="5989.6"/>
    <n v="4412.75"/>
    <x v="0"/>
    <x v="2"/>
    <x v="12"/>
    <x v="1"/>
    <x v="3"/>
    <x v="6"/>
  </r>
  <r>
    <x v="15"/>
    <s v="No"/>
    <s v="A-CH041"/>
    <d v="2023-10-24T00:00:00"/>
    <n v="26"/>
    <n v="7010.12"/>
    <n v="4261.1399999999994"/>
    <x v="0"/>
    <x v="7"/>
    <x v="15"/>
    <x v="5"/>
    <x v="1"/>
    <x v="2"/>
  </r>
  <r>
    <x v="7"/>
    <s v="No"/>
    <s v="H-WI042"/>
    <d v="2024-03-25T00:00:00"/>
    <n v="30"/>
    <n v="26502"/>
    <n v="18134.7"/>
    <x v="1"/>
    <x v="3"/>
    <x v="7"/>
    <x v="3"/>
    <x v="2"/>
    <x v="10"/>
  </r>
  <r>
    <x v="10"/>
    <s v="No"/>
    <s v="S-ST013"/>
    <d v="2024-09-04T00:00:00"/>
    <n v="1"/>
    <n v="399.16"/>
    <n v="301.64"/>
    <x v="1"/>
    <x v="1"/>
    <x v="10"/>
    <x v="4"/>
    <x v="3"/>
    <x v="4"/>
  </r>
  <r>
    <x v="7"/>
    <s v="No"/>
    <s v="A-KE024"/>
    <d v="2023-04-23T00:00:00"/>
    <n v="19"/>
    <n v="20016.12"/>
    <n v="11898.94"/>
    <x v="0"/>
    <x v="4"/>
    <x v="7"/>
    <x v="1"/>
    <x v="1"/>
    <x v="5"/>
  </r>
  <r>
    <x v="11"/>
    <s v="No"/>
    <s v="A-CH002"/>
    <d v="2024-01-27T00:00:00"/>
    <n v="27"/>
    <n v="4940.46"/>
    <n v="3753.2699999999995"/>
    <x v="1"/>
    <x v="3"/>
    <x v="11"/>
    <x v="2"/>
    <x v="1"/>
    <x v="2"/>
  </r>
  <r>
    <x v="5"/>
    <s v="No"/>
    <s v="G-GA046"/>
    <d v="2024-11-20T00:00:00"/>
    <n v="24"/>
    <n v="7755.5999999999995"/>
    <n v="4796.6400000000003"/>
    <x v="1"/>
    <x v="6"/>
    <x v="5"/>
    <x v="0"/>
    <x v="4"/>
    <x v="8"/>
  </r>
  <r>
    <x v="15"/>
    <s v="No"/>
    <s v="A-CH002"/>
    <d v="2024-09-22T00:00:00"/>
    <n v="13"/>
    <n v="2378.7399999999998"/>
    <n v="1807.1299999999999"/>
    <x v="1"/>
    <x v="1"/>
    <x v="15"/>
    <x v="2"/>
    <x v="1"/>
    <x v="2"/>
  </r>
  <r>
    <x v="5"/>
    <s v="No"/>
    <s v="A-KE025"/>
    <d v="2024-04-26T00:00:00"/>
    <n v="12"/>
    <n v="11364.599999999999"/>
    <n v="8008.5599999999995"/>
    <x v="1"/>
    <x v="5"/>
    <x v="5"/>
    <x v="3"/>
    <x v="1"/>
    <x v="5"/>
  </r>
  <r>
    <x v="5"/>
    <s v="No"/>
    <s v="G-VR022"/>
    <d v="2024-04-13T00:00:00"/>
    <n v="13"/>
    <n v="9489.74"/>
    <n v="7656.87"/>
    <x v="1"/>
    <x v="5"/>
    <x v="5"/>
    <x v="1"/>
    <x v="4"/>
    <x v="9"/>
  </r>
  <r>
    <x v="10"/>
    <s v="No"/>
    <s v="L-UL028"/>
    <d v="2024-10-06T00:00:00"/>
    <n v="27"/>
    <n v="11439.09"/>
    <n v="7454.7000000000007"/>
    <x v="1"/>
    <x v="6"/>
    <x v="10"/>
    <x v="7"/>
    <x v="0"/>
    <x v="1"/>
  </r>
  <r>
    <x v="5"/>
    <s v="No"/>
    <s v="S-FI050"/>
    <d v="2023-09-30T00:00:00"/>
    <n v="8"/>
    <n v="8429.52"/>
    <n v="5220.5600000000004"/>
    <x v="0"/>
    <x v="2"/>
    <x v="5"/>
    <x v="2"/>
    <x v="3"/>
    <x v="6"/>
  </r>
  <r>
    <x v="3"/>
    <s v="No"/>
    <s v="S-SM033"/>
    <d v="2024-03-24T00:00:00"/>
    <n v="24"/>
    <n v="31945.68"/>
    <n v="19622.88"/>
    <x v="1"/>
    <x v="3"/>
    <x v="3"/>
    <x v="7"/>
    <x v="3"/>
    <x v="12"/>
  </r>
  <r>
    <x v="1"/>
    <s v="No"/>
    <s v="L-UL031"/>
    <d v="2024-09-12T00:00:00"/>
    <n v="20"/>
    <n v="12144.6"/>
    <n v="7446.7999999999993"/>
    <x v="1"/>
    <x v="1"/>
    <x v="1"/>
    <x v="1"/>
    <x v="0"/>
    <x v="1"/>
  </r>
  <r>
    <x v="3"/>
    <s v="No"/>
    <s v="A-CH002"/>
    <d v="2024-05-04T00:00:00"/>
    <n v="13"/>
    <n v="2378.7399999999998"/>
    <n v="1807.1299999999999"/>
    <x v="1"/>
    <x v="5"/>
    <x v="3"/>
    <x v="2"/>
    <x v="1"/>
    <x v="2"/>
  </r>
  <r>
    <x v="5"/>
    <s v="No"/>
    <s v="A-MI014"/>
    <d v="2024-04-28T00:00:00"/>
    <n v="9"/>
    <n v="5061.6899999999996"/>
    <n v="3864.87"/>
    <x v="1"/>
    <x v="5"/>
    <x v="5"/>
    <x v="3"/>
    <x v="1"/>
    <x v="11"/>
  </r>
  <r>
    <x v="2"/>
    <s v="No"/>
    <s v="S-SM033"/>
    <d v="2024-09-12T00:00:00"/>
    <n v="9"/>
    <n v="11979.63"/>
    <n v="7358.58"/>
    <x v="1"/>
    <x v="1"/>
    <x v="2"/>
    <x v="7"/>
    <x v="3"/>
    <x v="12"/>
  </r>
  <r>
    <x v="13"/>
    <s v="No"/>
    <s v="A-KE011"/>
    <d v="2024-11-25T00:00:00"/>
    <n v="24"/>
    <n v="31949.52"/>
    <n v="19937.04"/>
    <x v="1"/>
    <x v="6"/>
    <x v="13"/>
    <x v="2"/>
    <x v="1"/>
    <x v="5"/>
  </r>
  <r>
    <x v="4"/>
    <s v="No"/>
    <s v="S-SM038"/>
    <d v="2023-02-04T00:00:00"/>
    <n v="21"/>
    <n v="30351.3"/>
    <n v="20375.669999999998"/>
    <x v="0"/>
    <x v="0"/>
    <x v="4"/>
    <x v="1"/>
    <x v="3"/>
    <x v="12"/>
  </r>
  <r>
    <x v="11"/>
    <s v="No"/>
    <s v="G-VR022"/>
    <d v="2024-10-21T00:00:00"/>
    <n v="38"/>
    <n v="27739.24"/>
    <n v="22381.62"/>
    <x v="1"/>
    <x v="6"/>
    <x v="11"/>
    <x v="1"/>
    <x v="4"/>
    <x v="9"/>
  </r>
  <r>
    <x v="6"/>
    <s v="No"/>
    <s v="H-WI029"/>
    <d v="2024-10-19T00:00:00"/>
    <n v="30"/>
    <n v="38268.299999999996"/>
    <n v="23861.7"/>
    <x v="1"/>
    <x v="6"/>
    <x v="6"/>
    <x v="4"/>
    <x v="2"/>
    <x v="13"/>
  </r>
  <r>
    <x v="0"/>
    <s v="No"/>
    <s v="A-CH002"/>
    <d v="2024-04-21T00:00:00"/>
    <n v="9"/>
    <n v="1646.82"/>
    <n v="1251.0899999999999"/>
    <x v="1"/>
    <x v="5"/>
    <x v="0"/>
    <x v="2"/>
    <x v="1"/>
    <x v="2"/>
  </r>
  <r>
    <x v="6"/>
    <s v="No"/>
    <s v="A-MI014"/>
    <d v="2024-11-03T00:00:00"/>
    <n v="26"/>
    <n v="14622.66"/>
    <n v="11165.18"/>
    <x v="1"/>
    <x v="6"/>
    <x v="6"/>
    <x v="3"/>
    <x v="1"/>
    <x v="11"/>
  </r>
  <r>
    <x v="0"/>
    <s v="No"/>
    <s v="S-ST013"/>
    <d v="2024-06-20T00:00:00"/>
    <n v="17"/>
    <n v="6785.72"/>
    <n v="5127.88"/>
    <x v="1"/>
    <x v="5"/>
    <x v="0"/>
    <x v="4"/>
    <x v="3"/>
    <x v="4"/>
  </r>
  <r>
    <x v="2"/>
    <s v="No"/>
    <s v="H-NO016"/>
    <d v="2023-11-25T00:00:00"/>
    <n v="22"/>
    <n v="19436.78"/>
    <n v="13553.980000000001"/>
    <x v="0"/>
    <x v="7"/>
    <x v="2"/>
    <x v="3"/>
    <x v="2"/>
    <x v="3"/>
  </r>
  <r>
    <x v="8"/>
    <s v="No"/>
    <s v="G-GA046"/>
    <d v="2024-06-15T00:00:00"/>
    <n v="15"/>
    <n v="4847.25"/>
    <n v="2997.9"/>
    <x v="1"/>
    <x v="5"/>
    <x v="8"/>
    <x v="0"/>
    <x v="4"/>
    <x v="8"/>
  </r>
  <r>
    <x v="8"/>
    <s v="No"/>
    <s v="S-SM033"/>
    <d v="2024-08-18T00:00:00"/>
    <n v="14"/>
    <n v="18634.98"/>
    <n v="11446.68"/>
    <x v="1"/>
    <x v="1"/>
    <x v="8"/>
    <x v="7"/>
    <x v="3"/>
    <x v="12"/>
  </r>
  <r>
    <x v="15"/>
    <s v="No"/>
    <s v="L-UL028"/>
    <d v="2024-03-10T00:00:00"/>
    <n v="24"/>
    <n v="10168.08"/>
    <n v="6626.4000000000005"/>
    <x v="1"/>
    <x v="3"/>
    <x v="15"/>
    <x v="7"/>
    <x v="0"/>
    <x v="1"/>
  </r>
  <r>
    <x v="2"/>
    <s v="No"/>
    <s v="A-KE011"/>
    <d v="2024-08-07T00:00:00"/>
    <n v="3"/>
    <n v="3993.69"/>
    <n v="2492.13"/>
    <x v="1"/>
    <x v="1"/>
    <x v="2"/>
    <x v="2"/>
    <x v="1"/>
    <x v="5"/>
  </r>
  <r>
    <x v="15"/>
    <s v="No"/>
    <s v="S-SM033"/>
    <d v="2024-11-11T00:00:00"/>
    <n v="25"/>
    <n v="33276.75"/>
    <n v="20440.5"/>
    <x v="1"/>
    <x v="6"/>
    <x v="15"/>
    <x v="7"/>
    <x v="3"/>
    <x v="12"/>
  </r>
  <r>
    <x v="10"/>
    <s v="No"/>
    <s v="G-GA044"/>
    <d v="2023-09-20T00:00:00"/>
    <n v="5"/>
    <n v="5655.5499999999993"/>
    <n v="4694.75"/>
    <x v="0"/>
    <x v="2"/>
    <x v="10"/>
    <x v="1"/>
    <x v="4"/>
    <x v="16"/>
  </r>
  <r>
    <x v="5"/>
    <s v="No"/>
    <s v="A-KE025"/>
    <d v="2024-08-03T00:00:00"/>
    <n v="11"/>
    <n v="10417.549999999999"/>
    <n v="7341.18"/>
    <x v="1"/>
    <x v="1"/>
    <x v="5"/>
    <x v="3"/>
    <x v="1"/>
    <x v="5"/>
  </r>
  <r>
    <x v="13"/>
    <s v="No"/>
    <s v="G-GA017"/>
    <d v="2023-04-20T00:00:00"/>
    <n v="15"/>
    <n v="21045.15"/>
    <n v="13358.25"/>
    <x v="0"/>
    <x v="4"/>
    <x v="13"/>
    <x v="7"/>
    <x v="4"/>
    <x v="8"/>
  </r>
  <r>
    <x v="1"/>
    <s v="No"/>
    <s v="S-SM038"/>
    <d v="2023-03-01T00:00:00"/>
    <n v="15"/>
    <n v="21679.5"/>
    <n v="14554.05"/>
    <x v="0"/>
    <x v="0"/>
    <x v="1"/>
    <x v="1"/>
    <x v="3"/>
    <x v="12"/>
  </r>
  <r>
    <x v="4"/>
    <s v="No"/>
    <s v="S-FI012"/>
    <d v="2023-01-04T00:00:00"/>
    <n v="21"/>
    <n v="25156.32"/>
    <n v="18533.55"/>
    <x v="0"/>
    <x v="0"/>
    <x v="4"/>
    <x v="1"/>
    <x v="3"/>
    <x v="6"/>
  </r>
  <r>
    <x v="15"/>
    <s v="No"/>
    <s v="G-VR009"/>
    <d v="2023-08-15T00:00:00"/>
    <n v="11"/>
    <n v="11714.560000000001"/>
    <n v="7553.37"/>
    <x v="0"/>
    <x v="2"/>
    <x v="15"/>
    <x v="1"/>
    <x v="4"/>
    <x v="9"/>
  </r>
  <r>
    <x v="1"/>
    <s v="No"/>
    <s v="A-LA026"/>
    <d v="2023-10-26T00:00:00"/>
    <n v="29"/>
    <n v="3890.3500000000004"/>
    <n v="3213.7799999999997"/>
    <x v="0"/>
    <x v="7"/>
    <x v="1"/>
    <x v="1"/>
    <x v="1"/>
    <x v="14"/>
  </r>
  <r>
    <x v="2"/>
    <s v="No"/>
    <s v="H-WI035"/>
    <d v="2023-07-15T00:00:00"/>
    <n v="21"/>
    <n v="7442.8200000000006"/>
    <n v="5314.26"/>
    <x v="0"/>
    <x v="2"/>
    <x v="2"/>
    <x v="1"/>
    <x v="2"/>
    <x v="13"/>
  </r>
  <r>
    <x v="11"/>
    <s v="No"/>
    <s v="H-WI032"/>
    <d v="2024-06-13T00:00:00"/>
    <n v="2"/>
    <n v="473.22"/>
    <n v="366.34"/>
    <x v="1"/>
    <x v="5"/>
    <x v="11"/>
    <x v="1"/>
    <x v="2"/>
    <x v="13"/>
  </r>
  <r>
    <x v="10"/>
    <s v="No"/>
    <s v="A-KE025"/>
    <d v="2024-02-16T00:00:00"/>
    <n v="26"/>
    <n v="24623.3"/>
    <n v="17351.88"/>
    <x v="1"/>
    <x v="3"/>
    <x v="10"/>
    <x v="3"/>
    <x v="1"/>
    <x v="5"/>
  </r>
  <r>
    <x v="15"/>
    <s v="No"/>
    <s v="A-CH021"/>
    <d v="2023-07-30T00:00:00"/>
    <n v="23"/>
    <n v="4965.4699999999993"/>
    <n v="3594.21"/>
    <x v="0"/>
    <x v="2"/>
    <x v="15"/>
    <x v="4"/>
    <x v="1"/>
    <x v="2"/>
  </r>
  <r>
    <x v="0"/>
    <s v="No"/>
    <s v="G-VR022"/>
    <d v="2024-05-06T00:00:00"/>
    <n v="10"/>
    <n v="7299.8"/>
    <n v="5889.9"/>
    <x v="1"/>
    <x v="5"/>
    <x v="0"/>
    <x v="1"/>
    <x v="4"/>
    <x v="9"/>
  </r>
  <r>
    <x v="5"/>
    <s v="No"/>
    <s v="A-LA026"/>
    <d v="2023-01-22T00:00:00"/>
    <n v="19"/>
    <n v="2548.85"/>
    <n v="2105.58"/>
    <x v="0"/>
    <x v="0"/>
    <x v="5"/>
    <x v="1"/>
    <x v="1"/>
    <x v="14"/>
  </r>
  <r>
    <x v="1"/>
    <s v="No"/>
    <s v="L-GA010"/>
    <d v="2023-01-22T00:00:00"/>
    <n v="17"/>
    <n v="11101"/>
    <n v="8315.5499999999993"/>
    <x v="0"/>
    <x v="0"/>
    <x v="1"/>
    <x v="5"/>
    <x v="0"/>
    <x v="0"/>
  </r>
  <r>
    <x v="15"/>
    <s v="No"/>
    <s v="A-KE024"/>
    <d v="2023-10-08T00:00:00"/>
    <n v="34"/>
    <n v="35818.32"/>
    <n v="21292.84"/>
    <x v="0"/>
    <x v="7"/>
    <x v="15"/>
    <x v="1"/>
    <x v="1"/>
    <x v="5"/>
  </r>
  <r>
    <x v="15"/>
    <s v="No"/>
    <s v="S-ST013"/>
    <d v="2024-09-04T00:00:00"/>
    <n v="14"/>
    <n v="5588.2400000000007"/>
    <n v="4222.96"/>
    <x v="1"/>
    <x v="1"/>
    <x v="15"/>
    <x v="4"/>
    <x v="3"/>
    <x v="4"/>
  </r>
  <r>
    <x v="15"/>
    <s v="No"/>
    <s v="S-SM033"/>
    <d v="2024-12-27T00:00:00"/>
    <n v="22"/>
    <n v="29283.539999999997"/>
    <n v="17987.64"/>
    <x v="1"/>
    <x v="6"/>
    <x v="15"/>
    <x v="7"/>
    <x v="3"/>
    <x v="12"/>
  </r>
  <r>
    <x v="10"/>
    <s v="No"/>
    <s v="A-KE020"/>
    <d v="2023-09-07T00:00:00"/>
    <n v="13"/>
    <n v="4435.21"/>
    <n v="2645.11"/>
    <x v="0"/>
    <x v="2"/>
    <x v="10"/>
    <x v="1"/>
    <x v="1"/>
    <x v="5"/>
  </r>
  <r>
    <x v="6"/>
    <s v="No"/>
    <s v="S-SM033"/>
    <d v="2024-08-02T00:00:00"/>
    <n v="18"/>
    <n v="23959.26"/>
    <n v="14717.16"/>
    <x v="1"/>
    <x v="1"/>
    <x v="6"/>
    <x v="7"/>
    <x v="3"/>
    <x v="12"/>
  </r>
  <r>
    <x v="1"/>
    <s v="No"/>
    <s v="H-WI032"/>
    <d v="2024-11-14T00:00:00"/>
    <n v="22"/>
    <n v="5205.42"/>
    <n v="4029.74"/>
    <x v="1"/>
    <x v="6"/>
    <x v="1"/>
    <x v="1"/>
    <x v="2"/>
    <x v="13"/>
  </r>
  <r>
    <x v="5"/>
    <s v="No"/>
    <s v="L-GA036"/>
    <d v="2024-02-10T00:00:00"/>
    <n v="18"/>
    <n v="8652.6"/>
    <n v="5434.92"/>
    <x v="1"/>
    <x v="3"/>
    <x v="5"/>
    <x v="1"/>
    <x v="0"/>
    <x v="0"/>
  </r>
  <r>
    <x v="0"/>
    <s v="No"/>
    <s v="A-CH002"/>
    <d v="2024-08-15T00:00:00"/>
    <n v="1"/>
    <n v="182.98"/>
    <n v="139.01"/>
    <x v="1"/>
    <x v="1"/>
    <x v="0"/>
    <x v="2"/>
    <x v="1"/>
    <x v="2"/>
  </r>
  <r>
    <x v="2"/>
    <s v="No"/>
    <s v="L-UL001"/>
    <d v="2023-05-04T00:00:00"/>
    <n v="19"/>
    <n v="4340.17"/>
    <n v="3468.64"/>
    <x v="0"/>
    <x v="4"/>
    <x v="2"/>
    <x v="5"/>
    <x v="0"/>
    <x v="1"/>
  </r>
  <r>
    <x v="6"/>
    <s v="No"/>
    <s v="L-GA036"/>
    <d v="2024-07-01T00:00:00"/>
    <n v="14"/>
    <n v="6729.8"/>
    <n v="4227.16"/>
    <x v="1"/>
    <x v="1"/>
    <x v="6"/>
    <x v="1"/>
    <x v="0"/>
    <x v="0"/>
  </r>
  <r>
    <x v="14"/>
    <s v="No"/>
    <s v="S-FI050"/>
    <d v="2024-07-14T00:00:00"/>
    <n v="14"/>
    <n v="14751.66"/>
    <n v="9135.9800000000014"/>
    <x v="1"/>
    <x v="1"/>
    <x v="14"/>
    <x v="2"/>
    <x v="3"/>
    <x v="6"/>
  </r>
  <r>
    <x v="5"/>
    <s v="No"/>
    <s v="G-GA018"/>
    <d v="2024-04-08T00:00:00"/>
    <n v="17"/>
    <n v="13713.22"/>
    <n v="8177.68"/>
    <x v="1"/>
    <x v="5"/>
    <x v="5"/>
    <x v="1"/>
    <x v="4"/>
    <x v="8"/>
  </r>
  <r>
    <x v="2"/>
    <s v="No"/>
    <s v="L-GA036"/>
    <d v="2024-06-04T00:00:00"/>
    <n v="11"/>
    <n v="5287.7"/>
    <n v="3321.34"/>
    <x v="1"/>
    <x v="5"/>
    <x v="2"/>
    <x v="1"/>
    <x v="0"/>
    <x v="0"/>
  </r>
  <r>
    <x v="15"/>
    <s v="No"/>
    <s v="S-FI050"/>
    <d v="2023-05-25T00:00:00"/>
    <n v="21"/>
    <n v="22127.49"/>
    <n v="13703.970000000001"/>
    <x v="0"/>
    <x v="4"/>
    <x v="15"/>
    <x v="2"/>
    <x v="3"/>
    <x v="6"/>
  </r>
  <r>
    <x v="9"/>
    <s v="No"/>
    <s v="G-VR009"/>
    <d v="2023-03-27T00:00:00"/>
    <n v="17"/>
    <n v="18104.32"/>
    <n v="11673.39"/>
    <x v="0"/>
    <x v="0"/>
    <x v="9"/>
    <x v="1"/>
    <x v="4"/>
    <x v="9"/>
  </r>
  <r>
    <x v="8"/>
    <s v="No"/>
    <s v="G-VR022"/>
    <d v="2024-05-02T00:00:00"/>
    <n v="15"/>
    <n v="10949.7"/>
    <n v="8834.85"/>
    <x v="1"/>
    <x v="5"/>
    <x v="8"/>
    <x v="1"/>
    <x v="4"/>
    <x v="9"/>
  </r>
  <r>
    <x v="14"/>
    <s v="No"/>
    <s v="L-UL034"/>
    <d v="2023-12-09T00:00:00"/>
    <n v="34"/>
    <n v="2713.54"/>
    <n v="2176.6799999999998"/>
    <x v="0"/>
    <x v="7"/>
    <x v="14"/>
    <x v="6"/>
    <x v="0"/>
    <x v="1"/>
  </r>
  <r>
    <x v="15"/>
    <s v="No"/>
    <s v="G-GA006"/>
    <d v="2024-07-20T00:00:00"/>
    <n v="15"/>
    <n v="20306.849999999999"/>
    <n v="14616.900000000001"/>
    <x v="1"/>
    <x v="1"/>
    <x v="15"/>
    <x v="6"/>
    <x v="4"/>
    <x v="8"/>
  </r>
  <r>
    <x v="0"/>
    <s v="No"/>
    <s v="H-WI035"/>
    <d v="2023-04-26T00:00:00"/>
    <n v="17"/>
    <n v="6025.14"/>
    <n v="4302.0200000000004"/>
    <x v="0"/>
    <x v="4"/>
    <x v="0"/>
    <x v="1"/>
    <x v="2"/>
    <x v="13"/>
  </r>
  <r>
    <x v="14"/>
    <s v="No"/>
    <s v="A-LA026"/>
    <d v="2023-09-15T00:00:00"/>
    <n v="5"/>
    <n v="670.75"/>
    <n v="554.09999999999991"/>
    <x v="0"/>
    <x v="2"/>
    <x v="14"/>
    <x v="1"/>
    <x v="1"/>
    <x v="14"/>
  </r>
  <r>
    <x v="11"/>
    <s v="No"/>
    <s v="S-SM038"/>
    <d v="2024-09-04T00:00:00"/>
    <n v="4"/>
    <n v="5781.2"/>
    <n v="3881.08"/>
    <x v="1"/>
    <x v="1"/>
    <x v="11"/>
    <x v="1"/>
    <x v="3"/>
    <x v="12"/>
  </r>
  <r>
    <x v="7"/>
    <s v="No"/>
    <s v="H-WI008"/>
    <d v="2023-07-01T00:00:00"/>
    <n v="4"/>
    <n v="781.72"/>
    <n v="583.79999999999995"/>
    <x v="0"/>
    <x v="2"/>
    <x v="7"/>
    <x v="5"/>
    <x v="2"/>
    <x v="7"/>
  </r>
  <r>
    <x v="5"/>
    <s v="No"/>
    <s v="A-KE024"/>
    <d v="2023-11-17T00:00:00"/>
    <n v="22"/>
    <n v="23176.560000000001"/>
    <n v="13777.72"/>
    <x v="0"/>
    <x v="7"/>
    <x v="5"/>
    <x v="1"/>
    <x v="1"/>
    <x v="5"/>
  </r>
  <r>
    <x v="6"/>
    <s v="No"/>
    <s v="G-GA018"/>
    <d v="2024-03-24T00:00:00"/>
    <n v="11"/>
    <n v="8873.26"/>
    <n v="5291.4400000000005"/>
    <x v="1"/>
    <x v="3"/>
    <x v="6"/>
    <x v="1"/>
    <x v="4"/>
    <x v="8"/>
  </r>
  <r>
    <x v="3"/>
    <s v="No"/>
    <s v="S-FI037"/>
    <d v="2024-02-12T00:00:00"/>
    <n v="19"/>
    <n v="27957.74"/>
    <n v="18917.349999999999"/>
    <x v="1"/>
    <x v="3"/>
    <x v="3"/>
    <x v="1"/>
    <x v="3"/>
    <x v="6"/>
  </r>
  <r>
    <x v="5"/>
    <s v="No"/>
    <s v="L-GA004"/>
    <d v="2023-07-20T00:00:00"/>
    <n v="15"/>
    <n v="4978.2"/>
    <n v="2965.65"/>
    <x v="0"/>
    <x v="2"/>
    <x v="5"/>
    <x v="0"/>
    <x v="0"/>
    <x v="0"/>
  </r>
  <r>
    <x v="5"/>
    <s v="No"/>
    <s v="H-WI048"/>
    <d v="2023-06-10T00:00:00"/>
    <n v="17"/>
    <n v="16406.02"/>
    <n v="12840.099999999999"/>
    <x v="0"/>
    <x v="4"/>
    <x v="5"/>
    <x v="1"/>
    <x v="2"/>
    <x v="7"/>
  </r>
  <r>
    <x v="14"/>
    <s v="No"/>
    <s v="A-KE024"/>
    <d v="2023-01-18T00:00:00"/>
    <n v="25"/>
    <n v="26337"/>
    <n v="15656.5"/>
    <x v="0"/>
    <x v="0"/>
    <x v="14"/>
    <x v="1"/>
    <x v="1"/>
    <x v="5"/>
  </r>
  <r>
    <x v="5"/>
    <s v="No"/>
    <s v="A-CH041"/>
    <d v="2023-06-14T00:00:00"/>
    <n v="6"/>
    <n v="1617.72"/>
    <n v="983.33999999999992"/>
    <x v="0"/>
    <x v="4"/>
    <x v="5"/>
    <x v="5"/>
    <x v="1"/>
    <x v="2"/>
  </r>
  <r>
    <x v="15"/>
    <s v="No"/>
    <s v="S-ST013"/>
    <d v="2024-05-08T00:00:00"/>
    <n v="17"/>
    <n v="6785.72"/>
    <n v="5127.88"/>
    <x v="1"/>
    <x v="5"/>
    <x v="15"/>
    <x v="4"/>
    <x v="3"/>
    <x v="4"/>
  </r>
  <r>
    <x v="2"/>
    <s v="No"/>
    <s v="G-GA047"/>
    <d v="2024-03-24T00:00:00"/>
    <n v="17"/>
    <n v="19900.88"/>
    <n v="15897.89"/>
    <x v="1"/>
    <x v="3"/>
    <x v="2"/>
    <x v="6"/>
    <x v="4"/>
    <x v="8"/>
  </r>
  <r>
    <x v="3"/>
    <s v="No"/>
    <s v="A-KE011"/>
    <d v="2024-10-05T00:00:00"/>
    <n v="23"/>
    <n v="30618.29"/>
    <n v="19106.330000000002"/>
    <x v="1"/>
    <x v="6"/>
    <x v="3"/>
    <x v="2"/>
    <x v="1"/>
    <x v="5"/>
  </r>
  <r>
    <x v="3"/>
    <s v="No"/>
    <s v="L-UL031"/>
    <d v="2024-05-20T00:00:00"/>
    <n v="7"/>
    <n v="4250.6100000000006"/>
    <n v="2606.3799999999997"/>
    <x v="1"/>
    <x v="5"/>
    <x v="3"/>
    <x v="1"/>
    <x v="0"/>
    <x v="1"/>
  </r>
  <r>
    <x v="5"/>
    <s v="No"/>
    <s v="A-MI007"/>
    <d v="2023-07-18T00:00:00"/>
    <n v="17"/>
    <n v="4884.1000000000004"/>
    <n v="3955.39"/>
    <x v="0"/>
    <x v="2"/>
    <x v="5"/>
    <x v="0"/>
    <x v="1"/>
    <x v="11"/>
  </r>
  <r>
    <x v="5"/>
    <s v="No"/>
    <s v="A-CH003"/>
    <d v="2024-10-27T00:00:00"/>
    <n v="38"/>
    <n v="14734.12"/>
    <n v="9857.9600000000009"/>
    <x v="1"/>
    <x v="6"/>
    <x v="5"/>
    <x v="6"/>
    <x v="1"/>
    <x v="2"/>
  </r>
  <r>
    <x v="5"/>
    <s v="No"/>
    <s v="G-GA005"/>
    <d v="2023-11-01T00:00:00"/>
    <n v="37"/>
    <n v="19849.760000000002"/>
    <n v="14468.109999999999"/>
    <x v="0"/>
    <x v="7"/>
    <x v="5"/>
    <x v="1"/>
    <x v="4"/>
    <x v="8"/>
  </r>
  <r>
    <x v="5"/>
    <s v="No"/>
    <s v="H-WI035"/>
    <d v="2023-04-28T00:00:00"/>
    <n v="16"/>
    <n v="5670.72"/>
    <n v="4048.96"/>
    <x v="0"/>
    <x v="4"/>
    <x v="5"/>
    <x v="1"/>
    <x v="2"/>
    <x v="13"/>
  </r>
  <r>
    <x v="7"/>
    <s v="No"/>
    <s v="S-FI012"/>
    <d v="2023-05-22T00:00:00"/>
    <n v="8"/>
    <n v="9583.36"/>
    <n v="7060.4"/>
    <x v="0"/>
    <x v="4"/>
    <x v="7"/>
    <x v="1"/>
    <x v="3"/>
    <x v="6"/>
  </r>
  <r>
    <x v="5"/>
    <s v="No"/>
    <s v="A-CH003"/>
    <d v="2023-03-14T00:00:00"/>
    <n v="18"/>
    <n v="6979.32"/>
    <n v="4669.5600000000004"/>
    <x v="0"/>
    <x v="0"/>
    <x v="5"/>
    <x v="6"/>
    <x v="1"/>
    <x v="2"/>
  </r>
  <r>
    <x v="6"/>
    <s v="No"/>
    <s v="G-GA006"/>
    <d v="2024-06-22T00:00:00"/>
    <n v="13"/>
    <n v="17599.27"/>
    <n v="12667.98"/>
    <x v="1"/>
    <x v="5"/>
    <x v="6"/>
    <x v="6"/>
    <x v="4"/>
    <x v="8"/>
  </r>
  <r>
    <x v="3"/>
    <s v="No"/>
    <s v="S-ST013"/>
    <d v="2024-12-25T00:00:00"/>
    <n v="40"/>
    <n v="15966.400000000001"/>
    <n v="12065.599999999999"/>
    <x v="1"/>
    <x v="6"/>
    <x v="3"/>
    <x v="4"/>
    <x v="3"/>
    <x v="4"/>
  </r>
  <r>
    <x v="10"/>
    <s v="No"/>
    <s v="H-NO016"/>
    <d v="2023-12-29T00:00:00"/>
    <n v="36"/>
    <n v="31805.64"/>
    <n v="22179.24"/>
    <x v="0"/>
    <x v="7"/>
    <x v="10"/>
    <x v="3"/>
    <x v="2"/>
    <x v="3"/>
  </r>
  <r>
    <x v="11"/>
    <s v="No"/>
    <s v="A-CH045"/>
    <d v="2024-11-14T00:00:00"/>
    <n v="21"/>
    <n v="14108.85"/>
    <n v="11142.390000000001"/>
    <x v="1"/>
    <x v="6"/>
    <x v="11"/>
    <x v="1"/>
    <x v="1"/>
    <x v="2"/>
  </r>
  <r>
    <x v="9"/>
    <s v="No"/>
    <s v="G-VR022"/>
    <d v="2024-12-26T00:00:00"/>
    <n v="36"/>
    <n v="26279.279999999999"/>
    <n v="21203.64"/>
    <x v="1"/>
    <x v="6"/>
    <x v="9"/>
    <x v="1"/>
    <x v="4"/>
    <x v="9"/>
  </r>
  <r>
    <x v="3"/>
    <s v="No"/>
    <s v="A-LA026"/>
    <d v="2023-07-13T00:00:00"/>
    <n v="19"/>
    <n v="2548.85"/>
    <n v="2105.58"/>
    <x v="0"/>
    <x v="2"/>
    <x v="3"/>
    <x v="1"/>
    <x v="1"/>
    <x v="14"/>
  </r>
  <r>
    <x v="5"/>
    <s v="No"/>
    <s v="H-WI029"/>
    <d v="2024-10-07T00:00:00"/>
    <n v="32"/>
    <n v="40819.519999999997"/>
    <n v="25452.48"/>
    <x v="1"/>
    <x v="6"/>
    <x v="5"/>
    <x v="4"/>
    <x v="2"/>
    <x v="13"/>
  </r>
  <r>
    <x v="0"/>
    <s v="No"/>
    <s v="A-CH039"/>
    <d v="2023-09-25T00:00:00"/>
    <n v="7"/>
    <n v="6146.4900000000007"/>
    <n v="4234.79"/>
    <x v="0"/>
    <x v="2"/>
    <x v="0"/>
    <x v="2"/>
    <x v="1"/>
    <x v="2"/>
  </r>
  <r>
    <x v="5"/>
    <s v="No"/>
    <s v="A-KE025"/>
    <d v="2024-03-21T00:00:00"/>
    <n v="29"/>
    <n v="27464.449999999997"/>
    <n v="19354.02"/>
    <x v="1"/>
    <x v="3"/>
    <x v="5"/>
    <x v="3"/>
    <x v="1"/>
    <x v="5"/>
  </r>
  <r>
    <x v="5"/>
    <s v="No"/>
    <s v="S-FI012"/>
    <d v="2024-08-26T00:00:00"/>
    <n v="14"/>
    <n v="16770.88"/>
    <n v="12355.699999999999"/>
    <x v="1"/>
    <x v="1"/>
    <x v="5"/>
    <x v="1"/>
    <x v="3"/>
    <x v="6"/>
  </r>
  <r>
    <x v="13"/>
    <s v="No"/>
    <s v="H-WI029"/>
    <d v="2024-03-06T00:00:00"/>
    <n v="12"/>
    <n v="15307.32"/>
    <n v="9544.68"/>
    <x v="1"/>
    <x v="3"/>
    <x v="13"/>
    <x v="4"/>
    <x v="2"/>
    <x v="13"/>
  </r>
  <r>
    <x v="1"/>
    <s v="No"/>
    <s v="H-WI029"/>
    <d v="2024-09-04T00:00:00"/>
    <n v="18"/>
    <n v="22960.98"/>
    <n v="14317.02"/>
    <x v="1"/>
    <x v="1"/>
    <x v="1"/>
    <x v="4"/>
    <x v="2"/>
    <x v="13"/>
  </r>
  <r>
    <x v="12"/>
    <s v="No"/>
    <s v="G-GA047"/>
    <d v="2024-06-26T00:00:00"/>
    <n v="16"/>
    <n v="18730.240000000002"/>
    <n v="14962.72"/>
    <x v="1"/>
    <x v="5"/>
    <x v="12"/>
    <x v="6"/>
    <x v="4"/>
    <x v="8"/>
  </r>
  <r>
    <x v="7"/>
    <s v="No"/>
    <s v="G-VR049"/>
    <d v="2023-11-14T00:00:00"/>
    <n v="30"/>
    <n v="26074.799999999999"/>
    <n v="19575.899999999998"/>
    <x v="0"/>
    <x v="7"/>
    <x v="7"/>
    <x v="5"/>
    <x v="4"/>
    <x v="9"/>
  </r>
  <r>
    <x v="3"/>
    <s v="No"/>
    <s v="L-GA036"/>
    <d v="2024-09-30T00:00:00"/>
    <n v="6"/>
    <n v="2884.2"/>
    <n v="1811.6399999999999"/>
    <x v="1"/>
    <x v="1"/>
    <x v="3"/>
    <x v="1"/>
    <x v="0"/>
    <x v="0"/>
  </r>
  <r>
    <x v="8"/>
    <s v="No"/>
    <s v="G-GA046"/>
    <d v="2024-05-27T00:00:00"/>
    <n v="2"/>
    <n v="646.29999999999995"/>
    <n v="399.72"/>
    <x v="1"/>
    <x v="5"/>
    <x v="8"/>
    <x v="0"/>
    <x v="4"/>
    <x v="8"/>
  </r>
  <r>
    <x v="10"/>
    <s v="No"/>
    <s v="G-GA006"/>
    <d v="2024-09-08T00:00:00"/>
    <n v="9"/>
    <n v="12184.11"/>
    <n v="8770.14"/>
    <x v="1"/>
    <x v="1"/>
    <x v="10"/>
    <x v="6"/>
    <x v="4"/>
    <x v="8"/>
  </r>
  <r>
    <x v="5"/>
    <s v="No"/>
    <s v="A-KE040"/>
    <d v="2024-05-26T00:00:00"/>
    <n v="22"/>
    <n v="3587.1000000000004"/>
    <n v="2774.42"/>
    <x v="1"/>
    <x v="5"/>
    <x v="5"/>
    <x v="1"/>
    <x v="1"/>
    <x v="5"/>
  </r>
  <r>
    <x v="5"/>
    <s v="No"/>
    <s v="A-CH003"/>
    <d v="2023-06-04T00:00:00"/>
    <n v="15"/>
    <n v="5816.1"/>
    <n v="3891.3"/>
    <x v="0"/>
    <x v="4"/>
    <x v="5"/>
    <x v="6"/>
    <x v="1"/>
    <x v="2"/>
  </r>
  <r>
    <x v="5"/>
    <s v="No"/>
    <s v="S-SM023"/>
    <d v="2023-12-05T00:00:00"/>
    <n v="38"/>
    <n v="9852.2599999999984"/>
    <n v="6439.86"/>
    <x v="0"/>
    <x v="7"/>
    <x v="5"/>
    <x v="6"/>
    <x v="3"/>
    <x v="15"/>
  </r>
  <r>
    <x v="5"/>
    <s v="No"/>
    <s v="S-ST013"/>
    <d v="2024-05-02T00:00:00"/>
    <n v="20"/>
    <n v="7983.2000000000007"/>
    <n v="6032.7999999999993"/>
    <x v="1"/>
    <x v="5"/>
    <x v="5"/>
    <x v="4"/>
    <x v="3"/>
    <x v="4"/>
  </r>
  <r>
    <x v="5"/>
    <s v="No"/>
    <s v="S-FI037"/>
    <d v="2024-07-21T00:00:00"/>
    <n v="16"/>
    <n v="23543.360000000001"/>
    <n v="15930.4"/>
    <x v="1"/>
    <x v="1"/>
    <x v="5"/>
    <x v="1"/>
    <x v="3"/>
    <x v="6"/>
  </r>
  <r>
    <x v="12"/>
    <s v="No"/>
    <s v="A-CH002"/>
    <d v="2024-04-26T00:00:00"/>
    <n v="19"/>
    <n v="3476.62"/>
    <n v="2641.1899999999996"/>
    <x v="1"/>
    <x v="5"/>
    <x v="12"/>
    <x v="2"/>
    <x v="1"/>
    <x v="2"/>
  </r>
  <r>
    <x v="1"/>
    <s v="No"/>
    <s v="A-CH002"/>
    <d v="2024-01-20T00:00:00"/>
    <n v="20"/>
    <n v="3659.6"/>
    <n v="2780.2"/>
    <x v="1"/>
    <x v="3"/>
    <x v="1"/>
    <x v="2"/>
    <x v="1"/>
    <x v="2"/>
  </r>
  <r>
    <x v="2"/>
    <s v="No"/>
    <s v="G-VR043"/>
    <d v="2023-12-29T00:00:00"/>
    <n v="25"/>
    <n v="9564.5"/>
    <n v="7558.25"/>
    <x v="0"/>
    <x v="7"/>
    <x v="2"/>
    <x v="0"/>
    <x v="4"/>
    <x v="9"/>
  </r>
  <r>
    <x v="5"/>
    <s v="No"/>
    <s v="G-VR009"/>
    <d v="2023-02-22T00:00:00"/>
    <n v="27"/>
    <n v="28753.920000000002"/>
    <n v="18540.09"/>
    <x v="0"/>
    <x v="0"/>
    <x v="5"/>
    <x v="1"/>
    <x v="4"/>
    <x v="9"/>
  </r>
  <r>
    <x v="7"/>
    <s v="No"/>
    <s v="G-GA047"/>
    <d v="2024-06-17T00:00:00"/>
    <n v="13"/>
    <n v="15218.320000000002"/>
    <n v="12157.21"/>
    <x v="1"/>
    <x v="5"/>
    <x v="7"/>
    <x v="6"/>
    <x v="4"/>
    <x v="8"/>
  </r>
  <r>
    <x v="0"/>
    <s v="No"/>
    <s v="G-GA046"/>
    <d v="2024-08-01T00:00:00"/>
    <n v="19"/>
    <n v="6139.8499999999995"/>
    <n v="3797.34"/>
    <x v="1"/>
    <x v="1"/>
    <x v="0"/>
    <x v="0"/>
    <x v="4"/>
    <x v="8"/>
  </r>
  <r>
    <x v="9"/>
    <s v="No"/>
    <s v="L-UL034"/>
    <d v="2023-04-23T00:00:00"/>
    <n v="5"/>
    <n v="399.05"/>
    <n v="320.09999999999997"/>
    <x v="0"/>
    <x v="4"/>
    <x v="9"/>
    <x v="6"/>
    <x v="0"/>
    <x v="1"/>
  </r>
  <r>
    <x v="2"/>
    <s v="No"/>
    <s v="G-GA046"/>
    <d v="2024-03-07T00:00:00"/>
    <n v="19"/>
    <n v="6139.8499999999995"/>
    <n v="3797.34"/>
    <x v="1"/>
    <x v="3"/>
    <x v="2"/>
    <x v="0"/>
    <x v="4"/>
    <x v="8"/>
  </r>
  <r>
    <x v="3"/>
    <s v="No"/>
    <s v="G-VR022"/>
    <d v="2024-09-13T00:00:00"/>
    <n v="15"/>
    <n v="10949.7"/>
    <n v="8834.85"/>
    <x v="1"/>
    <x v="1"/>
    <x v="3"/>
    <x v="1"/>
    <x v="4"/>
    <x v="9"/>
  </r>
  <r>
    <x v="1"/>
    <s v="No"/>
    <s v="A-CH045"/>
    <d v="2024-10-10T00:00:00"/>
    <n v="31"/>
    <n v="20827.350000000002"/>
    <n v="16448.29"/>
    <x v="1"/>
    <x v="6"/>
    <x v="1"/>
    <x v="1"/>
    <x v="1"/>
    <x v="2"/>
  </r>
  <r>
    <x v="5"/>
    <s v="No"/>
    <s v="H-WI030"/>
    <d v="2023-06-28T00:00:00"/>
    <n v="8"/>
    <n v="4346.88"/>
    <n v="3092.64"/>
    <x v="0"/>
    <x v="4"/>
    <x v="5"/>
    <x v="1"/>
    <x v="2"/>
    <x v="10"/>
  </r>
  <r>
    <x v="0"/>
    <s v="No"/>
    <s v="G-GA046"/>
    <d v="2024-04-15T00:00:00"/>
    <n v="15"/>
    <n v="4847.25"/>
    <n v="2997.9"/>
    <x v="1"/>
    <x v="5"/>
    <x v="0"/>
    <x v="0"/>
    <x v="4"/>
    <x v="8"/>
  </r>
  <r>
    <x v="2"/>
    <s v="No"/>
    <s v="A-KE025"/>
    <d v="2024-07-15T00:00:00"/>
    <n v="9"/>
    <n v="8523.4499999999989"/>
    <n v="6006.42"/>
    <x v="1"/>
    <x v="1"/>
    <x v="2"/>
    <x v="3"/>
    <x v="1"/>
    <x v="5"/>
  </r>
  <r>
    <x v="7"/>
    <s v="No"/>
    <s v="A-CH002"/>
    <d v="2024-07-26T00:00:00"/>
    <n v="15"/>
    <n v="2744.7"/>
    <n v="2085.1499999999996"/>
    <x v="1"/>
    <x v="1"/>
    <x v="7"/>
    <x v="2"/>
    <x v="1"/>
    <x v="2"/>
  </r>
  <r>
    <x v="12"/>
    <s v="No"/>
    <s v="L-GA004"/>
    <d v="2023-12-13T00:00:00"/>
    <n v="26"/>
    <n v="8628.8799999999992"/>
    <n v="5140.46"/>
    <x v="0"/>
    <x v="7"/>
    <x v="12"/>
    <x v="0"/>
    <x v="0"/>
    <x v="0"/>
  </r>
  <r>
    <x v="3"/>
    <s v="No"/>
    <s v="A-KE024"/>
    <d v="2024-04-21T00:00:00"/>
    <n v="5"/>
    <n v="5267.4"/>
    <n v="3131.3"/>
    <x v="1"/>
    <x v="5"/>
    <x v="3"/>
    <x v="1"/>
    <x v="1"/>
    <x v="5"/>
  </r>
  <r>
    <x v="6"/>
    <s v="No"/>
    <s v="G-VR043"/>
    <d v="2023-07-13T00:00:00"/>
    <n v="14"/>
    <n v="5356.12"/>
    <n v="4232.62"/>
    <x v="0"/>
    <x v="2"/>
    <x v="6"/>
    <x v="0"/>
    <x v="4"/>
    <x v="9"/>
  </r>
  <r>
    <x v="1"/>
    <s v="No"/>
    <s v="G-GA018"/>
    <d v="2024-06-03T00:00:00"/>
    <n v="14"/>
    <n v="11293.24"/>
    <n v="6734.56"/>
    <x v="1"/>
    <x v="5"/>
    <x v="1"/>
    <x v="1"/>
    <x v="4"/>
    <x v="8"/>
  </r>
  <r>
    <x v="2"/>
    <s v="No"/>
    <s v="A-KE025"/>
    <d v="2024-04-15T00:00:00"/>
    <n v="20"/>
    <n v="18941"/>
    <n v="13347.6"/>
    <x v="1"/>
    <x v="5"/>
    <x v="2"/>
    <x v="3"/>
    <x v="1"/>
    <x v="5"/>
  </r>
  <r>
    <x v="1"/>
    <s v="No"/>
    <s v="L-UL031"/>
    <d v="2024-03-03T00:00:00"/>
    <n v="28"/>
    <n v="17002.440000000002"/>
    <n v="10425.519999999999"/>
    <x v="1"/>
    <x v="3"/>
    <x v="1"/>
    <x v="1"/>
    <x v="0"/>
    <x v="1"/>
  </r>
  <r>
    <x v="7"/>
    <s v="No"/>
    <s v="A-CH041"/>
    <d v="2023-06-18T00:00:00"/>
    <n v="20"/>
    <n v="5392.4"/>
    <n v="3277.7999999999997"/>
    <x v="0"/>
    <x v="4"/>
    <x v="7"/>
    <x v="5"/>
    <x v="1"/>
    <x v="2"/>
  </r>
  <r>
    <x v="1"/>
    <s v="No"/>
    <s v="G-GA005"/>
    <d v="2023-07-13T00:00:00"/>
    <n v="4"/>
    <n v="2145.92"/>
    <n v="1564.12"/>
    <x v="0"/>
    <x v="2"/>
    <x v="1"/>
    <x v="1"/>
    <x v="4"/>
    <x v="8"/>
  </r>
  <r>
    <x v="13"/>
    <s v="No"/>
    <s v="H-NO015"/>
    <d v="2024-03-09T00:00:00"/>
    <n v="22"/>
    <n v="24376"/>
    <n v="19097.099999999999"/>
    <x v="1"/>
    <x v="3"/>
    <x v="13"/>
    <x v="1"/>
    <x v="2"/>
    <x v="3"/>
  </r>
  <r>
    <x v="10"/>
    <s v="No"/>
    <s v="H-WI048"/>
    <d v="2023-03-09T00:00:00"/>
    <n v="21"/>
    <n v="20266.259999999998"/>
    <n v="15861.3"/>
    <x v="0"/>
    <x v="0"/>
    <x v="10"/>
    <x v="1"/>
    <x v="2"/>
    <x v="7"/>
  </r>
  <r>
    <x v="5"/>
    <s v="No"/>
    <s v="S-FI050"/>
    <d v="2023-08-21T00:00:00"/>
    <n v="21"/>
    <n v="22127.49"/>
    <n v="13703.970000000001"/>
    <x v="0"/>
    <x v="2"/>
    <x v="5"/>
    <x v="2"/>
    <x v="3"/>
    <x v="6"/>
  </r>
  <r>
    <x v="0"/>
    <s v="No"/>
    <s v="H-WI035"/>
    <d v="2023-05-18T00:00:00"/>
    <n v="19"/>
    <n v="6733.9800000000005"/>
    <n v="4808.1400000000003"/>
    <x v="0"/>
    <x v="4"/>
    <x v="0"/>
    <x v="1"/>
    <x v="2"/>
    <x v="13"/>
  </r>
  <r>
    <x v="1"/>
    <s v="No"/>
    <s v="S-SM033"/>
    <d v="2024-10-05T00:00:00"/>
    <n v="40"/>
    <n v="53242.799999999996"/>
    <n v="32704.799999999999"/>
    <x v="1"/>
    <x v="6"/>
    <x v="1"/>
    <x v="7"/>
    <x v="3"/>
    <x v="12"/>
  </r>
  <r>
    <x v="0"/>
    <s v="No"/>
    <s v="G-GA046"/>
    <d v="2024-02-24T00:00:00"/>
    <n v="18"/>
    <n v="5816.7"/>
    <n v="3597.4800000000005"/>
    <x v="1"/>
    <x v="3"/>
    <x v="0"/>
    <x v="0"/>
    <x v="4"/>
    <x v="8"/>
  </r>
  <r>
    <x v="11"/>
    <s v="No"/>
    <s v="G-VR049"/>
    <d v="2023-02-07T00:00:00"/>
    <n v="18"/>
    <n v="15644.88"/>
    <n v="11745.539999999999"/>
    <x v="0"/>
    <x v="0"/>
    <x v="11"/>
    <x v="5"/>
    <x v="4"/>
    <x v="9"/>
  </r>
  <r>
    <x v="11"/>
    <s v="No"/>
    <s v="S-FI050"/>
    <d v="2023-10-12T00:00:00"/>
    <n v="27"/>
    <n v="28449.63"/>
    <n v="17619.390000000003"/>
    <x v="0"/>
    <x v="7"/>
    <x v="11"/>
    <x v="2"/>
    <x v="3"/>
    <x v="6"/>
  </r>
  <r>
    <x v="6"/>
    <s v="No"/>
    <s v="H-NO015"/>
    <d v="2024-02-13T00:00:00"/>
    <n v="21"/>
    <n v="23268"/>
    <n v="18229.05"/>
    <x v="1"/>
    <x v="3"/>
    <x v="6"/>
    <x v="1"/>
    <x v="2"/>
    <x v="3"/>
  </r>
  <r>
    <x v="10"/>
    <s v="No"/>
    <s v="A-KE040"/>
    <d v="2023-03-01T00:00:00"/>
    <n v="30"/>
    <n v="4891.5"/>
    <n v="3783.3"/>
    <x v="0"/>
    <x v="0"/>
    <x v="10"/>
    <x v="1"/>
    <x v="1"/>
    <x v="5"/>
  </r>
  <r>
    <x v="1"/>
    <s v="No"/>
    <s v="H-NO016"/>
    <d v="2023-07-29T00:00:00"/>
    <n v="9"/>
    <n v="7951.41"/>
    <n v="5544.81"/>
    <x v="0"/>
    <x v="2"/>
    <x v="1"/>
    <x v="3"/>
    <x v="2"/>
    <x v="3"/>
  </r>
  <r>
    <x v="5"/>
    <s v="No"/>
    <s v="H-WI029"/>
    <d v="2024-05-04T00:00:00"/>
    <n v="15"/>
    <n v="19134.149999999998"/>
    <n v="11930.85"/>
    <x v="1"/>
    <x v="5"/>
    <x v="5"/>
    <x v="4"/>
    <x v="2"/>
    <x v="13"/>
  </r>
  <r>
    <x v="15"/>
    <s v="No"/>
    <s v="A-CH003"/>
    <d v="2023-06-29T00:00:00"/>
    <n v="22"/>
    <n v="8530.2800000000007"/>
    <n v="5707.2400000000007"/>
    <x v="0"/>
    <x v="4"/>
    <x v="15"/>
    <x v="6"/>
    <x v="1"/>
    <x v="2"/>
  </r>
  <r>
    <x v="10"/>
    <s v="No"/>
    <s v="A-CH003"/>
    <d v="2024-04-21T00:00:00"/>
    <n v="20"/>
    <n v="7754.8"/>
    <n v="5188.4000000000005"/>
    <x v="1"/>
    <x v="5"/>
    <x v="10"/>
    <x v="6"/>
    <x v="1"/>
    <x v="2"/>
  </r>
  <r>
    <x v="5"/>
    <s v="No"/>
    <s v="L-GA036"/>
    <d v="2024-08-01T00:00:00"/>
    <n v="20"/>
    <n v="9614"/>
    <n v="6038.8"/>
    <x v="1"/>
    <x v="1"/>
    <x v="5"/>
    <x v="1"/>
    <x v="0"/>
    <x v="0"/>
  </r>
  <r>
    <x v="8"/>
    <s v="No"/>
    <s v="A-MI014"/>
    <d v="2024-10-19T00:00:00"/>
    <n v="34"/>
    <n v="19121.939999999999"/>
    <n v="14600.62"/>
    <x v="1"/>
    <x v="6"/>
    <x v="8"/>
    <x v="3"/>
    <x v="1"/>
    <x v="11"/>
  </r>
  <r>
    <x v="14"/>
    <s v="No"/>
    <s v="H-WI035"/>
    <d v="2023-09-25T00:00:00"/>
    <n v="13"/>
    <n v="4607.46"/>
    <n v="3289.78"/>
    <x v="0"/>
    <x v="2"/>
    <x v="14"/>
    <x v="1"/>
    <x v="2"/>
    <x v="13"/>
  </r>
  <r>
    <x v="4"/>
    <s v="No"/>
    <s v="S-ST013"/>
    <d v="2024-06-10T00:00:00"/>
    <n v="10"/>
    <n v="3991.6000000000004"/>
    <n v="3016.3999999999996"/>
    <x v="1"/>
    <x v="5"/>
    <x v="4"/>
    <x v="4"/>
    <x v="3"/>
    <x v="4"/>
  </r>
  <r>
    <x v="12"/>
    <s v="No"/>
    <s v="S-SM038"/>
    <d v="2024-08-09T00:00:00"/>
    <n v="6"/>
    <n v="8671.7999999999993"/>
    <n v="5821.62"/>
    <x v="1"/>
    <x v="1"/>
    <x v="12"/>
    <x v="1"/>
    <x v="3"/>
    <x v="12"/>
  </r>
  <r>
    <x v="0"/>
    <s v="No"/>
    <s v="A-CH021"/>
    <d v="2023-07-08T00:00:00"/>
    <n v="15"/>
    <n v="3238.35"/>
    <n v="2344.0500000000002"/>
    <x v="0"/>
    <x v="2"/>
    <x v="0"/>
    <x v="4"/>
    <x v="1"/>
    <x v="2"/>
  </r>
  <r>
    <x v="5"/>
    <s v="No"/>
    <s v="G-VR022"/>
    <d v="2024-04-06T00:00:00"/>
    <n v="17"/>
    <n v="12409.66"/>
    <n v="10012.83"/>
    <x v="1"/>
    <x v="5"/>
    <x v="5"/>
    <x v="1"/>
    <x v="4"/>
    <x v="9"/>
  </r>
  <r>
    <x v="13"/>
    <s v="No"/>
    <s v="A-CH003"/>
    <d v="2023-12-14T00:00:00"/>
    <n v="34"/>
    <n v="13183.16"/>
    <n v="8820.2800000000007"/>
    <x v="0"/>
    <x v="7"/>
    <x v="13"/>
    <x v="6"/>
    <x v="1"/>
    <x v="2"/>
  </r>
  <r>
    <x v="5"/>
    <s v="No"/>
    <s v="H-WI042"/>
    <d v="2024-02-16T00:00:00"/>
    <n v="30"/>
    <n v="26502"/>
    <n v="18134.7"/>
    <x v="1"/>
    <x v="3"/>
    <x v="5"/>
    <x v="3"/>
    <x v="2"/>
    <x v="10"/>
  </r>
  <r>
    <x v="5"/>
    <s v="No"/>
    <s v="G-GA006"/>
    <d v="2024-08-05T00:00:00"/>
    <n v="7"/>
    <n v="9476.5299999999988"/>
    <n v="6821.22"/>
    <x v="1"/>
    <x v="1"/>
    <x v="5"/>
    <x v="6"/>
    <x v="4"/>
    <x v="8"/>
  </r>
  <r>
    <x v="13"/>
    <s v="No"/>
    <s v="L-GA010"/>
    <d v="2023-08-19T00:00:00"/>
    <n v="20"/>
    <n v="13060"/>
    <n v="9783"/>
    <x v="0"/>
    <x v="2"/>
    <x v="13"/>
    <x v="5"/>
    <x v="0"/>
    <x v="0"/>
  </r>
  <r>
    <x v="8"/>
    <s v="No"/>
    <s v="G-GA046"/>
    <d v="2024-08-01T00:00:00"/>
    <n v="16"/>
    <n v="5170.3999999999996"/>
    <n v="3197.76"/>
    <x v="1"/>
    <x v="1"/>
    <x v="8"/>
    <x v="0"/>
    <x v="4"/>
    <x v="8"/>
  </r>
  <r>
    <x v="5"/>
    <s v="No"/>
    <s v="A-KE025"/>
    <d v="2024-02-10T00:00:00"/>
    <n v="16"/>
    <n v="15152.8"/>
    <n v="10678.08"/>
    <x v="1"/>
    <x v="3"/>
    <x v="5"/>
    <x v="3"/>
    <x v="1"/>
    <x v="5"/>
  </r>
  <r>
    <x v="13"/>
    <s v="No"/>
    <s v="A-CH039"/>
    <d v="2023-05-07T00:00:00"/>
    <n v="10"/>
    <n v="8780.7000000000007"/>
    <n v="6049.7000000000007"/>
    <x v="0"/>
    <x v="4"/>
    <x v="13"/>
    <x v="2"/>
    <x v="1"/>
    <x v="2"/>
  </r>
  <r>
    <x v="5"/>
    <s v="No"/>
    <s v="H-WI030"/>
    <d v="2024-03-15T00:00:00"/>
    <n v="26"/>
    <n v="14127.36"/>
    <n v="10051.08"/>
    <x v="1"/>
    <x v="3"/>
    <x v="5"/>
    <x v="1"/>
    <x v="2"/>
    <x v="10"/>
  </r>
  <r>
    <x v="10"/>
    <s v="No"/>
    <s v="A-CH002"/>
    <d v="2024-09-12T00:00:00"/>
    <n v="15"/>
    <n v="2744.7"/>
    <n v="2085.1499999999996"/>
    <x v="1"/>
    <x v="1"/>
    <x v="10"/>
    <x v="2"/>
    <x v="1"/>
    <x v="2"/>
  </r>
  <r>
    <x v="15"/>
    <s v="No"/>
    <s v="H-NO016"/>
    <d v="2023-09-11T00:00:00"/>
    <n v="16"/>
    <n v="14135.84"/>
    <n v="9857.44"/>
    <x v="0"/>
    <x v="2"/>
    <x v="15"/>
    <x v="3"/>
    <x v="2"/>
    <x v="3"/>
  </r>
  <r>
    <x v="6"/>
    <s v="No"/>
    <s v="A-CH041"/>
    <d v="2023-09-15T00:00:00"/>
    <n v="16"/>
    <n v="4313.92"/>
    <n v="2622.24"/>
    <x v="0"/>
    <x v="2"/>
    <x v="6"/>
    <x v="5"/>
    <x v="1"/>
    <x v="2"/>
  </r>
  <r>
    <x v="0"/>
    <s v="No"/>
    <s v="S-ST013"/>
    <d v="2024-08-14T00:00:00"/>
    <n v="1"/>
    <n v="399.16"/>
    <n v="301.64"/>
    <x v="1"/>
    <x v="1"/>
    <x v="0"/>
    <x v="4"/>
    <x v="3"/>
    <x v="4"/>
  </r>
  <r>
    <x v="5"/>
    <s v="No"/>
    <s v="G-GA044"/>
    <d v="2023-08-09T00:00:00"/>
    <n v="3"/>
    <n v="3393.33"/>
    <n v="2816.8500000000004"/>
    <x v="0"/>
    <x v="2"/>
    <x v="5"/>
    <x v="1"/>
    <x v="4"/>
    <x v="16"/>
  </r>
  <r>
    <x v="3"/>
    <s v="No"/>
    <s v="A-LA026"/>
    <d v="2023-10-15T00:00:00"/>
    <n v="37"/>
    <n v="4963.55"/>
    <n v="4100.34"/>
    <x v="0"/>
    <x v="7"/>
    <x v="3"/>
    <x v="1"/>
    <x v="1"/>
    <x v="14"/>
  </r>
  <r>
    <x v="5"/>
    <s v="No"/>
    <s v="L-UL031"/>
    <d v="2024-08-15T00:00:00"/>
    <n v="4"/>
    <n v="2428.92"/>
    <n v="1489.36"/>
    <x v="1"/>
    <x v="1"/>
    <x v="5"/>
    <x v="1"/>
    <x v="0"/>
    <x v="1"/>
  </r>
  <r>
    <x v="1"/>
    <s v="No"/>
    <s v="A-KE024"/>
    <d v="2024-08-13T00:00:00"/>
    <n v="17"/>
    <n v="17909.16"/>
    <n v="10646.42"/>
    <x v="1"/>
    <x v="1"/>
    <x v="1"/>
    <x v="1"/>
    <x v="1"/>
    <x v="5"/>
  </r>
  <r>
    <x v="9"/>
    <s v="No"/>
    <s v="G-VR022"/>
    <d v="2024-06-14T00:00:00"/>
    <n v="15"/>
    <n v="10949.7"/>
    <n v="8834.85"/>
    <x v="1"/>
    <x v="5"/>
    <x v="9"/>
    <x v="1"/>
    <x v="4"/>
    <x v="9"/>
  </r>
  <r>
    <x v="10"/>
    <s v="No"/>
    <s v="G-GA046"/>
    <d v="2024-07-13T00:00:00"/>
    <n v="18"/>
    <n v="5816.7"/>
    <n v="3597.4800000000005"/>
    <x v="1"/>
    <x v="1"/>
    <x v="10"/>
    <x v="0"/>
    <x v="4"/>
    <x v="8"/>
  </r>
  <r>
    <x v="5"/>
    <s v="No"/>
    <s v="H-WI029"/>
    <d v="2024-10-03T00:00:00"/>
    <n v="24"/>
    <n v="30614.639999999999"/>
    <n v="19089.36"/>
    <x v="1"/>
    <x v="6"/>
    <x v="5"/>
    <x v="4"/>
    <x v="2"/>
    <x v="13"/>
  </r>
  <r>
    <x v="9"/>
    <s v="No"/>
    <s v="G-VR043"/>
    <d v="2023-05-12T00:00:00"/>
    <n v="19"/>
    <n v="7269.0199999999995"/>
    <n v="5744.2699999999995"/>
    <x v="0"/>
    <x v="4"/>
    <x v="9"/>
    <x v="0"/>
    <x v="4"/>
    <x v="9"/>
  </r>
  <r>
    <x v="5"/>
    <s v="No"/>
    <s v="H-WI048"/>
    <d v="2023-04-01T00:00:00"/>
    <n v="13"/>
    <n v="12545.779999999999"/>
    <n v="9818.9"/>
    <x v="0"/>
    <x v="4"/>
    <x v="5"/>
    <x v="1"/>
    <x v="2"/>
    <x v="7"/>
  </r>
  <r>
    <x v="2"/>
    <s v="No"/>
    <s v="A-CH041"/>
    <d v="2023-03-30T00:00:00"/>
    <n v="12"/>
    <n v="3235.44"/>
    <n v="1966.6799999999998"/>
    <x v="0"/>
    <x v="0"/>
    <x v="2"/>
    <x v="5"/>
    <x v="1"/>
    <x v="2"/>
  </r>
  <r>
    <x v="14"/>
    <s v="No"/>
    <s v="G-GA018"/>
    <d v="2024-01-13T00:00:00"/>
    <n v="16"/>
    <n v="12906.56"/>
    <n v="7696.64"/>
    <x v="1"/>
    <x v="3"/>
    <x v="14"/>
    <x v="1"/>
    <x v="4"/>
    <x v="8"/>
  </r>
  <r>
    <x v="5"/>
    <s v="No"/>
    <s v="H-WI048"/>
    <d v="2023-01-06T00:00:00"/>
    <n v="27"/>
    <n v="26056.62"/>
    <n v="20393.099999999999"/>
    <x v="0"/>
    <x v="0"/>
    <x v="5"/>
    <x v="1"/>
    <x v="2"/>
    <x v="7"/>
  </r>
  <r>
    <x v="6"/>
    <s v="No"/>
    <s v="S-SM023"/>
    <d v="2023-06-06T00:00:00"/>
    <n v="17"/>
    <n v="4407.59"/>
    <n v="2880.99"/>
    <x v="0"/>
    <x v="4"/>
    <x v="6"/>
    <x v="6"/>
    <x v="3"/>
    <x v="15"/>
  </r>
  <r>
    <x v="0"/>
    <s v="No"/>
    <s v="G-GA044"/>
    <d v="2023-07-02T00:00:00"/>
    <n v="8"/>
    <n v="9048.8799999999992"/>
    <n v="7511.6"/>
    <x v="0"/>
    <x v="2"/>
    <x v="0"/>
    <x v="1"/>
    <x v="4"/>
    <x v="16"/>
  </r>
  <r>
    <x v="5"/>
    <s v="No"/>
    <s v="G-VR022"/>
    <d v="2024-02-19T00:00:00"/>
    <n v="29"/>
    <n v="21169.420000000002"/>
    <n v="17080.71"/>
    <x v="1"/>
    <x v="3"/>
    <x v="5"/>
    <x v="1"/>
    <x v="4"/>
    <x v="9"/>
  </r>
  <r>
    <x v="9"/>
    <s v="No"/>
    <s v="G-GA018"/>
    <d v="2024-11-17T00:00:00"/>
    <n v="27"/>
    <n v="21779.82"/>
    <n v="12988.08"/>
    <x v="1"/>
    <x v="6"/>
    <x v="9"/>
    <x v="1"/>
    <x v="4"/>
    <x v="8"/>
  </r>
  <r>
    <x v="5"/>
    <s v="No"/>
    <s v="H-WI029"/>
    <d v="2024-03-20T00:00:00"/>
    <n v="24"/>
    <n v="30614.639999999999"/>
    <n v="19089.36"/>
    <x v="1"/>
    <x v="3"/>
    <x v="5"/>
    <x v="4"/>
    <x v="2"/>
    <x v="13"/>
  </r>
  <r>
    <x v="5"/>
    <s v="No"/>
    <s v="A-KE011"/>
    <d v="2024-08-01T00:00:00"/>
    <n v="1"/>
    <n v="1331.23"/>
    <n v="830.71"/>
    <x v="1"/>
    <x v="1"/>
    <x v="5"/>
    <x v="2"/>
    <x v="1"/>
    <x v="5"/>
  </r>
  <r>
    <x v="0"/>
    <s v="No"/>
    <s v="S-SM033"/>
    <d v="2024-07-04T00:00:00"/>
    <n v="6"/>
    <n v="7986.42"/>
    <n v="4905.72"/>
    <x v="1"/>
    <x v="1"/>
    <x v="0"/>
    <x v="7"/>
    <x v="3"/>
    <x v="12"/>
  </r>
  <r>
    <x v="3"/>
    <s v="No"/>
    <s v="A-CH045"/>
    <d v="2024-07-02T00:00:00"/>
    <n v="20"/>
    <n v="13437"/>
    <n v="10611.800000000001"/>
    <x v="1"/>
    <x v="1"/>
    <x v="3"/>
    <x v="1"/>
    <x v="1"/>
    <x v="2"/>
  </r>
  <r>
    <x v="5"/>
    <s v="No"/>
    <s v="A-CH003"/>
    <d v="2023-08-31T00:00:00"/>
    <n v="9"/>
    <n v="3489.66"/>
    <n v="2334.7800000000002"/>
    <x v="0"/>
    <x v="2"/>
    <x v="5"/>
    <x v="6"/>
    <x v="1"/>
    <x v="2"/>
  </r>
  <r>
    <x v="13"/>
    <s v="No"/>
    <s v="G-GA018"/>
    <d v="2024-10-22T00:00:00"/>
    <n v="28"/>
    <n v="22586.48"/>
    <n v="13469.12"/>
    <x v="1"/>
    <x v="6"/>
    <x v="13"/>
    <x v="1"/>
    <x v="4"/>
    <x v="8"/>
  </r>
  <r>
    <x v="1"/>
    <s v="No"/>
    <s v="G-GA006"/>
    <d v="2024-08-11T00:00:00"/>
    <n v="6"/>
    <n v="8122.74"/>
    <n v="5846.76"/>
    <x v="1"/>
    <x v="1"/>
    <x v="1"/>
    <x v="6"/>
    <x v="4"/>
    <x v="8"/>
  </r>
  <r>
    <x v="11"/>
    <s v="No"/>
    <s v="A-CH002"/>
    <d v="2024-05-26T00:00:00"/>
    <n v="12"/>
    <n v="2195.7599999999998"/>
    <n v="1668.12"/>
    <x v="1"/>
    <x v="5"/>
    <x v="11"/>
    <x v="2"/>
    <x v="1"/>
    <x v="2"/>
  </r>
  <r>
    <x v="1"/>
    <s v="No"/>
    <s v="H-WI008"/>
    <d v="2023-06-03T00:00:00"/>
    <n v="5"/>
    <n v="977.15000000000009"/>
    <n v="729.75"/>
    <x v="0"/>
    <x v="4"/>
    <x v="1"/>
    <x v="5"/>
    <x v="2"/>
    <x v="7"/>
  </r>
  <r>
    <x v="5"/>
    <s v="No"/>
    <s v="S-FI050"/>
    <d v="2024-03-25T00:00:00"/>
    <n v="22"/>
    <n v="23181.18"/>
    <n v="14356.54"/>
    <x v="1"/>
    <x v="3"/>
    <x v="5"/>
    <x v="2"/>
    <x v="3"/>
    <x v="6"/>
  </r>
  <r>
    <x v="1"/>
    <s v="No"/>
    <s v="H-WI030"/>
    <d v="2023-01-31T00:00:00"/>
    <n v="14"/>
    <n v="7607.04"/>
    <n v="5412.12"/>
    <x v="0"/>
    <x v="0"/>
    <x v="1"/>
    <x v="1"/>
    <x v="2"/>
    <x v="10"/>
  </r>
  <r>
    <x v="11"/>
    <s v="No"/>
    <s v="L-UL031"/>
    <d v="2024-11-04T00:00:00"/>
    <n v="33"/>
    <n v="20038.59"/>
    <n v="12287.22"/>
    <x v="1"/>
    <x v="6"/>
    <x v="11"/>
    <x v="1"/>
    <x v="0"/>
    <x v="1"/>
  </r>
  <r>
    <x v="1"/>
    <s v="No"/>
    <s v="L-UL001"/>
    <d v="2024-02-18T00:00:00"/>
    <n v="31"/>
    <n v="7081.33"/>
    <n v="5659.36"/>
    <x v="1"/>
    <x v="3"/>
    <x v="1"/>
    <x v="5"/>
    <x v="0"/>
    <x v="1"/>
  </r>
  <r>
    <x v="5"/>
    <s v="No"/>
    <s v="A-KE025"/>
    <d v="2024-12-09T00:00:00"/>
    <n v="24"/>
    <n v="22729.199999999997"/>
    <n v="16017.119999999999"/>
    <x v="1"/>
    <x v="6"/>
    <x v="5"/>
    <x v="3"/>
    <x v="1"/>
    <x v="5"/>
  </r>
  <r>
    <x v="13"/>
    <s v="No"/>
    <s v="G-VR009"/>
    <d v="2023-02-13T00:00:00"/>
    <n v="30"/>
    <n v="31948.800000000003"/>
    <n v="20600.099999999999"/>
    <x v="0"/>
    <x v="0"/>
    <x v="13"/>
    <x v="1"/>
    <x v="4"/>
    <x v="9"/>
  </r>
  <r>
    <x v="10"/>
    <s v="No"/>
    <s v="H-WI030"/>
    <d v="2023-08-04T00:00:00"/>
    <n v="16"/>
    <n v="8693.76"/>
    <n v="6185.28"/>
    <x v="0"/>
    <x v="2"/>
    <x v="10"/>
    <x v="1"/>
    <x v="2"/>
    <x v="10"/>
  </r>
  <r>
    <x v="5"/>
    <s v="No"/>
    <s v="A-CH041"/>
    <d v="2023-01-29T00:00:00"/>
    <n v="14"/>
    <n v="3774.6800000000003"/>
    <n v="2294.46"/>
    <x v="0"/>
    <x v="0"/>
    <x v="5"/>
    <x v="5"/>
    <x v="1"/>
    <x v="2"/>
  </r>
  <r>
    <x v="12"/>
    <s v="No"/>
    <s v="G-GA006"/>
    <d v="2024-01-08T00:00:00"/>
    <n v="11"/>
    <n v="14891.689999999999"/>
    <n v="10719.060000000001"/>
    <x v="1"/>
    <x v="3"/>
    <x v="12"/>
    <x v="6"/>
    <x v="4"/>
    <x v="8"/>
  </r>
  <r>
    <x v="10"/>
    <s v="No"/>
    <s v="G-GA017"/>
    <d v="2024-11-13T00:00:00"/>
    <n v="35"/>
    <n v="49105.35"/>
    <n v="31169.25"/>
    <x v="1"/>
    <x v="6"/>
    <x v="10"/>
    <x v="7"/>
    <x v="4"/>
    <x v="8"/>
  </r>
  <r>
    <x v="12"/>
    <s v="No"/>
    <s v="S-SM033"/>
    <d v="2024-11-12T00:00:00"/>
    <n v="23"/>
    <n v="30614.609999999997"/>
    <n v="18805.259999999998"/>
    <x v="1"/>
    <x v="6"/>
    <x v="12"/>
    <x v="7"/>
    <x v="3"/>
    <x v="12"/>
  </r>
  <r>
    <x v="13"/>
    <s v="No"/>
    <s v="L-GA036"/>
    <d v="2024-01-17T00:00:00"/>
    <n v="21"/>
    <n v="10094.699999999999"/>
    <n v="6340.74"/>
    <x v="1"/>
    <x v="3"/>
    <x v="13"/>
    <x v="1"/>
    <x v="0"/>
    <x v="0"/>
  </r>
  <r>
    <x v="14"/>
    <s v="No"/>
    <s v="L-UL031"/>
    <d v="2024-04-28T00:00:00"/>
    <n v="16"/>
    <n v="9715.68"/>
    <n v="5957.44"/>
    <x v="1"/>
    <x v="5"/>
    <x v="14"/>
    <x v="1"/>
    <x v="0"/>
    <x v="1"/>
  </r>
  <r>
    <x v="13"/>
    <s v="No"/>
    <s v="A-KE020"/>
    <d v="2023-07-16T00:00:00"/>
    <n v="4"/>
    <n v="1364.68"/>
    <n v="813.88"/>
    <x v="0"/>
    <x v="2"/>
    <x v="13"/>
    <x v="1"/>
    <x v="1"/>
    <x v="5"/>
  </r>
  <r>
    <x v="11"/>
    <s v="No"/>
    <s v="A-CH003"/>
    <d v="2024-10-18T00:00:00"/>
    <n v="24"/>
    <n v="9305.76"/>
    <n v="6226.08"/>
    <x v="1"/>
    <x v="6"/>
    <x v="11"/>
    <x v="6"/>
    <x v="1"/>
    <x v="2"/>
  </r>
  <r>
    <x v="5"/>
    <s v="No"/>
    <s v="A-KE027"/>
    <d v="2024-07-28T00:00:00"/>
    <n v="6"/>
    <n v="5329.26"/>
    <n v="4334.7000000000007"/>
    <x v="1"/>
    <x v="1"/>
    <x v="5"/>
    <x v="2"/>
    <x v="1"/>
    <x v="5"/>
  </r>
  <r>
    <x v="8"/>
    <s v="No"/>
    <s v="A-KE020"/>
    <d v="2023-11-29T00:00:00"/>
    <n v="42"/>
    <n v="14329.140000000001"/>
    <n v="8545.74"/>
    <x v="0"/>
    <x v="7"/>
    <x v="8"/>
    <x v="1"/>
    <x v="1"/>
    <x v="5"/>
  </r>
  <r>
    <x v="5"/>
    <s v="No"/>
    <s v="H-WI048"/>
    <d v="2023-09-01T00:00:00"/>
    <n v="5"/>
    <n v="4825.2999999999993"/>
    <n v="3776.5"/>
    <x v="0"/>
    <x v="2"/>
    <x v="5"/>
    <x v="1"/>
    <x v="2"/>
    <x v="7"/>
  </r>
  <r>
    <x v="10"/>
    <s v="No"/>
    <s v="S-SM023"/>
    <d v="2023-04-14T00:00:00"/>
    <n v="17"/>
    <n v="4407.59"/>
    <n v="2880.99"/>
    <x v="0"/>
    <x v="4"/>
    <x v="10"/>
    <x v="6"/>
    <x v="3"/>
    <x v="15"/>
  </r>
  <r>
    <x v="5"/>
    <s v="No"/>
    <s v="H-WI029"/>
    <d v="2024-06-20T00:00:00"/>
    <n v="4"/>
    <n v="5102.4399999999996"/>
    <n v="3181.56"/>
    <x v="1"/>
    <x v="5"/>
    <x v="5"/>
    <x v="4"/>
    <x v="2"/>
    <x v="13"/>
  </r>
  <r>
    <x v="7"/>
    <s v="No"/>
    <s v="S-ST013"/>
    <d v="2024-10-22T00:00:00"/>
    <n v="36"/>
    <n v="14369.76"/>
    <n v="10859.039999999999"/>
    <x v="1"/>
    <x v="6"/>
    <x v="7"/>
    <x v="4"/>
    <x v="3"/>
    <x v="4"/>
  </r>
  <r>
    <x v="15"/>
    <s v="No"/>
    <s v="G-GA046"/>
    <d v="2024-07-17T00:00:00"/>
    <n v="2"/>
    <n v="646.29999999999995"/>
    <n v="399.72"/>
    <x v="1"/>
    <x v="1"/>
    <x v="15"/>
    <x v="0"/>
    <x v="4"/>
    <x v="8"/>
  </r>
  <r>
    <x v="7"/>
    <s v="No"/>
    <s v="A-CH041"/>
    <d v="2023-08-08T00:00:00"/>
    <n v="3"/>
    <n v="808.86"/>
    <n v="491.66999999999996"/>
    <x v="0"/>
    <x v="2"/>
    <x v="7"/>
    <x v="5"/>
    <x v="1"/>
    <x v="2"/>
  </r>
  <r>
    <x v="5"/>
    <s v="No"/>
    <s v="A-KE020"/>
    <d v="2023-09-24T00:00:00"/>
    <n v="26"/>
    <n v="8870.42"/>
    <n v="5290.22"/>
    <x v="0"/>
    <x v="2"/>
    <x v="5"/>
    <x v="1"/>
    <x v="1"/>
    <x v="5"/>
  </r>
  <r>
    <x v="6"/>
    <s v="No"/>
    <s v="A-KE020"/>
    <d v="2023-07-20T00:00:00"/>
    <n v="10"/>
    <n v="3411.7000000000003"/>
    <n v="2034.7"/>
    <x v="0"/>
    <x v="2"/>
    <x v="6"/>
    <x v="1"/>
    <x v="1"/>
    <x v="5"/>
  </r>
  <r>
    <x v="5"/>
    <s v="No"/>
    <s v="H-WI032"/>
    <d v="2024-11-07T00:00:00"/>
    <n v="24"/>
    <n v="5678.64"/>
    <n v="4396.08"/>
    <x v="1"/>
    <x v="6"/>
    <x v="5"/>
    <x v="1"/>
    <x v="2"/>
    <x v="13"/>
  </r>
  <r>
    <x v="1"/>
    <s v="No"/>
    <s v="S-FI037"/>
    <d v="2024-09-25T00:00:00"/>
    <n v="5"/>
    <n v="7357.3"/>
    <n v="4978.25"/>
    <x v="1"/>
    <x v="1"/>
    <x v="1"/>
    <x v="1"/>
    <x v="3"/>
    <x v="6"/>
  </r>
  <r>
    <x v="4"/>
    <s v="No"/>
    <s v="A-KE020"/>
    <d v="2023-01-12T00:00:00"/>
    <n v="16"/>
    <n v="5458.72"/>
    <n v="3255.52"/>
    <x v="0"/>
    <x v="0"/>
    <x v="4"/>
    <x v="1"/>
    <x v="1"/>
    <x v="5"/>
  </r>
  <r>
    <x v="3"/>
    <s v="No"/>
    <s v="H-WI008"/>
    <d v="2023-11-30T00:00:00"/>
    <n v="26"/>
    <n v="5081.18"/>
    <n v="3794.7"/>
    <x v="0"/>
    <x v="7"/>
    <x v="3"/>
    <x v="5"/>
    <x v="2"/>
    <x v="7"/>
  </r>
  <r>
    <x v="11"/>
    <s v="No"/>
    <s v="G-VR022"/>
    <d v="2024-04-28T00:00:00"/>
    <n v="16"/>
    <n v="11679.68"/>
    <n v="9423.84"/>
    <x v="1"/>
    <x v="5"/>
    <x v="11"/>
    <x v="1"/>
    <x v="4"/>
    <x v="9"/>
  </r>
  <r>
    <x v="4"/>
    <s v="No"/>
    <s v="A-MI014"/>
    <d v="2024-03-01T00:00:00"/>
    <n v="22"/>
    <n v="12373.019999999999"/>
    <n v="9447.4600000000009"/>
    <x v="1"/>
    <x v="3"/>
    <x v="4"/>
    <x v="3"/>
    <x v="1"/>
    <x v="11"/>
  </r>
  <r>
    <x v="8"/>
    <s v="No"/>
    <s v="S-ST013"/>
    <d v="2024-04-09T00:00:00"/>
    <n v="7"/>
    <n v="2794.1200000000003"/>
    <n v="2111.48"/>
    <x v="1"/>
    <x v="5"/>
    <x v="8"/>
    <x v="4"/>
    <x v="3"/>
    <x v="4"/>
  </r>
  <r>
    <x v="4"/>
    <s v="No"/>
    <s v="L-UL031"/>
    <d v="2024-12-27T00:00:00"/>
    <n v="30"/>
    <n v="18216.900000000001"/>
    <n v="11170.199999999999"/>
    <x v="1"/>
    <x v="6"/>
    <x v="4"/>
    <x v="1"/>
    <x v="0"/>
    <x v="1"/>
  </r>
  <r>
    <x v="5"/>
    <s v="No"/>
    <s v="H-WI048"/>
    <d v="2023-09-04T00:00:00"/>
    <n v="2"/>
    <n v="1930.12"/>
    <n v="1510.6"/>
    <x v="0"/>
    <x v="2"/>
    <x v="5"/>
    <x v="1"/>
    <x v="2"/>
    <x v="7"/>
  </r>
  <r>
    <x v="1"/>
    <s v="No"/>
    <s v="L-UL028"/>
    <d v="2024-03-09T00:00:00"/>
    <n v="24"/>
    <n v="10168.08"/>
    <n v="6626.4000000000005"/>
    <x v="1"/>
    <x v="3"/>
    <x v="1"/>
    <x v="7"/>
    <x v="0"/>
    <x v="1"/>
  </r>
  <r>
    <x v="4"/>
    <s v="No"/>
    <s v="H-WI042"/>
    <d v="2024-03-28T00:00:00"/>
    <n v="12"/>
    <n v="10600.8"/>
    <n v="7253.88"/>
    <x v="1"/>
    <x v="3"/>
    <x v="4"/>
    <x v="3"/>
    <x v="2"/>
    <x v="10"/>
  </r>
  <r>
    <x v="2"/>
    <s v="No"/>
    <s v="H-NO016"/>
    <d v="2024-06-20T00:00:00"/>
    <n v="8"/>
    <n v="7067.92"/>
    <n v="4928.72"/>
    <x v="1"/>
    <x v="5"/>
    <x v="2"/>
    <x v="3"/>
    <x v="2"/>
    <x v="3"/>
  </r>
  <r>
    <x v="2"/>
    <s v="No"/>
    <s v="L-UL031"/>
    <d v="2024-04-17T00:00:00"/>
    <n v="4"/>
    <n v="2428.92"/>
    <n v="1489.36"/>
    <x v="1"/>
    <x v="5"/>
    <x v="2"/>
    <x v="1"/>
    <x v="0"/>
    <x v="1"/>
  </r>
  <r>
    <x v="5"/>
    <s v="No"/>
    <s v="A-CH039"/>
    <d v="2023-01-06T00:00:00"/>
    <n v="15"/>
    <n v="13171.050000000001"/>
    <n v="9074.5500000000011"/>
    <x v="0"/>
    <x v="0"/>
    <x v="5"/>
    <x v="2"/>
    <x v="1"/>
    <x v="2"/>
  </r>
  <r>
    <x v="0"/>
    <s v="No"/>
    <s v="G-VR019"/>
    <d v="2023-02-27T00:00:00"/>
    <n v="29"/>
    <n v="30272.520000000004"/>
    <n v="18677.16"/>
    <x v="0"/>
    <x v="0"/>
    <x v="0"/>
    <x v="7"/>
    <x v="4"/>
    <x v="9"/>
  </r>
  <r>
    <x v="4"/>
    <s v="No"/>
    <s v="A-LA026"/>
    <d v="2023-11-18T00:00:00"/>
    <n v="35"/>
    <n v="4695.25"/>
    <n v="3878.7"/>
    <x v="0"/>
    <x v="7"/>
    <x v="4"/>
    <x v="1"/>
    <x v="1"/>
    <x v="14"/>
  </r>
  <r>
    <x v="11"/>
    <s v="No"/>
    <s v="S-ST013"/>
    <d v="2024-07-02T00:00:00"/>
    <n v="13"/>
    <n v="5189.08"/>
    <n v="3921.3199999999997"/>
    <x v="1"/>
    <x v="1"/>
    <x v="11"/>
    <x v="4"/>
    <x v="3"/>
    <x v="4"/>
  </r>
  <r>
    <x v="5"/>
    <s v="No"/>
    <s v="A-MI014"/>
    <d v="2024-01-14T00:00:00"/>
    <n v="23"/>
    <n v="12935.429999999998"/>
    <n v="9876.89"/>
    <x v="1"/>
    <x v="3"/>
    <x v="5"/>
    <x v="3"/>
    <x v="1"/>
    <x v="11"/>
  </r>
  <r>
    <x v="12"/>
    <s v="No"/>
    <s v="A-KE040"/>
    <d v="2023-09-21T00:00:00"/>
    <n v="13"/>
    <n v="2119.65"/>
    <n v="1639.43"/>
    <x v="0"/>
    <x v="2"/>
    <x v="12"/>
    <x v="1"/>
    <x v="1"/>
    <x v="5"/>
  </r>
  <r>
    <x v="14"/>
    <s v="No"/>
    <s v="A-LA026"/>
    <d v="2023-03-28T00:00:00"/>
    <n v="22"/>
    <n v="2951.3"/>
    <n v="2438.04"/>
    <x v="0"/>
    <x v="0"/>
    <x v="14"/>
    <x v="1"/>
    <x v="1"/>
    <x v="14"/>
  </r>
  <r>
    <x v="2"/>
    <s v="No"/>
    <s v="G-GA046"/>
    <d v="2024-06-04T00:00:00"/>
    <n v="11"/>
    <n v="3554.6499999999996"/>
    <n v="2198.46"/>
    <x v="1"/>
    <x v="5"/>
    <x v="2"/>
    <x v="0"/>
    <x v="4"/>
    <x v="8"/>
  </r>
  <r>
    <x v="13"/>
    <s v="No"/>
    <s v="G-GA046"/>
    <d v="2024-02-22T00:00:00"/>
    <n v="14"/>
    <n v="4524.0999999999995"/>
    <n v="2798.04"/>
    <x v="1"/>
    <x v="3"/>
    <x v="13"/>
    <x v="0"/>
    <x v="4"/>
    <x v="8"/>
  </r>
  <r>
    <x v="5"/>
    <s v="No"/>
    <s v="A-CH002"/>
    <d v="2024-11-21T00:00:00"/>
    <n v="38"/>
    <n v="6953.24"/>
    <n v="5282.3799999999992"/>
    <x v="1"/>
    <x v="6"/>
    <x v="5"/>
    <x v="2"/>
    <x v="1"/>
    <x v="2"/>
  </r>
  <r>
    <x v="6"/>
    <s v="No"/>
    <s v="A-MI007"/>
    <d v="2023-07-07T00:00:00"/>
    <n v="15"/>
    <n v="4309.5"/>
    <n v="3490.0499999999997"/>
    <x v="0"/>
    <x v="2"/>
    <x v="6"/>
    <x v="0"/>
    <x v="1"/>
    <x v="11"/>
  </r>
  <r>
    <x v="8"/>
    <s v="No"/>
    <s v="H-WI008"/>
    <d v="2023-09-10T00:00:00"/>
    <n v="23"/>
    <n v="4494.8900000000003"/>
    <n v="3356.85"/>
    <x v="0"/>
    <x v="2"/>
    <x v="8"/>
    <x v="5"/>
    <x v="2"/>
    <x v="7"/>
  </r>
  <r>
    <x v="1"/>
    <s v="No"/>
    <s v="H-WI029"/>
    <d v="2024-06-14T00:00:00"/>
    <n v="17"/>
    <n v="21685.37"/>
    <n v="13521.63"/>
    <x v="1"/>
    <x v="5"/>
    <x v="1"/>
    <x v="4"/>
    <x v="2"/>
    <x v="13"/>
  </r>
  <r>
    <x v="4"/>
    <s v="No"/>
    <s v="L-GA004"/>
    <d v="2023-01-17T00:00:00"/>
    <n v="31"/>
    <n v="10288.280000000001"/>
    <n v="6129.01"/>
    <x v="0"/>
    <x v="0"/>
    <x v="4"/>
    <x v="0"/>
    <x v="0"/>
    <x v="0"/>
  </r>
  <r>
    <x v="9"/>
    <s v="No"/>
    <s v="A-CH039"/>
    <d v="2023-11-19T00:00:00"/>
    <n v="27"/>
    <n v="23707.890000000003"/>
    <n v="16334.19"/>
    <x v="0"/>
    <x v="7"/>
    <x v="9"/>
    <x v="2"/>
    <x v="1"/>
    <x v="2"/>
  </r>
  <r>
    <x v="3"/>
    <s v="No"/>
    <s v="A-CH041"/>
    <d v="2024-02-24T00:00:00"/>
    <n v="33"/>
    <n v="8897.4600000000009"/>
    <n v="5408.37"/>
    <x v="1"/>
    <x v="3"/>
    <x v="3"/>
    <x v="5"/>
    <x v="1"/>
    <x v="2"/>
  </r>
  <r>
    <x v="3"/>
    <s v="No"/>
    <s v="G-GA017"/>
    <d v="2023-08-09T00:00:00"/>
    <n v="15"/>
    <n v="21045.15"/>
    <n v="13358.25"/>
    <x v="0"/>
    <x v="2"/>
    <x v="3"/>
    <x v="7"/>
    <x v="4"/>
    <x v="8"/>
  </r>
  <r>
    <x v="12"/>
    <s v="No"/>
    <s v="L-GA036"/>
    <d v="2024-10-13T00:00:00"/>
    <n v="34"/>
    <n v="16343.8"/>
    <n v="10265.959999999999"/>
    <x v="1"/>
    <x v="6"/>
    <x v="12"/>
    <x v="1"/>
    <x v="0"/>
    <x v="0"/>
  </r>
  <r>
    <x v="5"/>
    <s v="No"/>
    <s v="L-UL028"/>
    <d v="2024-08-02T00:00:00"/>
    <n v="13"/>
    <n v="5507.71"/>
    <n v="3589.3"/>
    <x v="1"/>
    <x v="1"/>
    <x v="5"/>
    <x v="7"/>
    <x v="0"/>
    <x v="1"/>
  </r>
  <r>
    <x v="7"/>
    <s v="No"/>
    <s v="G-GA006"/>
    <d v="2024-02-23T00:00:00"/>
    <n v="14"/>
    <n v="18953.059999999998"/>
    <n v="13642.44"/>
    <x v="1"/>
    <x v="3"/>
    <x v="7"/>
    <x v="6"/>
    <x v="4"/>
    <x v="8"/>
  </r>
  <r>
    <x v="5"/>
    <s v="No"/>
    <s v="G-GA005"/>
    <d v="2023-10-19T00:00:00"/>
    <n v="30"/>
    <n v="16094.400000000001"/>
    <n v="11730.9"/>
    <x v="0"/>
    <x v="7"/>
    <x v="5"/>
    <x v="1"/>
    <x v="4"/>
    <x v="8"/>
  </r>
  <r>
    <x v="5"/>
    <s v="No"/>
    <s v="L-UL031"/>
    <d v="2024-02-15T00:00:00"/>
    <n v="29"/>
    <n v="17609.670000000002"/>
    <n v="10797.859999999999"/>
    <x v="1"/>
    <x v="3"/>
    <x v="5"/>
    <x v="1"/>
    <x v="0"/>
    <x v="1"/>
  </r>
  <r>
    <x v="12"/>
    <s v="No"/>
    <s v="G-GA005"/>
    <d v="2023-07-08T00:00:00"/>
    <n v="12"/>
    <n v="6437.76"/>
    <n v="4692.3599999999997"/>
    <x v="0"/>
    <x v="2"/>
    <x v="12"/>
    <x v="1"/>
    <x v="4"/>
    <x v="8"/>
  </r>
  <r>
    <x v="4"/>
    <s v="No"/>
    <s v="S-FI050"/>
    <d v="2023-02-13T00:00:00"/>
    <n v="17"/>
    <n v="17912.73"/>
    <n v="11093.69"/>
    <x v="0"/>
    <x v="0"/>
    <x v="4"/>
    <x v="2"/>
    <x v="3"/>
    <x v="6"/>
  </r>
  <r>
    <x v="12"/>
    <s v="No"/>
    <s v="A-MI007"/>
    <d v="2023-02-22T00:00:00"/>
    <n v="25"/>
    <n v="7182.5"/>
    <n v="5816.75"/>
    <x v="0"/>
    <x v="0"/>
    <x v="12"/>
    <x v="0"/>
    <x v="1"/>
    <x v="11"/>
  </r>
  <r>
    <x v="10"/>
    <s v="No"/>
    <s v="H-WI032"/>
    <d v="2024-02-25T00:00:00"/>
    <n v="15"/>
    <n v="3549.15"/>
    <n v="2747.5499999999997"/>
    <x v="1"/>
    <x v="3"/>
    <x v="10"/>
    <x v="1"/>
    <x v="2"/>
    <x v="13"/>
  </r>
  <r>
    <x v="1"/>
    <s v="No"/>
    <s v="G-VR022"/>
    <d v="2024-05-02T00:00:00"/>
    <n v="2"/>
    <n v="1459.96"/>
    <n v="1177.98"/>
    <x v="1"/>
    <x v="5"/>
    <x v="1"/>
    <x v="1"/>
    <x v="4"/>
    <x v="9"/>
  </r>
  <r>
    <x v="5"/>
    <s v="No"/>
    <s v="G-VR043"/>
    <d v="2023-04-12T00:00:00"/>
    <n v="11"/>
    <n v="4208.38"/>
    <n v="3325.6299999999997"/>
    <x v="0"/>
    <x v="4"/>
    <x v="5"/>
    <x v="0"/>
    <x v="4"/>
    <x v="9"/>
  </r>
  <r>
    <x v="5"/>
    <s v="No"/>
    <s v="H-WI035"/>
    <d v="2024-02-29T00:00:00"/>
    <n v="18"/>
    <n v="6379.56"/>
    <n v="4555.08"/>
    <x v="1"/>
    <x v="3"/>
    <x v="5"/>
    <x v="1"/>
    <x v="2"/>
    <x v="13"/>
  </r>
  <r>
    <x v="8"/>
    <s v="No"/>
    <s v="A-LA026"/>
    <d v="2024-02-27T00:00:00"/>
    <n v="15"/>
    <n v="2012.25"/>
    <n v="1662.3"/>
    <x v="1"/>
    <x v="3"/>
    <x v="8"/>
    <x v="1"/>
    <x v="1"/>
    <x v="14"/>
  </r>
  <r>
    <x v="5"/>
    <s v="No"/>
    <s v="A-CH045"/>
    <d v="2024-09-23T00:00:00"/>
    <n v="8"/>
    <n v="5374.8"/>
    <n v="4244.72"/>
    <x v="1"/>
    <x v="1"/>
    <x v="5"/>
    <x v="1"/>
    <x v="1"/>
    <x v="2"/>
  </r>
  <r>
    <x v="5"/>
    <s v="No"/>
    <s v="A-MI007"/>
    <d v="2023-03-25T00:00:00"/>
    <n v="22"/>
    <n v="6320.6"/>
    <n v="5118.74"/>
    <x v="0"/>
    <x v="0"/>
    <x v="5"/>
    <x v="0"/>
    <x v="1"/>
    <x v="11"/>
  </r>
  <r>
    <x v="5"/>
    <s v="No"/>
    <s v="A-KE020"/>
    <d v="2024-05-27T00:00:00"/>
    <n v="20"/>
    <n v="6823.4000000000005"/>
    <n v="4069.4"/>
    <x v="1"/>
    <x v="5"/>
    <x v="5"/>
    <x v="1"/>
    <x v="1"/>
    <x v="5"/>
  </r>
  <r>
    <x v="5"/>
    <s v="No"/>
    <s v="A-CH039"/>
    <d v="2023-02-08T00:00:00"/>
    <n v="29"/>
    <n v="25464.030000000002"/>
    <n v="17544.13"/>
    <x v="0"/>
    <x v="0"/>
    <x v="5"/>
    <x v="2"/>
    <x v="1"/>
    <x v="2"/>
  </r>
  <r>
    <x v="10"/>
    <s v="No"/>
    <s v="L-UL001"/>
    <d v="2024-12-01T00:00:00"/>
    <n v="36"/>
    <n v="8223.48"/>
    <n v="6572.16"/>
    <x v="1"/>
    <x v="6"/>
    <x v="10"/>
    <x v="5"/>
    <x v="0"/>
    <x v="1"/>
  </r>
  <r>
    <x v="11"/>
    <s v="No"/>
    <s v="H-WI008"/>
    <d v="2024-09-02T00:00:00"/>
    <n v="20"/>
    <n v="3908.6000000000004"/>
    <n v="2919"/>
    <x v="1"/>
    <x v="1"/>
    <x v="11"/>
    <x v="5"/>
    <x v="2"/>
    <x v="7"/>
  </r>
  <r>
    <x v="5"/>
    <s v="No"/>
    <s v="A-LA026"/>
    <d v="2023-12-11T00:00:00"/>
    <n v="40"/>
    <n v="5366"/>
    <n v="4432.7999999999993"/>
    <x v="0"/>
    <x v="7"/>
    <x v="5"/>
    <x v="1"/>
    <x v="1"/>
    <x v="14"/>
  </r>
  <r>
    <x v="5"/>
    <s v="No"/>
    <s v="G-VR049"/>
    <d v="2023-08-06T00:00:00"/>
    <n v="16"/>
    <n v="13906.56"/>
    <n v="10440.48"/>
    <x v="0"/>
    <x v="2"/>
    <x v="5"/>
    <x v="5"/>
    <x v="4"/>
    <x v="9"/>
  </r>
  <r>
    <x v="6"/>
    <s v="No"/>
    <s v="A-CH002"/>
    <d v="2024-04-10T00:00:00"/>
    <n v="12"/>
    <n v="2195.7599999999998"/>
    <n v="1668.12"/>
    <x v="1"/>
    <x v="5"/>
    <x v="6"/>
    <x v="2"/>
    <x v="1"/>
    <x v="2"/>
  </r>
  <r>
    <x v="14"/>
    <s v="No"/>
    <s v="A-CH021"/>
    <d v="2023-08-17T00:00:00"/>
    <n v="13"/>
    <n v="2806.5699999999997"/>
    <n v="2031.5100000000002"/>
    <x v="0"/>
    <x v="2"/>
    <x v="14"/>
    <x v="4"/>
    <x v="1"/>
    <x v="2"/>
  </r>
  <r>
    <x v="0"/>
    <s v="No"/>
    <s v="G-VR022"/>
    <d v="2024-05-20T00:00:00"/>
    <n v="13"/>
    <n v="9489.74"/>
    <n v="7656.87"/>
    <x v="1"/>
    <x v="5"/>
    <x v="0"/>
    <x v="1"/>
    <x v="4"/>
    <x v="9"/>
  </r>
  <r>
    <x v="10"/>
    <s v="No"/>
    <s v="L-GA036"/>
    <d v="2024-08-08T00:00:00"/>
    <n v="6"/>
    <n v="2884.2"/>
    <n v="1811.6399999999999"/>
    <x v="1"/>
    <x v="1"/>
    <x v="10"/>
    <x v="1"/>
    <x v="0"/>
    <x v="0"/>
  </r>
  <r>
    <x v="11"/>
    <s v="No"/>
    <s v="G-GA018"/>
    <d v="2024-07-30T00:00:00"/>
    <n v="11"/>
    <n v="8873.26"/>
    <n v="5291.4400000000005"/>
    <x v="1"/>
    <x v="1"/>
    <x v="11"/>
    <x v="1"/>
    <x v="4"/>
    <x v="8"/>
  </r>
  <r>
    <x v="4"/>
    <s v="No"/>
    <s v="G-GA046"/>
    <d v="2024-07-19T00:00:00"/>
    <n v="14"/>
    <n v="4524.0999999999995"/>
    <n v="2798.04"/>
    <x v="1"/>
    <x v="1"/>
    <x v="4"/>
    <x v="0"/>
    <x v="4"/>
    <x v="8"/>
  </r>
  <r>
    <x v="7"/>
    <s v="No"/>
    <s v="L-GA004"/>
    <d v="2023-11-27T00:00:00"/>
    <n v="33"/>
    <n v="10952.039999999999"/>
    <n v="6524.43"/>
    <x v="0"/>
    <x v="7"/>
    <x v="7"/>
    <x v="0"/>
    <x v="0"/>
    <x v="0"/>
  </r>
  <r>
    <x v="2"/>
    <s v="No"/>
    <s v="A-KE040"/>
    <d v="2023-09-27T00:00:00"/>
    <n v="19"/>
    <n v="3097.9500000000003"/>
    <n v="2396.09"/>
    <x v="0"/>
    <x v="2"/>
    <x v="2"/>
    <x v="1"/>
    <x v="1"/>
    <x v="5"/>
  </r>
  <r>
    <x v="5"/>
    <s v="No"/>
    <s v="S-SM023"/>
    <d v="2023-10-14T00:00:00"/>
    <n v="35"/>
    <n v="9074.4499999999989"/>
    <n v="5931.45"/>
    <x v="0"/>
    <x v="7"/>
    <x v="5"/>
    <x v="6"/>
    <x v="3"/>
    <x v="15"/>
  </r>
  <r>
    <x v="10"/>
    <s v="No"/>
    <s v="A-KE011"/>
    <d v="2024-04-24T00:00:00"/>
    <n v="14"/>
    <n v="18637.22"/>
    <n v="11629.94"/>
    <x v="1"/>
    <x v="5"/>
    <x v="10"/>
    <x v="2"/>
    <x v="1"/>
    <x v="5"/>
  </r>
  <r>
    <x v="0"/>
    <s v="No"/>
    <s v="G-GA018"/>
    <d v="2024-10-03T00:00:00"/>
    <n v="22"/>
    <n v="17746.52"/>
    <n v="10582.880000000001"/>
    <x v="1"/>
    <x v="6"/>
    <x v="0"/>
    <x v="1"/>
    <x v="4"/>
    <x v="8"/>
  </r>
  <r>
    <x v="14"/>
    <s v="No"/>
    <s v="G-GA005"/>
    <d v="2023-10-14T00:00:00"/>
    <n v="31"/>
    <n v="16630.88"/>
    <n v="12121.929999999998"/>
    <x v="0"/>
    <x v="7"/>
    <x v="14"/>
    <x v="1"/>
    <x v="4"/>
    <x v="8"/>
  </r>
  <r>
    <x v="14"/>
    <s v="No"/>
    <s v="S-FI037"/>
    <d v="2024-07-02T00:00:00"/>
    <n v="11"/>
    <n v="16186.060000000001"/>
    <n v="10952.15"/>
    <x v="1"/>
    <x v="1"/>
    <x v="14"/>
    <x v="1"/>
    <x v="3"/>
    <x v="6"/>
  </r>
  <r>
    <x v="3"/>
    <s v="No"/>
    <s v="L-UL031"/>
    <d v="2024-12-15T00:00:00"/>
    <n v="38"/>
    <n v="23074.74"/>
    <n v="14148.919999999998"/>
    <x v="1"/>
    <x v="6"/>
    <x v="3"/>
    <x v="1"/>
    <x v="0"/>
    <x v="1"/>
  </r>
  <r>
    <x v="11"/>
    <s v="No"/>
    <s v="A-KE024"/>
    <d v="2024-05-31T00:00:00"/>
    <n v="20"/>
    <n v="21069.599999999999"/>
    <n v="12525.2"/>
    <x v="1"/>
    <x v="5"/>
    <x v="11"/>
    <x v="1"/>
    <x v="1"/>
    <x v="5"/>
  </r>
  <r>
    <x v="2"/>
    <s v="No"/>
    <s v="S-FI050"/>
    <d v="2023-01-03T00:00:00"/>
    <n v="20"/>
    <n v="21073.800000000003"/>
    <n v="13051.400000000001"/>
    <x v="0"/>
    <x v="0"/>
    <x v="2"/>
    <x v="2"/>
    <x v="3"/>
    <x v="6"/>
  </r>
  <r>
    <x v="11"/>
    <s v="No"/>
    <s v="H-WI008"/>
    <d v="2023-04-04T00:00:00"/>
    <n v="20"/>
    <n v="3908.6000000000004"/>
    <n v="2919"/>
    <x v="0"/>
    <x v="4"/>
    <x v="11"/>
    <x v="5"/>
    <x v="2"/>
    <x v="7"/>
  </r>
  <r>
    <x v="7"/>
    <s v="No"/>
    <s v="H-WI008"/>
    <d v="2023-11-11T00:00:00"/>
    <n v="30"/>
    <n v="5862.9000000000005"/>
    <n v="4378.5"/>
    <x v="0"/>
    <x v="7"/>
    <x v="7"/>
    <x v="5"/>
    <x v="2"/>
    <x v="7"/>
  </r>
  <r>
    <x v="3"/>
    <s v="No"/>
    <s v="A-CH045"/>
    <d v="2024-05-24T00:00:00"/>
    <n v="2"/>
    <n v="1343.7"/>
    <n v="1061.18"/>
    <x v="1"/>
    <x v="5"/>
    <x v="3"/>
    <x v="1"/>
    <x v="1"/>
    <x v="2"/>
  </r>
  <r>
    <x v="5"/>
    <s v="No"/>
    <s v="H-WI032"/>
    <d v="2024-08-10T00:00:00"/>
    <n v="7"/>
    <n v="1656.27"/>
    <n v="1282.1899999999998"/>
    <x v="1"/>
    <x v="1"/>
    <x v="5"/>
    <x v="1"/>
    <x v="2"/>
    <x v="13"/>
  </r>
  <r>
    <x v="13"/>
    <s v="No"/>
    <s v="H-WI030"/>
    <d v="2023-12-11T00:00:00"/>
    <n v="33"/>
    <n v="17930.88"/>
    <n v="12757.14"/>
    <x v="0"/>
    <x v="7"/>
    <x v="13"/>
    <x v="1"/>
    <x v="2"/>
    <x v="10"/>
  </r>
  <r>
    <x v="5"/>
    <s v="No"/>
    <s v="A-KE020"/>
    <d v="2023-05-11T00:00:00"/>
    <n v="12"/>
    <n v="4094.04"/>
    <n v="2441.64"/>
    <x v="0"/>
    <x v="4"/>
    <x v="5"/>
    <x v="1"/>
    <x v="1"/>
    <x v="5"/>
  </r>
  <r>
    <x v="14"/>
    <s v="No"/>
    <s v="A-CH002"/>
    <d v="2024-07-10T00:00:00"/>
    <n v="3"/>
    <n v="548.93999999999994"/>
    <n v="417.03"/>
    <x v="1"/>
    <x v="1"/>
    <x v="14"/>
    <x v="2"/>
    <x v="1"/>
    <x v="2"/>
  </r>
  <r>
    <x v="15"/>
    <s v="No"/>
    <s v="L-GA004"/>
    <d v="2023-04-23T00:00:00"/>
    <n v="5"/>
    <n v="1659.4"/>
    <n v="988.55000000000007"/>
    <x v="0"/>
    <x v="4"/>
    <x v="15"/>
    <x v="0"/>
    <x v="0"/>
    <x v="0"/>
  </r>
  <r>
    <x v="3"/>
    <s v="No"/>
    <s v="G-VR043"/>
    <d v="2023-03-27T00:00:00"/>
    <n v="12"/>
    <n v="4590.96"/>
    <n v="3627.96"/>
    <x v="0"/>
    <x v="0"/>
    <x v="3"/>
    <x v="0"/>
    <x v="4"/>
    <x v="9"/>
  </r>
  <r>
    <x v="4"/>
    <s v="No"/>
    <s v="L-UL001"/>
    <d v="2024-10-24T00:00:00"/>
    <n v="29"/>
    <n v="6624.47"/>
    <n v="5294.24"/>
    <x v="1"/>
    <x v="6"/>
    <x v="4"/>
    <x v="5"/>
    <x v="0"/>
    <x v="1"/>
  </r>
  <r>
    <x v="5"/>
    <s v="No"/>
    <s v="A-KE025"/>
    <d v="2024-07-30T00:00:00"/>
    <n v="6"/>
    <n v="5682.2999999999993"/>
    <n v="4004.2799999999997"/>
    <x v="1"/>
    <x v="1"/>
    <x v="5"/>
    <x v="3"/>
    <x v="1"/>
    <x v="5"/>
  </r>
  <r>
    <x v="7"/>
    <s v="No"/>
    <s v="G-VR019"/>
    <d v="2024-04-03T00:00:00"/>
    <n v="13"/>
    <n v="13570.440000000002"/>
    <n v="8372.52"/>
    <x v="1"/>
    <x v="5"/>
    <x v="7"/>
    <x v="7"/>
    <x v="4"/>
    <x v="9"/>
  </r>
  <r>
    <x v="8"/>
    <s v="No"/>
    <s v="H-WI042"/>
    <d v="2024-10-18T00:00:00"/>
    <n v="22"/>
    <n v="19434.8"/>
    <n v="13298.78"/>
    <x v="1"/>
    <x v="6"/>
    <x v="8"/>
    <x v="3"/>
    <x v="2"/>
    <x v="10"/>
  </r>
  <r>
    <x v="18"/>
    <s v="No"/>
    <s v="S-SM023"/>
    <d v="2023-03-10T00:00:00"/>
    <n v="1"/>
    <n v="1"/>
    <n v="1"/>
    <x v="0"/>
    <x v="0"/>
    <x v="16"/>
    <x v="6"/>
    <x v="3"/>
    <x v="15"/>
  </r>
  <r>
    <x v="5"/>
    <s v="No"/>
    <s v="S-SM038"/>
    <d v="2024-06-05T00:00:00"/>
    <n v="19"/>
    <n v="27460.7"/>
    <n v="18435.13"/>
    <x v="1"/>
    <x v="5"/>
    <x v="5"/>
    <x v="1"/>
    <x v="3"/>
    <x v="12"/>
  </r>
  <r>
    <x v="5"/>
    <s v="No"/>
    <s v="A-KE040"/>
    <d v="2023-05-27T00:00:00"/>
    <n v="17"/>
    <n v="2771.8500000000004"/>
    <n v="2143.87"/>
    <x v="0"/>
    <x v="4"/>
    <x v="5"/>
    <x v="1"/>
    <x v="1"/>
    <x v="5"/>
  </r>
  <r>
    <x v="0"/>
    <s v="No"/>
    <s v="H-WI032"/>
    <d v="2024-07-23T00:00:00"/>
    <n v="17"/>
    <n v="4022.3700000000003"/>
    <n v="3113.89"/>
    <x v="1"/>
    <x v="1"/>
    <x v="0"/>
    <x v="1"/>
    <x v="2"/>
    <x v="13"/>
  </r>
  <r>
    <x v="6"/>
    <s v="No"/>
    <s v="G-GA018"/>
    <d v="2024-10-06T00:00:00"/>
    <n v="37"/>
    <n v="29846.42"/>
    <n v="17798.48"/>
    <x v="1"/>
    <x v="6"/>
    <x v="6"/>
    <x v="1"/>
    <x v="4"/>
    <x v="8"/>
  </r>
  <r>
    <x v="4"/>
    <s v="No"/>
    <s v="S-SM023"/>
    <d v="2023-02-23T00:00:00"/>
    <n v="19"/>
    <n v="4926.1299999999992"/>
    <n v="3219.93"/>
    <x v="0"/>
    <x v="0"/>
    <x v="4"/>
    <x v="6"/>
    <x v="3"/>
    <x v="15"/>
  </r>
  <r>
    <x v="1"/>
    <s v="No"/>
    <s v="A-MI014"/>
    <d v="2024-11-07T00:00:00"/>
    <n v="27"/>
    <n v="15185.07"/>
    <n v="11594.61"/>
    <x v="1"/>
    <x v="6"/>
    <x v="1"/>
    <x v="3"/>
    <x v="1"/>
    <x v="11"/>
  </r>
  <r>
    <x v="15"/>
    <s v="No"/>
    <s v="A-KE024"/>
    <d v="2023-10-05T00:00:00"/>
    <n v="36"/>
    <n v="37925.279999999999"/>
    <n v="22545.360000000001"/>
    <x v="0"/>
    <x v="7"/>
    <x v="15"/>
    <x v="1"/>
    <x v="1"/>
    <x v="5"/>
  </r>
  <r>
    <x v="5"/>
    <s v="No"/>
    <s v="A-MI007"/>
    <d v="2024-08-06T00:00:00"/>
    <n v="17"/>
    <n v="4884.1000000000004"/>
    <n v="3955.39"/>
    <x v="1"/>
    <x v="1"/>
    <x v="5"/>
    <x v="0"/>
    <x v="1"/>
    <x v="11"/>
  </r>
  <r>
    <x v="14"/>
    <s v="No"/>
    <s v="S-SM033"/>
    <d v="2024-10-24T00:00:00"/>
    <n v="34"/>
    <n v="45256.38"/>
    <n v="27799.08"/>
    <x v="1"/>
    <x v="6"/>
    <x v="14"/>
    <x v="7"/>
    <x v="3"/>
    <x v="12"/>
  </r>
  <r>
    <x v="14"/>
    <s v="No"/>
    <s v="G-GA006"/>
    <d v="2024-09-12T00:00:00"/>
    <n v="14"/>
    <n v="18953.059999999998"/>
    <n v="13642.44"/>
    <x v="1"/>
    <x v="1"/>
    <x v="14"/>
    <x v="6"/>
    <x v="4"/>
    <x v="8"/>
  </r>
  <r>
    <x v="12"/>
    <s v="No"/>
    <s v="G-GA046"/>
    <d v="2024-04-06T00:00:00"/>
    <n v="14"/>
    <n v="4524.0999999999995"/>
    <n v="2798.04"/>
    <x v="1"/>
    <x v="5"/>
    <x v="12"/>
    <x v="0"/>
    <x v="4"/>
    <x v="8"/>
  </r>
  <r>
    <x v="5"/>
    <s v="No"/>
    <s v="G-GA017"/>
    <d v="2023-01-30T00:00:00"/>
    <n v="26"/>
    <n v="36478.26"/>
    <n v="23154.3"/>
    <x v="0"/>
    <x v="0"/>
    <x v="5"/>
    <x v="7"/>
    <x v="4"/>
    <x v="8"/>
  </r>
  <r>
    <x v="5"/>
    <s v="No"/>
    <s v="H-WI042"/>
    <d v="2024-08-12T00:00:00"/>
    <n v="1"/>
    <n v="883.4"/>
    <n v="604.49"/>
    <x v="1"/>
    <x v="1"/>
    <x v="5"/>
    <x v="3"/>
    <x v="2"/>
    <x v="10"/>
  </r>
  <r>
    <x v="3"/>
    <s v="No"/>
    <s v="G-VR022"/>
    <d v="2024-09-07T00:00:00"/>
    <n v="17"/>
    <n v="12409.66"/>
    <n v="10012.83"/>
    <x v="1"/>
    <x v="1"/>
    <x v="3"/>
    <x v="1"/>
    <x v="4"/>
    <x v="9"/>
  </r>
  <r>
    <x v="13"/>
    <s v="No"/>
    <s v="A-KE027"/>
    <d v="2023-04-07T00:00:00"/>
    <n v="21"/>
    <n v="18652.41"/>
    <n v="15171.45"/>
    <x v="0"/>
    <x v="4"/>
    <x v="13"/>
    <x v="2"/>
    <x v="1"/>
    <x v="5"/>
  </r>
  <r>
    <x v="15"/>
    <s v="No"/>
    <s v="S-SM038"/>
    <d v="2023-08-08T00:00:00"/>
    <n v="18"/>
    <n v="26015.399999999998"/>
    <n v="17464.86"/>
    <x v="0"/>
    <x v="2"/>
    <x v="15"/>
    <x v="1"/>
    <x v="3"/>
    <x v="12"/>
  </r>
  <r>
    <x v="5"/>
    <s v="No"/>
    <s v="L-UL034"/>
    <d v="2024-05-16T00:00:00"/>
    <n v="16"/>
    <n v="1276.96"/>
    <n v="1024.32"/>
    <x v="1"/>
    <x v="5"/>
    <x v="5"/>
    <x v="6"/>
    <x v="0"/>
    <x v="1"/>
  </r>
  <r>
    <x v="4"/>
    <s v="No"/>
    <s v="H-WI030"/>
    <d v="2023-10-12T00:00:00"/>
    <n v="32"/>
    <n v="17387.52"/>
    <n v="12370.56"/>
    <x v="0"/>
    <x v="7"/>
    <x v="4"/>
    <x v="1"/>
    <x v="2"/>
    <x v="10"/>
  </r>
  <r>
    <x v="3"/>
    <s v="No"/>
    <s v="A-KE024"/>
    <d v="2023-07-13T00:00:00"/>
    <n v="5"/>
    <n v="5267.4"/>
    <n v="3131.3"/>
    <x v="0"/>
    <x v="2"/>
    <x v="3"/>
    <x v="1"/>
    <x v="1"/>
    <x v="5"/>
  </r>
  <r>
    <x v="0"/>
    <s v="No"/>
    <s v="A-KE040"/>
    <d v="2023-10-01T00:00:00"/>
    <n v="43"/>
    <n v="7011.1500000000005"/>
    <n v="5422.73"/>
    <x v="0"/>
    <x v="7"/>
    <x v="0"/>
    <x v="1"/>
    <x v="1"/>
    <x v="5"/>
  </r>
  <r>
    <x v="14"/>
    <s v="No"/>
    <s v="G-VR043"/>
    <d v="2023-06-21T00:00:00"/>
    <n v="6"/>
    <n v="2295.48"/>
    <n v="1813.98"/>
    <x v="0"/>
    <x v="4"/>
    <x v="14"/>
    <x v="0"/>
    <x v="4"/>
    <x v="9"/>
  </r>
  <r>
    <x v="11"/>
    <s v="No"/>
    <s v="H-WI042"/>
    <d v="2024-04-09T00:00:00"/>
    <n v="16"/>
    <n v="14134.4"/>
    <n v="9671.84"/>
    <x v="1"/>
    <x v="5"/>
    <x v="11"/>
    <x v="3"/>
    <x v="2"/>
    <x v="10"/>
  </r>
  <r>
    <x v="5"/>
    <s v="No"/>
    <s v="H-WI035"/>
    <d v="2023-11-11T00:00:00"/>
    <n v="36"/>
    <n v="12759.12"/>
    <n v="9110.16"/>
    <x v="0"/>
    <x v="7"/>
    <x v="5"/>
    <x v="1"/>
    <x v="2"/>
    <x v="13"/>
  </r>
  <r>
    <x v="9"/>
    <s v="No"/>
    <s v="G-GA017"/>
    <d v="2024-11-17T00:00:00"/>
    <n v="42"/>
    <n v="58926.42"/>
    <n v="37403.1"/>
    <x v="1"/>
    <x v="6"/>
    <x v="9"/>
    <x v="7"/>
    <x v="4"/>
    <x v="8"/>
  </r>
  <r>
    <x v="0"/>
    <s v="No"/>
    <s v="H-WI032"/>
    <d v="2024-08-15T00:00:00"/>
    <n v="2"/>
    <n v="473.22"/>
    <n v="366.34"/>
    <x v="1"/>
    <x v="1"/>
    <x v="0"/>
    <x v="1"/>
    <x v="2"/>
    <x v="13"/>
  </r>
  <r>
    <x v="1"/>
    <s v="No"/>
    <s v="H-WI032"/>
    <d v="2024-01-08T00:00:00"/>
    <n v="28"/>
    <n v="6625.08"/>
    <n v="5128.7599999999993"/>
    <x v="1"/>
    <x v="3"/>
    <x v="1"/>
    <x v="1"/>
    <x v="2"/>
    <x v="13"/>
  </r>
  <r>
    <x v="2"/>
    <s v="No"/>
    <s v="L-GA036"/>
    <d v="2024-03-05T00:00:00"/>
    <n v="25"/>
    <n v="12017.5"/>
    <n v="7548.5"/>
    <x v="1"/>
    <x v="3"/>
    <x v="2"/>
    <x v="1"/>
    <x v="0"/>
    <x v="0"/>
  </r>
  <r>
    <x v="3"/>
    <s v="No"/>
    <s v="L-UL031"/>
    <d v="2024-09-04T00:00:00"/>
    <n v="15"/>
    <n v="9108.4500000000007"/>
    <n v="5585.0999999999995"/>
    <x v="1"/>
    <x v="1"/>
    <x v="3"/>
    <x v="1"/>
    <x v="0"/>
    <x v="1"/>
  </r>
  <r>
    <x v="3"/>
    <s v="No"/>
    <s v="A-CH039"/>
    <d v="2023-06-12T00:00:00"/>
    <n v="11"/>
    <n v="9658.77"/>
    <n v="6654.67"/>
    <x v="0"/>
    <x v="4"/>
    <x v="3"/>
    <x v="2"/>
    <x v="1"/>
    <x v="2"/>
  </r>
  <r>
    <x v="10"/>
    <s v="No"/>
    <s v="H-WI032"/>
    <d v="2024-06-01T00:00:00"/>
    <n v="20"/>
    <n v="4732.2000000000007"/>
    <n v="3663.3999999999996"/>
    <x v="1"/>
    <x v="5"/>
    <x v="10"/>
    <x v="1"/>
    <x v="2"/>
    <x v="13"/>
  </r>
  <r>
    <x v="5"/>
    <s v="No"/>
    <s v="A-KE027"/>
    <d v="2024-11-19T00:00:00"/>
    <n v="28"/>
    <n v="24869.88"/>
    <n v="20228.600000000002"/>
    <x v="1"/>
    <x v="6"/>
    <x v="5"/>
    <x v="2"/>
    <x v="1"/>
    <x v="5"/>
  </r>
  <r>
    <x v="5"/>
    <s v="No"/>
    <s v="L-GA036"/>
    <d v="2024-02-27T00:00:00"/>
    <n v="25"/>
    <n v="12017.5"/>
    <n v="7548.5"/>
    <x v="1"/>
    <x v="3"/>
    <x v="5"/>
    <x v="1"/>
    <x v="0"/>
    <x v="0"/>
  </r>
  <r>
    <x v="13"/>
    <s v="No"/>
    <s v="A-CH045"/>
    <d v="2024-04-04T00:00:00"/>
    <n v="20"/>
    <n v="13437"/>
    <n v="10611.800000000001"/>
    <x v="1"/>
    <x v="5"/>
    <x v="13"/>
    <x v="1"/>
    <x v="1"/>
    <x v="2"/>
  </r>
  <r>
    <x v="3"/>
    <s v="No"/>
    <s v="S-FI050"/>
    <d v="2023-06-06T00:00:00"/>
    <n v="19"/>
    <n v="20020.11"/>
    <n v="12398.830000000002"/>
    <x v="0"/>
    <x v="4"/>
    <x v="3"/>
    <x v="2"/>
    <x v="3"/>
    <x v="6"/>
  </r>
  <r>
    <x v="14"/>
    <s v="No"/>
    <s v="H-WI030"/>
    <d v="2023-10-12T00:00:00"/>
    <n v="33"/>
    <n v="17930.88"/>
    <n v="12757.14"/>
    <x v="0"/>
    <x v="7"/>
    <x v="14"/>
    <x v="1"/>
    <x v="2"/>
    <x v="10"/>
  </r>
  <r>
    <x v="9"/>
    <s v="No"/>
    <s v="S-SM033"/>
    <d v="2024-09-04T00:00:00"/>
    <n v="18"/>
    <n v="23959.26"/>
    <n v="14717.16"/>
    <x v="1"/>
    <x v="1"/>
    <x v="9"/>
    <x v="7"/>
    <x v="3"/>
    <x v="12"/>
  </r>
  <r>
    <x v="14"/>
    <s v="No"/>
    <s v="A-CH039"/>
    <d v="2023-06-29T00:00:00"/>
    <n v="14"/>
    <n v="12292.980000000001"/>
    <n v="8469.58"/>
    <x v="0"/>
    <x v="4"/>
    <x v="14"/>
    <x v="2"/>
    <x v="1"/>
    <x v="2"/>
  </r>
  <r>
    <x v="9"/>
    <s v="No"/>
    <s v="H-WI048"/>
    <d v="2023-02-17T00:00:00"/>
    <n v="31"/>
    <n v="29916.859999999997"/>
    <n v="23414.3"/>
    <x v="0"/>
    <x v="0"/>
    <x v="9"/>
    <x v="1"/>
    <x v="2"/>
    <x v="7"/>
  </r>
  <r>
    <x v="14"/>
    <s v="No"/>
    <s v="L-GA036"/>
    <d v="2024-05-11T00:00:00"/>
    <n v="6"/>
    <n v="2884.2"/>
    <n v="1811.6399999999999"/>
    <x v="1"/>
    <x v="5"/>
    <x v="14"/>
    <x v="1"/>
    <x v="0"/>
    <x v="0"/>
  </r>
  <r>
    <x v="9"/>
    <s v="No"/>
    <s v="A-LA026"/>
    <d v="2023-04-16T00:00:00"/>
    <n v="9"/>
    <n v="1207.3500000000001"/>
    <n v="997.37999999999988"/>
    <x v="0"/>
    <x v="4"/>
    <x v="9"/>
    <x v="1"/>
    <x v="1"/>
    <x v="14"/>
  </r>
  <r>
    <x v="11"/>
    <s v="No"/>
    <s v="A-CH021"/>
    <d v="2023-01-26T00:00:00"/>
    <n v="31"/>
    <n v="6692.5899999999992"/>
    <n v="4844.37"/>
    <x v="0"/>
    <x v="0"/>
    <x v="11"/>
    <x v="4"/>
    <x v="1"/>
    <x v="2"/>
  </r>
  <r>
    <x v="12"/>
    <s v="No"/>
    <s v="A-CH002"/>
    <d v="2024-10-17T00:00:00"/>
    <n v="37"/>
    <n v="6770.2599999999993"/>
    <n v="5143.37"/>
    <x v="1"/>
    <x v="6"/>
    <x v="12"/>
    <x v="2"/>
    <x v="1"/>
    <x v="2"/>
  </r>
  <r>
    <x v="5"/>
    <s v="No"/>
    <s v="G-GA047"/>
    <d v="2024-10-22T00:00:00"/>
    <n v="33"/>
    <n v="38631.120000000003"/>
    <n v="30860.609999999997"/>
    <x v="1"/>
    <x v="6"/>
    <x v="5"/>
    <x v="6"/>
    <x v="4"/>
    <x v="8"/>
  </r>
  <r>
    <x v="2"/>
    <s v="No"/>
    <s v="L-UL034"/>
    <d v="2023-01-01T00:00:00"/>
    <n v="28"/>
    <n v="2234.6800000000003"/>
    <n v="1792.56"/>
    <x v="0"/>
    <x v="0"/>
    <x v="2"/>
    <x v="6"/>
    <x v="0"/>
    <x v="1"/>
  </r>
  <r>
    <x v="5"/>
    <s v="No"/>
    <s v="A-CH021"/>
    <d v="2023-03-22T00:00:00"/>
    <n v="25"/>
    <n v="5397.25"/>
    <n v="3906.7500000000005"/>
    <x v="0"/>
    <x v="0"/>
    <x v="5"/>
    <x v="4"/>
    <x v="1"/>
    <x v="2"/>
  </r>
  <r>
    <x v="5"/>
    <s v="No"/>
    <s v="A-LA026"/>
    <d v="2023-10-25T00:00:00"/>
    <n v="40"/>
    <n v="5366"/>
    <n v="4432.7999999999993"/>
    <x v="0"/>
    <x v="7"/>
    <x v="5"/>
    <x v="1"/>
    <x v="1"/>
    <x v="14"/>
  </r>
  <r>
    <x v="10"/>
    <s v="No"/>
    <s v="A-KE020"/>
    <d v="2023-08-26T00:00:00"/>
    <n v="20"/>
    <n v="6823.4000000000005"/>
    <n v="4069.4"/>
    <x v="0"/>
    <x v="2"/>
    <x v="10"/>
    <x v="1"/>
    <x v="1"/>
    <x v="5"/>
  </r>
  <r>
    <x v="14"/>
    <s v="No"/>
    <s v="G-GA044"/>
    <d v="2023-05-20T00:00:00"/>
    <n v="8"/>
    <n v="9048.8799999999992"/>
    <n v="7511.6"/>
    <x v="0"/>
    <x v="4"/>
    <x v="14"/>
    <x v="1"/>
    <x v="4"/>
    <x v="16"/>
  </r>
  <r>
    <x v="8"/>
    <s v="No"/>
    <s v="A-KE025"/>
    <d v="2024-11-03T00:00:00"/>
    <n v="30"/>
    <n v="28411.5"/>
    <n v="20021.400000000001"/>
    <x v="1"/>
    <x v="6"/>
    <x v="8"/>
    <x v="3"/>
    <x v="1"/>
    <x v="5"/>
  </r>
  <r>
    <x v="9"/>
    <s v="No"/>
    <s v="H-WI030"/>
    <d v="2023-02-26T00:00:00"/>
    <n v="30"/>
    <n v="16300.800000000001"/>
    <n v="11597.4"/>
    <x v="0"/>
    <x v="0"/>
    <x v="9"/>
    <x v="1"/>
    <x v="2"/>
    <x v="10"/>
  </r>
  <r>
    <x v="3"/>
    <s v="No"/>
    <s v="H-WI029"/>
    <d v="2024-08-01T00:00:00"/>
    <n v="5"/>
    <n v="6378.0499999999993"/>
    <n v="3976.95"/>
    <x v="1"/>
    <x v="1"/>
    <x v="3"/>
    <x v="4"/>
    <x v="2"/>
    <x v="13"/>
  </r>
  <r>
    <x v="0"/>
    <s v="No"/>
    <s v="H-WI035"/>
    <d v="2023-10-27T00:00:00"/>
    <n v="31"/>
    <n v="10987.02"/>
    <n v="7844.86"/>
    <x v="0"/>
    <x v="7"/>
    <x v="0"/>
    <x v="1"/>
    <x v="2"/>
    <x v="13"/>
  </r>
  <r>
    <x v="4"/>
    <s v="No"/>
    <s v="L-GA010"/>
    <d v="2023-01-24T00:00:00"/>
    <n v="29"/>
    <n v="18937"/>
    <n v="14185.349999999999"/>
    <x v="0"/>
    <x v="0"/>
    <x v="4"/>
    <x v="5"/>
    <x v="0"/>
    <x v="0"/>
  </r>
  <r>
    <x v="13"/>
    <s v="No"/>
    <s v="G-GA018"/>
    <d v="2024-09-14T00:00:00"/>
    <n v="16"/>
    <n v="12906.56"/>
    <n v="7696.64"/>
    <x v="1"/>
    <x v="1"/>
    <x v="13"/>
    <x v="1"/>
    <x v="4"/>
    <x v="8"/>
  </r>
  <r>
    <x v="10"/>
    <s v="No"/>
    <s v="H-WI030"/>
    <d v="2024-09-23T00:00:00"/>
    <n v="17"/>
    <n v="9237.1200000000008"/>
    <n v="6571.86"/>
    <x v="1"/>
    <x v="1"/>
    <x v="10"/>
    <x v="1"/>
    <x v="2"/>
    <x v="10"/>
  </r>
  <r>
    <x v="12"/>
    <s v="No"/>
    <s v="A-MI014"/>
    <d v="2024-03-25T00:00:00"/>
    <n v="28"/>
    <n v="15747.48"/>
    <n v="12024.04"/>
    <x v="1"/>
    <x v="3"/>
    <x v="12"/>
    <x v="3"/>
    <x v="1"/>
    <x v="11"/>
  </r>
  <r>
    <x v="14"/>
    <s v="No"/>
    <s v="S-FI037"/>
    <d v="2024-01-26T00:00:00"/>
    <n v="19"/>
    <n v="27957.74"/>
    <n v="18917.349999999999"/>
    <x v="1"/>
    <x v="3"/>
    <x v="14"/>
    <x v="1"/>
    <x v="3"/>
    <x v="6"/>
  </r>
  <r>
    <x v="12"/>
    <s v="No"/>
    <s v="A-KE020"/>
    <d v="2023-02-18T00:00:00"/>
    <n v="27"/>
    <n v="9211.59"/>
    <n v="5493.69"/>
    <x v="0"/>
    <x v="0"/>
    <x v="12"/>
    <x v="1"/>
    <x v="1"/>
    <x v="5"/>
  </r>
  <r>
    <x v="9"/>
    <s v="No"/>
    <s v="G-GA006"/>
    <d v="2024-03-01T00:00:00"/>
    <n v="23"/>
    <n v="31137.17"/>
    <n v="22412.58"/>
    <x v="1"/>
    <x v="3"/>
    <x v="9"/>
    <x v="6"/>
    <x v="4"/>
    <x v="8"/>
  </r>
  <r>
    <x v="7"/>
    <s v="No"/>
    <s v="A-KE040"/>
    <d v="2024-06-30T00:00:00"/>
    <n v="4"/>
    <n v="652.20000000000005"/>
    <n v="504.44"/>
    <x v="1"/>
    <x v="5"/>
    <x v="7"/>
    <x v="1"/>
    <x v="1"/>
    <x v="5"/>
  </r>
  <r>
    <x v="5"/>
    <s v="No"/>
    <s v="A-KE011"/>
    <d v="2024-04-24T00:00:00"/>
    <n v="20"/>
    <n v="26624.6"/>
    <n v="16614.2"/>
    <x v="1"/>
    <x v="5"/>
    <x v="5"/>
    <x v="2"/>
    <x v="1"/>
    <x v="5"/>
  </r>
  <r>
    <x v="6"/>
    <s v="No"/>
    <s v="G-GA006"/>
    <d v="2024-11-20T00:00:00"/>
    <n v="31"/>
    <n v="41967.49"/>
    <n v="30208.260000000002"/>
    <x v="1"/>
    <x v="6"/>
    <x v="6"/>
    <x v="6"/>
    <x v="4"/>
    <x v="8"/>
  </r>
  <r>
    <x v="10"/>
    <s v="No"/>
    <s v="S-FI012"/>
    <d v="2023-02-11T00:00:00"/>
    <n v="21"/>
    <n v="25156.32"/>
    <n v="18533.55"/>
    <x v="0"/>
    <x v="0"/>
    <x v="10"/>
    <x v="1"/>
    <x v="3"/>
    <x v="6"/>
  </r>
  <r>
    <x v="5"/>
    <s v="No"/>
    <s v="A-CH003"/>
    <d v="2023-01-19T00:00:00"/>
    <n v="27"/>
    <n v="10468.98"/>
    <n v="7004.34"/>
    <x v="0"/>
    <x v="0"/>
    <x v="5"/>
    <x v="6"/>
    <x v="1"/>
    <x v="2"/>
  </r>
  <r>
    <x v="14"/>
    <s v="No"/>
    <s v="H-WI029"/>
    <d v="2024-02-10T00:00:00"/>
    <n v="13"/>
    <n v="16582.93"/>
    <n v="10340.07"/>
    <x v="1"/>
    <x v="3"/>
    <x v="14"/>
    <x v="4"/>
    <x v="2"/>
    <x v="13"/>
  </r>
  <r>
    <x v="7"/>
    <s v="No"/>
    <s v="G-VR022"/>
    <d v="2024-01-04T00:00:00"/>
    <n v="26"/>
    <n v="18979.48"/>
    <n v="15313.74"/>
    <x v="1"/>
    <x v="3"/>
    <x v="7"/>
    <x v="1"/>
    <x v="4"/>
    <x v="9"/>
  </r>
  <r>
    <x v="8"/>
    <s v="No"/>
    <s v="G-VR022"/>
    <d v="2024-02-13T00:00:00"/>
    <n v="24"/>
    <n v="17519.52"/>
    <n v="14135.76"/>
    <x v="1"/>
    <x v="3"/>
    <x v="8"/>
    <x v="1"/>
    <x v="4"/>
    <x v="9"/>
  </r>
  <r>
    <x v="9"/>
    <s v="No"/>
    <s v="H-WI035"/>
    <d v="2023-04-12T00:00:00"/>
    <n v="7"/>
    <n v="2480.94"/>
    <n v="1771.42"/>
    <x v="0"/>
    <x v="4"/>
    <x v="9"/>
    <x v="1"/>
    <x v="2"/>
    <x v="13"/>
  </r>
  <r>
    <x v="7"/>
    <s v="No"/>
    <s v="G-GA017"/>
    <d v="2023-08-07T00:00:00"/>
    <n v="23"/>
    <n v="32269.23"/>
    <n v="20482.649999999998"/>
    <x v="0"/>
    <x v="2"/>
    <x v="7"/>
    <x v="7"/>
    <x v="4"/>
    <x v="8"/>
  </r>
  <r>
    <x v="15"/>
    <s v="No"/>
    <s v="G-GA017"/>
    <d v="2023-01-02T00:00:00"/>
    <n v="31"/>
    <n v="43493.31"/>
    <n v="27607.05"/>
    <x v="0"/>
    <x v="0"/>
    <x v="15"/>
    <x v="7"/>
    <x v="4"/>
    <x v="8"/>
  </r>
  <r>
    <x v="15"/>
    <s v="No"/>
    <s v="S-FI037"/>
    <d v="2024-07-27T00:00:00"/>
    <n v="3"/>
    <n v="4414.38"/>
    <n v="2986.95"/>
    <x v="1"/>
    <x v="1"/>
    <x v="15"/>
    <x v="1"/>
    <x v="3"/>
    <x v="6"/>
  </r>
  <r>
    <x v="5"/>
    <s v="No"/>
    <s v="S-FI012"/>
    <d v="2023-03-30T00:00:00"/>
    <n v="5"/>
    <n v="5989.6"/>
    <n v="4412.75"/>
    <x v="0"/>
    <x v="0"/>
    <x v="5"/>
    <x v="1"/>
    <x v="3"/>
    <x v="6"/>
  </r>
  <r>
    <x v="9"/>
    <s v="No"/>
    <s v="L-GA004"/>
    <d v="2023-10-16T00:00:00"/>
    <n v="36"/>
    <n v="11947.68"/>
    <n v="7117.56"/>
    <x v="0"/>
    <x v="7"/>
    <x v="9"/>
    <x v="0"/>
    <x v="0"/>
    <x v="0"/>
  </r>
  <r>
    <x v="7"/>
    <s v="No"/>
    <s v="A-KE020"/>
    <d v="2023-05-07T00:00:00"/>
    <n v="15"/>
    <n v="5117.55"/>
    <n v="3052.05"/>
    <x v="0"/>
    <x v="4"/>
    <x v="7"/>
    <x v="1"/>
    <x v="1"/>
    <x v="5"/>
  </r>
  <r>
    <x v="12"/>
    <s v="No"/>
    <s v="A-MI007"/>
    <d v="2023-02-05T00:00:00"/>
    <n v="22"/>
    <n v="6320.6"/>
    <n v="5118.74"/>
    <x v="0"/>
    <x v="0"/>
    <x v="12"/>
    <x v="0"/>
    <x v="1"/>
    <x v="11"/>
  </r>
  <r>
    <x v="13"/>
    <s v="No"/>
    <s v="A-KE027"/>
    <d v="2023-06-20T00:00:00"/>
    <n v="14"/>
    <n v="12434.94"/>
    <n v="10114.300000000001"/>
    <x v="0"/>
    <x v="4"/>
    <x v="13"/>
    <x v="2"/>
    <x v="1"/>
    <x v="5"/>
  </r>
  <r>
    <x v="15"/>
    <s v="No"/>
    <s v="A-KE011"/>
    <d v="2024-11-28T00:00:00"/>
    <n v="34"/>
    <n v="45261.82"/>
    <n v="28244.14"/>
    <x v="1"/>
    <x v="6"/>
    <x v="15"/>
    <x v="2"/>
    <x v="1"/>
    <x v="5"/>
  </r>
  <r>
    <x v="5"/>
    <s v="No"/>
    <s v="A-KE027"/>
    <d v="2023-08-27T00:00:00"/>
    <n v="18"/>
    <n v="15987.78"/>
    <n v="13004.1"/>
    <x v="0"/>
    <x v="2"/>
    <x v="5"/>
    <x v="2"/>
    <x v="1"/>
    <x v="5"/>
  </r>
  <r>
    <x v="10"/>
    <s v="No"/>
    <s v="L-UL034"/>
    <d v="2023-08-28T00:00:00"/>
    <n v="16"/>
    <n v="1276.96"/>
    <n v="1024.32"/>
    <x v="0"/>
    <x v="2"/>
    <x v="10"/>
    <x v="6"/>
    <x v="0"/>
    <x v="1"/>
  </r>
  <r>
    <x v="11"/>
    <s v="No"/>
    <s v="H-NO016"/>
    <d v="2023-12-18T00:00:00"/>
    <n v="43"/>
    <n v="37990.07"/>
    <n v="26491.870000000003"/>
    <x v="0"/>
    <x v="7"/>
    <x v="11"/>
    <x v="3"/>
    <x v="2"/>
    <x v="3"/>
  </r>
  <r>
    <x v="6"/>
    <s v="No"/>
    <s v="A-CH002"/>
    <d v="2024-11-09T00:00:00"/>
    <n v="28"/>
    <n v="5123.4399999999996"/>
    <n v="3892.2799999999997"/>
    <x v="1"/>
    <x v="6"/>
    <x v="6"/>
    <x v="2"/>
    <x v="1"/>
    <x v="2"/>
  </r>
  <r>
    <x v="13"/>
    <s v="No"/>
    <s v="S-FI037"/>
    <d v="2024-02-06T00:00:00"/>
    <n v="15"/>
    <n v="22071.9"/>
    <n v="14934.75"/>
    <x v="1"/>
    <x v="3"/>
    <x v="13"/>
    <x v="1"/>
    <x v="3"/>
    <x v="6"/>
  </r>
  <r>
    <x v="7"/>
    <s v="No"/>
    <s v="G-GA018"/>
    <d v="2024-04-28T00:00:00"/>
    <n v="10"/>
    <n v="8066.5999999999995"/>
    <n v="4810.4000000000005"/>
    <x v="1"/>
    <x v="5"/>
    <x v="7"/>
    <x v="1"/>
    <x v="4"/>
    <x v="8"/>
  </r>
  <r>
    <x v="13"/>
    <s v="No"/>
    <s v="A-KE025"/>
    <d v="2024-07-17T00:00:00"/>
    <n v="19"/>
    <n v="17993.95"/>
    <n v="12680.22"/>
    <x v="1"/>
    <x v="1"/>
    <x v="13"/>
    <x v="3"/>
    <x v="1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s v="C0001"/>
    <s v="Kendra Lindsey"/>
    <n v="29"/>
    <s v="Female"/>
    <n v="3"/>
    <d v="2024-07-17T00:00:00"/>
    <d v="2024-04-30T00:00:00"/>
    <n v="9699.119999999999"/>
    <n v="3233.0399999999995"/>
    <n v="39"/>
    <x v="0"/>
    <s v="Wireless Earbuds;VR Headsets;Streaming Devices;Smart Speakers;Wired Headphones;Smartwatches;Gaming Headsets"/>
    <s v="HP"/>
    <s v="Samsung"/>
    <s v="VoltEdge"/>
    <s v="Dell"/>
    <s v="Apple"/>
    <m/>
    <m/>
    <m/>
    <x v="0"/>
    <x v="0"/>
    <x v="0"/>
  </r>
  <r>
    <s v="C0002"/>
    <s v="John Rosales"/>
    <n v="21"/>
    <s v="Male"/>
    <n v="6"/>
    <d v="2024-10-12T00:00:00"/>
    <d v="2024-04-22T00:00:00"/>
    <n v="30554.489999999998"/>
    <n v="5092.415"/>
    <n v="34.6"/>
    <x v="0"/>
    <s v="Ultrabooks;Gaming Laptops;Game Consoles;Mice;VR Headsets;Keyboards;Fitness Bands;Laptop Sleeves;Wired Headphones;Smartwatches;Gaming Headsets"/>
    <s v="ASUS"/>
    <s v="Sony"/>
    <s v="HP"/>
    <s v="VoltEdge"/>
    <s v="Dell"/>
    <s v="Bose"/>
    <s v="Apple"/>
    <m/>
    <x v="1"/>
    <x v="0"/>
    <x v="1"/>
  </r>
  <r>
    <s v="C0003"/>
    <s v="Tina Santos"/>
    <n v="59"/>
    <s v="Female"/>
    <n v="3"/>
    <d v="2024-09-16T00:00:00"/>
    <d v="2024-03-03T00:00:00"/>
    <n v="8377.07"/>
    <n v="2792.3566666666666"/>
    <n v="98.5"/>
    <x v="0"/>
    <s v="Ultrabooks;Chargers;Wireless Earbuds;VR Headsets;Keyboards"/>
    <s v="ASUS"/>
    <s v="Sony"/>
    <s v="HP"/>
    <s v="VoltEdge"/>
    <s v="Dell"/>
    <s v="Apple"/>
    <m/>
    <m/>
    <x v="0"/>
    <x v="0"/>
    <x v="0"/>
  </r>
  <r>
    <s v="C0004"/>
    <s v="Luis Pruitt"/>
    <n v="44"/>
    <s v="Male"/>
    <n v="5"/>
    <d v="2024-08-30T00:00:00"/>
    <d v="2024-02-03T00:00:00"/>
    <n v="14319.880000000001"/>
    <n v="2863.9760000000001"/>
    <n v="52.25"/>
    <x v="1"/>
    <s v="Ultrabooks;Chargers;Mice;Wireless Earbuds;VR Headsets;Keyboards;Fitness Bands;Noise-Canceling Over-Ear;Wired Headphones;Wireless Headphones;Smartwatches"/>
    <s v="Sony"/>
    <s v="HP"/>
    <s v="Samsung"/>
    <s v="VoltEdge"/>
    <s v="Dell"/>
    <s v="Bose"/>
    <m/>
    <m/>
    <x v="2"/>
    <x v="0"/>
    <x v="1"/>
  </r>
  <r>
    <s v="C0005"/>
    <s v="Erik Williams"/>
    <n v="46"/>
    <s v="Male"/>
    <n v="4"/>
    <d v="2024-08-29T00:00:00"/>
    <d v="2024-01-12T00:00:00"/>
    <n v="18727.93"/>
    <n v="4681.9825000000001"/>
    <n v="76.666666666666671"/>
    <x v="2"/>
    <s v="Ultrabooks;Chargers;Game Consoles;VR Headsets;Wired Headphones;Wireless Headphones"/>
    <s v="HP"/>
    <s v="VoltEdge"/>
    <s v="Dell"/>
    <s v="Bose"/>
    <s v="Apple"/>
    <m/>
    <m/>
    <m/>
    <x v="1"/>
    <x v="1"/>
    <x v="0"/>
  </r>
  <r>
    <s v="C0006"/>
    <s v="Abigail Brown"/>
    <n v="19"/>
    <s v="Female"/>
    <n v="7"/>
    <d v="2024-08-22T00:00:00"/>
    <d v="2024-01-14T00:00:00"/>
    <n v="19153.57"/>
    <n v="2736.2242857142855"/>
    <n v="36.833333333333336"/>
    <x v="3"/>
    <s v="Ultrabooks;Chargers;Game Consoles;VR Headsets;Keyboards;Noise-Canceling Over-Ear;Smart Speakers;Wired Headphones;Wireless Headphones;Smartwatches"/>
    <s v="ASUS"/>
    <s v="HP"/>
    <s v="Samsung"/>
    <s v="VoltEdge"/>
    <s v="Dell"/>
    <s v="Bose"/>
    <s v="Apple"/>
    <m/>
    <x v="2"/>
    <x v="0"/>
    <x v="1"/>
  </r>
  <r>
    <s v="C0007"/>
    <s v="Wayne Brown"/>
    <n v="25"/>
    <s v="Male"/>
    <n v="6"/>
    <d v="2024-12-08T00:00:00"/>
    <d v="2024-04-30T00:00:00"/>
    <n v="25679.23"/>
    <n v="4279.8716666666669"/>
    <n v="44.4"/>
    <x v="4"/>
    <s v="Ultrabooks;Game Consoles;VR Headsets;Keyboards;Fitness Bands;Laptop Sleeves;Smartwatches"/>
    <s v="ASUS"/>
    <s v="Sony"/>
    <s v="HP"/>
    <s v="Samsung"/>
    <s v="VoltEdge"/>
    <s v="Apple"/>
    <m/>
    <m/>
    <x v="1"/>
    <x v="2"/>
    <x v="1"/>
  </r>
  <r>
    <s v="C0008"/>
    <s v="Angela Thompson"/>
    <n v="21"/>
    <s v="Female"/>
    <n v="3"/>
    <d v="2024-09-19T00:00:00"/>
    <d v="2024-01-15T00:00:00"/>
    <n v="12664.39"/>
    <n v="4221.4633333333331"/>
    <n v="124"/>
    <x v="5"/>
    <s v="Chargers;Gaming Laptops;Mice;Fitness Bands;Smartwatches"/>
    <s v="ASUS"/>
    <s v="Sony"/>
    <s v="HP"/>
    <s v="VoltEdge"/>
    <s v="Bose"/>
    <m/>
    <m/>
    <m/>
    <x v="2"/>
    <x v="1"/>
    <x v="0"/>
  </r>
  <r>
    <s v="C0009"/>
    <s v="Ryan Cantrell"/>
    <n v="15"/>
    <s v="Male"/>
    <n v="5"/>
    <d v="2024-12-07T00:00:00"/>
    <d v="2024-07-27T00:00:00"/>
    <n v="14259.870000000003"/>
    <n v="2851.9740000000006"/>
    <n v="33.25"/>
    <x v="6"/>
    <s v="Chargers;Game Consoles;VR Headsets;Keyboards;Fitness Bands;Noise-Canceling Over-Ear;Laptop Sleeves"/>
    <s v="Sony"/>
    <s v="HP"/>
    <s v="Samsung"/>
    <s v="VoltEdge"/>
    <s v="Bose"/>
    <s v="Apple"/>
    <m/>
    <m/>
    <x v="2"/>
    <x v="2"/>
    <x v="1"/>
  </r>
  <r>
    <s v="C0010"/>
    <s v="Stephanie Martinez"/>
    <n v="53"/>
    <s v="Female"/>
    <n v="4"/>
    <d v="2024-07-09T00:00:00"/>
    <d v="2024-02-05T00:00:00"/>
    <n v="26419.73"/>
    <n v="6604.9324999999999"/>
    <n v="51.666666666666664"/>
    <x v="7"/>
    <s v="Chargers;Game Consoles;Fitness Bands;Gaming Headsets"/>
    <s v="Sony"/>
    <s v="HP"/>
    <s v="VoltEdge"/>
    <m/>
    <m/>
    <m/>
    <m/>
    <m/>
    <x v="1"/>
    <x v="2"/>
    <x v="0"/>
  </r>
  <r>
    <s v="C0011"/>
    <s v="Christina Kennedy"/>
    <n v="46"/>
    <s v="Female"/>
    <n v="3"/>
    <d v="2024-07-16T00:00:00"/>
    <d v="2024-04-22T00:00:00"/>
    <n v="6999.73"/>
    <n v="2333.2433333333333"/>
    <n v="42.5"/>
    <x v="3"/>
    <s v="Chargers;Gaming Laptops;Mice;Keyboards;Streaming Devices;Wired Headphones;Gaming Headsets"/>
    <s v="ASUS"/>
    <s v="Sony"/>
    <s v="Samsung"/>
    <s v="VoltEdge"/>
    <s v="Dell"/>
    <m/>
    <m/>
    <m/>
    <x v="0"/>
    <x v="0"/>
    <x v="0"/>
  </r>
  <r>
    <s v="C0012"/>
    <s v="Albert Erickson"/>
    <n v="47"/>
    <s v="Male"/>
    <n v="4"/>
    <d v="2024-10-19T00:00:00"/>
    <d v="2024-05-23T00:00:00"/>
    <n v="11525.8"/>
    <n v="2881.45"/>
    <n v="49.666666666666664"/>
    <x v="3"/>
    <s v="Ultrabooks;Gaming Laptops;Wireless Earbuds;Keyboards;Fitness Bands;Smart Speakers;Wired Headphones;Smartwatches"/>
    <s v="Sony"/>
    <s v="HP"/>
    <s v="Samsung"/>
    <s v="VoltEdge"/>
    <s v="Bose"/>
    <s v="Apple"/>
    <m/>
    <m/>
    <x v="2"/>
    <x v="0"/>
    <x v="0"/>
  </r>
  <r>
    <s v="C0013"/>
    <s v="Kelly Wilson"/>
    <n v="60"/>
    <s v="Female"/>
    <n v="1"/>
    <d v="2024-06-26T00:00:00"/>
    <d v="2024-06-26T00:00:00"/>
    <n v="2419.96"/>
    <n v="2419.96"/>
    <s v="NaN"/>
    <x v="8"/>
    <s v="Chargers;Game Consoles;NoiseNaNCanceling OverNaNEar"/>
    <s v="HP"/>
    <s v="VoltEdge"/>
    <m/>
    <m/>
    <m/>
    <m/>
    <m/>
    <m/>
    <x v="0"/>
    <x v="1"/>
    <x v="0"/>
  </r>
  <r>
    <s v="C0014"/>
    <s v="Nathan Morales"/>
    <n v="44"/>
    <s v="Male"/>
    <n v="4"/>
    <d v="2024-12-02T00:00:00"/>
    <d v="2024-01-06T00:00:00"/>
    <n v="14151.369999999999"/>
    <n v="3537.8424999999997"/>
    <n v="110.33333333333333"/>
    <x v="8"/>
    <s v="Chargers;Gaming Laptops;Mice;Keyboards;Noise-Canceling Over-Ear;Wired Headphones;Gaming Headsets"/>
    <s v="Sony"/>
    <s v="Samsung"/>
    <s v="VoltEdge"/>
    <s v="Dell"/>
    <s v="Bose"/>
    <m/>
    <m/>
    <m/>
    <x v="1"/>
    <x v="1"/>
    <x v="0"/>
  </r>
  <r>
    <s v="C0015"/>
    <s v="Julie Lindsey"/>
    <n v="27"/>
    <s v="Female"/>
    <n v="6"/>
    <d v="2024-11-27T00:00:00"/>
    <d v="2024-03-24T00:00:00"/>
    <n v="17479.449999999997"/>
    <n v="2913.2416666666663"/>
    <n v="49.6"/>
    <x v="5"/>
    <s v="Ultrabooks;Game Consoles;Mice;Wireless Earbuds;Keyboards;Fitness Bands;Noise-Canceling Over-Ear;Laptop Sleeves;Wired Headphones"/>
    <s v="ASUS"/>
    <s v="Sony"/>
    <s v="Samsung"/>
    <s v="VoltEdge"/>
    <s v="Bose"/>
    <s v="Apple"/>
    <m/>
    <m/>
    <x v="2"/>
    <x v="1"/>
    <x v="1"/>
  </r>
  <r>
    <s v="C0016"/>
    <s v="Justin Brown"/>
    <n v="50"/>
    <s v="Male"/>
    <n v="3"/>
    <d v="2024-07-22T00:00:00"/>
    <d v="2024-02-05T00:00:00"/>
    <n v="18829.02"/>
    <n v="6276.34"/>
    <n v="84"/>
    <x v="1"/>
    <s v="Gaming Laptops;Game Consoles;VR Headsets;Keyboards;Fitness Bands;Streaming Devices"/>
    <s v="ASUS"/>
    <s v="HP"/>
    <s v="VoltEdge"/>
    <s v="Dell"/>
    <m/>
    <m/>
    <m/>
    <m/>
    <x v="2"/>
    <x v="0"/>
    <x v="0"/>
  </r>
  <r>
    <s v="C0017"/>
    <s v="Colleen Turner"/>
    <n v="42"/>
    <s v="Female"/>
    <n v="2"/>
    <d v="2024-10-22T00:00:00"/>
    <d v="2024-06-11T00:00:00"/>
    <n v="3275.28"/>
    <n v="1637.64"/>
    <n v="133"/>
    <x v="5"/>
    <s v="Wireless Earbuds;Keyboards;Noise-Canceling Over-Ear"/>
    <s v="ASUS"/>
    <s v="Sony"/>
    <s v="VoltEdge"/>
    <m/>
    <m/>
    <m/>
    <m/>
    <m/>
    <x v="0"/>
    <x v="1"/>
    <x v="0"/>
  </r>
  <r>
    <s v="C0018"/>
    <s v="Robert Dawson"/>
    <n v="23"/>
    <s v="Male"/>
    <n v="6"/>
    <d v="2024-11-11T00:00:00"/>
    <d v="2024-01-26T00:00:00"/>
    <n v="14290.36"/>
    <n v="2381.7266666666669"/>
    <n v="58"/>
    <x v="9"/>
    <s v="Ultrabooks;Chargers;Gaming Laptops;Game Consoles;Keyboards;Fitness Bands;Streaming Devices;Noise-Canceling Over-Ear;Wired Headphones;Wireless Headphones;Gaming Headsets"/>
    <s v="ASUS"/>
    <s v="HP"/>
    <s v="Samsung"/>
    <s v="VoltEdge"/>
    <s v="Dell"/>
    <s v="Bose"/>
    <m/>
    <m/>
    <x v="2"/>
    <x v="2"/>
    <x v="1"/>
  </r>
  <r>
    <s v="C0019"/>
    <s v="Jessica Robinson"/>
    <n v="60"/>
    <s v="Female"/>
    <n v="9"/>
    <d v="2024-12-17T00:00:00"/>
    <d v="2024-03-01T00:00:00"/>
    <n v="35938.87000000001"/>
    <n v="3993.207777777779"/>
    <n v="36.375"/>
    <x v="4"/>
    <s v="Chargers;Gaming Laptops;Game Consoles;Mice;Wireless Earbuds;VR Headsets;Keyboards;Fitness Bands;Noise-Canceling Over-Ear;Smartwatches"/>
    <s v="ASUS"/>
    <s v="Sony"/>
    <s v="Samsung"/>
    <s v="VoltEdge"/>
    <s v="Bose"/>
    <s v="Apple"/>
    <m/>
    <m/>
    <x v="1"/>
    <x v="2"/>
    <x v="1"/>
  </r>
  <r>
    <s v="C0020"/>
    <s v="Leah Young"/>
    <n v="48"/>
    <s v="Female"/>
    <n v="2"/>
    <d v="2024-03-30T00:00:00"/>
    <d v="2024-02-09T00:00:00"/>
    <n v="10790.43"/>
    <n v="5395.2150000000001"/>
    <n v="50"/>
    <x v="6"/>
    <s v="Ultrabooks;VR Headsets;Keyboards;Noise-Canceling Over-Ear"/>
    <s v="ASUS"/>
    <s v="Sony"/>
    <s v="Samsung"/>
    <s v="Bose"/>
    <m/>
    <m/>
    <m/>
    <m/>
    <x v="2"/>
    <x v="2"/>
    <x v="0"/>
  </r>
  <r>
    <s v="C0021"/>
    <s v="Bryan Williams"/>
    <n v="15"/>
    <s v="Male"/>
    <n v="6"/>
    <d v="2024-12-29T00:00:00"/>
    <d v="2024-01-29T00:00:00"/>
    <n v="23468.97"/>
    <n v="3911.4950000000003"/>
    <n v="67"/>
    <x v="6"/>
    <s v="Chargers;Game Consoles;Mice;Wireless Earbuds;Keyboards;Noise-Canceling Over-Ear"/>
    <s v="ASUS"/>
    <s v="Sony"/>
    <s v="HP"/>
    <s v="Samsung"/>
    <s v="VoltEdge"/>
    <s v="Bose"/>
    <m/>
    <m/>
    <x v="1"/>
    <x v="2"/>
    <x v="1"/>
  </r>
  <r>
    <s v="C0022"/>
    <s v="Michael Watson"/>
    <n v="47"/>
    <s v="Male"/>
    <n v="5"/>
    <d v="2024-10-25T00:00:00"/>
    <d v="2024-04-19T00:00:00"/>
    <n v="22585.190000000002"/>
    <n v="4517.0380000000005"/>
    <n v="47.25"/>
    <x v="6"/>
    <s v="Chargers;Game Consoles;Mice;Wireless Earbuds;VR Headsets;Keyboards;Streaming Devices;Wireless Headphones;Smartwatches;Gaming Headsets"/>
    <s v="ASUS"/>
    <s v="Sony"/>
    <s v="Samsung"/>
    <s v="VoltEdge"/>
    <s v="Dell"/>
    <s v="Bose"/>
    <s v="Apple"/>
    <m/>
    <x v="1"/>
    <x v="2"/>
    <x v="1"/>
  </r>
  <r>
    <s v="C0023"/>
    <s v="Derek Carr"/>
    <n v="56"/>
    <s v="Male"/>
    <n v="8"/>
    <d v="2024-12-10T00:00:00"/>
    <d v="2024-01-02T00:00:00"/>
    <n v="19632.84"/>
    <n v="2454.105"/>
    <n v="49"/>
    <x v="0"/>
    <s v="Ultrabooks;Chargers;VR Headsets;Keyboards;Fitness Bands;Smart Speakers;Smartwatches"/>
    <s v="ASUS"/>
    <s v="Sony"/>
    <s v="HP"/>
    <s v="VoltEdge"/>
    <s v="Bose"/>
    <s v="Apple"/>
    <m/>
    <m/>
    <x v="2"/>
    <x v="0"/>
    <x v="1"/>
  </r>
  <r>
    <s v="C0024"/>
    <s v="Stephen Buchanan"/>
    <n v="27"/>
    <s v="Male"/>
    <n v="4"/>
    <d v="2024-07-02T00:00:00"/>
    <d v="2024-01-26T00:00:00"/>
    <n v="9202"/>
    <n v="2300.5"/>
    <n v="52.666666666666664"/>
    <x v="0"/>
    <s v="Ultrabooks;Chargers;Game Consoles;Mice;Wireless Earbuds;Wireless Headphones"/>
    <s v="ASUS"/>
    <s v="HP"/>
    <s v="VoltEdge"/>
    <s v="Dell"/>
    <s v="Bose"/>
    <s v="Apple"/>
    <m/>
    <m/>
    <x v="2"/>
    <x v="0"/>
    <x v="0"/>
  </r>
  <r>
    <s v="C0025"/>
    <s v="Bobby Baker"/>
    <n v="49"/>
    <s v="Male"/>
    <n v="3"/>
    <d v="2024-09-26T00:00:00"/>
    <d v="2024-03-28T00:00:00"/>
    <n v="10637.96"/>
    <n v="3545.9866666666662"/>
    <n v="91"/>
    <x v="6"/>
    <s v="Ultrabooks;VR Headsets;Keyboards;Fitness Bands;Streaming Devices;Wired Headphones"/>
    <s v="Sony"/>
    <s v="VoltEdge"/>
    <s v="Dell"/>
    <s v="Apple"/>
    <m/>
    <m/>
    <m/>
    <m/>
    <x v="2"/>
    <x v="2"/>
    <x v="0"/>
  </r>
  <r>
    <s v="C0026"/>
    <s v="Frances Hodges"/>
    <n v="39"/>
    <s v="Female"/>
    <n v="3"/>
    <d v="2024-04-22T00:00:00"/>
    <d v="2024-01-19T00:00:00"/>
    <n v="5821.92"/>
    <n v="1940.64"/>
    <n v="47"/>
    <x v="1"/>
    <s v="Ultrabooks;Chargers;Gaming Laptops;Game Consoles;Wireless Earbuds;Keyboards;Streaming Devices;Wireless Headphones"/>
    <s v="ASUS"/>
    <s v="HP"/>
    <s v="Samsung"/>
    <s v="VoltEdge"/>
    <s v="Dell"/>
    <s v="Bose"/>
    <m/>
    <m/>
    <x v="0"/>
    <x v="0"/>
    <x v="0"/>
  </r>
  <r>
    <s v="C0027"/>
    <s v="Gregory Andersen"/>
    <n v="55"/>
    <s v="Male"/>
    <n v="8"/>
    <d v="2024-10-30T00:00:00"/>
    <d v="2024-01-05T00:00:00"/>
    <n v="23759.550000000003"/>
    <n v="2969.9437500000004"/>
    <n v="42.714285714285715"/>
    <x v="10"/>
    <s v="Ultrabooks;Chargers;Gaming Laptops;Game Consoles;VR Headsets;Keyboards;Fitness Bands;Smart Speakers;Laptop Sleeves;Wired Headphones;Smartwatches"/>
    <s v="ASUS"/>
    <s v="Sony"/>
    <s v="HP"/>
    <s v="Samsung"/>
    <s v="VoltEdge"/>
    <s v="Bose"/>
    <s v="Apple"/>
    <m/>
    <x v="2"/>
    <x v="1"/>
    <x v="1"/>
  </r>
  <r>
    <s v="C0028"/>
    <s v="Michael Sims"/>
    <n v="40"/>
    <s v="Male"/>
    <n v="6"/>
    <d v="2024-11-28T00:00:00"/>
    <d v="2024-01-21T00:00:00"/>
    <n v="25328.460000000003"/>
    <n v="4221.4100000000008"/>
    <n v="62.4"/>
    <x v="10"/>
    <s v="Ultrabooks;Chargers;Gaming Laptops;Game Consoles;VR Headsets;Fitness Bands;Streaming Devices;Smart Speakers;Laptop Sleeves;Wireless Headphones;Smartwatches"/>
    <s v="ASUS"/>
    <s v="Sony"/>
    <s v="HP"/>
    <s v="Samsung"/>
    <s v="VoltEdge"/>
    <s v="Dell"/>
    <s v="Apple"/>
    <m/>
    <x v="1"/>
    <x v="1"/>
    <x v="1"/>
  </r>
  <r>
    <s v="C0029"/>
    <s v="James Chambers"/>
    <n v="37"/>
    <s v="Male"/>
    <n v="4"/>
    <d v="2024-10-23T00:00:00"/>
    <d v="2024-02-11T00:00:00"/>
    <n v="12972.689999999999"/>
    <n v="3243.1724999999997"/>
    <n v="85"/>
    <x v="11"/>
    <s v="Chargers;Game Consoles;Mice;Wireless Earbuds;VR Headsets;Keyboards;Streaming Devices;Smart Speakers;Laptop Sleeves;Gaming Headsets"/>
    <s v="Sony"/>
    <s v="HP"/>
    <s v="Samsung"/>
    <s v="VoltEdge"/>
    <s v="Dell"/>
    <s v="Bose"/>
    <s v="Apple"/>
    <m/>
    <x v="2"/>
    <x v="2"/>
    <x v="0"/>
  </r>
  <r>
    <s v="C0030"/>
    <s v="Carly Holmes"/>
    <n v="55"/>
    <s v="Female"/>
    <n v="3"/>
    <d v="2024-10-24T00:00:00"/>
    <d v="2024-01-22T00:00:00"/>
    <n v="11819.07"/>
    <n v="3939.69"/>
    <n v="138"/>
    <x v="1"/>
    <s v="Chargers;Game Consoles;Wireless Earbuds;Wired Headphones;Wireless Headphones;Gaming Headsets"/>
    <s v="ASUS"/>
    <s v="HP"/>
    <s v="VoltEdge"/>
    <s v="Dell"/>
    <m/>
    <m/>
    <m/>
    <m/>
    <x v="2"/>
    <x v="0"/>
    <x v="0"/>
  </r>
  <r>
    <s v="C0031"/>
    <s v="Brian Casey"/>
    <n v="38"/>
    <s v="Male"/>
    <n v="6"/>
    <d v="2024-09-11T00:00:00"/>
    <d v="2024-01-22T00:00:00"/>
    <n v="18959.230000000003"/>
    <n v="3159.8716666666674"/>
    <n v="46.6"/>
    <x v="12"/>
    <s v="Ultrabooks;Chargers;Gaming Laptops;Game Consoles;Mice;VR Headsets;Keyboards;Fitness Bands;Streaming Devices;Noise-Canceling Over-Ear;Smart Speakers;Wired Headphones;Smartwatches"/>
    <s v="ASUS"/>
    <s v="HP"/>
    <s v="VoltEdge"/>
    <s v="Dell"/>
    <s v="Bose"/>
    <s v="Apple"/>
    <m/>
    <m/>
    <x v="2"/>
    <x v="0"/>
    <x v="1"/>
  </r>
  <r>
    <s v="C0032"/>
    <s v="Heidi Savage"/>
    <n v="60"/>
    <s v="Female"/>
    <n v="2"/>
    <d v="2024-08-18T00:00:00"/>
    <d v="2024-07-05T00:00:00"/>
    <n v="9032.66"/>
    <n v="4516.33"/>
    <n v="44"/>
    <x v="12"/>
    <s v="Ultrabooks;Chargers;Gaming Laptops;Game Consoles;Mice"/>
    <s v="ASUS"/>
    <s v="Sony"/>
    <s v="Samsung"/>
    <s v="VoltEdge"/>
    <s v="Apple"/>
    <m/>
    <m/>
    <m/>
    <x v="2"/>
    <x v="0"/>
    <x v="0"/>
  </r>
  <r>
    <s v="C0033"/>
    <s v="Mrs. Madison Butler"/>
    <n v="19"/>
    <s v="Female"/>
    <n v="6"/>
    <d v="2024-12-03T00:00:00"/>
    <d v="2024-04-29T00:00:00"/>
    <n v="17668.64"/>
    <n v="2944.7733333333331"/>
    <n v="43.6"/>
    <x v="10"/>
    <s v="Ultrabooks;Chargers;Gaming Laptops;Game Consoles;Mice;VR Headsets;Keyboards;Fitness Bands;Wired Headphones;Wireless Headphones;Gaming Headsets"/>
    <s v="ASUS"/>
    <s v="Sony"/>
    <s v="VoltEdge"/>
    <s v="Dell"/>
    <s v="Bose"/>
    <s v="Apple"/>
    <m/>
    <m/>
    <x v="2"/>
    <x v="1"/>
    <x v="1"/>
  </r>
  <r>
    <s v="C0034"/>
    <s v="Jordan Skinner"/>
    <n v="38"/>
    <s v="Male"/>
    <n v="4"/>
    <d v="2024-11-03T00:00:00"/>
    <d v="2024-07-08T00:00:00"/>
    <n v="12518.49"/>
    <n v="3129.6224999999999"/>
    <n v="39.333333333333336"/>
    <x v="10"/>
    <s v="Chargers;Gaming Laptops;Game Consoles;Wireless Earbuds;VR Headsets;Streaming Devices;Wired Headphones;Wireless Headphones"/>
    <s v="HP"/>
    <s v="Samsung"/>
    <s v="VoltEdge"/>
    <s v="Dell"/>
    <s v="Bose"/>
    <m/>
    <m/>
    <m/>
    <x v="2"/>
    <x v="1"/>
    <x v="0"/>
  </r>
  <r>
    <s v="C0035"/>
    <s v="Deborah Hicks"/>
    <n v="36"/>
    <s v="Female"/>
    <n v="6"/>
    <d v="2024-12-29T00:00:00"/>
    <d v="2024-04-15T00:00:00"/>
    <n v="21066.71"/>
    <n v="3511.1183333333333"/>
    <n v="51.6"/>
    <x v="10"/>
    <s v="Ultrabooks;Chargers;Gaming Laptops;Game Consoles;VR Headsets;Keyboards;Fitness Bands;Wired Headphones;Wireless Headphones"/>
    <s v="ASUS"/>
    <s v="Sony"/>
    <s v="HP"/>
    <s v="Samsung"/>
    <s v="VoltEdge"/>
    <s v="Dell"/>
    <m/>
    <m/>
    <x v="2"/>
    <x v="1"/>
    <x v="1"/>
  </r>
  <r>
    <s v="C0036"/>
    <s v="Joseph Page"/>
    <n v="34"/>
    <s v="Male"/>
    <n v="6"/>
    <d v="2024-12-27T00:00:00"/>
    <d v="2024-01-02T00:00:00"/>
    <n v="19886.66"/>
    <n v="3314.4433333333332"/>
    <n v="72"/>
    <x v="10"/>
    <s v="Gaming Laptops;Game Consoles;Wireless Earbuds;VR Headsets;Keyboards;Wired Headphones;Wireless Headphones"/>
    <s v="ASUS"/>
    <s v="Samsung"/>
    <s v="VoltEdge"/>
    <s v="Dell"/>
    <s v="Bose"/>
    <s v="Apple"/>
    <m/>
    <m/>
    <x v="2"/>
    <x v="1"/>
    <x v="1"/>
  </r>
  <r>
    <s v="C0037"/>
    <s v="Edward Berry"/>
    <n v="52"/>
    <s v="Male"/>
    <n v="4"/>
    <d v="2024-11-12T00:00:00"/>
    <d v="2024-04-01T00:00:00"/>
    <n v="13207.93"/>
    <n v="3301.9825000000001"/>
    <n v="75"/>
    <x v="9"/>
    <s v="Ultrabooks;Chargers;Gaming Laptops;Game Consoles;Wireless Earbuds;Fitness Bands;Noise-Canceling Over-Ear;Gaming Headsets"/>
    <s v="ASUS"/>
    <s v="HP"/>
    <s v="Samsung"/>
    <s v="VoltEdge"/>
    <m/>
    <m/>
    <m/>
    <m/>
    <x v="2"/>
    <x v="2"/>
    <x v="0"/>
  </r>
  <r>
    <s v="C0038"/>
    <s v="Maxwell Cooper"/>
    <n v="51"/>
    <s v="Male"/>
    <n v="2"/>
    <d v="2024-11-05T00:00:00"/>
    <d v="2024-09-13T00:00:00"/>
    <n v="5463.6900000000005"/>
    <n v="2731.8450000000003"/>
    <n v="53"/>
    <x v="13"/>
    <s v="Mice;Keyboards;Fitness Bands;Laptop Sleeves;Wired Headphones"/>
    <s v="Sony"/>
    <s v="VoltEdge"/>
    <s v="Bose"/>
    <m/>
    <m/>
    <m/>
    <m/>
    <m/>
    <x v="0"/>
    <x v="1"/>
    <x v="0"/>
  </r>
  <r>
    <s v="C0039"/>
    <s v="Scott Cross"/>
    <n v="40"/>
    <s v="Male"/>
    <n v="8"/>
    <d v="2024-11-22T00:00:00"/>
    <d v="2024-02-16T00:00:00"/>
    <n v="34837.87999999999"/>
    <n v="4354.7349999999988"/>
    <n v="40"/>
    <x v="13"/>
    <s v="Chargers;Mice;VR Headsets;Keyboards;Fitness Bands;Streaming Devices;Noise-Canceling Over-Ear;Smart Speakers;Smartwatches"/>
    <s v="Sony"/>
    <s v="HP"/>
    <s v="Samsung"/>
    <s v="VoltEdge"/>
    <s v="Dell"/>
    <s v="Bose"/>
    <s v="Apple"/>
    <m/>
    <x v="1"/>
    <x v="1"/>
    <x v="1"/>
  </r>
  <r>
    <s v="C0040"/>
    <s v="Suzanne Wells"/>
    <n v="55"/>
    <s v="Female"/>
    <n v="2"/>
    <d v="2024-11-29T00:00:00"/>
    <d v="2024-06-10T00:00:00"/>
    <n v="7836.09"/>
    <n v="3918.0450000000001"/>
    <n v="172"/>
    <x v="13"/>
    <s v="Chargers;Keyboards;Fitness Bands;Wired Headphones;Wireless Headphones;Smartwatches"/>
    <s v="Sony"/>
    <s v="HP"/>
    <s v="VoltEdge"/>
    <s v="Bose"/>
    <s v="Apple"/>
    <m/>
    <m/>
    <m/>
    <x v="2"/>
    <x v="1"/>
    <x v="0"/>
  </r>
  <r>
    <s v="C0041"/>
    <s v="John Campbell"/>
    <n v="39"/>
    <s v="Male"/>
    <n v="7"/>
    <d v="2024-12-13T00:00:00"/>
    <d v="2024-01-26T00:00:00"/>
    <n v="22821.56"/>
    <n v="3260.2228571428573"/>
    <n v="53.666666666666664"/>
    <x v="12"/>
    <s v="Ultrabooks;Chargers;Gaming Laptops;Game Consoles;Mice;Fitness Bands;Streaming Devices;Noise-Canceling Over-Ear;Wireless Headphones;Smartwatches;Gaming Headsets"/>
    <s v="ASUS"/>
    <s v="Sony"/>
    <s v="HP"/>
    <s v="Samsung"/>
    <s v="VoltEdge"/>
    <s v="Dell"/>
    <s v="Bose"/>
    <s v="Apple"/>
    <x v="2"/>
    <x v="0"/>
    <x v="1"/>
  </r>
  <r>
    <s v="C0042"/>
    <s v="Elizabeth Daniel"/>
    <n v="41"/>
    <s v="Female"/>
    <n v="3"/>
    <d v="2024-05-27T00:00:00"/>
    <d v="2024-01-23T00:00:00"/>
    <n v="10982.130000000001"/>
    <n v="3660.7100000000005"/>
    <n v="62.5"/>
    <x v="14"/>
    <s v="Ultrabooks;Chargers;VR Headsets;Keyboards;Wired Headphones;Smartwatches"/>
    <s v="ASUS"/>
    <s v="Sony"/>
    <s v="VoltEdge"/>
    <s v="Dell"/>
    <s v="Apple"/>
    <m/>
    <m/>
    <m/>
    <x v="2"/>
    <x v="0"/>
    <x v="0"/>
  </r>
  <r>
    <s v="C0043"/>
    <s v="Billy Butler"/>
    <n v="42"/>
    <s v="Male"/>
    <n v="4"/>
    <d v="2024-10-08T00:00:00"/>
    <d v="2024-01-11T00:00:00"/>
    <n v="11357.210000000001"/>
    <n v="2839.3025000000002"/>
    <n v="90.333333333333329"/>
    <x v="7"/>
    <s v="Ultrabooks;Chargers;Gaming Laptops;Mice;Wireless Earbuds;Noise-Canceling Over-Ear;Smartwatches"/>
    <s v="ASUS"/>
    <s v="Sony"/>
    <s v="Samsung"/>
    <s v="VoltEdge"/>
    <s v="Bose"/>
    <m/>
    <m/>
    <m/>
    <x v="2"/>
    <x v="2"/>
    <x v="0"/>
  </r>
  <r>
    <s v="C0044"/>
    <s v="Thomas Davis"/>
    <n v="19"/>
    <s v="Male"/>
    <n v="4"/>
    <d v="2024-11-14T00:00:00"/>
    <d v="2024-01-01T00:00:00"/>
    <n v="16242.42"/>
    <n v="4060.605"/>
    <n v="106"/>
    <x v="0"/>
    <s v="Ultrabooks;Chargers;Wireless Earbuds;VR Headsets;Smart Speakers;Laptop Sleeves;Wireless Headphones;Smartwatches"/>
    <s v="ASUS"/>
    <s v="Sony"/>
    <s v="HP"/>
    <s v="VoltEdge"/>
    <s v="Apple"/>
    <m/>
    <m/>
    <m/>
    <x v="1"/>
    <x v="0"/>
    <x v="0"/>
  </r>
  <r>
    <s v="C0045"/>
    <s v="Trevor Jones"/>
    <n v="50"/>
    <s v="Male"/>
    <n v="2"/>
    <d v="2024-12-17T00:00:00"/>
    <d v="2024-05-12T00:00:00"/>
    <n v="5617.75"/>
    <n v="2808.875"/>
    <n v="219"/>
    <x v="5"/>
    <s v="Gaming Laptops;Mice;Keyboards;Streaming Devices;Noise-Canceling Over-Ear"/>
    <s v="Sony"/>
    <s v="Samsung"/>
    <s v="VoltEdge"/>
    <s v="Dell"/>
    <s v="Bose"/>
    <m/>
    <m/>
    <m/>
    <x v="0"/>
    <x v="1"/>
    <x v="0"/>
  </r>
  <r>
    <s v="C0046"/>
    <s v="Charles Cooper"/>
    <n v="23"/>
    <s v="Male"/>
    <n v="5"/>
    <d v="2024-11-03T00:00:00"/>
    <d v="2024-04-20T00:00:00"/>
    <n v="12409.14"/>
    <n v="2481.828"/>
    <n v="49.25"/>
    <x v="5"/>
    <s v="Ultrabooks;Chargers;Game Consoles;Mice;VR Headsets;Keyboards;Gaming Headsets"/>
    <s v="ASUS"/>
    <s v="Sony"/>
    <s v="HP"/>
    <s v="Samsung"/>
    <s v="VoltEdge"/>
    <m/>
    <m/>
    <m/>
    <x v="2"/>
    <x v="1"/>
    <x v="1"/>
  </r>
  <r>
    <s v="C0047"/>
    <s v="Mr. Richard Montgomery"/>
    <n v="48"/>
    <s v="Male"/>
    <n v="4"/>
    <d v="2024-10-12T00:00:00"/>
    <d v="2024-01-24T00:00:00"/>
    <n v="11930.75"/>
    <n v="2982.6875"/>
    <n v="87.333333333333329"/>
    <x v="7"/>
    <s v="Chargers;Game Consoles;Mice;Wireless Earbuds;VR Headsets;Keyboards;Fitness Bands;Streaming Devices;Smartwatches"/>
    <s v="ASUS"/>
    <s v="Sony"/>
    <s v="Samsung"/>
    <s v="VoltEdge"/>
    <s v="Dell"/>
    <s v="Apple"/>
    <m/>
    <m/>
    <x v="2"/>
    <x v="2"/>
    <x v="0"/>
  </r>
  <r>
    <s v="C0048"/>
    <s v="Jennifer Morgan"/>
    <n v="23"/>
    <s v="Female"/>
    <n v="3"/>
    <d v="2024-10-23T00:00:00"/>
    <d v="2024-04-13T00:00:00"/>
    <n v="10772.92"/>
    <n v="3590.9733333333334"/>
    <n v="96.5"/>
    <x v="8"/>
    <s v="Chargers;Gaming Laptops;VR Headsets;Keyboards;Fitness Bands;Smartwatches"/>
    <s v="ASUS"/>
    <s v="Sony"/>
    <s v="VoltEdge"/>
    <s v="Dell"/>
    <s v="Apple"/>
    <m/>
    <m/>
    <m/>
    <x v="2"/>
    <x v="1"/>
    <x v="0"/>
  </r>
  <r>
    <s v="C0049"/>
    <s v="Stephen Kelly"/>
    <n v="30"/>
    <s v="Male"/>
    <n v="3"/>
    <d v="2024-08-04T00:00:00"/>
    <d v="2024-05-29T00:00:00"/>
    <n v="10559.31"/>
    <n v="3519.77"/>
    <n v="33.5"/>
    <x v="9"/>
    <s v="Ultrabooks;Game Consoles;VR Headsets;Keyboards;Streaming Devices;Wired Headphones"/>
    <s v="ASUS"/>
    <s v="VoltEdge"/>
    <s v="Dell"/>
    <s v="Bose"/>
    <s v="Apple"/>
    <m/>
    <m/>
    <m/>
    <x v="0"/>
    <x v="2"/>
    <x v="0"/>
  </r>
  <r>
    <s v="C0050"/>
    <s v="Charles Kemp"/>
    <n v="52"/>
    <s v="Male"/>
    <n v="4"/>
    <d v="2024-06-25T00:00:00"/>
    <d v="2024-02-21T00:00:00"/>
    <n v="11655.34"/>
    <n v="2913.835"/>
    <n v="41.666666666666664"/>
    <x v="1"/>
    <s v="Ultrabooks;Chargers;Gaming Laptops;VR Headsets;Keyboards;Wired Headphones;Wireless Headphones;Smartwatches"/>
    <s v="ASUS"/>
    <s v="HP"/>
    <s v="VoltEdge"/>
    <s v="Bose"/>
    <s v="Apple"/>
    <m/>
    <m/>
    <m/>
    <x v="2"/>
    <x v="0"/>
    <x v="0"/>
  </r>
  <r>
    <s v="C0051"/>
    <s v="Diane Knapp"/>
    <n v="28"/>
    <s v="Female"/>
    <n v="7"/>
    <d v="2024-10-21T00:00:00"/>
    <d v="2024-02-23T00:00:00"/>
    <n v="28591.010000000002"/>
    <n v="4084.4300000000003"/>
    <n v="40.166666666666664"/>
    <x v="10"/>
    <s v="Ultrabooks;Game Consoles;Wireless Earbuds;VR Headsets;Keyboards;Fitness Bands;Streaming Devices;Smartwatches"/>
    <s v="Sony"/>
    <s v="HP"/>
    <s v="Samsung"/>
    <s v="VoltEdge"/>
    <s v="Dell"/>
    <s v="Bose"/>
    <s v="Apple"/>
    <m/>
    <x v="1"/>
    <x v="1"/>
    <x v="1"/>
  </r>
  <r>
    <s v="C0052"/>
    <s v="Tracy Green"/>
    <n v="27"/>
    <s v="Female"/>
    <n v="4"/>
    <d v="2024-04-25T00:00:00"/>
    <d v="2024-02-27T00:00:00"/>
    <n v="7186.0300000000007"/>
    <n v="1796.5075000000002"/>
    <n v="19.333333333333332"/>
    <x v="10"/>
    <s v="Ultrabooks;Chargers;Game Consoles;Keyboards;Noise-Canceling Over-Ear;Smart Speakers;Wired Headphones;Wireless Headphones"/>
    <s v="ASUS"/>
    <s v="Sony"/>
    <s v="HP"/>
    <s v="Samsung"/>
    <s v="VoltEdge"/>
    <m/>
    <m/>
    <m/>
    <x v="2"/>
    <x v="1"/>
    <x v="0"/>
  </r>
  <r>
    <s v="C0053"/>
    <s v="Mr. David Long II"/>
    <n v="46"/>
    <s v="Male"/>
    <n v="3"/>
    <d v="2024-09-09T00:00:00"/>
    <d v="2024-02-21T00:00:00"/>
    <n v="9873.82"/>
    <n v="3291.2733333333331"/>
    <n v="100.5"/>
    <x v="6"/>
    <s v="Ultrabooks;Chargers;Gaming Laptops;Game Consoles;Wireless Headphones;Gaming Headsets"/>
    <s v="ASUS"/>
    <s v="HP"/>
    <s v="VoltEdge"/>
    <s v="Bose"/>
    <m/>
    <m/>
    <m/>
    <m/>
    <x v="0"/>
    <x v="2"/>
    <x v="0"/>
  </r>
  <r>
    <s v="C0054"/>
    <s v="Pam Edwards"/>
    <n v="33"/>
    <s v="Female"/>
    <n v="2"/>
    <d v="2024-11-16T00:00:00"/>
    <d v="2024-08-13T00:00:00"/>
    <n v="8803.9599999999991"/>
    <n v="4401.9799999999996"/>
    <n v="95"/>
    <x v="6"/>
    <s v="Chargers;VR Headsets;Keyboards;Fitness Bands"/>
    <s v="Sony"/>
    <s v="VoltEdge"/>
    <s v="Dell"/>
    <m/>
    <m/>
    <m/>
    <m/>
    <m/>
    <x v="2"/>
    <x v="2"/>
    <x v="0"/>
  </r>
  <r>
    <s v="C0055"/>
    <s v="Sharon Clayton"/>
    <n v="41"/>
    <s v="Female"/>
    <n v="3"/>
    <d v="2024-11-29T00:00:00"/>
    <d v="2024-01-07T00:00:00"/>
    <n v="8024.7999999999993"/>
    <n v="2674.9333333333329"/>
    <n v="163.5"/>
    <x v="6"/>
    <s v="Chargers;Gaming Laptops;Game Consoles;VR Headsets;Keyboards;Smartwatches"/>
    <s v="ASUS"/>
    <s v="Sony"/>
    <s v="HP"/>
    <s v="Samsung"/>
    <s v="Dell"/>
    <s v="Bose"/>
    <s v="Apple"/>
    <m/>
    <x v="0"/>
    <x v="2"/>
    <x v="0"/>
  </r>
  <r>
    <s v="C0056"/>
    <s v="Patrick Thomas"/>
    <n v="43"/>
    <s v="Male"/>
    <n v="2"/>
    <d v="2024-05-09T00:00:00"/>
    <d v="2024-03-03T00:00:00"/>
    <n v="9590"/>
    <n v="4795"/>
    <n v="67"/>
    <x v="13"/>
    <s v="Chargers;Gaming Laptops;Wireless Earbuds;Laptop Sleeves"/>
    <s v="ASUS"/>
    <s v="Sony"/>
    <s v="HP"/>
    <s v="VoltEdge"/>
    <m/>
    <m/>
    <m/>
    <m/>
    <x v="2"/>
    <x v="1"/>
    <x v="0"/>
  </r>
  <r>
    <s v="C0057"/>
    <s v="Larry Mclaughlin"/>
    <n v="24"/>
    <s v="Male"/>
    <n v="2"/>
    <d v="2024-12-08T00:00:00"/>
    <d v="2024-08-05T00:00:00"/>
    <n v="6335.2999999999993"/>
    <n v="3167.6499999999996"/>
    <n v="125"/>
    <x v="8"/>
    <s v="Chargers;Gaming Laptops;Game Consoles;Keyboards;Smartwatches"/>
    <s v="ASUS"/>
    <s v="Sony"/>
    <s v="Samsung"/>
    <s v="Bose"/>
    <s v="Apple"/>
    <m/>
    <m/>
    <m/>
    <x v="0"/>
    <x v="1"/>
    <x v="0"/>
  </r>
  <r>
    <s v="C0058"/>
    <s v="Frank Sutton"/>
    <n v="29"/>
    <s v="Male"/>
    <n v="3"/>
    <d v="2024-07-04T00:00:00"/>
    <d v="2024-01-28T00:00:00"/>
    <n v="11633.41"/>
    <n v="3877.8033333333333"/>
    <n v="79"/>
    <x v="4"/>
    <s v="Gaming Laptops;Game Consoles;Mice;Wireless Earbuds;VR Headsets;Keyboards;Noise-Canceling Over-Ear;Wireless Headphones"/>
    <s v="ASUS"/>
    <s v="Sony"/>
    <s v="HP"/>
    <s v="Samsung"/>
    <s v="VoltEdge"/>
    <s v="Bose"/>
    <m/>
    <m/>
    <x v="2"/>
    <x v="2"/>
    <x v="0"/>
  </r>
  <r>
    <s v="C0059"/>
    <s v="Mark Roberson"/>
    <n v="46"/>
    <s v="Male"/>
    <n v="3"/>
    <d v="2024-11-04T00:00:00"/>
    <d v="2024-02-12T00:00:00"/>
    <n v="4987.7699999999995"/>
    <n v="1662.59"/>
    <n v="133"/>
    <x v="1"/>
    <s v="Chargers;Gaming Laptops;Game Consoles;VR Headsets;Keyboards"/>
    <s v="HP"/>
    <s v="Samsung"/>
    <s v="VoltEdge"/>
    <s v="Dell"/>
    <s v="Apple"/>
    <m/>
    <m/>
    <m/>
    <x v="0"/>
    <x v="0"/>
    <x v="0"/>
  </r>
  <r>
    <s v="C0060"/>
    <s v="Emily Pollard"/>
    <n v="49"/>
    <s v="Female"/>
    <n v="6"/>
    <d v="2024-10-17T00:00:00"/>
    <d v="2024-02-10T00:00:00"/>
    <n v="21019.260000000002"/>
    <n v="3503.2100000000005"/>
    <n v="50"/>
    <x v="0"/>
    <s v="Ultrabooks;Chargers;Gaming Laptops;Game Consoles;VR Headsets;Keyboards;Noise-Canceling Over-Ear;Smart Speakers;Laptop Sleeves"/>
    <s v="ASUS"/>
    <s v="HP"/>
    <s v="Samsung"/>
    <s v="VoltEdge"/>
    <s v="Bose"/>
    <s v="Apple"/>
    <m/>
    <m/>
    <x v="2"/>
    <x v="0"/>
    <x v="1"/>
  </r>
  <r>
    <s v="C0061"/>
    <s v="John Foster"/>
    <n v="47"/>
    <s v="Male"/>
    <n v="3"/>
    <d v="2024-08-28T00:00:00"/>
    <d v="2024-03-12T00:00:00"/>
    <n v="11886.18"/>
    <n v="3962.06"/>
    <n v="84.5"/>
    <x v="9"/>
    <s v="Ultrabooks;VR Headsets;Keyboards;Fitness Bands;Wireless Headphones"/>
    <s v="ASUS"/>
    <s v="Sony"/>
    <s v="Samsung"/>
    <s v="VoltEdge"/>
    <m/>
    <m/>
    <m/>
    <m/>
    <x v="2"/>
    <x v="2"/>
    <x v="0"/>
  </r>
  <r>
    <s v="C0062"/>
    <s v="Christopher Bennett"/>
    <n v="42"/>
    <s v="Male"/>
    <n v="3"/>
    <d v="2024-10-16T00:00:00"/>
    <d v="2024-02-27T00:00:00"/>
    <n v="6049.5199999999995"/>
    <n v="2016.5066666666664"/>
    <n v="116"/>
    <x v="7"/>
    <s v="Ultrabooks;Gaming Laptops;Game Consoles;Mice;Fitness Bands;Streaming Devices;Smart Speakers"/>
    <s v="HP"/>
    <s v="Samsung"/>
    <s v="VoltEdge"/>
    <s v="Dell"/>
    <m/>
    <m/>
    <m/>
    <m/>
    <x v="0"/>
    <x v="2"/>
    <x v="0"/>
  </r>
  <r>
    <s v="C0063"/>
    <s v="Kim Morales"/>
    <n v="26"/>
    <s v="Female"/>
    <n v="3"/>
    <d v="2024-10-27T00:00:00"/>
    <d v="2024-04-12T00:00:00"/>
    <n v="9961.93"/>
    <n v="3320.6433333333334"/>
    <n v="99"/>
    <x v="12"/>
    <s v="Game Consoles;Wireless Earbuds;Fitness Bands;Noise-Canceling Over-Ear;Wired Headphones;Smartwatches"/>
    <s v="ASUS"/>
    <s v="VoltEdge"/>
    <s v="Bose"/>
    <m/>
    <m/>
    <m/>
    <m/>
    <m/>
    <x v="0"/>
    <x v="0"/>
    <x v="0"/>
  </r>
  <r>
    <s v="C0064"/>
    <s v="Bailey Hester"/>
    <n v="23"/>
    <s v="Female"/>
    <n v="2"/>
    <d v="2024-12-30T00:00:00"/>
    <d v="2024-11-29T00:00:00"/>
    <n v="7135.5300000000007"/>
    <n v="3567.7650000000003"/>
    <n v="31"/>
    <x v="3"/>
    <s v="Wireless Earbuds;Keyboards;Fitness Bands;Wireless Headphones"/>
    <s v="Sony"/>
    <s v="VoltEdge"/>
    <s v="Bose"/>
    <m/>
    <m/>
    <m/>
    <m/>
    <m/>
    <x v="2"/>
    <x v="0"/>
    <x v="0"/>
  </r>
  <r>
    <s v="C0065"/>
    <s v="Julie Rogers"/>
    <n v="49"/>
    <s v="Female"/>
    <n v="3"/>
    <d v="2024-11-25T00:00:00"/>
    <d v="2024-02-27T00:00:00"/>
    <n v="9035.0499999999993"/>
    <n v="3011.6833333333329"/>
    <n v="136"/>
    <x v="3"/>
    <s v="Ultrabooks;Chargers;Game Consoles;VR Headsets;Keyboards;Wireless Headphones"/>
    <s v="ASUS"/>
    <s v="Sony"/>
    <s v="HP"/>
    <s v="Samsung"/>
    <s v="VoltEdge"/>
    <m/>
    <m/>
    <m/>
    <x v="0"/>
    <x v="0"/>
    <x v="0"/>
  </r>
  <r>
    <s v="C0066"/>
    <s v="John Anderson"/>
    <n v="50"/>
    <s v="Male"/>
    <n v="5"/>
    <d v="2024-10-12T00:00:00"/>
    <d v="2024-02-22T00:00:00"/>
    <n v="18408.75"/>
    <n v="3681.75"/>
    <n v="58.25"/>
    <x v="3"/>
    <s v="Ultrabooks;Chargers;Gaming Laptops;Game Consoles;Mice;Keyboards;Smartwatches"/>
    <s v="ASUS"/>
    <s v="Sony"/>
    <s v="HP"/>
    <s v="Samsung"/>
    <s v="VoltEdge"/>
    <s v="Apple"/>
    <m/>
    <m/>
    <x v="1"/>
    <x v="0"/>
    <x v="1"/>
  </r>
  <r>
    <s v="C0067"/>
    <s v="Lisa Brown"/>
    <n v="44"/>
    <s v="Female"/>
    <n v="5"/>
    <d v="2024-10-06T00:00:00"/>
    <d v="2024-01-04T00:00:00"/>
    <n v="19149.79"/>
    <n v="3829.9580000000001"/>
    <n v="69"/>
    <x v="14"/>
    <s v="Gaming Laptops;Game Consoles;VR Headsets;Keyboards;Wireless Headphones;Smartwatches"/>
    <s v="ASUS"/>
    <s v="Sony"/>
    <s v="HP"/>
    <s v="Samsung"/>
    <s v="VoltEdge"/>
    <s v="Bose"/>
    <s v="Apple"/>
    <m/>
    <x v="1"/>
    <x v="0"/>
    <x v="1"/>
  </r>
  <r>
    <s v="C0068"/>
    <s v="Todd Johnston"/>
    <n v="21"/>
    <s v="Male"/>
    <n v="1"/>
    <d v="2024-02-27T00:00:00"/>
    <d v="2024-02-27T00:00:00"/>
    <n v="2288.9699999999998"/>
    <n v="2288.9699999999998"/>
    <s v="NaN"/>
    <x v="14"/>
    <s v="Gaming Laptops;Mice;VR Headsets"/>
    <s v="Samsung"/>
    <s v="VoltEdge"/>
    <s v="Bose"/>
    <m/>
    <m/>
    <m/>
    <m/>
    <m/>
    <x v="0"/>
    <x v="0"/>
    <x v="0"/>
  </r>
  <r>
    <s v="C0069"/>
    <s v="Stacey Figueroa"/>
    <n v="16"/>
    <s v="Female"/>
    <n v="4"/>
    <d v="2024-06-10T00:00:00"/>
    <d v="2024-02-07T00:00:00"/>
    <n v="21150.270000000004"/>
    <n v="5287.567500000001"/>
    <n v="41.333333333333336"/>
    <x v="1"/>
    <s v="Ultrabooks;Chargers;Game Consoles;VR Headsets"/>
    <s v="ASUS"/>
    <s v="HP"/>
    <s v="VoltEdge"/>
    <s v="Apple"/>
    <m/>
    <m/>
    <m/>
    <m/>
    <x v="1"/>
    <x v="0"/>
    <x v="0"/>
  </r>
  <r>
    <s v="C0070"/>
    <s v="Christopher Tran"/>
    <n v="31"/>
    <s v="Male"/>
    <n v="5"/>
    <d v="2024-11-25T00:00:00"/>
    <d v="2024-01-20T00:00:00"/>
    <n v="23890.210000000003"/>
    <n v="4778.0420000000004"/>
    <n v="77.5"/>
    <x v="7"/>
    <s v="Ultrabooks;Chargers;Gaming Laptops;VR Headsets;Keyboards;Smart Speakers;Wired Headphones;Wireless Headphones;Gaming Headsets"/>
    <s v="ASUS"/>
    <s v="Sony"/>
    <s v="HP"/>
    <s v="VoltEdge"/>
    <s v="Bose"/>
    <s v="Apple"/>
    <m/>
    <m/>
    <x v="1"/>
    <x v="2"/>
    <x v="0"/>
  </r>
  <r>
    <s v="C0071"/>
    <s v="Daniel Walker"/>
    <n v="34"/>
    <s v="Male"/>
    <n v="1"/>
    <d v="2024-07-24T00:00:00"/>
    <d v="2024-07-24T00:00:00"/>
    <n v="3042.1"/>
    <n v="3042.1"/>
    <s v="NaN"/>
    <x v="13"/>
    <s v="Chargers;Game Consoles;VR Headsets"/>
    <s v="HP"/>
    <s v="VoltEdge"/>
    <m/>
    <m/>
    <m/>
    <m/>
    <m/>
    <m/>
    <x v="0"/>
    <x v="1"/>
    <x v="0"/>
  </r>
  <r>
    <s v="C0072"/>
    <s v="Howard Lopez"/>
    <n v="23"/>
    <s v="Male"/>
    <n v="4"/>
    <d v="2024-12-26T00:00:00"/>
    <d v="2024-02-18T00:00:00"/>
    <n v="23381.939999999995"/>
    <n v="5845.4849999999988"/>
    <n v="104"/>
    <x v="3"/>
    <s v="Ultrabooks;Chargers;Gaming Laptops;Wireless Earbuds;VR Headsets;Keyboards;Wired Headphones;Smartwatches"/>
    <s v="Sony"/>
    <s v="Samsung"/>
    <s v="VoltEdge"/>
    <s v="Bose"/>
    <s v="Apple"/>
    <m/>
    <m/>
    <m/>
    <x v="1"/>
    <x v="0"/>
    <x v="0"/>
  </r>
  <r>
    <s v="C0073"/>
    <s v="Sara Benson"/>
    <n v="31"/>
    <s v="Female"/>
    <n v="7"/>
    <d v="2024-09-19T00:00:00"/>
    <d v="2024-02-22T00:00:00"/>
    <n v="24405.840000000004"/>
    <n v="3486.5485714285719"/>
    <n v="35"/>
    <x v="13"/>
    <s v="Chargers;Gaming Laptops;Game Consoles;Wireless Earbuds;VR Headsets;Noise-Canceling Over-Ear;Smart Speakers;Laptop Sleeves;Wired Headphones;Gaming Headsets"/>
    <s v="ASUS"/>
    <s v="Sony"/>
    <s v="HP"/>
    <s v="VoltEdge"/>
    <s v="Dell"/>
    <s v="Bose"/>
    <s v="Apple"/>
    <m/>
    <x v="2"/>
    <x v="1"/>
    <x v="1"/>
  </r>
  <r>
    <s v="C0074"/>
    <s v="Krystal Smith"/>
    <n v="46"/>
    <s v="Female"/>
    <n v="2"/>
    <d v="2024-08-27T00:00:00"/>
    <d v="2024-04-22T00:00:00"/>
    <n v="6547.43"/>
    <n v="3273.7150000000001"/>
    <n v="127"/>
    <x v="3"/>
    <s v="Chargers;Game Consoles;Keyboards;Wired Headphones;Smartwatches"/>
    <s v="HP"/>
    <s v="VoltEdge"/>
    <s v="Dell"/>
    <m/>
    <m/>
    <m/>
    <m/>
    <m/>
    <x v="0"/>
    <x v="0"/>
    <x v="0"/>
  </r>
  <r>
    <s v="C0075"/>
    <s v="Deborah Scott"/>
    <n v="25"/>
    <s v="Female"/>
    <n v="5"/>
    <d v="2024-11-12T00:00:00"/>
    <d v="2024-01-12T00:00:00"/>
    <n v="17482.12"/>
    <n v="3496.424"/>
    <n v="76.25"/>
    <x v="7"/>
    <s v="Chargers;Gaming Laptops;Game Consoles;VR Headsets;Keyboards;Fitness Bands;Streaming Devices;Laptop Sleeves;Wired Headphones;Wireless Headphones"/>
    <s v="ASUS"/>
    <s v="Samsung"/>
    <s v="VoltEdge"/>
    <s v="Dell"/>
    <s v="Bose"/>
    <s v="Apple"/>
    <m/>
    <m/>
    <x v="2"/>
    <x v="2"/>
    <x v="0"/>
  </r>
  <r>
    <s v="C0076"/>
    <s v="Dawn Anderson"/>
    <n v="15"/>
    <s v="Female"/>
    <n v="3"/>
    <d v="2024-12-14T00:00:00"/>
    <d v="2024-08-11T00:00:00"/>
    <n v="9927.76"/>
    <n v="3309.2533333333336"/>
    <n v="62.5"/>
    <x v="3"/>
    <s v="Chargers;Game Consoles;VR Headsets;Noise-Canceling Over-Ear"/>
    <s v="ASUS"/>
    <s v="Samsung"/>
    <s v="Bose"/>
    <m/>
    <m/>
    <m/>
    <m/>
    <m/>
    <x v="0"/>
    <x v="0"/>
    <x v="0"/>
  </r>
  <r>
    <s v="C0077"/>
    <s v="Teresa Page"/>
    <n v="28"/>
    <s v="Female"/>
    <n v="4"/>
    <d v="2024-12-30T00:00:00"/>
    <d v="2024-05-15T00:00:00"/>
    <n v="16572.21"/>
    <n v="4143.0524999999998"/>
    <n v="76.333333333333329"/>
    <x v="11"/>
    <s v="Chargers;Game Consoles;Mice;Wireless Earbuds;Keyboards;Fitness Bands;Streaming Devices;Noise-Canceling Over-Ear;Smartwatches"/>
    <s v="ASUS"/>
    <s v="VoltEdge"/>
    <s v="Dell"/>
    <s v="Bose"/>
    <s v="Apple"/>
    <m/>
    <m/>
    <m/>
    <x v="1"/>
    <x v="2"/>
    <x v="0"/>
  </r>
  <r>
    <s v="C0078"/>
    <s v="Sharon Johnson"/>
    <n v="71"/>
    <s v="Female"/>
    <n v="3"/>
    <d v="2024-11-19T00:00:00"/>
    <d v="2024-04-03T00:00:00"/>
    <n v="11586.99"/>
    <n v="3862.33"/>
    <n v="115"/>
    <x v="13"/>
    <s v="Chargers;Game Consoles;Wireless Earbuds;VR Headsets;Keyboards;Smartwatches;Gaming Headsets"/>
    <s v="ASUS"/>
    <s v="Sony"/>
    <s v="HP"/>
    <s v="VoltEdge"/>
    <s v="Dell"/>
    <s v="Apple"/>
    <m/>
    <m/>
    <x v="2"/>
    <x v="1"/>
    <x v="0"/>
  </r>
  <r>
    <s v="C0079"/>
    <s v="Kevin Kaiser"/>
    <n v="47"/>
    <s v="Male"/>
    <n v="6"/>
    <d v="2024-11-19T00:00:00"/>
    <d v="2024-02-10T00:00:00"/>
    <n v="17057.439999999999"/>
    <n v="2842.9066666666663"/>
    <n v="56.6"/>
    <x v="12"/>
    <s v="Ultrabooks;Chargers;Gaming Laptops;Game Consoles;Mice;Keyboards;Smart Speakers;Wired Headphones"/>
    <s v="ASUS"/>
    <s v="Sony"/>
    <s v="HP"/>
    <s v="VoltEdge"/>
    <s v="Dell"/>
    <s v="Bose"/>
    <m/>
    <m/>
    <x v="2"/>
    <x v="0"/>
    <x v="1"/>
  </r>
  <r>
    <s v="C0080"/>
    <s v="Kyle Gomez"/>
    <n v="35"/>
    <s v="Male"/>
    <n v="3"/>
    <d v="2024-07-30T00:00:00"/>
    <d v="2024-06-04T00:00:00"/>
    <n v="11063.99"/>
    <n v="3687.9966666666664"/>
    <n v="28"/>
    <x v="2"/>
    <s v="Gaming Laptops;Game Consoles;VR Headsets;Keyboards;Fitness Bands"/>
    <s v="HP"/>
    <s v="VoltEdge"/>
    <s v="Bose"/>
    <s v="Apple"/>
    <m/>
    <m/>
    <m/>
    <m/>
    <x v="2"/>
    <x v="1"/>
    <x v="0"/>
  </r>
  <r>
    <s v="C0081"/>
    <s v="Dana Lee"/>
    <n v="40"/>
    <s v="Female"/>
    <n v="2"/>
    <d v="2024-02-01T00:00:00"/>
    <d v="2024-01-13T00:00:00"/>
    <n v="12570.92"/>
    <n v="6285.46"/>
    <n v="19"/>
    <x v="9"/>
    <s v="Chargers;Game Consoles;Fitness Bands;Wired Headphones"/>
    <s v="Sony"/>
    <s v="Samsung"/>
    <s v="VoltEdge"/>
    <s v="Dell"/>
    <m/>
    <m/>
    <m/>
    <m/>
    <x v="2"/>
    <x v="2"/>
    <x v="0"/>
  </r>
  <r>
    <s v="C0082"/>
    <s v="Joshua Fernandez"/>
    <n v="28"/>
    <s v="Male"/>
    <n v="6"/>
    <d v="2024-10-27T00:00:00"/>
    <d v="2024-01-23T00:00:00"/>
    <n v="31995.79"/>
    <n v="5332.6316666666671"/>
    <n v="55.6"/>
    <x v="12"/>
    <s v="Chargers;Gaming Laptops;Game Consoles;Wireless Earbuds;VR Headsets;Keyboards;Fitness Bands;Noise-Canceling Over-Ear;Wireless Headphones"/>
    <s v="ASUS"/>
    <s v="Sony"/>
    <s v="HP"/>
    <s v="Samsung"/>
    <s v="VoltEdge"/>
    <s v="Apple"/>
    <m/>
    <m/>
    <x v="1"/>
    <x v="0"/>
    <x v="1"/>
  </r>
  <r>
    <s v="C0083"/>
    <s v="Julia Burke"/>
    <n v="22"/>
    <s v="Female"/>
    <n v="3"/>
    <d v="2024-10-01T00:00:00"/>
    <d v="2024-05-30T00:00:00"/>
    <n v="4434.12"/>
    <n v="1478.04"/>
    <n v="62"/>
    <x v="12"/>
    <s v="Ultrabooks;Chargers;Wireless Earbuds;Keyboards;Smart Speakers"/>
    <s v="Sony"/>
    <s v="HP"/>
    <s v="VoltEdge"/>
    <s v="Bose"/>
    <m/>
    <m/>
    <m/>
    <m/>
    <x v="0"/>
    <x v="0"/>
    <x v="0"/>
  </r>
  <r>
    <s v="C0084"/>
    <s v="Paul Stanley"/>
    <n v="56"/>
    <s v="Male"/>
    <n v="7"/>
    <d v="2024-11-07T00:00:00"/>
    <d v="2024-05-11T00:00:00"/>
    <n v="22982.519999999997"/>
    <n v="3283.2171428571423"/>
    <n v="30"/>
    <x v="12"/>
    <s v="Ultrabooks;Chargers;Gaming Laptops;Game Consoles;VR Headsets;Keyboards;Fitness Bands;Noise-Canceling Over-Ear;Wired Headphones;Wireless Headphones;Smartwatches;Gaming Headsets"/>
    <s v="ASUS"/>
    <s v="Sony"/>
    <s v="HP"/>
    <s v="Samsung"/>
    <s v="VoltEdge"/>
    <s v="Dell"/>
    <s v="Bose"/>
    <s v="Apple"/>
    <x v="2"/>
    <x v="0"/>
    <x v="1"/>
  </r>
  <r>
    <s v="C0085"/>
    <s v="Sharon Keith"/>
    <n v="31"/>
    <s v="Female"/>
    <n v="3"/>
    <d v="2024-12-23T00:00:00"/>
    <d v="2024-03-01T00:00:00"/>
    <n v="9228.3900000000012"/>
    <n v="3076.1300000000006"/>
    <n v="148.5"/>
    <x v="3"/>
    <s v="Ultrabooks;VR Headsets;Fitness Bands;Streaming Devices;Noise-Canceling Over-Ear"/>
    <s v="ASUS"/>
    <s v="VoltEdge"/>
    <s v="Dell"/>
    <s v="Bose"/>
    <s v="Apple"/>
    <m/>
    <m/>
    <m/>
    <x v="0"/>
    <x v="0"/>
    <x v="0"/>
  </r>
  <r>
    <s v="C0086"/>
    <s v="David Savage"/>
    <n v="45"/>
    <s v="Male"/>
    <n v="3"/>
    <d v="2024-12-04T00:00:00"/>
    <d v="2024-11-07T00:00:00"/>
    <n v="6945.6200000000008"/>
    <n v="2315.2066666666669"/>
    <n v="13.5"/>
    <x v="0"/>
    <s v="Ultrabooks;Chargers;VR Headsets;Smartwatches"/>
    <s v="ASUS"/>
    <s v="Sony"/>
    <s v="VoltEdge"/>
    <s v="Dell"/>
    <s v="Apple"/>
    <m/>
    <m/>
    <m/>
    <x v="0"/>
    <x v="0"/>
    <x v="0"/>
  </r>
  <r>
    <s v="C0087"/>
    <s v="Fernando Day"/>
    <n v="27"/>
    <s v="Male"/>
    <n v="2"/>
    <d v="2024-10-17T00:00:00"/>
    <d v="2024-07-22T00:00:00"/>
    <n v="8099.54"/>
    <n v="4049.77"/>
    <n v="87"/>
    <x v="0"/>
    <s v="Chargers;Gaming Laptops;Wireless Earbuds;VR Headsets"/>
    <s v="ASUS"/>
    <s v="Sony"/>
    <s v="VoltEdge"/>
    <m/>
    <m/>
    <m/>
    <m/>
    <m/>
    <x v="2"/>
    <x v="0"/>
    <x v="0"/>
  </r>
  <r>
    <s v="C0088"/>
    <s v="Andrea Levy"/>
    <n v="21"/>
    <s v="Female"/>
    <n v="6"/>
    <d v="2024-11-13T00:00:00"/>
    <d v="2024-01-24T00:00:00"/>
    <n v="15637.11"/>
    <n v="2606.1849999999999"/>
    <n v="58.8"/>
    <x v="9"/>
    <s v="Ultrabooks;Chargers;Gaming Laptops;Game Consoles;Mice;Wireless Earbuds;VR Headsets;Smart Speakers;Wireless Headphones"/>
    <s v="ASUS"/>
    <s v="Sony"/>
    <s v="HP"/>
    <s v="Samsung"/>
    <s v="VoltEdge"/>
    <s v="Bose"/>
    <m/>
    <m/>
    <x v="2"/>
    <x v="2"/>
    <x v="1"/>
  </r>
  <r>
    <s v="C0089"/>
    <s v="Robert Adams"/>
    <n v="58"/>
    <s v="Male"/>
    <n v="3"/>
    <d v="2024-09-30T00:00:00"/>
    <d v="2024-03-02T00:00:00"/>
    <n v="11177.109999999999"/>
    <n v="3725.7033333333329"/>
    <n v="106"/>
    <x v="7"/>
    <s v="Ultrabooks;Gaming Laptops;Game Consoles;VR Headsets;Keyboards;Gaming Headsets"/>
    <s v="ASUS"/>
    <s v="HP"/>
    <s v="VoltEdge"/>
    <s v="Bose"/>
    <m/>
    <m/>
    <m/>
    <m/>
    <x v="2"/>
    <x v="2"/>
    <x v="0"/>
  </r>
  <r>
    <s v="C0090"/>
    <s v="James Martin"/>
    <n v="39"/>
    <s v="Male"/>
    <n v="6"/>
    <d v="2024-12-30T00:00:00"/>
    <d v="2024-02-14T00:00:00"/>
    <n v="22772.899999999998"/>
    <n v="3795.4833333333331"/>
    <n v="64"/>
    <x v="7"/>
    <s v="Ultrabooks;Chargers;Game Consoles;Wireless Earbuds;VR Headsets;Fitness Bands;Noise-Canceling Over-Ear;Smart Speakers;Laptop Sleeves;Wireless Headphones;Smartwatches"/>
    <s v="ASUS"/>
    <s v="HP"/>
    <s v="VoltEdge"/>
    <s v="Dell"/>
    <s v="Bose"/>
    <s v="Apple"/>
    <m/>
    <m/>
    <x v="1"/>
    <x v="2"/>
    <x v="1"/>
  </r>
  <r>
    <s v="C0091"/>
    <s v="Paul Stewart"/>
    <n v="18"/>
    <s v="Male"/>
    <n v="2"/>
    <d v="2024-07-12T00:00:00"/>
    <d v="2024-02-18T00:00:00"/>
    <n v="3231.0699999999997"/>
    <n v="1615.5349999999999"/>
    <n v="145"/>
    <x v="10"/>
    <s v="Ultrabooks;Chargers;Noise-Canceling Over-Ear"/>
    <s v="HP"/>
    <s v="VoltEdge"/>
    <s v="Dell"/>
    <s v="Apple"/>
    <m/>
    <m/>
    <m/>
    <m/>
    <x v="0"/>
    <x v="1"/>
    <x v="0"/>
  </r>
  <r>
    <s v="C0092"/>
    <s v="David Costa"/>
    <n v="20"/>
    <s v="Male"/>
    <n v="4"/>
    <d v="2024-06-04T00:00:00"/>
    <d v="2024-02-04T00:00:00"/>
    <n v="12455.72"/>
    <n v="3113.93"/>
    <n v="40.333333333333336"/>
    <x v="3"/>
    <s v="Ultrabooks;Chargers;Gaming Laptops;Noise-Canceling Over-Ear;Wired Headphones;Wireless Headphones;Gaming Headsets"/>
    <s v="ASUS"/>
    <s v="Samsung"/>
    <s v="VoltEdge"/>
    <s v="Dell"/>
    <s v="Bose"/>
    <m/>
    <m/>
    <m/>
    <x v="2"/>
    <x v="0"/>
    <x v="0"/>
  </r>
  <r>
    <s v="C0093"/>
    <s v="Bruce Parker"/>
    <n v="31"/>
    <s v="Male"/>
    <n v="2"/>
    <d v="2024-04-28T00:00:00"/>
    <d v="2024-01-24T00:00:00"/>
    <n v="7271.119999999999"/>
    <n v="3635.5599999999995"/>
    <n v="95"/>
    <x v="1"/>
    <s v="Game Consoles;VR Headsets;Wired Headphones;Smartwatches"/>
    <s v="Samsung"/>
    <s v="Dell"/>
    <s v="Apple"/>
    <m/>
    <m/>
    <m/>
    <m/>
    <m/>
    <x v="2"/>
    <x v="0"/>
    <x v="0"/>
  </r>
  <r>
    <s v="C0094"/>
    <s v="Justin Sherman"/>
    <n v="26"/>
    <s v="Male"/>
    <n v="3"/>
    <d v="2024-11-17T00:00:00"/>
    <d v="2024-04-25T00:00:00"/>
    <n v="13743.05"/>
    <n v="4581.0166666666664"/>
    <n v="103"/>
    <x v="8"/>
    <s v="Chargers;Keyboards;Fitness Bands;Wired Headphones"/>
    <s v="Sony"/>
    <s v="HP"/>
    <s v="VoltEdge"/>
    <s v="Dell"/>
    <m/>
    <m/>
    <m/>
    <m/>
    <x v="2"/>
    <x v="1"/>
    <x v="0"/>
  </r>
  <r>
    <s v="C0095"/>
    <s v="Elizabeth Murray"/>
    <n v="51"/>
    <s v="Female"/>
    <n v="2"/>
    <d v="2024-09-19T00:00:00"/>
    <d v="2024-03-23T00:00:00"/>
    <n v="14304.59"/>
    <n v="7152.2950000000001"/>
    <n v="180"/>
    <x v="3"/>
    <s v="Chargers;Game Consoles;VR Headsets;Fitness Bands"/>
    <s v="HP"/>
    <s v="Samsung"/>
    <s v="VoltEdge"/>
    <m/>
    <m/>
    <m/>
    <m/>
    <m/>
    <x v="2"/>
    <x v="0"/>
    <x v="0"/>
  </r>
  <r>
    <s v="C0096"/>
    <s v="Charlotte Graham"/>
    <n v="35"/>
    <s v="Female"/>
    <n v="3"/>
    <d v="2024-11-17T00:00:00"/>
    <d v="2024-02-13T00:00:00"/>
    <n v="3299.4300000000003"/>
    <n v="1099.8100000000002"/>
    <n v="139"/>
    <x v="6"/>
    <s v="Ultrabooks;Game Consoles;Mice;Keyboards"/>
    <s v="HP"/>
    <s v="Samsung"/>
    <s v="VoltEdge"/>
    <s v="Bose"/>
    <m/>
    <m/>
    <m/>
    <m/>
    <x v="0"/>
    <x v="2"/>
    <x v="0"/>
  </r>
  <r>
    <s v="C0097"/>
    <s v="Kimberly Sanchez"/>
    <n v="21"/>
    <s v="Female"/>
    <n v="5"/>
    <d v="2024-10-23T00:00:00"/>
    <d v="2024-04-26T00:00:00"/>
    <n v="19354.41"/>
    <n v="3870.8820000000001"/>
    <n v="45"/>
    <x v="6"/>
    <s v="Ultrabooks;Chargers;Game Consoles;Mice;Wireless Earbuds;VR Headsets;Keyboards;Fitness Bands;Wired Headphones;Wireless Headphones"/>
    <s v="ASUS"/>
    <s v="Sony"/>
    <s v="Samsung"/>
    <s v="VoltEdge"/>
    <s v="Dell"/>
    <s v="Bose"/>
    <s v="Apple"/>
    <m/>
    <x v="1"/>
    <x v="2"/>
    <x v="1"/>
  </r>
  <r>
    <s v="C0098"/>
    <s v="Andrea Mckinney"/>
    <n v="52"/>
    <s v="Female"/>
    <n v="4"/>
    <d v="2024-08-25T00:00:00"/>
    <d v="2024-01-16T00:00:00"/>
    <n v="12479.9"/>
    <n v="3119.9749999999999"/>
    <n v="74"/>
    <x v="10"/>
    <s v="Ultrabooks;Game Consoles;Mice;Wireless Earbuds;Keyboards;Smartwatches"/>
    <s v="Sony"/>
    <s v="HP"/>
    <s v="VoltEdge"/>
    <s v="Bose"/>
    <s v="Apple"/>
    <m/>
    <m/>
    <m/>
    <x v="2"/>
    <x v="1"/>
    <x v="0"/>
  </r>
  <r>
    <s v="C0099"/>
    <s v="Sarah Brown"/>
    <n v="50"/>
    <s v="Female"/>
    <n v="5"/>
    <d v="2024-08-14T00:00:00"/>
    <d v="2024-01-28T00:00:00"/>
    <n v="19184.86"/>
    <n v="3836.9720000000002"/>
    <n v="49.75"/>
    <x v="10"/>
    <s v="Ultrabooks;Chargers;Wireless Earbuds;Keyboards;Fitness Bands;Streaming Devices;Noise-Canceling Over-Ear;Wired Headphones"/>
    <s v="ASUS"/>
    <s v="HP"/>
    <s v="VoltEdge"/>
    <s v="Dell"/>
    <s v="Bose"/>
    <m/>
    <m/>
    <m/>
    <x v="1"/>
    <x v="1"/>
    <x v="1"/>
  </r>
  <r>
    <s v="C0100"/>
    <s v="Samantha Hall"/>
    <n v="32"/>
    <s v="Female"/>
    <n v="3"/>
    <d v="2024-11-08T00:00:00"/>
    <d v="2024-04-07T00:00:00"/>
    <n v="14469.869999999999"/>
    <n v="4823.29"/>
    <n v="107.5"/>
    <x v="4"/>
    <s v="Ultrabooks;Game Consoles;Mice;VR Headsets"/>
    <s v="ASUS"/>
    <s v="HP"/>
    <s v="Samsung"/>
    <s v="VoltEdge"/>
    <s v="Apple"/>
    <m/>
    <m/>
    <m/>
    <x v="2"/>
    <x v="2"/>
    <x v="0"/>
  </r>
  <r>
    <s v="C0101"/>
    <s v="Ricky Hill"/>
    <n v="25"/>
    <s v="Male"/>
    <n v="4"/>
    <d v="2024-12-28T00:00:00"/>
    <d v="2024-04-25T00:00:00"/>
    <n v="14031.499999999998"/>
    <n v="3507.8749999999995"/>
    <n v="82.333333333333329"/>
    <x v="4"/>
    <s v="Chargers;Gaming Laptops;Wireless Earbuds;Keyboards;Smart Speakers;Laptop Sleeves;Wired Headphones;Wireless Headphones;Gaming Headsets"/>
    <s v="Sony"/>
    <s v="HP"/>
    <s v="VoltEdge"/>
    <s v="Dell"/>
    <m/>
    <m/>
    <m/>
    <m/>
    <x v="2"/>
    <x v="2"/>
    <x v="0"/>
  </r>
  <r>
    <s v="C0102"/>
    <s v="Charles Snyder"/>
    <n v="27"/>
    <s v="Male"/>
    <n v="4"/>
    <d v="2024-08-09T00:00:00"/>
    <d v="2024-03-21T00:00:00"/>
    <n v="22895.62"/>
    <n v="5723.9049999999997"/>
    <n v="47"/>
    <x v="1"/>
    <s v="Ultrabooks;Gaming Laptops;Game Consoles;Mice;Keyboards;Fitness Bands;Wireless Headphones;Smartwatches"/>
    <s v="Sony"/>
    <s v="HP"/>
    <s v="Samsung"/>
    <s v="VoltEdge"/>
    <s v="Apple"/>
    <m/>
    <m/>
    <m/>
    <x v="1"/>
    <x v="0"/>
    <x v="0"/>
  </r>
  <r>
    <s v="C0103"/>
    <s v="Tyler Christian"/>
    <n v="52"/>
    <s v="Male"/>
    <n v="6"/>
    <d v="2024-07-28T00:00:00"/>
    <d v="2024-01-08T00:00:00"/>
    <n v="18109.310000000001"/>
    <n v="3018.2183333333337"/>
    <n v="40.4"/>
    <x v="1"/>
    <s v="Ultrabooks;Chargers;Game Consoles;Mice;VR Headsets;Fitness Bands;Smart Speakers;Wired Headphones;Wireless Headphones;Gaming Headsets"/>
    <s v="ASUS"/>
    <s v="Sony"/>
    <s v="HP"/>
    <s v="VoltEdge"/>
    <s v="Dell"/>
    <s v="Bose"/>
    <s v="Apple"/>
    <m/>
    <x v="2"/>
    <x v="0"/>
    <x v="1"/>
  </r>
  <r>
    <s v="C0104"/>
    <s v="Jenny Cummings"/>
    <n v="55"/>
    <s v="Female"/>
    <n v="7"/>
    <d v="2024-11-16T00:00:00"/>
    <d v="2024-02-07T00:00:00"/>
    <n v="28581.91"/>
    <n v="4083.13"/>
    <n v="47.166666666666664"/>
    <x v="1"/>
    <s v="Ultrabooks;Chargers;Gaming Laptops;Game Consoles;Mice;VR Headsets;Keyboards;Fitness Bands;Streaming Devices;Wired Headphones;Smartwatches"/>
    <s v="ASUS"/>
    <s v="Sony"/>
    <s v="HP"/>
    <s v="Samsung"/>
    <s v="VoltEdge"/>
    <s v="Dell"/>
    <s v="Bose"/>
    <s v="Apple"/>
    <x v="1"/>
    <x v="0"/>
    <x v="1"/>
  </r>
  <r>
    <s v="C0105"/>
    <s v="Lydia Castillo"/>
    <n v="35"/>
    <s v="Female"/>
    <n v="2"/>
    <d v="2024-04-25T00:00:00"/>
    <d v="2024-04-20T00:00:00"/>
    <n v="5143.49"/>
    <n v="2571.7449999999999"/>
    <n v="5"/>
    <x v="0"/>
    <s v="Ultrabooks;Gaming Laptops;Game Consoles;Keyboards;Noise-Canceling Over-Ear"/>
    <s v="ASUS"/>
    <s v="HP"/>
    <s v="VoltEdge"/>
    <s v="Bose"/>
    <m/>
    <m/>
    <m/>
    <m/>
    <x v="0"/>
    <x v="0"/>
    <x v="0"/>
  </r>
  <r>
    <s v="C0106"/>
    <s v="Julie Paul"/>
    <n v="33"/>
    <s v="Female"/>
    <n v="4"/>
    <d v="2024-12-02T00:00:00"/>
    <d v="2024-02-04T00:00:00"/>
    <n v="12578.01"/>
    <n v="3144.5025000000001"/>
    <n v="100.66666666666667"/>
    <x v="0"/>
    <s v="Chargers;Gaming Laptops;Game Consoles;Keyboards;Fitness Bands;Laptop Sleeves;Wired Headphones"/>
    <s v="Sony"/>
    <s v="Samsung"/>
    <s v="VoltEdge"/>
    <s v="Bose"/>
    <m/>
    <m/>
    <m/>
    <m/>
    <x v="2"/>
    <x v="0"/>
    <x v="0"/>
  </r>
  <r>
    <s v="C0107"/>
    <s v="Robert Murray"/>
    <n v="38"/>
    <s v="Male"/>
    <n v="6"/>
    <d v="2024-11-27T00:00:00"/>
    <d v="2024-04-14T00:00:00"/>
    <n v="27765.95"/>
    <n v="4627.6583333333338"/>
    <n v="45.4"/>
    <x v="11"/>
    <s v="Ultrabooks;Chargers;Game Consoles;Mice;VR Headsets;Keyboards;Fitness Bands;Wireless Headphones"/>
    <s v="Sony"/>
    <s v="Samsung"/>
    <s v="VoltEdge"/>
    <s v="Bose"/>
    <s v="Apple"/>
    <m/>
    <m/>
    <m/>
    <x v="1"/>
    <x v="2"/>
    <x v="1"/>
  </r>
  <r>
    <s v="C0108"/>
    <s v="Elizabeth Stevenson"/>
    <n v="17"/>
    <s v="Female"/>
    <n v="3"/>
    <d v="2024-10-06T00:00:00"/>
    <d v="2024-06-03T00:00:00"/>
    <n v="7674.8"/>
    <n v="2558.2666666666669"/>
    <n v="62.5"/>
    <x v="11"/>
    <s v="Ultrabooks;Chargers;Wireless Earbuds;Keyboards;Fitness Bands;Wired Headphones;Gaming Headsets"/>
    <s v="ASUS"/>
    <s v="HP"/>
    <s v="VoltEdge"/>
    <s v="Dell"/>
    <s v="Apple"/>
    <m/>
    <m/>
    <m/>
    <x v="0"/>
    <x v="2"/>
    <x v="0"/>
  </r>
  <r>
    <s v="C0109"/>
    <s v="Michael Gilmore"/>
    <n v="58"/>
    <s v="Male"/>
    <n v="3"/>
    <d v="2024-09-11T00:00:00"/>
    <d v="2024-05-13T00:00:00"/>
    <n v="7802.59"/>
    <n v="2600.8633333333332"/>
    <n v="60.5"/>
    <x v="12"/>
    <s v="Ultrabooks;Chargers;Gaming Laptops;Game Consoles;Wireless Earbuds;Noise-Canceling Over-Ear;Smartwatches"/>
    <s v="ASUS"/>
    <s v="Sony"/>
    <s v="HP"/>
    <s v="VoltEdge"/>
    <s v="Apple"/>
    <m/>
    <m/>
    <m/>
    <x v="0"/>
    <x v="0"/>
    <x v="0"/>
  </r>
  <r>
    <s v="C0110"/>
    <s v="Ariel Henry"/>
    <n v="25"/>
    <s v="Female"/>
    <n v="4"/>
    <d v="2024-12-30T00:00:00"/>
    <d v="2024-04-02T00:00:00"/>
    <n v="18138.879999999997"/>
    <n v="4534.7199999999993"/>
    <n v="90.666666666666671"/>
    <x v="11"/>
    <s v="Ultrabooks;Gaming Laptops;Game Consoles;VR Headsets;Fitness Bands;Wireless Headphones"/>
    <s v="ASUS"/>
    <s v="Samsung"/>
    <s v="VoltEdge"/>
    <s v="Bose"/>
    <m/>
    <m/>
    <m/>
    <m/>
    <x v="1"/>
    <x v="2"/>
    <x v="0"/>
  </r>
  <r>
    <s v="C0111"/>
    <s v="Lisa Ward"/>
    <n v="39"/>
    <s v="Female"/>
    <n v="7"/>
    <d v="2024-12-15T00:00:00"/>
    <d v="2024-03-07T00:00:00"/>
    <n v="27688.59"/>
    <n v="3955.5128571428572"/>
    <n v="47.166666666666664"/>
    <x v="11"/>
    <s v="Chargers;Gaming Laptops;Game Consoles;VR Headsets;Keyboards;Fitness Bands;Streaming Devices;Laptop Sleeves;Wired Headphones;Wireless Headphones;Smartwatches"/>
    <s v="ASUS"/>
    <s v="Sony"/>
    <s v="VoltEdge"/>
    <s v="Dell"/>
    <s v="Bose"/>
    <s v="Apple"/>
    <m/>
    <m/>
    <x v="1"/>
    <x v="2"/>
    <x v="1"/>
  </r>
  <r>
    <s v="C0112"/>
    <s v="Rhonda Johnson"/>
    <n v="51"/>
    <s v="Female"/>
    <n v="4"/>
    <d v="2024-10-16T00:00:00"/>
    <d v="2024-02-08T00:00:00"/>
    <n v="16205.130000000001"/>
    <n v="4051.2825000000003"/>
    <n v="83.666666666666671"/>
    <x v="5"/>
    <s v="Ultrabooks;Chargers;Gaming Laptops;Game Consoles;VR Headsets;Keyboards;Fitness Bands;Gaming Headsets"/>
    <s v="Sony"/>
    <s v="Samsung"/>
    <s v="VoltEdge"/>
    <s v="Bose"/>
    <s v="Apple"/>
    <m/>
    <m/>
    <m/>
    <x v="1"/>
    <x v="1"/>
    <x v="0"/>
  </r>
  <r>
    <s v="C0113"/>
    <s v="Mark Mora"/>
    <n v="18"/>
    <s v="Male"/>
    <n v="3"/>
    <d v="2024-07-05T00:00:00"/>
    <d v="2024-05-24T00:00:00"/>
    <n v="11939.34"/>
    <n v="3979.78"/>
    <n v="21"/>
    <x v="2"/>
    <s v="Wireless Earbuds;VR Headsets;Keyboards;Fitness Bands;Streaming Devices;Noise-Canceling Over-Ear"/>
    <s v="Sony"/>
    <s v="VoltEdge"/>
    <s v="Dell"/>
    <s v="Bose"/>
    <m/>
    <m/>
    <m/>
    <m/>
    <x v="2"/>
    <x v="1"/>
    <x v="0"/>
  </r>
  <r>
    <s v="C0114"/>
    <s v="Joseph Paul"/>
    <n v="54"/>
    <s v="Male"/>
    <n v="4"/>
    <d v="2024-10-17T00:00:00"/>
    <d v="2024-07-04T00:00:00"/>
    <n v="15477.24"/>
    <n v="3869.31"/>
    <n v="35"/>
    <x v="2"/>
    <s v="Chargers;Game Consoles;Wireless Earbuds;Keyboards"/>
    <s v="ASUS"/>
    <s v="Sony"/>
    <s v="HP"/>
    <s v="Samsung"/>
    <s v="VoltEdge"/>
    <s v="Apple"/>
    <m/>
    <m/>
    <x v="1"/>
    <x v="1"/>
    <x v="0"/>
  </r>
  <r>
    <s v="C0115"/>
    <s v="Anna Scott MD"/>
    <n v="60"/>
    <s v="Female"/>
    <n v="8"/>
    <d v="2024-11-25T00:00:00"/>
    <d v="2024-04-21T00:00:00"/>
    <n v="21808.880000000001"/>
    <n v="2726.11"/>
    <n v="31.142857142857142"/>
    <x v="2"/>
    <s v="Ultrabooks;Chargers;Game Consoles;VR Headsets;Fitness Bands;Smart Speakers;Laptop Sleeves;Wired Headphones;Wireless Headphones"/>
    <s v="ASUS"/>
    <s v="Sony"/>
    <s v="HP"/>
    <s v="VoltEdge"/>
    <s v="Apple"/>
    <m/>
    <m/>
    <m/>
    <x v="2"/>
    <x v="1"/>
    <x v="1"/>
  </r>
  <r>
    <s v="C0116"/>
    <s v="James Gomez"/>
    <n v="28"/>
    <s v="Male"/>
    <n v="5"/>
    <d v="2024-12-29T00:00:00"/>
    <d v="2024-02-12T00:00:00"/>
    <n v="34937.72"/>
    <n v="6987.5439999999999"/>
    <n v="80.25"/>
    <x v="1"/>
    <s v="Ultrabooks;Chargers;Game Consoles;Mice;VR Headsets;Fitness Bands;Noise-Canceling Over-Ear;Gaming Headsets"/>
    <s v="ASUS"/>
    <s v="HP"/>
    <s v="Samsung"/>
    <s v="VoltEdge"/>
    <s v="Bose"/>
    <m/>
    <m/>
    <m/>
    <x v="1"/>
    <x v="0"/>
    <x v="0"/>
  </r>
  <r>
    <s v="C0117"/>
    <s v="Charles Bailey"/>
    <n v="48"/>
    <s v="Male"/>
    <n v="6"/>
    <d v="2024-11-15T00:00:00"/>
    <d v="2024-03-10T00:00:00"/>
    <n v="20312.52"/>
    <n v="3385.42"/>
    <n v="50"/>
    <x v="1"/>
    <s v="Chargers;Game Consoles;Mice;VR Headsets;Keyboards;Fitness Bands;Noise-Canceling Over-Ear;Wireless Headphones;Smartwatches;Gaming Headsets"/>
    <s v="ASUS"/>
    <s v="Sony"/>
    <s v="HP"/>
    <s v="VoltEdge"/>
    <s v="Bose"/>
    <m/>
    <m/>
    <m/>
    <x v="2"/>
    <x v="0"/>
    <x v="1"/>
  </r>
  <r>
    <s v="C0118"/>
    <s v="Roger Hernandez"/>
    <n v="40"/>
    <s v="Male"/>
    <n v="4"/>
    <d v="2024-09-16T00:00:00"/>
    <d v="2024-05-08T00:00:00"/>
    <n v="15004.900000000001"/>
    <n v="3751.2250000000004"/>
    <n v="43.666666666666664"/>
    <x v="5"/>
    <s v="Chargers;Game Consoles;Mice;VR Headsets;Keyboards;Wired Headphones;Wireless Headphones"/>
    <s v="ASUS"/>
    <s v="Sony"/>
    <s v="HP"/>
    <s v="Samsung"/>
    <s v="VoltEdge"/>
    <s v="Bose"/>
    <s v="Apple"/>
    <m/>
    <x v="1"/>
    <x v="1"/>
    <x v="0"/>
  </r>
  <r>
    <s v="C0119"/>
    <s v="Terri Ryan"/>
    <n v="43"/>
    <s v="Female"/>
    <n v="5"/>
    <d v="2024-12-07T00:00:00"/>
    <d v="2024-04-03T00:00:00"/>
    <n v="15642.52"/>
    <n v="3128.5039999999999"/>
    <n v="62"/>
    <x v="0"/>
    <s v="Gaming Laptops;Game Consoles;Wireless Earbuds;Keyboards;Fitness Bands;Wired Headphones"/>
    <s v="ASUS"/>
    <s v="Sony"/>
    <s v="Samsung"/>
    <s v="VoltEdge"/>
    <m/>
    <m/>
    <m/>
    <m/>
    <x v="2"/>
    <x v="0"/>
    <x v="1"/>
  </r>
  <r>
    <s v="C0120"/>
    <s v="Zachary Harris"/>
    <n v="32"/>
    <s v="Male"/>
    <n v="4"/>
    <d v="2024-06-15T00:00:00"/>
    <d v="2024-03-17T00:00:00"/>
    <n v="14306.240000000002"/>
    <n v="3576.5600000000004"/>
    <n v="30"/>
    <x v="9"/>
    <s v="Ultrabooks;Chargers;Mice;VR Headsets;Laptop Sleeves;Wireless Headphones"/>
    <s v="ASUS"/>
    <s v="HP"/>
    <s v="Samsung"/>
    <s v="VoltEdge"/>
    <s v="Dell"/>
    <m/>
    <m/>
    <m/>
    <x v="1"/>
    <x v="2"/>
    <x v="0"/>
  </r>
  <r>
    <s v="C0121"/>
    <s v="James House"/>
    <n v="60"/>
    <s v="Male"/>
    <n v="5"/>
    <d v="2024-12-17T00:00:00"/>
    <d v="2024-02-24T00:00:00"/>
    <n v="18650.370000000003"/>
    <n v="3730.0740000000005"/>
    <n v="74.25"/>
    <x v="4"/>
    <s v="Ultrabooks;Chargers;Game Consoles;VR Headsets;Keyboards;Fitness Bands;Noise-Canceling Over-Ear;Laptop Sleeves;Smartwatches"/>
    <s v="Sony"/>
    <s v="HP"/>
    <s v="Samsung"/>
    <s v="VoltEdge"/>
    <s v="Dell"/>
    <m/>
    <m/>
    <m/>
    <x v="1"/>
    <x v="2"/>
    <x v="1"/>
  </r>
  <r>
    <s v="C0122"/>
    <s v="Samantha Castillo"/>
    <n v="45"/>
    <s v="Female"/>
    <n v="7"/>
    <d v="2024-11-10T00:00:00"/>
    <d v="2024-02-16T00:00:00"/>
    <n v="22241.74"/>
    <n v="3177.3914285714286"/>
    <n v="44.666666666666664"/>
    <x v="1"/>
    <s v="Ultrabooks;Chargers;Game Consoles;Mice;VR Headsets;Keyboards;Fitness Bands;Streaming Devices;Smartwatches"/>
    <s v="ASUS"/>
    <s v="Sony"/>
    <s v="HP"/>
    <s v="Samsung"/>
    <s v="VoltEdge"/>
    <s v="Dell"/>
    <s v="Bose"/>
    <s v="Apple"/>
    <x v="2"/>
    <x v="0"/>
    <x v="1"/>
  </r>
  <r>
    <s v="C0123"/>
    <s v="James Vincent"/>
    <n v="25"/>
    <s v="Male"/>
    <n v="4"/>
    <d v="2024-09-03T00:00:00"/>
    <d v="2024-07-15T00:00:00"/>
    <n v="14352.68"/>
    <n v="3588.17"/>
    <n v="16.666666666666668"/>
    <x v="1"/>
    <s v="Chargers;Game Consoles;Keyboards;Wired Headphones"/>
    <s v="ASUS"/>
    <s v="HP"/>
    <s v="Samsung"/>
    <s v="VoltEdge"/>
    <s v="Dell"/>
    <s v="Bose"/>
    <m/>
    <m/>
    <x v="1"/>
    <x v="0"/>
    <x v="0"/>
  </r>
  <r>
    <s v="C0124"/>
    <s v="Madison Robinson"/>
    <n v="41"/>
    <s v="Female"/>
    <n v="6"/>
    <d v="2024-12-29T00:00:00"/>
    <d v="2024-03-02T00:00:00"/>
    <n v="21563.11"/>
    <n v="3593.8516666666669"/>
    <n v="60.4"/>
    <x v="5"/>
    <s v="Ultrabooks;Chargers;Mice;VR Headsets;Keyboards;Fitness Bands;Streaming Devices;Smart Speakers;Laptop Sleeves;Smartwatches"/>
    <s v="Sony"/>
    <s v="HP"/>
    <s v="Samsung"/>
    <s v="VoltEdge"/>
    <s v="Dell"/>
    <s v="Apple"/>
    <m/>
    <m/>
    <x v="1"/>
    <x v="1"/>
    <x v="1"/>
  </r>
  <r>
    <s v="C0125"/>
    <s v="Diane Robles"/>
    <n v="40"/>
    <s v="Female"/>
    <n v="6"/>
    <d v="2024-12-07T00:00:00"/>
    <d v="2024-01-19T00:00:00"/>
    <n v="27531.77"/>
    <n v="4588.6283333333331"/>
    <n v="64.599999999999994"/>
    <x v="1"/>
    <s v="Chargers;Gaming Laptops;Game Consoles;Mice;Keyboards;Fitness Bands;Noise-Canceling Over-Ear;Wireless Headphones;Smartwatches"/>
    <s v="Sony"/>
    <s v="HP"/>
    <s v="Samsung"/>
    <s v="VoltEdge"/>
    <s v="Bose"/>
    <m/>
    <m/>
    <m/>
    <x v="1"/>
    <x v="0"/>
    <x v="1"/>
  </r>
  <r>
    <s v="C0126"/>
    <s v="Daniel Grant"/>
    <n v="16"/>
    <s v="Male"/>
    <n v="2"/>
    <d v="2024-07-19T00:00:00"/>
    <d v="2024-01-16T00:00:00"/>
    <n v="1620.97"/>
    <n v="810.48500000000001"/>
    <n v="185"/>
    <x v="1"/>
    <s v="Ultrabooks;Chargers;Streaming Devices;Wired Headphones"/>
    <s v="ASUS"/>
    <s v="HP"/>
    <s v="VoltEdge"/>
    <s v="Dell"/>
    <m/>
    <m/>
    <m/>
    <m/>
    <x v="0"/>
    <x v="0"/>
    <x v="0"/>
  </r>
  <r>
    <s v="C0127"/>
    <s v="Joseph Higgins"/>
    <n v="40"/>
    <s v="Male"/>
    <n v="3"/>
    <d v="2024-12-28T00:00:00"/>
    <d v="2024-05-16T00:00:00"/>
    <n v="13928.619999999999"/>
    <n v="4642.873333333333"/>
    <n v="113"/>
    <x v="1"/>
    <s v="Ultrabooks;Gaming Laptops;Game Consoles;VR Headsets;Keyboards;Smart Speakers"/>
    <s v="HP"/>
    <s v="Samsung"/>
    <s v="Bose"/>
    <s v="Apple"/>
    <m/>
    <m/>
    <m/>
    <m/>
    <x v="2"/>
    <x v="0"/>
    <x v="0"/>
  </r>
  <r>
    <s v="C0128"/>
    <s v="Joshua Moss"/>
    <n v="24"/>
    <s v="Male"/>
    <n v="2"/>
    <d v="2024-11-14T00:00:00"/>
    <d v="2024-06-06T00:00:00"/>
    <n v="5473.46"/>
    <n v="2736.73"/>
    <n v="161"/>
    <x v="1"/>
    <s v="Chargers;Mice;VR Headsets;Keyboards;Wireless Headphones"/>
    <s v="Samsung"/>
    <s v="VoltEdge"/>
    <s v="Bose"/>
    <m/>
    <m/>
    <m/>
    <m/>
    <m/>
    <x v="0"/>
    <x v="0"/>
    <x v="0"/>
  </r>
  <r>
    <s v="C0129"/>
    <s v="Christopher Rhodes"/>
    <n v="26"/>
    <s v="Male"/>
    <n v="2"/>
    <d v="2024-11-25T00:00:00"/>
    <d v="2024-02-17T00:00:00"/>
    <n v="4136.7700000000004"/>
    <n v="2068.3850000000002"/>
    <n v="282"/>
    <x v="1"/>
    <s v="Ultrabooks;Chargers;Mice;VR Headsets;Noise-Canceling Over-Ear"/>
    <s v="ASUS"/>
    <s v="Samsung"/>
    <s v="VoltEdge"/>
    <s v="Apple"/>
    <m/>
    <m/>
    <m/>
    <m/>
    <x v="0"/>
    <x v="0"/>
    <x v="0"/>
  </r>
  <r>
    <s v="C0130"/>
    <s v="Rebecca Chen"/>
    <n v="20"/>
    <s v="Female"/>
    <n v="5"/>
    <d v="2024-11-17T00:00:00"/>
    <d v="2024-02-25T00:00:00"/>
    <n v="22230.379999999997"/>
    <n v="4446.0759999999991"/>
    <n v="66.5"/>
    <x v="1"/>
    <s v="Chargers;Game Consoles;VR Headsets;Keyboards;Streaming Devices;Noise-Canceling Over-Ear;Smartwatches"/>
    <s v="ASUS"/>
    <s v="HP"/>
    <s v="Samsung"/>
    <s v="VoltEdge"/>
    <s v="Dell"/>
    <s v="Apple"/>
    <m/>
    <m/>
    <x v="1"/>
    <x v="0"/>
    <x v="1"/>
  </r>
  <r>
    <s v="C0131"/>
    <s v="Margaret Hebert"/>
    <n v="39"/>
    <s v="Female"/>
    <n v="5"/>
    <d v="2024-11-29T00:00:00"/>
    <d v="2024-01-01T00:00:00"/>
    <n v="14956.029999999999"/>
    <n v="2991.2059999999997"/>
    <n v="83.25"/>
    <x v="4"/>
    <s v="Chargers;Game Consoles;Mice;Wireless Earbuds;VR Headsets;Keyboards;Fitness Bands;Laptop Sleeves;Wired Headphones;Wireless Headphones"/>
    <s v="ASUS"/>
    <s v="Sony"/>
    <s v="HP"/>
    <s v="Samsung"/>
    <s v="VoltEdge"/>
    <s v="Dell"/>
    <m/>
    <m/>
    <x v="2"/>
    <x v="2"/>
    <x v="0"/>
  </r>
  <r>
    <s v="C0132"/>
    <s v="Patrick Thompson"/>
    <n v="23"/>
    <s v="Male"/>
    <n v="5"/>
    <d v="2024-11-16T00:00:00"/>
    <d v="2024-02-21T00:00:00"/>
    <n v="14984.429999999998"/>
    <n v="2996.8859999999995"/>
    <n v="67.25"/>
    <x v="4"/>
    <s v="Chargers;Gaming Laptops;Game Consoles;Mice;VR Headsets;Keyboards;Fitness Bands;Smart Speakers;Gaming Headsets"/>
    <s v="ASUS"/>
    <s v="Sony"/>
    <s v="HP"/>
    <s v="Samsung"/>
    <s v="VoltEdge"/>
    <s v="Bose"/>
    <s v="Apple"/>
    <m/>
    <x v="2"/>
    <x v="2"/>
    <x v="1"/>
  </r>
  <r>
    <s v="C0133"/>
    <s v="Robert Vaughn"/>
    <n v="55"/>
    <s v="Male"/>
    <n v="3"/>
    <d v="2024-07-29T00:00:00"/>
    <d v="2024-05-15T00:00:00"/>
    <n v="12484.58"/>
    <n v="4161.5266666666666"/>
    <n v="37.5"/>
    <x v="13"/>
    <s v="Ultrabooks;Chargers;Game Consoles;Keyboards;Fitness Bands"/>
    <s v="ASUS"/>
    <s v="HP"/>
    <s v="VoltEdge"/>
    <s v="Apple"/>
    <m/>
    <m/>
    <m/>
    <m/>
    <x v="2"/>
    <x v="1"/>
    <x v="0"/>
  </r>
  <r>
    <s v="C0134"/>
    <s v="Tammy Greene"/>
    <n v="54"/>
    <s v="Female"/>
    <n v="6"/>
    <d v="2024-12-12T00:00:00"/>
    <d v="2024-02-06T00:00:00"/>
    <n v="22873.300000000003"/>
    <n v="3812.2166666666672"/>
    <n v="62"/>
    <x v="13"/>
    <s v="Chargers;Game Consoles;Wireless Earbuds;Fitness Bands;Streaming Devices;Smart Speakers;Laptop Sleeves;Wired Headphones;Gaming Headsets"/>
    <s v="ASUS"/>
    <s v="Sony"/>
    <s v="HP"/>
    <s v="Samsung"/>
    <s v="VoltEdge"/>
    <s v="Dell"/>
    <m/>
    <m/>
    <x v="1"/>
    <x v="1"/>
    <x v="1"/>
  </r>
  <r>
    <s v="C0135"/>
    <s v="Elizabeth Santos"/>
    <n v="58"/>
    <s v="Female"/>
    <n v="1"/>
    <d v="2024-12-05T00:00:00"/>
    <d v="2024-12-05T00:00:00"/>
    <n v="3173.9799999999996"/>
    <n v="3173.9799999999996"/>
    <s v="NaN"/>
    <x v="6"/>
    <s v="Game Consoles;Keyboards;Wired Headphones"/>
    <s v="VoltEdge"/>
    <s v="Bose"/>
    <m/>
    <m/>
    <m/>
    <m/>
    <m/>
    <m/>
    <x v="0"/>
    <x v="2"/>
    <x v="0"/>
  </r>
  <r>
    <s v="C0136"/>
    <s v="Anthony Lyons"/>
    <n v="42"/>
    <s v="Male"/>
    <n v="4"/>
    <d v="2024-12-12T00:00:00"/>
    <d v="2024-01-25T00:00:00"/>
    <n v="24015.920000000002"/>
    <n v="6003.9800000000005"/>
    <n v="107.33333333333333"/>
    <x v="9"/>
    <s v="Chargers;Wireless Earbuds;VR Headsets;Keyboards;Fitness Bands;Laptop Sleeves"/>
    <s v="ASUS"/>
    <s v="Sony"/>
    <s v="VoltEdge"/>
    <s v="Apple"/>
    <m/>
    <m/>
    <m/>
    <m/>
    <x v="1"/>
    <x v="2"/>
    <x v="0"/>
  </r>
  <r>
    <s v="C0137"/>
    <s v="Steven Torres"/>
    <n v="34"/>
    <s v="Male"/>
    <n v="3"/>
    <d v="2024-07-12T00:00:00"/>
    <d v="2024-02-17T00:00:00"/>
    <n v="9702.86"/>
    <n v="3234.2866666666669"/>
    <n v="73"/>
    <x v="4"/>
    <s v="Chargers;Mice;VR Headsets;Keyboards;Noise-Canceling Over-Ear;Wireless Headphones"/>
    <s v="Samsung"/>
    <s v="VoltEdge"/>
    <s v="Dell"/>
    <s v="Bose"/>
    <m/>
    <m/>
    <m/>
    <m/>
    <x v="0"/>
    <x v="2"/>
    <x v="0"/>
  </r>
  <r>
    <s v="C0138"/>
    <s v="Ashley Miranda"/>
    <n v="27"/>
    <s v="Female"/>
    <n v="4"/>
    <d v="2024-11-29T00:00:00"/>
    <d v="2024-04-20T00:00:00"/>
    <n v="13905.07"/>
    <n v="3476.2674999999999"/>
    <n v="74.333333333333329"/>
    <x v="0"/>
    <s v="Gaming Laptops;Game Consoles;Mice;Wireless Earbuds;VR Headsets;Smart Speakers;Smartwatches"/>
    <s v="ASUS"/>
    <s v="HP"/>
    <s v="Samsung"/>
    <s v="VoltEdge"/>
    <s v="Apple"/>
    <m/>
    <m/>
    <m/>
    <x v="2"/>
    <x v="0"/>
    <x v="0"/>
  </r>
  <r>
    <s v="C0139"/>
    <s v="Wayne Franklin"/>
    <n v="36"/>
    <s v="Male"/>
    <n v="4"/>
    <d v="2024-08-06T00:00:00"/>
    <d v="2024-04-05T00:00:00"/>
    <n v="22350.31"/>
    <n v="5587.5775000000003"/>
    <n v="41"/>
    <x v="12"/>
    <s v="Ultrabooks;VR Headsets;Keyboards;Wired Headphones;Wireless Headphones"/>
    <s v="ASUS"/>
    <s v="Samsung"/>
    <s v="VoltEdge"/>
    <s v="Bose"/>
    <m/>
    <m/>
    <m/>
    <m/>
    <x v="1"/>
    <x v="0"/>
    <x v="0"/>
  </r>
  <r>
    <s v="C0140"/>
    <s v="Joseph Morrison"/>
    <n v="19"/>
    <s v="Male"/>
    <n v="4"/>
    <d v="2024-07-11T00:00:00"/>
    <d v="2024-05-12T00:00:00"/>
    <n v="20388.650000000001"/>
    <n v="5097.1625000000004"/>
    <n v="20"/>
    <x v="10"/>
    <s v="Chargers;Game Consoles;Mice;Keyboards;Streaming Devices;Noise-Canceling Over-Ear;Smart Speakers;Gaming Headsets"/>
    <s v="ASUS"/>
    <s v="Sony"/>
    <s v="HP"/>
    <s v="Samsung"/>
    <s v="VoltEdge"/>
    <s v="Dell"/>
    <s v="Bose"/>
    <s v="Apple"/>
    <x v="1"/>
    <x v="1"/>
    <x v="0"/>
  </r>
  <r>
    <s v="C0141"/>
    <s v="Connie Barry"/>
    <n v="27"/>
    <s v="Female"/>
    <n v="2"/>
    <d v="2024-04-08T00:00:00"/>
    <d v="2024-03-11T00:00:00"/>
    <n v="13935.88"/>
    <n v="6967.94"/>
    <n v="28"/>
    <x v="5"/>
    <s v="Gaming Laptops;Game Consoles;VR Headsets;Keyboards"/>
    <s v="Sony"/>
    <s v="Samsung"/>
    <s v="VoltEdge"/>
    <m/>
    <m/>
    <m/>
    <m/>
    <m/>
    <x v="2"/>
    <x v="1"/>
    <x v="0"/>
  </r>
  <r>
    <s v="C0142"/>
    <s v="Justin Pope"/>
    <n v="26"/>
    <s v="Male"/>
    <n v="4"/>
    <d v="2024-11-02T00:00:00"/>
    <d v="2024-05-28T00:00:00"/>
    <n v="10084.19"/>
    <n v="2521.0475000000001"/>
    <n v="52.666666666666664"/>
    <x v="14"/>
    <s v="Ultrabooks;Chargers;Gaming Laptops;Game Consoles;VR Headsets;Fitness Bands;Smartwatches"/>
    <s v="ASUS"/>
    <s v="Sony"/>
    <s v="HP"/>
    <s v="Samsung"/>
    <s v="VoltEdge"/>
    <s v="Apple"/>
    <m/>
    <m/>
    <x v="2"/>
    <x v="0"/>
    <x v="0"/>
  </r>
  <r>
    <s v="C0143"/>
    <s v="Mrs. Julie Hampton MD"/>
    <n v="31"/>
    <s v="Female"/>
    <n v="2"/>
    <d v="2024-08-16T00:00:00"/>
    <d v="2024-05-30T00:00:00"/>
    <n v="6633.130000000001"/>
    <n v="3316.5650000000005"/>
    <n v="78"/>
    <x v="9"/>
    <s v="Chargers;Game Consoles;Wireless Earbuds;Fitness Bands;Wireless Headphones"/>
    <s v="ASUS"/>
    <s v="Sony"/>
    <s v="VoltEdge"/>
    <s v="Apple"/>
    <m/>
    <m/>
    <m/>
    <m/>
    <x v="0"/>
    <x v="2"/>
    <x v="0"/>
  </r>
  <r>
    <s v="C0144"/>
    <s v="Nicholas Wood"/>
    <n v="56"/>
    <s v="Male"/>
    <n v="2"/>
    <d v="2024-12-20T00:00:00"/>
    <d v="2024-09-28T00:00:00"/>
    <n v="3686.59"/>
    <n v="1843.2950000000001"/>
    <n v="83"/>
    <x v="4"/>
    <s v="Ultrabooks;Chargers;VR Headsets;Gaming Headsets"/>
    <s v="VoltEdge"/>
    <s v="Apple"/>
    <m/>
    <m/>
    <m/>
    <m/>
    <m/>
    <m/>
    <x v="0"/>
    <x v="2"/>
    <x v="0"/>
  </r>
  <r>
    <s v="C0145"/>
    <s v="Peter Wells"/>
    <n v="51"/>
    <s v="Male"/>
    <n v="7"/>
    <d v="2024-12-18T00:00:00"/>
    <d v="2024-05-08T00:00:00"/>
    <n v="20557.769999999997"/>
    <n v="2936.8242857142855"/>
    <n v="37.333333333333336"/>
    <x v="4"/>
    <s v="Ultrabooks;Chargers;Gaming Laptops;Game Consoles;VR Headsets;Keyboards;Fitness Bands;Streaming Devices;Noise-Canceling Over-Ear;Wired Headphones;Wireless Headphones;Gaming Headsets"/>
    <s v="ASUS"/>
    <s v="Sony"/>
    <s v="Samsung"/>
    <s v="VoltEdge"/>
    <s v="Dell"/>
    <s v="Bose"/>
    <s v="Apple"/>
    <m/>
    <x v="2"/>
    <x v="2"/>
    <x v="1"/>
  </r>
  <r>
    <s v="C0146"/>
    <s v="Vanessa Rivera"/>
    <n v="40"/>
    <s v="Female"/>
    <n v="1"/>
    <d v="2024-01-12T00:00:00"/>
    <d v="2024-01-12T00:00:00"/>
    <n v="723.75"/>
    <n v="723.75"/>
    <s v="NaN"/>
    <x v="4"/>
    <s v="VR Headsets;Keyboards"/>
    <s v="Samsung"/>
    <s v="VoltEdge"/>
    <m/>
    <m/>
    <m/>
    <m/>
    <m/>
    <m/>
    <x v="0"/>
    <x v="2"/>
    <x v="0"/>
  </r>
  <r>
    <s v="C0147"/>
    <s v="Sherri Joseph"/>
    <n v="16"/>
    <s v="Female"/>
    <n v="3"/>
    <d v="2024-12-21T00:00:00"/>
    <d v="2024-06-06T00:00:00"/>
    <n v="8354.59"/>
    <n v="2784.8633333333332"/>
    <n v="99"/>
    <x v="11"/>
    <s v="Chargers;Game Consoles;Mice;Keyboards;Fitness Bands;Smart Speakers;Wireless Headphones"/>
    <s v="ASUS"/>
    <s v="Sony"/>
    <s v="HP"/>
    <s v="VoltEdge"/>
    <s v="Bose"/>
    <m/>
    <m/>
    <m/>
    <x v="0"/>
    <x v="2"/>
    <x v="0"/>
  </r>
  <r>
    <s v="C0148"/>
    <s v="Jessica Adams"/>
    <n v="32"/>
    <s v="Female"/>
    <n v="3"/>
    <d v="2024-08-29T00:00:00"/>
    <d v="2024-01-04T00:00:00"/>
    <n v="13696.019999999999"/>
    <n v="4565.3399999999992"/>
    <n v="119"/>
    <x v="12"/>
    <s v="Chargers;Mice;Keyboards;Laptop Sleeves"/>
    <s v="Sony"/>
    <s v="VoltEdge"/>
    <s v="Bose"/>
    <m/>
    <m/>
    <m/>
    <m/>
    <m/>
    <x v="2"/>
    <x v="0"/>
    <x v="0"/>
  </r>
  <r>
    <s v="C0149"/>
    <s v="Robin Smith"/>
    <n v="36"/>
    <s v="Female"/>
    <n v="3"/>
    <d v="2024-12-21T00:00:00"/>
    <d v="2024-08-01T00:00:00"/>
    <n v="12528.07"/>
    <n v="4176.0233333333335"/>
    <n v="71"/>
    <x v="0"/>
    <s v="Chargers;Game Consoles;Wireless Earbuds;VR Headsets;Streaming Devices;Noise-Canceling Over-Ear"/>
    <s v="ASUS"/>
    <s v="HP"/>
    <s v="VoltEdge"/>
    <s v="Dell"/>
    <s v="Apple"/>
    <m/>
    <m/>
    <m/>
    <x v="2"/>
    <x v="0"/>
    <x v="0"/>
  </r>
  <r>
    <s v="C0150"/>
    <s v="Tonya Vincent"/>
    <n v="36"/>
    <s v="Female"/>
    <n v="4"/>
    <d v="2024-11-28T00:00:00"/>
    <d v="2024-03-24T00:00:00"/>
    <n v="11788.300000000001"/>
    <n v="2947.0750000000003"/>
    <n v="83"/>
    <x v="2"/>
    <s v="Ultrabooks;Chargers;Game Consoles;VR Headsets;Keyboards;Noise-Canceling Over-Ear;Smartwatches"/>
    <s v="Sony"/>
    <s v="HP"/>
    <s v="VoltEdge"/>
    <s v="Bose"/>
    <s v="Apple"/>
    <m/>
    <m/>
    <m/>
    <x v="2"/>
    <x v="1"/>
    <x v="0"/>
  </r>
  <r>
    <s v="C0151"/>
    <s v="Patty Obrien"/>
    <n v="24"/>
    <s v="Female"/>
    <n v="7"/>
    <d v="2024-12-29T00:00:00"/>
    <d v="2024-05-09T00:00:00"/>
    <n v="28861.96"/>
    <n v="4123.1371428571429"/>
    <n v="39"/>
    <x v="3"/>
    <s v="Ultrabooks;VR Headsets;Keyboards;Fitness Bands;Noise-Canceling Over-Ear;Wired Headphones;Wireless Headphones;Smartwatches;Gaming Headsets"/>
    <s v="ASUS"/>
    <s v="Sony"/>
    <s v="HP"/>
    <s v="Samsung"/>
    <s v="VoltEdge"/>
    <s v="Dell"/>
    <s v="Bose"/>
    <m/>
    <x v="1"/>
    <x v="0"/>
    <x v="1"/>
  </r>
  <r>
    <s v="C0152"/>
    <s v="Crystal Sheppard DDS"/>
    <n v="22"/>
    <s v="Female"/>
    <n v="4"/>
    <d v="2024-09-11T00:00:00"/>
    <d v="2024-07-11T00:00:00"/>
    <n v="14203.050000000001"/>
    <n v="3550.7625000000003"/>
    <n v="20.666666666666668"/>
    <x v="3"/>
    <s v="Ultrabooks;Chargers;Game Consoles;Wireless Earbuds;VR Headsets;Keyboards;Streaming Devices;Smart Speakers"/>
    <s v="ASUS"/>
    <s v="Sony"/>
    <s v="HP"/>
    <s v="Samsung"/>
    <s v="VoltEdge"/>
    <s v="Dell"/>
    <m/>
    <m/>
    <x v="1"/>
    <x v="0"/>
    <x v="0"/>
  </r>
  <r>
    <s v="C0153"/>
    <s v="Christine Green"/>
    <n v="37"/>
    <s v="Female"/>
    <n v="2"/>
    <d v="2024-11-25T00:00:00"/>
    <d v="2024-04-17T00:00:00"/>
    <n v="5933.1900000000005"/>
    <n v="2966.5950000000003"/>
    <n v="222"/>
    <x v="9"/>
    <s v="VR Headsets;Smart Speakers;Wired Headphones;Wireless Headphones"/>
    <s v="ASUS"/>
    <s v="HP"/>
    <s v="VoltEdge"/>
    <s v="Bose"/>
    <m/>
    <m/>
    <m/>
    <m/>
    <x v="0"/>
    <x v="2"/>
    <x v="0"/>
  </r>
  <r>
    <s v="C0154"/>
    <s v="Leon Price"/>
    <n v="49"/>
    <s v="Male"/>
    <n v="4"/>
    <d v="2024-12-20T00:00:00"/>
    <d v="2024-01-17T00:00:00"/>
    <n v="19847.77"/>
    <n v="4961.9425000000001"/>
    <n v="112.66666666666667"/>
    <x v="7"/>
    <s v="Chargers;Gaming Laptops;Game Consoles;Wireless Earbuds;Keyboards;Fitness Bands;Noise-Canceling Over-Ear"/>
    <s v="ASUS"/>
    <s v="Sony"/>
    <s v="HP"/>
    <s v="VoltEdge"/>
    <s v="Bose"/>
    <m/>
    <m/>
    <m/>
    <x v="1"/>
    <x v="2"/>
    <x v="0"/>
  </r>
  <r>
    <s v="C0155"/>
    <s v="Curtis Sheppard"/>
    <n v="21"/>
    <s v="Male"/>
    <n v="3"/>
    <d v="2024-09-27T00:00:00"/>
    <d v="2024-04-10T00:00:00"/>
    <n v="9630.119999999999"/>
    <n v="3210.0399999999995"/>
    <n v="85"/>
    <x v="3"/>
    <s v="Ultrabooks;Mice;VR Headsets;Fitness Bands;Gaming Headsets"/>
    <s v="ASUS"/>
    <s v="Samsung"/>
    <s v="VoltEdge"/>
    <s v="Apple"/>
    <m/>
    <m/>
    <m/>
    <m/>
    <x v="0"/>
    <x v="0"/>
    <x v="0"/>
  </r>
  <r>
    <s v="C0156"/>
    <s v="Katherine Jones"/>
    <n v="32"/>
    <s v="Female"/>
    <n v="3"/>
    <d v="2024-05-02T00:00:00"/>
    <d v="2024-03-17T00:00:00"/>
    <n v="8198.5399999999991"/>
    <n v="2732.8466666666664"/>
    <n v="23"/>
    <x v="4"/>
    <s v="Chargers;Noise-Canceling Over-Ear;Wired Headphones;Wireless Headphones;Gaming Headsets"/>
    <s v="Sony"/>
    <s v="VoltEdge"/>
    <s v="Bose"/>
    <m/>
    <m/>
    <m/>
    <m/>
    <m/>
    <x v="0"/>
    <x v="2"/>
    <x v="0"/>
  </r>
  <r>
    <s v="C0157"/>
    <s v="Matthew Perez"/>
    <n v="28"/>
    <s v="Male"/>
    <n v="5"/>
    <d v="2024-12-24T00:00:00"/>
    <d v="2024-04-17T00:00:00"/>
    <n v="13556.189999999999"/>
    <n v="2711.2379999999998"/>
    <n v="62.75"/>
    <x v="0"/>
    <s v="Ultrabooks;Chargers;Game Consoles;Wireless Earbuds;VR Headsets;Keyboards;Fitness Bands;Wired Headphones;Wireless Headphones"/>
    <s v="ASUS"/>
    <s v="Sony"/>
    <s v="Samsung"/>
    <s v="VoltEdge"/>
    <s v="Dell"/>
    <s v="Bose"/>
    <s v="Apple"/>
    <m/>
    <x v="2"/>
    <x v="0"/>
    <x v="1"/>
  </r>
  <r>
    <s v="C0158"/>
    <s v="Stephanie Freeman"/>
    <n v="40"/>
    <s v="Female"/>
    <n v="4"/>
    <d v="2024-12-21T00:00:00"/>
    <d v="2024-01-22T00:00:00"/>
    <n v="15121.589999999998"/>
    <n v="3780.3974999999996"/>
    <n v="111.33333333333333"/>
    <x v="6"/>
    <s v="Ultrabooks;Chargers;Gaming Laptops;Game Consoles;Wireless Earbuds;VR Headsets;Wireless Headphones;Smartwatches"/>
    <s v="ASUS"/>
    <s v="HP"/>
    <s v="Samsung"/>
    <s v="VoltEdge"/>
    <s v="Apple"/>
    <m/>
    <m/>
    <m/>
    <x v="1"/>
    <x v="2"/>
    <x v="0"/>
  </r>
  <r>
    <s v="C0159"/>
    <s v="Carol Peters"/>
    <n v="23"/>
    <s v="Female"/>
    <n v="3"/>
    <d v="2024-12-01T00:00:00"/>
    <d v="2024-04-18T00:00:00"/>
    <n v="10480.529999999999"/>
    <n v="3493.5099999999998"/>
    <n v="113.5"/>
    <x v="3"/>
    <s v="Ultrabooks;Gaming Laptops;Wireless Earbuds;VR Headsets;Fitness Bands;Smartwatches"/>
    <s v="Sony"/>
    <s v="HP"/>
    <s v="VoltEdge"/>
    <s v="Apple"/>
    <m/>
    <m/>
    <m/>
    <m/>
    <x v="0"/>
    <x v="0"/>
    <x v="0"/>
  </r>
  <r>
    <s v="C0160"/>
    <s v="Thomas Jimenez"/>
    <n v="42"/>
    <s v="Male"/>
    <n v="5"/>
    <d v="2024-12-25T00:00:00"/>
    <d v="2024-01-14T00:00:00"/>
    <n v="20864.640000000003"/>
    <n v="4172.9280000000008"/>
    <n v="86.5"/>
    <x v="8"/>
    <s v="Ultrabooks;Chargers;Gaming Laptops;Wireless Earbuds;VR Headsets;Fitness Bands;Wired Headphones;Wireless Headphones"/>
    <s v="ASUS"/>
    <s v="HP"/>
    <s v="Samsung"/>
    <s v="VoltEdge"/>
    <s v="Dell"/>
    <s v="Bose"/>
    <m/>
    <m/>
    <x v="1"/>
    <x v="1"/>
    <x v="0"/>
  </r>
  <r>
    <s v="C0161"/>
    <s v="Megan Martin"/>
    <n v="44"/>
    <s v="Female"/>
    <n v="2"/>
    <d v="2024-06-07T00:00:00"/>
    <d v="2024-02-09T00:00:00"/>
    <n v="1812.33"/>
    <n v="906.16499999999996"/>
    <n v="119"/>
    <x v="5"/>
    <s v="Gaming Laptops;Streaming Devices;Laptop Sleeves"/>
    <s v="VoltEdge"/>
    <s v="Dell"/>
    <m/>
    <m/>
    <m/>
    <m/>
    <m/>
    <m/>
    <x v="0"/>
    <x v="1"/>
    <x v="0"/>
  </r>
  <r>
    <s v="C0162"/>
    <s v="Tara Edwards"/>
    <n v="27"/>
    <s v="Female"/>
    <n v="6"/>
    <d v="2024-12-02T00:00:00"/>
    <d v="2024-06-29T00:00:00"/>
    <n v="21381.799999999996"/>
    <n v="3563.6333333333328"/>
    <n v="31.2"/>
    <x v="11"/>
    <s v="Chargers;Game Consoles;Mice;Keyboards;Fitness Bands;Noise-Canceling Over-Ear;Laptop Sleeves;Wired Headphones;Smartwatches"/>
    <s v="HP"/>
    <s v="Samsung"/>
    <s v="VoltEdge"/>
    <s v="Bose"/>
    <m/>
    <m/>
    <m/>
    <m/>
    <x v="1"/>
    <x v="2"/>
    <x v="1"/>
  </r>
  <r>
    <s v="C0163"/>
    <s v="Michael Russell"/>
    <n v="45"/>
    <s v="Male"/>
    <n v="4"/>
    <d v="2024-12-06T00:00:00"/>
    <d v="2024-05-09T00:00:00"/>
    <n v="8995.26"/>
    <n v="2248.8150000000001"/>
    <n v="70.333333333333329"/>
    <x v="11"/>
    <s v="Chargers;Gaming Laptops;Game Consoles;Wireless Earbuds;Keyboards;Fitness Bands;Smart Speakers"/>
    <s v="ASUS"/>
    <s v="Sony"/>
    <s v="HP"/>
    <s v="VoltEdge"/>
    <s v="Apple"/>
    <m/>
    <m/>
    <m/>
    <x v="2"/>
    <x v="2"/>
    <x v="0"/>
  </r>
  <r>
    <s v="C0164"/>
    <s v="Robin Sims"/>
    <n v="52"/>
    <s v="Female"/>
    <n v="2"/>
    <d v="2024-12-30T00:00:00"/>
    <d v="2024-12-13T00:00:00"/>
    <n v="6035.8"/>
    <n v="3017.9"/>
    <n v="17"/>
    <x v="1"/>
    <s v="Chargers;Gaming Laptops;Keyboards;Fitness Bands"/>
    <s v="Sony"/>
    <s v="VoltEdge"/>
    <m/>
    <m/>
    <m/>
    <m/>
    <m/>
    <m/>
    <x v="0"/>
    <x v="0"/>
    <x v="0"/>
  </r>
  <r>
    <s v="C0165"/>
    <s v="Daniel Moody"/>
    <n v="26"/>
    <s v="Male"/>
    <n v="2"/>
    <d v="2024-11-11T00:00:00"/>
    <d v="2024-05-23T00:00:00"/>
    <n v="6591.49"/>
    <n v="3295.7449999999999"/>
    <n v="172"/>
    <x v="1"/>
    <s v="Chargers;Gaming Laptops;VR Headsets;Fitness Bands;Streaming Devices;Wired Headphones"/>
    <s v="Sony"/>
    <s v="VoltEdge"/>
    <s v="Dell"/>
    <s v="Apple"/>
    <m/>
    <m/>
    <m/>
    <m/>
    <x v="0"/>
    <x v="0"/>
    <x v="0"/>
  </r>
  <r>
    <s v="C0166"/>
    <s v="Erika Rosales"/>
    <n v="22"/>
    <s v="Female"/>
    <n v="5"/>
    <d v="2024-09-09T00:00:00"/>
    <d v="2024-01-22T00:00:00"/>
    <n v="15016.78"/>
    <n v="3003.3560000000002"/>
    <n v="57.75"/>
    <x v="8"/>
    <s v="Ultrabooks;Game Consoles;Mice;Wired Headphones;Smartwatches"/>
    <s v="ASUS"/>
    <s v="HP"/>
    <s v="Samsung"/>
    <s v="VoltEdge"/>
    <s v="Dell"/>
    <m/>
    <m/>
    <m/>
    <x v="2"/>
    <x v="1"/>
    <x v="1"/>
  </r>
  <r>
    <s v="C0167"/>
    <s v="Robert Thomas"/>
    <n v="25"/>
    <s v="Male"/>
    <n v="5"/>
    <d v="2024-09-27T00:00:00"/>
    <d v="2024-01-15T00:00:00"/>
    <n v="14670.35"/>
    <n v="2934.07"/>
    <n v="64"/>
    <x v="8"/>
    <s v="Ultrabooks;Chargers;Gaming Laptops;Mice;Wireless Earbuds;Keyboards;Fitness Bands;Noise-Canceling Over-Ear;Wireless Headphones"/>
    <s v="ASUS"/>
    <s v="Sony"/>
    <s v="HP"/>
    <s v="Samsung"/>
    <s v="VoltEdge"/>
    <s v="Bose"/>
    <s v="Apple"/>
    <m/>
    <x v="2"/>
    <x v="1"/>
    <x v="1"/>
  </r>
  <r>
    <s v="C0168"/>
    <s v="Janice Heath"/>
    <n v="49"/>
    <s v="Female"/>
    <n v="7"/>
    <d v="2024-11-03T00:00:00"/>
    <d v="2024-01-29T00:00:00"/>
    <n v="23825.14"/>
    <n v="3403.5914285714284"/>
    <n v="46.5"/>
    <x v="8"/>
    <s v="Ultrabooks;Chargers;Gaming Laptops;Game Consoles;VR Headsets;Keyboards;Fitness Bands;Laptop Sleeves;Wireless Headphones;Smartwatches"/>
    <s v="ASUS"/>
    <s v="Sony"/>
    <s v="HP"/>
    <s v="VoltEdge"/>
    <s v="Bose"/>
    <s v="Apple"/>
    <m/>
    <m/>
    <x v="2"/>
    <x v="1"/>
    <x v="1"/>
  </r>
  <r>
    <s v="C0169"/>
    <s v="Melvin Hays"/>
    <n v="45"/>
    <s v="Male"/>
    <n v="2"/>
    <d v="2024-07-06T00:00:00"/>
    <d v="2024-02-03T00:00:00"/>
    <n v="5686.2999999999993"/>
    <n v="2843.1499999999996"/>
    <n v="154"/>
    <x v="12"/>
    <s v="Chargers;Game Consoles;Keyboards"/>
    <s v="Sony"/>
    <s v="VoltEdge"/>
    <s v="Dell"/>
    <m/>
    <m/>
    <m/>
    <m/>
    <m/>
    <x v="0"/>
    <x v="0"/>
    <x v="0"/>
  </r>
  <r>
    <s v="C0170"/>
    <s v="Kim Williams"/>
    <n v="51"/>
    <s v="Female"/>
    <n v="5"/>
    <d v="2024-07-05T00:00:00"/>
    <d v="2024-01-27T00:00:00"/>
    <n v="12593.43"/>
    <n v="2518.6860000000001"/>
    <n v="40"/>
    <x v="0"/>
    <s v="Chargers;Mice;VR Headsets;Keyboards;Fitness Bands;Streaming Devices;Smartwatches"/>
    <s v="Sony"/>
    <s v="HP"/>
    <s v="Samsung"/>
    <s v="VoltEdge"/>
    <s v="Dell"/>
    <s v="Bose"/>
    <m/>
    <m/>
    <x v="2"/>
    <x v="0"/>
    <x v="1"/>
  </r>
  <r>
    <s v="C0171"/>
    <s v="Richard Curry"/>
    <n v="26"/>
    <s v="Male"/>
    <n v="6"/>
    <d v="2024-12-14T00:00:00"/>
    <d v="2024-02-19T00:00:00"/>
    <n v="36816.519999999997"/>
    <n v="6136.0866666666661"/>
    <n v="59.8"/>
    <x v="0"/>
    <s v="Chargers;Gaming Laptops;Game Consoles;Mice;Wireless Earbuds;Keyboards;Fitness Bands;Noise-Canceling Over-Ear;Wired Headphones;Smartwatches"/>
    <s v="Sony"/>
    <s v="Samsung"/>
    <s v="VoltEdge"/>
    <s v="Dell"/>
    <s v="Bose"/>
    <s v="Apple"/>
    <m/>
    <m/>
    <x v="1"/>
    <x v="0"/>
    <x v="1"/>
  </r>
  <r>
    <s v="C0172"/>
    <s v="Christine Hernandez"/>
    <n v="23"/>
    <s v="Female"/>
    <n v="4"/>
    <d v="2024-10-29T00:00:00"/>
    <d v="2024-01-17T00:00:00"/>
    <n v="12086.04"/>
    <n v="3021.51"/>
    <n v="95.333333333333329"/>
    <x v="5"/>
    <s v="Ultrabooks;Chargers;Game Consoles;Keyboards;Fitness Bands;Laptop Sleeves;Wired Headphones"/>
    <s v="ASUS"/>
    <s v="Sony"/>
    <s v="HP"/>
    <s v="VoltEdge"/>
    <s v="Bose"/>
    <m/>
    <m/>
    <m/>
    <x v="2"/>
    <x v="1"/>
    <x v="0"/>
  </r>
  <r>
    <s v="C0173"/>
    <s v="Charles Mills"/>
    <n v="54"/>
    <s v="Male"/>
    <n v="3"/>
    <d v="2024-12-01T00:00:00"/>
    <d v="2024-01-19T00:00:00"/>
    <n v="8613.08"/>
    <n v="2871.0266666666666"/>
    <n v="158.5"/>
    <x v="5"/>
    <s v="Chargers;Game Consoles;VR Headsets;Wired Headphones;Smartwatches"/>
    <s v="ASUS"/>
    <s v="HP"/>
    <s v="Samsung"/>
    <s v="VoltEdge"/>
    <s v="Apple"/>
    <m/>
    <m/>
    <m/>
    <x v="0"/>
    <x v="1"/>
    <x v="0"/>
  </r>
  <r>
    <s v="C0174"/>
    <s v="Anthony Skinner"/>
    <n v="55"/>
    <s v="Male"/>
    <n v="2"/>
    <d v="2024-11-22T00:00:00"/>
    <d v="2024-04-22T00:00:00"/>
    <n v="5933.7900000000009"/>
    <n v="2966.8950000000004"/>
    <n v="214"/>
    <x v="5"/>
    <s v="Ultrabooks;Gaming Laptops;Mice;VR Headsets;Keyboards"/>
    <s v="ASUS"/>
    <s v="Samsung"/>
    <s v="VoltEdge"/>
    <s v="Apple"/>
    <m/>
    <m/>
    <m/>
    <m/>
    <x v="0"/>
    <x v="1"/>
    <x v="0"/>
  </r>
  <r>
    <s v="C0175"/>
    <s v="Clinton Hernandez"/>
    <n v="36"/>
    <s v="Male"/>
    <n v="5"/>
    <d v="2024-08-30T00:00:00"/>
    <d v="2024-03-27T00:00:00"/>
    <n v="12101.66"/>
    <n v="2420.3319999999999"/>
    <n v="39"/>
    <x v="1"/>
    <s v="Ultrabooks;Chargers;Gaming Laptops;Game Consoles;VR Headsets;Keyboards;Streaming Devices;Gaming Headsets"/>
    <s v="ASUS"/>
    <s v="Sony"/>
    <s v="HP"/>
    <s v="Samsung"/>
    <s v="VoltEdge"/>
    <s v="Dell"/>
    <s v="Apple"/>
    <m/>
    <x v="2"/>
    <x v="0"/>
    <x v="1"/>
  </r>
  <r>
    <s v="C0176"/>
    <s v="Matthew Simpson"/>
    <n v="20"/>
    <s v="Male"/>
    <n v="8"/>
    <d v="2024-12-03T00:00:00"/>
    <d v="2024-01-09T00:00:00"/>
    <n v="21423.030000000002"/>
    <n v="2677.8787500000003"/>
    <n v="47"/>
    <x v="3"/>
    <s v="Ultrabooks;Chargers;Gaming Laptops;Game Consoles;Mice;VR Headsets;Keyboards;Fitness Bands;Noise-Canceling Over-Ear;Laptop Sleeves;Wired Headphones;Smartwatches"/>
    <s v="ASUS"/>
    <s v="Sony"/>
    <s v="HP"/>
    <s v="Samsung"/>
    <s v="VoltEdge"/>
    <s v="Apple"/>
    <m/>
    <m/>
    <x v="2"/>
    <x v="0"/>
    <x v="1"/>
  </r>
  <r>
    <s v="C0177"/>
    <s v="Christopher Wilson"/>
    <n v="43"/>
    <s v="Male"/>
    <n v="3"/>
    <d v="2024-12-21T00:00:00"/>
    <d v="2024-05-17T00:00:00"/>
    <n v="10479.280000000001"/>
    <n v="3493.0933333333337"/>
    <n v="109"/>
    <x v="4"/>
    <s v="Gaming Laptops;Keyboards;Noise-Canceling Over-Ear;Laptop Sleeves;Wired Headphones;Smartwatches"/>
    <s v="Sony"/>
    <s v="Samsung"/>
    <s v="VoltEdge"/>
    <s v="Bose"/>
    <s v="Apple"/>
    <m/>
    <m/>
    <m/>
    <x v="0"/>
    <x v="2"/>
    <x v="0"/>
  </r>
  <r>
    <s v="C0178"/>
    <s v="Christina Foster"/>
    <n v="19"/>
    <s v="Female"/>
    <n v="5"/>
    <d v="2024-11-17T00:00:00"/>
    <d v="2024-01-05T00:00:00"/>
    <n v="17462.669999999998"/>
    <n v="3492.5339999999997"/>
    <n v="79.25"/>
    <x v="5"/>
    <s v="Ultrabooks;Gaming Laptops;Wireless Earbuds;VR Headsets;Keyboards;Noise-Canceling Over-Ear;Wired Headphones"/>
    <s v="ASUS"/>
    <s v="Sony"/>
    <s v="HP"/>
    <s v="VoltEdge"/>
    <s v="Dell"/>
    <s v="Bose"/>
    <m/>
    <m/>
    <x v="2"/>
    <x v="1"/>
    <x v="0"/>
  </r>
  <r>
    <s v="C0179"/>
    <s v="Frederick Douglas"/>
    <n v="57"/>
    <s v="Male"/>
    <n v="6"/>
    <d v="2024-12-16T00:00:00"/>
    <d v="2024-01-04T00:00:00"/>
    <n v="17329.23"/>
    <n v="2888.2049999999999"/>
    <n v="69.400000000000006"/>
    <x v="5"/>
    <s v="Ultrabooks;Chargers;Gaming Laptops;Game Consoles;Mice;Wireless Earbuds;VR Headsets;Fitness Bands;Noise-Canceling Over-Ear;Smartwatches"/>
    <s v="HP"/>
    <s v="Samsung"/>
    <s v="VoltEdge"/>
    <s v="Dell"/>
    <s v="Bose"/>
    <s v="Apple"/>
    <m/>
    <m/>
    <x v="2"/>
    <x v="1"/>
    <x v="1"/>
  </r>
  <r>
    <s v="C0180"/>
    <s v="Timothy Ruiz"/>
    <n v="47"/>
    <s v="Male"/>
    <n v="3"/>
    <d v="2024-08-28T00:00:00"/>
    <d v="2024-04-08T00:00:00"/>
    <n v="11568.07"/>
    <n v="3856.0233333333331"/>
    <n v="71"/>
    <x v="2"/>
    <s v="Ultrabooks;Wireless Earbuds;VR Headsets;Keyboards"/>
    <s v="ASUS"/>
    <s v="HP"/>
    <s v="VoltEdge"/>
    <m/>
    <m/>
    <m/>
    <m/>
    <m/>
    <x v="2"/>
    <x v="1"/>
    <x v="0"/>
  </r>
  <r>
    <s v="C0181"/>
    <s v="David Gonzales"/>
    <n v="17"/>
    <s v="Male"/>
    <n v="6"/>
    <d v="2024-11-14T00:00:00"/>
    <d v="2024-01-03T00:00:00"/>
    <n v="17627.899999999998"/>
    <n v="2937.9833333333331"/>
    <n v="63.2"/>
    <x v="2"/>
    <s v="Chargers;Gaming Laptops;Game Consoles;VR Headsets;Keyboards;Fitness Bands;Noise-Canceling Over-Ear;Smart Speakers;Laptop Sleeves;Wired Headphones"/>
    <s v="ASUS"/>
    <s v="HP"/>
    <s v="Samsung"/>
    <s v="VoltEdge"/>
    <s v="Dell"/>
    <s v="Apple"/>
    <m/>
    <m/>
    <x v="2"/>
    <x v="1"/>
    <x v="1"/>
  </r>
  <r>
    <s v="C0182"/>
    <s v="Lori Mckenzie"/>
    <n v="59"/>
    <s v="Female"/>
    <n v="2"/>
    <d v="2024-05-24T00:00:00"/>
    <d v="2024-02-12T00:00:00"/>
    <n v="4830.1500000000005"/>
    <n v="2415.0750000000003"/>
    <n v="102"/>
    <x v="12"/>
    <s v="Game Consoles;Wireless Earbuds;VR Headsets;Wired Headphones"/>
    <s v="ASUS"/>
    <s v="Samsung"/>
    <s v="VoltEdge"/>
    <s v="Apple"/>
    <m/>
    <m/>
    <m/>
    <m/>
    <x v="0"/>
    <x v="0"/>
    <x v="0"/>
  </r>
  <r>
    <s v="C0183"/>
    <s v="Jessica Kelly"/>
    <n v="58"/>
    <s v="Female"/>
    <n v="1"/>
    <d v="2024-11-23T00:00:00"/>
    <d v="2024-11-23T00:00:00"/>
    <n v="3175.57"/>
    <n v="3175.57"/>
    <s v="NaN"/>
    <x v="12"/>
    <s v="Chargers;Wired Headphones"/>
    <s v="HP"/>
    <s v="VoltEdge"/>
    <s v="Dell"/>
    <m/>
    <m/>
    <m/>
    <m/>
    <m/>
    <x v="0"/>
    <x v="0"/>
    <x v="0"/>
  </r>
  <r>
    <s v="C0184"/>
    <s v="Sara Weaver"/>
    <n v="26"/>
    <s v="Female"/>
    <n v="3"/>
    <d v="2024-11-25T00:00:00"/>
    <d v="2024-03-08T00:00:00"/>
    <n v="9097.5400000000009"/>
    <n v="3032.5133333333338"/>
    <n v="131"/>
    <x v="14"/>
    <s v="Ultrabooks;Chargers;Game Consoles;Wireless Earbuds;Keyboards;Laptop Sleeves;Wired Headphones"/>
    <s v="Sony"/>
    <s v="VoltEdge"/>
    <s v="Bose"/>
    <m/>
    <m/>
    <m/>
    <m/>
    <m/>
    <x v="0"/>
    <x v="0"/>
    <x v="0"/>
  </r>
  <r>
    <s v="C0185"/>
    <s v="Lori Jensen"/>
    <n v="33"/>
    <s v="Female"/>
    <n v="4"/>
    <d v="2024-12-20T00:00:00"/>
    <d v="2024-01-06T00:00:00"/>
    <n v="22425.17"/>
    <n v="5606.2924999999996"/>
    <n v="116.33333333333333"/>
    <x v="14"/>
    <s v="Chargers;Game Consoles;VR Headsets;Keyboards;Fitness Bands;Wired Headphones;Smartwatches"/>
    <s v="Sony"/>
    <s v="Samsung"/>
    <s v="VoltEdge"/>
    <s v="Dell"/>
    <s v="Bose"/>
    <m/>
    <m/>
    <m/>
    <x v="1"/>
    <x v="0"/>
    <x v="0"/>
  </r>
  <r>
    <s v="C0186"/>
    <s v="Megan Leonard"/>
    <n v="36"/>
    <s v="Female"/>
    <n v="8"/>
    <d v="2024-12-14T00:00:00"/>
    <d v="2024-02-24T00:00:00"/>
    <n v="31923.059999999998"/>
    <n v="3990.3824999999997"/>
    <n v="42"/>
    <x v="9"/>
    <s v="Ultrabooks;Chargers;Gaming Laptops;Game Consoles;Mice;Wireless Earbuds;VR Headsets;Keyboards;Wireless Headphones;Smartwatches"/>
    <s v="ASUS"/>
    <s v="Sony"/>
    <s v="HP"/>
    <s v="Samsung"/>
    <s v="VoltEdge"/>
    <s v="Dell"/>
    <s v="Bose"/>
    <s v="Apple"/>
    <x v="1"/>
    <x v="2"/>
    <x v="1"/>
  </r>
  <r>
    <s v="C0187"/>
    <s v="Elizabeth Davis"/>
    <n v="57"/>
    <s v="Female"/>
    <n v="4"/>
    <d v="2024-09-27T00:00:00"/>
    <d v="2024-04-08T00:00:00"/>
    <n v="20074.61"/>
    <n v="5018.6525000000001"/>
    <n v="57.333333333333336"/>
    <x v="13"/>
    <s v="Gaming Laptops;Fitness Bands;Laptop Sleeves;Wired Headphones"/>
    <s v="ASUS"/>
    <s v="Sony"/>
    <s v="VoltEdge"/>
    <s v="Dell"/>
    <m/>
    <m/>
    <m/>
    <m/>
    <x v="1"/>
    <x v="1"/>
    <x v="0"/>
  </r>
  <r>
    <s v="C0188"/>
    <s v="Richard Hill"/>
    <n v="28"/>
    <s v="Male"/>
    <n v="8"/>
    <d v="2024-12-19T00:00:00"/>
    <d v="2024-02-06T00:00:00"/>
    <n v="22028.109999999997"/>
    <n v="2753.5137499999996"/>
    <n v="45.285714285714285"/>
    <x v="1"/>
    <s v="Chargers;Gaming Laptops;Game Consoles;Mice;VR Headsets;Keyboards;Streaming Devices;Laptop Sleeves;Smartwatches"/>
    <s v="ASUS"/>
    <s v="Sony"/>
    <s v="HP"/>
    <s v="Samsung"/>
    <s v="VoltEdge"/>
    <s v="Dell"/>
    <s v="Bose"/>
    <s v="Apple"/>
    <x v="2"/>
    <x v="0"/>
    <x v="1"/>
  </r>
  <r>
    <s v="C0189"/>
    <s v="Louis Soto"/>
    <n v="59"/>
    <s v="Male"/>
    <n v="6"/>
    <d v="2024-09-13T00:00:00"/>
    <d v="2024-03-11T00:00:00"/>
    <n v="19310.64"/>
    <n v="3218.44"/>
    <n v="37.200000000000003"/>
    <x v="12"/>
    <s v="Ultrabooks;Chargers;Game Consoles;Keyboards;Wired Headphones;Wireless Headphones;Smartwatches"/>
    <s v="ASUS"/>
    <s v="HP"/>
    <s v="VoltEdge"/>
    <s v="Dell"/>
    <s v="Bose"/>
    <s v="Apple"/>
    <m/>
    <m/>
    <x v="2"/>
    <x v="0"/>
    <x v="1"/>
  </r>
  <r>
    <s v="C0190"/>
    <s v="Dwayne Robinson"/>
    <n v="57"/>
    <s v="Male"/>
    <n v="2"/>
    <d v="2024-10-28T00:00:00"/>
    <d v="2024-03-20T00:00:00"/>
    <n v="12206.220000000001"/>
    <n v="6103.1100000000006"/>
    <n v="222"/>
    <x v="14"/>
    <s v="Game Consoles;Keyboards;Streaming Devices;Wireless Headphones"/>
    <s v="Sony"/>
    <s v="Dell"/>
    <s v="Bose"/>
    <s v="Apple"/>
    <m/>
    <m/>
    <m/>
    <m/>
    <x v="2"/>
    <x v="0"/>
    <x v="0"/>
  </r>
  <r>
    <s v="C0191"/>
    <s v="Carrie Kim"/>
    <n v="38"/>
    <s v="Female"/>
    <n v="5"/>
    <d v="2024-11-22T00:00:00"/>
    <d v="2024-04-17T00:00:00"/>
    <n v="31287.060000000005"/>
    <n v="6257.4120000000012"/>
    <n v="54.75"/>
    <x v="3"/>
    <s v="Game Consoles;Wireless Earbuds;VR Headsets;Keyboards;Fitness Bands;Smartwatches"/>
    <s v="VoltEdge"/>
    <s v="Apple"/>
    <m/>
    <m/>
    <m/>
    <m/>
    <m/>
    <m/>
    <x v="1"/>
    <x v="0"/>
    <x v="1"/>
  </r>
  <r>
    <s v="C0192"/>
    <s v="Michelle Morris"/>
    <n v="18"/>
    <s v="Female"/>
    <n v="8"/>
    <d v="2024-08-11T00:00:00"/>
    <d v="2024-01-24T00:00:00"/>
    <n v="32393.47"/>
    <n v="4049.1837500000001"/>
    <n v="28.571428571428573"/>
    <x v="12"/>
    <s v="Chargers;Gaming Laptops;Game Consoles;Mice;Wireless Earbuds;VR Headsets;Keyboards;Noise-Canceling Over-Ear;Wired Headphones;Gaming Headsets"/>
    <s v="ASUS"/>
    <s v="HP"/>
    <s v="Samsung"/>
    <s v="VoltEdge"/>
    <s v="Dell"/>
    <s v="Bose"/>
    <s v="Apple"/>
    <m/>
    <x v="1"/>
    <x v="0"/>
    <x v="1"/>
  </r>
  <r>
    <s v="C0193"/>
    <s v="Matthew Tanner"/>
    <n v="47"/>
    <s v="Male"/>
    <n v="3"/>
    <d v="2024-07-19T00:00:00"/>
    <d v="2024-06-02T00:00:00"/>
    <n v="13490.19"/>
    <n v="4496.7300000000005"/>
    <n v="23.5"/>
    <x v="8"/>
    <s v="Chargers;Game Consoles;Mice;VR Headsets;Fitness Bands;Streaming Devices;Wired Headphones"/>
    <s v="ASUS"/>
    <s v="HP"/>
    <s v="Samsung"/>
    <s v="VoltEdge"/>
    <s v="Dell"/>
    <s v="Bose"/>
    <m/>
    <m/>
    <x v="2"/>
    <x v="1"/>
    <x v="0"/>
  </r>
  <r>
    <s v="C0194"/>
    <s v="Andrea Norman"/>
    <n v="53"/>
    <s v="Female"/>
    <n v="3"/>
    <d v="2024-11-23T00:00:00"/>
    <d v="2024-03-01T00:00:00"/>
    <n v="7739.5"/>
    <n v="2579.8333333333335"/>
    <n v="133.5"/>
    <x v="13"/>
    <s v="Ultrabooks;Chargers;Mice;VR Headsets;Keyboards;Wireless Headphones"/>
    <s v="Sony"/>
    <s v="HP"/>
    <s v="Samsung"/>
    <s v="VoltEdge"/>
    <s v="Bose"/>
    <s v="Apple"/>
    <m/>
    <m/>
    <x v="0"/>
    <x v="1"/>
    <x v="0"/>
  </r>
  <r>
    <s v="C0195"/>
    <s v="Eddie Taylor"/>
    <n v="23"/>
    <s v="Male"/>
    <n v="6"/>
    <d v="2024-11-06T00:00:00"/>
    <d v="2024-03-14T00:00:00"/>
    <n v="20026.63"/>
    <n v="3337.771666666667"/>
    <n v="47.4"/>
    <x v="4"/>
    <s v="Ultrabooks;Game Consoles;Mice;Wireless Earbuds;VR Headsets;Keyboards;Fitness Bands;Noise-Canceling Over-Ear;Smart Speakers;Wired Headphones"/>
    <s v="ASUS"/>
    <s v="HP"/>
    <s v="Samsung"/>
    <s v="VoltEdge"/>
    <s v="Bose"/>
    <m/>
    <m/>
    <m/>
    <x v="2"/>
    <x v="2"/>
    <x v="1"/>
  </r>
  <r>
    <s v="C0196"/>
    <s v="William Moore"/>
    <n v="60"/>
    <s v="Male"/>
    <n v="5"/>
    <d v="2024-11-03T00:00:00"/>
    <d v="2024-01-07T00:00:00"/>
    <n v="19930.379999999997"/>
    <n v="3986.0759999999996"/>
    <n v="75.25"/>
    <x v="6"/>
    <s v="Chargers;Game Consoles;Mice;VR Headsets;Fitness Bands;Noise-Canceling Over-Ear;Gaming Headsets"/>
    <s v="ASUS"/>
    <s v="Sony"/>
    <s v="HP"/>
    <s v="Samsung"/>
    <s v="VoltEdge"/>
    <s v="Bose"/>
    <m/>
    <m/>
    <x v="1"/>
    <x v="2"/>
    <x v="0"/>
  </r>
  <r>
    <s v="C0197"/>
    <s v="David Wilson"/>
    <n v="50"/>
    <s v="Male"/>
    <n v="4"/>
    <d v="2024-06-09T00:00:00"/>
    <d v="2024-03-11T00:00:00"/>
    <n v="11035.61"/>
    <n v="2758.9025000000001"/>
    <n v="30"/>
    <x v="4"/>
    <s v="Ultrabooks;Chargers;Gaming Laptops;Game Consoles;Keyboards;Smartwatches"/>
    <s v="ASUS"/>
    <s v="Sony"/>
    <s v="HP"/>
    <s v="Samsung"/>
    <s v="VoltEdge"/>
    <s v="Apple"/>
    <m/>
    <m/>
    <x v="2"/>
    <x v="2"/>
    <x v="0"/>
  </r>
  <r>
    <s v="C0198"/>
    <s v="Sarah Washington"/>
    <n v="20"/>
    <s v="Female"/>
    <n v="4"/>
    <d v="2024-06-02T00:00:00"/>
    <d v="2024-01-01T00:00:00"/>
    <n v="14187.77"/>
    <n v="3546.9425000000001"/>
    <n v="51"/>
    <x v="11"/>
    <s v="Ultrabooks;Gaming Laptops;Wireless Earbuds;VR Headsets;Keyboards;Fitness Bands;Smartwatches;Gaming Headsets"/>
    <s v="ASUS"/>
    <s v="Sony"/>
    <s v="Samsung"/>
    <s v="VoltEdge"/>
    <s v="Bose"/>
    <s v="Apple"/>
    <m/>
    <m/>
    <x v="1"/>
    <x v="2"/>
    <x v="0"/>
  </r>
  <r>
    <s v="C0199"/>
    <s v="Katie Guzman"/>
    <n v="42"/>
    <s v="Female"/>
    <n v="2"/>
    <d v="2024-12-18T00:00:00"/>
    <d v="2024-10-09T00:00:00"/>
    <n v="6530.24"/>
    <n v="3265.12"/>
    <n v="70"/>
    <x v="2"/>
    <s v="Ultrabooks;Chargers;Mice;Keyboards;Wireless Headphones"/>
    <s v="Sony"/>
    <s v="Samsung"/>
    <s v="VoltEdge"/>
    <s v="Dell"/>
    <s v="Bose"/>
    <m/>
    <m/>
    <m/>
    <x v="0"/>
    <x v="1"/>
    <x v="0"/>
  </r>
  <r>
    <s v="C0200"/>
    <s v="Kenneth Cardenas"/>
    <n v="15"/>
    <s v="Male"/>
    <n v="4"/>
    <d v="2024-12-12T00:00:00"/>
    <d v="2024-02-19T00:00:00"/>
    <n v="12502.410000000002"/>
    <n v="3125.6025000000004"/>
    <n v="99"/>
    <x v="2"/>
    <s v="Ultrabooks;Chargers;Game Consoles;VR Headsets;Keyboards;Wired Headphones;Wireless Headphones;Gaming Headsets"/>
    <s v="Sony"/>
    <s v="HP"/>
    <s v="VoltEdge"/>
    <s v="Bose"/>
    <s v="Apple"/>
    <m/>
    <m/>
    <m/>
    <x v="2"/>
    <x v="1"/>
    <x v="0"/>
  </r>
  <r>
    <s v="C0201"/>
    <s v="Tara Caldwell"/>
    <n v="30"/>
    <s v="Female"/>
    <n v="3"/>
    <d v="2024-04-25T00:00:00"/>
    <d v="2024-01-20T00:00:00"/>
    <n v="9927.27"/>
    <n v="3309.09"/>
    <n v="48"/>
    <x v="2"/>
    <s v="Ultrabooks;Gaming Laptops;Game Consoles;Mice;Wireless Earbuds;VR Headsets;Smartwatches"/>
    <s v="ASUS"/>
    <s v="Samsung"/>
    <s v="VoltEdge"/>
    <s v="Bose"/>
    <s v="Apple"/>
    <m/>
    <m/>
    <m/>
    <x v="0"/>
    <x v="1"/>
    <x v="0"/>
  </r>
  <r>
    <s v="C0202"/>
    <s v="Jennifer Taylor"/>
    <n v="28"/>
    <s v="Female"/>
    <n v="3"/>
    <d v="2024-12-29T00:00:00"/>
    <d v="2024-03-24T00:00:00"/>
    <n v="9849.3799999999992"/>
    <n v="3283.1266666666666"/>
    <n v="140"/>
    <x v="0"/>
    <s v="Gaming Laptops;Mice;Keyboards;Noise-Canceling Over-Ear;Laptop Sleeves;Gaming Headsets"/>
    <s v="Samsung"/>
    <s v="VoltEdge"/>
    <s v="Bose"/>
    <m/>
    <m/>
    <m/>
    <m/>
    <m/>
    <x v="0"/>
    <x v="0"/>
    <x v="0"/>
  </r>
  <r>
    <s v="C0203"/>
    <s v="Kayla Jimenez"/>
    <n v="59"/>
    <s v="Female"/>
    <n v="3"/>
    <d v="2024-11-07T00:00:00"/>
    <d v="2024-01-29T00:00:00"/>
    <n v="10687.699999999999"/>
    <n v="3562.5666666666662"/>
    <n v="141.5"/>
    <x v="0"/>
    <s v="Ultrabooks;Game Consoles;VR Headsets;Keyboards;Streaming Devices;Smart Speakers;Smartwatches"/>
    <s v="HP"/>
    <s v="Samsung"/>
    <s v="VoltEdge"/>
    <s v="Dell"/>
    <m/>
    <m/>
    <m/>
    <m/>
    <x v="2"/>
    <x v="0"/>
    <x v="0"/>
  </r>
  <r>
    <s v="C0204"/>
    <s v="Lisa Harding"/>
    <n v="15"/>
    <s v="Female"/>
    <n v="6"/>
    <d v="2024-10-28T00:00:00"/>
    <d v="2024-03-30T00:00:00"/>
    <n v="22264.15"/>
    <n v="3710.6916666666671"/>
    <n v="42.4"/>
    <x v="0"/>
    <s v="Ultrabooks;Chargers;Gaming Laptops;Game Consoles;Mice;Wireless Earbuds;VR Headsets;Keyboards;Laptop Sleeves;Smartwatches"/>
    <s v="ASUS"/>
    <s v="Sony"/>
    <s v="Samsung"/>
    <s v="VoltEdge"/>
    <m/>
    <m/>
    <m/>
    <m/>
    <x v="1"/>
    <x v="0"/>
    <x v="1"/>
  </r>
  <r>
    <s v="C0205"/>
    <s v="Joseph Gonzalez"/>
    <n v="19"/>
    <s v="Male"/>
    <n v="7"/>
    <d v="2024-12-10T00:00:00"/>
    <d v="2024-01-24T00:00:00"/>
    <n v="17786.759999999998"/>
    <n v="2540.9657142857141"/>
    <n v="53.5"/>
    <x v="8"/>
    <s v="Ultrabooks;Chargers;Gaming Laptops;Game Consoles;Wireless Earbuds;VR Headsets;Keyboards;Wired Headphones;Wireless Headphones;Smartwatches"/>
    <s v="ASUS"/>
    <s v="Sony"/>
    <s v="Samsung"/>
    <s v="VoltEdge"/>
    <s v="Dell"/>
    <s v="Bose"/>
    <s v="Apple"/>
    <m/>
    <x v="2"/>
    <x v="1"/>
    <x v="1"/>
  </r>
  <r>
    <s v="C0206"/>
    <s v="Anthony Sharp"/>
    <n v="38"/>
    <s v="Male"/>
    <n v="6"/>
    <d v="2024-12-25T00:00:00"/>
    <d v="2024-06-05T00:00:00"/>
    <n v="20373.030000000002"/>
    <n v="3395.5050000000006"/>
    <n v="40.6"/>
    <x v="8"/>
    <s v="Ultrabooks;Chargers;Gaming Laptops;Mice;Wireless Earbuds;VR Headsets;Keyboards;Fitness Bands;Laptop Sleeves;Wired Headphones;Wireless Headphones"/>
    <s v="ASUS"/>
    <s v="Sony"/>
    <s v="HP"/>
    <s v="Samsung"/>
    <s v="VoltEdge"/>
    <s v="Bose"/>
    <m/>
    <m/>
    <x v="2"/>
    <x v="1"/>
    <x v="1"/>
  </r>
  <r>
    <s v="C0207"/>
    <s v="Mandy Warren"/>
    <n v="49"/>
    <s v="Female"/>
    <n v="3"/>
    <d v="2024-07-06T00:00:00"/>
    <d v="2024-03-12T00:00:00"/>
    <n v="11037.02"/>
    <n v="3679.0066666666667"/>
    <n v="58"/>
    <x v="12"/>
    <s v="Chargers;Gaming Laptops;Game Consoles;VR Headsets;Keyboards"/>
    <s v="Sony"/>
    <s v="HP"/>
    <s v="Samsung"/>
    <s v="VoltEdge"/>
    <m/>
    <m/>
    <m/>
    <m/>
    <x v="2"/>
    <x v="0"/>
    <x v="0"/>
  </r>
  <r>
    <s v="C0208"/>
    <s v="Kelly Ross"/>
    <n v="50"/>
    <s v="Male"/>
    <n v="6"/>
    <d v="2024-08-08T00:00:00"/>
    <d v="2024-01-10T00:00:00"/>
    <n v="17573.03"/>
    <n v="2928.8383333333331"/>
    <n v="42.2"/>
    <x v="1"/>
    <s v="Ultrabooks;Chargers;Gaming Laptops;Game Consoles;VR Headsets;Fitness Bands;Laptop Sleeves;Wired Headphones"/>
    <s v="ASUS"/>
    <s v="Sony"/>
    <s v="VoltEdge"/>
    <s v="Dell"/>
    <m/>
    <m/>
    <m/>
    <m/>
    <x v="2"/>
    <x v="0"/>
    <x v="1"/>
  </r>
  <r>
    <s v="C0209"/>
    <s v="Michael York"/>
    <n v="24"/>
    <s v="Male"/>
    <n v="5"/>
    <d v="2024-11-19T00:00:00"/>
    <d v="2024-01-03T00:00:00"/>
    <n v="13557.310000000001"/>
    <n v="2711.4620000000004"/>
    <n v="80.25"/>
    <x v="1"/>
    <s v="Ultrabooks;Chargers;Game Consoles;Mice;VR Headsets;Keyboards;Streaming Devices;Smartwatches"/>
    <s v="ASUS"/>
    <s v="HP"/>
    <s v="Samsung"/>
    <s v="VoltEdge"/>
    <s v="Dell"/>
    <s v="Bose"/>
    <s v="Apple"/>
    <m/>
    <x v="2"/>
    <x v="0"/>
    <x v="0"/>
  </r>
  <r>
    <s v="C0210"/>
    <s v="Paul Heath"/>
    <n v="31"/>
    <s v="Male"/>
    <n v="6"/>
    <d v="2024-11-09T00:00:00"/>
    <d v="2024-05-12T00:00:00"/>
    <n v="17437.739999999998"/>
    <n v="2906.2899999999995"/>
    <n v="36.200000000000003"/>
    <x v="9"/>
    <s v="Chargers;Gaming Laptops;Game Consoles;Mice;VR Headsets;Noise-Canceling Over-Ear;Wired Headphones;Wireless Headphones;Smartwatches"/>
    <s v="ASUS"/>
    <s v="HP"/>
    <s v="Samsung"/>
    <s v="VoltEdge"/>
    <s v="Bose"/>
    <s v="Apple"/>
    <m/>
    <m/>
    <x v="2"/>
    <x v="2"/>
    <x v="1"/>
  </r>
  <r>
    <s v="C0211"/>
    <s v="Shawn Ford"/>
    <n v="54"/>
    <s v="Male"/>
    <n v="5"/>
    <d v="2024-12-26T00:00:00"/>
    <d v="2024-02-11T00:00:00"/>
    <n v="17558.989999999998"/>
    <n v="3511.7979999999998"/>
    <n v="79.75"/>
    <x v="12"/>
    <s v="Ultrabooks;Chargers;Gaming Laptops;Game Consoles;Mice;VR Headsets;Fitness Bands;Smart Speakers;Wired Headphones;Smartwatches"/>
    <s v="ASUS"/>
    <s v="HP"/>
    <s v="Samsung"/>
    <s v="VoltEdge"/>
    <s v="Dell"/>
    <s v="Bose"/>
    <s v="Apple"/>
    <m/>
    <x v="2"/>
    <x v="0"/>
    <x v="0"/>
  </r>
  <r>
    <s v="C0212"/>
    <s v="Samantha Kelley"/>
    <n v="41"/>
    <s v="Female"/>
    <n v="6"/>
    <d v="2024-12-24T00:00:00"/>
    <d v="2024-03-13T00:00:00"/>
    <n v="30003.589999999993"/>
    <n v="5000.5983333333324"/>
    <n v="57.2"/>
    <x v="12"/>
    <s v="Ultrabooks;Chargers;Game Consoles;VR Headsets;Keyboards;Fitness Bands;Streaming Devices;Noise-Canceling Over-Ear;Wired Headphones;Smartwatches"/>
    <s v="ASUS"/>
    <s v="Sony"/>
    <s v="HP"/>
    <s v="VoltEdge"/>
    <s v="Dell"/>
    <s v="Bose"/>
    <s v="Apple"/>
    <m/>
    <x v="1"/>
    <x v="0"/>
    <x v="1"/>
  </r>
  <r>
    <s v="C0213"/>
    <s v="William Torres"/>
    <n v="24"/>
    <s v="Male"/>
    <n v="3"/>
    <d v="2024-11-04T00:00:00"/>
    <d v="2024-03-29T00:00:00"/>
    <n v="4872.46"/>
    <n v="1624.1533333333334"/>
    <n v="110"/>
    <x v="12"/>
    <s v="Chargers;Mice;Laptop Sleeves;Wired Headphones;Wireless Headphones"/>
    <s v="ASUS"/>
    <s v="VoltEdge"/>
    <s v="Dell"/>
    <s v="Bose"/>
    <m/>
    <m/>
    <m/>
    <m/>
    <x v="0"/>
    <x v="0"/>
    <x v="0"/>
  </r>
  <r>
    <s v="C0214"/>
    <s v="Cheryl Hughes"/>
    <n v="55"/>
    <s v="Female"/>
    <n v="2"/>
    <d v="2024-10-23T00:00:00"/>
    <d v="2024-05-15T00:00:00"/>
    <n v="10901.93"/>
    <n v="5450.9650000000001"/>
    <n v="161"/>
    <x v="12"/>
    <s v="Game Consoles;VR Headsets;Streaming Devices;Wired Headphones;Smartwatches;Gaming Headsets"/>
    <s v="ASUS"/>
    <s v="VoltEdge"/>
    <s v="Dell"/>
    <s v="Apple"/>
    <m/>
    <m/>
    <m/>
    <m/>
    <x v="2"/>
    <x v="0"/>
    <x v="0"/>
  </r>
  <r>
    <s v="C0215"/>
    <s v="Diana Smith"/>
    <n v="19"/>
    <s v="Female"/>
    <n v="4"/>
    <d v="2024-12-14T00:00:00"/>
    <d v="2024-05-23T00:00:00"/>
    <n v="15708.11"/>
    <n v="3927.0275000000001"/>
    <n v="68.333333333333329"/>
    <x v="2"/>
    <s v="Ultrabooks;Gaming Laptops;Game Consoles;Mice;Wireless Earbuds;VR Headsets;Keyboards;Streaming Devices;Wired Headphones"/>
    <s v="ASUS"/>
    <s v="HP"/>
    <s v="Samsung"/>
    <s v="VoltEdge"/>
    <s v="Dell"/>
    <s v="Bose"/>
    <s v="Apple"/>
    <m/>
    <x v="1"/>
    <x v="1"/>
    <x v="0"/>
  </r>
  <r>
    <s v="C0216"/>
    <s v="Shawn Flores"/>
    <n v="58"/>
    <s v="Male"/>
    <n v="5"/>
    <d v="2024-12-07T00:00:00"/>
    <d v="2024-02-05T00:00:00"/>
    <n v="20496.61"/>
    <n v="4099.3220000000001"/>
    <n v="76.5"/>
    <x v="2"/>
    <s v="Ultrabooks;Chargers;Gaming Laptops;Game Consoles;VR Headsets;Keyboards;Noise-Canceling Over-Ear;Smart Speakers;Wired Headphones"/>
    <s v="ASUS"/>
    <s v="Sony"/>
    <s v="HP"/>
    <s v="VoltEdge"/>
    <s v="Bose"/>
    <s v="Apple"/>
    <m/>
    <m/>
    <x v="1"/>
    <x v="1"/>
    <x v="0"/>
  </r>
  <r>
    <s v="C0217"/>
    <s v="Frederick Riley"/>
    <n v="47"/>
    <s v="Male"/>
    <n v="4"/>
    <d v="2024-11-04T00:00:00"/>
    <d v="2024-04-16T00:00:00"/>
    <n v="11811.539999999999"/>
    <n v="2952.8849999999998"/>
    <n v="67.333333333333329"/>
    <x v="6"/>
    <s v="Ultrabooks;Chargers;Game Consoles;VR Headsets;Keyboards;Smart Speakers;Gaming Headsets"/>
    <s v="Sony"/>
    <s v="HP"/>
    <s v="Samsung"/>
    <s v="VoltEdge"/>
    <s v="Dell"/>
    <m/>
    <m/>
    <m/>
    <x v="2"/>
    <x v="2"/>
    <x v="0"/>
  </r>
  <r>
    <s v="C0218"/>
    <s v="Linda Gray"/>
    <n v="41"/>
    <s v="Female"/>
    <n v="5"/>
    <d v="2024-09-21T00:00:00"/>
    <d v="2024-01-14T00:00:00"/>
    <n v="19030.190000000002"/>
    <n v="3806.0380000000005"/>
    <n v="62.75"/>
    <x v="0"/>
    <s v="Ultrabooks;Chargers;Game Consoles;Keyboards;Fitness Bands;Streaming Devices;Noise-Canceling Over-Ear;Wired Headphones;Wireless Headphones;Gaming Headsets"/>
    <s v="Sony"/>
    <s v="HP"/>
    <s v="VoltEdge"/>
    <s v="Dell"/>
    <s v="Apple"/>
    <m/>
    <m/>
    <m/>
    <x v="1"/>
    <x v="0"/>
    <x v="1"/>
  </r>
  <r>
    <s v="C0219"/>
    <s v="Jack Krueger"/>
    <n v="44"/>
    <s v="Male"/>
    <n v="5"/>
    <d v="2024-10-30T00:00:00"/>
    <d v="2024-05-07T00:00:00"/>
    <n v="14737.820000000003"/>
    <n v="2947.5640000000008"/>
    <n v="44"/>
    <x v="7"/>
    <s v="Ultrabooks;Chargers;Game Consoles;VR Headsets;Keyboards;Noise-Canceling Over-Ear;Smart Speakers"/>
    <s v="ASUS"/>
    <s v="Sony"/>
    <s v="HP"/>
    <s v="Samsung"/>
    <s v="VoltEdge"/>
    <m/>
    <m/>
    <m/>
    <x v="2"/>
    <x v="2"/>
    <x v="1"/>
  </r>
  <r>
    <s v="C0220"/>
    <s v="Robert Valdez"/>
    <n v="18"/>
    <s v="Male"/>
    <n v="5"/>
    <d v="2024-12-26T00:00:00"/>
    <d v="2024-05-06T00:00:00"/>
    <n v="21790.03"/>
    <n v="4358.0059999999994"/>
    <n v="58.5"/>
    <x v="7"/>
    <s v="Ultrabooks;Chargers;Game Consoles;Mice;Wireless Earbuds;VR Headsets;Keyboards;Noise-Canceling Over-Ear;Wired Headphones;Smartwatches"/>
    <s v="ASUS"/>
    <s v="HP"/>
    <s v="Samsung"/>
    <s v="VoltEdge"/>
    <s v="Dell"/>
    <s v="Bose"/>
    <s v="Apple"/>
    <m/>
    <x v="1"/>
    <x v="2"/>
    <x v="1"/>
  </r>
  <r>
    <s v="C0221"/>
    <s v="Taylor Lopez"/>
    <n v="16"/>
    <s v="Female"/>
    <n v="5"/>
    <d v="2024-07-08T00:00:00"/>
    <d v="2024-01-08T00:00:00"/>
    <n v="19401.14"/>
    <n v="3880.2280000000001"/>
    <n v="45.5"/>
    <x v="1"/>
    <s v="Ultrabooks;Chargers;Game Consoles;Mice;Wireless Earbuds;VR Headsets;Keyboards;Fitness Bands;Noise-Canceling Over-Ear;Wired Headphones"/>
    <s v="ASUS"/>
    <s v="Sony"/>
    <s v="VoltEdge"/>
    <s v="Bose"/>
    <m/>
    <m/>
    <m/>
    <m/>
    <x v="1"/>
    <x v="0"/>
    <x v="1"/>
  </r>
  <r>
    <s v="C0222"/>
    <s v="Stephanie Pierce"/>
    <n v="53"/>
    <s v="Female"/>
    <n v="3"/>
    <d v="2024-12-05T00:00:00"/>
    <d v="2024-04-18T00:00:00"/>
    <n v="4873"/>
    <n v="1624.3333333333333"/>
    <n v="115.5"/>
    <x v="1"/>
    <s v="Chargers;Gaming Laptops;Wireless Earbuds;Keyboards;Fitness Bands;Smartwatches"/>
    <s v="ASUS"/>
    <s v="Sony"/>
    <s v="VoltEdge"/>
    <s v="Apple"/>
    <m/>
    <m/>
    <m/>
    <m/>
    <x v="0"/>
    <x v="0"/>
    <x v="0"/>
  </r>
  <r>
    <s v="C0223"/>
    <s v="Cheyenne Fowler"/>
    <n v="36"/>
    <s v="Female"/>
    <n v="3"/>
    <d v="2024-12-25T00:00:00"/>
    <d v="2024-03-27T00:00:00"/>
    <n v="12899.769999999999"/>
    <n v="4299.9233333333332"/>
    <n v="136.5"/>
    <x v="1"/>
    <s v="Ultrabooks;Gaming Laptops;VR Headsets;Noise-Canceling Over-Ear;Laptop Sleeves;Wired Headphones"/>
    <s v="ASUS"/>
    <s v="Samsung"/>
    <s v="VoltEdge"/>
    <s v="Apple"/>
    <m/>
    <m/>
    <m/>
    <m/>
    <x v="2"/>
    <x v="0"/>
    <x v="0"/>
  </r>
  <r>
    <s v="C0224"/>
    <s v="Devin Lara"/>
    <n v="44"/>
    <s v="Male"/>
    <n v="4"/>
    <d v="2024-03-25T00:00:00"/>
    <d v="2024-01-03T00:00:00"/>
    <n v="11208.539999999999"/>
    <n v="2802.1349999999998"/>
    <n v="27.333333333333332"/>
    <x v="8"/>
    <s v="Ultrabooks;Chargers;Game Consoles;Mice;Wireless Earbuds;Noise-Canceling Over-Ear;Wireless Headphones"/>
    <s v="ASUS"/>
    <s v="HP"/>
    <s v="Samsung"/>
    <s v="VoltEdge"/>
    <s v="Bose"/>
    <m/>
    <m/>
    <m/>
    <x v="2"/>
    <x v="1"/>
    <x v="0"/>
  </r>
  <r>
    <s v="C0225"/>
    <s v="John Proctor"/>
    <n v="20"/>
    <s v="Male"/>
    <n v="3"/>
    <d v="2024-12-02T00:00:00"/>
    <d v="2024-04-03T00:00:00"/>
    <n v="9274.51"/>
    <n v="3091.5033333333336"/>
    <n v="121.5"/>
    <x v="8"/>
    <s v="Ultrabooks;VR Headsets;Keyboards;Wired Headphones;Gaming Headsets"/>
    <s v="ASUS"/>
    <s v="Samsung"/>
    <s v="VoltEdge"/>
    <s v="Dell"/>
    <m/>
    <m/>
    <m/>
    <m/>
    <x v="0"/>
    <x v="1"/>
    <x v="0"/>
  </r>
  <r>
    <s v="C0226"/>
    <s v="Matthew Quinn"/>
    <n v="60"/>
    <s v="Male"/>
    <n v="3"/>
    <d v="2024-12-30T00:00:00"/>
    <d v="2024-06-13T00:00:00"/>
    <n v="14295.16"/>
    <n v="4765.0533333333333"/>
    <n v="100"/>
    <x v="6"/>
    <s v="Chargers;Mice;VR Headsets;Keyboards;Noise-Canceling Over-Ear;Wired Headphones;Smartwatches"/>
    <s v="Sony"/>
    <s v="HP"/>
    <s v="Samsung"/>
    <s v="VoltEdge"/>
    <s v="Apple"/>
    <m/>
    <m/>
    <m/>
    <x v="2"/>
    <x v="2"/>
    <x v="0"/>
  </r>
  <r>
    <s v="C0227"/>
    <s v="Clayton Chambers"/>
    <n v="45"/>
    <s v="Male"/>
    <n v="4"/>
    <d v="2024-11-27T00:00:00"/>
    <d v="2024-06-29T00:00:00"/>
    <n v="18589.46"/>
    <n v="4647.3649999999998"/>
    <n v="50.333333333333336"/>
    <x v="10"/>
    <s v="Chargers;Game Consoles;Wireless Earbuds;VR Headsets;Laptop Sleeves;Wireless Headphones;Smartwatches"/>
    <s v="ASUS"/>
    <s v="HP"/>
    <s v="VoltEdge"/>
    <s v="Apple"/>
    <m/>
    <m/>
    <m/>
    <m/>
    <x v="1"/>
    <x v="1"/>
    <x v="0"/>
  </r>
  <r>
    <s v="C0228"/>
    <s v="Janet Newman"/>
    <n v="37"/>
    <s v="Female"/>
    <n v="7"/>
    <d v="2024-12-26T00:00:00"/>
    <d v="2024-01-26T00:00:00"/>
    <n v="30262.89"/>
    <n v="4323.2699999999995"/>
    <n v="55.833333333333336"/>
    <x v="10"/>
    <s v="Chargers;Game Consoles;Mice;Wireless Earbuds;VR Headsets;Keyboards;Fitness Bands;Noise-Canceling Over-Ear;Wired Headphones;Wireless Headphones;Gaming Headsets"/>
    <s v="ASUS"/>
    <s v="Sony"/>
    <s v="Samsung"/>
    <s v="VoltEdge"/>
    <s v="Bose"/>
    <s v="Apple"/>
    <m/>
    <m/>
    <x v="1"/>
    <x v="1"/>
    <x v="1"/>
  </r>
  <r>
    <s v="C0229"/>
    <s v="Jose Hayes"/>
    <n v="58"/>
    <s v="Male"/>
    <n v="4"/>
    <d v="2024-12-05T00:00:00"/>
    <d v="2024-05-22T00:00:00"/>
    <n v="17053.009999999998"/>
    <n v="4263.2524999999996"/>
    <n v="65.666666666666671"/>
    <x v="8"/>
    <s v="Chargers;Wireless Earbuds;VR Headsets;Keyboards;Fitness Bands;Wired Headphones"/>
    <s v="ASUS"/>
    <s v="Sony"/>
    <s v="HP"/>
    <s v="Samsung"/>
    <s v="VoltEdge"/>
    <s v="Bose"/>
    <m/>
    <m/>
    <x v="1"/>
    <x v="1"/>
    <x v="0"/>
  </r>
  <r>
    <s v="C0230"/>
    <s v="Thomas Vaughan"/>
    <n v="56"/>
    <s v="Male"/>
    <n v="7"/>
    <d v="2024-12-04T00:00:00"/>
    <d v="2024-03-24T00:00:00"/>
    <n v="37803.17"/>
    <n v="5400.4528571428573"/>
    <n v="42.5"/>
    <x v="8"/>
    <s v="Ultrabooks;Game Consoles;Wireless Earbuds;Fitness Bands;Smart Speakers;Laptop Sleeves;Wireless Headphones;Smartwatches"/>
    <s v="ASUS"/>
    <s v="HP"/>
    <s v="Samsung"/>
    <s v="VoltEdge"/>
    <s v="Apple"/>
    <m/>
    <m/>
    <m/>
    <x v="1"/>
    <x v="1"/>
    <x v="1"/>
  </r>
  <r>
    <s v="C0231"/>
    <s v="Eric Singh DDS"/>
    <n v="39"/>
    <s v="Male"/>
    <n v="1"/>
    <d v="2024-06-28T00:00:00"/>
    <d v="2024-06-28T00:00:00"/>
    <n v="3246.3199999999997"/>
    <n v="3246.3199999999997"/>
    <s v="NaN"/>
    <x v="5"/>
    <s v="Gaming Laptops"/>
    <s v="VoltEdge"/>
    <m/>
    <m/>
    <m/>
    <m/>
    <m/>
    <m/>
    <m/>
    <x v="0"/>
    <x v="1"/>
    <x v="0"/>
  </r>
  <r>
    <s v="C0232"/>
    <s v="Timothy Gregory"/>
    <n v="34"/>
    <s v="Male"/>
    <n v="3"/>
    <d v="2024-07-19T00:00:00"/>
    <d v="2024-05-08T00:00:00"/>
    <n v="20511.399999999998"/>
    <n v="6837.1333333333323"/>
    <n v="36"/>
    <x v="7"/>
    <s v="Chargers;Gaming Laptops;Wireless Earbuds;Keyboards;Wired Headphones"/>
    <s v="ASUS"/>
    <s v="Sony"/>
    <s v="VoltEdge"/>
    <m/>
    <m/>
    <m/>
    <m/>
    <m/>
    <x v="2"/>
    <x v="2"/>
    <x v="0"/>
  </r>
  <r>
    <s v="C0233"/>
    <s v="Jessica Steele"/>
    <n v="31"/>
    <s v="Female"/>
    <n v="4"/>
    <d v="2024-04-02T00:00:00"/>
    <d v="2024-01-15T00:00:00"/>
    <n v="13268.19"/>
    <n v="3317.0475000000001"/>
    <n v="26"/>
    <x v="9"/>
    <s v="Ultrabooks;Chargers;Game Consoles;Mice;Keyboards;Streaming Devices;Wired Headphones"/>
    <s v="ASUS"/>
    <s v="Sony"/>
    <s v="HP"/>
    <s v="VoltEdge"/>
    <s v="Dell"/>
    <s v="Bose"/>
    <m/>
    <m/>
    <x v="2"/>
    <x v="2"/>
    <x v="0"/>
  </r>
  <r>
    <s v="C0234"/>
    <s v="Jeffrey Bennett"/>
    <n v="15"/>
    <s v="Male"/>
    <n v="2"/>
    <d v="2024-10-05T00:00:00"/>
    <d v="2024-02-21T00:00:00"/>
    <n v="8615.4699999999993"/>
    <n v="4307.7349999999997"/>
    <n v="227"/>
    <x v="14"/>
    <s v="Chargers;Keyboards;Wireless Headphones;Smartwatches"/>
    <s v="Sony"/>
    <s v="VoltEdge"/>
    <s v="Apple"/>
    <m/>
    <m/>
    <m/>
    <m/>
    <m/>
    <x v="2"/>
    <x v="0"/>
    <x v="0"/>
  </r>
  <r>
    <s v="C0235"/>
    <s v="Mr. Patrick Barnett DVM"/>
    <n v="36"/>
    <s v="Male"/>
    <n v="3"/>
    <d v="2024-11-27T00:00:00"/>
    <d v="2024-08-27T00:00:00"/>
    <n v="6121.6900000000005"/>
    <n v="2040.5633333333335"/>
    <n v="46"/>
    <x v="0"/>
    <s v="Chargers;Gaming Laptops;Game Consoles;Keyboards;Noise-Canceling Over-Ear"/>
    <s v="VoltEdge"/>
    <s v="Bose"/>
    <m/>
    <m/>
    <m/>
    <m/>
    <m/>
    <m/>
    <x v="0"/>
    <x v="0"/>
    <x v="0"/>
  </r>
  <r>
    <s v="C0236"/>
    <s v="Tanya Kim"/>
    <n v="23"/>
    <s v="Female"/>
    <n v="5"/>
    <d v="2024-09-30T00:00:00"/>
    <d v="2024-03-16T00:00:00"/>
    <n v="22876.649999999998"/>
    <n v="4575.33"/>
    <n v="49.5"/>
    <x v="0"/>
    <s v="Game Consoles;Mice;Wireless Earbuds;VR Headsets;Keyboards;Wired Headphones;Gaming Headsets"/>
    <s v="ASUS"/>
    <s v="Samsung"/>
    <s v="VoltEdge"/>
    <s v="Bose"/>
    <m/>
    <m/>
    <m/>
    <m/>
    <x v="1"/>
    <x v="0"/>
    <x v="1"/>
  </r>
  <r>
    <s v="C0237"/>
    <s v="Raymond Hansen"/>
    <n v="19"/>
    <s v="Male"/>
    <n v="5"/>
    <d v="2024-12-10T00:00:00"/>
    <d v="2024-05-14T00:00:00"/>
    <n v="16722.100000000002"/>
    <n v="3344.4200000000005"/>
    <n v="52.5"/>
    <x v="5"/>
    <s v="Ultrabooks;Chargers;Gaming Laptops;Game Consoles;Wireless Earbuds;Keyboards;Fitness Bands;Wired Headphones"/>
    <s v="ASUS"/>
    <s v="Sony"/>
    <s v="HP"/>
    <s v="VoltEdge"/>
    <s v="Apple"/>
    <m/>
    <m/>
    <m/>
    <x v="2"/>
    <x v="1"/>
    <x v="1"/>
  </r>
  <r>
    <s v="C0238"/>
    <s v="Allison Gross"/>
    <n v="24"/>
    <s v="Female"/>
    <n v="8"/>
    <d v="2024-12-03T00:00:00"/>
    <d v="2024-02-04T00:00:00"/>
    <n v="24076.73"/>
    <n v="3009.5912499999999"/>
    <n v="43.285714285714285"/>
    <x v="5"/>
    <s v="Ultrabooks;Gaming Laptops;Game Consoles;Mice;Wireless Earbuds;VR Headsets;Keyboards;Streaming Devices;Wired Headphones;Smartwatches"/>
    <s v="ASUS"/>
    <s v="Sony"/>
    <s v="HP"/>
    <s v="Samsung"/>
    <s v="VoltEdge"/>
    <s v="Dell"/>
    <s v="Bose"/>
    <s v="Apple"/>
    <x v="2"/>
    <x v="1"/>
    <x v="1"/>
  </r>
  <r>
    <s v="C0239"/>
    <s v="Michael Yates"/>
    <n v="44"/>
    <s v="Male"/>
    <n v="2"/>
    <d v="2024-11-15T00:00:00"/>
    <d v="2024-08-11T00:00:00"/>
    <n v="8869.66"/>
    <n v="4434.83"/>
    <n v="96"/>
    <x v="12"/>
    <s v="Chargers;Game Consoles;VR Headsets;Keyboards;Wired Headphones"/>
    <s v="ASUS"/>
    <s v="Samsung"/>
    <s v="VoltEdge"/>
    <s v="Dell"/>
    <m/>
    <m/>
    <m/>
    <m/>
    <x v="2"/>
    <x v="0"/>
    <x v="0"/>
  </r>
  <r>
    <s v="C0240"/>
    <s v="David Wallace"/>
    <n v="52"/>
    <s v="Male"/>
    <n v="2"/>
    <d v="2024-06-09T00:00:00"/>
    <d v="2024-05-06T00:00:00"/>
    <n v="5693.35"/>
    <n v="2846.6750000000002"/>
    <n v="34"/>
    <x v="0"/>
    <s v="Gaming Laptops;Game Consoles;VR Headsets;Fitness Bands;Streaming Devices"/>
    <s v="ASUS"/>
    <s v="Sony"/>
    <s v="HP"/>
    <s v="Samsung"/>
    <s v="Dell"/>
    <m/>
    <m/>
    <m/>
    <x v="0"/>
    <x v="0"/>
    <x v="0"/>
  </r>
  <r>
    <s v="C0241"/>
    <s v="Adam Rodriguez"/>
    <n v="24"/>
    <s v="Male"/>
    <n v="5"/>
    <d v="2024-09-12T00:00:00"/>
    <d v="2024-01-01T00:00:00"/>
    <n v="11724.73"/>
    <n v="2344.9459999999999"/>
    <n v="63.75"/>
    <x v="12"/>
    <s v="Ultrabooks;Game Consoles;Mice;VR Headsets;Keyboards;Streaming Devices;Laptop Sleeves"/>
    <s v="ASUS"/>
    <s v="VoltEdge"/>
    <s v="Dell"/>
    <s v="Bose"/>
    <s v="Apple"/>
    <m/>
    <m/>
    <m/>
    <x v="2"/>
    <x v="0"/>
    <x v="1"/>
  </r>
  <r>
    <s v="C0242"/>
    <s v="Diamond Saunders"/>
    <n v="44"/>
    <s v="Female"/>
    <n v="3"/>
    <d v="2024-11-07T00:00:00"/>
    <d v="2024-02-10T00:00:00"/>
    <n v="17709.93"/>
    <n v="5903.31"/>
    <n v="135.5"/>
    <x v="2"/>
    <s v="VR Headsets;Keyboards;Noise-Canceling Over-Ear;Wired Headphones;Gaming Headsets"/>
    <s v="ASUS"/>
    <s v="Sony"/>
    <s v="VoltEdge"/>
    <s v="Dell"/>
    <m/>
    <m/>
    <m/>
    <m/>
    <x v="2"/>
    <x v="1"/>
    <x v="0"/>
  </r>
  <r>
    <s v="C0243"/>
    <s v="Alexander Romero"/>
    <n v="50"/>
    <s v="Male"/>
    <n v="3"/>
    <d v="2024-11-02T00:00:00"/>
    <d v="2024-03-26T00:00:00"/>
    <n v="11228.229999999998"/>
    <n v="3742.7433333333324"/>
    <n v="110.5"/>
    <x v="13"/>
    <s v="Ultrabooks;Game Consoles;VR Headsets;Streaming Devices;Smartwatches"/>
    <s v="ASUS"/>
    <s v="HP"/>
    <s v="VoltEdge"/>
    <s v="Dell"/>
    <s v="Apple"/>
    <m/>
    <m/>
    <m/>
    <x v="2"/>
    <x v="1"/>
    <x v="0"/>
  </r>
  <r>
    <s v="C0244"/>
    <s v="Amanda Thompson"/>
    <n v="30"/>
    <s v="Female"/>
    <n v="2"/>
    <d v="2024-05-12T00:00:00"/>
    <d v="2024-01-16T00:00:00"/>
    <n v="5143.2700000000004"/>
    <n v="2571.6350000000002"/>
    <n v="117"/>
    <x v="13"/>
    <s v="Ultrabooks;Game Consoles;VR Headsets;Keyboards;Gaming Headsets"/>
    <s v="ASUS"/>
    <s v="VoltEdge"/>
    <s v="Apple"/>
    <m/>
    <m/>
    <m/>
    <m/>
    <m/>
    <x v="0"/>
    <x v="1"/>
    <x v="0"/>
  </r>
  <r>
    <s v="C0245"/>
    <s v="Casey Robbins"/>
    <n v="26"/>
    <s v="Female"/>
    <n v="3"/>
    <d v="2024-11-05T00:00:00"/>
    <d v="2024-03-14T00:00:00"/>
    <n v="13805.21"/>
    <n v="4601.7366666666667"/>
    <n v="118"/>
    <x v="1"/>
    <s v="Ultrabooks;VR Headsets;Keyboards;Noise-Canceling Over-Ear;Wired Headphones"/>
    <s v="ASUS"/>
    <s v="VoltEdge"/>
    <s v="Dell"/>
    <m/>
    <m/>
    <m/>
    <m/>
    <m/>
    <x v="2"/>
    <x v="0"/>
    <x v="0"/>
  </r>
  <r>
    <s v="C0246"/>
    <s v="Victoria Ellison"/>
    <n v="27"/>
    <s v="Female"/>
    <n v="4"/>
    <d v="2024-09-10T00:00:00"/>
    <d v="2024-01-16T00:00:00"/>
    <n v="9925.76"/>
    <n v="2481.44"/>
    <n v="79.333333333333329"/>
    <x v="1"/>
    <s v="Ultrabooks;Chargers;Gaming Laptops;VR Headsets;Fitness Bands;Noise-Canceling Over-Ear;Smart Speakers;Wired Headphones;Wireless Headphones"/>
    <s v="ASUS"/>
    <s v="HP"/>
    <s v="VoltEdge"/>
    <s v="Bose"/>
    <m/>
    <m/>
    <m/>
    <m/>
    <x v="2"/>
    <x v="0"/>
    <x v="0"/>
  </r>
  <r>
    <s v="C0247"/>
    <s v="Joseph Baxter"/>
    <n v="27"/>
    <s v="Male"/>
    <n v="2"/>
    <d v="2024-08-25T00:00:00"/>
    <d v="2024-02-28T00:00:00"/>
    <n v="12718.2"/>
    <n v="6359.1"/>
    <n v="179"/>
    <x v="1"/>
    <s v="Game Consoles;VR Headsets;Fitness Bands;Smartwatches"/>
    <s v="HP"/>
    <s v="Samsung"/>
    <s v="VoltEdge"/>
    <s v="Apple"/>
    <m/>
    <m/>
    <m/>
    <m/>
    <x v="2"/>
    <x v="0"/>
    <x v="0"/>
  </r>
  <r>
    <s v="C0248"/>
    <s v="Kevin Marshall"/>
    <n v="53"/>
    <s v="Male"/>
    <n v="6"/>
    <d v="2024-11-24T00:00:00"/>
    <d v="2024-02-02T00:00:00"/>
    <n v="18692.719999999998"/>
    <n v="3115.4533333333329"/>
    <n v="59.2"/>
    <x v="4"/>
    <s v="Ultrabooks;Chargers;Gaming Laptops;Game Consoles;Wireless Earbuds;VR Headsets;Keyboards;Fitness Bands;Noise-Canceling Over-Ear;Wireless Headphones;Smartwatches"/>
    <s v="ASUS"/>
    <s v="Sony"/>
    <s v="HP"/>
    <s v="Samsung"/>
    <s v="VoltEdge"/>
    <s v="Dell"/>
    <s v="Bose"/>
    <s v="Apple"/>
    <x v="2"/>
    <x v="2"/>
    <x v="1"/>
  </r>
  <r>
    <s v="C0249"/>
    <s v="Laura Caldwell"/>
    <n v="40"/>
    <s v="Female"/>
    <n v="4"/>
    <d v="2024-05-29T00:00:00"/>
    <d v="2024-01-02T00:00:00"/>
    <n v="17876.489999999998"/>
    <n v="4469.1224999999995"/>
    <n v="49.333333333333336"/>
    <x v="2"/>
    <s v="Chargers;Gaming Laptops;Game Consoles;Mice;Wireless Earbuds;Keyboards;Smartwatches;Gaming Headsets"/>
    <s v="ASUS"/>
    <s v="Sony"/>
    <s v="HP"/>
    <s v="VoltEdge"/>
    <s v="Bose"/>
    <m/>
    <m/>
    <m/>
    <x v="1"/>
    <x v="1"/>
    <x v="0"/>
  </r>
  <r>
    <s v="C0250"/>
    <s v="Michelle Hernandez"/>
    <n v="19"/>
    <s v="Female"/>
    <n v="4"/>
    <d v="2024-11-05T00:00:00"/>
    <d v="2024-02-02T00:00:00"/>
    <n v="11103.8"/>
    <n v="2775.95"/>
    <n v="92.333333333333329"/>
    <x v="3"/>
    <s v="Chargers;Game Consoles;Mice;VR Headsets;Keyboards;Wired Headphones;Smartwatches"/>
    <s v="ASUS"/>
    <s v="Sony"/>
    <s v="Samsung"/>
    <s v="VoltEdge"/>
    <s v="Bose"/>
    <m/>
    <m/>
    <m/>
    <x v="2"/>
    <x v="0"/>
    <x v="0"/>
  </r>
  <r>
    <s v="C0251"/>
    <s v="Chelsea Clark"/>
    <n v="18"/>
    <s v="Female"/>
    <n v="4"/>
    <d v="2024-11-11T00:00:00"/>
    <d v="2024-02-19T00:00:00"/>
    <n v="17315.71"/>
    <n v="4328.9274999999998"/>
    <n v="88.666666666666671"/>
    <x v="3"/>
    <s v="Chargers;Wireless Earbuds;Keyboards;Noise-Canceling Over-Ear;Wired Headphones;Gaming Headsets"/>
    <s v="ASUS"/>
    <s v="Sony"/>
    <s v="VoltEdge"/>
    <s v="Dell"/>
    <m/>
    <m/>
    <m/>
    <m/>
    <x v="1"/>
    <x v="0"/>
    <x v="0"/>
  </r>
  <r>
    <s v="C0252"/>
    <s v="Andrew Walker"/>
    <n v="39"/>
    <s v="Male"/>
    <n v="4"/>
    <d v="2024-12-08T00:00:00"/>
    <d v="2024-04-04T00:00:00"/>
    <n v="15310.67"/>
    <n v="3827.6675"/>
    <n v="82.666666666666671"/>
    <x v="0"/>
    <s v="Gaming Laptops;Game Consoles;Wireless Earbuds;VR Headsets;Keyboards;Laptop Sleeves"/>
    <s v="ASUS"/>
    <s v="Sony"/>
    <s v="VoltEdge"/>
    <s v="Apple"/>
    <m/>
    <m/>
    <m/>
    <m/>
    <x v="1"/>
    <x v="0"/>
    <x v="0"/>
  </r>
  <r>
    <s v="C0253"/>
    <s v="Donald Barr"/>
    <n v="40"/>
    <s v="Male"/>
    <n v="5"/>
    <d v="2024-12-02T00:00:00"/>
    <d v="2024-01-17T00:00:00"/>
    <n v="15804.109999999999"/>
    <n v="3160.8219999999997"/>
    <n v="80"/>
    <x v="10"/>
    <s v="Chargers;Game Consoles;Wireless Earbuds;VR Headsets;Fitness Bands;Noise-Canceling Over-Ear;Wired Headphones;Gaming Headsets"/>
    <s v="Sony"/>
    <s v="Samsung"/>
    <s v="VoltEdge"/>
    <s v="Dell"/>
    <m/>
    <m/>
    <m/>
    <m/>
    <x v="2"/>
    <x v="1"/>
    <x v="0"/>
  </r>
  <r>
    <s v="C0254"/>
    <s v="Carl Thompson"/>
    <n v="26"/>
    <s v="Male"/>
    <n v="4"/>
    <d v="2024-11-13T00:00:00"/>
    <d v="2024-03-25T00:00:00"/>
    <n v="11141.320000000002"/>
    <n v="2785.3300000000004"/>
    <n v="77.666666666666671"/>
    <x v="10"/>
    <s v="Ultrabooks;Chargers;Game Consoles;VR Headsets;Keyboards;Fitness Bands;Wireless Headphones;Gaming Headsets"/>
    <s v="Sony"/>
    <s v="HP"/>
    <s v="Samsung"/>
    <s v="VoltEdge"/>
    <s v="Bose"/>
    <s v="Apple"/>
    <m/>
    <m/>
    <x v="2"/>
    <x v="1"/>
    <x v="0"/>
  </r>
  <r>
    <s v="C0255"/>
    <s v="Amber Johnson"/>
    <n v="28"/>
    <s v="Female"/>
    <n v="3"/>
    <d v="2024-11-21T00:00:00"/>
    <d v="2024-04-08T00:00:00"/>
    <n v="18669.060000000001"/>
    <n v="6223.02"/>
    <n v="113.5"/>
    <x v="10"/>
    <s v="Chargers;Fitness Bands;Wireless Headphones;Gaming Headsets"/>
    <s v="ASUS"/>
    <s v="Sony"/>
    <s v="VoltEdge"/>
    <m/>
    <m/>
    <m/>
    <m/>
    <m/>
    <x v="2"/>
    <x v="1"/>
    <x v="0"/>
  </r>
  <r>
    <s v="C0256"/>
    <s v="John Bennett"/>
    <n v="34"/>
    <s v="Male"/>
    <n v="1"/>
    <d v="2024-10-22T00:00:00"/>
    <d v="2024-10-22T00:00:00"/>
    <n v="4419.88"/>
    <n v="4419.88"/>
    <s v="NaN"/>
    <x v="4"/>
    <s v="Mice;VR Headsets;Keyboards"/>
    <s v="ASUS"/>
    <s v="Samsung"/>
    <s v="VoltEdge"/>
    <m/>
    <m/>
    <m/>
    <m/>
    <m/>
    <x v="2"/>
    <x v="2"/>
    <x v="0"/>
  </r>
  <r>
    <s v="C0257"/>
    <s v="Robert Cook"/>
    <n v="41"/>
    <s v="Male"/>
    <n v="5"/>
    <d v="2024-11-24T00:00:00"/>
    <d v="2024-02-15T00:00:00"/>
    <n v="12476.59"/>
    <n v="2495.3180000000002"/>
    <n v="70.75"/>
    <x v="4"/>
    <s v="Ultrabooks;VR Headsets;Streaming Devices;Wired Headphones;Smartwatches"/>
    <s v="ASUS"/>
    <s v="Samsung"/>
    <s v="VoltEdge"/>
    <s v="Dell"/>
    <s v="Apple"/>
    <m/>
    <m/>
    <m/>
    <x v="2"/>
    <x v="2"/>
    <x v="1"/>
  </r>
  <r>
    <s v="C0258"/>
    <s v="Anna Jimenez"/>
    <n v="54"/>
    <s v="Female"/>
    <n v="3"/>
    <d v="2024-12-03T00:00:00"/>
    <d v="2024-06-27T00:00:00"/>
    <n v="13250.32"/>
    <n v="4416.7733333333335"/>
    <n v="79.5"/>
    <x v="2"/>
    <s v="Ultrabooks;Chargers;Game Consoles;Mice;VR Headsets;Fitness Bands;Wired Headphones;Wireless Headphones"/>
    <s v="Sony"/>
    <s v="HP"/>
    <s v="VoltEdge"/>
    <s v="Dell"/>
    <s v="Bose"/>
    <m/>
    <m/>
    <m/>
    <x v="2"/>
    <x v="1"/>
    <x v="0"/>
  </r>
  <r>
    <s v="C0259"/>
    <s v="Laura Estrada"/>
    <n v="37"/>
    <s v="Female"/>
    <n v="2"/>
    <d v="2024-04-03T00:00:00"/>
    <d v="2024-01-15T00:00:00"/>
    <n v="2453.67"/>
    <n v="1226.835"/>
    <n v="79"/>
    <x v="5"/>
    <s v="Ultrabooks;Chargers;Keyboards;Gaming Headsets"/>
    <s v="HP"/>
    <s v="VoltEdge"/>
    <s v="Dell"/>
    <s v="Bose"/>
    <m/>
    <m/>
    <m/>
    <m/>
    <x v="0"/>
    <x v="1"/>
    <x v="0"/>
  </r>
  <r>
    <s v="C0260"/>
    <s v="Richard Mason"/>
    <n v="50"/>
    <s v="Male"/>
    <n v="3"/>
    <d v="2024-11-28T00:00:00"/>
    <d v="2024-01-15T00:00:00"/>
    <n v="5271.62"/>
    <n v="1757.2066666666667"/>
    <n v="159"/>
    <x v="5"/>
    <s v="Ultrabooks;Chargers;Mice;Keyboards;Fitness Bands;Streaming Devices"/>
    <s v="HP"/>
    <s v="Samsung"/>
    <s v="VoltEdge"/>
    <s v="Dell"/>
    <m/>
    <m/>
    <m/>
    <m/>
    <x v="0"/>
    <x v="1"/>
    <x v="0"/>
  </r>
  <r>
    <s v="C0261"/>
    <s v="Lisa Johnson"/>
    <n v="19"/>
    <s v="Female"/>
    <n v="6"/>
    <d v="2024-10-24T00:00:00"/>
    <d v="2024-04-19T00:00:00"/>
    <n v="17120.84"/>
    <n v="2853.4733333333334"/>
    <n v="37.6"/>
    <x v="9"/>
    <s v="Ultrabooks;Chargers;Gaming Laptops;Game Consoles;Mice;Wireless Earbuds;VR Headsets;Keyboards;Wired Headphones;Smartwatches"/>
    <s v="ASUS"/>
    <s v="Sony"/>
    <s v="HP"/>
    <s v="Samsung"/>
    <s v="VoltEdge"/>
    <s v="Bose"/>
    <s v="Apple"/>
    <m/>
    <x v="2"/>
    <x v="2"/>
    <x v="1"/>
  </r>
  <r>
    <s v="C0262"/>
    <s v="Julie York"/>
    <n v="41"/>
    <s v="Female"/>
    <n v="4"/>
    <d v="2024-09-18T00:00:00"/>
    <d v="2024-02-26T00:00:00"/>
    <n v="10121.630000000001"/>
    <n v="2530.4075000000003"/>
    <n v="68.333333333333329"/>
    <x v="9"/>
    <s v="Ultrabooks;Chargers;Game Consoles;Wireless Earbuds;VR Headsets;Keyboards;Noise-Canceling Over-Ear;Wireless Headphones"/>
    <s v="ASUS"/>
    <s v="HP"/>
    <s v="Samsung"/>
    <s v="VoltEdge"/>
    <s v="Dell"/>
    <s v="Bose"/>
    <s v="Apple"/>
    <m/>
    <x v="2"/>
    <x v="2"/>
    <x v="0"/>
  </r>
  <r>
    <s v="C0263"/>
    <s v="Samuel Turner"/>
    <n v="43"/>
    <s v="Male"/>
    <n v="3"/>
    <d v="2024-08-22T00:00:00"/>
    <d v="2024-06-15T00:00:00"/>
    <n v="9978.3799999999992"/>
    <n v="3326.1266666666666"/>
    <n v="34"/>
    <x v="9"/>
    <s v="Chargers;Gaming Laptops;Mice;Keyboards;Smart Speakers;Gaming Headsets"/>
    <s v="Sony"/>
    <s v="HP"/>
    <s v="Samsung"/>
    <s v="VoltEdge"/>
    <s v="Dell"/>
    <s v="Bose"/>
    <m/>
    <m/>
    <x v="0"/>
    <x v="2"/>
    <x v="0"/>
  </r>
  <r>
    <s v="C0264"/>
    <s v="Earl Le"/>
    <n v="58"/>
    <s v="Male"/>
    <n v="5"/>
    <d v="2024-11-11T00:00:00"/>
    <d v="2024-03-14T00:00:00"/>
    <n v="10723.68"/>
    <n v="2144.7359999999999"/>
    <n v="60.5"/>
    <x v="3"/>
    <s v="Ultrabooks;Chargers;Gaming Laptops;Game Consoles;Mice;VR Headsets;Fitness Bands;Streaming Devices;Smart Speakers"/>
    <s v="ASUS"/>
    <s v="Sony"/>
    <s v="HP"/>
    <s v="Samsung"/>
    <s v="VoltEdge"/>
    <s v="Dell"/>
    <m/>
    <m/>
    <x v="2"/>
    <x v="0"/>
    <x v="1"/>
  </r>
  <r>
    <s v="C0265"/>
    <s v="Joseph Murphy"/>
    <n v="43"/>
    <s v="Male"/>
    <n v="10"/>
    <d v="2024-11-23T00:00:00"/>
    <d v="2024-01-13T00:00:00"/>
    <n v="27098.280000000006"/>
    <n v="2709.8280000000004"/>
    <n v="35"/>
    <x v="12"/>
    <s v="Ultrabooks;Chargers;Game Consoles;Wireless Earbuds;VR Headsets;Keyboards;Fitness Bands;Noise-Canceling Over-Ear;Wireless Headphones;Smartwatches"/>
    <s v="ASUS"/>
    <s v="Sony"/>
    <s v="HP"/>
    <s v="Samsung"/>
    <s v="VoltEdge"/>
    <s v="Bose"/>
    <s v="Apple"/>
    <m/>
    <x v="2"/>
    <x v="0"/>
    <x v="1"/>
  </r>
  <r>
    <s v="C0266"/>
    <s v="Marc Martin"/>
    <n v="53"/>
    <s v="Male"/>
    <n v="8"/>
    <d v="2024-12-21T00:00:00"/>
    <d v="2024-01-19T00:00:00"/>
    <n v="31339.21"/>
    <n v="3917.4012499999999"/>
    <n v="48.142857142857146"/>
    <x v="9"/>
    <s v="Ultrabooks;Chargers;Gaming Laptops;Game Consoles;Wireless Earbuds;VR Headsets;Keyboards;Streaming Devices;Noise-Canceling Over-Ear;Laptop Sleeves;Smartwatches;Gaming Headsets"/>
    <s v="ASUS"/>
    <s v="Sony"/>
    <s v="HP"/>
    <s v="VoltEdge"/>
    <s v="Dell"/>
    <s v="Apple"/>
    <m/>
    <m/>
    <x v="1"/>
    <x v="2"/>
    <x v="1"/>
  </r>
  <r>
    <s v="C0267"/>
    <s v="Sabrina Levy"/>
    <n v="37"/>
    <s v="Female"/>
    <n v="4"/>
    <d v="2024-07-14T00:00:00"/>
    <d v="2024-04-03T00:00:00"/>
    <n v="10282.99"/>
    <n v="2570.7474999999999"/>
    <n v="34"/>
    <x v="7"/>
    <s v="Ultrabooks;Chargers;Gaming Laptops;VR Headsets;Keyboards;Wired Headphones"/>
    <s v="ASUS"/>
    <s v="VoltEdge"/>
    <s v="Dell"/>
    <m/>
    <m/>
    <m/>
    <m/>
    <m/>
    <x v="2"/>
    <x v="2"/>
    <x v="0"/>
  </r>
  <r>
    <s v="C0268"/>
    <s v="Sarah Goodman"/>
    <n v="60"/>
    <s v="Female"/>
    <n v="3"/>
    <d v="2024-12-19T00:00:00"/>
    <d v="2024-09-22T00:00:00"/>
    <n v="10255.41"/>
    <n v="3418.47"/>
    <n v="44"/>
    <x v="7"/>
    <s v="Chargers;Gaming Laptops;Game Consoles;Mice;VR Headsets;Keyboards;Noise-Canceling Over-Ear;Wireless Headphones"/>
    <s v="VoltEdge"/>
    <s v="Bose"/>
    <s v="Apple"/>
    <m/>
    <m/>
    <m/>
    <m/>
    <m/>
    <x v="0"/>
    <x v="2"/>
    <x v="0"/>
  </r>
  <r>
    <s v="C0269"/>
    <s v="Sean Parks"/>
    <n v="76"/>
    <s v="Male"/>
    <n v="3"/>
    <d v="2024-11-24T00:00:00"/>
    <d v="2024-08-28T00:00:00"/>
    <n v="8414.42"/>
    <n v="2804.8066666666668"/>
    <n v="44"/>
    <x v="0"/>
    <s v="Ultrabooks;Game Consoles;VR Headsets;Keyboards;Fitness Bands;Smartwatches"/>
    <s v="HP"/>
    <s v="VoltEdge"/>
    <s v="Apple"/>
    <m/>
    <m/>
    <m/>
    <m/>
    <m/>
    <x v="0"/>
    <x v="0"/>
    <x v="0"/>
  </r>
  <r>
    <s v="C0270"/>
    <s v="Kathryn Johnson"/>
    <n v="34"/>
    <s v="Female"/>
    <n v="3"/>
    <d v="2024-07-06T00:00:00"/>
    <d v="2024-02-25T00:00:00"/>
    <n v="13919.5"/>
    <n v="4639.833333333333"/>
    <n v="66"/>
    <x v="0"/>
    <s v="Game Consoles;Mice;Fitness Bands;Noise-Canceling Over-Ear;Smart Speakers;Wired Headphones"/>
    <s v="HP"/>
    <s v="Samsung"/>
    <s v="VoltEdge"/>
    <s v="Bose"/>
    <m/>
    <m/>
    <m/>
    <m/>
    <x v="2"/>
    <x v="0"/>
    <x v="0"/>
  </r>
  <r>
    <s v="C0271"/>
    <s v="Joshua Wells"/>
    <n v="24"/>
    <s v="Male"/>
    <n v="4"/>
    <d v="2024-09-18T00:00:00"/>
    <d v="2024-01-08T00:00:00"/>
    <n v="15062.04"/>
    <n v="3765.51"/>
    <n v="84.666666666666671"/>
    <x v="9"/>
    <s v="Ultrabooks;Chargers;Gaming Laptops;Game Consoles;Wireless Earbuds;VR Headsets;Keyboards"/>
    <s v="ASUS"/>
    <s v="HP"/>
    <s v="VoltEdge"/>
    <s v="Dell"/>
    <m/>
    <m/>
    <m/>
    <m/>
    <x v="1"/>
    <x v="2"/>
    <x v="0"/>
  </r>
  <r>
    <s v="C0272"/>
    <s v="Yvonne Ruiz"/>
    <n v="52"/>
    <s v="Female"/>
    <n v="6"/>
    <d v="2024-12-03T00:00:00"/>
    <d v="2024-01-02T00:00:00"/>
    <n v="14317.060000000001"/>
    <n v="2386.1766666666667"/>
    <n v="67.2"/>
    <x v="9"/>
    <s v="Ultrabooks;Gaming Laptops;Game Consoles;Mice;Wireless Earbuds;Keyboards;Smart Speakers;Wired Headphones;Smartwatches;Gaming Headsets"/>
    <s v="HP"/>
    <s v="Samsung"/>
    <s v="VoltEdge"/>
    <s v="Bose"/>
    <s v="Apple"/>
    <m/>
    <m/>
    <m/>
    <x v="2"/>
    <x v="2"/>
    <x v="1"/>
  </r>
  <r>
    <s v="C0273"/>
    <s v="Angie Graham"/>
    <n v="35"/>
    <s v="Female"/>
    <n v="1"/>
    <d v="2024-09-02T00:00:00"/>
    <d v="2024-09-02T00:00:00"/>
    <n v="4551.09"/>
    <n v="4551.09"/>
    <s v="NaN"/>
    <x v="2"/>
    <s v="Game Consoles;Keyboards"/>
    <s v="HP"/>
    <s v="VoltEdge"/>
    <m/>
    <m/>
    <m/>
    <m/>
    <m/>
    <m/>
    <x v="2"/>
    <x v="1"/>
    <x v="0"/>
  </r>
  <r>
    <s v="C0274"/>
    <s v="Jessica Berger"/>
    <n v="38"/>
    <s v="Female"/>
    <n v="5"/>
    <d v="2024-11-18T00:00:00"/>
    <d v="2024-01-25T00:00:00"/>
    <n v="16502.3"/>
    <n v="3300.46"/>
    <n v="74.5"/>
    <x v="8"/>
    <s v="Chargers;Gaming Laptops;Game Consoles;Mice;VR Headsets;Keyboards;Streaming Devices;Smart Speakers"/>
    <s v="ASUS"/>
    <s v="HP"/>
    <s v="Samsung"/>
    <s v="VoltEdge"/>
    <s v="Dell"/>
    <s v="Bose"/>
    <m/>
    <m/>
    <x v="2"/>
    <x v="1"/>
    <x v="1"/>
  </r>
  <r>
    <s v="C0275"/>
    <s v="Mary Salazar"/>
    <n v="23"/>
    <s v="Female"/>
    <n v="2"/>
    <d v="2024-12-21T00:00:00"/>
    <d v="2024-08-28T00:00:00"/>
    <n v="5702.13"/>
    <n v="2851.0650000000001"/>
    <n v="115"/>
    <x v="12"/>
    <s v="Chargers;Game Consoles;VR Headsets;Keyboards"/>
    <s v="ASUS"/>
    <s v="Sony"/>
    <s v="VoltEdge"/>
    <m/>
    <m/>
    <m/>
    <m/>
    <m/>
    <x v="0"/>
    <x v="0"/>
    <x v="0"/>
  </r>
  <r>
    <s v="C0276"/>
    <s v="Brenda Gregory"/>
    <n v="34"/>
    <s v="Female"/>
    <n v="6"/>
    <d v="2024-10-21T00:00:00"/>
    <d v="2024-01-16T00:00:00"/>
    <n v="11088.730000000001"/>
    <n v="1848.1216666666669"/>
    <n v="55.8"/>
    <x v="12"/>
    <s v="Ultrabooks;Chargers;Gaming Laptops;Game Consoles;Wireless Earbuds;VR Headsets;Smart Speakers;Wired Headphones"/>
    <s v="ASUS"/>
    <s v="Sony"/>
    <s v="HP"/>
    <s v="Samsung"/>
    <s v="VoltEdge"/>
    <s v="Apple"/>
    <m/>
    <m/>
    <x v="2"/>
    <x v="0"/>
    <x v="1"/>
  </r>
  <r>
    <s v="C0277"/>
    <s v="Nicole Miller"/>
    <n v="58"/>
    <s v="Female"/>
    <n v="4"/>
    <d v="2024-12-24T00:00:00"/>
    <d v="2024-03-20T00:00:00"/>
    <n v="13176.050000000001"/>
    <n v="3294.0125000000003"/>
    <n v="93"/>
    <x v="9"/>
    <s v="Ultrabooks;Chargers;Gaming Laptops;Game Consoles;VR Headsets;Fitness Bands;Noise-Canceling Over-Ear;Wired Headphones;Smartwatches"/>
    <s v="Sony"/>
    <s v="VoltEdge"/>
    <s v="Dell"/>
    <s v="Bose"/>
    <s v="Apple"/>
    <m/>
    <m/>
    <m/>
    <x v="2"/>
    <x v="2"/>
    <x v="0"/>
  </r>
  <r>
    <s v="C0278"/>
    <s v="Sara Green"/>
    <n v="51"/>
    <s v="Female"/>
    <n v="5"/>
    <d v="2024-07-04T00:00:00"/>
    <d v="2024-01-28T00:00:00"/>
    <n v="20699.889999999996"/>
    <n v="4139.9779999999992"/>
    <n v="39.5"/>
    <x v="9"/>
    <s v="Ultrabooks;Chargers;Gaming Laptops;Game Consoles;VR Headsets;Keyboards;Noise-Canceling Over-Ear;Wired Headphones"/>
    <s v="ASUS"/>
    <s v="Sony"/>
    <s v="HP"/>
    <s v="VoltEdge"/>
    <s v="Dell"/>
    <s v="Apple"/>
    <m/>
    <m/>
    <x v="1"/>
    <x v="2"/>
    <x v="1"/>
  </r>
  <r>
    <s v="C0279"/>
    <s v="Eric Romero"/>
    <n v="22"/>
    <s v="Male"/>
    <n v="3"/>
    <d v="2024-03-21T00:00:00"/>
    <d v="2024-01-05T00:00:00"/>
    <n v="13189.68"/>
    <n v="4396.5600000000004"/>
    <n v="38"/>
    <x v="10"/>
    <s v="Game Consoles;Keyboards;Fitness Bands"/>
    <s v="Sony"/>
    <s v="HP"/>
    <s v="VoltEdge"/>
    <m/>
    <m/>
    <m/>
    <m/>
    <m/>
    <x v="2"/>
    <x v="1"/>
    <x v="0"/>
  </r>
  <r>
    <s v="C0280"/>
    <s v="Ronald Cox"/>
    <n v="55"/>
    <s v="Male"/>
    <n v="4"/>
    <d v="2024-12-04T00:00:00"/>
    <d v="2024-08-23T00:00:00"/>
    <n v="18973.55"/>
    <n v="4743.3874999999998"/>
    <n v="34.333333333333336"/>
    <x v="10"/>
    <s v="Ultrabooks;Chargers;Game Consoles;Mice;Keyboards;Noise-Canceling Over-Ear;Gaming Headsets"/>
    <s v="Sony"/>
    <s v="HP"/>
    <s v="Samsung"/>
    <s v="VoltEdge"/>
    <s v="Bose"/>
    <m/>
    <m/>
    <m/>
    <x v="1"/>
    <x v="1"/>
    <x v="0"/>
  </r>
  <r>
    <s v="C0281"/>
    <s v="Veronica Banks"/>
    <n v="36"/>
    <s v="Female"/>
    <n v="5"/>
    <d v="2024-12-13T00:00:00"/>
    <d v="2024-01-26T00:00:00"/>
    <n v="14576.96"/>
    <n v="2915.3919999999998"/>
    <n v="80.5"/>
    <x v="1"/>
    <s v="Chargers;Wireless Earbuds;VR Headsets;Keyboards;Fitness Bands;Streaming Devices;Smart Speakers;Laptop Sleeves;Smartwatches"/>
    <s v="ASUS"/>
    <s v="Sony"/>
    <s v="HP"/>
    <s v="VoltEdge"/>
    <s v="Dell"/>
    <m/>
    <m/>
    <m/>
    <x v="2"/>
    <x v="0"/>
    <x v="0"/>
  </r>
  <r>
    <s v="C0282"/>
    <s v="Paul Little"/>
    <n v="46"/>
    <s v="Male"/>
    <n v="4"/>
    <d v="2024-09-07T00:00:00"/>
    <d v="2024-01-03T00:00:00"/>
    <n v="11330.78"/>
    <n v="2832.6950000000002"/>
    <n v="82.666666666666671"/>
    <x v="4"/>
    <s v="Ultrabooks;Chargers;Gaming Laptops;Game Consoles;VR Headsets;Fitness Bands;Gaming Headsets"/>
    <s v="Sony"/>
    <s v="HP"/>
    <s v="Samsung"/>
    <s v="VoltEdge"/>
    <s v="Apple"/>
    <m/>
    <m/>
    <m/>
    <x v="2"/>
    <x v="2"/>
    <x v="0"/>
  </r>
  <r>
    <s v="C0283"/>
    <s v="Briana Dawson"/>
    <n v="38"/>
    <s v="Female"/>
    <n v="5"/>
    <d v="2024-12-16T00:00:00"/>
    <d v="2024-03-22T00:00:00"/>
    <n v="19961.03"/>
    <n v="3992.2059999999997"/>
    <n v="67.25"/>
    <x v="10"/>
    <s v="Chargers;Game Consoles;Mice;VR Headsets;Keyboards;Fitness Bands;Noise-Canceling Over-Ear;Wired Headphones"/>
    <s v="ASUS"/>
    <s v="Sony"/>
    <s v="HP"/>
    <s v="Samsung"/>
    <s v="VoltEdge"/>
    <s v="Dell"/>
    <s v="Bose"/>
    <s v="Apple"/>
    <x v="1"/>
    <x v="1"/>
    <x v="1"/>
  </r>
  <r>
    <s v="C0284"/>
    <s v="Leonard Fox"/>
    <n v="45"/>
    <s v="Male"/>
    <n v="4"/>
    <d v="2024-10-14T00:00:00"/>
    <d v="2024-01-09T00:00:00"/>
    <n v="17824.239999999998"/>
    <n v="4456.0599999999995"/>
    <n v="93"/>
    <x v="13"/>
    <s v="Game Consoles;Mice;Keyboards;Fitness Bands;Laptop Sleeves;Wired Headphones;Smartwatches"/>
    <s v="HP"/>
    <s v="Samsung"/>
    <s v="VoltEdge"/>
    <s v="Dell"/>
    <s v="Apple"/>
    <m/>
    <m/>
    <m/>
    <x v="1"/>
    <x v="1"/>
    <x v="0"/>
  </r>
  <r>
    <s v="C0285"/>
    <s v="Dean Luna"/>
    <n v="28"/>
    <s v="Male"/>
    <n v="2"/>
    <d v="2024-12-09T00:00:00"/>
    <d v="2024-08-09T00:00:00"/>
    <n v="3122.6000000000004"/>
    <n v="1561.3000000000002"/>
    <n v="122"/>
    <x v="13"/>
    <s v="Ultrabooks;Gaming Laptops;Mice;Wireless Earbuds;Keyboards;Wired Headphones"/>
    <s v="ASUS"/>
    <s v="Sony"/>
    <s v="Samsung"/>
    <s v="VoltEdge"/>
    <s v="Bose"/>
    <m/>
    <m/>
    <m/>
    <x v="0"/>
    <x v="1"/>
    <x v="0"/>
  </r>
  <r>
    <s v="C0286"/>
    <s v="Tina Smith"/>
    <n v="29"/>
    <s v="Female"/>
    <n v="3"/>
    <d v="2024-12-07T00:00:00"/>
    <d v="2024-04-22T00:00:00"/>
    <n v="15166.55"/>
    <n v="5055.5166666666664"/>
    <n v="114.5"/>
    <x v="8"/>
    <s v="Ultrabooks;VR Headsets;Keyboards;Wired Headphones;Wireless Headphones"/>
    <s v="ASUS"/>
    <s v="VoltEdge"/>
    <s v="Dell"/>
    <s v="Bose"/>
    <m/>
    <m/>
    <m/>
    <m/>
    <x v="2"/>
    <x v="1"/>
    <x v="0"/>
  </r>
  <r>
    <s v="C0287"/>
    <s v="Ricky Hall"/>
    <n v="53"/>
    <s v="Male"/>
    <n v="6"/>
    <d v="2024-11-17T00:00:00"/>
    <d v="2024-01-18T00:00:00"/>
    <n v="24959.27"/>
    <n v="4159.8783333333331"/>
    <n v="60.8"/>
    <x v="14"/>
    <s v="Ultrabooks;Chargers;Gaming Laptops;Game Consoles;Mice;Wireless Earbuds;VR Headsets;Fitness Bands;Laptop Sleeves;Wired Headphones"/>
    <s v="ASUS"/>
    <s v="HP"/>
    <s v="Samsung"/>
    <s v="VoltEdge"/>
    <s v="Dell"/>
    <m/>
    <m/>
    <m/>
    <x v="1"/>
    <x v="0"/>
    <x v="1"/>
  </r>
  <r>
    <s v="C0288"/>
    <s v="Michael Hunter DDS"/>
    <n v="57"/>
    <s v="Male"/>
    <n v="5"/>
    <d v="2024-12-17T00:00:00"/>
    <d v="2024-04-20T00:00:00"/>
    <n v="22152.23"/>
    <n v="4430.4459999999999"/>
    <n v="60.25"/>
    <x v="12"/>
    <s v="Game Consoles;VR Headsets;Keyboards;Fitness Bands;Streaming Devices;Laptop Sleeves;Wireless Headphones;Gaming Headsets"/>
    <s v="Sony"/>
    <s v="HP"/>
    <s v="Samsung"/>
    <s v="VoltEdge"/>
    <s v="Dell"/>
    <s v="Bose"/>
    <s v="Apple"/>
    <m/>
    <x v="1"/>
    <x v="0"/>
    <x v="1"/>
  </r>
  <r>
    <s v="C0289"/>
    <s v="Phillip Jones"/>
    <n v="28"/>
    <s v="Male"/>
    <n v="2"/>
    <d v="2024-11-15T00:00:00"/>
    <d v="2024-11-08T00:00:00"/>
    <n v="3866.25"/>
    <n v="1933.125"/>
    <n v="7"/>
    <x v="4"/>
    <s v="Mice;VR Headsets;Wired Headphones"/>
    <s v="Samsung"/>
    <s v="VoltEdge"/>
    <s v="Dell"/>
    <m/>
    <m/>
    <m/>
    <m/>
    <m/>
    <x v="0"/>
    <x v="2"/>
    <x v="0"/>
  </r>
  <r>
    <s v="C0290"/>
    <s v="Lonnie Moore"/>
    <n v="25"/>
    <s v="Male"/>
    <n v="3"/>
    <d v="2024-09-30T00:00:00"/>
    <d v="2024-03-04T00:00:00"/>
    <n v="14743.759999999998"/>
    <n v="4914.5866666666661"/>
    <n v="105"/>
    <x v="4"/>
    <s v="Chargers;Game Consoles;VR Headsets;Keyboards;Wired Headphones;Smartwatches;Gaming Headsets"/>
    <s v="HP"/>
    <s v="VoltEdge"/>
    <s v="Dell"/>
    <s v="Bose"/>
    <s v="Apple"/>
    <m/>
    <m/>
    <m/>
    <x v="2"/>
    <x v="2"/>
    <x v="0"/>
  </r>
  <r>
    <s v="C0291"/>
    <s v="Mackenzie Nguyen"/>
    <n v="36"/>
    <s v="Female"/>
    <n v="3"/>
    <d v="2024-11-25T00:00:00"/>
    <d v="2024-04-17T00:00:00"/>
    <n v="8997.9000000000015"/>
    <n v="2999.3000000000006"/>
    <n v="111"/>
    <x v="7"/>
    <s v="Ultrabooks;Chargers;Gaming Laptops;Smart Speakers;Wired Headphones"/>
    <s v="ASUS"/>
    <s v="Sony"/>
    <s v="HP"/>
    <s v="VoltEdge"/>
    <m/>
    <m/>
    <m/>
    <m/>
    <x v="0"/>
    <x v="2"/>
    <x v="0"/>
  </r>
  <r>
    <s v="C0292"/>
    <s v="Leslie Berger"/>
    <n v="45"/>
    <s v="Female"/>
    <n v="5"/>
    <d v="2024-12-18T00:00:00"/>
    <d v="2024-01-16T00:00:00"/>
    <n v="25425.82"/>
    <n v="5085.1639999999998"/>
    <n v="84.25"/>
    <x v="8"/>
    <s v="Chargers;Gaming Laptops;Game Consoles;VR Headsets;Keyboards;Fitness Bands;Streaming Devices;Noise-Canceling Over-Ear;Wired Headphones;Smartwatches"/>
    <s v="Sony"/>
    <s v="HP"/>
    <s v="Samsung"/>
    <s v="VoltEdge"/>
    <s v="Dell"/>
    <s v="Bose"/>
    <m/>
    <m/>
    <x v="1"/>
    <x v="1"/>
    <x v="0"/>
  </r>
  <r>
    <s v="C0293"/>
    <s v="Jill Washington"/>
    <n v="43"/>
    <s v="Female"/>
    <n v="4"/>
    <d v="2024-11-17T00:00:00"/>
    <d v="2024-02-03T00:00:00"/>
    <n v="15735.929999999998"/>
    <n v="3933.9824999999996"/>
    <n v="96"/>
    <x v="5"/>
    <s v="Ultrabooks;Chargers;Gaming Laptops;Mice;VR Headsets;Keyboards;Fitness Bands;Laptop Sleeves;Wireless Headphones;Gaming Headsets"/>
    <s v="Sony"/>
    <s v="VoltEdge"/>
    <s v="Bose"/>
    <s v="Apple"/>
    <m/>
    <m/>
    <m/>
    <m/>
    <x v="1"/>
    <x v="1"/>
    <x v="0"/>
  </r>
  <r>
    <s v="C0294"/>
    <s v="Allison Rogers"/>
    <n v="52"/>
    <s v="Female"/>
    <n v="2"/>
    <d v="2024-05-01T00:00:00"/>
    <d v="2024-01-01T00:00:00"/>
    <n v="11612.66"/>
    <n v="5806.33"/>
    <n v="121"/>
    <x v="3"/>
    <s v="Chargers;Game Consoles;Wireless Headphones"/>
    <s v="Sony"/>
    <s v="HP"/>
    <s v="VoltEdge"/>
    <m/>
    <m/>
    <m/>
    <m/>
    <m/>
    <x v="2"/>
    <x v="0"/>
    <x v="0"/>
  </r>
  <r>
    <s v="C0295"/>
    <s v="Rachel Lopez"/>
    <n v="24"/>
    <s v="Female"/>
    <n v="6"/>
    <d v="2024-10-28T00:00:00"/>
    <d v="2024-02-01T00:00:00"/>
    <n v="28499.4"/>
    <n v="4749.9000000000005"/>
    <n v="54"/>
    <x v="9"/>
    <s v="Ultrabooks;Chargers;Game Consoles;Wireless Earbuds;VR Headsets;Keyboards;Fitness Bands;Noise-Canceling Over-Ear"/>
    <s v="Sony"/>
    <s v="HP"/>
    <s v="Samsung"/>
    <s v="VoltEdge"/>
    <s v="Apple"/>
    <m/>
    <m/>
    <m/>
    <x v="1"/>
    <x v="2"/>
    <x v="1"/>
  </r>
  <r>
    <s v="C0296"/>
    <s v="Elizabeth Robertson"/>
    <n v="55"/>
    <s v="Female"/>
    <n v="6"/>
    <d v="2024-12-25T00:00:00"/>
    <d v="2024-05-26T00:00:00"/>
    <n v="30518.260000000002"/>
    <n v="5086.376666666667"/>
    <n v="42.6"/>
    <x v="9"/>
    <s v="Chargers;VR Headsets;Keyboards;Noise-Canceling Over-Ear;Smart Speakers;Wired Headphones;Wireless Headphones"/>
    <s v="ASUS"/>
    <s v="Sony"/>
    <s v="HP"/>
    <s v="VoltEdge"/>
    <s v="Dell"/>
    <m/>
    <m/>
    <m/>
    <x v="1"/>
    <x v="2"/>
    <x v="1"/>
  </r>
  <r>
    <s v="C0297"/>
    <s v="Danielle Jones"/>
    <n v="34"/>
    <s v="Female"/>
    <n v="2"/>
    <d v="2024-08-18T00:00:00"/>
    <d v="2024-02-29T00:00:00"/>
    <n v="6348.59"/>
    <n v="3174.2950000000001"/>
    <n v="171"/>
    <x v="9"/>
    <s v="Gaming Laptops;Mice;Keyboards;Noise-Canceling Over-Ear;Wireless Headphones"/>
    <s v="Sony"/>
    <s v="VoltEdge"/>
    <s v="Bose"/>
    <m/>
    <m/>
    <m/>
    <m/>
    <m/>
    <x v="0"/>
    <x v="2"/>
    <x v="0"/>
  </r>
  <r>
    <s v="C0298"/>
    <s v="Virginia Thomas"/>
    <n v="19"/>
    <s v="Female"/>
    <n v="1"/>
    <d v="2024-01-30T00:00:00"/>
    <d v="2024-01-30T00:00:00"/>
    <n v="4201.68"/>
    <n v="4201.68"/>
    <s v="NaN"/>
    <x v="11"/>
    <s v="Gaming Laptops;NoiseNaNCanceling OverNaNEar"/>
    <s v="Samsung"/>
    <s v="Bose"/>
    <m/>
    <m/>
    <m/>
    <m/>
    <m/>
    <m/>
    <x v="2"/>
    <x v="2"/>
    <x v="0"/>
  </r>
  <r>
    <s v="C0299"/>
    <s v="John Sanchez"/>
    <n v="41"/>
    <s v="Male"/>
    <n v="3"/>
    <d v="2024-06-11T00:00:00"/>
    <d v="2024-01-27T00:00:00"/>
    <n v="10300.14"/>
    <n v="3433.3799999999997"/>
    <n v="68"/>
    <x v="6"/>
    <s v="Ultrabooks;Gaming Laptops;Game Consoles;VR Headsets;Keyboards;Smart Speakers;Smartwatches"/>
    <s v="ASUS"/>
    <s v="HP"/>
    <s v="VoltEdge"/>
    <s v="Apple"/>
    <m/>
    <m/>
    <m/>
    <m/>
    <x v="0"/>
    <x v="2"/>
    <x v="0"/>
  </r>
  <r>
    <s v="C0300"/>
    <s v="Robin White"/>
    <n v="59"/>
    <s v="Female"/>
    <n v="3"/>
    <d v="2024-08-10T00:00:00"/>
    <d v="2024-02-28T00:00:00"/>
    <n v="6582.7099999999991"/>
    <n v="2194.2366666666662"/>
    <n v="82"/>
    <x v="14"/>
    <s v="Ultrabooks;Gaming Laptops;Game Consoles;Mice;Keyboards;Noise-Canceling Over-Ear;Laptop Sleeves"/>
    <s v="HP"/>
    <s v="Samsung"/>
    <s v="VoltEdge"/>
    <s v="Bose"/>
    <m/>
    <m/>
    <m/>
    <m/>
    <x v="0"/>
    <x v="0"/>
    <x v="0"/>
  </r>
  <r>
    <s v="C0301"/>
    <s v="Crystal Turner"/>
    <n v="15"/>
    <s v="Female"/>
    <n v="3"/>
    <d v="2024-11-27T00:00:00"/>
    <d v="2024-02-23T00:00:00"/>
    <n v="7020.6900000000005"/>
    <n v="2340.23"/>
    <n v="139"/>
    <x v="1"/>
    <s v="Chargers;Game Consoles;Wireless Earbuds;VR Headsets;Keyboards;Streaming Devices"/>
    <s v="ASUS"/>
    <s v="VoltEdge"/>
    <s v="Dell"/>
    <s v="Bose"/>
    <m/>
    <m/>
    <m/>
    <m/>
    <x v="0"/>
    <x v="0"/>
    <x v="0"/>
  </r>
  <r>
    <s v="C0302"/>
    <s v="John James"/>
    <n v="58"/>
    <s v="Male"/>
    <n v="1"/>
    <d v="2024-03-05T00:00:00"/>
    <d v="2024-03-05T00:00:00"/>
    <n v="2937.3599999999997"/>
    <n v="2937.3599999999997"/>
    <s v="NaN"/>
    <x v="3"/>
    <s v="Mice;VR Headsets;Smartwatches"/>
    <s v="Bose"/>
    <s v="Apple"/>
    <m/>
    <m/>
    <m/>
    <m/>
    <m/>
    <m/>
    <x v="0"/>
    <x v="0"/>
    <x v="0"/>
  </r>
  <r>
    <s v="C0303"/>
    <s v="Jamie Richardson"/>
    <n v="40"/>
    <s v="Female"/>
    <n v="3"/>
    <d v="2024-09-16T00:00:00"/>
    <d v="2024-05-24T00:00:00"/>
    <n v="7636.98"/>
    <n v="2545.66"/>
    <n v="57.5"/>
    <x v="6"/>
    <s v="Ultrabooks;Chargers;VR Headsets;Keyboards;Wired Headphones;Wireless Headphones;Smartwatches"/>
    <s v="Sony"/>
    <s v="VoltEdge"/>
    <s v="Bose"/>
    <s v="Apple"/>
    <m/>
    <m/>
    <m/>
    <m/>
    <x v="0"/>
    <x v="2"/>
    <x v="0"/>
  </r>
  <r>
    <s v="C0304"/>
    <s v="Robert Jimenez"/>
    <n v="22"/>
    <s v="Male"/>
    <n v="3"/>
    <d v="2024-09-26T00:00:00"/>
    <d v="2024-04-24T00:00:00"/>
    <n v="7574.91"/>
    <n v="2524.9699999999998"/>
    <n v="77.5"/>
    <x v="6"/>
    <s v="Chargers;Game Consoles;Wireless Earbuds;VR Headsets;Keyboards;Wired Headphones;Wireless Headphones"/>
    <s v="ASUS"/>
    <s v="Sony"/>
    <s v="HP"/>
    <s v="VoltEdge"/>
    <m/>
    <m/>
    <m/>
    <m/>
    <x v="0"/>
    <x v="2"/>
    <x v="0"/>
  </r>
  <r>
    <s v="C0305"/>
    <s v="Daniel Compton"/>
    <n v="45"/>
    <s v="Male"/>
    <n v="6"/>
    <d v="2024-11-09T00:00:00"/>
    <d v="2024-06-20T00:00:00"/>
    <n v="21579.35"/>
    <n v="3596.5583333333329"/>
    <n v="28.4"/>
    <x v="12"/>
    <s v="Ultrabooks;Chargers;Game Consoles;Mice;Keyboards;Fitness Bands;Noise-Canceling Over-Ear;Wired Headphones"/>
    <s v="Sony"/>
    <s v="HP"/>
    <s v="VoltEdge"/>
    <s v="Dell"/>
    <s v="Bose"/>
    <s v="Apple"/>
    <m/>
    <m/>
    <x v="1"/>
    <x v="0"/>
    <x v="1"/>
  </r>
  <r>
    <s v="C0306"/>
    <s v="Jason Cobb"/>
    <n v="58"/>
    <s v="Male"/>
    <n v="2"/>
    <d v="2024-08-12T00:00:00"/>
    <d v="2024-07-13T00:00:00"/>
    <n v="5593.71"/>
    <n v="2796.855"/>
    <n v="30"/>
    <x v="12"/>
    <s v="Ultrabooks;Chargers;VR Headsets;Fitness Bands"/>
    <s v="ASUS"/>
    <s v="Sony"/>
    <s v="HP"/>
    <s v="VoltEdge"/>
    <m/>
    <m/>
    <m/>
    <m/>
    <x v="0"/>
    <x v="0"/>
    <x v="0"/>
  </r>
  <r>
    <s v="C0307"/>
    <s v="Alexandria Crawford"/>
    <n v="42"/>
    <s v="Female"/>
    <n v="4"/>
    <d v="2024-04-14T00:00:00"/>
    <d v="2024-01-07T00:00:00"/>
    <n v="12208.349999999999"/>
    <n v="3052.0874999999996"/>
    <n v="32.666666666666664"/>
    <x v="12"/>
    <s v="Ultrabooks;Chargers;Game Consoles;Wireless Earbuds;Keyboards;Fitness Bands;Streaming Devices;Laptop Sleeves;Wired Headphones;Wireless Headphones"/>
    <s v="ASUS"/>
    <s v="VoltEdge"/>
    <s v="Dell"/>
    <s v="Bose"/>
    <s v="Apple"/>
    <m/>
    <m/>
    <m/>
    <x v="2"/>
    <x v="0"/>
    <x v="0"/>
  </r>
  <r>
    <s v="C0308"/>
    <s v="Justin Walker"/>
    <n v="35"/>
    <s v="Male"/>
    <n v="6"/>
    <d v="2024-12-21T00:00:00"/>
    <d v="2024-03-27T00:00:00"/>
    <n v="17880.18"/>
    <n v="2980.03"/>
    <n v="53.8"/>
    <x v="11"/>
    <s v="Chargers;Game Consoles;Mice;VR Headsets;Keyboards;Fitness Bands;Smart Speakers;Smartwatches"/>
    <s v="Sony"/>
    <s v="HP"/>
    <s v="Samsung"/>
    <s v="VoltEdge"/>
    <s v="Dell"/>
    <s v="Bose"/>
    <s v="Apple"/>
    <m/>
    <x v="2"/>
    <x v="2"/>
    <x v="1"/>
  </r>
  <r>
    <s v="C0309"/>
    <s v="Alexis Hancock"/>
    <n v="43"/>
    <s v="Female"/>
    <n v="5"/>
    <d v="2024-12-27T00:00:00"/>
    <d v="2024-03-23T00:00:00"/>
    <n v="17823.670000000002"/>
    <n v="3564.7340000000004"/>
    <n v="69.75"/>
    <x v="14"/>
    <s v="Chargers;Gaming Laptops;Game Consoles;Keyboards;Laptop Sleeves;Wired Headphones;Wireless Headphones;Smartwatches"/>
    <s v="ASUS"/>
    <s v="Sony"/>
    <s v="HP"/>
    <s v="VoltEdge"/>
    <s v="Dell"/>
    <s v="Bose"/>
    <s v="Apple"/>
    <m/>
    <x v="1"/>
    <x v="0"/>
    <x v="1"/>
  </r>
  <r>
    <s v="C0310"/>
    <s v="Amber Graham"/>
    <n v="51"/>
    <s v="Female"/>
    <n v="3"/>
    <d v="2024-12-22T00:00:00"/>
    <d v="2024-07-09T00:00:00"/>
    <n v="12722.39"/>
    <n v="4240.7966666666662"/>
    <n v="83"/>
    <x v="12"/>
    <s v="Ultrabooks;Wireless Earbuds;VR Headsets;Fitness Bands;Smart Speakers"/>
    <s v="ASUS"/>
    <s v="Sony"/>
    <s v="HP"/>
    <s v="VoltEdge"/>
    <s v="Apple"/>
    <m/>
    <m/>
    <m/>
    <x v="2"/>
    <x v="0"/>
    <x v="0"/>
  </r>
  <r>
    <s v="C0311"/>
    <s v="Melissa Moran"/>
    <n v="46"/>
    <s v="Female"/>
    <n v="3"/>
    <d v="2024-12-04T00:00:00"/>
    <d v="2024-03-28T00:00:00"/>
    <n v="11540.439999999999"/>
    <n v="3846.813333333333"/>
    <n v="125.5"/>
    <x v="8"/>
    <s v="Chargers;Wireless Earbuds;Keyboards;Wireless Headphones;Smartwatches"/>
    <s v="ASUS"/>
    <s v="VoltEdge"/>
    <s v="Apple"/>
    <m/>
    <m/>
    <m/>
    <m/>
    <m/>
    <x v="2"/>
    <x v="1"/>
    <x v="0"/>
  </r>
  <r>
    <s v="C0312"/>
    <s v="Alice Delacruz"/>
    <n v="35"/>
    <s v="Female"/>
    <n v="6"/>
    <d v="2024-12-13T00:00:00"/>
    <d v="2024-01-28T00:00:00"/>
    <n v="16557.82"/>
    <n v="2759.6366666666668"/>
    <n v="64"/>
    <x v="8"/>
    <s v="Ultrabooks;Chargers;Gaming Laptops;Game Consoles;Wireless Earbuds;Keyboards;Smart Speakers;Wired Headphones"/>
    <s v="ASUS"/>
    <s v="Sony"/>
    <s v="HP"/>
    <s v="Samsung"/>
    <s v="VoltEdge"/>
    <s v="Bose"/>
    <s v="Apple"/>
    <m/>
    <x v="2"/>
    <x v="1"/>
    <x v="1"/>
  </r>
  <r>
    <s v="C0313"/>
    <s v="Shawn Sullivan"/>
    <n v="16"/>
    <s v="Male"/>
    <n v="3"/>
    <d v="2024-03-17T00:00:00"/>
    <d v="2024-02-09T00:00:00"/>
    <n v="14483.619999999999"/>
    <n v="4827.873333333333"/>
    <n v="18.5"/>
    <x v="12"/>
    <s v="Ultrabooks;Chargers;Gaming Laptops;Game Consoles;VR Headsets"/>
    <s v="ASUS"/>
    <s v="VoltEdge"/>
    <s v="Apple"/>
    <m/>
    <m/>
    <m/>
    <m/>
    <m/>
    <x v="2"/>
    <x v="0"/>
    <x v="0"/>
  </r>
  <r>
    <s v="C0314"/>
    <s v="Peter Lee"/>
    <n v="31"/>
    <s v="Male"/>
    <n v="3"/>
    <d v="2024-11-13T00:00:00"/>
    <d v="2024-05-18T00:00:00"/>
    <n v="10923.14"/>
    <n v="3641.0466666666666"/>
    <n v="89.5"/>
    <x v="9"/>
    <s v="Chargers;Laptop Sleeves;Wired Headphones;Wireless Headphones;Gaming Headsets"/>
    <s v="Sony"/>
    <s v="VoltEdge"/>
    <s v="Dell"/>
    <m/>
    <m/>
    <m/>
    <m/>
    <m/>
    <x v="2"/>
    <x v="2"/>
    <x v="0"/>
  </r>
  <r>
    <s v="C0315"/>
    <s v="April Kemp"/>
    <n v="44"/>
    <s v="Female"/>
    <n v="4"/>
    <d v="2024-08-22T00:00:00"/>
    <d v="2024-01-22T00:00:00"/>
    <n v="22222.600000000002"/>
    <n v="5555.6500000000005"/>
    <n v="71"/>
    <x v="9"/>
    <s v="Gaming Laptops;Mice;VR Headsets;Keyboards;Fitness Bands;Wired Headphones;Wireless Headphones"/>
    <s v="Sony"/>
    <s v="Samsung"/>
    <s v="VoltEdge"/>
    <s v="Bose"/>
    <s v="Apple"/>
    <m/>
    <m/>
    <m/>
    <x v="1"/>
    <x v="2"/>
    <x v="0"/>
  </r>
  <r>
    <s v="C0316"/>
    <s v="Kevin Lee"/>
    <n v="40"/>
    <s v="Male"/>
    <n v="3"/>
    <d v="2024-07-07T00:00:00"/>
    <d v="2024-04-04T00:00:00"/>
    <n v="12097.41"/>
    <n v="4032.47"/>
    <n v="47"/>
    <x v="10"/>
    <s v="Gaming Laptops;Game Consoles;Wireless Earbuds;VR Headsets;Fitness Bands;Gaming Headsets"/>
    <s v="ASUS"/>
    <s v="HP"/>
    <s v="Samsung"/>
    <s v="VoltEdge"/>
    <m/>
    <m/>
    <m/>
    <m/>
    <x v="2"/>
    <x v="1"/>
    <x v="0"/>
  </r>
  <r>
    <s v="C0317"/>
    <s v="Leslie Daniel"/>
    <n v="38"/>
    <s v="Female"/>
    <n v="4"/>
    <d v="2024-11-07T00:00:00"/>
    <d v="2024-02-17T00:00:00"/>
    <n v="9288.73"/>
    <n v="2322.1824999999999"/>
    <n v="88"/>
    <x v="10"/>
    <s v="Ultrabooks;Gaming Laptops;Mice;VR Headsets;Keyboards"/>
    <s v="ASUS"/>
    <s v="Sony"/>
    <s v="Samsung"/>
    <s v="VoltEdge"/>
    <s v="Bose"/>
    <s v="Apple"/>
    <m/>
    <m/>
    <x v="2"/>
    <x v="1"/>
    <x v="0"/>
  </r>
  <r>
    <s v="C0318"/>
    <s v="Matthew Harris"/>
    <n v="55"/>
    <s v="Male"/>
    <n v="4"/>
    <d v="2024-10-07T00:00:00"/>
    <d v="2024-01-19T00:00:00"/>
    <n v="13501.78"/>
    <n v="3375.4450000000002"/>
    <n v="87.333333333333329"/>
    <x v="10"/>
    <s v="Game Consoles;Keyboards;Fitness Bands;Streaming Devices;Wireless Headphones"/>
    <s v="HP"/>
    <s v="Samsung"/>
    <s v="VoltEdge"/>
    <s v="Dell"/>
    <s v="Bose"/>
    <m/>
    <m/>
    <m/>
    <x v="2"/>
    <x v="1"/>
    <x v="0"/>
  </r>
  <r>
    <s v="C0319"/>
    <s v="Douglas Obrien"/>
    <n v="51"/>
    <s v="Male"/>
    <n v="5"/>
    <d v="2024-10-06T00:00:00"/>
    <d v="2024-01-21T00:00:00"/>
    <n v="30492.04"/>
    <n v="6098.4080000000004"/>
    <n v="64.75"/>
    <x v="10"/>
    <s v="Game Consoles;Wireless Earbuds;VR Headsets;Keyboards;Noise-Canceling Over-Ear;Wired Headphones"/>
    <s v="ASUS"/>
    <s v="Sony"/>
    <s v="HP"/>
    <s v="VoltEdge"/>
    <m/>
    <m/>
    <m/>
    <m/>
    <x v="1"/>
    <x v="1"/>
    <x v="1"/>
  </r>
  <r>
    <s v="C0320"/>
    <s v="Douglas Good"/>
    <n v="39"/>
    <s v="Male"/>
    <n v="4"/>
    <d v="2024-09-11T00:00:00"/>
    <d v="2024-02-24T00:00:00"/>
    <n v="15468.57"/>
    <n v="3867.1424999999999"/>
    <n v="66.666666666666671"/>
    <x v="14"/>
    <s v="Ultrabooks;Game Consoles;VR Headsets;Keyboards;Smartwatches"/>
    <s v="ASUS"/>
    <s v="Sony"/>
    <s v="Samsung"/>
    <s v="VoltEdge"/>
    <s v="Apple"/>
    <m/>
    <m/>
    <m/>
    <x v="1"/>
    <x v="0"/>
    <x v="0"/>
  </r>
  <r>
    <s v="C0321"/>
    <s v="Christine Short"/>
    <n v="47"/>
    <s v="Female"/>
    <n v="3"/>
    <d v="2024-11-21T00:00:00"/>
    <d v="2024-03-21T00:00:00"/>
    <n v="15947.54"/>
    <n v="5315.8466666666673"/>
    <n v="122.5"/>
    <x v="14"/>
    <s v="Game Consoles;VR Headsets;Fitness Bands;Wireless Headphones;Gaming Headsets"/>
    <s v="Sony"/>
    <s v="HP"/>
    <s v="VoltEdge"/>
    <s v="Bose"/>
    <m/>
    <m/>
    <m/>
    <m/>
    <x v="2"/>
    <x v="0"/>
    <x v="0"/>
  </r>
  <r>
    <s v="C0322"/>
    <s v="Ernest Ramos"/>
    <n v="20"/>
    <s v="Male"/>
    <n v="5"/>
    <d v="2024-11-12T00:00:00"/>
    <d v="2024-01-01T00:00:00"/>
    <n v="20142.810000000001"/>
    <n v="4028.5620000000004"/>
    <n v="79"/>
    <x v="14"/>
    <s v="Ultrabooks;Chargers;Wireless Earbuds;VR Headsets;Keyboards;Wired Headphones;Smartwatches;Gaming Headsets"/>
    <s v="ASUS"/>
    <s v="Sony"/>
    <s v="Samsung"/>
    <s v="VoltEdge"/>
    <s v="Apple"/>
    <m/>
    <m/>
    <m/>
    <x v="1"/>
    <x v="0"/>
    <x v="0"/>
  </r>
  <r>
    <s v="C0323"/>
    <s v="Sandra Thomas"/>
    <n v="58"/>
    <s v="Female"/>
    <n v="4"/>
    <d v="2024-12-20T00:00:00"/>
    <d v="2024-04-02T00:00:00"/>
    <n v="13143.569999999998"/>
    <n v="3285.8924999999995"/>
    <n v="87.333333333333329"/>
    <x v="14"/>
    <s v="Chargers;Gaming Laptops;Game Consoles;Wireless Earbuds;Fitness Bands;Wireless Headphones;Smartwatches"/>
    <s v="ASUS"/>
    <s v="VoltEdge"/>
    <s v="Bose"/>
    <s v="Apple"/>
    <m/>
    <m/>
    <m/>
    <m/>
    <x v="2"/>
    <x v="0"/>
    <x v="0"/>
  </r>
  <r>
    <s v="C0324"/>
    <s v="Richard Bell"/>
    <n v="52"/>
    <s v="Male"/>
    <n v="5"/>
    <d v="2024-12-03T00:00:00"/>
    <d v="2024-05-19T00:00:00"/>
    <n v="15004.76"/>
    <n v="3000.9520000000002"/>
    <n v="49.5"/>
    <x v="11"/>
    <s v="Ultrabooks;Chargers;Game Consoles;VR Headsets;Keyboards;Noise-Canceling Over-Ear;Smart Speakers;Laptop Sleeves"/>
    <s v="ASUS"/>
    <s v="Sony"/>
    <s v="HP"/>
    <s v="Samsung"/>
    <s v="VoltEdge"/>
    <s v="Bose"/>
    <m/>
    <m/>
    <x v="2"/>
    <x v="2"/>
    <x v="1"/>
  </r>
  <r>
    <s v="C0325"/>
    <s v="Ross Torres"/>
    <n v="20"/>
    <s v="Male"/>
    <n v="5"/>
    <d v="2024-08-17T00:00:00"/>
    <d v="2024-01-17T00:00:00"/>
    <n v="16269.219999999998"/>
    <n v="3253.8439999999996"/>
    <n v="53.25"/>
    <x v="11"/>
    <s v="Ultrabooks;Chargers;Game Consoles;Mice;Wireless Earbuds;VR Headsets;Keyboards;Fitness Bands;Noise-Canceling Over-Ear;Gaming Headsets"/>
    <s v="ASUS"/>
    <s v="Sony"/>
    <s v="Samsung"/>
    <s v="VoltEdge"/>
    <s v="Bose"/>
    <s v="Apple"/>
    <m/>
    <m/>
    <x v="2"/>
    <x v="2"/>
    <x v="1"/>
  </r>
  <r>
    <s v="C0326"/>
    <s v="Martha Harrison"/>
    <n v="27"/>
    <s v="Female"/>
    <n v="2"/>
    <d v="2024-12-17T00:00:00"/>
    <d v="2024-11-20T00:00:00"/>
    <n v="3632.4500000000003"/>
    <n v="1816.2250000000001"/>
    <n v="27"/>
    <x v="1"/>
    <s v="Ultrabooks;Chargers;Keyboards;Noise-Canceling Over-Ear"/>
    <s v="ASUS"/>
    <s v="VoltEdge"/>
    <s v="Bose"/>
    <m/>
    <m/>
    <m/>
    <m/>
    <m/>
    <x v="0"/>
    <x v="0"/>
    <x v="0"/>
  </r>
  <r>
    <s v="C0327"/>
    <s v="Mary Short MD"/>
    <n v="58"/>
    <s v="Female"/>
    <n v="4"/>
    <d v="2024-11-06T00:00:00"/>
    <d v="2024-01-27T00:00:00"/>
    <n v="18837.410000000003"/>
    <n v="4709.3525000000009"/>
    <n v="94.666666666666671"/>
    <x v="0"/>
    <s v="Chargers;Gaming Laptops;VR Headsets;Keyboards;Fitness Bands;Noise-Canceling Over-Ear"/>
    <s v="ASUS"/>
    <s v="HP"/>
    <s v="VoltEdge"/>
    <s v="Bose"/>
    <s v="Apple"/>
    <m/>
    <m/>
    <m/>
    <x v="1"/>
    <x v="0"/>
    <x v="0"/>
  </r>
  <r>
    <s v="C0328"/>
    <s v="Suzanne Ellison"/>
    <n v="30"/>
    <s v="Female"/>
    <n v="2"/>
    <d v="2024-12-01T00:00:00"/>
    <d v="2024-09-04T00:00:00"/>
    <n v="6841.66"/>
    <n v="3420.83"/>
    <n v="88"/>
    <x v="0"/>
    <s v="Ultrabooks;Chargers;VR Headsets;Fitness Bands;Streaming Devices"/>
    <s v="ASUS"/>
    <s v="Sony"/>
    <s v="HP"/>
    <s v="VoltEdge"/>
    <s v="Dell"/>
    <m/>
    <m/>
    <m/>
    <x v="0"/>
    <x v="0"/>
    <x v="0"/>
  </r>
  <r>
    <s v="C0329"/>
    <s v="Latoya Hammond"/>
    <n v="40"/>
    <s v="Female"/>
    <n v="1"/>
    <d v="2024-03-23T00:00:00"/>
    <d v="2024-03-23T00:00:00"/>
    <n v="4128.5300000000007"/>
    <n v="4128.5300000000007"/>
    <s v="NaN"/>
    <x v="7"/>
    <s v="VR Headsets;Wired Headphones"/>
    <s v="Samsung"/>
    <s v="Dell"/>
    <s v="Apple"/>
    <m/>
    <m/>
    <m/>
    <m/>
    <m/>
    <x v="2"/>
    <x v="2"/>
    <x v="0"/>
  </r>
  <r>
    <s v="C0330"/>
    <s v="Ronald Schultz"/>
    <n v="55"/>
    <s v="Male"/>
    <n v="3"/>
    <d v="2024-03-30T00:00:00"/>
    <d v="2024-02-14T00:00:00"/>
    <n v="9335.65"/>
    <n v="3111.8833333333332"/>
    <n v="22.5"/>
    <x v="0"/>
    <s v="Chargers;Game Consoles;Mice;VR Headsets;Wired Headphones"/>
    <s v="Samsung"/>
    <s v="VoltEdge"/>
    <s v="Dell"/>
    <s v="Apple"/>
    <m/>
    <m/>
    <m/>
    <m/>
    <x v="0"/>
    <x v="0"/>
    <x v="0"/>
  </r>
  <r>
    <s v="C0331"/>
    <s v="Michelle Anderson"/>
    <n v="38"/>
    <s v="Female"/>
    <n v="4"/>
    <d v="2024-09-30T00:00:00"/>
    <d v="2024-06-07T00:00:00"/>
    <n v="13625.68"/>
    <n v="3406.42"/>
    <n v="38.333333333333336"/>
    <x v="8"/>
    <s v="Ultrabooks;Chargers;Game Consoles;Mice;Wireless Earbuds;VR Headsets;Keyboards;Wired Headphones"/>
    <s v="HP"/>
    <s v="VoltEdge"/>
    <s v="Dell"/>
    <s v="Bose"/>
    <m/>
    <m/>
    <m/>
    <m/>
    <x v="2"/>
    <x v="1"/>
    <x v="0"/>
  </r>
  <r>
    <s v="C0332"/>
    <s v="Tim Perez"/>
    <n v="52"/>
    <s v="Male"/>
    <n v="7"/>
    <d v="2024-12-22T00:00:00"/>
    <d v="2024-03-20T00:00:00"/>
    <n v="23633.919999999998"/>
    <n v="3376.2742857142853"/>
    <n v="46.166666666666664"/>
    <x v="8"/>
    <s v="Ultrabooks;Gaming Laptops;Game Consoles;Mice;VR Headsets;Keyboards;Wired Headphones;Wireless Headphones"/>
    <s v="ASUS"/>
    <s v="Sony"/>
    <s v="HP"/>
    <s v="Samsung"/>
    <s v="VoltEdge"/>
    <s v="Bose"/>
    <s v="Apple"/>
    <m/>
    <x v="2"/>
    <x v="1"/>
    <x v="1"/>
  </r>
  <r>
    <s v="C0333"/>
    <s v="Jamie Warren"/>
    <n v="36"/>
    <s v="Male"/>
    <n v="3"/>
    <d v="2024-08-19T00:00:00"/>
    <d v="2024-01-30T00:00:00"/>
    <n v="15392.11"/>
    <n v="5130.7033333333338"/>
    <n v="101"/>
    <x v="8"/>
    <s v="Chargers;Game Consoles;Fitness Bands;Wireless Headphones"/>
    <s v="Sony"/>
    <s v="Samsung"/>
    <s v="VoltEdge"/>
    <s v="Bose"/>
    <m/>
    <m/>
    <m/>
    <m/>
    <x v="2"/>
    <x v="1"/>
    <x v="0"/>
  </r>
  <r>
    <s v="C0334"/>
    <s v="John King"/>
    <n v="27"/>
    <s v="Male"/>
    <n v="2"/>
    <d v="2024-11-02T00:00:00"/>
    <d v="2024-03-16T00:00:00"/>
    <n v="11000.529999999999"/>
    <n v="5500.2649999999994"/>
    <n v="231"/>
    <x v="8"/>
    <s v="Game Consoles;VR Headsets"/>
    <s v="ASUS"/>
    <s v="HP"/>
    <s v="Samsung"/>
    <m/>
    <m/>
    <m/>
    <m/>
    <m/>
    <x v="2"/>
    <x v="1"/>
    <x v="0"/>
  </r>
  <r>
    <s v="C0335"/>
    <s v="Pamela Burton"/>
    <n v="34"/>
    <s v="Female"/>
    <n v="8"/>
    <d v="2024-12-29T00:00:00"/>
    <d v="2024-01-17T00:00:00"/>
    <n v="41517.14"/>
    <n v="5189.6424999999999"/>
    <n v="49.571428571428569"/>
    <x v="8"/>
    <s v="Ultrabooks;Chargers;Gaming Laptops;Game Consoles;VR Headsets;Keyboards;Fitness Bands;Noise-Canceling Over-Ear;Laptop Sleeves;Wireless Headphones;Gaming Headsets"/>
    <s v="ASUS"/>
    <s v="Sony"/>
    <s v="Samsung"/>
    <s v="VoltEdge"/>
    <s v="Bose"/>
    <s v="Apple"/>
    <m/>
    <m/>
    <x v="1"/>
    <x v="1"/>
    <x v="1"/>
  </r>
  <r>
    <s v="C0336"/>
    <s v="Erika Briggs"/>
    <n v="49"/>
    <s v="Female"/>
    <n v="3"/>
    <d v="2024-09-08T00:00:00"/>
    <d v="2024-01-06T00:00:00"/>
    <n v="7283.8099999999995"/>
    <n v="2427.9366666666665"/>
    <n v="123"/>
    <x v="5"/>
    <s v="Ultrabooks;Chargers;Game Consoles;Wired Headphones"/>
    <s v="ASUS"/>
    <s v="Sony"/>
    <s v="HP"/>
    <s v="Samsung"/>
    <s v="VoltEdge"/>
    <m/>
    <m/>
    <m/>
    <x v="0"/>
    <x v="1"/>
    <x v="0"/>
  </r>
  <r>
    <s v="C0337"/>
    <s v="Angela Nguyen"/>
    <n v="51"/>
    <s v="Female"/>
    <n v="4"/>
    <d v="2024-12-19T00:00:00"/>
    <d v="2024-04-26T00:00:00"/>
    <n v="13126.19"/>
    <n v="3281.5475000000001"/>
    <n v="79"/>
    <x v="9"/>
    <s v="Ultrabooks;Gaming Laptops;Mice;Wireless Earbuds;Keyboards;Smart Speakers;Wired Headphones;Wireless Headphones"/>
    <s v="ASUS"/>
    <s v="Sony"/>
    <s v="HP"/>
    <s v="VoltEdge"/>
    <s v="Dell"/>
    <s v="Bose"/>
    <m/>
    <m/>
    <x v="2"/>
    <x v="2"/>
    <x v="0"/>
  </r>
  <r>
    <s v="C0338"/>
    <s v="Mrs. Brenda Castro DDS"/>
    <n v="47"/>
    <s v="Female"/>
    <n v="2"/>
    <d v="2024-12-27T00:00:00"/>
    <d v="2024-05-04T00:00:00"/>
    <n v="5190.9900000000007"/>
    <n v="2595.4950000000003"/>
    <n v="237"/>
    <x v="9"/>
    <s v="Wireless Earbuds;Keyboards;Fitness Bands;Smart Speakers"/>
    <s v="ASUS"/>
    <s v="Sony"/>
    <s v="HP"/>
    <s v="VoltEdge"/>
    <m/>
    <m/>
    <m/>
    <m/>
    <x v="0"/>
    <x v="2"/>
    <x v="0"/>
  </r>
  <r>
    <s v="C0339"/>
    <s v="Wendy Lin"/>
    <n v="24"/>
    <s v="Female"/>
    <n v="4"/>
    <d v="2024-10-11T00:00:00"/>
    <d v="2024-04-13T00:00:00"/>
    <n v="7295.2"/>
    <n v="1823.8"/>
    <n v="60.333333333333336"/>
    <x v="13"/>
    <s v="Ultrabooks;Chargers;Gaming Laptops;Game Consoles;Mice;Wireless Earbuds;Fitness Bands;Laptop Sleeves;Wireless Headphones"/>
    <s v="ASUS"/>
    <s v="Sony"/>
    <s v="Samsung"/>
    <s v="VoltEdge"/>
    <m/>
    <m/>
    <m/>
    <m/>
    <x v="2"/>
    <x v="1"/>
    <x v="0"/>
  </r>
  <r>
    <s v="C0340"/>
    <s v="Sophia Schmidt"/>
    <n v="37"/>
    <s v="Female"/>
    <n v="4"/>
    <d v="2024-10-28T00:00:00"/>
    <d v="2024-01-02T00:00:00"/>
    <n v="9460.2799999999988"/>
    <n v="2365.0699999999997"/>
    <n v="100"/>
    <x v="9"/>
    <s v="Ultrabooks;Chargers;Game Consoles;Keyboards;Streaming Devices;Smart Speakers;Wired Headphones"/>
    <s v="ASUS"/>
    <s v="Sony"/>
    <s v="HP"/>
    <s v="VoltEdge"/>
    <s v="Dell"/>
    <s v="Apple"/>
    <m/>
    <m/>
    <x v="2"/>
    <x v="2"/>
    <x v="0"/>
  </r>
  <r>
    <s v="C0341"/>
    <s v="Christopher Landry"/>
    <n v="30"/>
    <s v="Male"/>
    <n v="5"/>
    <d v="2024-12-12T00:00:00"/>
    <d v="2024-06-28T00:00:00"/>
    <n v="16142.91"/>
    <n v="3228.5819999999999"/>
    <n v="41.75"/>
    <x v="1"/>
    <s v="Ultrabooks;Gaming Laptops;Game Consoles;Wireless Earbuds;Keyboards;Fitness Bands;Noise-Canceling Over-Ear;Laptop Sleeves"/>
    <s v="ASUS"/>
    <s v="Sony"/>
    <s v="HP"/>
    <s v="VoltEdge"/>
    <s v="Bose"/>
    <s v="Apple"/>
    <m/>
    <m/>
    <x v="2"/>
    <x v="0"/>
    <x v="1"/>
  </r>
  <r>
    <s v="C0342"/>
    <s v="Kevin Weaver"/>
    <n v="52"/>
    <s v="Male"/>
    <n v="6"/>
    <d v="2024-12-05T00:00:00"/>
    <d v="2024-02-05T00:00:00"/>
    <n v="19447.059999999998"/>
    <n v="3241.1766666666663"/>
    <n v="60.8"/>
    <x v="4"/>
    <s v="Ultrabooks;Gaming Laptops;Game Consoles;VR Headsets;Keyboards;Wired Headphones;Wireless Headphones"/>
    <s v="Samsung"/>
    <s v="VoltEdge"/>
    <s v="Dell"/>
    <s v="Bose"/>
    <s v="Apple"/>
    <m/>
    <m/>
    <m/>
    <x v="2"/>
    <x v="2"/>
    <x v="1"/>
  </r>
  <r>
    <s v="C0343"/>
    <s v="Carolyn Williams"/>
    <n v="40"/>
    <s v="Female"/>
    <n v="5"/>
    <d v="2024-11-01T00:00:00"/>
    <d v="2024-03-09T00:00:00"/>
    <n v="13595.1"/>
    <n v="2719.02"/>
    <n v="59.25"/>
    <x v="4"/>
    <s v="Chargers;Gaming Laptops;Game Consoles;Wireless Earbuds;VR Headsets;Keyboards;Laptop Sleeves;Wired Headphones"/>
    <s v="ASUS"/>
    <s v="Sony"/>
    <s v="Samsung"/>
    <s v="VoltEdge"/>
    <s v="Apple"/>
    <m/>
    <m/>
    <m/>
    <x v="2"/>
    <x v="2"/>
    <x v="1"/>
  </r>
  <r>
    <s v="C0344"/>
    <s v="Laura Underwood"/>
    <n v="15"/>
    <s v="Female"/>
    <n v="3"/>
    <d v="2024-11-14T00:00:00"/>
    <d v="2024-04-20T00:00:00"/>
    <n v="10284.89"/>
    <n v="3428.2966666666666"/>
    <n v="104"/>
    <x v="8"/>
    <s v="Chargers;Gaming Laptops;Game Consoles;VR Headsets;Keyboards;Streaming Devices;Noise-Canceling Over-Ear;Gaming Headsets"/>
    <s v="ASUS"/>
    <s v="Samsung"/>
    <s v="VoltEdge"/>
    <s v="Dell"/>
    <s v="Bose"/>
    <m/>
    <m/>
    <m/>
    <x v="0"/>
    <x v="1"/>
    <x v="0"/>
  </r>
  <r>
    <s v="C0345"/>
    <s v="Samantha Reynolds"/>
    <n v="34"/>
    <s v="Female"/>
    <n v="5"/>
    <d v="2024-09-20T00:00:00"/>
    <d v="2024-01-06T00:00:00"/>
    <n v="25871.5"/>
    <n v="5174.3"/>
    <n v="64.5"/>
    <x v="0"/>
    <s v="Chargers;Game Consoles;VR Headsets;Keyboards;Fitness Bands;Wireless Headphones"/>
    <s v="ASUS"/>
    <s v="Sony"/>
    <s v="HP"/>
    <s v="Samsung"/>
    <s v="VoltEdge"/>
    <s v="Bose"/>
    <m/>
    <m/>
    <x v="1"/>
    <x v="0"/>
    <x v="1"/>
  </r>
  <r>
    <s v="C0346"/>
    <s v="James Stephens"/>
    <n v="39"/>
    <s v="Male"/>
    <n v="4"/>
    <d v="2024-12-03T00:00:00"/>
    <d v="2024-04-20T00:00:00"/>
    <n v="8820.36"/>
    <n v="2205.09"/>
    <n v="75.666666666666671"/>
    <x v="0"/>
    <s v="Ultrabooks;Chargers;Game Consoles;Keyboards;Noise-Canceling Over-Ear;Wired Headphones"/>
    <s v="HP"/>
    <s v="VoltEdge"/>
    <s v="Bose"/>
    <m/>
    <m/>
    <m/>
    <m/>
    <m/>
    <x v="2"/>
    <x v="0"/>
    <x v="0"/>
  </r>
  <r>
    <s v="C0347"/>
    <s v="Hunter Welch"/>
    <n v="57"/>
    <s v="Male"/>
    <n v="3"/>
    <d v="2024-12-08T00:00:00"/>
    <d v="2024-03-19T00:00:00"/>
    <n v="11076.970000000001"/>
    <n v="3692.3233333333337"/>
    <n v="132"/>
    <x v="0"/>
    <s v="Chargers;Game Consoles;Keyboards"/>
    <s v="ASUS"/>
    <s v="Sony"/>
    <s v="VoltEdge"/>
    <s v="Bose"/>
    <m/>
    <m/>
    <m/>
    <m/>
    <x v="2"/>
    <x v="0"/>
    <x v="0"/>
  </r>
  <r>
    <s v="C0348"/>
    <s v="Kim Archer"/>
    <n v="51"/>
    <s v="Female"/>
    <n v="5"/>
    <d v="2024-12-16T00:00:00"/>
    <d v="2024-02-14T00:00:00"/>
    <n v="18831.54"/>
    <n v="3766.308"/>
    <n v="76.5"/>
    <x v="6"/>
    <s v="Ultrabooks;Chargers;Game Consoles;VR Headsets;Fitness Bands;Smart Speakers"/>
    <s v="ASUS"/>
    <s v="Sony"/>
    <s v="HP"/>
    <s v="Samsung"/>
    <s v="VoltEdge"/>
    <s v="Dell"/>
    <s v="Apple"/>
    <m/>
    <x v="1"/>
    <x v="2"/>
    <x v="0"/>
  </r>
  <r>
    <s v="C0349"/>
    <s v="Andrew Carey"/>
    <n v="24"/>
    <s v="Male"/>
    <n v="2"/>
    <d v="2024-06-27T00:00:00"/>
    <d v="2024-03-04T00:00:00"/>
    <n v="7750.1600000000008"/>
    <n v="3875.0800000000004"/>
    <n v="115"/>
    <x v="6"/>
    <s v="Ultrabooks;Chargers;Game Consoles;VR Headsets;Keyboards"/>
    <s v="ASUS"/>
    <s v="VoltEdge"/>
    <s v="Dell"/>
    <s v="Apple"/>
    <m/>
    <m/>
    <m/>
    <m/>
    <x v="2"/>
    <x v="2"/>
    <x v="0"/>
  </r>
  <r>
    <s v="C0350"/>
    <s v="Robin Levine"/>
    <n v="60"/>
    <s v="Female"/>
    <n v="7"/>
    <d v="2024-10-23T00:00:00"/>
    <d v="2024-03-06T00:00:00"/>
    <n v="32632.699999999997"/>
    <n v="4661.8142857142857"/>
    <n v="38.5"/>
    <x v="14"/>
    <s v="Ultrabooks;Chargers;Game Consoles;Wireless Earbuds;VR Headsets;Keyboards;Fitness Bands;Noise-Canceling Over-Ear;Wired Headphones;Wireless Headphones"/>
    <s v="Sony"/>
    <s v="HP"/>
    <s v="VoltEdge"/>
    <s v="Dell"/>
    <s v="Bose"/>
    <m/>
    <m/>
    <m/>
    <x v="1"/>
    <x v="0"/>
    <x v="1"/>
  </r>
  <r>
    <s v="C0351"/>
    <s v="Ashley Wood"/>
    <n v="57"/>
    <s v="Female"/>
    <n v="4"/>
    <d v="2024-12-24T00:00:00"/>
    <d v="2024-05-03T00:00:00"/>
    <n v="12461.27"/>
    <n v="3115.3175000000001"/>
    <n v="78.333333333333329"/>
    <x v="2"/>
    <s v="Ultrabooks;Mice;Keyboards;Streaming Devices;Smart Speakers;Laptop Sleeves;Wired Headphones;Smartwatches"/>
    <s v="Sony"/>
    <s v="HP"/>
    <s v="Samsung"/>
    <s v="VoltEdge"/>
    <s v="Dell"/>
    <m/>
    <m/>
    <m/>
    <x v="2"/>
    <x v="1"/>
    <x v="0"/>
  </r>
  <r>
    <s v="C0352"/>
    <s v="Debra Larsen"/>
    <n v="28"/>
    <s v="Female"/>
    <n v="4"/>
    <d v="2024-12-20T00:00:00"/>
    <d v="2024-03-24T00:00:00"/>
    <n v="17581.469999999998"/>
    <n v="4395.3674999999994"/>
    <n v="90.333333333333329"/>
    <x v="2"/>
    <s v="Game Consoles;VR Headsets;Keyboards;Fitness Bands;Wired Headphones"/>
    <s v="HP"/>
    <s v="VoltEdge"/>
    <s v="Dell"/>
    <s v="Apple"/>
    <m/>
    <m/>
    <m/>
    <m/>
    <x v="1"/>
    <x v="1"/>
    <x v="0"/>
  </r>
  <r>
    <s v="C0353"/>
    <s v="Kristin Reynolds"/>
    <n v="32"/>
    <s v="Female"/>
    <n v="6"/>
    <d v="2024-10-19T00:00:00"/>
    <d v="2024-02-28T00:00:00"/>
    <n v="18280.09"/>
    <n v="3046.6816666666668"/>
    <n v="46.8"/>
    <x v="6"/>
    <s v="Ultrabooks;Chargers;Gaming Laptops;Game Consoles;Mice;Wireless Earbuds;VR Headsets;Streaming Devices;Wired Headphones;Wireless Headphones"/>
    <s v="ASUS"/>
    <s v="Sony"/>
    <s v="HP"/>
    <s v="Samsung"/>
    <s v="VoltEdge"/>
    <s v="Dell"/>
    <s v="Bose"/>
    <m/>
    <x v="2"/>
    <x v="2"/>
    <x v="1"/>
  </r>
  <r>
    <s v="C0354"/>
    <s v="Benjamin Rodriguez"/>
    <n v="32"/>
    <s v="Male"/>
    <n v="2"/>
    <d v="2024-08-15T00:00:00"/>
    <d v="2024-07-10T00:00:00"/>
    <n v="4647.29"/>
    <n v="2323.645"/>
    <n v="36"/>
    <x v="7"/>
    <s v="Chargers;Gaming Laptops;VR Headsets;Streaming Devices"/>
    <s v="Sony"/>
    <s v="VoltEdge"/>
    <s v="Dell"/>
    <m/>
    <m/>
    <m/>
    <m/>
    <m/>
    <x v="0"/>
    <x v="2"/>
    <x v="0"/>
  </r>
  <r>
    <s v="C0355"/>
    <s v="Ernest Johnson Jr."/>
    <n v="55"/>
    <s v="Male"/>
    <n v="5"/>
    <d v="2024-09-10T00:00:00"/>
    <d v="2024-01-13T00:00:00"/>
    <n v="17316.310000000001"/>
    <n v="3463.2620000000002"/>
    <n v="60.25"/>
    <x v="12"/>
    <s v="Ultrabooks;Chargers;Gaming Laptops;Game Consoles;Mice;Wireless Earbuds;VR Headsets;Wireless Headphones;Smartwatches;Gaming Headsets"/>
    <s v="ASUS"/>
    <s v="Sony"/>
    <s v="HP"/>
    <s v="Samsung"/>
    <s v="VoltEdge"/>
    <s v="Bose"/>
    <s v="Apple"/>
    <m/>
    <x v="2"/>
    <x v="0"/>
    <x v="1"/>
  </r>
  <r>
    <s v="C0356"/>
    <s v="Laura White"/>
    <n v="36"/>
    <s v="Female"/>
    <n v="3"/>
    <d v="2024-12-23T00:00:00"/>
    <d v="2024-07-11T00:00:00"/>
    <n v="19235.87"/>
    <n v="6411.956666666666"/>
    <n v="82.5"/>
    <x v="1"/>
    <s v="Chargers;VR Headsets;Wireless Headphones"/>
    <s v="Sony"/>
    <s v="VoltEdge"/>
    <m/>
    <m/>
    <m/>
    <m/>
    <m/>
    <m/>
    <x v="2"/>
    <x v="0"/>
    <x v="0"/>
  </r>
  <r>
    <s v="C0357"/>
    <s v="Sherry Blackwell"/>
    <n v="19"/>
    <s v="Female"/>
    <n v="6"/>
    <d v="2024-11-23T00:00:00"/>
    <d v="2024-03-27T00:00:00"/>
    <n v="20709.79"/>
    <n v="3451.6316666666667"/>
    <n v="48.2"/>
    <x v="1"/>
    <s v="Chargers;Gaming Laptops;Game Consoles;Mice;Wireless Earbuds;VR Headsets;Keyboards;Fitness Bands;Laptop Sleeves;Wireless Headphones"/>
    <s v="ASUS"/>
    <s v="Sony"/>
    <s v="Samsung"/>
    <s v="VoltEdge"/>
    <s v="Bose"/>
    <m/>
    <m/>
    <m/>
    <x v="2"/>
    <x v="0"/>
    <x v="1"/>
  </r>
  <r>
    <s v="C0358"/>
    <s v="Angela Crosby"/>
    <n v="24"/>
    <s v="Female"/>
    <n v="5"/>
    <d v="2024-12-28T00:00:00"/>
    <d v="2024-01-16T00:00:00"/>
    <n v="24397.01"/>
    <n v="4879.402"/>
    <n v="86.75"/>
    <x v="9"/>
    <s v="Ultrabooks;Gaming Laptops;Game Consoles;Keyboards;Streaming Devices;Laptop Sleeves;Wireless Headphones;Smartwatches"/>
    <s v="ASUS"/>
    <s v="Sony"/>
    <s v="HP"/>
    <s v="VoltEdge"/>
    <s v="Dell"/>
    <s v="Bose"/>
    <s v="Apple"/>
    <m/>
    <x v="1"/>
    <x v="2"/>
    <x v="0"/>
  </r>
  <r>
    <s v="C0359"/>
    <s v="Joel Martinez"/>
    <n v="26"/>
    <s v="Male"/>
    <n v="2"/>
    <d v="2024-06-23T00:00:00"/>
    <d v="2024-06-13T00:00:00"/>
    <n v="6543.0300000000007"/>
    <n v="3271.5150000000003"/>
    <n v="10"/>
    <x v="9"/>
    <s v="Wireless Earbuds;VR Headsets;Fitness Bands"/>
    <s v="Sony"/>
    <s v="VoltEdge"/>
    <s v="Apple"/>
    <m/>
    <m/>
    <m/>
    <m/>
    <m/>
    <x v="0"/>
    <x v="2"/>
    <x v="0"/>
  </r>
  <r>
    <s v="C0360"/>
    <s v="Judy Olsen"/>
    <n v="47"/>
    <s v="Female"/>
    <n v="6"/>
    <d v="2024-09-26T00:00:00"/>
    <d v="2024-02-16T00:00:00"/>
    <n v="18029.18"/>
    <n v="3004.8633333333332"/>
    <n v="44.6"/>
    <x v="6"/>
    <s v="Ultrabooks;Chargers;Game Consoles;Mice;VR Headsets;Keyboards;Streaming Devices;Gaming Headsets"/>
    <s v="ASUS"/>
    <s v="HP"/>
    <s v="Samsung"/>
    <s v="VoltEdge"/>
    <s v="Dell"/>
    <s v="Bose"/>
    <s v="Apple"/>
    <m/>
    <x v="2"/>
    <x v="2"/>
    <x v="1"/>
  </r>
  <r>
    <s v="C0361"/>
    <s v="Kristina Rhodes"/>
    <n v="55"/>
    <s v="Female"/>
    <n v="6"/>
    <d v="2024-11-19T00:00:00"/>
    <d v="2024-02-06T00:00:00"/>
    <n v="17718.910000000003"/>
    <n v="2953.1516666666671"/>
    <n v="57.4"/>
    <x v="8"/>
    <s v="Ultrabooks;Game Consoles;Mice;VR Headsets;Keyboards;Fitness Bands;Streaming Devices;Wireless Headphones;Smartwatches"/>
    <s v="ASUS"/>
    <s v="Sony"/>
    <s v="HP"/>
    <s v="Samsung"/>
    <s v="VoltEdge"/>
    <s v="Dell"/>
    <s v="Bose"/>
    <m/>
    <x v="2"/>
    <x v="1"/>
    <x v="1"/>
  </r>
  <r>
    <s v="C0362"/>
    <s v="Theresa Reilly"/>
    <n v="15"/>
    <s v="Female"/>
    <n v="1"/>
    <d v="2024-04-14T00:00:00"/>
    <d v="2024-04-14T00:00:00"/>
    <n v="7392.329999999999"/>
    <n v="7392.329999999999"/>
    <s v="NaN"/>
    <x v="7"/>
    <s v="VR Headsets;Gaming Headsets"/>
    <s v="VoltEdge"/>
    <m/>
    <m/>
    <m/>
    <m/>
    <m/>
    <m/>
    <m/>
    <x v="2"/>
    <x v="2"/>
    <x v="0"/>
  </r>
  <r>
    <s v="C0363"/>
    <s v="Kevin Shannon"/>
    <n v="28"/>
    <s v="Male"/>
    <n v="7"/>
    <d v="2024-11-28T00:00:00"/>
    <d v="2024-02-01T00:00:00"/>
    <n v="17697.650000000001"/>
    <n v="2528.2357142857145"/>
    <n v="50.166666666666664"/>
    <x v="2"/>
    <s v="Ultrabooks;Chargers;Gaming Laptops;Game Consoles;Wireless Earbuds;VR Headsets;Keyboards;Streaming Devices;Wired Headphones;Smartwatches"/>
    <s v="ASUS"/>
    <s v="Sony"/>
    <s v="HP"/>
    <s v="Samsung"/>
    <s v="VoltEdge"/>
    <s v="Dell"/>
    <s v="Apple"/>
    <m/>
    <x v="2"/>
    <x v="1"/>
    <x v="1"/>
  </r>
  <r>
    <s v="C0364"/>
    <s v="John Odom"/>
    <n v="52"/>
    <s v="Male"/>
    <n v="2"/>
    <d v="2024-11-15T00:00:00"/>
    <d v="2024-09-03T00:00:00"/>
    <n v="4107.7700000000004"/>
    <n v="2053.8850000000002"/>
    <n v="73"/>
    <x v="1"/>
    <s v="Chargers;Game Consoles;Mice;Wireless Earbuds"/>
    <s v="ASUS"/>
    <s v="Samsung"/>
    <s v="VoltEdge"/>
    <s v="Apple"/>
    <m/>
    <m/>
    <m/>
    <m/>
    <x v="0"/>
    <x v="0"/>
    <x v="0"/>
  </r>
  <r>
    <s v="C0365"/>
    <s v="Katherine Simmons"/>
    <n v="32"/>
    <s v="Female"/>
    <n v="5"/>
    <d v="2024-12-18T00:00:00"/>
    <d v="2024-03-11T00:00:00"/>
    <n v="17415.89"/>
    <n v="3483.1779999999999"/>
    <n v="70.5"/>
    <x v="1"/>
    <s v="Game Consoles;VR Headsets;Keyboards;Fitness Bands;Smart Speakers;Laptop Sleeves;Wired Headphones;Smartwatches;Gaming Headsets"/>
    <s v="Sony"/>
    <s v="HP"/>
    <s v="Samsung"/>
    <s v="VoltEdge"/>
    <s v="Dell"/>
    <s v="Apple"/>
    <m/>
    <m/>
    <x v="2"/>
    <x v="0"/>
    <x v="1"/>
  </r>
  <r>
    <s v="C0366"/>
    <s v="Danielle Coleman"/>
    <n v="41"/>
    <s v="Female"/>
    <n v="7"/>
    <d v="2024-12-23T00:00:00"/>
    <d v="2024-02-12T00:00:00"/>
    <n v="18409.689999999999"/>
    <n v="2629.9557142857143"/>
    <n v="52.5"/>
    <x v="14"/>
    <s v="Ultrabooks;Chargers;Gaming Laptops;Mice;VR Headsets;Keyboards;Fitness Bands;Streaming Devices;Smart Speakers;Laptop Sleeves;Wired Headphones;Smartwatches"/>
    <s v="ASUS"/>
    <s v="Sony"/>
    <s v="HP"/>
    <s v="Samsung"/>
    <s v="VoltEdge"/>
    <s v="Dell"/>
    <s v="Bose"/>
    <m/>
    <x v="2"/>
    <x v="0"/>
    <x v="1"/>
  </r>
  <r>
    <s v="C0367"/>
    <s v="Victoria James"/>
    <n v="35"/>
    <s v="Female"/>
    <n v="3"/>
    <d v="2024-12-14T00:00:00"/>
    <d v="2024-04-08T00:00:00"/>
    <n v="11663.939999999999"/>
    <n v="3887.9799999999996"/>
    <n v="125"/>
    <x v="1"/>
    <s v="Ultrabooks;Mice;Fitness Bands"/>
    <s v="HP"/>
    <s v="VoltEdge"/>
    <s v="Bose"/>
    <m/>
    <m/>
    <m/>
    <m/>
    <m/>
    <x v="2"/>
    <x v="0"/>
    <x v="0"/>
  </r>
  <r>
    <s v="C0368"/>
    <s v="Sherry Steele"/>
    <n v="45"/>
    <s v="Female"/>
    <n v="4"/>
    <d v="2024-12-01T00:00:00"/>
    <d v="2024-01-16T00:00:00"/>
    <n v="17561.21"/>
    <n v="4390.3024999999998"/>
    <n v="106.66666666666667"/>
    <x v="13"/>
    <s v="Chargers;Game Consoles;Keyboards;Fitness Bands;Wired Headphones;Wireless Headphones;Smartwatches"/>
    <s v="Sony"/>
    <s v="VoltEdge"/>
    <s v="Dell"/>
    <s v="Bose"/>
    <m/>
    <m/>
    <m/>
    <m/>
    <x v="1"/>
    <x v="1"/>
    <x v="0"/>
  </r>
  <r>
    <s v="C0369"/>
    <s v="Tara Johnson"/>
    <n v="27"/>
    <s v="Female"/>
    <n v="6"/>
    <d v="2024-10-11T00:00:00"/>
    <d v="2024-01-14T00:00:00"/>
    <n v="26611.219999999998"/>
    <n v="4435.2033333333329"/>
    <n v="54.2"/>
    <x v="7"/>
    <s v="Chargers;Mice;Wireless Earbuds;VR Headsets;Keyboards;Fitness Bands;Noise-Canceling Over-Ear;Smart Speakers;Wired Headphones;Smartwatches"/>
    <s v="Sony"/>
    <s v="HP"/>
    <s v="Samsung"/>
    <s v="VoltEdge"/>
    <s v="Dell"/>
    <s v="Bose"/>
    <m/>
    <m/>
    <x v="1"/>
    <x v="2"/>
    <x v="1"/>
  </r>
  <r>
    <s v="C0370"/>
    <s v="Michael Hoover"/>
    <n v="23"/>
    <s v="Male"/>
    <n v="4"/>
    <d v="2024-10-16T00:00:00"/>
    <d v="2024-05-15T00:00:00"/>
    <n v="14096.95"/>
    <n v="3524.2375000000002"/>
    <n v="51.333333333333336"/>
    <x v="9"/>
    <s v="Chargers;Gaming Laptops;Game Consoles;Wireless Earbuds;Keyboards;Smart Speakers;Laptop Sleeves;Smartwatches"/>
    <s v="ASUS"/>
    <s v="Sony"/>
    <s v="HP"/>
    <s v="VoltEdge"/>
    <s v="Dell"/>
    <m/>
    <m/>
    <m/>
    <x v="2"/>
    <x v="2"/>
    <x v="0"/>
  </r>
  <r>
    <s v="C0371"/>
    <s v="Kristen Stewart"/>
    <n v="60"/>
    <s v="Female"/>
    <n v="5"/>
    <d v="2024-11-23T00:00:00"/>
    <d v="2024-03-13T00:00:00"/>
    <n v="16398.75"/>
    <n v="3279.75"/>
    <n v="63.75"/>
    <x v="6"/>
    <s v="Ultrabooks;Game Consoles;VR Headsets;Keyboards;Streaming Devices;Noise-Canceling Over-Ear;Smart Speakers;Gaming Headsets"/>
    <s v="Sony"/>
    <s v="HP"/>
    <s v="VoltEdge"/>
    <s v="Dell"/>
    <s v="Bose"/>
    <s v="Apple"/>
    <m/>
    <m/>
    <x v="2"/>
    <x v="2"/>
    <x v="1"/>
  </r>
  <r>
    <s v="C0372"/>
    <s v="Linda Diaz"/>
    <n v="36"/>
    <s v="Female"/>
    <n v="4"/>
    <d v="2024-10-25T00:00:00"/>
    <d v="2024-01-11T00:00:00"/>
    <n v="14148.699999999999"/>
    <n v="3537.1749999999997"/>
    <n v="96"/>
    <x v="10"/>
    <s v="Ultrabooks;Chargers;Keyboards;Streaming Devices;Noise-Canceling Over-Ear;Wired Headphones;Smartwatches"/>
    <s v="ASUS"/>
    <s v="Sony"/>
    <s v="HP"/>
    <s v="VoltEdge"/>
    <s v="Dell"/>
    <s v="Bose"/>
    <s v="Apple"/>
    <m/>
    <x v="1"/>
    <x v="1"/>
    <x v="0"/>
  </r>
  <r>
    <s v="C0373"/>
    <s v="Benjamin Richardson"/>
    <n v="23"/>
    <s v="Male"/>
    <n v="6"/>
    <d v="2024-11-23T00:00:00"/>
    <d v="2024-02-21T00:00:00"/>
    <n v="20300.940000000002"/>
    <n v="3383.4900000000002"/>
    <n v="55.2"/>
    <x v="10"/>
    <s v="Ultrabooks;Chargers;Gaming Laptops;VR Headsets;Fitness Bands;Streaming Devices;Noise-Canceling Over-Ear;Laptop Sleeves;Wired Headphones;Wireless Headphones;Smartwatches"/>
    <s v="ASUS"/>
    <s v="Sony"/>
    <s v="HP"/>
    <s v="Samsung"/>
    <s v="VoltEdge"/>
    <s v="Dell"/>
    <s v="Bose"/>
    <s v="Apple"/>
    <x v="2"/>
    <x v="1"/>
    <x v="1"/>
  </r>
  <r>
    <s v="C0374"/>
    <s v="Shannon Garcia"/>
    <n v="18"/>
    <s v="Female"/>
    <n v="9"/>
    <d v="2024-11-16T00:00:00"/>
    <d v="2024-01-17T00:00:00"/>
    <n v="33255.79"/>
    <n v="3695.0877777777778"/>
    <n v="38"/>
    <x v="10"/>
    <s v="Ultrabooks;Chargers;Gaming Laptops;Game Consoles;Mice;Wireless Earbuds;VR Headsets;Keyboards;Fitness Bands;Noise-Canceling Over-Ear;Wired Headphones"/>
    <s v="ASUS"/>
    <s v="Samsung"/>
    <s v="VoltEdge"/>
    <s v="Dell"/>
    <s v="Bose"/>
    <m/>
    <m/>
    <m/>
    <x v="1"/>
    <x v="1"/>
    <x v="1"/>
  </r>
  <r>
    <s v="C0375"/>
    <s v="Carlos Martinez"/>
    <n v="43"/>
    <s v="Male"/>
    <n v="3"/>
    <d v="2024-05-02T00:00:00"/>
    <d v="2024-03-01T00:00:00"/>
    <n v="5737.03"/>
    <n v="1912.3433333333332"/>
    <n v="31"/>
    <x v="3"/>
    <s v="Chargers;Gaming Laptops;Game Consoles;VR Headsets;Wireless Headphones"/>
    <s v="Samsung"/>
    <s v="VoltEdge"/>
    <s v="Bose"/>
    <s v="Apple"/>
    <m/>
    <m/>
    <m/>
    <m/>
    <x v="0"/>
    <x v="0"/>
    <x v="0"/>
  </r>
  <r>
    <s v="C0376"/>
    <s v="Michele Robertson"/>
    <n v="23"/>
    <s v="Female"/>
    <n v="2"/>
    <d v="2024-12-29T00:00:00"/>
    <d v="2024-07-05T00:00:00"/>
    <n v="9422.86"/>
    <n v="4711.43"/>
    <n v="177"/>
    <x v="5"/>
    <s v="Chargers;Mice;VR Headsets;Fitness Bands;Smartwatches"/>
    <s v="ASUS"/>
    <s v="HP"/>
    <s v="Samsung"/>
    <s v="VoltEdge"/>
    <s v="Apple"/>
    <m/>
    <m/>
    <m/>
    <x v="2"/>
    <x v="1"/>
    <x v="0"/>
  </r>
  <r>
    <s v="C0377"/>
    <s v="Amanda Nielsen"/>
    <n v="56"/>
    <s v="Female"/>
    <n v="5"/>
    <d v="2024-11-16T00:00:00"/>
    <d v="2024-04-29T00:00:00"/>
    <n v="14525.96"/>
    <n v="2905.192"/>
    <n v="50.25"/>
    <x v="10"/>
    <s v="Chargers;Gaming Laptops;Game Consoles;Mice;VR Headsets;Keyboards;Smart Speakers;Gaming Headsets"/>
    <s v="HP"/>
    <s v="Samsung"/>
    <s v="VoltEdge"/>
    <s v="Bose"/>
    <s v="Apple"/>
    <m/>
    <m/>
    <m/>
    <x v="2"/>
    <x v="1"/>
    <x v="1"/>
  </r>
  <r>
    <s v="C0378"/>
    <s v="Mark Jenkins"/>
    <n v="51"/>
    <s v="Male"/>
    <n v="7"/>
    <d v="2024-12-10T00:00:00"/>
    <d v="2024-01-21T00:00:00"/>
    <n v="34587.019999999997"/>
    <n v="4941.0028571428566"/>
    <n v="54"/>
    <x v="1"/>
    <s v="Chargers;Gaming Laptops;Game Consoles;Wireless Earbuds;Keyboards;Fitness Bands;Streaming Devices;Wired Headphones;Wireless Headphones;Smartwatches;Gaming Headsets"/>
    <s v="ASUS"/>
    <s v="Sony"/>
    <s v="HP"/>
    <s v="Samsung"/>
    <s v="VoltEdge"/>
    <s v="Dell"/>
    <s v="Bose"/>
    <s v="Apple"/>
    <x v="1"/>
    <x v="0"/>
    <x v="1"/>
  </r>
  <r>
    <s v="C0379"/>
    <s v="Jennifer Baird"/>
    <n v="51"/>
    <s v="Female"/>
    <n v="5"/>
    <d v="2024-07-02T00:00:00"/>
    <d v="2024-01-01T00:00:00"/>
    <n v="20250.059999999998"/>
    <n v="4050.0119999999997"/>
    <n v="45.75"/>
    <x v="14"/>
    <s v="Ultrabooks;Chargers;VR Headsets;Keyboards;Noise-Canceling Over-Ear;Wired Headphones;Wireless Headphones"/>
    <s v="ASUS"/>
    <s v="Sony"/>
    <s v="HP"/>
    <s v="VoltEdge"/>
    <s v="Bose"/>
    <m/>
    <m/>
    <m/>
    <x v="1"/>
    <x v="0"/>
    <x v="1"/>
  </r>
  <r>
    <s v="C0380"/>
    <s v="Donna Woods"/>
    <n v="33"/>
    <s v="Female"/>
    <n v="2"/>
    <d v="2024-09-25T00:00:00"/>
    <d v="2024-07-30T00:00:00"/>
    <n v="4029.3500000000004"/>
    <n v="2014.6750000000002"/>
    <n v="57"/>
    <x v="7"/>
    <s v="Chargers;Wireless Earbuds;Keyboards;Wireless Headphones"/>
    <s v="ASUS"/>
    <s v="Sony"/>
    <s v="VoltEdge"/>
    <m/>
    <m/>
    <m/>
    <m/>
    <m/>
    <x v="0"/>
    <x v="2"/>
    <x v="0"/>
  </r>
  <r>
    <s v="C0381"/>
    <s v="Darren Carter"/>
    <n v="37"/>
    <s v="Male"/>
    <n v="3"/>
    <d v="2024-12-20T00:00:00"/>
    <d v="2024-09-06T00:00:00"/>
    <n v="5136.18"/>
    <n v="1712.0600000000002"/>
    <n v="52.5"/>
    <x v="7"/>
    <s v="Ultrabooks;Game Consoles;Wireless Earbuds;VR Headsets;Streaming Devices;Wired Headphones"/>
    <s v="ASUS"/>
    <s v="Samsung"/>
    <s v="VoltEdge"/>
    <s v="Dell"/>
    <s v="Apple"/>
    <m/>
    <m/>
    <m/>
    <x v="0"/>
    <x v="2"/>
    <x v="0"/>
  </r>
  <r>
    <s v="C0382"/>
    <s v="Ronald Morrison"/>
    <n v="20"/>
    <s v="Male"/>
    <n v="3"/>
    <d v="2024-09-17T00:00:00"/>
    <d v="2024-01-05T00:00:00"/>
    <n v="9178.3499999999985"/>
    <n v="3059.4499999999994"/>
    <n v="128"/>
    <x v="10"/>
    <s v="Chargers;Gaming Laptops;Game Consoles;Fitness Bands;Noise-Canceling Over-Ear"/>
    <s v="ASUS"/>
    <s v="VoltEdge"/>
    <s v="Bose"/>
    <s v="Apple"/>
    <m/>
    <m/>
    <m/>
    <m/>
    <x v="0"/>
    <x v="1"/>
    <x v="0"/>
  </r>
  <r>
    <s v="C0383"/>
    <s v="Deborah Romero"/>
    <n v="31"/>
    <s v="Female"/>
    <n v="3"/>
    <d v="2024-11-19T00:00:00"/>
    <d v="2024-09-28T00:00:00"/>
    <n v="13710.060000000001"/>
    <n v="4570.0200000000004"/>
    <n v="26"/>
    <x v="14"/>
    <s v="Chargers;Gaming Laptops;Game Consoles;VR Headsets;Keyboards;Wireless Headphones;Smartwatches"/>
    <s v="ASUS"/>
    <s v="HP"/>
    <s v="VoltEdge"/>
    <s v="Bose"/>
    <s v="Apple"/>
    <m/>
    <m/>
    <m/>
    <x v="2"/>
    <x v="0"/>
    <x v="0"/>
  </r>
  <r>
    <s v="C0384"/>
    <s v="Christopher Serrano"/>
    <n v="39"/>
    <s v="Male"/>
    <n v="2"/>
    <d v="2024-11-12T00:00:00"/>
    <d v="2024-07-18T00:00:00"/>
    <n v="4520.33"/>
    <n v="2260.165"/>
    <n v="117"/>
    <x v="12"/>
    <s v="Ultrabooks;Chargers;Keyboards;Fitness Bands"/>
    <s v="VoltEdge"/>
    <s v="Apple"/>
    <m/>
    <m/>
    <m/>
    <m/>
    <m/>
    <m/>
    <x v="0"/>
    <x v="0"/>
    <x v="0"/>
  </r>
  <r>
    <s v="C0385"/>
    <s v="Gina Nguyen"/>
    <n v="42"/>
    <s v="Female"/>
    <n v="2"/>
    <d v="2024-07-22T00:00:00"/>
    <d v="2024-05-17T00:00:00"/>
    <n v="10098.42"/>
    <n v="5049.21"/>
    <n v="66"/>
    <x v="10"/>
    <s v="Game Consoles;VR Headsets;Wireless Headphones;Smartwatches"/>
    <s v="Samsung"/>
    <s v="VoltEdge"/>
    <s v="Bose"/>
    <s v="Apple"/>
    <m/>
    <m/>
    <m/>
    <m/>
    <x v="2"/>
    <x v="1"/>
    <x v="0"/>
  </r>
  <r>
    <s v="C0386"/>
    <s v="David Patel"/>
    <n v="55"/>
    <s v="Male"/>
    <n v="7"/>
    <d v="2024-12-05T00:00:00"/>
    <d v="2024-03-25T00:00:00"/>
    <n v="20746.980000000003"/>
    <n v="2963.8542857142861"/>
    <n v="42.5"/>
    <x v="7"/>
    <s v="Ultrabooks;Chargers;Gaming Laptops;Game Consoles;Mice;VR Headsets;Keyboards;Fitness Bands;Wired Headphones;Wireless Headphones;Smartwatches"/>
    <s v="Sony"/>
    <s v="HP"/>
    <s v="Samsung"/>
    <s v="VoltEdge"/>
    <s v="Dell"/>
    <s v="Bose"/>
    <s v="Apple"/>
    <m/>
    <x v="2"/>
    <x v="2"/>
    <x v="1"/>
  </r>
  <r>
    <s v="C0387"/>
    <s v="Darren Davidson"/>
    <n v="21"/>
    <s v="Male"/>
    <n v="4"/>
    <d v="2024-06-06T00:00:00"/>
    <d v="2024-01-10T00:00:00"/>
    <n v="13065.45"/>
    <n v="3266.3625000000002"/>
    <n v="49.333333333333336"/>
    <x v="4"/>
    <s v="Chargers;Game Consoles;Mice;VR Headsets;Keyboards;Streaming Devices;Wired Headphones"/>
    <s v="Sony"/>
    <s v="HP"/>
    <s v="VoltEdge"/>
    <s v="Dell"/>
    <s v="Bose"/>
    <s v="Apple"/>
    <m/>
    <m/>
    <x v="2"/>
    <x v="2"/>
    <x v="0"/>
  </r>
  <r>
    <s v="C0388"/>
    <s v="Melissa Lang"/>
    <n v="44"/>
    <s v="Female"/>
    <n v="3"/>
    <d v="2024-08-15T00:00:00"/>
    <d v="2024-03-30T00:00:00"/>
    <n v="7487.97"/>
    <n v="2495.9900000000002"/>
    <n v="69"/>
    <x v="11"/>
    <s v="Ultrabooks;Game Consoles;Wireless Earbuds;VR Headsets;Keyboards;Wired Headphones;Wireless Headphones"/>
    <s v="ASUS"/>
    <s v="Samsung"/>
    <s v="VoltEdge"/>
    <s v="Bose"/>
    <m/>
    <m/>
    <m/>
    <m/>
    <x v="0"/>
    <x v="2"/>
    <x v="0"/>
  </r>
  <r>
    <s v="C0389"/>
    <s v="Brandon Smith"/>
    <n v="26"/>
    <s v="Male"/>
    <n v="2"/>
    <d v="2024-04-07T00:00:00"/>
    <d v="2024-02-07T00:00:00"/>
    <n v="6456.76"/>
    <n v="3228.38"/>
    <n v="60"/>
    <x v="10"/>
    <s v="Keyboards;Noise-Canceling Over-Ear;Wired Headphones;Wireless Headphones"/>
    <s v="Sony"/>
    <s v="VoltEdge"/>
    <m/>
    <m/>
    <m/>
    <m/>
    <m/>
    <m/>
    <x v="0"/>
    <x v="1"/>
    <x v="0"/>
  </r>
  <r>
    <s v="C0390"/>
    <s v="Shane Gonzalez"/>
    <n v="47"/>
    <s v="Male"/>
    <n v="4"/>
    <d v="2024-12-14T00:00:00"/>
    <d v="2024-01-14T00:00:00"/>
    <n v="14392.43"/>
    <n v="3598.1075000000001"/>
    <n v="111.66666666666667"/>
    <x v="2"/>
    <s v="Ultrabooks;Chargers;Game Consoles;Wireless Earbuds;Keyboards;Noise-Canceling Over-Ear;Wireless Headphones"/>
    <s v="ASUS"/>
    <s v="Sony"/>
    <s v="HP"/>
    <s v="VoltEdge"/>
    <s v="Bose"/>
    <m/>
    <m/>
    <m/>
    <x v="1"/>
    <x v="1"/>
    <x v="0"/>
  </r>
  <r>
    <s v="C0391"/>
    <s v="Whitney Allen"/>
    <n v="43"/>
    <s v="Female"/>
    <n v="1"/>
    <d v="2024-05-23T00:00:00"/>
    <d v="2024-05-23T00:00:00"/>
    <n v="2117.21"/>
    <n v="2117.21"/>
    <s v="NaN"/>
    <x v="8"/>
    <s v="Gaming Laptops;Mice;Wired Headphones"/>
    <s v="ASUS"/>
    <s v="Samsung"/>
    <s v="VoltEdge"/>
    <m/>
    <m/>
    <m/>
    <m/>
    <m/>
    <x v="0"/>
    <x v="1"/>
    <x v="0"/>
  </r>
  <r>
    <s v="C0392"/>
    <s v="Kim Davis"/>
    <n v="58"/>
    <s v="Female"/>
    <n v="4"/>
    <d v="2024-12-18T00:00:00"/>
    <d v="2024-02-03T00:00:00"/>
    <n v="17210.439999999999"/>
    <n v="4302.6099999999997"/>
    <n v="106.33333333333333"/>
    <x v="1"/>
    <s v="Gaming Laptops;Game Consoles;VR Headsets;Keyboards;Fitness Bands;Noise-Canceling Over-Ear;Wired Headphones;Wireless Headphones;Gaming Headsets"/>
    <s v="ASUS"/>
    <s v="HP"/>
    <s v="VoltEdge"/>
    <s v="Dell"/>
    <s v="Bose"/>
    <m/>
    <m/>
    <m/>
    <x v="1"/>
    <x v="0"/>
    <x v="0"/>
  </r>
  <r>
    <s v="C0393"/>
    <s v="Jessica Bird"/>
    <n v="26"/>
    <s v="Female"/>
    <n v="6"/>
    <d v="2024-10-23T00:00:00"/>
    <d v="2024-02-25T00:00:00"/>
    <n v="30112.46"/>
    <n v="5018.7433333333329"/>
    <n v="48.2"/>
    <x v="0"/>
    <s v="Ultrabooks;Chargers;Gaming Laptops;Game Consoles;VR Headsets;Keyboards;Fitness Bands;Wired Headphones;Smartwatches"/>
    <s v="Sony"/>
    <s v="HP"/>
    <s v="VoltEdge"/>
    <s v="Dell"/>
    <s v="Bose"/>
    <s v="Apple"/>
    <m/>
    <m/>
    <x v="1"/>
    <x v="0"/>
    <x v="1"/>
  </r>
  <r>
    <s v="C0394"/>
    <s v="Joseph Wade"/>
    <n v="50"/>
    <s v="Male"/>
    <n v="3"/>
    <d v="2024-11-07T00:00:00"/>
    <d v="2024-03-13T00:00:00"/>
    <n v="9222.61"/>
    <n v="3074.2033333333334"/>
    <n v="119.5"/>
    <x v="12"/>
    <s v="Ultrabooks;VR Headsets;Keyboards;Wired Headphones;Gaming Headsets"/>
    <s v="ASUS"/>
    <s v="VoltEdge"/>
    <s v="Dell"/>
    <s v="Apple"/>
    <m/>
    <m/>
    <m/>
    <m/>
    <x v="0"/>
    <x v="0"/>
    <x v="0"/>
  </r>
  <r>
    <s v="C0395"/>
    <s v="Dana Spencer"/>
    <n v="47"/>
    <s v="Female"/>
    <n v="5"/>
    <d v="2024-10-26T00:00:00"/>
    <d v="2024-01-02T00:00:00"/>
    <n v="19569.010000000002"/>
    <n v="3913.8020000000006"/>
    <n v="74.5"/>
    <x v="11"/>
    <s v="Ultrabooks;Chargers;Game Consoles;Wireless Earbuds;VR Headsets;Keyboards;Fitness Bands;Noise-Canceling Over-Ear;Wireless Headphones"/>
    <s v="Sony"/>
    <s v="HP"/>
    <s v="Samsung"/>
    <s v="VoltEdge"/>
    <s v="Bose"/>
    <m/>
    <m/>
    <m/>
    <x v="1"/>
    <x v="2"/>
    <x v="1"/>
  </r>
  <r>
    <s v="C0396"/>
    <s v="Aaron Collier"/>
    <n v="34"/>
    <s v="Male"/>
    <n v="5"/>
    <d v="2024-10-09T00:00:00"/>
    <d v="2024-04-05T00:00:00"/>
    <n v="20115.72"/>
    <n v="4023.1440000000002"/>
    <n v="46.75"/>
    <x v="7"/>
    <s v="Chargers;Game Consoles;VR Headsets;Streaming Devices;Noise-Canceling Over-Ear;Smart Speakers;Wired Headphones;Smartwatches"/>
    <s v="Sony"/>
    <s v="HP"/>
    <s v="VoltEdge"/>
    <s v="Dell"/>
    <s v="Bose"/>
    <s v="Apple"/>
    <m/>
    <m/>
    <x v="1"/>
    <x v="2"/>
    <x v="1"/>
  </r>
  <r>
    <s v="C0397"/>
    <s v="Matthew English"/>
    <n v="44"/>
    <s v="Male"/>
    <n v="1"/>
    <d v="2024-10-24T00:00:00"/>
    <d v="2024-10-24T00:00:00"/>
    <n v="2446.2800000000002"/>
    <n v="2446.2800000000002"/>
    <s v="NaN"/>
    <x v="2"/>
    <s v="Game Consoles;Wired Headphones"/>
    <s v="VoltEdge"/>
    <s v="Apple"/>
    <m/>
    <m/>
    <m/>
    <m/>
    <m/>
    <m/>
    <x v="0"/>
    <x v="1"/>
    <x v="0"/>
  </r>
  <r>
    <s v="C0398"/>
    <s v="Kimberly Lutz"/>
    <n v="55"/>
    <s v="Female"/>
    <n v="3"/>
    <d v="2024-08-20T00:00:00"/>
    <d v="2024-03-01T00:00:00"/>
    <n v="9106.89"/>
    <n v="3035.6299999999997"/>
    <n v="86"/>
    <x v="2"/>
    <s v="Wireless Earbuds;Keyboards;Fitness Bands;Laptop Sleeves;Wired Headphones"/>
    <s v="ASUS"/>
    <s v="Sony"/>
    <s v="VoltEdge"/>
    <s v="Dell"/>
    <m/>
    <m/>
    <m/>
    <m/>
    <x v="0"/>
    <x v="1"/>
    <x v="0"/>
  </r>
  <r>
    <s v="C0399"/>
    <s v="Lisa Garcia"/>
    <n v="30"/>
    <s v="Female"/>
    <n v="4"/>
    <d v="2024-12-27T00:00:00"/>
    <d v="2024-06-23T00:00:00"/>
    <n v="19256.120000000003"/>
    <n v="4814.0300000000007"/>
    <n v="62.333333333333336"/>
    <x v="8"/>
    <s v="Ultrabooks;Chargers;Gaming Laptops;Game Consoles;VR Headsets;Keyboards;Fitness Bands;Smartwatches"/>
    <s v="ASUS"/>
    <s v="Sony"/>
    <s v="VoltEdge"/>
    <s v="Apple"/>
    <m/>
    <m/>
    <m/>
    <m/>
    <x v="1"/>
    <x v="1"/>
    <x v="0"/>
  </r>
  <r>
    <s v="C0400"/>
    <s v="Patrick Hernandez"/>
    <n v="54"/>
    <s v="Male"/>
    <n v="4"/>
    <d v="2024-11-14T00:00:00"/>
    <d v="2024-05-23T00:00:00"/>
    <n v="10350.14"/>
    <n v="2587.5349999999999"/>
    <n v="58.333333333333336"/>
    <x v="8"/>
    <s v="Ultrabooks;Chargers;Gaming Laptops;Game Consoles;VR Headsets;Keyboards"/>
    <s v="ASUS"/>
    <s v="Sony"/>
    <s v="HP"/>
    <s v="Samsung"/>
    <s v="VoltEdge"/>
    <s v="Dell"/>
    <s v="Apple"/>
    <m/>
    <x v="2"/>
    <x v="1"/>
    <x v="0"/>
  </r>
  <r>
    <s v="C0401"/>
    <s v="Thomas Hernandez"/>
    <n v="51"/>
    <s v="Male"/>
    <n v="3"/>
    <d v="2024-09-24T00:00:00"/>
    <d v="2024-03-10T00:00:00"/>
    <n v="9311.2000000000007"/>
    <n v="3103.7333333333336"/>
    <n v="99"/>
    <x v="14"/>
    <s v="Chargers;Gaming Laptops;Game Consoles;VR Headsets;Keyboards;Gaming Headsets"/>
    <s v="ASUS"/>
    <s v="VoltEdge"/>
    <s v="Bose"/>
    <s v="Apple"/>
    <m/>
    <m/>
    <m/>
    <m/>
    <x v="0"/>
    <x v="0"/>
    <x v="0"/>
  </r>
  <r>
    <s v="C0402"/>
    <s v="Paul Peters"/>
    <n v="34"/>
    <s v="Male"/>
    <n v="3"/>
    <d v="2024-12-11T00:00:00"/>
    <d v="2024-03-28T00:00:00"/>
    <n v="9157.92"/>
    <n v="3052.64"/>
    <n v="129"/>
    <x v="2"/>
    <s v="Chargers;Game Consoles;VR Headsets;Fitness Bands;Smartwatches"/>
    <s v="HP"/>
    <s v="VoltEdge"/>
    <s v="Dell"/>
    <s v="Apple"/>
    <m/>
    <m/>
    <m/>
    <m/>
    <x v="0"/>
    <x v="1"/>
    <x v="0"/>
  </r>
  <r>
    <s v="C0403"/>
    <s v="Jonathan Curtis"/>
    <n v="23"/>
    <s v="Male"/>
    <n v="4"/>
    <d v="2024-12-21T00:00:00"/>
    <d v="2024-03-12T00:00:00"/>
    <n v="14689.52"/>
    <n v="3672.38"/>
    <n v="94.666666666666671"/>
    <x v="0"/>
    <s v="Ultrabooks;Chargers;Gaming Laptops;Game Consoles;Keyboards;Streaming Devices;Noise-Canceling Over-Ear;Wired Headphones;Wireless Headphones;Gaming Headsets"/>
    <s v="Sony"/>
    <s v="VoltEdge"/>
    <s v="Dell"/>
    <s v="Bose"/>
    <s v="Apple"/>
    <m/>
    <m/>
    <m/>
    <x v="1"/>
    <x v="0"/>
    <x v="0"/>
  </r>
  <r>
    <s v="C0404"/>
    <s v="Morgan Sparks"/>
    <n v="23"/>
    <s v="Female"/>
    <n v="3"/>
    <d v="2024-03-09T00:00:00"/>
    <d v="2024-01-16T00:00:00"/>
    <n v="10730.25"/>
    <n v="3576.75"/>
    <n v="26.5"/>
    <x v="12"/>
    <s v="Ultrabooks;Gaming Laptops;Wireless Earbuds;VR Headsets;Keyboards;Noise-Canceling Over-Ear;Smartwatches"/>
    <s v="Sony"/>
    <s v="HP"/>
    <s v="Samsung"/>
    <s v="VoltEdge"/>
    <s v="Bose"/>
    <s v="Apple"/>
    <m/>
    <m/>
    <x v="2"/>
    <x v="0"/>
    <x v="0"/>
  </r>
  <r>
    <s v="C0405"/>
    <s v="Kimberly Mcgee"/>
    <n v="46"/>
    <s v="Female"/>
    <n v="4"/>
    <d v="2024-11-25T00:00:00"/>
    <d v="2024-01-17T00:00:00"/>
    <n v="10602.32"/>
    <n v="2650.58"/>
    <n v="104.33333333333333"/>
    <x v="12"/>
    <s v="Chargers;Game Consoles;Wireless Earbuds;Keyboards;Noise-Canceling Over-Ear;Wired Headphones;Smartwatches;Gaming Headsets"/>
    <s v="ASUS"/>
    <s v="VoltEdge"/>
    <s v="Apple"/>
    <m/>
    <m/>
    <m/>
    <m/>
    <m/>
    <x v="2"/>
    <x v="0"/>
    <x v="0"/>
  </r>
  <r>
    <s v="C0406"/>
    <s v="Christian Schaefer"/>
    <n v="57"/>
    <s v="Male"/>
    <n v="3"/>
    <d v="2024-07-27T00:00:00"/>
    <d v="2024-02-25T00:00:00"/>
    <n v="9078.69"/>
    <n v="3026.23"/>
    <n v="76.5"/>
    <x v="12"/>
    <s v="Ultrabooks;Game Consoles;VR Headsets;Fitness Bands"/>
    <s v="ASUS"/>
    <s v="Sony"/>
    <s v="HP"/>
    <s v="VoltEdge"/>
    <s v="Apple"/>
    <m/>
    <m/>
    <m/>
    <x v="0"/>
    <x v="0"/>
    <x v="0"/>
  </r>
  <r>
    <s v="C0407"/>
    <s v="Robert Rose MD"/>
    <n v="16"/>
    <s v="Male"/>
    <n v="3"/>
    <d v="2024-11-10T00:00:00"/>
    <d v="2024-03-02T00:00:00"/>
    <n v="13382.81"/>
    <n v="4460.9366666666665"/>
    <n v="126.5"/>
    <x v="12"/>
    <s v="Ultrabooks;Game Consoles;Noise-Canceling Over-Ear;Smart Speakers;Wireless Headphones"/>
    <s v="ASUS"/>
    <s v="HP"/>
    <s v="VoltEdge"/>
    <s v="Bose"/>
    <m/>
    <m/>
    <m/>
    <m/>
    <x v="2"/>
    <x v="0"/>
    <x v="0"/>
  </r>
  <r>
    <s v="C0408"/>
    <s v="Ronald Rojas"/>
    <n v="22"/>
    <s v="Male"/>
    <n v="2"/>
    <d v="2024-07-16T00:00:00"/>
    <d v="2024-06-02T00:00:00"/>
    <n v="8479.1"/>
    <n v="4239.55"/>
    <n v="44"/>
    <x v="4"/>
    <s v="Gaming Laptops;Keyboards"/>
    <s v="ASUS"/>
    <s v="VoltEdge"/>
    <s v="Bose"/>
    <m/>
    <m/>
    <m/>
    <m/>
    <m/>
    <x v="2"/>
    <x v="2"/>
    <x v="0"/>
  </r>
  <r>
    <s v="C0409"/>
    <s v="Alexander Kennedy"/>
    <n v="39"/>
    <s v="Male"/>
    <n v="7"/>
    <d v="2024-10-18T00:00:00"/>
    <d v="2024-04-17T00:00:00"/>
    <n v="35815.81"/>
    <n v="5116.5442857142853"/>
    <n v="30.666666666666668"/>
    <x v="4"/>
    <s v="Gaming Laptops;Game Consoles;Wireless Earbuds;VR Headsets;Keyboards;Fitness Bands;Smart Speakers;Wired Headphones;Gaming Headsets"/>
    <s v="ASUS"/>
    <s v="Sony"/>
    <s v="HP"/>
    <s v="VoltEdge"/>
    <s v="Dell"/>
    <s v="Apple"/>
    <m/>
    <m/>
    <x v="1"/>
    <x v="2"/>
    <x v="1"/>
  </r>
  <r>
    <s v="C0410"/>
    <s v="Donald Bowers"/>
    <n v="50"/>
    <s v="Male"/>
    <n v="3"/>
    <d v="2024-05-16T00:00:00"/>
    <d v="2024-04-07T00:00:00"/>
    <n v="7126.670000000001"/>
    <n v="2375.5566666666668"/>
    <n v="19.5"/>
    <x v="5"/>
    <s v="Game Consoles;Wireless Earbuds;VR Headsets;Keyboards"/>
    <s v="ASUS"/>
    <s v="Sony"/>
    <s v="Samsung"/>
    <s v="VoltEdge"/>
    <s v="Apple"/>
    <m/>
    <m/>
    <m/>
    <x v="0"/>
    <x v="1"/>
    <x v="0"/>
  </r>
  <r>
    <s v="C0411"/>
    <s v="Donna Gonzalez"/>
    <n v="50"/>
    <s v="Female"/>
    <n v="3"/>
    <d v="2024-12-16T00:00:00"/>
    <d v="2024-03-12T00:00:00"/>
    <n v="16603.400000000001"/>
    <n v="5534.4666666666672"/>
    <n v="139.5"/>
    <x v="1"/>
    <s v="Ultrabooks;Gaming Laptops;Game Consoles;Keyboards"/>
    <s v="ASUS"/>
    <s v="Sony"/>
    <s v="VoltEdge"/>
    <m/>
    <m/>
    <m/>
    <m/>
    <m/>
    <x v="2"/>
    <x v="0"/>
    <x v="0"/>
  </r>
  <r>
    <s v="C0412"/>
    <s v="Christine Edwards"/>
    <n v="43"/>
    <s v="Female"/>
    <n v="3"/>
    <d v="2024-09-14T00:00:00"/>
    <d v="2024-07-08T00:00:00"/>
    <n v="8949.0400000000009"/>
    <n v="2983.0133333333338"/>
    <n v="34"/>
    <x v="1"/>
    <s v="Ultrabooks;Game Consoles;Wireless Earbuds;VR Headsets;Fitness Bands;Smart Speakers"/>
    <s v="ASUS"/>
    <s v="HP"/>
    <s v="Samsung"/>
    <s v="VoltEdge"/>
    <s v="Apple"/>
    <m/>
    <m/>
    <m/>
    <x v="0"/>
    <x v="0"/>
    <x v="0"/>
  </r>
  <r>
    <s v="C0413"/>
    <s v="Chris Harris"/>
    <n v="52"/>
    <s v="Male"/>
    <n v="3"/>
    <d v="2024-09-26T00:00:00"/>
    <d v="2024-02-03T00:00:00"/>
    <n v="7946.1100000000006"/>
    <n v="2648.7033333333334"/>
    <n v="118"/>
    <x v="6"/>
    <s v="Game Consoles;Keyboards;Fitness Bands;Noise-Canceling Over-Ear;Smart Speakers;Wired Headphones;Wireless Headphones"/>
    <s v="Sony"/>
    <s v="HP"/>
    <s v="VoltEdge"/>
    <m/>
    <m/>
    <m/>
    <m/>
    <m/>
    <x v="0"/>
    <x v="2"/>
    <x v="0"/>
  </r>
  <r>
    <s v="C0414"/>
    <s v="David Lewis"/>
    <n v="35"/>
    <s v="Male"/>
    <n v="6"/>
    <d v="2024-08-04T00:00:00"/>
    <d v="2024-01-21T00:00:00"/>
    <n v="32540.480000000003"/>
    <n v="5423.4133333333339"/>
    <n v="39.200000000000003"/>
    <x v="12"/>
    <s v="Ultrabooks;Chargers;Gaming Laptops;Game Consoles;VR Headsets;Keyboards;Fitness Bands;Streaming Devices;Noise-Canceling Over-Ear;Smart Speakers"/>
    <s v="Sony"/>
    <s v="HP"/>
    <s v="VoltEdge"/>
    <s v="Dell"/>
    <s v="Bose"/>
    <s v="Apple"/>
    <m/>
    <m/>
    <x v="1"/>
    <x v="0"/>
    <x v="1"/>
  </r>
  <r>
    <s v="C0415"/>
    <s v="Raymond Adams"/>
    <n v="29"/>
    <s v="Male"/>
    <n v="3"/>
    <d v="2024-10-09T00:00:00"/>
    <d v="2024-02-17T00:00:00"/>
    <n v="8313.8100000000013"/>
    <n v="2771.2700000000004"/>
    <n v="117.5"/>
    <x v="12"/>
    <s v="Ultrabooks;Chargers;Gaming Laptops;Mice;VR Headsets"/>
    <s v="ASUS"/>
    <s v="Sony"/>
    <s v="VoltEdge"/>
    <s v="Dell"/>
    <s v="Bose"/>
    <s v="Apple"/>
    <m/>
    <m/>
    <x v="0"/>
    <x v="0"/>
    <x v="0"/>
  </r>
  <r>
    <s v="C0416"/>
    <s v="Misty Cox"/>
    <n v="52"/>
    <s v="Female"/>
    <n v="5"/>
    <d v="2024-11-15T00:00:00"/>
    <d v="2024-01-07T00:00:00"/>
    <n v="22014.92"/>
    <n v="4402.9839999999995"/>
    <n v="78.25"/>
    <x v="12"/>
    <s v="Ultrabooks;Game Consoles;Mice;Keyboards;Fitness Bands;Streaming Devices;Smartwatches"/>
    <s v="Sony"/>
    <s v="HP"/>
    <s v="Samsung"/>
    <s v="VoltEdge"/>
    <s v="Dell"/>
    <s v="Bose"/>
    <m/>
    <m/>
    <x v="1"/>
    <x v="0"/>
    <x v="0"/>
  </r>
  <r>
    <s v="C0417"/>
    <s v="Susan Hoffman"/>
    <n v="27"/>
    <s v="Female"/>
    <n v="2"/>
    <d v="2024-03-23T00:00:00"/>
    <d v="2024-03-06T00:00:00"/>
    <n v="4677.18"/>
    <n v="2338.59"/>
    <n v="17"/>
    <x v="12"/>
    <s v="Ultrabooks;Wireless Earbuds;Streaming Devices;Laptop Sleeves;Wired Headphones"/>
    <s v="ASUS"/>
    <s v="VoltEdge"/>
    <s v="Dell"/>
    <m/>
    <m/>
    <m/>
    <m/>
    <m/>
    <x v="0"/>
    <x v="0"/>
    <x v="0"/>
  </r>
  <r>
    <s v="C0418"/>
    <s v="Alyssa Rivera"/>
    <n v="38"/>
    <s v="Female"/>
    <n v="3"/>
    <d v="2024-12-05T00:00:00"/>
    <d v="2024-03-16T00:00:00"/>
    <n v="11060.929999999998"/>
    <n v="3686.976666666666"/>
    <n v="132"/>
    <x v="12"/>
    <s v="Mice;VR Headsets;Streaming Devices;Noise-Canceling Over-Ear;Wireless Headphones;Smartwatches;Gaming Headsets"/>
    <s v="Samsung"/>
    <s v="VoltEdge"/>
    <s v="Dell"/>
    <s v="Apple"/>
    <m/>
    <m/>
    <m/>
    <m/>
    <x v="2"/>
    <x v="0"/>
    <x v="0"/>
  </r>
  <r>
    <s v="C0419"/>
    <s v="Christopher Martinez"/>
    <n v="44"/>
    <s v="Male"/>
    <n v="4"/>
    <d v="2024-12-16T00:00:00"/>
    <d v="2024-08-11T00:00:00"/>
    <n v="7651.5"/>
    <n v="1912.875"/>
    <n v="42.333333333333336"/>
    <x v="12"/>
    <s v="Ultrabooks;Chargers;Game Consoles;Mice;Keyboards;Wired Headphones;Wireless Headphones;Gaming Headsets"/>
    <s v="ASUS"/>
    <s v="HP"/>
    <s v="Samsung"/>
    <s v="VoltEdge"/>
    <s v="Dell"/>
    <m/>
    <m/>
    <m/>
    <x v="2"/>
    <x v="0"/>
    <x v="0"/>
  </r>
  <r>
    <s v="C0420"/>
    <s v="Deborah Lin"/>
    <n v="52"/>
    <s v="Female"/>
    <n v="8"/>
    <d v="2024-10-12T00:00:00"/>
    <d v="2024-02-01T00:00:00"/>
    <n v="30123.88"/>
    <n v="3765.4850000000001"/>
    <n v="36.285714285714285"/>
    <x v="11"/>
    <s v="Ultrabooks;Chargers;Gaming Laptops;Game Consoles;VR Headsets;Fitness Bands;Streaming Devices;Noise-Canceling Over-Ear;Laptop Sleeves;Wired Headphones;Smartwatches"/>
    <s v="ASUS"/>
    <s v="Sony"/>
    <s v="HP"/>
    <s v="Samsung"/>
    <s v="VoltEdge"/>
    <s v="Dell"/>
    <s v="Apple"/>
    <m/>
    <x v="1"/>
    <x v="2"/>
    <x v="1"/>
  </r>
  <r>
    <s v="C0421"/>
    <s v="Mandy Brooks"/>
    <n v="60"/>
    <s v="Female"/>
    <n v="4"/>
    <d v="2024-12-20T00:00:00"/>
    <d v="2024-01-02T00:00:00"/>
    <n v="9410.43"/>
    <n v="2352.6075000000001"/>
    <n v="117.66666666666667"/>
    <x v="11"/>
    <s v="Ultrabooks;Chargers;Gaming Laptops;Wireless Earbuds;Keyboards;Noise-Canceling Over-Ear;Smart Speakers;Wireless Headphones;Gaming Headsets"/>
    <s v="ASUS"/>
    <s v="Sony"/>
    <s v="HP"/>
    <s v="VoltEdge"/>
    <s v="Bose"/>
    <s v="Apple"/>
    <m/>
    <m/>
    <x v="2"/>
    <x v="2"/>
    <x v="0"/>
  </r>
  <r>
    <s v="C0422"/>
    <s v="Nicholas Morris"/>
    <n v="59"/>
    <s v="Male"/>
    <n v="2"/>
    <d v="2024-09-20T00:00:00"/>
    <d v="2024-09-12T00:00:00"/>
    <n v="12412.67"/>
    <n v="6206.335"/>
    <n v="8"/>
    <x v="11"/>
    <s v="Chargers;Gaming Laptops;Keyboards;Wired Headphones"/>
    <s v="ASUS"/>
    <s v="HP"/>
    <s v="VoltEdge"/>
    <s v="Bose"/>
    <m/>
    <m/>
    <m/>
    <m/>
    <x v="2"/>
    <x v="2"/>
    <x v="0"/>
  </r>
  <r>
    <s v="C0423"/>
    <s v="Tina Harris"/>
    <n v="29"/>
    <s v="Female"/>
    <n v="6"/>
    <d v="2024-08-28T00:00:00"/>
    <d v="2024-01-18T00:00:00"/>
    <n v="26393.690000000002"/>
    <n v="4398.9483333333337"/>
    <n v="44.6"/>
    <x v="11"/>
    <s v="Gaming Laptops;Game Consoles;Keyboards;Fitness Bands;Smart Speakers;Laptop Sleeves;Wired Headphones"/>
    <s v="ASUS"/>
    <s v="Sony"/>
    <s v="HP"/>
    <s v="VoltEdge"/>
    <s v="Dell"/>
    <s v="Apple"/>
    <m/>
    <m/>
    <x v="1"/>
    <x v="2"/>
    <x v="1"/>
  </r>
  <r>
    <s v="C0424"/>
    <s v="Tony Garcia"/>
    <n v="35"/>
    <s v="Male"/>
    <n v="4"/>
    <d v="2024-09-22T00:00:00"/>
    <d v="2024-04-28T00:00:00"/>
    <n v="9029.84"/>
    <n v="2257.46"/>
    <n v="49"/>
    <x v="11"/>
    <s v="Ultrabooks;Chargers;Game Consoles;VR Headsets;Keyboards;Noise-Canceling Over-Ear;Smart Speakers;Laptop Sleeves;Gaming Headsets"/>
    <s v="ASUS"/>
    <s v="Sony"/>
    <s v="HP"/>
    <s v="VoltEdge"/>
    <m/>
    <m/>
    <m/>
    <m/>
    <x v="2"/>
    <x v="2"/>
    <x v="0"/>
  </r>
  <r>
    <s v="C0425"/>
    <s v="Charles Butler DDS"/>
    <n v="18"/>
    <s v="Male"/>
    <n v="5"/>
    <d v="2024-08-05T00:00:00"/>
    <d v="2024-03-03T00:00:00"/>
    <n v="13360.98"/>
    <n v="2672.1959999999999"/>
    <n v="38.75"/>
    <x v="11"/>
    <s v="Ultrabooks;Chargers;Game Consoles;VR Headsets;Keyboards;Fitness Bands;Streaming Devices;Gaming Headsets"/>
    <s v="Sony"/>
    <s v="HP"/>
    <s v="Samsung"/>
    <s v="VoltEdge"/>
    <s v="Dell"/>
    <m/>
    <m/>
    <m/>
    <x v="2"/>
    <x v="2"/>
    <x v="1"/>
  </r>
  <r>
    <s v="C0426"/>
    <s v="Brent Jackson"/>
    <n v="40"/>
    <s v="Male"/>
    <n v="3"/>
    <d v="2024-08-12T00:00:00"/>
    <d v="2024-01-17T00:00:00"/>
    <n v="9623.64"/>
    <n v="3207.8799999999997"/>
    <n v="104"/>
    <x v="11"/>
    <s v="Ultrabooks;Chargers;Gaming Laptops;VR Headsets;Keyboards;Gaming Headsets"/>
    <s v="ASUS"/>
    <s v="HP"/>
    <s v="VoltEdge"/>
    <s v="Apple"/>
    <m/>
    <m/>
    <m/>
    <m/>
    <x v="0"/>
    <x v="2"/>
    <x v="0"/>
  </r>
  <r>
    <s v="C0427"/>
    <s v="Derrick Lowe"/>
    <n v="50"/>
    <s v="Male"/>
    <n v="5"/>
    <d v="2024-11-16T00:00:00"/>
    <d v="2024-02-14T00:00:00"/>
    <n v="14799.42"/>
    <n v="2959.884"/>
    <n v="69"/>
    <x v="11"/>
    <s v="Ultrabooks;Chargers;Mice;Wireless Earbuds;VR Headsets;Keyboards;Fitness Bands"/>
    <s v="ASUS"/>
    <s v="Sony"/>
    <s v="Samsung"/>
    <s v="VoltEdge"/>
    <s v="Apple"/>
    <m/>
    <m/>
    <m/>
    <x v="2"/>
    <x v="2"/>
    <x v="1"/>
  </r>
  <r>
    <s v="C0428"/>
    <s v="John Ramirez"/>
    <n v="36"/>
    <s v="Male"/>
    <n v="5"/>
    <d v="2024-09-28T00:00:00"/>
    <d v="2024-01-07T00:00:00"/>
    <n v="11098.179999999998"/>
    <n v="2219.6359999999995"/>
    <n v="66.25"/>
    <x v="14"/>
    <s v="Ultrabooks;Chargers;Gaming Laptops;Game Consoles;Wireless Earbuds;VR Headsets;Noise-Canceling Over-Ear;Smart Speakers;Wired Headphones;Wireless Headphones"/>
    <s v="ASUS"/>
    <s v="Sony"/>
    <s v="HP"/>
    <s v="Samsung"/>
    <s v="VoltEdge"/>
    <s v="Dell"/>
    <s v="Bose"/>
    <s v="Apple"/>
    <x v="2"/>
    <x v="0"/>
    <x v="1"/>
  </r>
  <r>
    <s v="C0429"/>
    <s v="Connie Morton"/>
    <n v="52"/>
    <s v="Female"/>
    <n v="1"/>
    <d v="2024-06-13T00:00:00"/>
    <d v="2024-06-13T00:00:00"/>
    <n v="3140.22"/>
    <n v="3140.22"/>
    <s v="NaN"/>
    <x v="14"/>
    <s v="Gaming Laptops;Wireless Earbuds;VR Headsets"/>
    <s v="ASUS"/>
    <s v="VoltEdge"/>
    <m/>
    <m/>
    <m/>
    <m/>
    <m/>
    <m/>
    <x v="0"/>
    <x v="0"/>
    <x v="0"/>
  </r>
  <r>
    <s v="C0430"/>
    <s v="Kayla Pham"/>
    <n v="37"/>
    <s v="Female"/>
    <n v="2"/>
    <d v="2024-09-16T00:00:00"/>
    <d v="2024-06-22T00:00:00"/>
    <n v="4764.24"/>
    <n v="2382.12"/>
    <n v="86"/>
    <x v="6"/>
    <s v="Ultrabooks;Game Consoles;VR Headsets;Wired Headphones;Smartwatches"/>
    <s v="ASUS"/>
    <s v="HP"/>
    <s v="Samsung"/>
    <s v="VoltEdge"/>
    <m/>
    <m/>
    <m/>
    <m/>
    <x v="0"/>
    <x v="2"/>
    <x v="0"/>
  </r>
  <r>
    <s v="C0431"/>
    <s v="Taylor Lewis"/>
    <n v="54"/>
    <s v="Female"/>
    <n v="10"/>
    <d v="2024-11-03T00:00:00"/>
    <d v="2024-01-22T00:00:00"/>
    <n v="44063.060000000005"/>
    <n v="4406.3060000000005"/>
    <n v="31.777777777777779"/>
    <x v="6"/>
    <s v="Ultrabooks;Chargers;Gaming Laptops;Game Consoles;Mice;VR Headsets;Keyboards;Fitness Bands;Streaming Devices;Noise-Canceling Over-Ear;Smart Speakers;Wired Headphones;Wireless Headphones"/>
    <s v="Sony"/>
    <s v="HP"/>
    <s v="Samsung"/>
    <s v="VoltEdge"/>
    <s v="Dell"/>
    <s v="Bose"/>
    <s v="Apple"/>
    <m/>
    <x v="1"/>
    <x v="2"/>
    <x v="1"/>
  </r>
  <r>
    <s v="C0432"/>
    <s v="Cynthia Fisher"/>
    <n v="35"/>
    <s v="Female"/>
    <n v="7"/>
    <d v="2024-12-13T00:00:00"/>
    <d v="2024-01-13T00:00:00"/>
    <n v="22898.760000000002"/>
    <n v="3271.2514285714287"/>
    <n v="55.833333333333336"/>
    <x v="5"/>
    <s v="Ultrabooks;Chargers;Gaming Laptops;Game Consoles;Wireless Earbuds;Keyboards;Fitness Bands;Streaming Devices;Wired Headphones;Wireless Headphones"/>
    <s v="ASUS"/>
    <s v="Sony"/>
    <s v="HP"/>
    <s v="Samsung"/>
    <s v="VoltEdge"/>
    <s v="Dell"/>
    <s v="Bose"/>
    <m/>
    <x v="2"/>
    <x v="1"/>
    <x v="1"/>
  </r>
  <r>
    <s v="C0433"/>
    <s v="Corey Nielsen"/>
    <n v="53"/>
    <s v="Male"/>
    <n v="4"/>
    <d v="2024-12-19T00:00:00"/>
    <d v="2024-01-18T00:00:00"/>
    <n v="16004.039999999999"/>
    <n v="4001.0099999999998"/>
    <n v="112"/>
    <x v="11"/>
    <s v="Ultrabooks;Chargers;Gaming Laptops;Game Consoles;Mice;Keyboards;Fitness Bands;Smart Speakers;Smartwatches"/>
    <s v="Sony"/>
    <s v="HP"/>
    <s v="Samsung"/>
    <s v="VoltEdge"/>
    <s v="Apple"/>
    <m/>
    <m/>
    <m/>
    <x v="1"/>
    <x v="2"/>
    <x v="0"/>
  </r>
  <r>
    <s v="C0434"/>
    <s v="Susan Smith"/>
    <n v="29"/>
    <s v="Female"/>
    <n v="5"/>
    <d v="2024-11-04T00:00:00"/>
    <d v="2024-01-11T00:00:00"/>
    <n v="15318.22"/>
    <n v="3063.6439999999998"/>
    <n v="74.5"/>
    <x v="0"/>
    <s v="Ultrabooks;Gaming Laptops;Game Consoles;Mice;VR Headsets;Streaming Devices;Gaming Headsets"/>
    <s v="ASUS"/>
    <s v="Samsung"/>
    <s v="VoltEdge"/>
    <s v="Dell"/>
    <s v="Bose"/>
    <s v="Apple"/>
    <m/>
    <m/>
    <x v="2"/>
    <x v="0"/>
    <x v="1"/>
  </r>
  <r>
    <s v="C0435"/>
    <s v="Ronald Howard"/>
    <n v="52"/>
    <s v="Male"/>
    <n v="2"/>
    <d v="2024-06-02T00:00:00"/>
    <d v="2024-02-24T00:00:00"/>
    <n v="7081.9100000000008"/>
    <n v="3540.9550000000004"/>
    <n v="99"/>
    <x v="0"/>
    <s v="Ultrabooks;Chargers;Game Consoles"/>
    <s v="Sony"/>
    <s v="HP"/>
    <s v="Samsung"/>
    <s v="VoltEdge"/>
    <s v="Apple"/>
    <m/>
    <m/>
    <m/>
    <x v="2"/>
    <x v="0"/>
    <x v="0"/>
  </r>
  <r>
    <s v="C0436"/>
    <s v="James Cortez"/>
    <n v="29"/>
    <s v="Male"/>
    <n v="5"/>
    <d v="2024-12-07T00:00:00"/>
    <d v="2024-06-26T00:00:00"/>
    <n v="17015.499999999996"/>
    <n v="3403.0999999999995"/>
    <n v="41"/>
    <x v="7"/>
    <s v="Ultrabooks;Chargers;Gaming Laptops;Game Consoles;Wireless Earbuds;VR Headsets;Keyboards;Wired Headphones;Wireless Headphones;Smartwatches;Gaming Headsets"/>
    <s v="ASUS"/>
    <s v="Sony"/>
    <s v="HP"/>
    <s v="VoltEdge"/>
    <s v="Bose"/>
    <m/>
    <m/>
    <m/>
    <x v="2"/>
    <x v="2"/>
    <x v="1"/>
  </r>
  <r>
    <s v="C0437"/>
    <s v="Christine Lewis"/>
    <n v="39"/>
    <s v="Female"/>
    <n v="4"/>
    <d v="2024-10-17T00:00:00"/>
    <d v="2024-04-12T00:00:00"/>
    <n v="9835.98"/>
    <n v="2458.9949999999999"/>
    <n v="62.666666666666664"/>
    <x v="7"/>
    <s v="Gaming Laptops;Mice;VR Headsets;Keyboards;Fitness Bands;Streaming Devices;Smart Speakers;Laptop Sleeves;Wired Headphones;Wireless Headphones"/>
    <s v="Sony"/>
    <s v="HP"/>
    <s v="VoltEdge"/>
    <s v="Dell"/>
    <s v="Bose"/>
    <m/>
    <m/>
    <m/>
    <x v="2"/>
    <x v="2"/>
    <x v="0"/>
  </r>
  <r>
    <s v="C0438"/>
    <s v="Benjamin Henry"/>
    <n v="35"/>
    <s v="Male"/>
    <n v="2"/>
    <d v="2024-07-22T00:00:00"/>
    <d v="2024-07-07T00:00:00"/>
    <n v="6997.93"/>
    <n v="3498.9650000000001"/>
    <n v="15"/>
    <x v="12"/>
    <s v="Ultrabooks;Gaming Laptops;Smart Speakers;Wireless Headphones;Smartwatches"/>
    <s v="HP"/>
    <s v="VoltEdge"/>
    <s v="Bose"/>
    <s v="Apple"/>
    <m/>
    <m/>
    <m/>
    <m/>
    <x v="0"/>
    <x v="0"/>
    <x v="0"/>
  </r>
  <r>
    <s v="C0439"/>
    <s v="Karen Cole"/>
    <n v="31"/>
    <s v="Female"/>
    <n v="3"/>
    <d v="2024-08-27T00:00:00"/>
    <d v="2024-02-23T00:00:00"/>
    <n v="6685.9"/>
    <n v="2228.6333333333332"/>
    <n v="93"/>
    <x v="11"/>
    <s v="Gaming Laptops;Mice;VR Headsets;Fitness Bands;Noise-Canceling Over-Ear;Smartwatches"/>
    <s v="Samsung"/>
    <s v="VoltEdge"/>
    <s v="Bose"/>
    <m/>
    <m/>
    <m/>
    <m/>
    <m/>
    <x v="0"/>
    <x v="2"/>
    <x v="0"/>
  </r>
  <r>
    <s v="C0440"/>
    <s v="Jonathan Ballard"/>
    <n v="51"/>
    <s v="Male"/>
    <n v="5"/>
    <d v="2024-10-04T00:00:00"/>
    <d v="2024-02-21T00:00:00"/>
    <n v="17810.340000000004"/>
    <n v="3562.0680000000007"/>
    <n v="56.5"/>
    <x v="11"/>
    <s v="Ultrabooks;Chargers;Gaming Laptops;Game Consoles;Wireless Earbuds;VR Headsets;Keyboards;Wireless Headphones"/>
    <s v="ASUS"/>
    <s v="Sony"/>
    <s v="HP"/>
    <s v="VoltEdge"/>
    <s v="Apple"/>
    <m/>
    <m/>
    <m/>
    <x v="1"/>
    <x v="2"/>
    <x v="1"/>
  </r>
  <r>
    <s v="C0441"/>
    <s v="Willie Hernandez"/>
    <n v="46"/>
    <s v="Male"/>
    <n v="4"/>
    <d v="2024-12-29T00:00:00"/>
    <d v="2024-05-22T00:00:00"/>
    <n v="15323.36"/>
    <n v="3830.84"/>
    <n v="73.666666666666671"/>
    <x v="2"/>
    <s v="Gaming Laptops;Game Consoles;Mice;Keyboards;Fitness Bands;Noise-Canceling Over-Ear;Wired Headphones;Smartwatches"/>
    <s v="ASUS"/>
    <s v="Samsung"/>
    <s v="VoltEdge"/>
    <s v="Bose"/>
    <s v="Apple"/>
    <m/>
    <m/>
    <m/>
    <x v="1"/>
    <x v="1"/>
    <x v="0"/>
  </r>
  <r>
    <s v="C0442"/>
    <s v="Brandon Green"/>
    <n v="40"/>
    <s v="Male"/>
    <n v="2"/>
    <d v="2024-11-14T00:00:00"/>
    <d v="2024-04-06T00:00:00"/>
    <n v="4839.99"/>
    <n v="2419.9949999999999"/>
    <n v="222"/>
    <x v="2"/>
    <s v="Ultrabooks;Chargers;VR Headsets;Fitness Bands;Wired Headphones;Wireless Headphones"/>
    <s v="Sony"/>
    <s v="HP"/>
    <s v="VoltEdge"/>
    <s v="Bose"/>
    <m/>
    <m/>
    <m/>
    <m/>
    <x v="0"/>
    <x v="1"/>
    <x v="0"/>
  </r>
  <r>
    <s v="C0443"/>
    <s v="Jennifer Dunn"/>
    <n v="56"/>
    <s v="Female"/>
    <n v="8"/>
    <d v="2024-11-24T00:00:00"/>
    <d v="2024-01-05T00:00:00"/>
    <n v="27964.310000000005"/>
    <n v="3495.5387500000006"/>
    <n v="46.285714285714285"/>
    <x v="2"/>
    <s v="Ultrabooks;Chargers;Gaming Laptops;Game Consoles;Wireless Earbuds;VR Headsets;Keyboards;Fitness Bands;Noise-Canceling Over-Ear;Wired Headphones;Wireless Headphones"/>
    <s v="ASUS"/>
    <s v="Sony"/>
    <s v="Samsung"/>
    <s v="VoltEdge"/>
    <s v="Dell"/>
    <s v="Bose"/>
    <s v="Apple"/>
    <m/>
    <x v="2"/>
    <x v="1"/>
    <x v="1"/>
  </r>
  <r>
    <s v="C0444"/>
    <s v="Tammy Garcia"/>
    <n v="54"/>
    <s v="Female"/>
    <n v="1"/>
    <d v="2024-01-10T00:00:00"/>
    <d v="2024-01-10T00:00:00"/>
    <n v="5045.8999999999996"/>
    <n v="5045.8999999999996"/>
    <s v="NaN"/>
    <x v="3"/>
    <s v="Keyboards;NoiseNaNCanceling OverNaNEar"/>
    <s v="Sony"/>
    <s v="VoltEdge"/>
    <m/>
    <m/>
    <m/>
    <m/>
    <m/>
    <m/>
    <x v="2"/>
    <x v="0"/>
    <x v="0"/>
  </r>
  <r>
    <s v="C0445"/>
    <s v="Sarah Haynes"/>
    <n v="16"/>
    <s v="Female"/>
    <n v="2"/>
    <d v="2024-11-06T00:00:00"/>
    <d v="2024-06-01T00:00:00"/>
    <n v="4016.32"/>
    <n v="2008.16"/>
    <n v="158"/>
    <x v="10"/>
    <s v="Ultrabooks;Gaming Laptops;Mice;VR Headsets;Wired Headphones;Wireless Headphones"/>
    <s v="Samsung"/>
    <s v="VoltEdge"/>
    <m/>
    <m/>
    <m/>
    <m/>
    <m/>
    <m/>
    <x v="0"/>
    <x v="1"/>
    <x v="0"/>
  </r>
  <r>
    <s v="C0446"/>
    <s v="Ruben Wilson"/>
    <n v="42"/>
    <s v="Male"/>
    <n v="2"/>
    <d v="2024-06-10T00:00:00"/>
    <d v="2024-05-15T00:00:00"/>
    <n v="7548.2899999999991"/>
    <n v="3774.1449999999995"/>
    <n v="26"/>
    <x v="10"/>
    <s v="Chargers;Gaming Laptops;Game Consoles;Wireless Earbuds"/>
    <s v="HP"/>
    <s v="VoltEdge"/>
    <s v="Dell"/>
    <m/>
    <m/>
    <m/>
    <m/>
    <m/>
    <x v="2"/>
    <x v="1"/>
    <x v="0"/>
  </r>
  <r>
    <s v="C0447"/>
    <s v="Joseph Oconnor"/>
    <n v="24"/>
    <s v="Male"/>
    <n v="2"/>
    <d v="2024-12-16T00:00:00"/>
    <d v="2024-03-27T00:00:00"/>
    <n v="5462.48"/>
    <n v="2731.24"/>
    <n v="264"/>
    <x v="10"/>
    <s v="Chargers;Game Consoles;Wireless Earbuds"/>
    <s v="ASUS"/>
    <s v="HP"/>
    <s v="Samsung"/>
    <s v="VoltEdge"/>
    <s v="Apple"/>
    <m/>
    <m/>
    <m/>
    <x v="0"/>
    <x v="1"/>
    <x v="0"/>
  </r>
  <r>
    <s v="C0448"/>
    <s v="Tyler Jones"/>
    <n v="23"/>
    <s v="Male"/>
    <n v="6"/>
    <d v="2024-10-06T00:00:00"/>
    <d v="2024-01-19T00:00:00"/>
    <n v="13348.349999999999"/>
    <n v="2224.7249999999999"/>
    <n v="52.2"/>
    <x v="0"/>
    <s v="Ultrabooks;Chargers;Mice;Wireless Earbuds;VR Headsets;Keyboards;Streaming Devices;Laptop Sleeves;Wired Headphones;Wireless Headphones"/>
    <s v="ASUS"/>
    <s v="Sony"/>
    <s v="Samsung"/>
    <s v="VoltEdge"/>
    <s v="Dell"/>
    <s v="Bose"/>
    <s v="Apple"/>
    <m/>
    <x v="2"/>
    <x v="0"/>
    <x v="1"/>
  </r>
  <r>
    <s v="C0449"/>
    <s v="Rachael Walker"/>
    <n v="55"/>
    <s v="Female"/>
    <n v="5"/>
    <d v="2024-12-16T00:00:00"/>
    <d v="2024-05-24T00:00:00"/>
    <n v="19605.420000000002"/>
    <n v="3921.0840000000003"/>
    <n v="51.5"/>
    <x v="0"/>
    <s v="Chargers;Game Consoles;Keyboards;Noise-Canceling Over-Ear;Wireless Headphones"/>
    <s v="Sony"/>
    <s v="VoltEdge"/>
    <s v="Dell"/>
    <s v="Bose"/>
    <m/>
    <m/>
    <m/>
    <m/>
    <x v="1"/>
    <x v="0"/>
    <x v="1"/>
  </r>
  <r>
    <s v="C0450"/>
    <s v="Jeffrey Lawson"/>
    <n v="36"/>
    <s v="Male"/>
    <n v="4"/>
    <d v="2024-12-28T00:00:00"/>
    <d v="2024-06-01T00:00:00"/>
    <n v="13363.3"/>
    <n v="3340.8249999999998"/>
    <n v="70"/>
    <x v="12"/>
    <s v="Ultrabooks;Chargers;Streaming Devices;Laptop Sleeves;Wired Headphones"/>
    <s v="ASUS"/>
    <s v="Sony"/>
    <s v="VoltEdge"/>
    <s v="Dell"/>
    <s v="Apple"/>
    <m/>
    <m/>
    <m/>
    <x v="2"/>
    <x v="0"/>
    <x v="0"/>
  </r>
  <r>
    <s v="C0451"/>
    <s v="Benjamin Ward"/>
    <n v="30"/>
    <s v="Male"/>
    <n v="5"/>
    <d v="2024-09-04T00:00:00"/>
    <d v="2024-02-20T00:00:00"/>
    <n v="16588.260000000002"/>
    <n v="3317.6520000000005"/>
    <n v="49.25"/>
    <x v="11"/>
    <s v="Ultrabooks;Chargers;Game Consoles;VR Headsets;Keyboards;Fitness Bands;Wireless Headphones;Smartwatches"/>
    <s v="Sony"/>
    <s v="HP"/>
    <s v="Samsung"/>
    <s v="VoltEdge"/>
    <s v="Apple"/>
    <m/>
    <m/>
    <m/>
    <x v="2"/>
    <x v="2"/>
    <x v="1"/>
  </r>
  <r>
    <s v="C0452"/>
    <s v="Robert Stewart"/>
    <n v="19"/>
    <s v="Male"/>
    <n v="5"/>
    <d v="2024-09-19T00:00:00"/>
    <d v="2024-03-20T00:00:00"/>
    <n v="11623.42"/>
    <n v="2324.6840000000002"/>
    <n v="45.75"/>
    <x v="11"/>
    <s v="Chargers;Gaming Laptops;Mice;VR Headsets;Keyboards;Fitness Bands;Smart Speakers"/>
    <s v="ASUS"/>
    <s v="Sony"/>
    <s v="HP"/>
    <s v="Samsung"/>
    <s v="VoltEdge"/>
    <s v="Apple"/>
    <m/>
    <m/>
    <x v="2"/>
    <x v="2"/>
    <x v="1"/>
  </r>
  <r>
    <s v="C0453"/>
    <s v="Sara Gonzalez"/>
    <n v="43"/>
    <s v="Female"/>
    <n v="3"/>
    <d v="2024-08-01T00:00:00"/>
    <d v="2024-01-27T00:00:00"/>
    <n v="6300.66"/>
    <n v="2100.2199999999998"/>
    <n v="93.5"/>
    <x v="4"/>
    <s v="Chargers;Gaming Laptops;Game Consoles;Wired Headphones;Smartwatches"/>
    <s v="Sony"/>
    <s v="Samsung"/>
    <s v="VoltEdge"/>
    <s v="Dell"/>
    <s v="Apple"/>
    <m/>
    <m/>
    <m/>
    <x v="0"/>
    <x v="2"/>
    <x v="0"/>
  </r>
  <r>
    <s v="C0454"/>
    <s v="Richard White"/>
    <n v="35"/>
    <s v="Male"/>
    <n v="2"/>
    <d v="2024-06-22T00:00:00"/>
    <d v="2024-01-07T00:00:00"/>
    <n v="4864.2299999999996"/>
    <n v="2432.1149999999998"/>
    <n v="167"/>
    <x v="4"/>
    <s v="Ultrabooks;Gaming Laptops;Game Consoles;Smart Speakers;Smartwatches"/>
    <s v="HP"/>
    <s v="Samsung"/>
    <s v="VoltEdge"/>
    <m/>
    <m/>
    <m/>
    <m/>
    <m/>
    <x v="0"/>
    <x v="2"/>
    <x v="0"/>
  </r>
  <r>
    <s v="C0455"/>
    <s v="Katie Duncan"/>
    <n v="28"/>
    <s v="Female"/>
    <n v="3"/>
    <d v="2024-12-01T00:00:00"/>
    <d v="2024-01-04T00:00:00"/>
    <n v="9702.09"/>
    <n v="3234.03"/>
    <n v="166"/>
    <x v="14"/>
    <s v="Ultrabooks;Chargers;VR Headsets;Keyboards;Noise-Canceling Over-Ear;Wired Headphones"/>
    <s v="Sony"/>
    <s v="HP"/>
    <s v="Samsung"/>
    <s v="VoltEdge"/>
    <s v="Dell"/>
    <m/>
    <m/>
    <m/>
    <x v="0"/>
    <x v="0"/>
    <x v="0"/>
  </r>
  <r>
    <s v="C0456"/>
    <s v="Thomas Thompson"/>
    <n v="19"/>
    <s v="Male"/>
    <n v="4"/>
    <d v="2024-11-25T00:00:00"/>
    <d v="2024-01-18T00:00:00"/>
    <n v="16577.920000000002"/>
    <n v="4144.4800000000005"/>
    <n v="104"/>
    <x v="8"/>
    <s v="Ultrabooks;Chargers;Game Consoles;Wireless Earbuds;Streaming Devices;Noise-Canceling Over-Ear;Smart Speakers;Laptop Sleeves;Wireless Headphones"/>
    <s v="ASUS"/>
    <s v="HP"/>
    <s v="VoltEdge"/>
    <s v="Dell"/>
    <s v="Bose"/>
    <m/>
    <m/>
    <m/>
    <x v="1"/>
    <x v="1"/>
    <x v="0"/>
  </r>
  <r>
    <s v="C0457"/>
    <s v="Michael Lawrence"/>
    <n v="17"/>
    <s v="Male"/>
    <n v="3"/>
    <d v="2024-11-04T00:00:00"/>
    <d v="2024-03-22T00:00:00"/>
    <n v="16003.739999999998"/>
    <n v="5334.579999999999"/>
    <n v="113.5"/>
    <x v="4"/>
    <s v="Chargers;Game Consoles;Mice;Wireless Earbuds;Wireless Headphones"/>
    <s v="ASUS"/>
    <s v="Sony"/>
    <s v="HP"/>
    <s v="VoltEdge"/>
    <s v="Dell"/>
    <s v="Bose"/>
    <m/>
    <m/>
    <x v="2"/>
    <x v="2"/>
    <x v="0"/>
  </r>
  <r>
    <s v="C0458"/>
    <s v="Matthew Clark"/>
    <n v="35"/>
    <s v="Male"/>
    <n v="7"/>
    <d v="2024-11-27T00:00:00"/>
    <d v="2024-01-22T00:00:00"/>
    <n v="23405.37"/>
    <n v="3343.6242857142856"/>
    <n v="51.666666666666664"/>
    <x v="4"/>
    <s v="Chargers;Gaming Laptops;Game Consoles;Wireless Earbuds;VR Headsets;Keyboards;Fitness Bands;Streaming Devices;Laptop Sleeves;Wired Headphones;Smartwatches;Gaming Headsets"/>
    <s v="ASUS"/>
    <s v="Sony"/>
    <s v="HP"/>
    <s v="Samsung"/>
    <s v="VoltEdge"/>
    <s v="Dell"/>
    <s v="Apple"/>
    <m/>
    <x v="2"/>
    <x v="2"/>
    <x v="1"/>
  </r>
  <r>
    <s v="C0459"/>
    <s v="Rachel Fowler"/>
    <n v="57"/>
    <s v="Female"/>
    <n v="3"/>
    <d v="2024-10-20T00:00:00"/>
    <d v="2024-04-16T00:00:00"/>
    <n v="16893"/>
    <n v="5631"/>
    <n v="93.5"/>
    <x v="0"/>
    <s v="Wireless Earbuds;Fitness Bands;Noise-Canceling Over-Ear;Wired Headphones;Wireless Headphones;Smartwatches"/>
    <s v="VoltEdge"/>
    <s v="Bose"/>
    <s v="Apple"/>
    <m/>
    <m/>
    <m/>
    <m/>
    <m/>
    <x v="2"/>
    <x v="0"/>
    <x v="0"/>
  </r>
  <r>
    <s v="C0460"/>
    <s v="Bianca Mcmillan"/>
    <n v="32"/>
    <s v="Female"/>
    <n v="2"/>
    <d v="2024-09-15T00:00:00"/>
    <d v="2024-03-23T00:00:00"/>
    <n v="8148.7999999999993"/>
    <n v="4074.3999999999996"/>
    <n v="176"/>
    <x v="0"/>
    <s v="Chargers;VR Headsets;Keyboards;Gaming Headsets"/>
    <s v="Sony"/>
    <s v="VoltEdge"/>
    <s v="Bose"/>
    <s v="Apple"/>
    <m/>
    <m/>
    <m/>
    <m/>
    <x v="2"/>
    <x v="0"/>
    <x v="0"/>
  </r>
  <r>
    <s v="C0461"/>
    <s v="Christine Murray"/>
    <n v="33"/>
    <s v="Female"/>
    <n v="5"/>
    <d v="2024-09-17T00:00:00"/>
    <d v="2024-04-30T00:00:00"/>
    <n v="23552.95"/>
    <n v="4710.59"/>
    <n v="35"/>
    <x v="5"/>
    <s v="Ultrabooks;Chargers;Game Consoles;Mice;Fitness Bands;Wired Headphones;Smartwatches"/>
    <s v="Sony"/>
    <s v="HP"/>
    <s v="Samsung"/>
    <s v="VoltEdge"/>
    <s v="Dell"/>
    <s v="Bose"/>
    <s v="Apple"/>
    <m/>
    <x v="1"/>
    <x v="1"/>
    <x v="1"/>
  </r>
  <r>
    <s v="C0462"/>
    <s v="Thomas Brown"/>
    <n v="21"/>
    <s v="Male"/>
    <n v="5"/>
    <d v="2024-11-04T00:00:00"/>
    <d v="2024-01-28T00:00:00"/>
    <n v="13101.560000000001"/>
    <n v="2620.3120000000004"/>
    <n v="70.25"/>
    <x v="0"/>
    <s v="Ultrabooks;Game Consoles;Mice;Keyboards;Fitness Bands;Noise-Canceling Over-Ear;Laptop Sleeves;Wired Headphones;Wireless Headphones;Smartwatches"/>
    <s v="Sony"/>
    <s v="Samsung"/>
    <s v="VoltEdge"/>
    <s v="Bose"/>
    <s v="Apple"/>
    <m/>
    <m/>
    <m/>
    <x v="2"/>
    <x v="0"/>
    <x v="1"/>
  </r>
  <r>
    <s v="C0463"/>
    <s v="Kyle Howard DDS"/>
    <n v="35"/>
    <s v="Male"/>
    <n v="2"/>
    <d v="2024-12-16T00:00:00"/>
    <d v="2024-11-27T00:00:00"/>
    <n v="7436.6900000000005"/>
    <n v="3718.3450000000003"/>
    <n v="19"/>
    <x v="2"/>
    <s v="Ultrabooks;Mice;VR Headsets;Wired Headphones"/>
    <s v="HP"/>
    <s v="Samsung"/>
    <s v="VoltEdge"/>
    <m/>
    <m/>
    <m/>
    <m/>
    <m/>
    <x v="2"/>
    <x v="1"/>
    <x v="0"/>
  </r>
  <r>
    <s v="C0464"/>
    <s v="Laura Avery"/>
    <n v="59"/>
    <s v="Female"/>
    <n v="5"/>
    <d v="2024-11-28T00:00:00"/>
    <d v="2024-06-24T00:00:00"/>
    <n v="18710.870000000003"/>
    <n v="3742.1740000000004"/>
    <n v="39.25"/>
    <x v="5"/>
    <s v="Chargers;Game Consoles;Mice;VR Headsets;Noise-Canceling Over-Ear;Smart Speakers;Wireless Headphones;Smartwatches"/>
    <s v="Sony"/>
    <s v="HP"/>
    <s v="Samsung"/>
    <s v="VoltEdge"/>
    <s v="Bose"/>
    <s v="Apple"/>
    <m/>
    <m/>
    <x v="1"/>
    <x v="1"/>
    <x v="1"/>
  </r>
  <r>
    <s v="C0465"/>
    <s v="Nathan Neal"/>
    <n v="20"/>
    <s v="Male"/>
    <n v="2"/>
    <d v="2024-08-03T00:00:00"/>
    <d v="2024-06-26T00:00:00"/>
    <n v="8771.42"/>
    <n v="4385.71"/>
    <n v="38"/>
    <x v="8"/>
    <s v="Chargers;Gaming Laptops;Game Consoles;Keyboards;Gaming Headsets"/>
    <s v="ASUS"/>
    <s v="VoltEdge"/>
    <s v="Apple"/>
    <m/>
    <m/>
    <m/>
    <m/>
    <m/>
    <x v="2"/>
    <x v="1"/>
    <x v="0"/>
  </r>
  <r>
    <s v="C0466"/>
    <s v="Jeremiah Foster"/>
    <n v="59"/>
    <s v="Male"/>
    <n v="2"/>
    <d v="2024-12-26T00:00:00"/>
    <d v="2024-08-14T00:00:00"/>
    <n v="9078.2899999999991"/>
    <n v="4539.1449999999995"/>
    <n v="134"/>
    <x v="1"/>
    <s v="Chargers;Keyboards;Laptop Sleeves;Wired Headphones;Smartwatches"/>
    <s v="VoltEdge"/>
    <s v="Dell"/>
    <m/>
    <m/>
    <m/>
    <m/>
    <m/>
    <m/>
    <x v="2"/>
    <x v="0"/>
    <x v="0"/>
  </r>
  <r>
    <s v="C0467"/>
    <s v="Shannon Cole"/>
    <n v="43"/>
    <s v="Female"/>
    <n v="7"/>
    <d v="2024-12-26T00:00:00"/>
    <d v="2024-01-12T00:00:00"/>
    <n v="19778.489999999998"/>
    <n v="2825.4985714285713"/>
    <n v="58.166666666666664"/>
    <x v="14"/>
    <s v="Chargers;Gaming Laptops;Game Consoles;Keyboards;Fitness Bands;Streaming Devices;Laptop Sleeves;Wired Headphones;Wireless Headphones"/>
    <s v="ASUS"/>
    <s v="Sony"/>
    <s v="HP"/>
    <s v="Samsung"/>
    <s v="VoltEdge"/>
    <s v="Dell"/>
    <s v="Apple"/>
    <m/>
    <x v="2"/>
    <x v="0"/>
    <x v="1"/>
  </r>
  <r>
    <s v="C0468"/>
    <s v="Anthony Scott"/>
    <n v="56"/>
    <s v="Male"/>
    <n v="3"/>
    <d v="2024-10-21T00:00:00"/>
    <d v="2024-01-28T00:00:00"/>
    <n v="12637.66"/>
    <n v="4212.5533333333333"/>
    <n v="133.5"/>
    <x v="9"/>
    <s v="Ultrabooks;Chargers;Game Consoles;Smartwatches"/>
    <s v="Sony"/>
    <s v="HP"/>
    <s v="Samsung"/>
    <s v="VoltEdge"/>
    <s v="Dell"/>
    <s v="Apple"/>
    <m/>
    <m/>
    <x v="2"/>
    <x v="2"/>
    <x v="0"/>
  </r>
  <r>
    <s v="C0469"/>
    <s v="Sarah Rice"/>
    <n v="42"/>
    <s v="Female"/>
    <n v="1"/>
    <d v="2024-08-23T00:00:00"/>
    <d v="2024-08-23T00:00:00"/>
    <n v="814.3900000000001"/>
    <n v="814.3900000000001"/>
    <s v="NaN"/>
    <x v="3"/>
    <s v="Keyboards;Wired Headphones"/>
    <s v="VoltEdge"/>
    <m/>
    <m/>
    <m/>
    <m/>
    <m/>
    <m/>
    <m/>
    <x v="0"/>
    <x v="0"/>
    <x v="0"/>
  </r>
  <r>
    <s v="C0470"/>
    <s v="Casey Jones"/>
    <n v="36"/>
    <s v="Male"/>
    <n v="1"/>
    <d v="2024-02-19T00:00:00"/>
    <d v="2024-02-19T00:00:00"/>
    <n v="3942.38"/>
    <n v="3942.38"/>
    <s v="NaN"/>
    <x v="3"/>
    <s v="Keyboards;Streaming Devices;Wireless Headphones"/>
    <s v="Sony"/>
    <s v="Dell"/>
    <s v="Bose"/>
    <m/>
    <m/>
    <m/>
    <m/>
    <m/>
    <x v="2"/>
    <x v="0"/>
    <x v="0"/>
  </r>
  <r>
    <s v="C0471"/>
    <s v="Robert King"/>
    <n v="39"/>
    <s v="Male"/>
    <n v="5"/>
    <d v="2024-06-20T00:00:00"/>
    <d v="2024-02-18T00:00:00"/>
    <n v="21664.54"/>
    <n v="4332.9080000000004"/>
    <n v="30.75"/>
    <x v="1"/>
    <s v="Ultrabooks;Chargers;Gaming Laptops;Game Consoles;VR Headsets;Keyboards;Wired Headphones;Smartwatches"/>
    <s v="ASUS"/>
    <s v="Sony"/>
    <s v="Samsung"/>
    <s v="VoltEdge"/>
    <s v="Bose"/>
    <s v="Apple"/>
    <m/>
    <m/>
    <x v="1"/>
    <x v="0"/>
    <x v="1"/>
  </r>
  <r>
    <s v="C0472"/>
    <s v="Donald Dean"/>
    <n v="59"/>
    <s v="Male"/>
    <n v="4"/>
    <d v="2024-12-09T00:00:00"/>
    <d v="2024-03-29T00:00:00"/>
    <n v="14252.33"/>
    <n v="3563.0825"/>
    <n v="85"/>
    <x v="1"/>
    <s v="Chargers;Game Consoles;Wireless Earbuds;VR Headsets;Keyboards;Noise-Canceling Over-Ear;Wireless Headphones;Smartwatches"/>
    <s v="Sony"/>
    <s v="HP"/>
    <s v="Samsung"/>
    <s v="VoltEdge"/>
    <s v="Bose"/>
    <s v="Apple"/>
    <m/>
    <m/>
    <x v="1"/>
    <x v="0"/>
    <x v="0"/>
  </r>
  <r>
    <s v="C0473"/>
    <s v="Richard Olsen"/>
    <n v="15"/>
    <s v="Male"/>
    <n v="3"/>
    <d v="2024-12-26T00:00:00"/>
    <d v="2024-02-04T00:00:00"/>
    <n v="6245.83"/>
    <n v="2081.9433333333332"/>
    <n v="163"/>
    <x v="14"/>
    <s v="Ultrabooks;Chargers;Gaming Laptops;Game Consoles;Streaming Devices;Smart Speakers;Wired Headphones;Gaming Headsets"/>
    <s v="ASUS"/>
    <s v="Sony"/>
    <s v="HP"/>
    <s v="VoltEdge"/>
    <s v="Dell"/>
    <m/>
    <m/>
    <m/>
    <x v="0"/>
    <x v="0"/>
    <x v="0"/>
  </r>
  <r>
    <s v="C0474"/>
    <s v="Haley Lee"/>
    <n v="26"/>
    <s v="Female"/>
    <n v="3"/>
    <d v="2024-10-21T00:00:00"/>
    <d v="2024-05-26T00:00:00"/>
    <n v="12967.220000000001"/>
    <n v="4322.4066666666668"/>
    <n v="74"/>
    <x v="1"/>
    <s v="Ultrabooks;Chargers;Game Consoles;Mice;Keyboards;Fitness Bands"/>
    <s v="Sony"/>
    <s v="HP"/>
    <s v="Samsung"/>
    <s v="VoltEdge"/>
    <s v="Bose"/>
    <m/>
    <m/>
    <m/>
    <x v="2"/>
    <x v="0"/>
    <x v="0"/>
  </r>
  <r>
    <s v="C0475"/>
    <s v="Richard Crawford"/>
    <n v="42"/>
    <s v="Male"/>
    <n v="3"/>
    <d v="2024-07-26T00:00:00"/>
    <d v="2024-01-10T00:00:00"/>
    <n v="8714.1899999999987"/>
    <n v="2904.7299999999996"/>
    <n v="99"/>
    <x v="1"/>
    <s v="Game Consoles;Mice;VR Headsets;Keyboards;Wired Headphones;Wireless Headphones"/>
    <s v="Samsung"/>
    <s v="VoltEdge"/>
    <s v="Dell"/>
    <s v="Bose"/>
    <m/>
    <m/>
    <m/>
    <m/>
    <x v="0"/>
    <x v="0"/>
    <x v="0"/>
  </r>
  <r>
    <s v="C0476"/>
    <s v="Karen Wright"/>
    <n v="15"/>
    <s v="Female"/>
    <n v="3"/>
    <d v="2024-08-01T00:00:00"/>
    <d v="2024-06-30T00:00:00"/>
    <n v="14535.689999999999"/>
    <n v="4845.2299999999996"/>
    <n v="16"/>
    <x v="8"/>
    <s v="Gaming Laptops;Game Consoles;VR Headsets;Keyboards;Noise-Canceling Over-Ear;Smartwatches"/>
    <s v="ASUS"/>
    <s v="HP"/>
    <s v="Samsung"/>
    <s v="VoltEdge"/>
    <s v="Apple"/>
    <m/>
    <m/>
    <m/>
    <x v="2"/>
    <x v="1"/>
    <x v="0"/>
  </r>
  <r>
    <s v="C0477"/>
    <s v="Mary Lucas"/>
    <n v="28"/>
    <s v="Female"/>
    <n v="5"/>
    <d v="2024-11-02T00:00:00"/>
    <d v="2024-04-14T00:00:00"/>
    <n v="12989.019999999999"/>
    <n v="2597.8039999999996"/>
    <n v="50.5"/>
    <x v="8"/>
    <s v="Ultrabooks;Chargers;Game Consoles;Wireless Earbuds;VR Headsets;Keyboards;Smart Speakers;Wired Headphones;Smartwatches"/>
    <s v="Sony"/>
    <s v="HP"/>
    <s v="Samsung"/>
    <s v="VoltEdge"/>
    <s v="Apple"/>
    <m/>
    <m/>
    <m/>
    <x v="2"/>
    <x v="1"/>
    <x v="1"/>
  </r>
  <r>
    <s v="C0478"/>
    <s v="Carlos Walker"/>
    <n v="27"/>
    <s v="Male"/>
    <n v="3"/>
    <d v="2024-10-29T00:00:00"/>
    <d v="2024-01-12T00:00:00"/>
    <n v="14375.77"/>
    <n v="4791.9233333333332"/>
    <n v="145.5"/>
    <x v="11"/>
    <s v="Gaming Laptops;Game Consoles;Wireless Earbuds;Fitness Bands;Streaming Devices;Wired Headphones;Gaming Headsets"/>
    <s v="Sony"/>
    <s v="HP"/>
    <s v="Samsung"/>
    <s v="VoltEdge"/>
    <s v="Dell"/>
    <m/>
    <m/>
    <m/>
    <x v="2"/>
    <x v="2"/>
    <x v="0"/>
  </r>
  <r>
    <s v="C0479"/>
    <s v="Joshua Hunter"/>
    <n v="23"/>
    <s v="Male"/>
    <n v="2"/>
    <d v="2024-08-05T00:00:00"/>
    <d v="2024-06-21T00:00:00"/>
    <n v="5264.43"/>
    <n v="2632.2150000000001"/>
    <n v="45"/>
    <x v="1"/>
    <s v="Chargers;Gaming Laptops;Fitness Bands;Wired Headphones;Gaming Headsets"/>
    <s v="ASUS"/>
    <s v="Sony"/>
    <s v="VoltEdge"/>
    <m/>
    <m/>
    <m/>
    <m/>
    <m/>
    <x v="0"/>
    <x v="0"/>
    <x v="0"/>
  </r>
  <r>
    <s v="C0480"/>
    <s v="Andrew Stewart"/>
    <n v="27"/>
    <s v="Male"/>
    <n v="2"/>
    <d v="2024-04-28T00:00:00"/>
    <d v="2024-02-20T00:00:00"/>
    <n v="3950.41"/>
    <n v="1975.2049999999999"/>
    <n v="68"/>
    <x v="11"/>
    <s v="Gaming Laptops;Game Consoles;VR Headsets;Smart Speakers"/>
    <s v="ASUS"/>
    <s v="HP"/>
    <s v="VoltEdge"/>
    <m/>
    <m/>
    <m/>
    <m/>
    <m/>
    <x v="0"/>
    <x v="2"/>
    <x v="0"/>
  </r>
  <r>
    <s v="C0481"/>
    <s v="Chelsea Roy"/>
    <n v="26"/>
    <s v="Female"/>
    <n v="1"/>
    <d v="2024-09-10T00:00:00"/>
    <d v="2024-09-10T00:00:00"/>
    <n v="1559.19"/>
    <n v="1559.19"/>
    <s v="NaN"/>
    <x v="3"/>
    <s v="Ultrabooks;Chargers;Keyboards"/>
    <s v="ASUS"/>
    <s v="VoltEdge"/>
    <m/>
    <m/>
    <m/>
    <m/>
    <m/>
    <m/>
    <x v="0"/>
    <x v="0"/>
    <x v="0"/>
  </r>
  <r>
    <s v="C0482"/>
    <s v="Rachel Wang"/>
    <n v="55"/>
    <s v="Female"/>
    <n v="6"/>
    <d v="2024-12-24T00:00:00"/>
    <d v="2024-04-06T00:00:00"/>
    <n v="19662.690000000002"/>
    <n v="3277.1150000000002"/>
    <n v="52.4"/>
    <x v="13"/>
    <s v="Ultrabooks;Chargers;Gaming Laptops;Game Consoles;Wireless Earbuds;VR Headsets;Keyboards;Fitness Bands;Noise-Canceling Over-Ear;Wired Headphones;Gaming Headsets"/>
    <s v="ASUS"/>
    <s v="Sony"/>
    <s v="HP"/>
    <s v="Samsung"/>
    <s v="VoltEdge"/>
    <s v="Apple"/>
    <m/>
    <m/>
    <x v="2"/>
    <x v="1"/>
    <x v="1"/>
  </r>
  <r>
    <s v="C0483"/>
    <s v="Heather Higgins"/>
    <n v="33"/>
    <s v="Female"/>
    <n v="3"/>
    <d v="2024-12-28T00:00:00"/>
    <d v="2024-04-03T00:00:00"/>
    <n v="7218.9999999999991"/>
    <n v="2406.333333333333"/>
    <n v="134.5"/>
    <x v="13"/>
    <s v="Ultrabooks;Chargers;Wireless Earbuds;VR Headsets;Keyboards;Smart Speakers;Wired Headphones"/>
    <s v="ASUS"/>
    <s v="HP"/>
    <s v="VoltEdge"/>
    <s v="Dell"/>
    <s v="Bose"/>
    <m/>
    <m/>
    <m/>
    <x v="0"/>
    <x v="1"/>
    <x v="0"/>
  </r>
  <r>
    <s v="C0484"/>
    <s v="Regina Fuller"/>
    <n v="23"/>
    <s v="Female"/>
    <n v="3"/>
    <d v="2024-10-23T00:00:00"/>
    <d v="2024-06-30T00:00:00"/>
    <n v="10128"/>
    <n v="3376"/>
    <n v="57.5"/>
    <x v="3"/>
    <s v="VR Headsets;Keyboards;Fitness Bands;Wired Headphones;Smartwatches"/>
    <s v="ASUS"/>
    <s v="VoltEdge"/>
    <m/>
    <m/>
    <m/>
    <m/>
    <m/>
    <m/>
    <x v="0"/>
    <x v="0"/>
    <x v="0"/>
  </r>
  <r>
    <s v="C0485"/>
    <s v="John Banks"/>
    <n v="53"/>
    <s v="Male"/>
    <n v="4"/>
    <d v="2024-10-18T00:00:00"/>
    <d v="2024-04-07T00:00:00"/>
    <n v="22801.149999999998"/>
    <n v="5700.2874999999995"/>
    <n v="64.666666666666671"/>
    <x v="14"/>
    <s v="Chargers;VR Headsets;Keyboards;Fitness Bands;Wired Headphones;Smartwatches;Gaming Headsets"/>
    <s v="ASUS"/>
    <s v="Sony"/>
    <s v="VoltEdge"/>
    <s v="Dell"/>
    <s v="Apple"/>
    <m/>
    <m/>
    <m/>
    <x v="1"/>
    <x v="0"/>
    <x v="0"/>
  </r>
  <r>
    <s v="C0486"/>
    <s v="Anthony Hodges"/>
    <n v="58"/>
    <s v="Male"/>
    <n v="4"/>
    <d v="2024-12-27T00:00:00"/>
    <d v="2024-07-14T00:00:00"/>
    <n v="17668.230000000003"/>
    <n v="4417.0575000000008"/>
    <n v="55.333333333333336"/>
    <x v="2"/>
    <s v="Chargers;Gaming Laptops;VR Headsets;Keyboards;Fitness Bands;Smart Speakers;Wireless Headphones"/>
    <s v="ASUS"/>
    <s v="Sony"/>
    <s v="HP"/>
    <s v="VoltEdge"/>
    <s v="Bose"/>
    <m/>
    <m/>
    <m/>
    <x v="1"/>
    <x v="1"/>
    <x v="0"/>
  </r>
  <r>
    <s v="C0487"/>
    <s v="Molly Griffin"/>
    <n v="26"/>
    <s v="Female"/>
    <n v="4"/>
    <d v="2024-07-19T00:00:00"/>
    <d v="2024-01-13T00:00:00"/>
    <n v="10097.119999999999"/>
    <n v="2524.2799999999997"/>
    <n v="62.666666666666664"/>
    <x v="7"/>
    <s v="Ultrabooks;Gaming Laptops;Game Consoles;Mice;Keyboards;Fitness Bands;Smart Speakers;Wired Headphones"/>
    <s v="ASUS"/>
    <s v="Sony"/>
    <s v="HP"/>
    <s v="Samsung"/>
    <s v="VoltEdge"/>
    <s v="Bose"/>
    <m/>
    <m/>
    <x v="2"/>
    <x v="2"/>
    <x v="0"/>
  </r>
  <r>
    <s v="C0488"/>
    <s v="Robert Rogers"/>
    <n v="29"/>
    <s v="Male"/>
    <n v="5"/>
    <d v="2024-11-07T00:00:00"/>
    <d v="2024-01-12T00:00:00"/>
    <n v="24093.72"/>
    <n v="4818.7440000000006"/>
    <n v="75"/>
    <x v="2"/>
    <s v="Ultrabooks;Chargers;Game Consoles;Wireless Earbuds;VR Headsets;Fitness Bands;Smart Speakers"/>
    <s v="Sony"/>
    <s v="HP"/>
    <s v="VoltEdge"/>
    <s v="Dell"/>
    <m/>
    <m/>
    <m/>
    <m/>
    <x v="1"/>
    <x v="1"/>
    <x v="0"/>
  </r>
  <r>
    <s v="C0489"/>
    <s v="Elizabeth Brooks"/>
    <n v="20"/>
    <s v="Female"/>
    <n v="5"/>
    <d v="2024-12-21T00:00:00"/>
    <d v="2024-04-14T00:00:00"/>
    <n v="15572.739999999998"/>
    <n v="3114.5479999999998"/>
    <n v="62.75"/>
    <x v="13"/>
    <s v="Ultrabooks;Game Consoles;Wireless Earbuds;Keyboards;Noise-Canceling Over-Ear"/>
    <s v="ASUS"/>
    <s v="HP"/>
    <s v="VoltEdge"/>
    <s v="Bose"/>
    <s v="Apple"/>
    <m/>
    <m/>
    <m/>
    <x v="2"/>
    <x v="1"/>
    <x v="1"/>
  </r>
  <r>
    <s v="C0490"/>
    <s v="Ray Campbell"/>
    <n v="37"/>
    <s v="Male"/>
    <n v="3"/>
    <d v="2024-10-02T00:00:00"/>
    <d v="2024-02-25T00:00:00"/>
    <n v="7748.89"/>
    <n v="2582.9633333333336"/>
    <n v="110"/>
    <x v="8"/>
    <s v="Ultrabooks;Chargers;Wireless Earbuds;VR Headsets;Keyboards;Fitness Bands;Wired Headphones;Smartwatches"/>
    <s v="ASUS"/>
    <s v="Sony"/>
    <s v="VoltEdge"/>
    <s v="Dell"/>
    <s v="Apple"/>
    <m/>
    <m/>
    <m/>
    <x v="0"/>
    <x v="1"/>
    <x v="0"/>
  </r>
  <r>
    <s v="C0491"/>
    <s v="Dennis Dillon"/>
    <n v="18"/>
    <s v="Male"/>
    <n v="3"/>
    <d v="2024-06-27T00:00:00"/>
    <d v="2024-03-07T00:00:00"/>
    <n v="14244.52"/>
    <n v="4748.1733333333332"/>
    <n v="56"/>
    <x v="1"/>
    <s v="Ultrabooks;Game Consoles;VR Headsets;Fitness Bands;Noise-Canceling Over-Ear;Wired Headphones;Wireless Headphones;Gaming Headsets"/>
    <s v="HP"/>
    <s v="VoltEdge"/>
    <s v="Bose"/>
    <s v="Apple"/>
    <m/>
    <m/>
    <m/>
    <m/>
    <x v="2"/>
    <x v="0"/>
    <x v="0"/>
  </r>
  <r>
    <s v="C0492"/>
    <s v="Samantha Brown"/>
    <n v="26"/>
    <s v="Female"/>
    <n v="4"/>
    <d v="2024-12-15T00:00:00"/>
    <d v="2024-02-12T00:00:00"/>
    <n v="12810.05"/>
    <n v="3202.5124999999998"/>
    <n v="102.33333333333333"/>
    <x v="6"/>
    <s v="Gaming Laptops;Mice;Wireless Earbuds;VR Headsets;Keyboards;Fitness Bands;Noise-Canceling Over-Ear"/>
    <s v="ASUS"/>
    <s v="Sony"/>
    <s v="VoltEdge"/>
    <s v="Bose"/>
    <s v="Apple"/>
    <m/>
    <m/>
    <m/>
    <x v="2"/>
    <x v="2"/>
    <x v="0"/>
  </r>
  <r>
    <s v="C0493"/>
    <s v="Johnny Smith"/>
    <n v="25"/>
    <s v="Male"/>
    <n v="6"/>
    <d v="2024-12-03T00:00:00"/>
    <d v="2024-04-23T00:00:00"/>
    <n v="20875.82"/>
    <n v="3479.3033333333333"/>
    <n v="44.8"/>
    <x v="6"/>
    <s v="Game Consoles;Mice;Wireless Earbuds;VR Headsets;Keyboards;Smart Speakers;Laptop Sleeves;Wired Headphones;Wireless Headphones;Smartwatches;Gaming Headsets"/>
    <s v="ASUS"/>
    <s v="Sony"/>
    <s v="HP"/>
    <s v="Samsung"/>
    <s v="VoltEdge"/>
    <s v="Dell"/>
    <s v="Bose"/>
    <s v="Apple"/>
    <x v="2"/>
    <x v="2"/>
    <x v="1"/>
  </r>
  <r>
    <s v="C0494"/>
    <s v="David Hammond"/>
    <n v="50"/>
    <s v="Male"/>
    <n v="4"/>
    <d v="2024-11-06T00:00:00"/>
    <d v="2024-02-13T00:00:00"/>
    <n v="16515.649999999998"/>
    <n v="4128.9124999999995"/>
    <n v="89"/>
    <x v="11"/>
    <s v="Ultrabooks;Chargers;Game Consoles;VR Headsets;Keyboards;Streaming Devices;Wireless Headphones;Smartwatches;Gaming Headsets"/>
    <s v="ASUS"/>
    <s v="Sony"/>
    <s v="HP"/>
    <s v="VoltEdge"/>
    <s v="Dell"/>
    <s v="Bose"/>
    <s v="Apple"/>
    <m/>
    <x v="1"/>
    <x v="2"/>
    <x v="0"/>
  </r>
  <r>
    <s v="C0495"/>
    <s v="Bradley Mora"/>
    <n v="17"/>
    <s v="Male"/>
    <n v="2"/>
    <d v="2024-12-29T00:00:00"/>
    <d v="2024-06-02T00:00:00"/>
    <n v="5119.22"/>
    <n v="2559.61"/>
    <n v="210"/>
    <x v="11"/>
    <s v="Ultrabooks;Game Consoles;Mice;VR Headsets;Keyboards;Fitness Bands"/>
    <s v="Sony"/>
    <s v="Samsung"/>
    <s v="VoltEdge"/>
    <m/>
    <m/>
    <m/>
    <m/>
    <m/>
    <x v="0"/>
    <x v="2"/>
    <x v="0"/>
  </r>
  <r>
    <s v="C0496"/>
    <s v="Jennifer Peterson"/>
    <n v="24"/>
    <s v="Female"/>
    <n v="4"/>
    <d v="2024-11-28T00:00:00"/>
    <d v="2024-05-17T00:00:00"/>
    <n v="10268.93"/>
    <n v="2567.2325000000001"/>
    <n v="65"/>
    <x v="8"/>
    <s v="Ultrabooks;Chargers;Wireless Earbuds;VR Headsets;Keyboards;Noise-Canceling Over-Ear;Smart Speakers;Laptop Sleeves;Wireless Headphones"/>
    <s v="ASUS"/>
    <s v="HP"/>
    <s v="VoltEdge"/>
    <s v="Dell"/>
    <s v="Bose"/>
    <s v="Apple"/>
    <m/>
    <m/>
    <x v="2"/>
    <x v="1"/>
    <x v="0"/>
  </r>
  <r>
    <s v="C0497"/>
    <s v="Peter Avery"/>
    <n v="58"/>
    <s v="Male"/>
    <n v="5"/>
    <d v="2024-12-09T00:00:00"/>
    <d v="2024-03-08T00:00:00"/>
    <n v="20505.63"/>
    <n v="4101.1260000000002"/>
    <n v="69"/>
    <x v="9"/>
    <s v="Chargers;Game Consoles;Mice;VR Headsets;Keyboards;Fitness Bands;Noise-Canceling Over-Ear;Wired Headphones;Wireless Headphones;Gaming Headsets"/>
    <s v="Sony"/>
    <s v="HP"/>
    <s v="Samsung"/>
    <s v="VoltEdge"/>
    <s v="Dell"/>
    <s v="Bose"/>
    <s v="Apple"/>
    <m/>
    <x v="1"/>
    <x v="2"/>
    <x v="1"/>
  </r>
  <r>
    <s v="C0498"/>
    <s v="Amber Jordan"/>
    <n v="56"/>
    <s v="Female"/>
    <n v="7"/>
    <d v="2024-09-26T00:00:00"/>
    <d v="2024-01-15T00:00:00"/>
    <n v="18511.89"/>
    <n v="2644.5557142857142"/>
    <n v="42.5"/>
    <x v="8"/>
    <s v="Ultrabooks;Chargers;Gaming Laptops;Game Consoles;Wireless Earbuds;Keyboards;Fitness Bands;Laptop Sleeves;Smartwatches"/>
    <s v="ASUS"/>
    <s v="Sony"/>
    <s v="HP"/>
    <s v="VoltEdge"/>
    <s v="Apple"/>
    <m/>
    <m/>
    <m/>
    <x v="2"/>
    <x v="1"/>
    <x v="1"/>
  </r>
  <r>
    <s v="C0499"/>
    <s v="Jenna Miller"/>
    <n v="31"/>
    <s v="Female"/>
    <n v="5"/>
    <d v="2024-11-08T00:00:00"/>
    <d v="2024-06-04T00:00:00"/>
    <n v="21611.74"/>
    <n v="4322.348"/>
    <n v="39.25"/>
    <x v="8"/>
    <s v="Ultrabooks;Chargers;Game Consoles;Wireless Earbuds;Keyboards;Fitness Bands;Wired Headphones"/>
    <s v="ASUS"/>
    <s v="Sony"/>
    <s v="HP"/>
    <s v="VoltEdge"/>
    <s v="Dell"/>
    <s v="Bose"/>
    <m/>
    <m/>
    <x v="1"/>
    <x v="1"/>
    <x v="1"/>
  </r>
  <r>
    <s v="C0500"/>
    <s v="John Rhodes"/>
    <n v="33"/>
    <s v="Male"/>
    <n v="1"/>
    <d v="2024-10-10T00:00:00"/>
    <d v="2024-10-10T00:00:00"/>
    <n v="2534.58"/>
    <n v="2534.58"/>
    <s v="NaN"/>
    <x v="10"/>
    <s v="Mice;Laptop Sleeves;Wired Headphones"/>
    <s v="VoltEdge"/>
    <s v="Dell"/>
    <s v="Bose"/>
    <m/>
    <m/>
    <m/>
    <m/>
    <m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2074D-C7B5-45B8-9418-400E35B9AE0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C4" firstHeaderRow="0" firstDataRow="1" firstDataCol="1"/>
  <pivotFields count="13">
    <pivotField showAll="0"/>
    <pivotField showAll="0"/>
    <pivotField showAll="0"/>
    <pivotField numFmtId="164" showAll="0"/>
    <pivotField showAll="0"/>
    <pivotField dataField="1" numFmtId="8" showAll="0"/>
    <pivotField dataField="1" numFmtId="8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Revenue " fld="5" baseField="7" baseItem="0"/>
    <dataField name="Product Cost " fld="6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41A74-5B6B-452F-92FD-8C7558D84224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Quarter">
  <location ref="A1:C10" firstHeaderRow="0" firstDataRow="1" firstDataCol="1"/>
  <pivotFields count="13">
    <pivotField showAll="0"/>
    <pivotField showAll="0"/>
    <pivotField showAll="0"/>
    <pivotField numFmtId="164" showAll="0"/>
    <pivotField showAll="0"/>
    <pivotField dataField="1" numFmtId="8" showAll="0"/>
    <pivotField dataField="1" numFmtId="8" showAll="0"/>
    <pivotField showAll="0"/>
    <pivotField axis="axisRow" showAll="0">
      <items count="9">
        <item x="0"/>
        <item x="3"/>
        <item x="4"/>
        <item x="5"/>
        <item x="2"/>
        <item x="1"/>
        <item x="7"/>
        <item x="6"/>
        <item t="default"/>
      </items>
    </pivotField>
    <pivotField showAll="0"/>
    <pivotField showAll="0"/>
    <pivotField showAll="0"/>
    <pivotField showAl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Revenue " fld="5" baseField="8" baseItem="0"/>
    <dataField name="Product Cost " fld="6" baseField="8" baseItem="0"/>
  </dataFields>
  <formats count="1">
    <format dxfId="73">
      <pivotArea collapsedLevelsAreSubtotals="1" fieldPosition="0">
        <references count="2">
          <reference field="4294967294" count="1" selected="0">
            <x v="1"/>
          </reference>
          <reference field="8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8DCBE-2922-4CDA-8536-0C0AB7C5F79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Top cities">
  <location ref="A1:B5" firstHeaderRow="1" firstDataRow="1" firstDataCol="1"/>
  <pivotFields count="13">
    <pivotField showAll="0"/>
    <pivotField showAll="0"/>
    <pivotField showAll="0"/>
    <pivotField numFmtId="164" showAll="0"/>
    <pivotField showAll="0"/>
    <pivotField dataField="1" numFmtId="8" showAll="0"/>
    <pivotField numFmtId="8" showAll="0"/>
    <pivotField showAll="0"/>
    <pivotField showAll="0"/>
    <pivotField axis="axisRow" showAll="0" measureFilter="1" sortType="descending">
      <items count="18">
        <item x="2"/>
        <item x="10"/>
        <item x="9"/>
        <item x="11"/>
        <item x="13"/>
        <item x="0"/>
        <item x="14"/>
        <item x="5"/>
        <item x="6"/>
        <item x="3"/>
        <item x="4"/>
        <item x="1"/>
        <item x="16"/>
        <item x="8"/>
        <item x="15"/>
        <item x="7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9"/>
  </rowFields>
  <rowItems count="4">
    <i>
      <x v="7"/>
    </i>
    <i>
      <x v="14"/>
    </i>
    <i>
      <x v="1"/>
    </i>
    <i t="grand">
      <x/>
    </i>
  </rowItems>
  <colItems count="1">
    <i/>
  </colItems>
  <dataFields count="1">
    <dataField name="Revenue " fld="5" baseField="9" baseItem="7"/>
  </dataField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CC536-FD1D-48D4-B1A6-A4F41DD1D242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Brand">
  <location ref="A1:G12" firstHeaderRow="1" firstDataRow="3" firstDataCol="1"/>
  <pivotFields count="13">
    <pivotField showAll="0"/>
    <pivotField showAll="0"/>
    <pivotField showAll="0"/>
    <pivotField numFmtId="164" showAll="0"/>
    <pivotField showAll="0"/>
    <pivotField dataField="1" numFmtId="8" showAll="0"/>
    <pivotField dataField="1" numFmtId="8" showAll="0"/>
    <pivotField axis="axisCol" showAll="0">
      <items count="3">
        <item x="0"/>
        <item x="1"/>
        <item t="default"/>
      </items>
    </pivotField>
    <pivotField showAll="0"/>
    <pivotField showAll="0"/>
    <pivotField axis="axisRow" showAll="0">
      <items count="9">
        <item x="7"/>
        <item x="5"/>
        <item x="3"/>
        <item x="4"/>
        <item x="6"/>
        <item x="0"/>
        <item x="2"/>
        <item x="1"/>
        <item t="default"/>
      </items>
    </pivotField>
    <pivotField showAll="0"/>
    <pivotField showAll="0"/>
  </pivotFields>
  <rowFields count="1">
    <field x="1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7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Revenue " fld="5" baseField="10" baseItem="0"/>
    <dataField name="Product Cost " fld="6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486B5-6463-49AA-A094-46F70E243134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rowHeaderCaption="Category">
  <location ref="A1:G9" firstHeaderRow="1" firstDataRow="3" firstDataCol="1"/>
  <pivotFields count="13">
    <pivotField showAll="0"/>
    <pivotField showAll="0"/>
    <pivotField showAll="0"/>
    <pivotField numFmtId="164" showAll="0"/>
    <pivotField showAll="0"/>
    <pivotField dataField="1" numFmtId="8" showAll="0"/>
    <pivotField dataField="1" numFmtId="8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6">
        <item x="1"/>
        <item x="4"/>
        <item x="2"/>
        <item x="0"/>
        <item x="3"/>
        <item t="default"/>
      </items>
    </pivotField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7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Revenue " fld="5" baseField="11" baseItem="0" numFmtId="8"/>
    <dataField name="Product Cost " fld="6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BE297-1D30-4313-9B83-83415C89E4FB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Subcategory">
  <location ref="A1:C19" firstHeaderRow="0" firstDataRow="1" firstDataCol="1"/>
  <pivotFields count="13">
    <pivotField showAll="0"/>
    <pivotField showAll="0"/>
    <pivotField showAll="0"/>
    <pivotField numFmtId="164" showAll="0"/>
    <pivotField showAll="0"/>
    <pivotField dataField="1" numFmtId="8" showAll="0"/>
    <pivotField dataField="1" numFmtId="8" showAll="0"/>
    <pivotField showAll="0"/>
    <pivotField showAll="0"/>
    <pivotField showAll="0"/>
    <pivotField showAll="0"/>
    <pivotField showAll="0"/>
    <pivotField axis="axisRow" showAll="0">
      <items count="18">
        <item x="2"/>
        <item x="6"/>
        <item x="8"/>
        <item x="16"/>
        <item x="0"/>
        <item x="5"/>
        <item x="14"/>
        <item x="11"/>
        <item x="3"/>
        <item x="15"/>
        <item x="12"/>
        <item x="4"/>
        <item x="1"/>
        <item x="9"/>
        <item x="13"/>
        <item x="7"/>
        <item x="10"/>
        <item t="default"/>
      </items>
    </pivotField>
  </pivotFields>
  <rowFields count="1">
    <field x="1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Revenue " fld="5" baseField="12" baseItem="0"/>
    <dataField name="Product Cost " fld="6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EC595-2E96-4AF5-ADA9-48CBEE50791C}" name="PivotTable1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Active Stores">
  <location ref="A1:G23" firstHeaderRow="1" firstDataRow="3" firstDataCol="1"/>
  <pivotFields count="13">
    <pivotField axis="axisRow" showAll="0">
      <items count="20">
        <item x="5"/>
        <item x="12"/>
        <item x="10"/>
        <item x="4"/>
        <item x="9"/>
        <item x="18"/>
        <item x="2"/>
        <item x="13"/>
        <item x="11"/>
        <item x="0"/>
        <item x="6"/>
        <item x="15"/>
        <item x="14"/>
        <item x="1"/>
        <item x="16"/>
        <item x="7"/>
        <item x="8"/>
        <item x="3"/>
        <item x="17"/>
        <item t="default"/>
      </items>
    </pivotField>
    <pivotField showAll="0"/>
    <pivotField showAll="0"/>
    <pivotField numFmtId="164" showAll="0"/>
    <pivotField showAll="0"/>
    <pivotField dataField="1" numFmtId="8" showAll="0"/>
    <pivotField dataField="1" numFmtId="8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2">
    <field x="7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Revenue " fld="5" baseField="0" baseItem="0"/>
    <dataField name="Product Cost 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E335A-7047-4343-A6AD-44312D19FCC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ustomer Segment">
  <location ref="A3:C7" firstHeaderRow="0" firstDataRow="1" firstDataCol="1"/>
  <pivotFields count="23">
    <pivotField dataField="1" showAll="0"/>
    <pivotField showAll="0"/>
    <pivotField dataField="1" showAll="0"/>
    <pivotField showAll="0"/>
    <pivotField showAll="0"/>
    <pivotField numFmtId="14" showAll="0"/>
    <pivotField numFmtId="14" showAll="0"/>
    <pivotField numFmtId="6" showAll="0"/>
    <pivotField numFmtId="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</pivotFields>
  <rowFields count="1">
    <field x="2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0" subtotal="count" baseField="20" baseItem="0"/>
    <dataField name="Average Age" fld="2" subtotal="average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B39774-7983-4AEE-99CC-42290CE526D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ustomer Segment">
  <location ref="A1:A5" firstHeaderRow="1" firstDataRow="1" firstDataCol="1"/>
  <pivotFields count="23">
    <pivotField showAll="0"/>
    <pivotField showAll="0"/>
    <pivotField showAll="0"/>
    <pivotField showAll="0"/>
    <pivotField showAll="0"/>
    <pivotField numFmtId="14" showAll="0"/>
    <pivotField numFmtId="14" showAll="0"/>
    <pivotField numFmtId="6" showAll="0"/>
    <pivotField numFmtId="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</pivotFields>
  <rowFields count="1">
    <field x="20"/>
  </rowFields>
  <rowItems count="4">
    <i>
      <x/>
    </i>
    <i>
      <x v="1"/>
    </i>
    <i>
      <x v="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288E1-D3F9-409C-B5A5-D96484128251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ustomer Segment">
  <location ref="A1:E6" firstHeaderRow="1" firstDataRow="2" firstDataCol="1"/>
  <pivotFields count="23">
    <pivotField dataField="1" showAll="0"/>
    <pivotField showAll="0"/>
    <pivotField showAll="0"/>
    <pivotField showAll="0"/>
    <pivotField showAll="0"/>
    <pivotField numFmtId="14" showAll="0"/>
    <pivotField numFmtId="14" showAll="0"/>
    <pivotField numFmtId="6" showAll="0"/>
    <pivotField numFmtId="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Col" showAll="0">
      <items count="4">
        <item x="1"/>
        <item x="2"/>
        <item x="0"/>
        <item t="default"/>
      </items>
    </pivotField>
    <pivotField showAll="0"/>
  </pivotFields>
  <rowFields count="1">
    <field x="20"/>
  </rowFields>
  <rowItems count="4">
    <i>
      <x/>
    </i>
    <i>
      <x v="1"/>
    </i>
    <i>
      <x v="2"/>
    </i>
    <i t="grand">
      <x/>
    </i>
  </rowItems>
  <colFields count="1">
    <field x="21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8CE40-DACB-4D6F-8499-A412FCB39D91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Loyalty?">
  <location ref="A1:Q5" firstHeaderRow="1" firstDataRow="2" firstDataCol="1"/>
  <pivotFields count="23">
    <pivotField dataField="1" showAll="0"/>
    <pivotField showAll="0"/>
    <pivotField showAll="0"/>
    <pivotField showAll="0"/>
    <pivotField showAll="0"/>
    <pivotField numFmtId="14" showAll="0"/>
    <pivotField numFmtId="14" showAll="0"/>
    <pivotField numFmtId="6" showAll="0"/>
    <pivotField numFmtId="6" showAll="0"/>
    <pivotField showAll="0"/>
    <pivotField axis="axisCol" showAll="0">
      <items count="16">
        <item x="9"/>
        <item x="13"/>
        <item x="7"/>
        <item x="14"/>
        <item x="0"/>
        <item x="1"/>
        <item x="4"/>
        <item x="8"/>
        <item x="2"/>
        <item x="10"/>
        <item x="3"/>
        <item x="12"/>
        <item x="11"/>
        <item x="6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Fields count="1">
    <field x="10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DFA62-8317-4C3F-92BC-46B11075F020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13" firstHeaderRow="1" firstDataRow="2" firstDataCol="1"/>
  <pivotFields count="3">
    <pivotField axis="axisRow" allDrilled="1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Profit" fld="1" baseField="0" baseItem="0"/>
  </dataFields>
  <pivotHierarchies count="2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Table1]"/>
        <x15:activeTabTopLevelEntity name="[Table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98C0DB-4F13-4619-8FE0-5E65B265657C}" name="Table1" displayName="Table1" ref="B2:N4016" totalsRowShown="0" headerRowDxfId="90" headerRowBorderDxfId="89" tableBorderDxfId="88" totalsRowBorderDxfId="87">
  <autoFilter ref="B2:N4016" xr:uid="{2698C0DB-4F13-4619-8FE0-5E65B265657C}"/>
  <tableColumns count="13">
    <tableColumn id="1" xr3:uid="{983D990A-0FDE-45A6-AD58-813B8B59765B}" name="Store ID" dataDxfId="86"/>
    <tableColumn id="7" xr3:uid="{92573652-8858-4550-947B-8FE8D9A17E08}" name="Inactive?" dataDxfId="85">
      <calculatedColumnFormula>IF(_xlfn.XLOOKUP(TRIM(Table1[[#This Row],[Store ID]]), 'Stores Details'!B5:B24, 'Stores Details'!G5:G24, "") = "Inactive", "Yes", "No")</calculatedColumnFormula>
    </tableColumn>
    <tableColumn id="2" xr3:uid="{EFD5EB9D-0923-4B94-8036-8292F16B8804}" name="Product Code" dataDxfId="84"/>
    <tableColumn id="3" xr3:uid="{DE6CE5A5-0789-443B-AF03-F61175F6B9FB}" name="Date" dataDxfId="83"/>
    <tableColumn id="4" xr3:uid="{B80CA373-C560-4325-960B-A8583FBC37A3}" name="Units Sold" dataDxfId="82"/>
    <tableColumn id="5" xr3:uid="{7E03FD95-C303-4D0F-B631-14708C8C18CB}" name="Revenue" dataDxfId="81" dataCellStyle="Currency"/>
    <tableColumn id="6" xr3:uid="{F96564AF-B5F6-422A-BDF4-9EB7628368F6}" name="Product Cost" dataDxfId="80" dataCellStyle="Currency"/>
    <tableColumn id="8" xr3:uid="{61472412-26EB-4AFE-8A68-95BB9E9B10CB}" name="Year" dataDxfId="79">
      <calculatedColumnFormula>YEAR(Table1[[#This Row],[Date]])</calculatedColumnFormula>
    </tableColumn>
    <tableColumn id="9" xr3:uid="{1318DD69-3FFB-4F63-BF68-3569B7712095}" name="Quarter" dataDxfId="78">
      <calculatedColumnFormula>"Q" &amp; ROUNDUP(MONTH(Table1[[#This Row],[Date]])/3, 0) &amp; "'" &amp; RIGHT(YEAR(Table1[[#This Row],[Date]]), 2)</calculatedColumnFormula>
    </tableColumn>
    <tableColumn id="10" xr3:uid="{12E9A239-17C1-4E0C-945F-6BDDB3CD84D4}" name="City" dataDxfId="77">
      <calculatedColumnFormula>VLOOKUP(Table1[[#This Row],[Store ID]],Table3[[Store ID]:[City]],4,FALSE)</calculatedColumnFormula>
    </tableColumn>
    <tableColumn id="11" xr3:uid="{4CBF6E26-E9A0-45C0-BCB6-A40C03568F2B}" name="Brand" dataDxfId="76">
      <calculatedColumnFormula>VLOOKUP(Table1[[#This Row],[Product Code]],Table4[[Product Code]:[Brand]],5,FALSE)</calculatedColumnFormula>
    </tableColumn>
    <tableColumn id="12" xr3:uid="{65DDC7A9-5F41-4A1C-AD95-E76C1DFC45A2}" name="Category" dataDxfId="75">
      <calculatedColumnFormula>VLOOKUP(Table1[[#This Row],[Product Code]],Table4[[Product Code]:[Product Category]],3,FALSE)</calculatedColumnFormula>
    </tableColumn>
    <tableColumn id="14" xr3:uid="{FA80C8C0-1AEB-41B3-BCED-DB1E2C6A972B}" name="Subcategory" dataDxfId="74">
      <calculatedColumnFormula>_xlfn.XLOOKUP(Table1[[#This Row],[Product Code]],Table4[Product Code],Table4[Subcategory])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1B6DB25-7BA6-4A14-824B-D044EB95F2ED}" name="Table7" displayName="Table7" ref="A14:D22" totalsRowShown="0">
  <autoFilter ref="A14:D22" xr:uid="{81B6DB25-7BA6-4A14-824B-D044EB95F2ED}"/>
  <tableColumns count="4">
    <tableColumn id="1" xr3:uid="{B481CCC3-6A20-4A75-9B14-FAEF8B1F3576}" name="Quarter"/>
    <tableColumn id="2" xr3:uid="{CCE64684-2DED-43E1-8C98-25461363EF6B}" name="Revenue"/>
    <tableColumn id="3" xr3:uid="{C2099618-65A5-4360-9233-BD6F05800B25}" name="Profit"/>
    <tableColumn id="4" xr3:uid="{A667AE0F-A9C2-44E0-A4CB-5DE708D271E1}" name="Profitabilit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F08A92A-45F8-4101-9F39-3B375A49BCFE}" name="Table10" displayName="Table10" ref="A23:C40" totalsRowShown="0">
  <autoFilter ref="A23:C40" xr:uid="{0F08A92A-45F8-4101-9F39-3B375A49BCFE}"/>
  <tableColumns count="3">
    <tableColumn id="1" xr3:uid="{7BB5FF82-73BF-412B-ADB9-367C8F4A73F4}" name="Subcategory"/>
    <tableColumn id="3" xr3:uid="{F5A60933-06C8-4FDA-AD9F-784C9D9739B3}" name="Revenue Share" dataDxfId="72"/>
    <tableColumn id="4" xr3:uid="{06A72525-0070-43D9-A184-3B6E7C21D0F9}" name="Profitability" dataDxfId="7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9236059-E7D8-4CC8-AD0E-66BDE37D96C3}" name="Table14" displayName="Table14" ref="AF2:AW21" totalsRowShown="0">
  <autoFilter ref="AF2:AW21" xr:uid="{49236059-E7D8-4CC8-AD0E-66BDE37D96C3}"/>
  <tableColumns count="18">
    <tableColumn id="1" xr3:uid="{15A8108F-04BB-4763-B79F-9172DC88A30C}" name="Active Store"/>
    <tableColumn id="2" xr3:uid="{ACF5E6B7-A34D-49C4-9E3F-05AFAA3AB305}" name="Sum of Revenue"/>
    <tableColumn id="3" xr3:uid="{687B7A9D-9BD7-4FBC-A268-112CF458A103}" name="Sum of Product Cost"/>
    <tableColumn id="4" xr3:uid="{91C9EB08-E381-4A6A-AD3D-22C451C69049}" name="Sum of Revenue2"/>
    <tableColumn id="5" xr3:uid="{12C2489D-E4A5-4D83-9AF2-1CDA9611AEF5}" name="Sum of Product Cost3"/>
    <tableColumn id="6" xr3:uid="{F9EB581C-3FF2-48FE-86BA-6F6B07D1AE85}" name="Column4"/>
    <tableColumn id="7" xr3:uid="{F2B4EE40-7403-444B-8D9C-86B02A17AAE8}" name="Column5"/>
    <tableColumn id="8" xr3:uid="{A4A2127D-A816-49D7-9CBB-35CF15B2EE34}" name="Market Share Delta"/>
    <tableColumn id="9" xr3:uid="{E469963F-89F2-44D6-A35F-DE84BFEF36D4}" name="2024 Profit"/>
    <tableColumn id="10" xr3:uid="{5040754D-CA57-4B3C-8A94-783B292817FB}" name="2024 Revenue Rank"/>
    <tableColumn id="11" xr3:uid="{8E659A54-7921-43A0-A475-755FD573977F}" name="YoY growth %"/>
    <tableColumn id="12" xr3:uid="{C6C5BE96-B0A4-4690-97E3-C22789170AC8}" name="YoY Growth Rank"/>
    <tableColumn id="13" xr3:uid="{A41B0A07-3AB8-49ED-B38F-1995514F87C1}" name="Market Share Delta Rank"/>
    <tableColumn id="14" xr3:uid="{7534D34D-279E-4D68-A137-40D6476E3618}" name="2024 Profit Rank"/>
    <tableColumn id="15" xr3:uid="{DD75E155-93FA-4999-BA6F-4B9A7C1448C0}" name="Weighted Score"/>
    <tableColumn id="16" xr3:uid="{3E0F1C5E-5F74-49C2-BB6A-7CD1D22BEECC}" name="Final Rank"/>
    <tableColumn id="17" xr3:uid="{730A7A66-E3AF-4961-86F4-1387D55B6F10}" name="Segment"/>
    <tableColumn id="18" xr3:uid="{BC5F05AD-1471-4AF1-9EA5-370E88697674}" name="2024 Cost of Operati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F24836-C5BC-4EFC-AFAD-C7911DC02BFC}" name="Table3" displayName="Table3" ref="B3:S23" totalsRowShown="0" headerRowDxfId="70" dataDxfId="68" headerRowBorderDxfId="69" tableBorderDxfId="67" totalsRowBorderDxfId="66">
  <autoFilter ref="B3:S23" xr:uid="{F2F24836-C5BC-4EFC-AFAD-C7911DC02BFC}"/>
  <tableColumns count="18">
    <tableColumn id="1" xr3:uid="{39159F2A-C133-4BFB-A0A3-670974BC9257}" name="Store ID" dataDxfId="65"/>
    <tableColumn id="2" xr3:uid="{762B5FAC-BE60-4DEE-B1BF-B64118C42531}" name="ZIP" dataDxfId="64"/>
    <tableColumn id="3" xr3:uid="{EAEF9DAC-CA8E-4425-B1D7-AC1EBA52DC1B}" name="Address" dataDxfId="63"/>
    <tableColumn id="4" xr3:uid="{6C438D4C-DC04-4B3F-A82C-E25D8E1366AF}" name="City" dataDxfId="62"/>
    <tableColumn id="5" xr3:uid="{276B051D-C7C9-4458-A535-3A44C6EC623F}" name="State" dataDxfId="61"/>
    <tableColumn id="6" xr3:uid="{E3042C35-CD95-4138-B15C-7E4E6D42E838}" name="Population of city" dataDxfId="60"/>
    <tableColumn id="7" xr3:uid="{89F4652A-05ED-406C-8461-A3748DE7F09F}" name="Active/Inactive" dataDxfId="59"/>
    <tableColumn id="8" xr3:uid="{3A216F5A-5BBA-46DF-AEBE-DBA56FEA3C9B}" name="Inactive Date" dataDxfId="58"/>
    <tableColumn id="9" xr3:uid="{29BC876B-CB67-4D3E-8135-4BB0AA9C6207}" name="Q1'23" dataDxfId="57"/>
    <tableColumn id="10" xr3:uid="{679D6B95-E20F-4257-A21E-8C1E2A7838BC}" name="Q2'23" dataDxfId="56"/>
    <tableColumn id="11" xr3:uid="{24FB6319-AFBC-4AB1-8C7F-9E3CA55DD10A}" name="Q3'23" dataDxfId="55"/>
    <tableColumn id="12" xr3:uid="{896A677D-7E32-4440-AE95-C76B132EF012}" name="Q4'23" dataDxfId="54"/>
    <tableColumn id="13" xr3:uid="{A6D251CA-45F4-44CB-8C89-DDE72FFB5F7F}" name="Q1'24" dataDxfId="53"/>
    <tableColumn id="14" xr3:uid="{98D45F57-C365-4892-BDE9-5470F426FF34}" name="Q2'24" dataDxfId="52"/>
    <tableColumn id="15" xr3:uid="{100430DA-93CB-483E-AA65-F98C1E6B5798}" name="Q3'24" dataDxfId="51"/>
    <tableColumn id="16" xr3:uid="{9D74463E-D228-4B9F-946D-4C442E3D740B}" name="Q4'24" dataDxfId="50"/>
    <tableColumn id="17" xr3:uid="{037F0DFA-3A1A-4160-A3B3-19F4FD75E043}" name="23 Cost of Operation" dataDxfId="49">
      <calculatedColumnFormula>Table3[[#This Row],[Q1''23]]+Table3[[#This Row],[Q2''23]]+Table3[[#This Row],[Q3''23]]+Table3[[#This Row],[Q4''23]]</calculatedColumnFormula>
    </tableColumn>
    <tableColumn id="18" xr3:uid="{2A065EFF-0A8D-44D4-9917-9C493C4101D1}" name="24 Cost of Operation2" dataDxfId="48">
      <calculatedColumnFormula>Table3[[#This Row],[Q1''24]]+Table3[[#This Row],[Q2''24]]+Table3[[#This Row],[Q3''24]]+Table3[[#This Row],[Q4''24]]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879C7A1-B81D-4C48-AADF-AAEC3BE3712A}" name="Table4" displayName="Table4" ref="B2:H52" totalsRowShown="0" headerRowDxfId="47" headerRowBorderDxfId="46" tableBorderDxfId="45" totalsRowBorderDxfId="44">
  <autoFilter ref="B2:H52" xr:uid="{A879C7A1-B81D-4C48-AADF-AAEC3BE3712A}"/>
  <tableColumns count="7">
    <tableColumn id="1" xr3:uid="{22FBBA06-2C35-4952-8740-B3626DA9588E}" name="Product Code" dataDxfId="43"/>
    <tableColumn id="2" xr3:uid="{95ABF8DD-3AD3-4D36-AE37-BE0BFE1986CC}" name="Product Name" dataDxfId="42"/>
    <tableColumn id="3" xr3:uid="{CFDB8DFB-BD77-4EAB-B6DE-08C3219D38FB}" name="Product Category" dataDxfId="41"/>
    <tableColumn id="4" xr3:uid="{2FEF983A-739A-4B46-990A-B77A71B3579A}" name="Subcategory" dataDxfId="40"/>
    <tableColumn id="5" xr3:uid="{58B26184-4AD4-4A49-90B7-768182238DBF}" name="Brand" dataDxfId="39"/>
    <tableColumn id="6" xr3:uid="{A9112EBB-2A21-4B59-B072-4D8A232D3CF0}" name="Cost to VoltEdge" dataDxfId="38"/>
    <tableColumn id="7" xr3:uid="{3E6E42E7-D9BC-4235-9B43-8CDA74CE2580}" name="Selling Price" dataDxfId="3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4CA2E95-57D6-4EB6-ABE4-0A7704F77E89}" name="Table5" displayName="Table5" ref="B3:X503" totalsRowShown="0" dataDxfId="35" headerRowBorderDxfId="36" tableBorderDxfId="34" totalsRowBorderDxfId="33">
  <autoFilter ref="B3:X503" xr:uid="{86152498-3621-4526-BE0B-63CC2CB65486}"/>
  <tableColumns count="23">
    <tableColumn id="1" xr3:uid="{B0623167-66AA-4C4E-B810-59B87C80A2F3}" name="CustomerID" dataDxfId="32"/>
    <tableColumn id="2" xr3:uid="{9C7DA0C9-F198-4D7C-AC45-D90B69DBEB96}" name="CustomerName" dataDxfId="31"/>
    <tableColumn id="3" xr3:uid="{4A21A44A-F70D-4873-B7FC-4093F07D2F5D}" name="Age" dataDxfId="30"/>
    <tableColumn id="4" xr3:uid="{3B434511-2F9A-4D5B-92A9-ABD361E98F5A}" name="Gender" dataDxfId="29"/>
    <tableColumn id="5" xr3:uid="{142A0F37-DB37-42F8-99DE-91EE5BCEA457}" name="Visits to store" dataDxfId="28"/>
    <tableColumn id="6" xr3:uid="{920E476D-9FFE-4EEB-981D-33A32FD2304A}" name="Last Visited" dataDxfId="27"/>
    <tableColumn id="7" xr3:uid="{04A88A29-DC4B-4D6C-99DE-B717616D13E1}" name="First Visited" dataDxfId="26"/>
    <tableColumn id="8" xr3:uid="{D44A4F58-4D91-4650-9D22-E8CA9E800C2F}" name="Total spends 2024" dataDxfId="25"/>
    <tableColumn id="9" xr3:uid="{909FF782-977B-4EB3-8334-06EE76719833}" name="AOV" dataDxfId="24"/>
    <tableColumn id="10" xr3:uid="{CC1B9955-97E6-47D2-8747-77357D811E59}" name="Mean Time between orders" dataDxfId="23"/>
    <tableColumn id="11" xr3:uid="{E70AEF15-B312-4874-AB63-F1C9A8890C2D}" name="Store Visited" dataDxfId="22"/>
    <tableColumn id="12" xr3:uid="{B4F3376E-1769-43C7-8B4A-58F6164DAA40}" name="Product subcategories bought" dataDxfId="21"/>
    <tableColumn id="13" xr3:uid="{E25B709F-E855-4E2F-9938-A197BD62BF58}" name="Brand1" dataDxfId="20"/>
    <tableColumn id="14" xr3:uid="{6346C920-A97D-4B59-988E-618FCB12BC40}" name="Brand2" dataDxfId="19"/>
    <tableColumn id="15" xr3:uid="{6CB98E79-B68D-4036-B1B2-892579A92D5F}" name="Brand3" dataDxfId="18"/>
    <tableColumn id="16" xr3:uid="{DF54AB5B-D7B2-421B-86FD-59CE6805EAA9}" name="Brand4" dataDxfId="17"/>
    <tableColumn id="17" xr3:uid="{E645B66D-2F85-4D1C-8924-E56515135350}" name="Brand5" dataDxfId="16"/>
    <tableColumn id="18" xr3:uid="{AB51457D-0530-4248-B83B-7E3D72154CF3}" name="Brand6" dataDxfId="15"/>
    <tableColumn id="19" xr3:uid="{A720386D-2F97-44D2-B9C6-05B92768ED49}" name="Brand7" dataDxfId="14"/>
    <tableColumn id="20" xr3:uid="{26830618-CD9E-42AA-BA79-C2B1FA231F57}" name="Brand8" dataDxfId="13"/>
    <tableColumn id="21" xr3:uid="{72D2E4CB-7E1A-4C12-A5FA-E175E324392C}" name="Customer Segment" dataDxfId="12">
      <calculatedColumnFormula>IF(F4&gt;=$F$2,IF(J4&gt;=$J$2,"H","M"),IF(J4&gt;=$J$2,"M","L"))</calculatedColumnFormula>
    </tableColumn>
    <tableColumn id="22" xr3:uid="{0D2D9999-D781-4AA8-AA97-872B2DB627BD}" name="Store Segment" dataDxfId="11">
      <calculatedColumnFormula>_xlfn.XLOOKUP(Table5[[#This Row],[Store Visited]],Table14[Active Store],Table14[Segment])</calculatedColumnFormula>
    </tableColumn>
    <tableColumn id="23" xr3:uid="{E2124244-DE49-4C26-A796-7C4E6BA8A7DA}" name="Loyal?" dataDxfId="10">
      <calculatedColumnFormula>IF(AND(F4&gt;4, K4&lt;75), "Yes", "No")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537626-9DC3-4A08-A212-B3567B128823}" name="Table2" displayName="Table2" ref="Z10:AL13" totalsRowShown="0">
  <autoFilter ref="Z10:AL13" xr:uid="{99537626-9DC3-4A08-A212-B3567B128823}"/>
  <tableColumns count="13">
    <tableColumn id="1" xr3:uid="{A365494D-77E2-46E6-972A-D2EDC79F441B}" name="Segment"/>
    <tableColumn id="2" xr3:uid="{7A6EF945-3D1C-4A06-BB51-5363EA00ADC0}" name="Male count">
      <calculatedColumnFormula>COUNTIFS($V$4:$V$503, $Z11, $E$4:$E$503, "Male")</calculatedColumnFormula>
    </tableColumn>
    <tableColumn id="3" xr3:uid="{BCAB3A73-6DFE-4CA9-950B-3D9610D664BD}" name="Female count">
      <calculatedColumnFormula>COUNTIFS($V$4:$V$503, $Z11, $E$4:$E$503, "Female")</calculatedColumnFormula>
    </tableColumn>
    <tableColumn id="4" xr3:uid="{929B7CC1-CF85-433C-8956-A9D707C38387}" name="Male/Female ratio">
      <calculatedColumnFormula>AA11/AB11</calculatedColumnFormula>
    </tableColumn>
    <tableColumn id="5" xr3:uid="{DECAD4D4-3E17-4E18-982E-F4C65D29B26E}" name="Loyal Customers" dataDxfId="9">
      <calculatedColumnFormula>COUNTIFS($V$4:$V$503, $Z11, $X$4:$X$503, "Yes")</calculatedColumnFormula>
    </tableColumn>
    <tableColumn id="6" xr3:uid="{DDA1BE0D-7611-4876-AD15-D7F11FAC9FEE}" name="ASUS" dataDxfId="8">
      <calculatedColumnFormula array="1">SUMPRODUCT(($V$4:$V$503=Z11)*(($N$4:$U$503)="ASUS"))</calculatedColumnFormula>
    </tableColumn>
    <tableColumn id="7" xr3:uid="{7F61695B-7A72-4668-9B66-2B2AB9F55DCF}" name="Sony" dataDxfId="7">
      <calculatedColumnFormula array="1">SUMPRODUCT(($V$4:$V$503=Z11)*(($N$4:$U$503)="Sony"))</calculatedColumnFormula>
    </tableColumn>
    <tableColumn id="8" xr3:uid="{7FF13D11-61BF-4B85-93DD-F88A0A5374E2}" name="HP" dataDxfId="6">
      <calculatedColumnFormula array="1">SUMPRODUCT(($V$4:$V$503=Z11)*(($N$4:$U$503)="HP"))</calculatedColumnFormula>
    </tableColumn>
    <tableColumn id="9" xr3:uid="{9671986D-B625-46E3-AFC2-E6491DD02DA4}" name="Samsung" dataDxfId="5">
      <calculatedColumnFormula array="1">SUMPRODUCT(($V$4:$V$503=Z11)*(($N$4:$U$503)="Samsung"))</calculatedColumnFormula>
    </tableColumn>
    <tableColumn id="10" xr3:uid="{E721119D-99AA-4CA1-93D4-70866E930E8A}" name="VoltEdge" dataDxfId="4">
      <calculatedColumnFormula array="1">SUMPRODUCT(($V$4:$V$503=Z11)*(($N$4:$U$503)="VoltEdge"))</calculatedColumnFormula>
    </tableColumn>
    <tableColumn id="11" xr3:uid="{F7A831D9-08DF-47B8-B47D-C4D8F93F8572}" name="Dell" dataDxfId="3">
      <calculatedColumnFormula array="1">SUMPRODUCT(($V$4:$V$503=Z11)*(($N$4:$U$503)="Dell"))</calculatedColumnFormula>
    </tableColumn>
    <tableColumn id="12" xr3:uid="{547DFAD4-B54D-45E6-BEB7-2577BF9C5E72}" name="Bose" dataDxfId="2">
      <calculatedColumnFormula array="1">SUMPRODUCT(($V$4:$V$503=Z11)*(($N$4:$U$503)="Bose"))</calculatedColumnFormula>
    </tableColumn>
    <tableColumn id="13" xr3:uid="{E626C303-4E89-4F6A-A9FE-E36987772937}" name="Apple" dataDxfId="1">
      <calculatedColumnFormula array="1">SUMPRODUCT(($V$4:$V$503=Z11)*(($N$4:$U$503)="Apple"))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BC9CDBB-5BFB-4639-8002-D006E070D6D7}" name="Table8" displayName="Table8" ref="A1:L1641" totalsRowShown="0">
  <autoFilter ref="A1:L1641" xr:uid="{0BC9CDBB-5BFB-4639-8002-D006E070D6D7}"/>
  <tableColumns count="12">
    <tableColumn id="1" xr3:uid="{5C3D679D-C233-41C7-9AAD-2119A7ECFD92}" name="Store ID"/>
    <tableColumn id="2" xr3:uid="{DB009DCC-C78E-454C-AA56-B0AEA5943D88}" name="Inactive?"/>
    <tableColumn id="3" xr3:uid="{1AE62372-0CCB-48F8-9549-6332045D1DDF}" name="Product Code"/>
    <tableColumn id="4" xr3:uid="{8BD2084A-6044-4B98-8795-A493E9BAF0FA}" name="Date" dataDxfId="0"/>
    <tableColumn id="5" xr3:uid="{26353ABF-D29F-4423-82D3-CC3992B634C6}" name="Units Sold"/>
    <tableColumn id="6" xr3:uid="{D42603F9-5E88-4F2B-9D50-6847F542D03A}" name="Revenue"/>
    <tableColumn id="7" xr3:uid="{8F393A8E-0847-4A14-BAC4-AD6F7A562368}" name="Product Cost"/>
    <tableColumn id="8" xr3:uid="{EF1A5A63-9064-495B-8E1C-A38208A640A9}" name="Year"/>
    <tableColumn id="9" xr3:uid="{6F982309-70E9-45CC-9BA2-823B152FB21C}" name="Quarter"/>
    <tableColumn id="10" xr3:uid="{ED38FCC2-AD75-417F-9D18-926EAE064F44}" name="City"/>
    <tableColumn id="11" xr3:uid="{99B8AA01-C4DC-431E-A80B-5380382B4E2A}" name="Brand"/>
    <tableColumn id="12" xr3:uid="{DDA926B8-D267-4404-B790-0B01D71E37B4}" name="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3930C-6D82-4C90-8FB5-CA0C78AA6AC0}">
  <sheetPr codeName="Sheet10">
    <tabColor theme="6"/>
  </sheetPr>
  <dimension ref="B1:H45"/>
  <sheetViews>
    <sheetView showGridLines="0" zoomScale="72" zoomScaleNormal="92" workbookViewId="0">
      <pane ySplit="3" topLeftCell="A4" activePane="bottomLeft" state="frozen"/>
      <selection pane="bottomLeft" activeCell="C38" sqref="C38"/>
    </sheetView>
  </sheetViews>
  <sheetFormatPr defaultRowHeight="14.4" x14ac:dyDescent="0.3"/>
  <cols>
    <col min="1" max="1" width="8.88671875" customWidth="1"/>
    <col min="2" max="6" width="42.5546875" customWidth="1"/>
    <col min="7" max="8" width="8.88671875" customWidth="1"/>
  </cols>
  <sheetData>
    <row r="1" spans="2:8" s="8" customFormat="1" x14ac:dyDescent="0.3"/>
    <row r="2" spans="2:8" s="8" customFormat="1" x14ac:dyDescent="0.3"/>
    <row r="3" spans="2:8" s="8" customFormat="1" x14ac:dyDescent="0.3"/>
    <row r="4" spans="2:8" s="10" customFormat="1" x14ac:dyDescent="0.3">
      <c r="B4" s="9"/>
      <c r="C4" s="9"/>
    </row>
    <row r="5" spans="2:8" s="1" customFormat="1" ht="21.6" x14ac:dyDescent="0.3">
      <c r="B5" s="11" t="s">
        <v>5</v>
      </c>
    </row>
    <row r="7" spans="2:8" ht="14.4" customHeight="1" x14ac:dyDescent="0.3">
      <c r="B7" s="72" t="s">
        <v>7</v>
      </c>
      <c r="C7" s="73"/>
      <c r="D7" s="73"/>
      <c r="E7" s="73"/>
      <c r="F7" s="74"/>
      <c r="G7" s="2"/>
      <c r="H7" s="2"/>
    </row>
    <row r="8" spans="2:8" ht="14.4" customHeight="1" x14ac:dyDescent="0.3">
      <c r="B8" s="75" t="s">
        <v>8</v>
      </c>
      <c r="C8" s="76"/>
      <c r="D8" s="76"/>
      <c r="E8" s="76"/>
      <c r="F8" s="77"/>
      <c r="G8" s="2"/>
      <c r="H8" s="2"/>
    </row>
    <row r="9" spans="2:8" ht="15.6" x14ac:dyDescent="0.3">
      <c r="B9" s="78" t="s">
        <v>0</v>
      </c>
      <c r="C9" s="79"/>
      <c r="D9" s="79"/>
      <c r="E9" s="79"/>
      <c r="F9" s="80"/>
      <c r="G9" s="3"/>
      <c r="H9" s="3"/>
    </row>
    <row r="10" spans="2:8" ht="15.6" x14ac:dyDescent="0.3">
      <c r="B10" s="78" t="s">
        <v>1</v>
      </c>
      <c r="C10" s="79"/>
      <c r="D10" s="79"/>
      <c r="E10" s="79"/>
      <c r="F10" s="80"/>
    </row>
    <row r="11" spans="2:8" ht="15.6" x14ac:dyDescent="0.3">
      <c r="B11" s="78" t="s">
        <v>2</v>
      </c>
      <c r="C11" s="79"/>
      <c r="D11" s="79"/>
      <c r="E11" s="79"/>
      <c r="F11" s="80"/>
    </row>
    <row r="12" spans="2:8" ht="15.6" x14ac:dyDescent="0.3">
      <c r="B12" s="65" t="s">
        <v>3</v>
      </c>
      <c r="C12" s="66"/>
      <c r="D12" s="66"/>
      <c r="E12" s="66"/>
      <c r="F12" s="67"/>
    </row>
    <row r="14" spans="2:8" ht="15.6" x14ac:dyDescent="0.3">
      <c r="B14" s="68" t="s">
        <v>1760</v>
      </c>
      <c r="C14" s="68"/>
      <c r="D14" s="68"/>
      <c r="E14" s="68"/>
    </row>
    <row r="15" spans="2:8" ht="15.6" x14ac:dyDescent="0.3">
      <c r="B15" s="12"/>
      <c r="C15" s="12"/>
      <c r="D15" s="12"/>
      <c r="E15" s="12"/>
    </row>
    <row r="16" spans="2:8" ht="15.6" x14ac:dyDescent="0.3">
      <c r="B16" s="71" t="s">
        <v>6</v>
      </c>
      <c r="C16" s="71"/>
      <c r="D16" s="71"/>
      <c r="E16" s="71"/>
      <c r="F16" s="4"/>
      <c r="G16" s="3"/>
      <c r="H16" s="3"/>
    </row>
    <row r="17" spans="2:8" ht="15.6" x14ac:dyDescent="0.3">
      <c r="B17" s="22"/>
      <c r="C17" s="22"/>
      <c r="D17" s="22"/>
      <c r="E17" s="22"/>
      <c r="F17" s="4"/>
      <c r="G17" s="3"/>
      <c r="H17" s="3"/>
    </row>
    <row r="18" spans="2:8" s="1" customFormat="1" ht="21.6" x14ac:dyDescent="0.3">
      <c r="B18" s="11" t="s">
        <v>1766</v>
      </c>
    </row>
    <row r="19" spans="2:8" ht="14.4" customHeight="1" x14ac:dyDescent="0.3"/>
    <row r="20" spans="2:8" ht="14.4" customHeight="1" x14ac:dyDescent="0.3">
      <c r="B20" s="69" t="s">
        <v>1761</v>
      </c>
      <c r="C20" s="69"/>
      <c r="D20" s="69" t="s">
        <v>4</v>
      </c>
      <c r="E20" s="69"/>
      <c r="F20" s="69"/>
    </row>
    <row r="21" spans="2:8" ht="14.4" customHeight="1" x14ac:dyDescent="0.3">
      <c r="B21" s="70" t="s">
        <v>1762</v>
      </c>
      <c r="C21" s="70"/>
      <c r="D21" s="81" t="s">
        <v>1768</v>
      </c>
      <c r="E21" s="81"/>
      <c r="F21" s="81"/>
    </row>
    <row r="22" spans="2:8" x14ac:dyDescent="0.3">
      <c r="B22" s="70"/>
      <c r="C22" s="70"/>
      <c r="D22" s="81"/>
      <c r="E22" s="81"/>
      <c r="F22" s="81"/>
    </row>
    <row r="23" spans="2:8" ht="14.4" customHeight="1" x14ac:dyDescent="0.3">
      <c r="B23" s="70"/>
      <c r="C23" s="70"/>
      <c r="D23" s="81"/>
      <c r="E23" s="81"/>
      <c r="F23" s="81"/>
    </row>
    <row r="24" spans="2:8" ht="14.4" customHeight="1" x14ac:dyDescent="0.3">
      <c r="B24" s="70" t="s">
        <v>1765</v>
      </c>
      <c r="C24" s="70"/>
      <c r="D24" s="82" t="s">
        <v>1769</v>
      </c>
      <c r="E24" s="82"/>
      <c r="F24" s="82"/>
    </row>
    <row r="25" spans="2:8" ht="14.4" customHeight="1" x14ac:dyDescent="0.3">
      <c r="B25" s="70"/>
      <c r="C25" s="70"/>
      <c r="D25" s="82"/>
      <c r="E25" s="82"/>
      <c r="F25" s="82"/>
    </row>
    <row r="26" spans="2:8" ht="14.4" customHeight="1" x14ac:dyDescent="0.3">
      <c r="B26" s="70"/>
      <c r="C26" s="70"/>
      <c r="D26" s="82"/>
      <c r="E26" s="82"/>
      <c r="F26" s="82"/>
    </row>
    <row r="27" spans="2:8" ht="14.4" customHeight="1" x14ac:dyDescent="0.3">
      <c r="B27" s="70" t="s">
        <v>1764</v>
      </c>
      <c r="C27" s="70"/>
      <c r="D27" s="82" t="s">
        <v>1770</v>
      </c>
      <c r="E27" s="82"/>
      <c r="F27" s="82"/>
    </row>
    <row r="28" spans="2:8" ht="14.4" customHeight="1" x14ac:dyDescent="0.3">
      <c r="B28" s="70"/>
      <c r="C28" s="70"/>
      <c r="D28" s="82"/>
      <c r="E28" s="82"/>
      <c r="F28" s="82"/>
    </row>
    <row r="29" spans="2:8" ht="14.4" customHeight="1" x14ac:dyDescent="0.3">
      <c r="B29" s="70"/>
      <c r="C29" s="70"/>
      <c r="D29" s="82"/>
      <c r="E29" s="82"/>
      <c r="F29" s="82"/>
    </row>
    <row r="30" spans="2:8" ht="14.4" customHeight="1" x14ac:dyDescent="0.3">
      <c r="B30" s="70" t="s">
        <v>1763</v>
      </c>
      <c r="C30" s="70"/>
      <c r="D30" s="82" t="s">
        <v>1771</v>
      </c>
      <c r="E30" s="82"/>
      <c r="F30" s="82"/>
    </row>
    <row r="31" spans="2:8" x14ac:dyDescent="0.3">
      <c r="B31" s="70"/>
      <c r="C31" s="70"/>
      <c r="D31" s="82"/>
      <c r="E31" s="82"/>
      <c r="F31" s="82"/>
    </row>
    <row r="32" spans="2:8" x14ac:dyDescent="0.3">
      <c r="B32" s="70"/>
      <c r="C32" s="70"/>
      <c r="D32" s="82"/>
      <c r="E32" s="82"/>
      <c r="F32" s="82"/>
    </row>
    <row r="33" spans="2:5" ht="12.6" customHeight="1" x14ac:dyDescent="0.3"/>
    <row r="34" spans="2:5" ht="14.85" customHeight="1" x14ac:dyDescent="0.3"/>
    <row r="35" spans="2:5" ht="14.85" customHeight="1" x14ac:dyDescent="0.3"/>
    <row r="36" spans="2:5" ht="14.4" customHeight="1" x14ac:dyDescent="0.3"/>
    <row r="37" spans="2:5" ht="14.4" customHeight="1" x14ac:dyDescent="0.3"/>
    <row r="38" spans="2:5" ht="14.4" customHeight="1" x14ac:dyDescent="0.3"/>
    <row r="39" spans="2:5" ht="14.4" customHeight="1" x14ac:dyDescent="0.3"/>
    <row r="43" spans="2:5" s="7" customFormat="1" ht="12" x14ac:dyDescent="0.25">
      <c r="B43" s="5"/>
      <c r="C43" s="5"/>
      <c r="D43" s="6"/>
      <c r="E43" s="6"/>
    </row>
    <row r="44" spans="2:5" s="7" customFormat="1" ht="12" x14ac:dyDescent="0.25">
      <c r="B44" s="5"/>
      <c r="C44" s="5"/>
      <c r="D44" s="6"/>
      <c r="E44" s="6"/>
    </row>
    <row r="45" spans="2:5" s="7" customFormat="1" ht="12" x14ac:dyDescent="0.25">
      <c r="B45" s="5"/>
      <c r="C45" s="5"/>
      <c r="D45" s="6"/>
      <c r="E45" s="6"/>
    </row>
  </sheetData>
  <mergeCells count="18">
    <mergeCell ref="B30:C32"/>
    <mergeCell ref="D21:F23"/>
    <mergeCell ref="D24:F26"/>
    <mergeCell ref="D27:F29"/>
    <mergeCell ref="D30:F32"/>
    <mergeCell ref="B24:C26"/>
    <mergeCell ref="B27:C29"/>
    <mergeCell ref="B7:F7"/>
    <mergeCell ref="B8:F8"/>
    <mergeCell ref="B9:F9"/>
    <mergeCell ref="B10:F10"/>
    <mergeCell ref="B11:F11"/>
    <mergeCell ref="B12:F12"/>
    <mergeCell ref="B14:E14"/>
    <mergeCell ref="B20:C20"/>
    <mergeCell ref="D20:F20"/>
    <mergeCell ref="B21:C23"/>
    <mergeCell ref="B16:E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E19C2-6FC8-4184-A8F0-E7553A52C612}">
  <sheetPr codeName="Sheet11"/>
  <dimension ref="B2:N4016"/>
  <sheetViews>
    <sheetView showGridLines="0" workbookViewId="0">
      <selection activeCell="N3" sqref="N3"/>
    </sheetView>
  </sheetViews>
  <sheetFormatPr defaultRowHeight="14.4" x14ac:dyDescent="0.3"/>
  <cols>
    <col min="2" max="2" width="9.5546875" customWidth="1"/>
    <col min="3" max="3" width="14.44140625" customWidth="1"/>
    <col min="4" max="4" width="16.77734375" bestFit="1" customWidth="1"/>
    <col min="5" max="5" width="11.44140625" customWidth="1"/>
    <col min="6" max="6" width="12.44140625" bestFit="1" customWidth="1"/>
    <col min="7" max="7" width="13.88671875" customWidth="1"/>
    <col min="8" max="8" width="16.21875" bestFit="1" customWidth="1"/>
    <col min="10" max="10" width="11.44140625" bestFit="1" customWidth="1"/>
    <col min="12" max="12" width="10.109375" bestFit="1" customWidth="1"/>
    <col min="13" max="13" width="12.88671875" bestFit="1" customWidth="1"/>
    <col min="14" max="14" width="16" bestFit="1" customWidth="1"/>
  </cols>
  <sheetData>
    <row r="2" spans="2:14" x14ac:dyDescent="0.3">
      <c r="B2" s="28" t="s">
        <v>9</v>
      </c>
      <c r="C2" s="28" t="s">
        <v>1776</v>
      </c>
      <c r="D2" s="29" t="s">
        <v>10</v>
      </c>
      <c r="E2" s="29" t="s">
        <v>11</v>
      </c>
      <c r="F2" s="29" t="s">
        <v>12</v>
      </c>
      <c r="G2" s="29" t="s">
        <v>13</v>
      </c>
      <c r="H2" s="30" t="s">
        <v>1767</v>
      </c>
      <c r="I2" s="29" t="s">
        <v>1777</v>
      </c>
      <c r="J2" s="29" t="s">
        <v>1778</v>
      </c>
      <c r="K2" s="29" t="s">
        <v>176</v>
      </c>
      <c r="L2" s="29" t="s">
        <v>86</v>
      </c>
      <c r="M2" s="29" t="s">
        <v>1787</v>
      </c>
      <c r="N2" s="29" t="s">
        <v>85</v>
      </c>
    </row>
    <row r="3" spans="2:14" x14ac:dyDescent="0.3">
      <c r="B3" s="26" t="s">
        <v>19</v>
      </c>
      <c r="C3" s="26" t="str">
        <f>IF(_xlfn.XLOOKUP(TRIM(Table1[[#This Row],[Store ID]]), 'Stores Details'!B6:B25, 'Stores Details'!G6:G25, "") = "Inactive", "Yes", "No")</f>
        <v>No</v>
      </c>
      <c r="D3" s="14" t="s">
        <v>63</v>
      </c>
      <c r="E3" s="51">
        <v>45016</v>
      </c>
      <c r="F3" s="14">
        <v>9</v>
      </c>
      <c r="G3" s="17">
        <v>2986.92</v>
      </c>
      <c r="H3" s="27">
        <v>1779.39</v>
      </c>
      <c r="I3">
        <f>YEAR(Table1[[#This Row],[Date]])</f>
        <v>2023</v>
      </c>
      <c r="J3" t="str">
        <f>"Q" &amp; ROUNDUP(MONTH(Table1[[#This Row],[Date]])/3, 0) &amp; "'" &amp; RIGHT(YEAR(Table1[[#This Row],[Date]]), 2)</f>
        <v>Q1'23</v>
      </c>
      <c r="K3" t="str">
        <f>VLOOKUP(Table1[[#This Row],[Store ID]],Table3[[Store ID]:[City]],4,FALSE)</f>
        <v>Honolulu</v>
      </c>
      <c r="L3" t="str">
        <f>VLOOKUP(Table1[[#This Row],[Product Code]],Table4[[Product Code]:[Brand]],5,FALSE)</f>
        <v>Samsung</v>
      </c>
      <c r="M3" t="str">
        <f>VLOOKUP(Table1[[#This Row],[Product Code]],Table4[[Product Code]:[Product Category]],3,FALSE)</f>
        <v>Laptops</v>
      </c>
      <c r="N3" t="str">
        <f>_xlfn.XLOOKUP(Table1[[#This Row],[Product Code]],Table4[Product Code],Table4[Subcategory])</f>
        <v>Gaming Laptops</v>
      </c>
    </row>
    <row r="4" spans="2:14" x14ac:dyDescent="0.3">
      <c r="B4" s="26" t="s">
        <v>26</v>
      </c>
      <c r="C4" s="26" t="str">
        <f>IF(_xlfn.XLOOKUP(TRIM(Table1[[#This Row],[Store ID]]), 'Stores Details'!B7:B26, 'Stores Details'!G7:G26, "") = "Inactive", "Yes", "No")</f>
        <v>No</v>
      </c>
      <c r="D4" s="14" t="s">
        <v>31</v>
      </c>
      <c r="E4" s="51">
        <v>45558</v>
      </c>
      <c r="F4" s="14">
        <v>1</v>
      </c>
      <c r="G4" s="17">
        <v>607.23</v>
      </c>
      <c r="H4" s="27">
        <v>372.34</v>
      </c>
      <c r="I4">
        <f>YEAR(Table1[[#This Row],[Date]])</f>
        <v>2024</v>
      </c>
      <c r="J4" t="str">
        <f>"Q" &amp; ROUNDUP(MONTH(Table1[[#This Row],[Date]])/3, 0) &amp; "'" &amp; RIGHT(YEAR(Table1[[#This Row],[Date]]), 2)</f>
        <v>Q3'24</v>
      </c>
      <c r="K4" t="str">
        <f>VLOOKUP(Table1[[#This Row],[Store ID]],Table3[[Store ID]:[City]],4,FALSE)</f>
        <v>Philadelphia</v>
      </c>
      <c r="L4" t="str">
        <f>VLOOKUP(Table1[[#This Row],[Product Code]],Table4[[Product Code]:[Brand]],5,FALSE)</f>
        <v>VoltEdge</v>
      </c>
      <c r="M4" t="str">
        <f>VLOOKUP(Table1[[#This Row],[Product Code]],Table4[[Product Code]:[Product Category]],3,FALSE)</f>
        <v>Laptops</v>
      </c>
      <c r="N4" t="str">
        <f>_xlfn.XLOOKUP(Table1[[#This Row],[Product Code]],Table4[Product Code],Table4[Subcategory])</f>
        <v>Ultrabooks</v>
      </c>
    </row>
    <row r="5" spans="2:14" x14ac:dyDescent="0.3">
      <c r="B5" s="26" t="s">
        <v>24</v>
      </c>
      <c r="C5" s="26" t="str">
        <f>IF(_xlfn.XLOOKUP(TRIM(Table1[[#This Row],[Store ID]]), 'Stores Details'!B7:B26, 'Stores Details'!G7:G26, "") = "Inactive", "Yes", "No")</f>
        <v>No</v>
      </c>
      <c r="D5" s="14" t="s">
        <v>45</v>
      </c>
      <c r="E5" s="51">
        <v>45521</v>
      </c>
      <c r="F5" s="14">
        <v>9</v>
      </c>
      <c r="G5" s="17">
        <v>6046.6500000000005</v>
      </c>
      <c r="H5" s="27">
        <v>4775.3100000000004</v>
      </c>
      <c r="I5">
        <f>YEAR(Table1[[#This Row],[Date]])</f>
        <v>2024</v>
      </c>
      <c r="J5" t="str">
        <f>"Q" &amp; ROUNDUP(MONTH(Table1[[#This Row],[Date]])/3, 0) &amp; "'" &amp; RIGHT(YEAR(Table1[[#This Row],[Date]]), 2)</f>
        <v>Q3'24</v>
      </c>
      <c r="K5" t="str">
        <f>VLOOKUP(Table1[[#This Row],[Store ID]],Table3[[Store ID]:[City]],4,FALSE)</f>
        <v>Atlanta</v>
      </c>
      <c r="L5" t="str">
        <f>VLOOKUP(Table1[[#This Row],[Product Code]],Table4[[Product Code]:[Brand]],5,FALSE)</f>
        <v>VoltEdge</v>
      </c>
      <c r="M5" t="str">
        <f>VLOOKUP(Table1[[#This Row],[Product Code]],Table4[[Product Code]:[Product Category]],3,FALSE)</f>
        <v>Accessories</v>
      </c>
      <c r="N5" t="str">
        <f>_xlfn.XLOOKUP(Table1[[#This Row],[Product Code]],Table4[Product Code],Table4[Subcategory])</f>
        <v>Chargers</v>
      </c>
    </row>
    <row r="6" spans="2:14" x14ac:dyDescent="0.3">
      <c r="B6" s="26" t="s">
        <v>30</v>
      </c>
      <c r="C6" s="26" t="str">
        <f>IF(_xlfn.XLOOKUP(TRIM(Table1[[#This Row],[Store ID]]), 'Stores Details'!B8:B27, 'Stores Details'!G8:G27, "") = "Inactive", "Yes", "No")</f>
        <v>No</v>
      </c>
      <c r="D6" s="14" t="s">
        <v>58</v>
      </c>
      <c r="E6" s="51">
        <v>45112</v>
      </c>
      <c r="F6" s="14">
        <v>20</v>
      </c>
      <c r="G6" s="17">
        <v>17561.400000000001</v>
      </c>
      <c r="H6" s="27">
        <v>12099.400000000001</v>
      </c>
      <c r="I6">
        <f>YEAR(Table1[[#This Row],[Date]])</f>
        <v>2023</v>
      </c>
      <c r="J6" t="str">
        <f>"Q" &amp; ROUNDUP(MONTH(Table1[[#This Row],[Date]])/3, 0) &amp; "'" &amp; RIGHT(YEAR(Table1[[#This Row],[Date]]), 2)</f>
        <v>Q3'23</v>
      </c>
      <c r="K6" t="str">
        <f>VLOOKUP(Table1[[#This Row],[Store ID]],Table3[[Store ID]:[City]],4,FALSE)</f>
        <v>Nashville</v>
      </c>
      <c r="L6" t="str">
        <f>VLOOKUP(Table1[[#This Row],[Product Code]],Table4[[Product Code]:[Brand]],5,FALSE)</f>
        <v>Sony</v>
      </c>
      <c r="M6" t="str">
        <f>VLOOKUP(Table1[[#This Row],[Product Code]],Table4[[Product Code]:[Product Category]],3,FALSE)</f>
        <v>Accessories</v>
      </c>
      <c r="N6" t="str">
        <f>_xlfn.XLOOKUP(Table1[[#This Row],[Product Code]],Table4[Product Code],Table4[Subcategory])</f>
        <v>Chargers</v>
      </c>
    </row>
    <row r="7" spans="2:14" x14ac:dyDescent="0.3">
      <c r="B7" s="26" t="s">
        <v>27</v>
      </c>
      <c r="C7" s="26" t="str">
        <f>IF(_xlfn.XLOOKUP(TRIM(Table1[[#This Row],[Store ID]]), 'Stores Details'!B9:B28, 'Stores Details'!G9:G28, "") = "Inactive", "Yes", "No")</f>
        <v>No</v>
      </c>
      <c r="D7" s="14" t="s">
        <v>57</v>
      </c>
      <c r="E7" s="51">
        <v>44986</v>
      </c>
      <c r="F7" s="14">
        <v>21</v>
      </c>
      <c r="G7" s="17">
        <v>18553.29</v>
      </c>
      <c r="H7" s="27">
        <v>12937.890000000001</v>
      </c>
      <c r="I7">
        <f>YEAR(Table1[[#This Row],[Date]])</f>
        <v>2023</v>
      </c>
      <c r="J7" t="str">
        <f>"Q" &amp; ROUNDUP(MONTH(Table1[[#This Row],[Date]])/3, 0) &amp; "'" &amp; RIGHT(YEAR(Table1[[#This Row],[Date]]), 2)</f>
        <v>Q1'23</v>
      </c>
      <c r="K7" t="str">
        <f>VLOOKUP(Table1[[#This Row],[Store ID]],Table3[[Store ID]:[City]],4,FALSE)</f>
        <v>New York</v>
      </c>
      <c r="L7" t="str">
        <f>VLOOKUP(Table1[[#This Row],[Product Code]],Table4[[Product Code]:[Brand]],5,FALSE)</f>
        <v>Bose</v>
      </c>
      <c r="M7" t="str">
        <f>VLOOKUP(Table1[[#This Row],[Product Code]],Table4[[Product Code]:[Product Category]],3,FALSE)</f>
        <v>Headphones</v>
      </c>
      <c r="N7" t="str">
        <f>_xlfn.XLOOKUP(Table1[[#This Row],[Product Code]],Table4[Product Code],Table4[Subcategory])</f>
        <v>Noise-Canceling Over-Ear</v>
      </c>
    </row>
    <row r="8" spans="2:14" x14ac:dyDescent="0.3">
      <c r="B8" s="26" t="s">
        <v>14</v>
      </c>
      <c r="C8" s="26" t="str">
        <f>IF(_xlfn.XLOOKUP(TRIM(Table1[[#This Row],[Store ID]]), 'Stores Details'!B10:B29, 'Stores Details'!G10:G29, "") = "Inactive", "Yes", "No")</f>
        <v>No</v>
      </c>
      <c r="D8" s="14" t="s">
        <v>32</v>
      </c>
      <c r="E8" s="51">
        <v>45332</v>
      </c>
      <c r="F8" s="14">
        <v>25</v>
      </c>
      <c r="G8" s="17">
        <v>4574.5</v>
      </c>
      <c r="H8" s="27">
        <v>3475.25</v>
      </c>
      <c r="I8">
        <f>YEAR(Table1[[#This Row],[Date]])</f>
        <v>2024</v>
      </c>
      <c r="J8" t="str">
        <f>"Q" &amp; ROUNDUP(MONTH(Table1[[#This Row],[Date]])/3, 0) &amp; "'" &amp; RIGHT(YEAR(Table1[[#This Row],[Date]]), 2)</f>
        <v>Q1'24</v>
      </c>
      <c r="K8" t="str">
        <f>VLOOKUP(Table1[[#This Row],[Store ID]],Table3[[Store ID]:[City]],4,FALSE)</f>
        <v>Los Angeles</v>
      </c>
      <c r="L8" t="str">
        <f>VLOOKUP(Table1[[#This Row],[Product Code]],Table4[[Product Code]:[Brand]],5,FALSE)</f>
        <v>Sony</v>
      </c>
      <c r="M8" t="str">
        <f>VLOOKUP(Table1[[#This Row],[Product Code]],Table4[[Product Code]:[Product Category]],3,FALSE)</f>
        <v>Accessories</v>
      </c>
      <c r="N8" t="str">
        <f>_xlfn.XLOOKUP(Table1[[#This Row],[Product Code]],Table4[Product Code],Table4[Subcategory])</f>
        <v>Chargers</v>
      </c>
    </row>
    <row r="9" spans="2:14" x14ac:dyDescent="0.3">
      <c r="B9" s="26" t="s">
        <v>14</v>
      </c>
      <c r="C9" s="26" t="str">
        <f>IF(_xlfn.XLOOKUP(TRIM(Table1[[#This Row],[Store ID]]), 'Stores Details'!B11:B30, 'Stores Details'!G11:G30, "") = "Inactive", "Yes", "No")</f>
        <v>No</v>
      </c>
      <c r="D9" s="14" t="s">
        <v>35</v>
      </c>
      <c r="E9" s="51">
        <v>45345</v>
      </c>
      <c r="F9" s="14">
        <v>28</v>
      </c>
      <c r="G9" s="17">
        <v>11176.480000000001</v>
      </c>
      <c r="H9" s="27">
        <v>8445.92</v>
      </c>
      <c r="I9">
        <f>YEAR(Table1[[#This Row],[Date]])</f>
        <v>2024</v>
      </c>
      <c r="J9" t="str">
        <f>"Q" &amp; ROUNDUP(MONTH(Table1[[#This Row],[Date]])/3, 0) &amp; "'" &amp; RIGHT(YEAR(Table1[[#This Row],[Date]]), 2)</f>
        <v>Q1'24</v>
      </c>
      <c r="K9" t="str">
        <f>VLOOKUP(Table1[[#This Row],[Store ID]],Table3[[Store ID]:[City]],4,FALSE)</f>
        <v>Los Angeles</v>
      </c>
      <c r="L9" t="str">
        <f>VLOOKUP(Table1[[#This Row],[Product Code]],Table4[[Product Code]:[Brand]],5,FALSE)</f>
        <v>Dell</v>
      </c>
      <c r="M9" t="str">
        <f>VLOOKUP(Table1[[#This Row],[Product Code]],Table4[[Product Code]:[Product Category]],3,FALSE)</f>
        <v>Smart Gadgets</v>
      </c>
      <c r="N9" t="str">
        <f>_xlfn.XLOOKUP(Table1[[#This Row],[Product Code]],Table4[Product Code],Table4[Subcategory])</f>
        <v>Streaming Devices</v>
      </c>
    </row>
    <row r="10" spans="2:14" x14ac:dyDescent="0.3">
      <c r="B10" s="26" t="s">
        <v>18</v>
      </c>
      <c r="C10" s="26" t="str">
        <f>IF(_xlfn.XLOOKUP(TRIM(Table1[[#This Row],[Store ID]]), 'Stores Details'!B12:B31, 'Stores Details'!G12:G31, "") = "Inactive", "Yes", "No")</f>
        <v>No</v>
      </c>
      <c r="D10" s="14" t="s">
        <v>79</v>
      </c>
      <c r="E10" s="51">
        <v>45060</v>
      </c>
      <c r="F10" s="14">
        <v>4</v>
      </c>
      <c r="G10" s="17">
        <v>3552.84</v>
      </c>
      <c r="H10" s="27">
        <v>2889.8</v>
      </c>
      <c r="I10">
        <f>YEAR(Table1[[#This Row],[Date]])</f>
        <v>2023</v>
      </c>
      <c r="J10" t="str">
        <f>"Q" &amp; ROUNDUP(MONTH(Table1[[#This Row],[Date]])/3, 0) &amp; "'" &amp; RIGHT(YEAR(Table1[[#This Row],[Date]]), 2)</f>
        <v>Q2'23</v>
      </c>
      <c r="K10" t="str">
        <f>VLOOKUP(Table1[[#This Row],[Store ID]],Table3[[Store ID]:[City]],4,FALSE)</f>
        <v>Minneapolis</v>
      </c>
      <c r="L10" t="str">
        <f>VLOOKUP(Table1[[#This Row],[Product Code]],Table4[[Product Code]:[Brand]],5,FALSE)</f>
        <v>Sony</v>
      </c>
      <c r="M10" t="str">
        <f>VLOOKUP(Table1[[#This Row],[Product Code]],Table4[[Product Code]:[Product Category]],3,FALSE)</f>
        <v>Accessories</v>
      </c>
      <c r="N10" t="str">
        <f>_xlfn.XLOOKUP(Table1[[#This Row],[Product Code]],Table4[Product Code],Table4[Subcategory])</f>
        <v>Keyboards</v>
      </c>
    </row>
    <row r="11" spans="2:14" x14ac:dyDescent="0.3">
      <c r="B11" s="26" t="s">
        <v>17</v>
      </c>
      <c r="C11" s="26" t="str">
        <f>IF(_xlfn.XLOOKUP(TRIM(Table1[[#This Row],[Store ID]]), 'Stores Details'!B13:B32, 'Stores Details'!G13:G32, "") = "Inactive", "Yes", "No")</f>
        <v>No</v>
      </c>
      <c r="D11" s="14" t="s">
        <v>67</v>
      </c>
      <c r="E11" s="51">
        <v>45032</v>
      </c>
      <c r="F11" s="14">
        <v>5</v>
      </c>
      <c r="G11" s="17">
        <v>5267.4</v>
      </c>
      <c r="H11" s="27">
        <v>3131.3</v>
      </c>
      <c r="I11">
        <f>YEAR(Table1[[#This Row],[Date]])</f>
        <v>2023</v>
      </c>
      <c r="J11" t="str">
        <f>"Q" &amp; ROUNDUP(MONTH(Table1[[#This Row],[Date]])/3, 0) &amp; "'" &amp; RIGHT(YEAR(Table1[[#This Row],[Date]]), 2)</f>
        <v>Q2'23</v>
      </c>
      <c r="K11" t="str">
        <f>VLOOKUP(Table1[[#This Row],[Store ID]],Table3[[Store ID]:[City]],4,FALSE)</f>
        <v>Richmond</v>
      </c>
      <c r="L11" t="str">
        <f>VLOOKUP(Table1[[#This Row],[Product Code]],Table4[[Product Code]:[Brand]],5,FALSE)</f>
        <v>VoltEdge</v>
      </c>
      <c r="M11" t="str">
        <f>VLOOKUP(Table1[[#This Row],[Product Code]],Table4[[Product Code]:[Product Category]],3,FALSE)</f>
        <v>Accessories</v>
      </c>
      <c r="N11" t="str">
        <f>_xlfn.XLOOKUP(Table1[[#This Row],[Product Code]],Table4[Product Code],Table4[Subcategory])</f>
        <v>Keyboards</v>
      </c>
    </row>
    <row r="12" spans="2:14" x14ac:dyDescent="0.3">
      <c r="B12" s="26" t="s">
        <v>28</v>
      </c>
      <c r="C12" s="26" t="str">
        <f>IF(_xlfn.XLOOKUP(TRIM(Table1[[#This Row],[Store ID]]), 'Stores Details'!B14:B33, 'Stores Details'!G14:G33, "") = "Inactive", "Yes", "No")</f>
        <v>No</v>
      </c>
      <c r="D12" s="14" t="s">
        <v>47</v>
      </c>
      <c r="E12" s="51">
        <v>45439</v>
      </c>
      <c r="F12" s="14">
        <v>16</v>
      </c>
      <c r="G12" s="17">
        <v>21299.68</v>
      </c>
      <c r="H12" s="27">
        <v>13291.36</v>
      </c>
      <c r="I12">
        <f>YEAR(Table1[[#This Row],[Date]])</f>
        <v>2024</v>
      </c>
      <c r="J12" t="str">
        <f>"Q" &amp; ROUNDUP(MONTH(Table1[[#This Row],[Date]])/3, 0) &amp; "'" &amp; RIGHT(YEAR(Table1[[#This Row],[Date]]), 2)</f>
        <v>Q2'24</v>
      </c>
      <c r="K12" t="str">
        <f>VLOOKUP(Table1[[#This Row],[Store ID]],Table3[[Store ID]:[City]],4,FALSE)</f>
        <v>Portland</v>
      </c>
      <c r="L12" t="str">
        <f>VLOOKUP(Table1[[#This Row],[Product Code]],Table4[[Product Code]:[Brand]],5,FALSE)</f>
        <v>Sony</v>
      </c>
      <c r="M12" t="str">
        <f>VLOOKUP(Table1[[#This Row],[Product Code]],Table4[[Product Code]:[Product Category]],3,FALSE)</f>
        <v>Accessories</v>
      </c>
      <c r="N12" t="str">
        <f>_xlfn.XLOOKUP(Table1[[#This Row],[Product Code]],Table4[Product Code],Table4[Subcategory])</f>
        <v>Keyboards</v>
      </c>
    </row>
    <row r="13" spans="2:14" x14ac:dyDescent="0.3">
      <c r="B13" s="26" t="s">
        <v>25</v>
      </c>
      <c r="C13" s="26" t="str">
        <f>IF(_xlfn.XLOOKUP(TRIM(Table1[[#This Row],[Store ID]]), 'Stores Details'!B15:B34, 'Stores Details'!G15:G34, "") = "Inactive", "Yes", "No")</f>
        <v>No</v>
      </c>
      <c r="D13" s="14" t="s">
        <v>55</v>
      </c>
      <c r="E13" s="51">
        <v>45063</v>
      </c>
      <c r="F13" s="14">
        <v>7</v>
      </c>
      <c r="G13" s="17">
        <v>7375.83</v>
      </c>
      <c r="H13" s="27">
        <v>4567.9900000000007</v>
      </c>
      <c r="I13">
        <f>YEAR(Table1[[#This Row],[Date]])</f>
        <v>2023</v>
      </c>
      <c r="J13" t="str">
        <f>"Q" &amp; ROUNDUP(MONTH(Table1[[#This Row],[Date]])/3, 0) &amp; "'" &amp; RIGHT(YEAR(Table1[[#This Row],[Date]]), 2)</f>
        <v>Q2'23</v>
      </c>
      <c r="K13" t="str">
        <f>VLOOKUP(Table1[[#This Row],[Store ID]],Table3[[Store ID]:[City]],4,FALSE)</f>
        <v>Dallas</v>
      </c>
      <c r="L13" t="str">
        <f>VLOOKUP(Table1[[#This Row],[Product Code]],Table4[[Product Code]:[Brand]],5,FALSE)</f>
        <v>Sony</v>
      </c>
      <c r="M13" t="str">
        <f>VLOOKUP(Table1[[#This Row],[Product Code]],Table4[[Product Code]:[Product Category]],3,FALSE)</f>
        <v>Smart Gadgets</v>
      </c>
      <c r="N13" t="str">
        <f>_xlfn.XLOOKUP(Table1[[#This Row],[Product Code]],Table4[Product Code],Table4[Subcategory])</f>
        <v>Fitness Bands</v>
      </c>
    </row>
    <row r="14" spans="2:14" x14ac:dyDescent="0.3">
      <c r="B14" s="26" t="s">
        <v>14</v>
      </c>
      <c r="C14" s="26" t="str">
        <f>IF(_xlfn.XLOOKUP(TRIM(Table1[[#This Row],[Store ID]]), 'Stores Details'!B16:B35, 'Stores Details'!G16:G35, "") = "Inactive", "Yes", "No")</f>
        <v>No</v>
      </c>
      <c r="D14" s="14" t="s">
        <v>64</v>
      </c>
      <c r="E14" s="51">
        <v>45124</v>
      </c>
      <c r="F14" s="14">
        <v>10</v>
      </c>
      <c r="G14" s="17">
        <v>3411.7000000000003</v>
      </c>
      <c r="H14" s="27">
        <v>2034.7</v>
      </c>
      <c r="I14">
        <f>YEAR(Table1[[#This Row],[Date]])</f>
        <v>2023</v>
      </c>
      <c r="J14" t="str">
        <f>"Q" &amp; ROUNDUP(MONTH(Table1[[#This Row],[Date]])/3, 0) &amp; "'" &amp; RIGHT(YEAR(Table1[[#This Row],[Date]]), 2)</f>
        <v>Q3'23</v>
      </c>
      <c r="K14" t="str">
        <f>VLOOKUP(Table1[[#This Row],[Store ID]],Table3[[Store ID]:[City]],4,FALSE)</f>
        <v>Los Angeles</v>
      </c>
      <c r="L14" t="str">
        <f>VLOOKUP(Table1[[#This Row],[Product Code]],Table4[[Product Code]:[Brand]],5,FALSE)</f>
        <v>VoltEdge</v>
      </c>
      <c r="M14" t="str">
        <f>VLOOKUP(Table1[[#This Row],[Product Code]],Table4[[Product Code]:[Product Category]],3,FALSE)</f>
        <v>Accessories</v>
      </c>
      <c r="N14" t="str">
        <f>_xlfn.XLOOKUP(Table1[[#This Row],[Product Code]],Table4[Product Code],Table4[Subcategory])</f>
        <v>Keyboards</v>
      </c>
    </row>
    <row r="15" spans="2:14" x14ac:dyDescent="0.3">
      <c r="B15" s="26" t="s">
        <v>16</v>
      </c>
      <c r="C15" s="26" t="str">
        <f>IF(_xlfn.XLOOKUP(TRIM(Table1[[#This Row],[Store ID]]), 'Stores Details'!B17:B36, 'Stores Details'!G17:G36, "") = "Inactive", "Yes", "No")</f>
        <v>No</v>
      </c>
      <c r="D15" s="14" t="s">
        <v>62</v>
      </c>
      <c r="E15" s="51">
        <v>45011</v>
      </c>
      <c r="F15" s="14">
        <v>23</v>
      </c>
      <c r="G15" s="17">
        <v>15019</v>
      </c>
      <c r="H15" s="27">
        <v>11250.449999999999</v>
      </c>
      <c r="I15">
        <f>YEAR(Table1[[#This Row],[Date]])</f>
        <v>2023</v>
      </c>
      <c r="J15" t="str">
        <f>"Q" &amp; ROUNDUP(MONTH(Table1[[#This Row],[Date]])/3, 0) &amp; "'" &amp; RIGHT(YEAR(Table1[[#This Row],[Date]]), 2)</f>
        <v>Q1'23</v>
      </c>
      <c r="K15" t="str">
        <f>VLOOKUP(Table1[[#This Row],[Store ID]],Table3[[Store ID]:[City]],4,FALSE)</f>
        <v>Chicago</v>
      </c>
      <c r="L15" t="str">
        <f>VLOOKUP(Table1[[#This Row],[Product Code]],Table4[[Product Code]:[Brand]],5,FALSE)</f>
        <v>ASUS</v>
      </c>
      <c r="M15" t="str">
        <f>VLOOKUP(Table1[[#This Row],[Product Code]],Table4[[Product Code]:[Product Category]],3,FALSE)</f>
        <v>Laptops</v>
      </c>
      <c r="N15" t="str">
        <f>_xlfn.XLOOKUP(Table1[[#This Row],[Product Code]],Table4[Product Code],Table4[Subcategory])</f>
        <v>Gaming Laptops</v>
      </c>
    </row>
    <row r="16" spans="2:14" x14ac:dyDescent="0.3">
      <c r="B16" s="26" t="s">
        <v>28</v>
      </c>
      <c r="C16" s="26" t="str">
        <f>IF(_xlfn.XLOOKUP(TRIM(Table1[[#This Row],[Store ID]]), 'Stores Details'!B18:B37, 'Stores Details'!G18:G37, "") = "Inactive", "Yes", "No")</f>
        <v>No</v>
      </c>
      <c r="D16" s="14" t="s">
        <v>37</v>
      </c>
      <c r="E16" s="51">
        <v>45535</v>
      </c>
      <c r="F16" s="14">
        <v>5</v>
      </c>
      <c r="G16" s="17">
        <v>7357.3</v>
      </c>
      <c r="H16" s="27">
        <v>4978.25</v>
      </c>
      <c r="I16">
        <f>YEAR(Table1[[#This Row],[Date]])</f>
        <v>2024</v>
      </c>
      <c r="J16" t="str">
        <f>"Q" &amp; ROUNDUP(MONTH(Table1[[#This Row],[Date]])/3, 0) &amp; "'" &amp; RIGHT(YEAR(Table1[[#This Row],[Date]]), 2)</f>
        <v>Q3'24</v>
      </c>
      <c r="K16" t="str">
        <f>VLOOKUP(Table1[[#This Row],[Store ID]],Table3[[Store ID]:[City]],4,FALSE)</f>
        <v>Portland</v>
      </c>
      <c r="L16" t="str">
        <f>VLOOKUP(Table1[[#This Row],[Product Code]],Table4[[Product Code]:[Brand]],5,FALSE)</f>
        <v>VoltEdge</v>
      </c>
      <c r="M16" t="str">
        <f>VLOOKUP(Table1[[#This Row],[Product Code]],Table4[[Product Code]:[Product Category]],3,FALSE)</f>
        <v>Smart Gadgets</v>
      </c>
      <c r="N16" t="str">
        <f>_xlfn.XLOOKUP(Table1[[#This Row],[Product Code]],Table4[Product Code],Table4[Subcategory])</f>
        <v>Fitness Bands</v>
      </c>
    </row>
    <row r="17" spans="2:14" x14ac:dyDescent="0.3">
      <c r="B17" s="26" t="s">
        <v>25</v>
      </c>
      <c r="C17" s="26" t="str">
        <f>IF(_xlfn.XLOOKUP(TRIM(Table1[[#This Row],[Store ID]]), 'Stores Details'!B19:B38, 'Stores Details'!G19:G38, "") = "Inactive", "Yes", "No")</f>
        <v>No</v>
      </c>
      <c r="D17" s="14" t="s">
        <v>37</v>
      </c>
      <c r="E17" s="51">
        <v>45337</v>
      </c>
      <c r="F17" s="14">
        <v>13</v>
      </c>
      <c r="G17" s="17">
        <v>19128.98</v>
      </c>
      <c r="H17" s="27">
        <v>12943.449999999999</v>
      </c>
      <c r="I17">
        <f>YEAR(Table1[[#This Row],[Date]])</f>
        <v>2024</v>
      </c>
      <c r="J17" t="str">
        <f>"Q" &amp; ROUNDUP(MONTH(Table1[[#This Row],[Date]])/3, 0) &amp; "'" &amp; RIGHT(YEAR(Table1[[#This Row],[Date]]), 2)</f>
        <v>Q1'24</v>
      </c>
      <c r="K17" t="str">
        <f>VLOOKUP(Table1[[#This Row],[Store ID]],Table3[[Store ID]:[City]],4,FALSE)</f>
        <v>Dallas</v>
      </c>
      <c r="L17" t="str">
        <f>VLOOKUP(Table1[[#This Row],[Product Code]],Table4[[Product Code]:[Brand]],5,FALSE)</f>
        <v>VoltEdge</v>
      </c>
      <c r="M17" t="str">
        <f>VLOOKUP(Table1[[#This Row],[Product Code]],Table4[[Product Code]:[Product Category]],3,FALSE)</f>
        <v>Smart Gadgets</v>
      </c>
      <c r="N17" t="str">
        <f>_xlfn.XLOOKUP(Table1[[#This Row],[Product Code]],Table4[Product Code],Table4[Subcategory])</f>
        <v>Fitness Bands</v>
      </c>
    </row>
    <row r="18" spans="2:14" x14ac:dyDescent="0.3">
      <c r="B18" s="26" t="s">
        <v>14</v>
      </c>
      <c r="C18" s="26" t="str">
        <f>IF(_xlfn.XLOOKUP(TRIM(Table1[[#This Row],[Store ID]]), 'Stores Details'!B20:B39, 'Stores Details'!G20:G39, "") = "Inactive", "Yes", "No")</f>
        <v>No</v>
      </c>
      <c r="D18" s="14" t="s">
        <v>41</v>
      </c>
      <c r="E18" s="51">
        <v>45501</v>
      </c>
      <c r="F18" s="14">
        <v>3</v>
      </c>
      <c r="G18" s="17">
        <v>1442.1</v>
      </c>
      <c r="H18" s="27">
        <v>905.81999999999994</v>
      </c>
      <c r="I18">
        <f>YEAR(Table1[[#This Row],[Date]])</f>
        <v>2024</v>
      </c>
      <c r="J18" t="str">
        <f>"Q" &amp; ROUNDUP(MONTH(Table1[[#This Row],[Date]])/3, 0) &amp; "'" &amp; RIGHT(YEAR(Table1[[#This Row],[Date]]), 2)</f>
        <v>Q3'24</v>
      </c>
      <c r="K18" t="str">
        <f>VLOOKUP(Table1[[#This Row],[Store ID]],Table3[[Store ID]:[City]],4,FALSE)</f>
        <v>Los Angeles</v>
      </c>
      <c r="L18" t="str">
        <f>VLOOKUP(Table1[[#This Row],[Product Code]],Table4[[Product Code]:[Brand]],5,FALSE)</f>
        <v>VoltEdge</v>
      </c>
      <c r="M18" t="str">
        <f>VLOOKUP(Table1[[#This Row],[Product Code]],Table4[[Product Code]:[Product Category]],3,FALSE)</f>
        <v>Laptops</v>
      </c>
      <c r="N18" t="str">
        <f>_xlfn.XLOOKUP(Table1[[#This Row],[Product Code]],Table4[Product Code],Table4[Subcategory])</f>
        <v>Gaming Laptops</v>
      </c>
    </row>
    <row r="19" spans="2:14" x14ac:dyDescent="0.3">
      <c r="B19" s="26" t="s">
        <v>20</v>
      </c>
      <c r="C19" s="26" t="str">
        <f>IF(_xlfn.XLOOKUP(TRIM(Table1[[#This Row],[Store ID]]), 'Stores Details'!B21:B40, 'Stores Details'!G21:G40, "") = "Inactive", "Yes", "No")</f>
        <v>No</v>
      </c>
      <c r="D19" s="14" t="s">
        <v>45</v>
      </c>
      <c r="E19" s="51">
        <v>45337</v>
      </c>
      <c r="F19" s="14">
        <v>21</v>
      </c>
      <c r="G19" s="17">
        <v>14108.85</v>
      </c>
      <c r="H19" s="27">
        <v>11142.390000000001</v>
      </c>
      <c r="I19">
        <f>YEAR(Table1[[#This Row],[Date]])</f>
        <v>2024</v>
      </c>
      <c r="J19" t="str">
        <f>"Q" &amp; ROUNDUP(MONTH(Table1[[#This Row],[Date]])/3, 0) &amp; "'" &amp; RIGHT(YEAR(Table1[[#This Row],[Date]]), 2)</f>
        <v>Q1'24</v>
      </c>
      <c r="K19" t="str">
        <f>VLOOKUP(Table1[[#This Row],[Store ID]],Table3[[Store ID]:[City]],4,FALSE)</f>
        <v>Denver</v>
      </c>
      <c r="L19" t="str">
        <f>VLOOKUP(Table1[[#This Row],[Product Code]],Table4[[Product Code]:[Brand]],5,FALSE)</f>
        <v>VoltEdge</v>
      </c>
      <c r="M19" t="str">
        <f>VLOOKUP(Table1[[#This Row],[Product Code]],Table4[[Product Code]:[Product Category]],3,FALSE)</f>
        <v>Accessories</v>
      </c>
      <c r="N19" t="str">
        <f>_xlfn.XLOOKUP(Table1[[#This Row],[Product Code]],Table4[Product Code],Table4[Subcategory])</f>
        <v>Chargers</v>
      </c>
    </row>
    <row r="20" spans="2:14" x14ac:dyDescent="0.3">
      <c r="B20" s="26" t="s">
        <v>23</v>
      </c>
      <c r="C20" s="26" t="str">
        <f>IF(_xlfn.XLOOKUP(TRIM(Table1[[#This Row],[Store ID]]), 'Stores Details'!B22:B41, 'Stores Details'!G22:G41, "") = "Inactive", "Yes", "No")</f>
        <v>No</v>
      </c>
      <c r="D20" s="14" t="s">
        <v>77</v>
      </c>
      <c r="E20" s="51">
        <v>45614</v>
      </c>
      <c r="F20" s="14">
        <v>25</v>
      </c>
      <c r="G20" s="17">
        <v>24126.5</v>
      </c>
      <c r="H20" s="27">
        <v>18882.5</v>
      </c>
      <c r="I20">
        <f>YEAR(Table1[[#This Row],[Date]])</f>
        <v>2024</v>
      </c>
      <c r="J20" t="str">
        <f>"Q" &amp; ROUNDUP(MONTH(Table1[[#This Row],[Date]])/3, 0) &amp; "'" &amp; RIGHT(YEAR(Table1[[#This Row],[Date]]), 2)</f>
        <v>Q4'24</v>
      </c>
      <c r="K20" t="str">
        <f>VLOOKUP(Table1[[#This Row],[Store ID]],Table3[[Store ID]:[City]],4,FALSE)</f>
        <v>San Francisco</v>
      </c>
      <c r="L20" t="str">
        <f>VLOOKUP(Table1[[#This Row],[Product Code]],Table4[[Product Code]:[Brand]],5,FALSE)</f>
        <v>VoltEdge</v>
      </c>
      <c r="M20" t="str">
        <f>VLOOKUP(Table1[[#This Row],[Product Code]],Table4[[Product Code]:[Product Category]],3,FALSE)</f>
        <v>Headphones</v>
      </c>
      <c r="N20" t="str">
        <f>_xlfn.XLOOKUP(Table1[[#This Row],[Product Code]],Table4[Product Code],Table4[Subcategory])</f>
        <v>Wireless Earbuds</v>
      </c>
    </row>
    <row r="21" spans="2:14" x14ac:dyDescent="0.3">
      <c r="B21" s="26" t="s">
        <v>25</v>
      </c>
      <c r="C21" s="26" t="str">
        <f>IF(_xlfn.XLOOKUP(TRIM(Table1[[#This Row],[Store ID]]), 'Stores Details'!B23:B42, 'Stores Details'!G23:G42, "") = "Inactive", "Yes", "No")</f>
        <v>No</v>
      </c>
      <c r="D21" s="14" t="s">
        <v>75</v>
      </c>
      <c r="E21" s="51">
        <v>45109</v>
      </c>
      <c r="F21" s="14">
        <v>23</v>
      </c>
      <c r="G21" s="17">
        <v>3750.15</v>
      </c>
      <c r="H21" s="27">
        <v>2900.53</v>
      </c>
      <c r="I21">
        <f>YEAR(Table1[[#This Row],[Date]])</f>
        <v>2023</v>
      </c>
      <c r="J21" t="str">
        <f>"Q" &amp; ROUNDUP(MONTH(Table1[[#This Row],[Date]])/3, 0) &amp; "'" &amp; RIGHT(YEAR(Table1[[#This Row],[Date]]), 2)</f>
        <v>Q3'23</v>
      </c>
      <c r="K21" t="str">
        <f>VLOOKUP(Table1[[#This Row],[Store ID]],Table3[[Store ID]:[City]],4,FALSE)</f>
        <v>Dallas</v>
      </c>
      <c r="L21" t="str">
        <f>VLOOKUP(Table1[[#This Row],[Product Code]],Table4[[Product Code]:[Brand]],5,FALSE)</f>
        <v>VoltEdge</v>
      </c>
      <c r="M21" t="str">
        <f>VLOOKUP(Table1[[#This Row],[Product Code]],Table4[[Product Code]:[Product Category]],3,FALSE)</f>
        <v>Accessories</v>
      </c>
      <c r="N21" t="str">
        <f>_xlfn.XLOOKUP(Table1[[#This Row],[Product Code]],Table4[Product Code],Table4[Subcategory])</f>
        <v>Keyboards</v>
      </c>
    </row>
    <row r="22" spans="2:14" x14ac:dyDescent="0.3">
      <c r="B22" s="26" t="s">
        <v>24</v>
      </c>
      <c r="C22" s="26" t="str">
        <f>IF(_xlfn.XLOOKUP(TRIM(Table1[[#This Row],[Store ID]]), 'Stores Details'!B24:B43, 'Stores Details'!G24:G43, "") = "Inactive", "Yes", "No")</f>
        <v>No</v>
      </c>
      <c r="D22" s="14" t="s">
        <v>44</v>
      </c>
      <c r="E22" s="51">
        <v>45418</v>
      </c>
      <c r="F22" s="14">
        <v>16</v>
      </c>
      <c r="G22" s="17">
        <v>15152.8</v>
      </c>
      <c r="H22" s="27">
        <v>10678.08</v>
      </c>
      <c r="I22">
        <f>YEAR(Table1[[#This Row],[Date]])</f>
        <v>2024</v>
      </c>
      <c r="J22" t="str">
        <f>"Q" &amp; ROUNDUP(MONTH(Table1[[#This Row],[Date]])/3, 0) &amp; "'" &amp; RIGHT(YEAR(Table1[[#This Row],[Date]]), 2)</f>
        <v>Q2'24</v>
      </c>
      <c r="K22" t="str">
        <f>VLOOKUP(Table1[[#This Row],[Store ID]],Table3[[Store ID]:[City]],4,FALSE)</f>
        <v>Atlanta</v>
      </c>
      <c r="L22" t="str">
        <f>VLOOKUP(Table1[[#This Row],[Product Code]],Table4[[Product Code]:[Brand]],5,FALSE)</f>
        <v>Bose</v>
      </c>
      <c r="M22" t="str">
        <f>VLOOKUP(Table1[[#This Row],[Product Code]],Table4[[Product Code]:[Product Category]],3,FALSE)</f>
        <v>Accessories</v>
      </c>
      <c r="N22" t="str">
        <f>_xlfn.XLOOKUP(Table1[[#This Row],[Product Code]],Table4[Product Code],Table4[Subcategory])</f>
        <v>Keyboards</v>
      </c>
    </row>
    <row r="23" spans="2:14" x14ac:dyDescent="0.3">
      <c r="B23" s="26" t="s">
        <v>22</v>
      </c>
      <c r="C23" s="26" t="str">
        <f>IF(_xlfn.XLOOKUP(TRIM(Table1[[#This Row],[Store ID]]), 'Stores Details'!B25:B44, 'Stores Details'!G25:G44, "") = "Inactive", "Yes", "No")</f>
        <v>No</v>
      </c>
      <c r="D23" s="14" t="s">
        <v>35</v>
      </c>
      <c r="E23" s="51">
        <v>45378</v>
      </c>
      <c r="F23" s="14">
        <v>14</v>
      </c>
      <c r="G23" s="17">
        <v>5588.2400000000007</v>
      </c>
      <c r="H23" s="27">
        <v>4222.96</v>
      </c>
      <c r="I23">
        <f>YEAR(Table1[[#This Row],[Date]])</f>
        <v>2024</v>
      </c>
      <c r="J23" t="str">
        <f>"Q" &amp; ROUNDUP(MONTH(Table1[[#This Row],[Date]])/3, 0) &amp; "'" &amp; RIGHT(YEAR(Table1[[#This Row],[Date]]), 2)</f>
        <v>Q1'24</v>
      </c>
      <c r="K23" t="str">
        <f>VLOOKUP(Table1[[#This Row],[Store ID]],Table3[[Store ID]:[City]],4,FALSE)</f>
        <v>Detroit</v>
      </c>
      <c r="L23" t="str">
        <f>VLOOKUP(Table1[[#This Row],[Product Code]],Table4[[Product Code]:[Brand]],5,FALSE)</f>
        <v>Dell</v>
      </c>
      <c r="M23" t="str">
        <f>VLOOKUP(Table1[[#This Row],[Product Code]],Table4[[Product Code]:[Product Category]],3,FALSE)</f>
        <v>Smart Gadgets</v>
      </c>
      <c r="N23" t="str">
        <f>_xlfn.XLOOKUP(Table1[[#This Row],[Product Code]],Table4[Product Code],Table4[Subcategory])</f>
        <v>Streaming Devices</v>
      </c>
    </row>
    <row r="24" spans="2:14" x14ac:dyDescent="0.3">
      <c r="B24" s="26" t="s">
        <v>25</v>
      </c>
      <c r="C24" s="26" t="str">
        <f>IF(_xlfn.XLOOKUP(TRIM(Table1[[#This Row],[Store ID]]), 'Stores Details'!B26:B45, 'Stores Details'!G26:G45, "") = "Inactive", "Yes", "No")</f>
        <v>No</v>
      </c>
      <c r="D24" s="14" t="s">
        <v>41</v>
      </c>
      <c r="E24" s="51">
        <v>45599</v>
      </c>
      <c r="F24" s="14">
        <v>40</v>
      </c>
      <c r="G24" s="17">
        <v>19228</v>
      </c>
      <c r="H24" s="27">
        <v>12077.6</v>
      </c>
      <c r="I24">
        <f>YEAR(Table1[[#This Row],[Date]])</f>
        <v>2024</v>
      </c>
      <c r="J24" t="str">
        <f>"Q" &amp; ROUNDUP(MONTH(Table1[[#This Row],[Date]])/3, 0) &amp; "'" &amp; RIGHT(YEAR(Table1[[#This Row],[Date]]), 2)</f>
        <v>Q4'24</v>
      </c>
      <c r="K24" t="str">
        <f>VLOOKUP(Table1[[#This Row],[Store ID]],Table3[[Store ID]:[City]],4,FALSE)</f>
        <v>Dallas</v>
      </c>
      <c r="L24" t="str">
        <f>VLOOKUP(Table1[[#This Row],[Product Code]],Table4[[Product Code]:[Brand]],5,FALSE)</f>
        <v>VoltEdge</v>
      </c>
      <c r="M24" t="str">
        <f>VLOOKUP(Table1[[#This Row],[Product Code]],Table4[[Product Code]:[Product Category]],3,FALSE)</f>
        <v>Laptops</v>
      </c>
      <c r="N24" t="str">
        <f>_xlfn.XLOOKUP(Table1[[#This Row],[Product Code]],Table4[Product Code],Table4[Subcategory])</f>
        <v>Gaming Laptops</v>
      </c>
    </row>
    <row r="25" spans="2:14" x14ac:dyDescent="0.3">
      <c r="B25" s="26" t="s">
        <v>23</v>
      </c>
      <c r="C25" s="26" t="str">
        <f>IF(_xlfn.XLOOKUP(TRIM(Table1[[#This Row],[Store ID]]), 'Stores Details'!B27:B46, 'Stores Details'!G27:G46, "") = "Inactive", "Yes", "No")</f>
        <v>No</v>
      </c>
      <c r="D25" s="14" t="s">
        <v>72</v>
      </c>
      <c r="E25" s="51">
        <v>45091</v>
      </c>
      <c r="F25" s="14">
        <v>6</v>
      </c>
      <c r="G25" s="17">
        <v>3218.88</v>
      </c>
      <c r="H25" s="27">
        <v>2346.1799999999998</v>
      </c>
      <c r="I25">
        <f>YEAR(Table1[[#This Row],[Date]])</f>
        <v>2023</v>
      </c>
      <c r="J25" t="str">
        <f>"Q" &amp; ROUNDUP(MONTH(Table1[[#This Row],[Date]])/3, 0) &amp; "'" &amp; RIGHT(YEAR(Table1[[#This Row],[Date]]), 2)</f>
        <v>Q2'23</v>
      </c>
      <c r="K25" t="str">
        <f>VLOOKUP(Table1[[#This Row],[Store ID]],Table3[[Store ID]:[City]],4,FALSE)</f>
        <v>San Francisco</v>
      </c>
      <c r="L25" t="str">
        <f>VLOOKUP(Table1[[#This Row],[Product Code]],Table4[[Product Code]:[Brand]],5,FALSE)</f>
        <v>VoltEdge</v>
      </c>
      <c r="M25" t="str">
        <f>VLOOKUP(Table1[[#This Row],[Product Code]],Table4[[Product Code]:[Product Category]],3,FALSE)</f>
        <v>Gaming Consoles</v>
      </c>
      <c r="N25" t="str">
        <f>_xlfn.XLOOKUP(Table1[[#This Row],[Product Code]],Table4[Product Code],Table4[Subcategory])</f>
        <v>Game Consoles</v>
      </c>
    </row>
    <row r="26" spans="2:14" x14ac:dyDescent="0.3">
      <c r="B26" s="26" t="s">
        <v>30</v>
      </c>
      <c r="C26" s="26" t="str">
        <f>IF(_xlfn.XLOOKUP(TRIM(Table1[[#This Row],[Store ID]]), 'Stores Details'!B28:B47, 'Stores Details'!G28:G47, "") = "Inactive", "Yes", "No")</f>
        <v>No</v>
      </c>
      <c r="D26" s="14" t="s">
        <v>63</v>
      </c>
      <c r="E26" s="51">
        <v>45219</v>
      </c>
      <c r="F26" s="14">
        <v>32</v>
      </c>
      <c r="G26" s="17">
        <v>10620.16</v>
      </c>
      <c r="H26" s="27">
        <v>6326.72</v>
      </c>
      <c r="I26">
        <f>YEAR(Table1[[#This Row],[Date]])</f>
        <v>2023</v>
      </c>
      <c r="J26" t="str">
        <f>"Q" &amp; ROUNDUP(MONTH(Table1[[#This Row],[Date]])/3, 0) &amp; "'" &amp; RIGHT(YEAR(Table1[[#This Row],[Date]]), 2)</f>
        <v>Q4'23</v>
      </c>
      <c r="K26" t="str">
        <f>VLOOKUP(Table1[[#This Row],[Store ID]],Table3[[Store ID]:[City]],4,FALSE)</f>
        <v>Nashville</v>
      </c>
      <c r="L26" t="str">
        <f>VLOOKUP(Table1[[#This Row],[Product Code]],Table4[[Product Code]:[Brand]],5,FALSE)</f>
        <v>Samsung</v>
      </c>
      <c r="M26" t="str">
        <f>VLOOKUP(Table1[[#This Row],[Product Code]],Table4[[Product Code]:[Product Category]],3,FALSE)</f>
        <v>Laptops</v>
      </c>
      <c r="N26" t="str">
        <f>_xlfn.XLOOKUP(Table1[[#This Row],[Product Code]],Table4[Product Code],Table4[Subcategory])</f>
        <v>Gaming Laptops</v>
      </c>
    </row>
    <row r="27" spans="2:14" x14ac:dyDescent="0.3">
      <c r="B27" s="26" t="s">
        <v>20</v>
      </c>
      <c r="C27" s="26" t="str">
        <f>IF(_xlfn.XLOOKUP(TRIM(Table1[[#This Row],[Store ID]]), 'Stores Details'!B29:B48, 'Stores Details'!G29:G48, "") = "Inactive", "Yes", "No")</f>
        <v>No</v>
      </c>
      <c r="D27" s="14" t="s">
        <v>36</v>
      </c>
      <c r="E27" s="51">
        <v>45615</v>
      </c>
      <c r="F27" s="14">
        <v>35</v>
      </c>
      <c r="G27" s="17">
        <v>25549.3</v>
      </c>
      <c r="H27" s="27">
        <v>20614.650000000001</v>
      </c>
      <c r="I27">
        <f>YEAR(Table1[[#This Row],[Date]])</f>
        <v>2024</v>
      </c>
      <c r="J27" t="str">
        <f>"Q" &amp; ROUNDUP(MONTH(Table1[[#This Row],[Date]])/3, 0) &amp; "'" &amp; RIGHT(YEAR(Table1[[#This Row],[Date]]), 2)</f>
        <v>Q4'24</v>
      </c>
      <c r="K27" t="str">
        <f>VLOOKUP(Table1[[#This Row],[Store ID]],Table3[[Store ID]:[City]],4,FALSE)</f>
        <v>Denver</v>
      </c>
      <c r="L27" t="str">
        <f>VLOOKUP(Table1[[#This Row],[Product Code]],Table4[[Product Code]:[Brand]],5,FALSE)</f>
        <v>VoltEdge</v>
      </c>
      <c r="M27" t="str">
        <f>VLOOKUP(Table1[[#This Row],[Product Code]],Table4[[Product Code]:[Product Category]],3,FALSE)</f>
        <v>Gaming Consoles</v>
      </c>
      <c r="N27" t="str">
        <f>_xlfn.XLOOKUP(Table1[[#This Row],[Product Code]],Table4[Product Code],Table4[Subcategory])</f>
        <v>VR Headsets</v>
      </c>
    </row>
    <row r="28" spans="2:14" x14ac:dyDescent="0.3">
      <c r="B28" s="26" t="s">
        <v>17</v>
      </c>
      <c r="C28" s="26" t="str">
        <f>IF(_xlfn.XLOOKUP(TRIM(Table1[[#This Row],[Store ID]]), 'Stores Details'!B30:B49, 'Stores Details'!G30:G49, "") = "Inactive", "Yes", "No")</f>
        <v>No</v>
      </c>
      <c r="D28" s="14" t="s">
        <v>31</v>
      </c>
      <c r="E28" s="51">
        <v>45443</v>
      </c>
      <c r="F28" s="14">
        <v>4</v>
      </c>
      <c r="G28" s="17">
        <v>2428.92</v>
      </c>
      <c r="H28" s="27">
        <v>1489.36</v>
      </c>
      <c r="I28">
        <f>YEAR(Table1[[#This Row],[Date]])</f>
        <v>2024</v>
      </c>
      <c r="J28" t="str">
        <f>"Q" &amp; ROUNDUP(MONTH(Table1[[#This Row],[Date]])/3, 0) &amp; "'" &amp; RIGHT(YEAR(Table1[[#This Row],[Date]]), 2)</f>
        <v>Q2'24</v>
      </c>
      <c r="K28" t="str">
        <f>VLOOKUP(Table1[[#This Row],[Store ID]],Table3[[Store ID]:[City]],4,FALSE)</f>
        <v>Richmond</v>
      </c>
      <c r="L28" t="str">
        <f>VLOOKUP(Table1[[#This Row],[Product Code]],Table4[[Product Code]:[Brand]],5,FALSE)</f>
        <v>VoltEdge</v>
      </c>
      <c r="M28" t="str">
        <f>VLOOKUP(Table1[[#This Row],[Product Code]],Table4[[Product Code]:[Product Category]],3,FALSE)</f>
        <v>Laptops</v>
      </c>
      <c r="N28" t="str">
        <f>_xlfn.XLOOKUP(Table1[[#This Row],[Product Code]],Table4[Product Code],Table4[Subcategory])</f>
        <v>Ultrabooks</v>
      </c>
    </row>
    <row r="29" spans="2:14" x14ac:dyDescent="0.3">
      <c r="B29" s="26" t="s">
        <v>19</v>
      </c>
      <c r="C29" s="26" t="str">
        <f>IF(_xlfn.XLOOKUP(TRIM(Table1[[#This Row],[Store ID]]), 'Stores Details'!B31:B50, 'Stores Details'!G31:G50, "") = "Inactive", "Yes", "No")</f>
        <v>No</v>
      </c>
      <c r="D29" s="14" t="s">
        <v>40</v>
      </c>
      <c r="E29" s="51">
        <v>45416</v>
      </c>
      <c r="F29" s="14">
        <v>10</v>
      </c>
      <c r="G29" s="17">
        <v>13537.9</v>
      </c>
      <c r="H29" s="27">
        <v>9744.6</v>
      </c>
      <c r="I29">
        <f>YEAR(Table1[[#This Row],[Date]])</f>
        <v>2024</v>
      </c>
      <c r="J29" t="str">
        <f>"Q" &amp; ROUNDUP(MONTH(Table1[[#This Row],[Date]])/3, 0) &amp; "'" &amp; RIGHT(YEAR(Table1[[#This Row],[Date]]), 2)</f>
        <v>Q2'24</v>
      </c>
      <c r="K29" t="str">
        <f>VLOOKUP(Table1[[#This Row],[Store ID]],Table3[[Store ID]:[City]],4,FALSE)</f>
        <v>Honolulu</v>
      </c>
      <c r="L29" t="str">
        <f>VLOOKUP(Table1[[#This Row],[Product Code]],Table4[[Product Code]:[Brand]],5,FALSE)</f>
        <v>HP</v>
      </c>
      <c r="M29" t="str">
        <f>VLOOKUP(Table1[[#This Row],[Product Code]],Table4[[Product Code]:[Product Category]],3,FALSE)</f>
        <v>Gaming Consoles</v>
      </c>
      <c r="N29" t="str">
        <f>_xlfn.XLOOKUP(Table1[[#This Row],[Product Code]],Table4[Product Code],Table4[Subcategory])</f>
        <v>Game Consoles</v>
      </c>
    </row>
    <row r="30" spans="2:14" x14ac:dyDescent="0.3">
      <c r="B30" s="26" t="s">
        <v>14</v>
      </c>
      <c r="C30" s="26" t="str">
        <f>IF(_xlfn.XLOOKUP(TRIM(Table1[[#This Row],[Store ID]]), 'Stores Details'!B32:B51, 'Stores Details'!G32:G51, "") = "Inactive", "Yes", "No")</f>
        <v>No</v>
      </c>
      <c r="D30" s="14" t="s">
        <v>46</v>
      </c>
      <c r="E30" s="51">
        <v>45350</v>
      </c>
      <c r="F30" s="14">
        <v>21</v>
      </c>
      <c r="G30" s="17">
        <v>18551.399999999998</v>
      </c>
      <c r="H30" s="27">
        <v>12694.29</v>
      </c>
      <c r="I30">
        <f>YEAR(Table1[[#This Row],[Date]])</f>
        <v>2024</v>
      </c>
      <c r="J30" t="str">
        <f>"Q" &amp; ROUNDUP(MONTH(Table1[[#This Row],[Date]])/3, 0) &amp; "'" &amp; RIGHT(YEAR(Table1[[#This Row],[Date]]), 2)</f>
        <v>Q1'24</v>
      </c>
      <c r="K30" t="str">
        <f>VLOOKUP(Table1[[#This Row],[Store ID]],Table3[[Store ID]:[City]],4,FALSE)</f>
        <v>Los Angeles</v>
      </c>
      <c r="L30" t="str">
        <f>VLOOKUP(Table1[[#This Row],[Product Code]],Table4[[Product Code]:[Brand]],5,FALSE)</f>
        <v>Bose</v>
      </c>
      <c r="M30" t="str">
        <f>VLOOKUP(Table1[[#This Row],[Product Code]],Table4[[Product Code]:[Product Category]],3,FALSE)</f>
        <v>Headphones</v>
      </c>
      <c r="N30" t="str">
        <f>_xlfn.XLOOKUP(Table1[[#This Row],[Product Code]],Table4[Product Code],Table4[Subcategory])</f>
        <v>Wireless Headphones</v>
      </c>
    </row>
    <row r="31" spans="2:14" x14ac:dyDescent="0.3">
      <c r="B31" s="26" t="s">
        <v>23</v>
      </c>
      <c r="C31" s="26" t="str">
        <f>IF(_xlfn.XLOOKUP(TRIM(Table1[[#This Row],[Store ID]]), 'Stores Details'!B33:B52, 'Stores Details'!G33:G52, "") = "Inactive", "Yes", "No")</f>
        <v>No</v>
      </c>
      <c r="D31" s="14" t="s">
        <v>62</v>
      </c>
      <c r="E31" s="51">
        <v>45093</v>
      </c>
      <c r="F31" s="14">
        <v>14</v>
      </c>
      <c r="G31" s="17">
        <v>9142</v>
      </c>
      <c r="H31" s="27">
        <v>6848.0999999999995</v>
      </c>
      <c r="I31">
        <f>YEAR(Table1[[#This Row],[Date]])</f>
        <v>2023</v>
      </c>
      <c r="J31" t="str">
        <f>"Q" &amp; ROUNDUP(MONTH(Table1[[#This Row],[Date]])/3, 0) &amp; "'" &amp; RIGHT(YEAR(Table1[[#This Row],[Date]]), 2)</f>
        <v>Q2'23</v>
      </c>
      <c r="K31" t="str">
        <f>VLOOKUP(Table1[[#This Row],[Store ID]],Table3[[Store ID]:[City]],4,FALSE)</f>
        <v>San Francisco</v>
      </c>
      <c r="L31" t="str">
        <f>VLOOKUP(Table1[[#This Row],[Product Code]],Table4[[Product Code]:[Brand]],5,FALSE)</f>
        <v>ASUS</v>
      </c>
      <c r="M31" t="str">
        <f>VLOOKUP(Table1[[#This Row],[Product Code]],Table4[[Product Code]:[Product Category]],3,FALSE)</f>
        <v>Laptops</v>
      </c>
      <c r="N31" t="str">
        <f>_xlfn.XLOOKUP(Table1[[#This Row],[Product Code]],Table4[Product Code],Table4[Subcategory])</f>
        <v>Gaming Laptops</v>
      </c>
    </row>
    <row r="32" spans="2:14" x14ac:dyDescent="0.3">
      <c r="B32" s="26" t="s">
        <v>26</v>
      </c>
      <c r="C32" s="26" t="str">
        <f>IF(_xlfn.XLOOKUP(TRIM(Table1[[#This Row],[Store ID]]), 'Stores Details'!B34:B53, 'Stores Details'!G34:G53, "") = "Inactive", "Yes", "No")</f>
        <v>No</v>
      </c>
      <c r="D32" s="14" t="s">
        <v>32</v>
      </c>
      <c r="E32" s="51">
        <v>45653</v>
      </c>
      <c r="F32" s="14">
        <v>31</v>
      </c>
      <c r="G32" s="17">
        <v>5672.38</v>
      </c>
      <c r="H32" s="27">
        <v>4309.3099999999995</v>
      </c>
      <c r="I32">
        <f>YEAR(Table1[[#This Row],[Date]])</f>
        <v>2024</v>
      </c>
      <c r="J32" t="str">
        <f>"Q" &amp; ROUNDUP(MONTH(Table1[[#This Row],[Date]])/3, 0) &amp; "'" &amp; RIGHT(YEAR(Table1[[#This Row],[Date]]), 2)</f>
        <v>Q4'24</v>
      </c>
      <c r="K32" t="str">
        <f>VLOOKUP(Table1[[#This Row],[Store ID]],Table3[[Store ID]:[City]],4,FALSE)</f>
        <v>Philadelphia</v>
      </c>
      <c r="L32" t="str">
        <f>VLOOKUP(Table1[[#This Row],[Product Code]],Table4[[Product Code]:[Brand]],5,FALSE)</f>
        <v>Sony</v>
      </c>
      <c r="M32" t="str">
        <f>VLOOKUP(Table1[[#This Row],[Product Code]],Table4[[Product Code]:[Product Category]],3,FALSE)</f>
        <v>Accessories</v>
      </c>
      <c r="N32" t="str">
        <f>_xlfn.XLOOKUP(Table1[[#This Row],[Product Code]],Table4[Product Code],Table4[Subcategory])</f>
        <v>Chargers</v>
      </c>
    </row>
    <row r="33" spans="2:14" x14ac:dyDescent="0.3">
      <c r="B33" s="26" t="s">
        <v>14</v>
      </c>
      <c r="C33" s="26" t="str">
        <f>IF(_xlfn.XLOOKUP(TRIM(Table1[[#This Row],[Store ID]]), 'Stores Details'!B35:B54, 'Stores Details'!G35:G54, "") = "Inactive", "Yes", "No")</f>
        <v>No</v>
      </c>
      <c r="D33" s="14" t="s">
        <v>57</v>
      </c>
      <c r="E33" s="51">
        <v>45204</v>
      </c>
      <c r="F33" s="14">
        <v>15</v>
      </c>
      <c r="G33" s="17">
        <v>13252.35</v>
      </c>
      <c r="H33" s="27">
        <v>9241.35</v>
      </c>
      <c r="I33">
        <f>YEAR(Table1[[#This Row],[Date]])</f>
        <v>2023</v>
      </c>
      <c r="J33" t="str">
        <f>"Q" &amp; ROUNDUP(MONTH(Table1[[#This Row],[Date]])/3, 0) &amp; "'" &amp; RIGHT(YEAR(Table1[[#This Row],[Date]]), 2)</f>
        <v>Q4'23</v>
      </c>
      <c r="K33" t="str">
        <f>VLOOKUP(Table1[[#This Row],[Store ID]],Table3[[Store ID]:[City]],4,FALSE)</f>
        <v>Los Angeles</v>
      </c>
      <c r="L33" t="str">
        <f>VLOOKUP(Table1[[#This Row],[Product Code]],Table4[[Product Code]:[Brand]],5,FALSE)</f>
        <v>Bose</v>
      </c>
      <c r="M33" t="str">
        <f>VLOOKUP(Table1[[#This Row],[Product Code]],Table4[[Product Code]:[Product Category]],3,FALSE)</f>
        <v>Headphones</v>
      </c>
      <c r="N33" t="str">
        <f>_xlfn.XLOOKUP(Table1[[#This Row],[Product Code]],Table4[Product Code],Table4[Subcategory])</f>
        <v>Noise-Canceling Over-Ear</v>
      </c>
    </row>
    <row r="34" spans="2:14" x14ac:dyDescent="0.3">
      <c r="B34" s="26" t="s">
        <v>17</v>
      </c>
      <c r="C34" s="26" t="str">
        <f>IF(_xlfn.XLOOKUP(TRIM(Table1[[#This Row],[Store ID]]), 'Stores Details'!B36:B55, 'Stores Details'!G36:G55, "") = "Inactive", "Yes", "No")</f>
        <v>No</v>
      </c>
      <c r="D34" s="14" t="s">
        <v>45</v>
      </c>
      <c r="E34" s="51">
        <v>45461</v>
      </c>
      <c r="F34" s="14">
        <v>13</v>
      </c>
      <c r="G34" s="17">
        <v>8734.0500000000011</v>
      </c>
      <c r="H34" s="27">
        <v>6897.67</v>
      </c>
      <c r="I34">
        <f>YEAR(Table1[[#This Row],[Date]])</f>
        <v>2024</v>
      </c>
      <c r="J34" t="str">
        <f>"Q" &amp; ROUNDUP(MONTH(Table1[[#This Row],[Date]])/3, 0) &amp; "'" &amp; RIGHT(YEAR(Table1[[#This Row],[Date]]), 2)</f>
        <v>Q2'24</v>
      </c>
      <c r="K34" t="str">
        <f>VLOOKUP(Table1[[#This Row],[Store ID]],Table3[[Store ID]:[City]],4,FALSE)</f>
        <v>Richmond</v>
      </c>
      <c r="L34" t="str">
        <f>VLOOKUP(Table1[[#This Row],[Product Code]],Table4[[Product Code]:[Brand]],5,FALSE)</f>
        <v>VoltEdge</v>
      </c>
      <c r="M34" t="str">
        <f>VLOOKUP(Table1[[#This Row],[Product Code]],Table4[[Product Code]:[Product Category]],3,FALSE)</f>
        <v>Accessories</v>
      </c>
      <c r="N34" t="str">
        <f>_xlfn.XLOOKUP(Table1[[#This Row],[Product Code]],Table4[Product Code],Table4[Subcategory])</f>
        <v>Chargers</v>
      </c>
    </row>
    <row r="35" spans="2:14" x14ac:dyDescent="0.3">
      <c r="B35" s="26" t="s">
        <v>14</v>
      </c>
      <c r="C35" s="26" t="str">
        <f>IF(_xlfn.XLOOKUP(TRIM(Table1[[#This Row],[Store ID]]), 'Stores Details'!B37:B56, 'Stores Details'!G37:G56, "") = "Inactive", "Yes", "No")</f>
        <v>No</v>
      </c>
      <c r="D35" s="14" t="s">
        <v>46</v>
      </c>
      <c r="E35" s="51">
        <v>45613</v>
      </c>
      <c r="F35" s="14">
        <v>26</v>
      </c>
      <c r="G35" s="17">
        <v>22968.399999999998</v>
      </c>
      <c r="H35" s="27">
        <v>15716.74</v>
      </c>
      <c r="I35">
        <f>YEAR(Table1[[#This Row],[Date]])</f>
        <v>2024</v>
      </c>
      <c r="J35" t="str">
        <f>"Q" &amp; ROUNDUP(MONTH(Table1[[#This Row],[Date]])/3, 0) &amp; "'" &amp; RIGHT(YEAR(Table1[[#This Row],[Date]]), 2)</f>
        <v>Q4'24</v>
      </c>
      <c r="K35" t="str">
        <f>VLOOKUP(Table1[[#This Row],[Store ID]],Table3[[Store ID]:[City]],4,FALSE)</f>
        <v>Los Angeles</v>
      </c>
      <c r="L35" t="str">
        <f>VLOOKUP(Table1[[#This Row],[Product Code]],Table4[[Product Code]:[Brand]],5,FALSE)</f>
        <v>Bose</v>
      </c>
      <c r="M35" t="str">
        <f>VLOOKUP(Table1[[#This Row],[Product Code]],Table4[[Product Code]:[Product Category]],3,FALSE)</f>
        <v>Headphones</v>
      </c>
      <c r="N35" t="str">
        <f>_xlfn.XLOOKUP(Table1[[#This Row],[Product Code]],Table4[Product Code],Table4[Subcategory])</f>
        <v>Wireless Headphones</v>
      </c>
    </row>
    <row r="36" spans="2:14" x14ac:dyDescent="0.3">
      <c r="B36" s="26" t="s">
        <v>18</v>
      </c>
      <c r="C36" s="26" t="str">
        <f>IF(_xlfn.XLOOKUP(TRIM(Table1[[#This Row],[Store ID]]), 'Stores Details'!B38:B57, 'Stores Details'!G38:G57, "") = "Inactive", "Yes", "No")</f>
        <v>No</v>
      </c>
      <c r="D36" s="14" t="s">
        <v>39</v>
      </c>
      <c r="E36" s="51">
        <v>45530</v>
      </c>
      <c r="F36" s="14">
        <v>8</v>
      </c>
      <c r="G36" s="17">
        <v>3389.36</v>
      </c>
      <c r="H36" s="27">
        <v>2208.8000000000002</v>
      </c>
      <c r="I36">
        <f>YEAR(Table1[[#This Row],[Date]])</f>
        <v>2024</v>
      </c>
      <c r="J36" t="str">
        <f>"Q" &amp; ROUNDUP(MONTH(Table1[[#This Row],[Date]])/3, 0) &amp; "'" &amp; RIGHT(YEAR(Table1[[#This Row],[Date]]), 2)</f>
        <v>Q3'24</v>
      </c>
      <c r="K36" t="str">
        <f>VLOOKUP(Table1[[#This Row],[Store ID]],Table3[[Store ID]:[City]],4,FALSE)</f>
        <v>Minneapolis</v>
      </c>
      <c r="L36" t="str">
        <f>VLOOKUP(Table1[[#This Row],[Product Code]],Table4[[Product Code]:[Brand]],5,FALSE)</f>
        <v>Apple</v>
      </c>
      <c r="M36" t="str">
        <f>VLOOKUP(Table1[[#This Row],[Product Code]],Table4[[Product Code]:[Product Category]],3,FALSE)</f>
        <v>Laptops</v>
      </c>
      <c r="N36" t="str">
        <f>_xlfn.XLOOKUP(Table1[[#This Row],[Product Code]],Table4[Product Code],Table4[Subcategory])</f>
        <v>Ultrabooks</v>
      </c>
    </row>
    <row r="37" spans="2:14" x14ac:dyDescent="0.3">
      <c r="B37" s="26" t="s">
        <v>30</v>
      </c>
      <c r="C37" s="26" t="str">
        <f>IF(_xlfn.XLOOKUP(TRIM(Table1[[#This Row],[Store ID]]), 'Stores Details'!B39:B58, 'Stores Details'!G39:G58, "") = "Inactive", "Yes", "No")</f>
        <v>No</v>
      </c>
      <c r="D37" s="14" t="s">
        <v>67</v>
      </c>
      <c r="E37" s="51">
        <v>44951</v>
      </c>
      <c r="F37" s="14">
        <v>17</v>
      </c>
      <c r="G37" s="17">
        <v>17909.16</v>
      </c>
      <c r="H37" s="27">
        <v>10646.42</v>
      </c>
      <c r="I37">
        <f>YEAR(Table1[[#This Row],[Date]])</f>
        <v>2023</v>
      </c>
      <c r="J37" t="str">
        <f>"Q" &amp; ROUNDUP(MONTH(Table1[[#This Row],[Date]])/3, 0) &amp; "'" &amp; RIGHT(YEAR(Table1[[#This Row],[Date]]), 2)</f>
        <v>Q1'23</v>
      </c>
      <c r="K37" t="str">
        <f>VLOOKUP(Table1[[#This Row],[Store ID]],Table3[[Store ID]:[City]],4,FALSE)</f>
        <v>Nashville</v>
      </c>
      <c r="L37" t="str">
        <f>VLOOKUP(Table1[[#This Row],[Product Code]],Table4[[Product Code]:[Brand]],5,FALSE)</f>
        <v>VoltEdge</v>
      </c>
      <c r="M37" t="str">
        <f>VLOOKUP(Table1[[#This Row],[Product Code]],Table4[[Product Code]:[Product Category]],3,FALSE)</f>
        <v>Accessories</v>
      </c>
      <c r="N37" t="str">
        <f>_xlfn.XLOOKUP(Table1[[#This Row],[Product Code]],Table4[Product Code],Table4[Subcategory])</f>
        <v>Keyboards</v>
      </c>
    </row>
    <row r="38" spans="2:14" x14ac:dyDescent="0.3">
      <c r="B38" s="26" t="s">
        <v>26</v>
      </c>
      <c r="C38" s="26" t="str">
        <f>IF(_xlfn.XLOOKUP(TRIM(Table1[[#This Row],[Store ID]]), 'Stores Details'!B40:B59, 'Stores Details'!G40:G59, "") = "Inactive", "Yes", "No")</f>
        <v>No</v>
      </c>
      <c r="D38" s="14" t="s">
        <v>62</v>
      </c>
      <c r="E38" s="51">
        <v>45345</v>
      </c>
      <c r="F38" s="14">
        <v>25</v>
      </c>
      <c r="G38" s="17">
        <v>16325</v>
      </c>
      <c r="H38" s="27">
        <v>12228.75</v>
      </c>
      <c r="I38">
        <f>YEAR(Table1[[#This Row],[Date]])</f>
        <v>2024</v>
      </c>
      <c r="J38" t="str">
        <f>"Q" &amp; ROUNDUP(MONTH(Table1[[#This Row],[Date]])/3, 0) &amp; "'" &amp; RIGHT(YEAR(Table1[[#This Row],[Date]]), 2)</f>
        <v>Q1'24</v>
      </c>
      <c r="K38" t="str">
        <f>VLOOKUP(Table1[[#This Row],[Store ID]],Table3[[Store ID]:[City]],4,FALSE)</f>
        <v>Philadelphia</v>
      </c>
      <c r="L38" t="str">
        <f>VLOOKUP(Table1[[#This Row],[Product Code]],Table4[[Product Code]:[Brand]],5,FALSE)</f>
        <v>ASUS</v>
      </c>
      <c r="M38" t="str">
        <f>VLOOKUP(Table1[[#This Row],[Product Code]],Table4[[Product Code]:[Product Category]],3,FALSE)</f>
        <v>Laptops</v>
      </c>
      <c r="N38" t="str">
        <f>_xlfn.XLOOKUP(Table1[[#This Row],[Product Code]],Table4[Product Code],Table4[Subcategory])</f>
        <v>Gaming Laptops</v>
      </c>
    </row>
    <row r="39" spans="2:14" x14ac:dyDescent="0.3">
      <c r="B39" s="26" t="s">
        <v>14</v>
      </c>
      <c r="C39" s="26" t="str">
        <f>IF(_xlfn.XLOOKUP(TRIM(Table1[[#This Row],[Store ID]]), 'Stores Details'!B41:B60, 'Stores Details'!G41:G60, "") = "Inactive", "Yes", "No")</f>
        <v>No</v>
      </c>
      <c r="D39" s="14" t="s">
        <v>69</v>
      </c>
      <c r="E39" s="51">
        <v>44939</v>
      </c>
      <c r="F39" s="14">
        <v>33</v>
      </c>
      <c r="G39" s="17">
        <v>35143.68</v>
      </c>
      <c r="H39" s="27">
        <v>22660.109999999997</v>
      </c>
      <c r="I39">
        <f>YEAR(Table1[[#This Row],[Date]])</f>
        <v>2023</v>
      </c>
      <c r="J39" t="str">
        <f>"Q" &amp; ROUNDUP(MONTH(Table1[[#This Row],[Date]])/3, 0) &amp; "'" &amp; RIGHT(YEAR(Table1[[#This Row],[Date]]), 2)</f>
        <v>Q1'23</v>
      </c>
      <c r="K39" t="str">
        <f>VLOOKUP(Table1[[#This Row],[Store ID]],Table3[[Store ID]:[City]],4,FALSE)</f>
        <v>Los Angeles</v>
      </c>
      <c r="L39" t="str">
        <f>VLOOKUP(Table1[[#This Row],[Product Code]],Table4[[Product Code]:[Brand]],5,FALSE)</f>
        <v>VoltEdge</v>
      </c>
      <c r="M39" t="str">
        <f>VLOOKUP(Table1[[#This Row],[Product Code]],Table4[[Product Code]:[Product Category]],3,FALSE)</f>
        <v>Gaming Consoles</v>
      </c>
      <c r="N39" t="str">
        <f>_xlfn.XLOOKUP(Table1[[#This Row],[Product Code]],Table4[Product Code],Table4[Subcategory])</f>
        <v>VR Headsets</v>
      </c>
    </row>
    <row r="40" spans="2:14" x14ac:dyDescent="0.3">
      <c r="B40" s="26" t="s">
        <v>14</v>
      </c>
      <c r="C40" s="26" t="str">
        <f>IF(_xlfn.XLOOKUP(TRIM(Table1[[#This Row],[Store ID]]), 'Stores Details'!B42:B61, 'Stores Details'!G42:G61, "") = "Inactive", "Yes", "No")</f>
        <v>No</v>
      </c>
      <c r="D40" s="14" t="s">
        <v>51</v>
      </c>
      <c r="E40" s="51">
        <v>45360</v>
      </c>
      <c r="F40" s="14">
        <v>27</v>
      </c>
      <c r="G40" s="17">
        <v>7757.1</v>
      </c>
      <c r="H40" s="27">
        <v>6282.0899999999992</v>
      </c>
      <c r="I40">
        <f>YEAR(Table1[[#This Row],[Date]])</f>
        <v>2024</v>
      </c>
      <c r="J40" t="str">
        <f>"Q" &amp; ROUNDUP(MONTH(Table1[[#This Row],[Date]])/3, 0) &amp; "'" &amp; RIGHT(YEAR(Table1[[#This Row],[Date]]), 2)</f>
        <v>Q1'24</v>
      </c>
      <c r="K40" t="str">
        <f>VLOOKUP(Table1[[#This Row],[Store ID]],Table3[[Store ID]:[City]],4,FALSE)</f>
        <v>Los Angeles</v>
      </c>
      <c r="L40" t="str">
        <f>VLOOKUP(Table1[[#This Row],[Product Code]],Table4[[Product Code]:[Brand]],5,FALSE)</f>
        <v>Samsung</v>
      </c>
      <c r="M40" t="str">
        <f>VLOOKUP(Table1[[#This Row],[Product Code]],Table4[[Product Code]:[Product Category]],3,FALSE)</f>
        <v>Accessories</v>
      </c>
      <c r="N40" t="str">
        <f>_xlfn.XLOOKUP(Table1[[#This Row],[Product Code]],Table4[Product Code],Table4[Subcategory])</f>
        <v>Mice</v>
      </c>
    </row>
    <row r="41" spans="2:14" x14ac:dyDescent="0.3">
      <c r="B41" s="26" t="s">
        <v>27</v>
      </c>
      <c r="C41" s="26" t="str">
        <f>IF(_xlfn.XLOOKUP(TRIM(Table1[[#This Row],[Store ID]]), 'Stores Details'!B43:B62, 'Stores Details'!G43:G62, "") = "Inactive", "Yes", "No")</f>
        <v>No</v>
      </c>
      <c r="D41" s="14" t="s">
        <v>48</v>
      </c>
      <c r="E41" s="51">
        <v>45552</v>
      </c>
      <c r="F41" s="14">
        <v>4</v>
      </c>
      <c r="G41" s="17">
        <v>3226.64</v>
      </c>
      <c r="H41" s="27">
        <v>1924.16</v>
      </c>
      <c r="I41">
        <f>YEAR(Table1[[#This Row],[Date]])</f>
        <v>2024</v>
      </c>
      <c r="J41" t="str">
        <f>"Q" &amp; ROUNDUP(MONTH(Table1[[#This Row],[Date]])/3, 0) &amp; "'" &amp; RIGHT(YEAR(Table1[[#This Row],[Date]]), 2)</f>
        <v>Q3'24</v>
      </c>
      <c r="K41" t="str">
        <f>VLOOKUP(Table1[[#This Row],[Store ID]],Table3[[Store ID]:[City]],4,FALSE)</f>
        <v>New York</v>
      </c>
      <c r="L41" t="str">
        <f>VLOOKUP(Table1[[#This Row],[Product Code]],Table4[[Product Code]:[Brand]],5,FALSE)</f>
        <v>VoltEdge</v>
      </c>
      <c r="M41" t="str">
        <f>VLOOKUP(Table1[[#This Row],[Product Code]],Table4[[Product Code]:[Product Category]],3,FALSE)</f>
        <v>Gaming Consoles</v>
      </c>
      <c r="N41" t="str">
        <f>_xlfn.XLOOKUP(Table1[[#This Row],[Product Code]],Table4[Product Code],Table4[Subcategory])</f>
        <v>Game Consoles</v>
      </c>
    </row>
    <row r="42" spans="2:14" x14ac:dyDescent="0.3">
      <c r="B42" s="26" t="s">
        <v>24</v>
      </c>
      <c r="C42" s="26" t="str">
        <f>IF(_xlfn.XLOOKUP(TRIM(Table1[[#This Row],[Store ID]]), 'Stores Details'!B44:B63, 'Stores Details'!G44:G63, "") = "Inactive", "Yes", "No")</f>
        <v>No</v>
      </c>
      <c r="D42" s="14" t="s">
        <v>58</v>
      </c>
      <c r="E42" s="51">
        <v>45179</v>
      </c>
      <c r="F42" s="14">
        <v>14</v>
      </c>
      <c r="G42" s="17">
        <v>12292.980000000001</v>
      </c>
      <c r="H42" s="27">
        <v>8469.58</v>
      </c>
      <c r="I42">
        <f>YEAR(Table1[[#This Row],[Date]])</f>
        <v>2023</v>
      </c>
      <c r="J42" t="str">
        <f>"Q" &amp; ROUNDUP(MONTH(Table1[[#This Row],[Date]])/3, 0) &amp; "'" &amp; RIGHT(YEAR(Table1[[#This Row],[Date]]), 2)</f>
        <v>Q3'23</v>
      </c>
      <c r="K42" t="str">
        <f>VLOOKUP(Table1[[#This Row],[Store ID]],Table3[[Store ID]:[City]],4,FALSE)</f>
        <v>Atlanta</v>
      </c>
      <c r="L42" t="str">
        <f>VLOOKUP(Table1[[#This Row],[Product Code]],Table4[[Product Code]:[Brand]],5,FALSE)</f>
        <v>Sony</v>
      </c>
      <c r="M42" t="str">
        <f>VLOOKUP(Table1[[#This Row],[Product Code]],Table4[[Product Code]:[Product Category]],3,FALSE)</f>
        <v>Accessories</v>
      </c>
      <c r="N42" t="str">
        <f>_xlfn.XLOOKUP(Table1[[#This Row],[Product Code]],Table4[Product Code],Table4[Subcategory])</f>
        <v>Chargers</v>
      </c>
    </row>
    <row r="43" spans="2:14" x14ac:dyDescent="0.3">
      <c r="B43" s="26" t="s">
        <v>25</v>
      </c>
      <c r="C43" s="26" t="str">
        <f>IF(_xlfn.XLOOKUP(TRIM(Table1[[#This Row],[Store ID]]), 'Stores Details'!B45:B64, 'Stores Details'!G45:G64, "") = "Inactive", "Yes", "No")</f>
        <v>No</v>
      </c>
      <c r="D43" s="14" t="s">
        <v>67</v>
      </c>
      <c r="E43" s="51">
        <v>45549</v>
      </c>
      <c r="F43" s="14">
        <v>20</v>
      </c>
      <c r="G43" s="17">
        <v>21069.599999999999</v>
      </c>
      <c r="H43" s="27">
        <v>12525.2</v>
      </c>
      <c r="I43">
        <f>YEAR(Table1[[#This Row],[Date]])</f>
        <v>2024</v>
      </c>
      <c r="J43" t="str">
        <f>"Q" &amp; ROUNDUP(MONTH(Table1[[#This Row],[Date]])/3, 0) &amp; "'" &amp; RIGHT(YEAR(Table1[[#This Row],[Date]]), 2)</f>
        <v>Q3'24</v>
      </c>
      <c r="K43" t="str">
        <f>VLOOKUP(Table1[[#This Row],[Store ID]],Table3[[Store ID]:[City]],4,FALSE)</f>
        <v>Dallas</v>
      </c>
      <c r="L43" t="str">
        <f>VLOOKUP(Table1[[#This Row],[Product Code]],Table4[[Product Code]:[Brand]],5,FALSE)</f>
        <v>VoltEdge</v>
      </c>
      <c r="M43" t="str">
        <f>VLOOKUP(Table1[[#This Row],[Product Code]],Table4[[Product Code]:[Product Category]],3,FALSE)</f>
        <v>Accessories</v>
      </c>
      <c r="N43" t="str">
        <f>_xlfn.XLOOKUP(Table1[[#This Row],[Product Code]],Table4[Product Code],Table4[Subcategory])</f>
        <v>Keyboards</v>
      </c>
    </row>
    <row r="44" spans="2:14" x14ac:dyDescent="0.3">
      <c r="B44" s="26" t="s">
        <v>24</v>
      </c>
      <c r="C44" s="26" t="str">
        <f>IF(_xlfn.XLOOKUP(TRIM(Table1[[#This Row],[Store ID]]), 'Stores Details'!B46:B65, 'Stores Details'!G46:G65, "") = "Inactive", "Yes", "No")</f>
        <v>No</v>
      </c>
      <c r="D44" s="14" t="s">
        <v>59</v>
      </c>
      <c r="E44" s="51">
        <v>45282</v>
      </c>
      <c r="F44" s="14">
        <v>41</v>
      </c>
      <c r="G44" s="17">
        <v>8012.63</v>
      </c>
      <c r="H44" s="27">
        <v>5983.95</v>
      </c>
      <c r="I44">
        <f>YEAR(Table1[[#This Row],[Date]])</f>
        <v>2023</v>
      </c>
      <c r="J44" t="str">
        <f>"Q" &amp; ROUNDUP(MONTH(Table1[[#This Row],[Date]])/3, 0) &amp; "'" &amp; RIGHT(YEAR(Table1[[#This Row],[Date]]), 2)</f>
        <v>Q4'23</v>
      </c>
      <c r="K44" t="str">
        <f>VLOOKUP(Table1[[#This Row],[Store ID]],Table3[[Store ID]:[City]],4,FALSE)</f>
        <v>Atlanta</v>
      </c>
      <c r="L44" t="str">
        <f>VLOOKUP(Table1[[#This Row],[Product Code]],Table4[[Product Code]:[Brand]],5,FALSE)</f>
        <v>ASUS</v>
      </c>
      <c r="M44" t="str">
        <f>VLOOKUP(Table1[[#This Row],[Product Code]],Table4[[Product Code]:[Product Category]],3,FALSE)</f>
        <v>Headphones</v>
      </c>
      <c r="N44" t="str">
        <f>_xlfn.XLOOKUP(Table1[[#This Row],[Product Code]],Table4[Product Code],Table4[Subcategory])</f>
        <v>Wireless Earbuds</v>
      </c>
    </row>
    <row r="45" spans="2:14" x14ac:dyDescent="0.3">
      <c r="B45" s="26" t="s">
        <v>25</v>
      </c>
      <c r="C45" s="26" t="str">
        <f>IF(_xlfn.XLOOKUP(TRIM(Table1[[#This Row],[Store ID]]), 'Stores Details'!B47:B66, 'Stores Details'!G47:G66, "") = "Inactive", "Yes", "No")</f>
        <v>No</v>
      </c>
      <c r="D45" s="14" t="s">
        <v>51</v>
      </c>
      <c r="E45" s="51">
        <v>45520</v>
      </c>
      <c r="F45" s="14">
        <v>14</v>
      </c>
      <c r="G45" s="17">
        <v>4022.2000000000003</v>
      </c>
      <c r="H45" s="27">
        <v>3257.3799999999997</v>
      </c>
      <c r="I45">
        <f>YEAR(Table1[[#This Row],[Date]])</f>
        <v>2024</v>
      </c>
      <c r="J45" t="str">
        <f>"Q" &amp; ROUNDUP(MONTH(Table1[[#This Row],[Date]])/3, 0) &amp; "'" &amp; RIGHT(YEAR(Table1[[#This Row],[Date]]), 2)</f>
        <v>Q3'24</v>
      </c>
      <c r="K45" t="str">
        <f>VLOOKUP(Table1[[#This Row],[Store ID]],Table3[[Store ID]:[City]],4,FALSE)</f>
        <v>Dallas</v>
      </c>
      <c r="L45" t="str">
        <f>VLOOKUP(Table1[[#This Row],[Product Code]],Table4[[Product Code]:[Brand]],5,FALSE)</f>
        <v>Samsung</v>
      </c>
      <c r="M45" t="str">
        <f>VLOOKUP(Table1[[#This Row],[Product Code]],Table4[[Product Code]:[Product Category]],3,FALSE)</f>
        <v>Accessories</v>
      </c>
      <c r="N45" t="str">
        <f>_xlfn.XLOOKUP(Table1[[#This Row],[Product Code]],Table4[Product Code],Table4[Subcategory])</f>
        <v>Mice</v>
      </c>
    </row>
    <row r="46" spans="2:14" x14ac:dyDescent="0.3">
      <c r="B46" s="26" t="s">
        <v>23</v>
      </c>
      <c r="C46" s="26" t="str">
        <f>IF(_xlfn.XLOOKUP(TRIM(Table1[[#This Row],[Store ID]]), 'Stores Details'!B48:B67, 'Stores Details'!G48:G67, "") = "Inactive", "Yes", "No")</f>
        <v>No</v>
      </c>
      <c r="D46" s="14" t="s">
        <v>58</v>
      </c>
      <c r="E46" s="51">
        <v>45193</v>
      </c>
      <c r="F46" s="14">
        <v>21</v>
      </c>
      <c r="G46" s="17">
        <v>18439.47</v>
      </c>
      <c r="H46" s="27">
        <v>12704.37</v>
      </c>
      <c r="I46">
        <f>YEAR(Table1[[#This Row],[Date]])</f>
        <v>2023</v>
      </c>
      <c r="J46" t="str">
        <f>"Q" &amp; ROUNDUP(MONTH(Table1[[#This Row],[Date]])/3, 0) &amp; "'" &amp; RIGHT(YEAR(Table1[[#This Row],[Date]]), 2)</f>
        <v>Q3'23</v>
      </c>
      <c r="K46" t="str">
        <f>VLOOKUP(Table1[[#This Row],[Store ID]],Table3[[Store ID]:[City]],4,FALSE)</f>
        <v>San Francisco</v>
      </c>
      <c r="L46" t="str">
        <f>VLOOKUP(Table1[[#This Row],[Product Code]],Table4[[Product Code]:[Brand]],5,FALSE)</f>
        <v>Sony</v>
      </c>
      <c r="M46" t="str">
        <f>VLOOKUP(Table1[[#This Row],[Product Code]],Table4[[Product Code]:[Product Category]],3,FALSE)</f>
        <v>Accessories</v>
      </c>
      <c r="N46" t="str">
        <f>_xlfn.XLOOKUP(Table1[[#This Row],[Product Code]],Table4[Product Code],Table4[Subcategory])</f>
        <v>Chargers</v>
      </c>
    </row>
    <row r="47" spans="2:14" x14ac:dyDescent="0.3">
      <c r="B47" s="26" t="s">
        <v>14</v>
      </c>
      <c r="C47" s="26" t="str">
        <f>IF(_xlfn.XLOOKUP(TRIM(Table1[[#This Row],[Store ID]]), 'Stores Details'!B49:B68, 'Stores Details'!G49:G68, "") = "Inactive", "Yes", "No")</f>
        <v>No</v>
      </c>
      <c r="D47" s="14" t="s">
        <v>36</v>
      </c>
      <c r="E47" s="51">
        <v>45449</v>
      </c>
      <c r="F47" s="14">
        <v>1</v>
      </c>
      <c r="G47" s="17">
        <v>729.98</v>
      </c>
      <c r="H47" s="27">
        <v>588.99</v>
      </c>
      <c r="I47">
        <f>YEAR(Table1[[#This Row],[Date]])</f>
        <v>2024</v>
      </c>
      <c r="J47" t="str">
        <f>"Q" &amp; ROUNDUP(MONTH(Table1[[#This Row],[Date]])/3, 0) &amp; "'" &amp; RIGHT(YEAR(Table1[[#This Row],[Date]]), 2)</f>
        <v>Q2'24</v>
      </c>
      <c r="K47" t="str">
        <f>VLOOKUP(Table1[[#This Row],[Store ID]],Table3[[Store ID]:[City]],4,FALSE)</f>
        <v>Los Angeles</v>
      </c>
      <c r="L47" t="str">
        <f>VLOOKUP(Table1[[#This Row],[Product Code]],Table4[[Product Code]:[Brand]],5,FALSE)</f>
        <v>VoltEdge</v>
      </c>
      <c r="M47" t="str">
        <f>VLOOKUP(Table1[[#This Row],[Product Code]],Table4[[Product Code]:[Product Category]],3,FALSE)</f>
        <v>Gaming Consoles</v>
      </c>
      <c r="N47" t="str">
        <f>_xlfn.XLOOKUP(Table1[[#This Row],[Product Code]],Table4[Product Code],Table4[Subcategory])</f>
        <v>VR Headsets</v>
      </c>
    </row>
    <row r="48" spans="2:14" x14ac:dyDescent="0.3">
      <c r="B48" s="26" t="s">
        <v>19</v>
      </c>
      <c r="C48" s="26" t="str">
        <f>IF(_xlfn.XLOOKUP(TRIM(Table1[[#This Row],[Store ID]]), 'Stores Details'!B50:B69, 'Stores Details'!G50:G69, "") = "Inactive", "Yes", "No")</f>
        <v>No</v>
      </c>
      <c r="D48" s="14" t="s">
        <v>67</v>
      </c>
      <c r="E48" s="51">
        <v>45185</v>
      </c>
      <c r="F48" s="14">
        <v>15</v>
      </c>
      <c r="G48" s="17">
        <v>15802.2</v>
      </c>
      <c r="H48" s="27">
        <v>9393.9</v>
      </c>
      <c r="I48">
        <f>YEAR(Table1[[#This Row],[Date]])</f>
        <v>2023</v>
      </c>
      <c r="J48" t="str">
        <f>"Q" &amp; ROUNDUP(MONTH(Table1[[#This Row],[Date]])/3, 0) &amp; "'" &amp; RIGHT(YEAR(Table1[[#This Row],[Date]]), 2)</f>
        <v>Q3'23</v>
      </c>
      <c r="K48" t="str">
        <f>VLOOKUP(Table1[[#This Row],[Store ID]],Table3[[Store ID]:[City]],4,FALSE)</f>
        <v>Honolulu</v>
      </c>
      <c r="L48" t="str">
        <f>VLOOKUP(Table1[[#This Row],[Product Code]],Table4[[Product Code]:[Brand]],5,FALSE)</f>
        <v>VoltEdge</v>
      </c>
      <c r="M48" t="str">
        <f>VLOOKUP(Table1[[#This Row],[Product Code]],Table4[[Product Code]:[Product Category]],3,FALSE)</f>
        <v>Accessories</v>
      </c>
      <c r="N48" t="str">
        <f>_xlfn.XLOOKUP(Table1[[#This Row],[Product Code]],Table4[Product Code],Table4[Subcategory])</f>
        <v>Keyboards</v>
      </c>
    </row>
    <row r="49" spans="2:14" x14ac:dyDescent="0.3">
      <c r="B49" s="26" t="s">
        <v>27</v>
      </c>
      <c r="C49" s="26" t="str">
        <f>IF(_xlfn.XLOOKUP(TRIM(Table1[[#This Row],[Store ID]]), 'Stores Details'!B51:B70, 'Stores Details'!G51:G70, "") = "Inactive", "Yes", "No")</f>
        <v>No</v>
      </c>
      <c r="D49" s="14" t="s">
        <v>77</v>
      </c>
      <c r="E49" s="51">
        <v>45050</v>
      </c>
      <c r="F49" s="14">
        <v>13</v>
      </c>
      <c r="G49" s="17">
        <v>12545.779999999999</v>
      </c>
      <c r="H49" s="27">
        <v>9818.9</v>
      </c>
      <c r="I49">
        <f>YEAR(Table1[[#This Row],[Date]])</f>
        <v>2023</v>
      </c>
      <c r="J49" t="str">
        <f>"Q" &amp; ROUNDUP(MONTH(Table1[[#This Row],[Date]])/3, 0) &amp; "'" &amp; RIGHT(YEAR(Table1[[#This Row],[Date]]), 2)</f>
        <v>Q2'23</v>
      </c>
      <c r="K49" t="str">
        <f>VLOOKUP(Table1[[#This Row],[Store ID]],Table3[[Store ID]:[City]],4,FALSE)</f>
        <v>New York</v>
      </c>
      <c r="L49" t="str">
        <f>VLOOKUP(Table1[[#This Row],[Product Code]],Table4[[Product Code]:[Brand]],5,FALSE)</f>
        <v>VoltEdge</v>
      </c>
      <c r="M49" t="str">
        <f>VLOOKUP(Table1[[#This Row],[Product Code]],Table4[[Product Code]:[Product Category]],3,FALSE)</f>
        <v>Headphones</v>
      </c>
      <c r="N49" t="str">
        <f>_xlfn.XLOOKUP(Table1[[#This Row],[Product Code]],Table4[Product Code],Table4[Subcategory])</f>
        <v>Wireless Earbuds</v>
      </c>
    </row>
    <row r="50" spans="2:14" x14ac:dyDescent="0.3">
      <c r="B50" s="26" t="s">
        <v>16</v>
      </c>
      <c r="C50" s="26" t="str">
        <f>IF(_xlfn.XLOOKUP(TRIM(Table1[[#This Row],[Store ID]]), 'Stores Details'!B52:B71, 'Stores Details'!G52:G71, "") = "Inactive", "Yes", "No")</f>
        <v>No</v>
      </c>
      <c r="D50" s="14" t="s">
        <v>79</v>
      </c>
      <c r="E50" s="51">
        <v>45230</v>
      </c>
      <c r="F50" s="14">
        <v>39</v>
      </c>
      <c r="G50" s="17">
        <v>34640.19</v>
      </c>
      <c r="H50" s="27">
        <v>28175.550000000003</v>
      </c>
      <c r="I50">
        <f>YEAR(Table1[[#This Row],[Date]])</f>
        <v>2023</v>
      </c>
      <c r="J50" t="str">
        <f>"Q" &amp; ROUNDUP(MONTH(Table1[[#This Row],[Date]])/3, 0) &amp; "'" &amp; RIGHT(YEAR(Table1[[#This Row],[Date]]), 2)</f>
        <v>Q4'23</v>
      </c>
      <c r="K50" t="str">
        <f>VLOOKUP(Table1[[#This Row],[Store ID]],Table3[[Store ID]:[City]],4,FALSE)</f>
        <v>Chicago</v>
      </c>
      <c r="L50" t="str">
        <f>VLOOKUP(Table1[[#This Row],[Product Code]],Table4[[Product Code]:[Brand]],5,FALSE)</f>
        <v>Sony</v>
      </c>
      <c r="M50" t="str">
        <f>VLOOKUP(Table1[[#This Row],[Product Code]],Table4[[Product Code]:[Product Category]],3,FALSE)</f>
        <v>Accessories</v>
      </c>
      <c r="N50" t="str">
        <f>_xlfn.XLOOKUP(Table1[[#This Row],[Product Code]],Table4[Product Code],Table4[Subcategory])</f>
        <v>Keyboards</v>
      </c>
    </row>
    <row r="51" spans="2:14" x14ac:dyDescent="0.3">
      <c r="B51" s="26" t="s">
        <v>24</v>
      </c>
      <c r="C51" s="26" t="str">
        <f>IF(_xlfn.XLOOKUP(TRIM(Table1[[#This Row],[Store ID]]), 'Stores Details'!B53:B72, 'Stores Details'!G53:G72, "") = "Inactive", "Yes", "No")</f>
        <v>No</v>
      </c>
      <c r="D51" s="14" t="s">
        <v>57</v>
      </c>
      <c r="E51" s="51">
        <v>44974</v>
      </c>
      <c r="F51" s="14">
        <v>28</v>
      </c>
      <c r="G51" s="17">
        <v>24737.72</v>
      </c>
      <c r="H51" s="27">
        <v>17250.52</v>
      </c>
      <c r="I51">
        <f>YEAR(Table1[[#This Row],[Date]])</f>
        <v>2023</v>
      </c>
      <c r="J51" t="str">
        <f>"Q" &amp; ROUNDUP(MONTH(Table1[[#This Row],[Date]])/3, 0) &amp; "'" &amp; RIGHT(YEAR(Table1[[#This Row],[Date]]), 2)</f>
        <v>Q1'23</v>
      </c>
      <c r="K51" t="str">
        <f>VLOOKUP(Table1[[#This Row],[Store ID]],Table3[[Store ID]:[City]],4,FALSE)</f>
        <v>Atlanta</v>
      </c>
      <c r="L51" t="str">
        <f>VLOOKUP(Table1[[#This Row],[Product Code]],Table4[[Product Code]:[Brand]],5,FALSE)</f>
        <v>Bose</v>
      </c>
      <c r="M51" t="str">
        <f>VLOOKUP(Table1[[#This Row],[Product Code]],Table4[[Product Code]:[Product Category]],3,FALSE)</f>
        <v>Headphones</v>
      </c>
      <c r="N51" t="str">
        <f>_xlfn.XLOOKUP(Table1[[#This Row],[Product Code]],Table4[Product Code],Table4[Subcategory])</f>
        <v>Noise-Canceling Over-Ear</v>
      </c>
    </row>
    <row r="52" spans="2:14" x14ac:dyDescent="0.3">
      <c r="B52" s="26" t="s">
        <v>27</v>
      </c>
      <c r="C52" s="26" t="str">
        <f>IF(_xlfn.XLOOKUP(TRIM(Table1[[#This Row],[Store ID]]), 'Stores Details'!B54:B73, 'Stores Details'!G54:G73, "") = "Inactive", "Yes", "No")</f>
        <v>No</v>
      </c>
      <c r="D52" s="14" t="s">
        <v>79</v>
      </c>
      <c r="E52" s="51">
        <v>45026</v>
      </c>
      <c r="F52" s="14">
        <v>23</v>
      </c>
      <c r="G52" s="17">
        <v>20428.830000000002</v>
      </c>
      <c r="H52" s="27">
        <v>16616.350000000002</v>
      </c>
      <c r="I52">
        <f>YEAR(Table1[[#This Row],[Date]])</f>
        <v>2023</v>
      </c>
      <c r="J52" t="str">
        <f>"Q" &amp; ROUNDUP(MONTH(Table1[[#This Row],[Date]])/3, 0) &amp; "'" &amp; RIGHT(YEAR(Table1[[#This Row],[Date]]), 2)</f>
        <v>Q2'23</v>
      </c>
      <c r="K52" t="str">
        <f>VLOOKUP(Table1[[#This Row],[Store ID]],Table3[[Store ID]:[City]],4,FALSE)</f>
        <v>New York</v>
      </c>
      <c r="L52" t="str">
        <f>VLOOKUP(Table1[[#This Row],[Product Code]],Table4[[Product Code]:[Brand]],5,FALSE)</f>
        <v>Sony</v>
      </c>
      <c r="M52" t="str">
        <f>VLOOKUP(Table1[[#This Row],[Product Code]],Table4[[Product Code]:[Product Category]],3,FALSE)</f>
        <v>Accessories</v>
      </c>
      <c r="N52" t="str">
        <f>_xlfn.XLOOKUP(Table1[[#This Row],[Product Code]],Table4[Product Code],Table4[Subcategory])</f>
        <v>Keyboards</v>
      </c>
    </row>
    <row r="53" spans="2:14" x14ac:dyDescent="0.3">
      <c r="B53" s="26" t="s">
        <v>20</v>
      </c>
      <c r="C53" s="26" t="str">
        <f>IF(_xlfn.XLOOKUP(TRIM(Table1[[#This Row],[Store ID]]), 'Stores Details'!B55:B74, 'Stores Details'!G55:G74, "") = "Inactive", "Yes", "No")</f>
        <v>No</v>
      </c>
      <c r="D53" s="14" t="s">
        <v>50</v>
      </c>
      <c r="E53" s="51">
        <v>45076</v>
      </c>
      <c r="F53" s="14">
        <v>13</v>
      </c>
      <c r="G53" s="17">
        <v>15572.960000000001</v>
      </c>
      <c r="H53" s="27">
        <v>11473.15</v>
      </c>
      <c r="I53">
        <f>YEAR(Table1[[#This Row],[Date]])</f>
        <v>2023</v>
      </c>
      <c r="J53" t="str">
        <f>"Q" &amp; ROUNDUP(MONTH(Table1[[#This Row],[Date]])/3, 0) &amp; "'" &amp; RIGHT(YEAR(Table1[[#This Row],[Date]]), 2)</f>
        <v>Q2'23</v>
      </c>
      <c r="K53" t="str">
        <f>VLOOKUP(Table1[[#This Row],[Store ID]],Table3[[Store ID]:[City]],4,FALSE)</f>
        <v>Denver</v>
      </c>
      <c r="L53" t="str">
        <f>VLOOKUP(Table1[[#This Row],[Product Code]],Table4[[Product Code]:[Brand]],5,FALSE)</f>
        <v>VoltEdge</v>
      </c>
      <c r="M53" t="str">
        <f>VLOOKUP(Table1[[#This Row],[Product Code]],Table4[[Product Code]:[Product Category]],3,FALSE)</f>
        <v>Smart Gadgets</v>
      </c>
      <c r="N53" t="str">
        <f>_xlfn.XLOOKUP(Table1[[#This Row],[Product Code]],Table4[Product Code],Table4[Subcategory])</f>
        <v>Fitness Bands</v>
      </c>
    </row>
    <row r="54" spans="2:14" x14ac:dyDescent="0.3">
      <c r="B54" s="26" t="s">
        <v>30</v>
      </c>
      <c r="C54" s="26" t="str">
        <f>IF(_xlfn.XLOOKUP(TRIM(Table1[[#This Row],[Store ID]]), 'Stores Details'!B56:B75, 'Stores Details'!G56:G75, "") = "Inactive", "Yes", "No")</f>
        <v>No</v>
      </c>
      <c r="D54" s="14" t="s">
        <v>54</v>
      </c>
      <c r="E54" s="51">
        <v>45126</v>
      </c>
      <c r="F54" s="14">
        <v>15</v>
      </c>
      <c r="G54" s="17">
        <v>21045.15</v>
      </c>
      <c r="H54" s="27">
        <v>13358.25</v>
      </c>
      <c r="I54">
        <f>YEAR(Table1[[#This Row],[Date]])</f>
        <v>2023</v>
      </c>
      <c r="J54" t="str">
        <f>"Q" &amp; ROUNDUP(MONTH(Table1[[#This Row],[Date]])/3, 0) &amp; "'" &amp; RIGHT(YEAR(Table1[[#This Row],[Date]]), 2)</f>
        <v>Q3'23</v>
      </c>
      <c r="K54" t="str">
        <f>VLOOKUP(Table1[[#This Row],[Store ID]],Table3[[Store ID]:[City]],4,FALSE)</f>
        <v>Nashville</v>
      </c>
      <c r="L54" t="str">
        <f>VLOOKUP(Table1[[#This Row],[Product Code]],Table4[[Product Code]:[Brand]],5,FALSE)</f>
        <v>Apple</v>
      </c>
      <c r="M54" t="str">
        <f>VLOOKUP(Table1[[#This Row],[Product Code]],Table4[[Product Code]:[Product Category]],3,FALSE)</f>
        <v>Gaming Consoles</v>
      </c>
      <c r="N54" t="str">
        <f>_xlfn.XLOOKUP(Table1[[#This Row],[Product Code]],Table4[Product Code],Table4[Subcategory])</f>
        <v>Game Consoles</v>
      </c>
    </row>
    <row r="55" spans="2:14" x14ac:dyDescent="0.3">
      <c r="B55" s="26" t="s">
        <v>17</v>
      </c>
      <c r="C55" s="26" t="str">
        <f>IF(_xlfn.XLOOKUP(TRIM(Table1[[#This Row],[Store ID]]), 'Stores Details'!B57:B76, 'Stores Details'!G57:G76, "") = "Inactive", "Yes", "No")</f>
        <v>No</v>
      </c>
      <c r="D55" s="14" t="s">
        <v>43</v>
      </c>
      <c r="E55" s="51">
        <v>45603</v>
      </c>
      <c r="F55" s="14">
        <v>21</v>
      </c>
      <c r="G55" s="17">
        <v>27952.469999999998</v>
      </c>
      <c r="H55" s="27">
        <v>17170.02</v>
      </c>
      <c r="I55">
        <f>YEAR(Table1[[#This Row],[Date]])</f>
        <v>2024</v>
      </c>
      <c r="J55" t="str">
        <f>"Q" &amp; ROUNDUP(MONTH(Table1[[#This Row],[Date]])/3, 0) &amp; "'" &amp; RIGHT(YEAR(Table1[[#This Row],[Date]]), 2)</f>
        <v>Q4'24</v>
      </c>
      <c r="K55" t="str">
        <f>VLOOKUP(Table1[[#This Row],[Store ID]],Table3[[Store ID]:[City]],4,FALSE)</f>
        <v>Richmond</v>
      </c>
      <c r="L55" t="str">
        <f>VLOOKUP(Table1[[#This Row],[Product Code]],Table4[[Product Code]:[Brand]],5,FALSE)</f>
        <v>Apple</v>
      </c>
      <c r="M55" t="str">
        <f>VLOOKUP(Table1[[#This Row],[Product Code]],Table4[[Product Code]:[Product Category]],3,FALSE)</f>
        <v>Smart Gadgets</v>
      </c>
      <c r="N55" t="str">
        <f>_xlfn.XLOOKUP(Table1[[#This Row],[Product Code]],Table4[Product Code],Table4[Subcategory])</f>
        <v>Smartwatches</v>
      </c>
    </row>
    <row r="56" spans="2:14" x14ac:dyDescent="0.3">
      <c r="B56" s="26" t="s">
        <v>23</v>
      </c>
      <c r="C56" s="26" t="str">
        <f>IF(_xlfn.XLOOKUP(TRIM(Table1[[#This Row],[Store ID]]), 'Stores Details'!B58:B77, 'Stores Details'!G58:G77, "") = "Inactive", "Yes", "No")</f>
        <v>No</v>
      </c>
      <c r="D56" s="14" t="s">
        <v>52</v>
      </c>
      <c r="E56" s="51">
        <v>45227</v>
      </c>
      <c r="F56" s="14">
        <v>25</v>
      </c>
      <c r="G56" s="17">
        <v>6740.5</v>
      </c>
      <c r="H56" s="27">
        <v>4097.25</v>
      </c>
      <c r="I56">
        <f>YEAR(Table1[[#This Row],[Date]])</f>
        <v>2023</v>
      </c>
      <c r="J56" t="str">
        <f>"Q" &amp; ROUNDUP(MONTH(Table1[[#This Row],[Date]])/3, 0) &amp; "'" &amp; RIGHT(YEAR(Table1[[#This Row],[Date]]), 2)</f>
        <v>Q4'23</v>
      </c>
      <c r="K56" t="str">
        <f>VLOOKUP(Table1[[#This Row],[Store ID]],Table3[[Store ID]:[City]],4,FALSE)</f>
        <v>San Francisco</v>
      </c>
      <c r="L56" t="str">
        <f>VLOOKUP(Table1[[#This Row],[Product Code]],Table4[[Product Code]:[Brand]],5,FALSE)</f>
        <v>ASUS</v>
      </c>
      <c r="M56" t="str">
        <f>VLOOKUP(Table1[[#This Row],[Product Code]],Table4[[Product Code]:[Product Category]],3,FALSE)</f>
        <v>Accessories</v>
      </c>
      <c r="N56" t="str">
        <f>_xlfn.XLOOKUP(Table1[[#This Row],[Product Code]],Table4[Product Code],Table4[Subcategory])</f>
        <v>Chargers</v>
      </c>
    </row>
    <row r="57" spans="2:14" x14ac:dyDescent="0.3">
      <c r="B57" s="26" t="s">
        <v>16</v>
      </c>
      <c r="C57" s="26" t="str">
        <f>IF(_xlfn.XLOOKUP(TRIM(Table1[[#This Row],[Store ID]]), 'Stores Details'!B59:B78, 'Stores Details'!G59:G78, "") = "Inactive", "Yes", "No")</f>
        <v>No</v>
      </c>
      <c r="D57" s="14" t="s">
        <v>61</v>
      </c>
      <c r="E57" s="51">
        <v>45271</v>
      </c>
      <c r="F57" s="14">
        <v>30</v>
      </c>
      <c r="G57" s="17">
        <v>10632.6</v>
      </c>
      <c r="H57" s="27">
        <v>7591.8</v>
      </c>
      <c r="I57">
        <f>YEAR(Table1[[#This Row],[Date]])</f>
        <v>2023</v>
      </c>
      <c r="J57" t="str">
        <f>"Q" &amp; ROUNDUP(MONTH(Table1[[#This Row],[Date]])/3, 0) &amp; "'" &amp; RIGHT(YEAR(Table1[[#This Row],[Date]]), 2)</f>
        <v>Q4'23</v>
      </c>
      <c r="K57" t="str">
        <f>VLOOKUP(Table1[[#This Row],[Store ID]],Table3[[Store ID]:[City]],4,FALSE)</f>
        <v>Chicago</v>
      </c>
      <c r="L57" t="str">
        <f>VLOOKUP(Table1[[#This Row],[Product Code]],Table4[[Product Code]:[Brand]],5,FALSE)</f>
        <v>VoltEdge</v>
      </c>
      <c r="M57" t="str">
        <f>VLOOKUP(Table1[[#This Row],[Product Code]],Table4[[Product Code]:[Product Category]],3,FALSE)</f>
        <v>Headphones</v>
      </c>
      <c r="N57" t="str">
        <f>_xlfn.XLOOKUP(Table1[[#This Row],[Product Code]],Table4[Product Code],Table4[Subcategory])</f>
        <v>Wired Headphones</v>
      </c>
    </row>
    <row r="58" spans="2:14" x14ac:dyDescent="0.3">
      <c r="B58" s="26" t="s">
        <v>27</v>
      </c>
      <c r="C58" s="26" t="str">
        <f>IF(_xlfn.XLOOKUP(TRIM(Table1[[#This Row],[Store ID]]), 'Stores Details'!B60:B79, 'Stores Details'!G60:G79, "") = "Inactive", "Yes", "No")</f>
        <v>No</v>
      </c>
      <c r="D58" s="14" t="s">
        <v>33</v>
      </c>
      <c r="E58" s="51">
        <v>45434</v>
      </c>
      <c r="F58" s="14">
        <v>18</v>
      </c>
      <c r="G58" s="17">
        <v>4258.9800000000005</v>
      </c>
      <c r="H58" s="27">
        <v>3297.06</v>
      </c>
      <c r="I58">
        <f>YEAR(Table1[[#This Row],[Date]])</f>
        <v>2024</v>
      </c>
      <c r="J58" t="str">
        <f>"Q" &amp; ROUNDUP(MONTH(Table1[[#This Row],[Date]])/3, 0) &amp; "'" &amp; RIGHT(YEAR(Table1[[#This Row],[Date]]), 2)</f>
        <v>Q2'24</v>
      </c>
      <c r="K58" t="str">
        <f>VLOOKUP(Table1[[#This Row],[Store ID]],Table3[[Store ID]:[City]],4,FALSE)</f>
        <v>New York</v>
      </c>
      <c r="L58" t="str">
        <f>VLOOKUP(Table1[[#This Row],[Product Code]],Table4[[Product Code]:[Brand]],5,FALSE)</f>
        <v>VoltEdge</v>
      </c>
      <c r="M58" t="str">
        <f>VLOOKUP(Table1[[#This Row],[Product Code]],Table4[[Product Code]:[Product Category]],3,FALSE)</f>
        <v>Headphones</v>
      </c>
      <c r="N58" t="str">
        <f>_xlfn.XLOOKUP(Table1[[#This Row],[Product Code]],Table4[Product Code],Table4[Subcategory])</f>
        <v>Wired Headphones</v>
      </c>
    </row>
    <row r="59" spans="2:14" x14ac:dyDescent="0.3">
      <c r="B59" s="26" t="s">
        <v>16</v>
      </c>
      <c r="C59" s="26" t="str">
        <f>IF(_xlfn.XLOOKUP(TRIM(Table1[[#This Row],[Store ID]]), 'Stores Details'!B61:B80, 'Stores Details'!G61:G80, "") = "Inactive", "Yes", "No")</f>
        <v>No</v>
      </c>
      <c r="D59" s="14" t="s">
        <v>35</v>
      </c>
      <c r="E59" s="51">
        <v>45432</v>
      </c>
      <c r="F59" s="14">
        <v>10</v>
      </c>
      <c r="G59" s="17">
        <v>3991.6000000000004</v>
      </c>
      <c r="H59" s="27">
        <v>3016.3999999999996</v>
      </c>
      <c r="I59">
        <f>YEAR(Table1[[#This Row],[Date]])</f>
        <v>2024</v>
      </c>
      <c r="J59" t="str">
        <f>"Q" &amp; ROUNDUP(MONTH(Table1[[#This Row],[Date]])/3, 0) &amp; "'" &amp; RIGHT(YEAR(Table1[[#This Row],[Date]]), 2)</f>
        <v>Q2'24</v>
      </c>
      <c r="K59" t="str">
        <f>VLOOKUP(Table1[[#This Row],[Store ID]],Table3[[Store ID]:[City]],4,FALSE)</f>
        <v>Chicago</v>
      </c>
      <c r="L59" t="str">
        <f>VLOOKUP(Table1[[#This Row],[Product Code]],Table4[[Product Code]:[Brand]],5,FALSE)</f>
        <v>Dell</v>
      </c>
      <c r="M59" t="str">
        <f>VLOOKUP(Table1[[#This Row],[Product Code]],Table4[[Product Code]:[Product Category]],3,FALSE)</f>
        <v>Smart Gadgets</v>
      </c>
      <c r="N59" t="str">
        <f>_xlfn.XLOOKUP(Table1[[#This Row],[Product Code]],Table4[Product Code],Table4[Subcategory])</f>
        <v>Streaming Devices</v>
      </c>
    </row>
    <row r="60" spans="2:14" x14ac:dyDescent="0.3">
      <c r="B60" s="26" t="s">
        <v>25</v>
      </c>
      <c r="C60" s="26" t="str">
        <f>IF(_xlfn.XLOOKUP(TRIM(Table1[[#This Row],[Store ID]]), 'Stores Details'!B62:B81, 'Stores Details'!G62:G81, "") = "Inactive", "Yes", "No")</f>
        <v>No</v>
      </c>
      <c r="D60" s="14" t="s">
        <v>42</v>
      </c>
      <c r="E60" s="51">
        <v>45611</v>
      </c>
      <c r="F60" s="14">
        <v>31</v>
      </c>
      <c r="G60" s="17">
        <v>39543.909999999996</v>
      </c>
      <c r="H60" s="27">
        <v>24657.09</v>
      </c>
      <c r="I60">
        <f>YEAR(Table1[[#This Row],[Date]])</f>
        <v>2024</v>
      </c>
      <c r="J60" t="str">
        <f>"Q" &amp; ROUNDUP(MONTH(Table1[[#This Row],[Date]])/3, 0) &amp; "'" &amp; RIGHT(YEAR(Table1[[#This Row],[Date]]), 2)</f>
        <v>Q4'24</v>
      </c>
      <c r="K60" t="str">
        <f>VLOOKUP(Table1[[#This Row],[Store ID]],Table3[[Store ID]:[City]],4,FALSE)</f>
        <v>Dallas</v>
      </c>
      <c r="L60" t="str">
        <f>VLOOKUP(Table1[[#This Row],[Product Code]],Table4[[Product Code]:[Brand]],5,FALSE)</f>
        <v>Dell</v>
      </c>
      <c r="M60" t="str">
        <f>VLOOKUP(Table1[[#This Row],[Product Code]],Table4[[Product Code]:[Product Category]],3,FALSE)</f>
        <v>Headphones</v>
      </c>
      <c r="N60" t="str">
        <f>_xlfn.XLOOKUP(Table1[[#This Row],[Product Code]],Table4[Product Code],Table4[Subcategory])</f>
        <v>Wired Headphones</v>
      </c>
    </row>
    <row r="61" spans="2:14" x14ac:dyDescent="0.3">
      <c r="B61" s="26" t="s">
        <v>28</v>
      </c>
      <c r="C61" s="26" t="str">
        <f>IF(_xlfn.XLOOKUP(TRIM(Table1[[#This Row],[Store ID]]), 'Stores Details'!B63:B82, 'Stores Details'!G63:G82, "") = "Inactive", "Yes", "No")</f>
        <v>No</v>
      </c>
      <c r="D61" s="14" t="s">
        <v>31</v>
      </c>
      <c r="E61" s="51">
        <v>45584</v>
      </c>
      <c r="F61" s="14">
        <v>28</v>
      </c>
      <c r="G61" s="17">
        <v>17002.440000000002</v>
      </c>
      <c r="H61" s="27">
        <v>10425.519999999999</v>
      </c>
      <c r="I61">
        <f>YEAR(Table1[[#This Row],[Date]])</f>
        <v>2024</v>
      </c>
      <c r="J61" t="str">
        <f>"Q" &amp; ROUNDUP(MONTH(Table1[[#This Row],[Date]])/3, 0) &amp; "'" &amp; RIGHT(YEAR(Table1[[#This Row],[Date]]), 2)</f>
        <v>Q4'24</v>
      </c>
      <c r="K61" t="str">
        <f>VLOOKUP(Table1[[#This Row],[Store ID]],Table3[[Store ID]:[City]],4,FALSE)</f>
        <v>Portland</v>
      </c>
      <c r="L61" t="str">
        <f>VLOOKUP(Table1[[#This Row],[Product Code]],Table4[[Product Code]:[Brand]],5,FALSE)</f>
        <v>VoltEdge</v>
      </c>
      <c r="M61" t="str">
        <f>VLOOKUP(Table1[[#This Row],[Product Code]],Table4[[Product Code]:[Product Category]],3,FALSE)</f>
        <v>Laptops</v>
      </c>
      <c r="N61" t="str">
        <f>_xlfn.XLOOKUP(Table1[[#This Row],[Product Code]],Table4[Product Code],Table4[Subcategory])</f>
        <v>Ultrabooks</v>
      </c>
    </row>
    <row r="62" spans="2:14" x14ac:dyDescent="0.3">
      <c r="B62" s="26" t="s">
        <v>29</v>
      </c>
      <c r="C62" s="26" t="str">
        <f>IF(_xlfn.XLOOKUP(TRIM(Table1[[#This Row],[Store ID]]), 'Stores Details'!B64:B83, 'Stores Details'!G64:G83, "") = "Inactive", "Yes", "No")</f>
        <v>No</v>
      </c>
      <c r="D62" s="14" t="s">
        <v>73</v>
      </c>
      <c r="E62" s="51">
        <v>45206</v>
      </c>
      <c r="F62" s="14">
        <v>40</v>
      </c>
      <c r="G62" s="17">
        <v>34766.400000000001</v>
      </c>
      <c r="H62" s="27">
        <v>26101.199999999997</v>
      </c>
      <c r="I62">
        <f>YEAR(Table1[[#This Row],[Date]])</f>
        <v>2023</v>
      </c>
      <c r="J62" t="str">
        <f>"Q" &amp; ROUNDUP(MONTH(Table1[[#This Row],[Date]])/3, 0) &amp; "'" &amp; RIGHT(YEAR(Table1[[#This Row],[Date]]), 2)</f>
        <v>Q4'23</v>
      </c>
      <c r="K62" t="str">
        <f>VLOOKUP(Table1[[#This Row],[Store ID]],Table3[[Store ID]:[City]],4,FALSE)</f>
        <v>Kansas City</v>
      </c>
      <c r="L62" t="str">
        <f>VLOOKUP(Table1[[#This Row],[Product Code]],Table4[[Product Code]:[Brand]],5,FALSE)</f>
        <v>ASUS</v>
      </c>
      <c r="M62" t="str">
        <f>VLOOKUP(Table1[[#This Row],[Product Code]],Table4[[Product Code]:[Product Category]],3,FALSE)</f>
        <v>Gaming Consoles</v>
      </c>
      <c r="N62" t="str">
        <f>_xlfn.XLOOKUP(Table1[[#This Row],[Product Code]],Table4[Product Code],Table4[Subcategory])</f>
        <v>VR Headsets</v>
      </c>
    </row>
    <row r="63" spans="2:14" x14ac:dyDescent="0.3">
      <c r="B63" s="26" t="s">
        <v>14</v>
      </c>
      <c r="C63" s="26" t="str">
        <f>IF(_xlfn.XLOOKUP(TRIM(Table1[[#This Row],[Store ID]]), 'Stores Details'!B65:B84, 'Stores Details'!G65:G84, "") = "Inactive", "Yes", "No")</f>
        <v>No</v>
      </c>
      <c r="D63" s="14" t="s">
        <v>35</v>
      </c>
      <c r="E63" s="51">
        <v>45312</v>
      </c>
      <c r="F63" s="14">
        <v>26</v>
      </c>
      <c r="G63" s="17">
        <v>10378.16</v>
      </c>
      <c r="H63" s="27">
        <v>7842.6399999999994</v>
      </c>
      <c r="I63">
        <f>YEAR(Table1[[#This Row],[Date]])</f>
        <v>2024</v>
      </c>
      <c r="J63" t="str">
        <f>"Q" &amp; ROUNDUP(MONTH(Table1[[#This Row],[Date]])/3, 0) &amp; "'" &amp; RIGHT(YEAR(Table1[[#This Row],[Date]]), 2)</f>
        <v>Q1'24</v>
      </c>
      <c r="K63" t="str">
        <f>VLOOKUP(Table1[[#This Row],[Store ID]],Table3[[Store ID]:[City]],4,FALSE)</f>
        <v>Los Angeles</v>
      </c>
      <c r="L63" t="str">
        <f>VLOOKUP(Table1[[#This Row],[Product Code]],Table4[[Product Code]:[Brand]],5,FALSE)</f>
        <v>Dell</v>
      </c>
      <c r="M63" t="str">
        <f>VLOOKUP(Table1[[#This Row],[Product Code]],Table4[[Product Code]:[Product Category]],3,FALSE)</f>
        <v>Smart Gadgets</v>
      </c>
      <c r="N63" t="str">
        <f>_xlfn.XLOOKUP(Table1[[#This Row],[Product Code]],Table4[Product Code],Table4[Subcategory])</f>
        <v>Streaming Devices</v>
      </c>
    </row>
    <row r="64" spans="2:14" x14ac:dyDescent="0.3">
      <c r="B64" s="26" t="s">
        <v>18</v>
      </c>
      <c r="C64" s="26" t="str">
        <f>IF(_xlfn.XLOOKUP(TRIM(Table1[[#This Row],[Store ID]]), 'Stores Details'!B66:B85, 'Stores Details'!G66:G85, "") = "Inactive", "Yes", "No")</f>
        <v>No</v>
      </c>
      <c r="D64" s="14" t="s">
        <v>45</v>
      </c>
      <c r="E64" s="51">
        <v>45477</v>
      </c>
      <c r="F64" s="14">
        <v>7</v>
      </c>
      <c r="G64" s="17">
        <v>4702.95</v>
      </c>
      <c r="H64" s="27">
        <v>3714.13</v>
      </c>
      <c r="I64">
        <f>YEAR(Table1[[#This Row],[Date]])</f>
        <v>2024</v>
      </c>
      <c r="J64" t="str">
        <f>"Q" &amp; ROUNDUP(MONTH(Table1[[#This Row],[Date]])/3, 0) &amp; "'" &amp; RIGHT(YEAR(Table1[[#This Row],[Date]]), 2)</f>
        <v>Q3'24</v>
      </c>
      <c r="K64" t="str">
        <f>VLOOKUP(Table1[[#This Row],[Store ID]],Table3[[Store ID]:[City]],4,FALSE)</f>
        <v>Minneapolis</v>
      </c>
      <c r="L64" t="str">
        <f>VLOOKUP(Table1[[#This Row],[Product Code]],Table4[[Product Code]:[Brand]],5,FALSE)</f>
        <v>VoltEdge</v>
      </c>
      <c r="M64" t="str">
        <f>VLOOKUP(Table1[[#This Row],[Product Code]],Table4[[Product Code]:[Product Category]],3,FALSE)</f>
        <v>Accessories</v>
      </c>
      <c r="N64" t="str">
        <f>_xlfn.XLOOKUP(Table1[[#This Row],[Product Code]],Table4[Product Code],Table4[Subcategory])</f>
        <v>Chargers</v>
      </c>
    </row>
    <row r="65" spans="2:14" x14ac:dyDescent="0.3">
      <c r="B65" s="26" t="s">
        <v>14</v>
      </c>
      <c r="C65" s="26" t="str">
        <f>IF(_xlfn.XLOOKUP(TRIM(Table1[[#This Row],[Store ID]]), 'Stores Details'!B67:B86, 'Stores Details'!G67:G86, "") = "Inactive", "Yes", "No")</f>
        <v>No</v>
      </c>
      <c r="D65" s="14" t="s">
        <v>36</v>
      </c>
      <c r="E65" s="51">
        <v>45301</v>
      </c>
      <c r="F65" s="14">
        <v>25</v>
      </c>
      <c r="G65" s="17">
        <v>18249.5</v>
      </c>
      <c r="H65" s="27">
        <v>14724.75</v>
      </c>
      <c r="I65">
        <f>YEAR(Table1[[#This Row],[Date]])</f>
        <v>2024</v>
      </c>
      <c r="J65" t="str">
        <f>"Q" &amp; ROUNDUP(MONTH(Table1[[#This Row],[Date]])/3, 0) &amp; "'" &amp; RIGHT(YEAR(Table1[[#This Row],[Date]]), 2)</f>
        <v>Q1'24</v>
      </c>
      <c r="K65" t="str">
        <f>VLOOKUP(Table1[[#This Row],[Store ID]],Table3[[Store ID]:[City]],4,FALSE)</f>
        <v>Los Angeles</v>
      </c>
      <c r="L65" t="str">
        <f>VLOOKUP(Table1[[#This Row],[Product Code]],Table4[[Product Code]:[Brand]],5,FALSE)</f>
        <v>VoltEdge</v>
      </c>
      <c r="M65" t="str">
        <f>VLOOKUP(Table1[[#This Row],[Product Code]],Table4[[Product Code]:[Product Category]],3,FALSE)</f>
        <v>Gaming Consoles</v>
      </c>
      <c r="N65" t="str">
        <f>_xlfn.XLOOKUP(Table1[[#This Row],[Product Code]],Table4[Product Code],Table4[Subcategory])</f>
        <v>VR Headsets</v>
      </c>
    </row>
    <row r="66" spans="2:14" x14ac:dyDescent="0.3">
      <c r="B66" s="26" t="s">
        <v>17</v>
      </c>
      <c r="C66" s="26" t="str">
        <f>IF(_xlfn.XLOOKUP(TRIM(Table1[[#This Row],[Store ID]]), 'Stores Details'!B68:B87, 'Stores Details'!G68:G87, "") = "Inactive", "Yes", "No")</f>
        <v>No</v>
      </c>
      <c r="D66" s="14" t="s">
        <v>78</v>
      </c>
      <c r="E66" s="51">
        <v>45134</v>
      </c>
      <c r="F66" s="14">
        <v>19</v>
      </c>
      <c r="G66" s="17">
        <v>2548.85</v>
      </c>
      <c r="H66" s="27">
        <v>2105.58</v>
      </c>
      <c r="I66">
        <f>YEAR(Table1[[#This Row],[Date]])</f>
        <v>2023</v>
      </c>
      <c r="J66" t="str">
        <f>"Q" &amp; ROUNDUP(MONTH(Table1[[#This Row],[Date]])/3, 0) &amp; "'" &amp; RIGHT(YEAR(Table1[[#This Row],[Date]]), 2)</f>
        <v>Q3'23</v>
      </c>
      <c r="K66" t="str">
        <f>VLOOKUP(Table1[[#This Row],[Store ID]],Table3[[Store ID]:[City]],4,FALSE)</f>
        <v>Richmond</v>
      </c>
      <c r="L66" t="str">
        <f>VLOOKUP(Table1[[#This Row],[Product Code]],Table4[[Product Code]:[Brand]],5,FALSE)</f>
        <v>VoltEdge</v>
      </c>
      <c r="M66" t="str">
        <f>VLOOKUP(Table1[[#This Row],[Product Code]],Table4[[Product Code]:[Product Category]],3,FALSE)</f>
        <v>Accessories</v>
      </c>
      <c r="N66" t="str">
        <f>_xlfn.XLOOKUP(Table1[[#This Row],[Product Code]],Table4[Product Code],Table4[Subcategory])</f>
        <v>Laptop Sleeves</v>
      </c>
    </row>
    <row r="67" spans="2:14" x14ac:dyDescent="0.3">
      <c r="B67" s="26" t="s">
        <v>30</v>
      </c>
      <c r="C67" s="26" t="str">
        <f>IF(_xlfn.XLOOKUP(TRIM(Table1[[#This Row],[Store ID]]), 'Stores Details'!B69:B88, 'Stores Details'!G69:G88, "") = "Inactive", "Yes", "No")</f>
        <v>No</v>
      </c>
      <c r="D67" s="14" t="s">
        <v>75</v>
      </c>
      <c r="E67" s="51">
        <v>44946</v>
      </c>
      <c r="F67" s="14">
        <v>14</v>
      </c>
      <c r="G67" s="17">
        <v>2282.7000000000003</v>
      </c>
      <c r="H67" s="27">
        <v>1765.54</v>
      </c>
      <c r="I67">
        <f>YEAR(Table1[[#This Row],[Date]])</f>
        <v>2023</v>
      </c>
      <c r="J67" t="str">
        <f>"Q" &amp; ROUNDUP(MONTH(Table1[[#This Row],[Date]])/3, 0) &amp; "'" &amp; RIGHT(YEAR(Table1[[#This Row],[Date]]), 2)</f>
        <v>Q1'23</v>
      </c>
      <c r="K67" t="str">
        <f>VLOOKUP(Table1[[#This Row],[Store ID]],Table3[[Store ID]:[City]],4,FALSE)</f>
        <v>Nashville</v>
      </c>
      <c r="L67" t="str">
        <f>VLOOKUP(Table1[[#This Row],[Product Code]],Table4[[Product Code]:[Brand]],5,FALSE)</f>
        <v>VoltEdge</v>
      </c>
      <c r="M67" t="str">
        <f>VLOOKUP(Table1[[#This Row],[Product Code]],Table4[[Product Code]:[Product Category]],3,FALSE)</f>
        <v>Accessories</v>
      </c>
      <c r="N67" t="str">
        <f>_xlfn.XLOOKUP(Table1[[#This Row],[Product Code]],Table4[Product Code],Table4[Subcategory])</f>
        <v>Keyboards</v>
      </c>
    </row>
    <row r="68" spans="2:14" x14ac:dyDescent="0.3">
      <c r="B68" s="26" t="s">
        <v>27</v>
      </c>
      <c r="C68" s="26" t="str">
        <f>IF(_xlfn.XLOOKUP(TRIM(Table1[[#This Row],[Store ID]]), 'Stores Details'!B70:B89, 'Stores Details'!G70:G89, "") = "Inactive", "Yes", "No")</f>
        <v>No</v>
      </c>
      <c r="D68" s="14" t="s">
        <v>48</v>
      </c>
      <c r="E68" s="51">
        <v>45307</v>
      </c>
      <c r="F68" s="14">
        <v>27</v>
      </c>
      <c r="G68" s="17">
        <v>21779.82</v>
      </c>
      <c r="H68" s="27">
        <v>12988.08</v>
      </c>
      <c r="I68">
        <f>YEAR(Table1[[#This Row],[Date]])</f>
        <v>2024</v>
      </c>
      <c r="J68" t="str">
        <f>"Q" &amp; ROUNDUP(MONTH(Table1[[#This Row],[Date]])/3, 0) &amp; "'" &amp; RIGHT(YEAR(Table1[[#This Row],[Date]]), 2)</f>
        <v>Q1'24</v>
      </c>
      <c r="K68" t="str">
        <f>VLOOKUP(Table1[[#This Row],[Store ID]],Table3[[Store ID]:[City]],4,FALSE)</f>
        <v>New York</v>
      </c>
      <c r="L68" t="str">
        <f>VLOOKUP(Table1[[#This Row],[Product Code]],Table4[[Product Code]:[Brand]],5,FALSE)</f>
        <v>VoltEdge</v>
      </c>
      <c r="M68" t="str">
        <f>VLOOKUP(Table1[[#This Row],[Product Code]],Table4[[Product Code]:[Product Category]],3,FALSE)</f>
        <v>Gaming Consoles</v>
      </c>
      <c r="N68" t="str">
        <f>_xlfn.XLOOKUP(Table1[[#This Row],[Product Code]],Table4[Product Code],Table4[Subcategory])</f>
        <v>Game Consoles</v>
      </c>
    </row>
    <row r="69" spans="2:14" x14ac:dyDescent="0.3">
      <c r="B69" s="26" t="s">
        <v>28</v>
      </c>
      <c r="C69" s="26" t="str">
        <f>IF(_xlfn.XLOOKUP(TRIM(Table1[[#This Row],[Store ID]]), 'Stores Details'!B71:B90, 'Stores Details'!G71:G90, "") = "Inactive", "Yes", "No")</f>
        <v>No</v>
      </c>
      <c r="D69" s="14" t="s">
        <v>36</v>
      </c>
      <c r="E69" s="51">
        <v>45409</v>
      </c>
      <c r="F69" s="14">
        <v>20</v>
      </c>
      <c r="G69" s="17">
        <v>14599.6</v>
      </c>
      <c r="H69" s="27">
        <v>11779.8</v>
      </c>
      <c r="I69">
        <f>YEAR(Table1[[#This Row],[Date]])</f>
        <v>2024</v>
      </c>
      <c r="J69" t="str">
        <f>"Q" &amp; ROUNDUP(MONTH(Table1[[#This Row],[Date]])/3, 0) &amp; "'" &amp; RIGHT(YEAR(Table1[[#This Row],[Date]]), 2)</f>
        <v>Q2'24</v>
      </c>
      <c r="K69" t="str">
        <f>VLOOKUP(Table1[[#This Row],[Store ID]],Table3[[Store ID]:[City]],4,FALSE)</f>
        <v>Portland</v>
      </c>
      <c r="L69" t="str">
        <f>VLOOKUP(Table1[[#This Row],[Product Code]],Table4[[Product Code]:[Brand]],5,FALSE)</f>
        <v>VoltEdge</v>
      </c>
      <c r="M69" t="str">
        <f>VLOOKUP(Table1[[#This Row],[Product Code]],Table4[[Product Code]:[Product Category]],3,FALSE)</f>
        <v>Gaming Consoles</v>
      </c>
      <c r="N69" t="str">
        <f>_xlfn.XLOOKUP(Table1[[#This Row],[Product Code]],Table4[Product Code],Table4[Subcategory])</f>
        <v>VR Headsets</v>
      </c>
    </row>
    <row r="70" spans="2:14" x14ac:dyDescent="0.3">
      <c r="B70" s="26" t="s">
        <v>29</v>
      </c>
      <c r="C70" s="26" t="str">
        <f>IF(_xlfn.XLOOKUP(TRIM(Table1[[#This Row],[Store ID]]), 'Stores Details'!B72:B91, 'Stores Details'!G72:G91, "") = "Inactive", "Yes", "No")</f>
        <v>No</v>
      </c>
      <c r="D70" s="14" t="s">
        <v>38</v>
      </c>
      <c r="E70" s="51">
        <v>45436</v>
      </c>
      <c r="F70" s="14">
        <v>5</v>
      </c>
      <c r="G70" s="17">
        <v>5853.2000000000007</v>
      </c>
      <c r="H70" s="27">
        <v>4675.8499999999995</v>
      </c>
      <c r="I70">
        <f>YEAR(Table1[[#This Row],[Date]])</f>
        <v>2024</v>
      </c>
      <c r="J70" t="str">
        <f>"Q" &amp; ROUNDUP(MONTH(Table1[[#This Row],[Date]])/3, 0) &amp; "'" &amp; RIGHT(YEAR(Table1[[#This Row],[Date]]), 2)</f>
        <v>Q2'24</v>
      </c>
      <c r="K70" t="str">
        <f>VLOOKUP(Table1[[#This Row],[Store ID]],Table3[[Store ID]:[City]],4,FALSE)</f>
        <v>Kansas City</v>
      </c>
      <c r="L70" t="str">
        <f>VLOOKUP(Table1[[#This Row],[Product Code]],Table4[[Product Code]:[Brand]],5,FALSE)</f>
        <v>HP</v>
      </c>
      <c r="M70" t="str">
        <f>VLOOKUP(Table1[[#This Row],[Product Code]],Table4[[Product Code]:[Product Category]],3,FALSE)</f>
        <v>Gaming Consoles</v>
      </c>
      <c r="N70" t="str">
        <f>_xlfn.XLOOKUP(Table1[[#This Row],[Product Code]],Table4[Product Code],Table4[Subcategory])</f>
        <v>Game Consoles</v>
      </c>
    </row>
    <row r="71" spans="2:14" x14ac:dyDescent="0.3">
      <c r="B71" s="26" t="s">
        <v>27</v>
      </c>
      <c r="C71" s="26" t="str">
        <f>IF(_xlfn.XLOOKUP(TRIM(Table1[[#This Row],[Store ID]]), 'Stores Details'!B73:B92, 'Stores Details'!G73:G92, "") = "Inactive", "Yes", "No")</f>
        <v>No</v>
      </c>
      <c r="D71" s="14" t="s">
        <v>71</v>
      </c>
      <c r="E71" s="51">
        <v>45251</v>
      </c>
      <c r="F71" s="14">
        <v>29</v>
      </c>
      <c r="G71" s="17">
        <v>7518.83</v>
      </c>
      <c r="H71" s="27">
        <v>4914.63</v>
      </c>
      <c r="I71">
        <f>YEAR(Table1[[#This Row],[Date]])</f>
        <v>2023</v>
      </c>
      <c r="J71" t="str">
        <f>"Q" &amp; ROUNDUP(MONTH(Table1[[#This Row],[Date]])/3, 0) &amp; "'" &amp; RIGHT(YEAR(Table1[[#This Row],[Date]]), 2)</f>
        <v>Q4'23</v>
      </c>
      <c r="K71" t="str">
        <f>VLOOKUP(Table1[[#This Row],[Store ID]],Table3[[Store ID]:[City]],4,FALSE)</f>
        <v>New York</v>
      </c>
      <c r="L71" t="str">
        <f>VLOOKUP(Table1[[#This Row],[Product Code]],Table4[[Product Code]:[Brand]],5,FALSE)</f>
        <v>HP</v>
      </c>
      <c r="M71" t="str">
        <f>VLOOKUP(Table1[[#This Row],[Product Code]],Table4[[Product Code]:[Product Category]],3,FALSE)</f>
        <v>Smart Gadgets</v>
      </c>
      <c r="N71" t="str">
        <f>_xlfn.XLOOKUP(Table1[[#This Row],[Product Code]],Table4[Product Code],Table4[Subcategory])</f>
        <v>Smart Speakers</v>
      </c>
    </row>
    <row r="72" spans="2:14" x14ac:dyDescent="0.3">
      <c r="B72" s="26" t="s">
        <v>14</v>
      </c>
      <c r="C72" s="26" t="str">
        <f>IF(_xlfn.XLOOKUP(TRIM(Table1[[#This Row],[Store ID]]), 'Stores Details'!B74:B93, 'Stores Details'!G74:G93, "") = "Inactive", "Yes", "No")</f>
        <v>No</v>
      </c>
      <c r="D72" s="14" t="s">
        <v>46</v>
      </c>
      <c r="E72" s="51">
        <v>45632</v>
      </c>
      <c r="F72" s="14">
        <v>36</v>
      </c>
      <c r="G72" s="17">
        <v>31802.399999999998</v>
      </c>
      <c r="H72" s="27">
        <v>21761.64</v>
      </c>
      <c r="I72">
        <f>YEAR(Table1[[#This Row],[Date]])</f>
        <v>2024</v>
      </c>
      <c r="J72" t="str">
        <f>"Q" &amp; ROUNDUP(MONTH(Table1[[#This Row],[Date]])/3, 0) &amp; "'" &amp; RIGHT(YEAR(Table1[[#This Row],[Date]]), 2)</f>
        <v>Q4'24</v>
      </c>
      <c r="K72" t="str">
        <f>VLOOKUP(Table1[[#This Row],[Store ID]],Table3[[Store ID]:[City]],4,FALSE)</f>
        <v>Los Angeles</v>
      </c>
      <c r="L72" t="str">
        <f>VLOOKUP(Table1[[#This Row],[Product Code]],Table4[[Product Code]:[Brand]],5,FALSE)</f>
        <v>Bose</v>
      </c>
      <c r="M72" t="str">
        <f>VLOOKUP(Table1[[#This Row],[Product Code]],Table4[[Product Code]:[Product Category]],3,FALSE)</f>
        <v>Headphones</v>
      </c>
      <c r="N72" t="str">
        <f>_xlfn.XLOOKUP(Table1[[#This Row],[Product Code]],Table4[Product Code],Table4[Subcategory])</f>
        <v>Wireless Headphones</v>
      </c>
    </row>
    <row r="73" spans="2:14" x14ac:dyDescent="0.3">
      <c r="B73" s="26" t="s">
        <v>21</v>
      </c>
      <c r="C73" s="26" t="str">
        <f>IF(_xlfn.XLOOKUP(TRIM(Table1[[#This Row],[Store ID]]), 'Stores Details'!B75:B94, 'Stores Details'!G75:G94, "") = "Inactive", "Yes", "No")</f>
        <v>No</v>
      </c>
      <c r="D73" s="14" t="s">
        <v>36</v>
      </c>
      <c r="E73" s="51">
        <v>45495</v>
      </c>
      <c r="F73" s="14">
        <v>19</v>
      </c>
      <c r="G73" s="17">
        <v>13869.62</v>
      </c>
      <c r="H73" s="27">
        <v>11190.81</v>
      </c>
      <c r="I73">
        <f>YEAR(Table1[[#This Row],[Date]])</f>
        <v>2024</v>
      </c>
      <c r="J73" t="str">
        <f>"Q" &amp; ROUNDUP(MONTH(Table1[[#This Row],[Date]])/3, 0) &amp; "'" &amp; RIGHT(YEAR(Table1[[#This Row],[Date]]), 2)</f>
        <v>Q3'24</v>
      </c>
      <c r="K73" t="str">
        <f>VLOOKUP(Table1[[#This Row],[Store ID]],Table3[[Store ID]:[City]],4,FALSE)</f>
        <v>Raleigh</v>
      </c>
      <c r="L73" t="str">
        <f>VLOOKUP(Table1[[#This Row],[Product Code]],Table4[[Product Code]:[Brand]],5,FALSE)</f>
        <v>VoltEdge</v>
      </c>
      <c r="M73" t="str">
        <f>VLOOKUP(Table1[[#This Row],[Product Code]],Table4[[Product Code]:[Product Category]],3,FALSE)</f>
        <v>Gaming Consoles</v>
      </c>
      <c r="N73" t="str">
        <f>_xlfn.XLOOKUP(Table1[[#This Row],[Product Code]],Table4[Product Code],Table4[Subcategory])</f>
        <v>VR Headsets</v>
      </c>
    </row>
    <row r="74" spans="2:14" x14ac:dyDescent="0.3">
      <c r="B74" s="26" t="s">
        <v>16</v>
      </c>
      <c r="C74" s="26" t="str">
        <f>IF(_xlfn.XLOOKUP(TRIM(Table1[[#This Row],[Store ID]]), 'Stores Details'!B76:B95, 'Stores Details'!G76:G95, "") = "Inactive", "Yes", "No")</f>
        <v>No</v>
      </c>
      <c r="D74" s="14" t="s">
        <v>15</v>
      </c>
      <c r="E74" s="51">
        <v>45446</v>
      </c>
      <c r="F74" s="14">
        <v>13</v>
      </c>
      <c r="G74" s="17">
        <v>7311.33</v>
      </c>
      <c r="H74" s="27">
        <v>5582.59</v>
      </c>
      <c r="I74">
        <f>YEAR(Table1[[#This Row],[Date]])</f>
        <v>2024</v>
      </c>
      <c r="J74" t="str">
        <f>"Q" &amp; ROUNDUP(MONTH(Table1[[#This Row],[Date]])/3, 0) &amp; "'" &amp; RIGHT(YEAR(Table1[[#This Row],[Date]]), 2)</f>
        <v>Q2'24</v>
      </c>
      <c r="K74" t="str">
        <f>VLOOKUP(Table1[[#This Row],[Store ID]],Table3[[Store ID]:[City]],4,FALSE)</f>
        <v>Chicago</v>
      </c>
      <c r="L74" t="str">
        <f>VLOOKUP(Table1[[#This Row],[Product Code]],Table4[[Product Code]:[Brand]],5,FALSE)</f>
        <v>Bose</v>
      </c>
      <c r="M74" t="str">
        <f>VLOOKUP(Table1[[#This Row],[Product Code]],Table4[[Product Code]:[Product Category]],3,FALSE)</f>
        <v>Accessories</v>
      </c>
      <c r="N74" t="str">
        <f>_xlfn.XLOOKUP(Table1[[#This Row],[Product Code]],Table4[Product Code],Table4[Subcategory])</f>
        <v>Mice</v>
      </c>
    </row>
    <row r="75" spans="2:14" x14ac:dyDescent="0.3">
      <c r="B75" s="26" t="s">
        <v>16</v>
      </c>
      <c r="C75" s="26" t="str">
        <f>IF(_xlfn.XLOOKUP(TRIM(Table1[[#This Row],[Store ID]]), 'Stores Details'!B77:B96, 'Stores Details'!G77:G96, "") = "Inactive", "Yes", "No")</f>
        <v>No</v>
      </c>
      <c r="D75" s="14" t="s">
        <v>56</v>
      </c>
      <c r="E75" s="51">
        <v>45080</v>
      </c>
      <c r="F75" s="14">
        <v>15</v>
      </c>
      <c r="G75" s="17">
        <v>5738.7</v>
      </c>
      <c r="H75" s="27">
        <v>4534.95</v>
      </c>
      <c r="I75">
        <f>YEAR(Table1[[#This Row],[Date]])</f>
        <v>2023</v>
      </c>
      <c r="J75" t="str">
        <f>"Q" &amp; ROUNDUP(MONTH(Table1[[#This Row],[Date]])/3, 0) &amp; "'" &amp; RIGHT(YEAR(Table1[[#This Row],[Date]]), 2)</f>
        <v>Q2'23</v>
      </c>
      <c r="K75" t="str">
        <f>VLOOKUP(Table1[[#This Row],[Store ID]],Table3[[Store ID]:[City]],4,FALSE)</f>
        <v>Chicago</v>
      </c>
      <c r="L75" t="str">
        <f>VLOOKUP(Table1[[#This Row],[Product Code]],Table4[[Product Code]:[Brand]],5,FALSE)</f>
        <v>Samsung</v>
      </c>
      <c r="M75" t="str">
        <f>VLOOKUP(Table1[[#This Row],[Product Code]],Table4[[Product Code]:[Product Category]],3,FALSE)</f>
        <v>Gaming Consoles</v>
      </c>
      <c r="N75" t="str">
        <f>_xlfn.XLOOKUP(Table1[[#This Row],[Product Code]],Table4[Product Code],Table4[Subcategory])</f>
        <v>VR Headsets</v>
      </c>
    </row>
    <row r="76" spans="2:14" x14ac:dyDescent="0.3">
      <c r="B76" s="26" t="s">
        <v>14</v>
      </c>
      <c r="C76" s="26" t="str">
        <f>IF(_xlfn.XLOOKUP(TRIM(Table1[[#This Row],[Store ID]]), 'Stores Details'!B78:B97, 'Stores Details'!G78:G97, "") = "Inactive", "Yes", "No")</f>
        <v>No</v>
      </c>
      <c r="D76" s="14" t="s">
        <v>42</v>
      </c>
      <c r="E76" s="51">
        <v>45399</v>
      </c>
      <c r="F76" s="14">
        <v>10</v>
      </c>
      <c r="G76" s="17">
        <v>12756.099999999999</v>
      </c>
      <c r="H76" s="27">
        <v>7953.9</v>
      </c>
      <c r="I76">
        <f>YEAR(Table1[[#This Row],[Date]])</f>
        <v>2024</v>
      </c>
      <c r="J76" t="str">
        <f>"Q" &amp; ROUNDUP(MONTH(Table1[[#This Row],[Date]])/3, 0) &amp; "'" &amp; RIGHT(YEAR(Table1[[#This Row],[Date]]), 2)</f>
        <v>Q2'24</v>
      </c>
      <c r="K76" t="str">
        <f>VLOOKUP(Table1[[#This Row],[Store ID]],Table3[[Store ID]:[City]],4,FALSE)</f>
        <v>Los Angeles</v>
      </c>
      <c r="L76" t="str">
        <f>VLOOKUP(Table1[[#This Row],[Product Code]],Table4[[Product Code]:[Brand]],5,FALSE)</f>
        <v>Dell</v>
      </c>
      <c r="M76" t="str">
        <f>VLOOKUP(Table1[[#This Row],[Product Code]],Table4[[Product Code]:[Product Category]],3,FALSE)</f>
        <v>Headphones</v>
      </c>
      <c r="N76" t="str">
        <f>_xlfn.XLOOKUP(Table1[[#This Row],[Product Code]],Table4[Product Code],Table4[Subcategory])</f>
        <v>Wired Headphones</v>
      </c>
    </row>
    <row r="77" spans="2:14" x14ac:dyDescent="0.3">
      <c r="B77" s="26" t="s">
        <v>14</v>
      </c>
      <c r="C77" s="26" t="str">
        <f>IF(_xlfn.XLOOKUP(TRIM(Table1[[#This Row],[Store ID]]), 'Stores Details'!B79:B98, 'Stores Details'!G79:G98, "") = "Inactive", "Yes", "No")</f>
        <v>No</v>
      </c>
      <c r="D77" s="14" t="s">
        <v>65</v>
      </c>
      <c r="E77" s="51">
        <v>45286</v>
      </c>
      <c r="F77" s="14">
        <v>30</v>
      </c>
      <c r="G77" s="17">
        <v>43359</v>
      </c>
      <c r="H77" s="27">
        <v>29108.1</v>
      </c>
      <c r="I77">
        <f>YEAR(Table1[[#This Row],[Date]])</f>
        <v>2023</v>
      </c>
      <c r="J77" t="str">
        <f>"Q" &amp; ROUNDUP(MONTH(Table1[[#This Row],[Date]])/3, 0) &amp; "'" &amp; RIGHT(YEAR(Table1[[#This Row],[Date]]), 2)</f>
        <v>Q4'23</v>
      </c>
      <c r="K77" t="str">
        <f>VLOOKUP(Table1[[#This Row],[Store ID]],Table3[[Store ID]:[City]],4,FALSE)</f>
        <v>Los Angeles</v>
      </c>
      <c r="L77" t="str">
        <f>VLOOKUP(Table1[[#This Row],[Product Code]],Table4[[Product Code]:[Brand]],5,FALSE)</f>
        <v>VoltEdge</v>
      </c>
      <c r="M77" t="str">
        <f>VLOOKUP(Table1[[#This Row],[Product Code]],Table4[[Product Code]:[Product Category]],3,FALSE)</f>
        <v>Smart Gadgets</v>
      </c>
      <c r="N77" t="str">
        <f>_xlfn.XLOOKUP(Table1[[#This Row],[Product Code]],Table4[Product Code],Table4[Subcategory])</f>
        <v>Smartwatches</v>
      </c>
    </row>
    <row r="78" spans="2:14" x14ac:dyDescent="0.3">
      <c r="B78" s="26" t="s">
        <v>14</v>
      </c>
      <c r="C78" s="26" t="str">
        <f>IF(_xlfn.XLOOKUP(TRIM(Table1[[#This Row],[Store ID]]), 'Stores Details'!B80:B99, 'Stores Details'!G80:G99, "") = "Inactive", "Yes", "No")</f>
        <v>No</v>
      </c>
      <c r="D78" s="14" t="s">
        <v>44</v>
      </c>
      <c r="E78" s="51">
        <v>45379</v>
      </c>
      <c r="F78" s="14">
        <v>19</v>
      </c>
      <c r="G78" s="17">
        <v>17993.95</v>
      </c>
      <c r="H78" s="27">
        <v>12680.22</v>
      </c>
      <c r="I78">
        <f>YEAR(Table1[[#This Row],[Date]])</f>
        <v>2024</v>
      </c>
      <c r="J78" t="str">
        <f>"Q" &amp; ROUNDUP(MONTH(Table1[[#This Row],[Date]])/3, 0) &amp; "'" &amp; RIGHT(YEAR(Table1[[#This Row],[Date]]), 2)</f>
        <v>Q1'24</v>
      </c>
      <c r="K78" t="str">
        <f>VLOOKUP(Table1[[#This Row],[Store ID]],Table3[[Store ID]:[City]],4,FALSE)</f>
        <v>Los Angeles</v>
      </c>
      <c r="L78" t="str">
        <f>VLOOKUP(Table1[[#This Row],[Product Code]],Table4[[Product Code]:[Brand]],5,FALSE)</f>
        <v>Bose</v>
      </c>
      <c r="M78" t="str">
        <f>VLOOKUP(Table1[[#This Row],[Product Code]],Table4[[Product Code]:[Product Category]],3,FALSE)</f>
        <v>Accessories</v>
      </c>
      <c r="N78" t="str">
        <f>_xlfn.XLOOKUP(Table1[[#This Row],[Product Code]],Table4[Product Code],Table4[Subcategory])</f>
        <v>Keyboards</v>
      </c>
    </row>
    <row r="79" spans="2:14" x14ac:dyDescent="0.3">
      <c r="B79" s="26" t="s">
        <v>17</v>
      </c>
      <c r="C79" s="26" t="str">
        <f>IF(_xlfn.XLOOKUP(TRIM(Table1[[#This Row],[Store ID]]), 'Stores Details'!B81:B100, 'Stores Details'!G81:G100, "") = "Inactive", "Yes", "No")</f>
        <v>No</v>
      </c>
      <c r="D79" s="14" t="s">
        <v>62</v>
      </c>
      <c r="E79" s="51">
        <v>45064</v>
      </c>
      <c r="F79" s="14">
        <v>22</v>
      </c>
      <c r="G79" s="17">
        <v>14366</v>
      </c>
      <c r="H79" s="27">
        <v>10761.3</v>
      </c>
      <c r="I79">
        <f>YEAR(Table1[[#This Row],[Date]])</f>
        <v>2023</v>
      </c>
      <c r="J79" t="str">
        <f>"Q" &amp; ROUNDUP(MONTH(Table1[[#This Row],[Date]])/3, 0) &amp; "'" &amp; RIGHT(YEAR(Table1[[#This Row],[Date]]), 2)</f>
        <v>Q2'23</v>
      </c>
      <c r="K79" t="str">
        <f>VLOOKUP(Table1[[#This Row],[Store ID]],Table3[[Store ID]:[City]],4,FALSE)</f>
        <v>Richmond</v>
      </c>
      <c r="L79" t="str">
        <f>VLOOKUP(Table1[[#This Row],[Product Code]],Table4[[Product Code]:[Brand]],5,FALSE)</f>
        <v>ASUS</v>
      </c>
      <c r="M79" t="str">
        <f>VLOOKUP(Table1[[#This Row],[Product Code]],Table4[[Product Code]:[Product Category]],3,FALSE)</f>
        <v>Laptops</v>
      </c>
      <c r="N79" t="str">
        <f>_xlfn.XLOOKUP(Table1[[#This Row],[Product Code]],Table4[Product Code],Table4[Subcategory])</f>
        <v>Gaming Laptops</v>
      </c>
    </row>
    <row r="80" spans="2:14" x14ac:dyDescent="0.3">
      <c r="B80" s="26" t="s">
        <v>25</v>
      </c>
      <c r="C80" s="26" t="str">
        <f>IF(_xlfn.XLOOKUP(TRIM(Table1[[#This Row],[Store ID]]), 'Stores Details'!B82:B101, 'Stores Details'!G82:G101, "") = "Inactive", "Yes", "No")</f>
        <v>No</v>
      </c>
      <c r="D80" s="14" t="s">
        <v>74</v>
      </c>
      <c r="E80" s="51">
        <v>45021</v>
      </c>
      <c r="F80" s="14">
        <v>3</v>
      </c>
      <c r="G80" s="17">
        <v>3393.33</v>
      </c>
      <c r="H80" s="27">
        <v>2816.8500000000004</v>
      </c>
      <c r="I80">
        <f>YEAR(Table1[[#This Row],[Date]])</f>
        <v>2023</v>
      </c>
      <c r="J80" t="str">
        <f>"Q" &amp; ROUNDUP(MONTH(Table1[[#This Row],[Date]])/3, 0) &amp; "'" &amp; RIGHT(YEAR(Table1[[#This Row],[Date]]), 2)</f>
        <v>Q2'23</v>
      </c>
      <c r="K80" t="str">
        <f>VLOOKUP(Table1[[#This Row],[Store ID]],Table3[[Store ID]:[City]],4,FALSE)</f>
        <v>Dallas</v>
      </c>
      <c r="L80" t="str">
        <f>VLOOKUP(Table1[[#This Row],[Product Code]],Table4[[Product Code]:[Brand]],5,FALSE)</f>
        <v>VoltEdge</v>
      </c>
      <c r="M80" t="str">
        <f>VLOOKUP(Table1[[#This Row],[Product Code]],Table4[[Product Code]:[Product Category]],3,FALSE)</f>
        <v>Gaming Consoles</v>
      </c>
      <c r="N80" t="str">
        <f>_xlfn.XLOOKUP(Table1[[#This Row],[Product Code]],Table4[Product Code],Table4[Subcategory])</f>
        <v>Gaming Headsets</v>
      </c>
    </row>
    <row r="81" spans="2:14" x14ac:dyDescent="0.3">
      <c r="B81" s="26" t="s">
        <v>14</v>
      </c>
      <c r="C81" s="26" t="str">
        <f>IF(_xlfn.XLOOKUP(TRIM(Table1[[#This Row],[Store ID]]), 'Stores Details'!B83:B102, 'Stores Details'!G83:G102, "") = "Inactive", "Yes", "No")</f>
        <v>No</v>
      </c>
      <c r="D81" s="14" t="s">
        <v>45</v>
      </c>
      <c r="E81" s="51">
        <v>45397</v>
      </c>
      <c r="F81" s="14">
        <v>2</v>
      </c>
      <c r="G81" s="17">
        <v>1343.7</v>
      </c>
      <c r="H81" s="27">
        <v>1061.18</v>
      </c>
      <c r="I81">
        <f>YEAR(Table1[[#This Row],[Date]])</f>
        <v>2024</v>
      </c>
      <c r="J81" t="str">
        <f>"Q" &amp; ROUNDUP(MONTH(Table1[[#This Row],[Date]])/3, 0) &amp; "'" &amp; RIGHT(YEAR(Table1[[#This Row],[Date]]), 2)</f>
        <v>Q2'24</v>
      </c>
      <c r="K81" t="str">
        <f>VLOOKUP(Table1[[#This Row],[Store ID]],Table3[[Store ID]:[City]],4,FALSE)</f>
        <v>Los Angeles</v>
      </c>
      <c r="L81" t="str">
        <f>VLOOKUP(Table1[[#This Row],[Product Code]],Table4[[Product Code]:[Brand]],5,FALSE)</f>
        <v>VoltEdge</v>
      </c>
      <c r="M81" t="str">
        <f>VLOOKUP(Table1[[#This Row],[Product Code]],Table4[[Product Code]:[Product Category]],3,FALSE)</f>
        <v>Accessories</v>
      </c>
      <c r="N81" t="str">
        <f>_xlfn.XLOOKUP(Table1[[#This Row],[Product Code]],Table4[Product Code],Table4[Subcategory])</f>
        <v>Chargers</v>
      </c>
    </row>
    <row r="82" spans="2:14" x14ac:dyDescent="0.3">
      <c r="B82" s="26" t="s">
        <v>14</v>
      </c>
      <c r="C82" s="26" t="str">
        <f>IF(_xlfn.XLOOKUP(TRIM(Table1[[#This Row],[Store ID]]), 'Stores Details'!B84:B103, 'Stores Details'!G84:G103, "") = "Inactive", "Yes", "No")</f>
        <v>No</v>
      </c>
      <c r="D82" s="14" t="s">
        <v>33</v>
      </c>
      <c r="E82" s="51">
        <v>45583</v>
      </c>
      <c r="F82" s="14">
        <v>28</v>
      </c>
      <c r="G82" s="17">
        <v>6625.08</v>
      </c>
      <c r="H82" s="27">
        <v>5128.7599999999993</v>
      </c>
      <c r="I82">
        <f>YEAR(Table1[[#This Row],[Date]])</f>
        <v>2024</v>
      </c>
      <c r="J82" t="str">
        <f>"Q" &amp; ROUNDUP(MONTH(Table1[[#This Row],[Date]])/3, 0) &amp; "'" &amp; RIGHT(YEAR(Table1[[#This Row],[Date]]), 2)</f>
        <v>Q4'24</v>
      </c>
      <c r="K82" t="str">
        <f>VLOOKUP(Table1[[#This Row],[Store ID]],Table3[[Store ID]:[City]],4,FALSE)</f>
        <v>Los Angeles</v>
      </c>
      <c r="L82" t="str">
        <f>VLOOKUP(Table1[[#This Row],[Product Code]],Table4[[Product Code]:[Brand]],5,FALSE)</f>
        <v>VoltEdge</v>
      </c>
      <c r="M82" t="str">
        <f>VLOOKUP(Table1[[#This Row],[Product Code]],Table4[[Product Code]:[Product Category]],3,FALSE)</f>
        <v>Headphones</v>
      </c>
      <c r="N82" t="str">
        <f>_xlfn.XLOOKUP(Table1[[#This Row],[Product Code]],Table4[Product Code],Table4[Subcategory])</f>
        <v>Wired Headphones</v>
      </c>
    </row>
    <row r="83" spans="2:14" x14ac:dyDescent="0.3">
      <c r="B83" s="26" t="s">
        <v>22</v>
      </c>
      <c r="C83" s="26" t="str">
        <f>IF(_xlfn.XLOOKUP(TRIM(Table1[[#This Row],[Store ID]]), 'Stores Details'!B85:B104, 'Stores Details'!G85:G104, "") = "Inactive", "Yes", "No")</f>
        <v>No</v>
      </c>
      <c r="D83" s="14" t="s">
        <v>75</v>
      </c>
      <c r="E83" s="51">
        <v>45045</v>
      </c>
      <c r="F83" s="14">
        <v>10</v>
      </c>
      <c r="G83" s="17">
        <v>1630.5</v>
      </c>
      <c r="H83" s="27">
        <v>1261.0999999999999</v>
      </c>
      <c r="I83">
        <f>YEAR(Table1[[#This Row],[Date]])</f>
        <v>2023</v>
      </c>
      <c r="J83" t="str">
        <f>"Q" &amp; ROUNDUP(MONTH(Table1[[#This Row],[Date]])/3, 0) &amp; "'" &amp; RIGHT(YEAR(Table1[[#This Row],[Date]]), 2)</f>
        <v>Q2'23</v>
      </c>
      <c r="K83" t="str">
        <f>VLOOKUP(Table1[[#This Row],[Store ID]],Table3[[Store ID]:[City]],4,FALSE)</f>
        <v>Detroit</v>
      </c>
      <c r="L83" t="str">
        <f>VLOOKUP(Table1[[#This Row],[Product Code]],Table4[[Product Code]:[Brand]],5,FALSE)</f>
        <v>VoltEdge</v>
      </c>
      <c r="M83" t="str">
        <f>VLOOKUP(Table1[[#This Row],[Product Code]],Table4[[Product Code]:[Product Category]],3,FALSE)</f>
        <v>Accessories</v>
      </c>
      <c r="N83" t="str">
        <f>_xlfn.XLOOKUP(Table1[[#This Row],[Product Code]],Table4[Product Code],Table4[Subcategory])</f>
        <v>Keyboards</v>
      </c>
    </row>
    <row r="84" spans="2:14" x14ac:dyDescent="0.3">
      <c r="B84" s="26" t="s">
        <v>14</v>
      </c>
      <c r="C84" s="26" t="str">
        <f>IF(_xlfn.XLOOKUP(TRIM(Table1[[#This Row],[Store ID]]), 'Stores Details'!B86:B105, 'Stores Details'!G86:G105, "") = "Inactive", "Yes", "No")</f>
        <v>No</v>
      </c>
      <c r="D84" s="14" t="s">
        <v>56</v>
      </c>
      <c r="E84" s="51">
        <v>45381</v>
      </c>
      <c r="F84" s="14">
        <v>10</v>
      </c>
      <c r="G84" s="17">
        <v>3825.7999999999997</v>
      </c>
      <c r="H84" s="27">
        <v>3023.2999999999997</v>
      </c>
      <c r="I84">
        <f>YEAR(Table1[[#This Row],[Date]])</f>
        <v>2024</v>
      </c>
      <c r="J84" t="str">
        <f>"Q" &amp; ROUNDUP(MONTH(Table1[[#This Row],[Date]])/3, 0) &amp; "'" &amp; RIGHT(YEAR(Table1[[#This Row],[Date]]), 2)</f>
        <v>Q1'24</v>
      </c>
      <c r="K84" t="str">
        <f>VLOOKUP(Table1[[#This Row],[Store ID]],Table3[[Store ID]:[City]],4,FALSE)</f>
        <v>Los Angeles</v>
      </c>
      <c r="L84" t="str">
        <f>VLOOKUP(Table1[[#This Row],[Product Code]],Table4[[Product Code]:[Brand]],5,FALSE)</f>
        <v>Samsung</v>
      </c>
      <c r="M84" t="str">
        <f>VLOOKUP(Table1[[#This Row],[Product Code]],Table4[[Product Code]:[Product Category]],3,FALSE)</f>
        <v>Gaming Consoles</v>
      </c>
      <c r="N84" t="str">
        <f>_xlfn.XLOOKUP(Table1[[#This Row],[Product Code]],Table4[Product Code],Table4[Subcategory])</f>
        <v>VR Headsets</v>
      </c>
    </row>
    <row r="85" spans="2:14" x14ac:dyDescent="0.3">
      <c r="B85" s="26" t="s">
        <v>18</v>
      </c>
      <c r="C85" s="26" t="str">
        <f>IF(_xlfn.XLOOKUP(TRIM(Table1[[#This Row],[Store ID]]), 'Stores Details'!B87:B106, 'Stores Details'!G87:G106, "") = "Inactive", "Yes", "No")</f>
        <v>No</v>
      </c>
      <c r="D85" s="14" t="s">
        <v>61</v>
      </c>
      <c r="E85" s="51">
        <v>45113</v>
      </c>
      <c r="F85" s="14">
        <v>15</v>
      </c>
      <c r="G85" s="17">
        <v>5316.3</v>
      </c>
      <c r="H85" s="27">
        <v>3795.9</v>
      </c>
      <c r="I85">
        <f>YEAR(Table1[[#This Row],[Date]])</f>
        <v>2023</v>
      </c>
      <c r="J85" t="str">
        <f>"Q" &amp; ROUNDUP(MONTH(Table1[[#This Row],[Date]])/3, 0) &amp; "'" &amp; RIGHT(YEAR(Table1[[#This Row],[Date]]), 2)</f>
        <v>Q3'23</v>
      </c>
      <c r="K85" t="str">
        <f>VLOOKUP(Table1[[#This Row],[Store ID]],Table3[[Store ID]:[City]],4,FALSE)</f>
        <v>Minneapolis</v>
      </c>
      <c r="L85" t="str">
        <f>VLOOKUP(Table1[[#This Row],[Product Code]],Table4[[Product Code]:[Brand]],5,FALSE)</f>
        <v>VoltEdge</v>
      </c>
      <c r="M85" t="str">
        <f>VLOOKUP(Table1[[#This Row],[Product Code]],Table4[[Product Code]:[Product Category]],3,FALSE)</f>
        <v>Headphones</v>
      </c>
      <c r="N85" t="str">
        <f>_xlfn.XLOOKUP(Table1[[#This Row],[Product Code]],Table4[Product Code],Table4[Subcategory])</f>
        <v>Wired Headphones</v>
      </c>
    </row>
    <row r="86" spans="2:14" x14ac:dyDescent="0.3">
      <c r="B86" s="26" t="s">
        <v>25</v>
      </c>
      <c r="C86" s="26" t="str">
        <f>IF(_xlfn.XLOOKUP(TRIM(Table1[[#This Row],[Store ID]]), 'Stores Details'!B88:B107, 'Stores Details'!G88:G107, "") = "Inactive", "Yes", "No")</f>
        <v>No</v>
      </c>
      <c r="D86" s="14" t="s">
        <v>75</v>
      </c>
      <c r="E86" s="51">
        <v>45272</v>
      </c>
      <c r="F86" s="14">
        <v>24</v>
      </c>
      <c r="G86" s="17">
        <v>3913.2000000000003</v>
      </c>
      <c r="H86" s="27">
        <v>3026.64</v>
      </c>
      <c r="I86">
        <f>YEAR(Table1[[#This Row],[Date]])</f>
        <v>2023</v>
      </c>
      <c r="J86" t="str">
        <f>"Q" &amp; ROUNDUP(MONTH(Table1[[#This Row],[Date]])/3, 0) &amp; "'" &amp; RIGHT(YEAR(Table1[[#This Row],[Date]]), 2)</f>
        <v>Q4'23</v>
      </c>
      <c r="K86" t="str">
        <f>VLOOKUP(Table1[[#This Row],[Store ID]],Table3[[Store ID]:[City]],4,FALSE)</f>
        <v>Dallas</v>
      </c>
      <c r="L86" t="str">
        <f>VLOOKUP(Table1[[#This Row],[Product Code]],Table4[[Product Code]:[Brand]],5,FALSE)</f>
        <v>VoltEdge</v>
      </c>
      <c r="M86" t="str">
        <f>VLOOKUP(Table1[[#This Row],[Product Code]],Table4[[Product Code]:[Product Category]],3,FALSE)</f>
        <v>Accessories</v>
      </c>
      <c r="N86" t="str">
        <f>_xlfn.XLOOKUP(Table1[[#This Row],[Product Code]],Table4[Product Code],Table4[Subcategory])</f>
        <v>Keyboards</v>
      </c>
    </row>
    <row r="87" spans="2:14" x14ac:dyDescent="0.3">
      <c r="B87" s="26" t="s">
        <v>16</v>
      </c>
      <c r="C87" s="26" t="str">
        <f>IF(_xlfn.XLOOKUP(TRIM(Table1[[#This Row],[Store ID]]), 'Stores Details'!B89:B108, 'Stores Details'!G89:G108, "") = "Inactive", "Yes", "No")</f>
        <v>No</v>
      </c>
      <c r="D87" s="14" t="s">
        <v>48</v>
      </c>
      <c r="E87" s="51">
        <v>45391</v>
      </c>
      <c r="F87" s="14">
        <v>10</v>
      </c>
      <c r="G87" s="17">
        <v>8066.5999999999995</v>
      </c>
      <c r="H87" s="27">
        <v>4810.4000000000005</v>
      </c>
      <c r="I87">
        <f>YEAR(Table1[[#This Row],[Date]])</f>
        <v>2024</v>
      </c>
      <c r="J87" t="str">
        <f>"Q" &amp; ROUNDUP(MONTH(Table1[[#This Row],[Date]])/3, 0) &amp; "'" &amp; RIGHT(YEAR(Table1[[#This Row],[Date]]), 2)</f>
        <v>Q2'24</v>
      </c>
      <c r="K87" t="str">
        <f>VLOOKUP(Table1[[#This Row],[Store ID]],Table3[[Store ID]:[City]],4,FALSE)</f>
        <v>Chicago</v>
      </c>
      <c r="L87" t="str">
        <f>VLOOKUP(Table1[[#This Row],[Product Code]],Table4[[Product Code]:[Brand]],5,FALSE)</f>
        <v>VoltEdge</v>
      </c>
      <c r="M87" t="str">
        <f>VLOOKUP(Table1[[#This Row],[Product Code]],Table4[[Product Code]:[Product Category]],3,FALSE)</f>
        <v>Gaming Consoles</v>
      </c>
      <c r="N87" t="str">
        <f>_xlfn.XLOOKUP(Table1[[#This Row],[Product Code]],Table4[Product Code],Table4[Subcategory])</f>
        <v>Game Consoles</v>
      </c>
    </row>
    <row r="88" spans="2:14" x14ac:dyDescent="0.3">
      <c r="B88" s="26" t="s">
        <v>20</v>
      </c>
      <c r="C88" s="26" t="str">
        <f>IF(_xlfn.XLOOKUP(TRIM(Table1[[#This Row],[Store ID]]), 'Stores Details'!B90:B109, 'Stores Details'!G90:G109, "") = "Inactive", "Yes", "No")</f>
        <v>No</v>
      </c>
      <c r="D88" s="14" t="s">
        <v>31</v>
      </c>
      <c r="E88" s="51">
        <v>45394</v>
      </c>
      <c r="F88" s="14">
        <v>13</v>
      </c>
      <c r="G88" s="17">
        <v>7893.99</v>
      </c>
      <c r="H88" s="27">
        <v>4840.42</v>
      </c>
      <c r="I88">
        <f>YEAR(Table1[[#This Row],[Date]])</f>
        <v>2024</v>
      </c>
      <c r="J88" t="str">
        <f>"Q" &amp; ROUNDUP(MONTH(Table1[[#This Row],[Date]])/3, 0) &amp; "'" &amp; RIGHT(YEAR(Table1[[#This Row],[Date]]), 2)</f>
        <v>Q2'24</v>
      </c>
      <c r="K88" t="str">
        <f>VLOOKUP(Table1[[#This Row],[Store ID]],Table3[[Store ID]:[City]],4,FALSE)</f>
        <v>Denver</v>
      </c>
      <c r="L88" t="str">
        <f>VLOOKUP(Table1[[#This Row],[Product Code]],Table4[[Product Code]:[Brand]],5,FALSE)</f>
        <v>VoltEdge</v>
      </c>
      <c r="M88" t="str">
        <f>VLOOKUP(Table1[[#This Row],[Product Code]],Table4[[Product Code]:[Product Category]],3,FALSE)</f>
        <v>Laptops</v>
      </c>
      <c r="N88" t="str">
        <f>_xlfn.XLOOKUP(Table1[[#This Row],[Product Code]],Table4[Product Code],Table4[Subcategory])</f>
        <v>Ultrabooks</v>
      </c>
    </row>
    <row r="89" spans="2:14" x14ac:dyDescent="0.3">
      <c r="B89" s="26" t="s">
        <v>26</v>
      </c>
      <c r="C89" s="26" t="str">
        <f>IF(_xlfn.XLOOKUP(TRIM(Table1[[#This Row],[Store ID]]), 'Stores Details'!B91:B110, 'Stores Details'!G91:G110, "") = "Inactive", "Yes", "No")</f>
        <v>No</v>
      </c>
      <c r="D89" s="14" t="s">
        <v>66</v>
      </c>
      <c r="E89" s="51">
        <v>45636</v>
      </c>
      <c r="F89" s="14">
        <v>27</v>
      </c>
      <c r="G89" s="17">
        <v>10468.98</v>
      </c>
      <c r="H89" s="27">
        <v>7004.34</v>
      </c>
      <c r="I89">
        <f>YEAR(Table1[[#This Row],[Date]])</f>
        <v>2024</v>
      </c>
      <c r="J89" t="str">
        <f>"Q" &amp; ROUNDUP(MONTH(Table1[[#This Row],[Date]])/3, 0) &amp; "'" &amp; RIGHT(YEAR(Table1[[#This Row],[Date]]), 2)</f>
        <v>Q4'24</v>
      </c>
      <c r="K89" t="str">
        <f>VLOOKUP(Table1[[#This Row],[Store ID]],Table3[[Store ID]:[City]],4,FALSE)</f>
        <v>Philadelphia</v>
      </c>
      <c r="L89" t="str">
        <f>VLOOKUP(Table1[[#This Row],[Product Code]],Table4[[Product Code]:[Brand]],5,FALSE)</f>
        <v>HP</v>
      </c>
      <c r="M89" t="str">
        <f>VLOOKUP(Table1[[#This Row],[Product Code]],Table4[[Product Code]:[Product Category]],3,FALSE)</f>
        <v>Accessories</v>
      </c>
      <c r="N89" t="str">
        <f>_xlfn.XLOOKUP(Table1[[#This Row],[Product Code]],Table4[Product Code],Table4[Subcategory])</f>
        <v>Chargers</v>
      </c>
    </row>
    <row r="90" spans="2:14" x14ac:dyDescent="0.3">
      <c r="B90" s="26" t="s">
        <v>28</v>
      </c>
      <c r="C90" s="26" t="str">
        <f>IF(_xlfn.XLOOKUP(TRIM(Table1[[#This Row],[Store ID]]), 'Stores Details'!B92:B111, 'Stores Details'!G92:G111, "") = "Inactive", "Yes", "No")</f>
        <v>No</v>
      </c>
      <c r="D90" s="14" t="s">
        <v>78</v>
      </c>
      <c r="E90" s="51">
        <v>45490</v>
      </c>
      <c r="F90" s="14">
        <v>5</v>
      </c>
      <c r="G90" s="17">
        <v>670.75</v>
      </c>
      <c r="H90" s="27">
        <v>554.09999999999991</v>
      </c>
      <c r="I90">
        <f>YEAR(Table1[[#This Row],[Date]])</f>
        <v>2024</v>
      </c>
      <c r="J90" t="str">
        <f>"Q" &amp; ROUNDUP(MONTH(Table1[[#This Row],[Date]])/3, 0) &amp; "'" &amp; RIGHT(YEAR(Table1[[#This Row],[Date]]), 2)</f>
        <v>Q3'24</v>
      </c>
      <c r="K90" t="str">
        <f>VLOOKUP(Table1[[#This Row],[Store ID]],Table3[[Store ID]:[City]],4,FALSE)</f>
        <v>Portland</v>
      </c>
      <c r="L90" t="str">
        <f>VLOOKUP(Table1[[#This Row],[Product Code]],Table4[[Product Code]:[Brand]],5,FALSE)</f>
        <v>VoltEdge</v>
      </c>
      <c r="M90" t="str">
        <f>VLOOKUP(Table1[[#This Row],[Product Code]],Table4[[Product Code]:[Product Category]],3,FALSE)</f>
        <v>Accessories</v>
      </c>
      <c r="N90" t="str">
        <f>_xlfn.XLOOKUP(Table1[[#This Row],[Product Code]],Table4[Product Code],Table4[Subcategory])</f>
        <v>Laptop Sleeves</v>
      </c>
    </row>
    <row r="91" spans="2:14" x14ac:dyDescent="0.3">
      <c r="B91" s="26" t="s">
        <v>27</v>
      </c>
      <c r="C91" s="26" t="str">
        <f>IF(_xlfn.XLOOKUP(TRIM(Table1[[#This Row],[Store ID]]), 'Stores Details'!B93:B112, 'Stores Details'!G93:G112, "") = "Inactive", "Yes", "No")</f>
        <v>No</v>
      </c>
      <c r="D91" s="14" t="s">
        <v>34</v>
      </c>
      <c r="E91" s="51">
        <v>45578</v>
      </c>
      <c r="F91" s="14">
        <v>22</v>
      </c>
      <c r="G91" s="17">
        <v>7109.2999999999993</v>
      </c>
      <c r="H91" s="27">
        <v>4396.92</v>
      </c>
      <c r="I91">
        <f>YEAR(Table1[[#This Row],[Date]])</f>
        <v>2024</v>
      </c>
      <c r="J91" t="str">
        <f>"Q" &amp; ROUNDUP(MONTH(Table1[[#This Row],[Date]])/3, 0) &amp; "'" &amp; RIGHT(YEAR(Table1[[#This Row],[Date]]), 2)</f>
        <v>Q4'24</v>
      </c>
      <c r="K91" t="str">
        <f>VLOOKUP(Table1[[#This Row],[Store ID]],Table3[[Store ID]:[City]],4,FALSE)</f>
        <v>New York</v>
      </c>
      <c r="L91" t="str">
        <f>VLOOKUP(Table1[[#This Row],[Product Code]],Table4[[Product Code]:[Brand]],5,FALSE)</f>
        <v>Samsung</v>
      </c>
      <c r="M91" t="str">
        <f>VLOOKUP(Table1[[#This Row],[Product Code]],Table4[[Product Code]:[Product Category]],3,FALSE)</f>
        <v>Gaming Consoles</v>
      </c>
      <c r="N91" t="str">
        <f>_xlfn.XLOOKUP(Table1[[#This Row],[Product Code]],Table4[Product Code],Table4[Subcategory])</f>
        <v>Game Consoles</v>
      </c>
    </row>
    <row r="92" spans="2:14" x14ac:dyDescent="0.3">
      <c r="B92" s="26" t="s">
        <v>24</v>
      </c>
      <c r="C92" s="26" t="str">
        <f>IF(_xlfn.XLOOKUP(TRIM(Table1[[#This Row],[Store ID]]), 'Stores Details'!B94:B113, 'Stores Details'!G94:G113, "") = "Inactive", "Yes", "No")</f>
        <v>No</v>
      </c>
      <c r="D92" s="14" t="s">
        <v>62</v>
      </c>
      <c r="E92" s="51">
        <v>45157</v>
      </c>
      <c r="F92" s="14">
        <v>11</v>
      </c>
      <c r="G92" s="17">
        <v>7183</v>
      </c>
      <c r="H92" s="27">
        <v>5380.65</v>
      </c>
      <c r="I92">
        <f>YEAR(Table1[[#This Row],[Date]])</f>
        <v>2023</v>
      </c>
      <c r="J92" t="str">
        <f>"Q" &amp; ROUNDUP(MONTH(Table1[[#This Row],[Date]])/3, 0) &amp; "'" &amp; RIGHT(YEAR(Table1[[#This Row],[Date]]), 2)</f>
        <v>Q3'23</v>
      </c>
      <c r="K92" t="str">
        <f>VLOOKUP(Table1[[#This Row],[Store ID]],Table3[[Store ID]:[City]],4,FALSE)</f>
        <v>Atlanta</v>
      </c>
      <c r="L92" t="str">
        <f>VLOOKUP(Table1[[#This Row],[Product Code]],Table4[[Product Code]:[Brand]],5,FALSE)</f>
        <v>ASUS</v>
      </c>
      <c r="M92" t="str">
        <f>VLOOKUP(Table1[[#This Row],[Product Code]],Table4[[Product Code]:[Product Category]],3,FALSE)</f>
        <v>Laptops</v>
      </c>
      <c r="N92" t="str">
        <f>_xlfn.XLOOKUP(Table1[[#This Row],[Product Code]],Table4[Product Code],Table4[Subcategory])</f>
        <v>Gaming Laptops</v>
      </c>
    </row>
    <row r="93" spans="2:14" x14ac:dyDescent="0.3">
      <c r="B93" s="26" t="s">
        <v>30</v>
      </c>
      <c r="C93" s="26" t="str">
        <f>IF(_xlfn.XLOOKUP(TRIM(Table1[[#This Row],[Store ID]]), 'Stores Details'!B95:B114, 'Stores Details'!G95:G114, "") = "Inactive", "Yes", "No")</f>
        <v>No</v>
      </c>
      <c r="D93" s="14" t="s">
        <v>70</v>
      </c>
      <c r="E93" s="51">
        <v>45356</v>
      </c>
      <c r="F93" s="14">
        <v>28</v>
      </c>
      <c r="G93" s="17">
        <v>15214.08</v>
      </c>
      <c r="H93" s="27">
        <v>10824.24</v>
      </c>
      <c r="I93">
        <f>YEAR(Table1[[#This Row],[Date]])</f>
        <v>2024</v>
      </c>
      <c r="J93" t="str">
        <f>"Q" &amp; ROUNDUP(MONTH(Table1[[#This Row],[Date]])/3, 0) &amp; "'" &amp; RIGHT(YEAR(Table1[[#This Row],[Date]]), 2)</f>
        <v>Q1'24</v>
      </c>
      <c r="K93" t="str">
        <f>VLOOKUP(Table1[[#This Row],[Store ID]],Table3[[Store ID]:[City]],4,FALSE)</f>
        <v>Nashville</v>
      </c>
      <c r="L93" t="str">
        <f>VLOOKUP(Table1[[#This Row],[Product Code]],Table4[[Product Code]:[Brand]],5,FALSE)</f>
        <v>VoltEdge</v>
      </c>
      <c r="M93" t="str">
        <f>VLOOKUP(Table1[[#This Row],[Product Code]],Table4[[Product Code]:[Product Category]],3,FALSE)</f>
        <v>Headphones</v>
      </c>
      <c r="N93" t="str">
        <f>_xlfn.XLOOKUP(Table1[[#This Row],[Product Code]],Table4[Product Code],Table4[Subcategory])</f>
        <v>Wireless Headphones</v>
      </c>
    </row>
    <row r="94" spans="2:14" x14ac:dyDescent="0.3">
      <c r="B94" s="26" t="s">
        <v>25</v>
      </c>
      <c r="C94" s="26" t="str">
        <f>IF(_xlfn.XLOOKUP(TRIM(Table1[[#This Row],[Store ID]]), 'Stores Details'!B96:B115, 'Stores Details'!G96:G115, "") = "Inactive", "Yes", "No")</f>
        <v>No</v>
      </c>
      <c r="D94" s="14" t="s">
        <v>58</v>
      </c>
      <c r="E94" s="51">
        <v>45191</v>
      </c>
      <c r="F94" s="14">
        <v>8</v>
      </c>
      <c r="G94" s="17">
        <v>7024.56</v>
      </c>
      <c r="H94" s="27">
        <v>4839.76</v>
      </c>
      <c r="I94">
        <f>YEAR(Table1[[#This Row],[Date]])</f>
        <v>2023</v>
      </c>
      <c r="J94" t="str">
        <f>"Q" &amp; ROUNDUP(MONTH(Table1[[#This Row],[Date]])/3, 0) &amp; "'" &amp; RIGHT(YEAR(Table1[[#This Row],[Date]]), 2)</f>
        <v>Q3'23</v>
      </c>
      <c r="K94" t="str">
        <f>VLOOKUP(Table1[[#This Row],[Store ID]],Table3[[Store ID]:[City]],4,FALSE)</f>
        <v>Dallas</v>
      </c>
      <c r="L94" t="str">
        <f>VLOOKUP(Table1[[#This Row],[Product Code]],Table4[[Product Code]:[Brand]],5,FALSE)</f>
        <v>Sony</v>
      </c>
      <c r="M94" t="str">
        <f>VLOOKUP(Table1[[#This Row],[Product Code]],Table4[[Product Code]:[Product Category]],3,FALSE)</f>
        <v>Accessories</v>
      </c>
      <c r="N94" t="str">
        <f>_xlfn.XLOOKUP(Table1[[#This Row],[Product Code]],Table4[Product Code],Table4[Subcategory])</f>
        <v>Chargers</v>
      </c>
    </row>
    <row r="95" spans="2:14" x14ac:dyDescent="0.3">
      <c r="B95" s="26" t="s">
        <v>19</v>
      </c>
      <c r="C95" s="26" t="str">
        <f>IF(_xlfn.XLOOKUP(TRIM(Table1[[#This Row],[Store ID]]), 'Stores Details'!B97:B116, 'Stores Details'!G97:G116, "") = "Inactive", "Yes", "No")</f>
        <v>No</v>
      </c>
      <c r="D95" s="14" t="s">
        <v>58</v>
      </c>
      <c r="E95" s="51">
        <v>45100</v>
      </c>
      <c r="F95" s="14">
        <v>16</v>
      </c>
      <c r="G95" s="17">
        <v>14049.12</v>
      </c>
      <c r="H95" s="27">
        <v>9679.52</v>
      </c>
      <c r="I95">
        <f>YEAR(Table1[[#This Row],[Date]])</f>
        <v>2023</v>
      </c>
      <c r="J95" t="str">
        <f>"Q" &amp; ROUNDUP(MONTH(Table1[[#This Row],[Date]])/3, 0) &amp; "'" &amp; RIGHT(YEAR(Table1[[#This Row],[Date]]), 2)</f>
        <v>Q2'23</v>
      </c>
      <c r="K95" t="str">
        <f>VLOOKUP(Table1[[#This Row],[Store ID]],Table3[[Store ID]:[City]],4,FALSE)</f>
        <v>Honolulu</v>
      </c>
      <c r="L95" t="str">
        <f>VLOOKUP(Table1[[#This Row],[Product Code]],Table4[[Product Code]:[Brand]],5,FALSE)</f>
        <v>Sony</v>
      </c>
      <c r="M95" t="str">
        <f>VLOOKUP(Table1[[#This Row],[Product Code]],Table4[[Product Code]:[Product Category]],3,FALSE)</f>
        <v>Accessories</v>
      </c>
      <c r="N95" t="str">
        <f>_xlfn.XLOOKUP(Table1[[#This Row],[Product Code]],Table4[Product Code],Table4[Subcategory])</f>
        <v>Chargers</v>
      </c>
    </row>
    <row r="96" spans="2:14" x14ac:dyDescent="0.3">
      <c r="B96" s="26" t="s">
        <v>24</v>
      </c>
      <c r="C96" s="26" t="str">
        <f>IF(_xlfn.XLOOKUP(TRIM(Table1[[#This Row],[Store ID]]), 'Stores Details'!B98:B117, 'Stores Details'!G98:G117, "") = "Inactive", "Yes", "No")</f>
        <v>No</v>
      </c>
      <c r="D96" s="14" t="s">
        <v>41</v>
      </c>
      <c r="E96" s="51">
        <v>45488</v>
      </c>
      <c r="F96" s="14">
        <v>1</v>
      </c>
      <c r="G96" s="17">
        <v>480.7</v>
      </c>
      <c r="H96" s="27">
        <v>301.94</v>
      </c>
      <c r="I96">
        <f>YEAR(Table1[[#This Row],[Date]])</f>
        <v>2024</v>
      </c>
      <c r="J96" t="str">
        <f>"Q" &amp; ROUNDUP(MONTH(Table1[[#This Row],[Date]])/3, 0) &amp; "'" &amp; RIGHT(YEAR(Table1[[#This Row],[Date]]), 2)</f>
        <v>Q3'24</v>
      </c>
      <c r="K96" t="str">
        <f>VLOOKUP(Table1[[#This Row],[Store ID]],Table3[[Store ID]:[City]],4,FALSE)</f>
        <v>Atlanta</v>
      </c>
      <c r="L96" t="str">
        <f>VLOOKUP(Table1[[#This Row],[Product Code]],Table4[[Product Code]:[Brand]],5,FALSE)</f>
        <v>VoltEdge</v>
      </c>
      <c r="M96" t="str">
        <f>VLOOKUP(Table1[[#This Row],[Product Code]],Table4[[Product Code]:[Product Category]],3,FALSE)</f>
        <v>Laptops</v>
      </c>
      <c r="N96" t="str">
        <f>_xlfn.XLOOKUP(Table1[[#This Row],[Product Code]],Table4[Product Code],Table4[Subcategory])</f>
        <v>Gaming Laptops</v>
      </c>
    </row>
    <row r="97" spans="2:14" x14ac:dyDescent="0.3">
      <c r="B97" s="26" t="s">
        <v>28</v>
      </c>
      <c r="C97" s="26" t="str">
        <f>IF(_xlfn.XLOOKUP(TRIM(Table1[[#This Row],[Store ID]]), 'Stores Details'!B99:B118, 'Stores Details'!G99:G118, "") = "Inactive", "Yes", "No")</f>
        <v>No</v>
      </c>
      <c r="D97" s="14" t="s">
        <v>62</v>
      </c>
      <c r="E97" s="51">
        <v>45121</v>
      </c>
      <c r="F97" s="14">
        <v>20</v>
      </c>
      <c r="G97" s="17">
        <v>13060</v>
      </c>
      <c r="H97" s="27">
        <v>9783</v>
      </c>
      <c r="I97">
        <f>YEAR(Table1[[#This Row],[Date]])</f>
        <v>2023</v>
      </c>
      <c r="J97" t="str">
        <f>"Q" &amp; ROUNDUP(MONTH(Table1[[#This Row],[Date]])/3, 0) &amp; "'" &amp; RIGHT(YEAR(Table1[[#This Row],[Date]]), 2)</f>
        <v>Q3'23</v>
      </c>
      <c r="K97" t="str">
        <f>VLOOKUP(Table1[[#This Row],[Store ID]],Table3[[Store ID]:[City]],4,FALSE)</f>
        <v>Portland</v>
      </c>
      <c r="L97" t="str">
        <f>VLOOKUP(Table1[[#This Row],[Product Code]],Table4[[Product Code]:[Brand]],5,FALSE)</f>
        <v>ASUS</v>
      </c>
      <c r="M97" t="str">
        <f>VLOOKUP(Table1[[#This Row],[Product Code]],Table4[[Product Code]:[Product Category]],3,FALSE)</f>
        <v>Laptops</v>
      </c>
      <c r="N97" t="str">
        <f>_xlfn.XLOOKUP(Table1[[#This Row],[Product Code]],Table4[Product Code],Table4[Subcategory])</f>
        <v>Gaming Laptops</v>
      </c>
    </row>
    <row r="98" spans="2:14" x14ac:dyDescent="0.3">
      <c r="B98" s="26" t="s">
        <v>23</v>
      </c>
      <c r="C98" s="26" t="str">
        <f>IF(_xlfn.XLOOKUP(TRIM(Table1[[#This Row],[Store ID]]), 'Stores Details'!B100:B119, 'Stores Details'!G100:G119, "") = "Inactive", "Yes", "No")</f>
        <v>No</v>
      </c>
      <c r="D98" s="14" t="s">
        <v>50</v>
      </c>
      <c r="E98" s="51">
        <v>45252</v>
      </c>
      <c r="F98" s="14">
        <v>29</v>
      </c>
      <c r="G98" s="17">
        <v>34739.68</v>
      </c>
      <c r="H98" s="27">
        <v>25593.949999999997</v>
      </c>
      <c r="I98">
        <f>YEAR(Table1[[#This Row],[Date]])</f>
        <v>2023</v>
      </c>
      <c r="J98" t="str">
        <f>"Q" &amp; ROUNDUP(MONTH(Table1[[#This Row],[Date]])/3, 0) &amp; "'" &amp; RIGHT(YEAR(Table1[[#This Row],[Date]]), 2)</f>
        <v>Q4'23</v>
      </c>
      <c r="K98" t="str">
        <f>VLOOKUP(Table1[[#This Row],[Store ID]],Table3[[Store ID]:[City]],4,FALSE)</f>
        <v>San Francisco</v>
      </c>
      <c r="L98" t="str">
        <f>VLOOKUP(Table1[[#This Row],[Product Code]],Table4[[Product Code]:[Brand]],5,FALSE)</f>
        <v>VoltEdge</v>
      </c>
      <c r="M98" t="str">
        <f>VLOOKUP(Table1[[#This Row],[Product Code]],Table4[[Product Code]:[Product Category]],3,FALSE)</f>
        <v>Smart Gadgets</v>
      </c>
      <c r="N98" t="str">
        <f>_xlfn.XLOOKUP(Table1[[#This Row],[Product Code]],Table4[Product Code],Table4[Subcategory])</f>
        <v>Fitness Bands</v>
      </c>
    </row>
    <row r="99" spans="2:14" x14ac:dyDescent="0.3">
      <c r="B99" s="26" t="s">
        <v>30</v>
      </c>
      <c r="C99" s="26" t="str">
        <f>IF(_xlfn.XLOOKUP(TRIM(Table1[[#This Row],[Store ID]]), 'Stores Details'!B101:B120, 'Stores Details'!G101:G120, "") = "Inactive", "Yes", "No")</f>
        <v>No</v>
      </c>
      <c r="D99" s="14" t="s">
        <v>54</v>
      </c>
      <c r="E99" s="51">
        <v>45154</v>
      </c>
      <c r="F99" s="14">
        <v>17</v>
      </c>
      <c r="G99" s="17">
        <v>23851.17</v>
      </c>
      <c r="H99" s="27">
        <v>15139.349999999999</v>
      </c>
      <c r="I99">
        <f>YEAR(Table1[[#This Row],[Date]])</f>
        <v>2023</v>
      </c>
      <c r="J99" t="str">
        <f>"Q" &amp; ROUNDUP(MONTH(Table1[[#This Row],[Date]])/3, 0) &amp; "'" &amp; RIGHT(YEAR(Table1[[#This Row],[Date]]), 2)</f>
        <v>Q3'23</v>
      </c>
      <c r="K99" t="str">
        <f>VLOOKUP(Table1[[#This Row],[Store ID]],Table3[[Store ID]:[City]],4,FALSE)</f>
        <v>Nashville</v>
      </c>
      <c r="L99" t="str">
        <f>VLOOKUP(Table1[[#This Row],[Product Code]],Table4[[Product Code]:[Brand]],5,FALSE)</f>
        <v>Apple</v>
      </c>
      <c r="M99" t="str">
        <f>VLOOKUP(Table1[[#This Row],[Product Code]],Table4[[Product Code]:[Product Category]],3,FALSE)</f>
        <v>Gaming Consoles</v>
      </c>
      <c r="N99" t="str">
        <f>_xlfn.XLOOKUP(Table1[[#This Row],[Product Code]],Table4[Product Code],Table4[Subcategory])</f>
        <v>Game Consoles</v>
      </c>
    </row>
    <row r="100" spans="2:14" x14ac:dyDescent="0.3">
      <c r="B100" s="26" t="s">
        <v>14</v>
      </c>
      <c r="C100" s="26" t="str">
        <f>IF(_xlfn.XLOOKUP(TRIM(Table1[[#This Row],[Store ID]]), 'Stores Details'!B102:B121, 'Stores Details'!G102:G121, "") = "Inactive", "Yes", "No")</f>
        <v>No</v>
      </c>
      <c r="D100" s="14" t="s">
        <v>37</v>
      </c>
      <c r="E100" s="51">
        <v>45441</v>
      </c>
      <c r="F100" s="14">
        <v>6</v>
      </c>
      <c r="G100" s="17">
        <v>8828.76</v>
      </c>
      <c r="H100" s="27">
        <v>5973.9</v>
      </c>
      <c r="I100">
        <f>YEAR(Table1[[#This Row],[Date]])</f>
        <v>2024</v>
      </c>
      <c r="J100" t="str">
        <f>"Q" &amp; ROUNDUP(MONTH(Table1[[#This Row],[Date]])/3, 0) &amp; "'" &amp; RIGHT(YEAR(Table1[[#This Row],[Date]]), 2)</f>
        <v>Q2'24</v>
      </c>
      <c r="K100" t="str">
        <f>VLOOKUP(Table1[[#This Row],[Store ID]],Table3[[Store ID]:[City]],4,FALSE)</f>
        <v>Los Angeles</v>
      </c>
      <c r="L100" t="str">
        <f>VLOOKUP(Table1[[#This Row],[Product Code]],Table4[[Product Code]:[Brand]],5,FALSE)</f>
        <v>VoltEdge</v>
      </c>
      <c r="M100" t="str">
        <f>VLOOKUP(Table1[[#This Row],[Product Code]],Table4[[Product Code]:[Product Category]],3,FALSE)</f>
        <v>Smart Gadgets</v>
      </c>
      <c r="N100" t="str">
        <f>_xlfn.XLOOKUP(Table1[[#This Row],[Product Code]],Table4[Product Code],Table4[Subcategory])</f>
        <v>Fitness Bands</v>
      </c>
    </row>
    <row r="101" spans="2:14" x14ac:dyDescent="0.3">
      <c r="B101" s="26" t="s">
        <v>19</v>
      </c>
      <c r="C101" s="26" t="str">
        <f>IF(_xlfn.XLOOKUP(TRIM(Table1[[#This Row],[Store ID]]), 'Stores Details'!B103:B122, 'Stores Details'!G103:G122, "") = "Inactive", "Yes", "No")</f>
        <v>No</v>
      </c>
      <c r="D101" s="14" t="s">
        <v>64</v>
      </c>
      <c r="E101" s="51">
        <v>45481</v>
      </c>
      <c r="F101" s="14">
        <v>17</v>
      </c>
      <c r="G101" s="17">
        <v>5799.89</v>
      </c>
      <c r="H101" s="27">
        <v>3458.99</v>
      </c>
      <c r="I101">
        <f>YEAR(Table1[[#This Row],[Date]])</f>
        <v>2024</v>
      </c>
      <c r="J101" t="str">
        <f>"Q" &amp; ROUNDUP(MONTH(Table1[[#This Row],[Date]])/3, 0) &amp; "'" &amp; RIGHT(YEAR(Table1[[#This Row],[Date]]), 2)</f>
        <v>Q3'24</v>
      </c>
      <c r="K101" t="str">
        <f>VLOOKUP(Table1[[#This Row],[Store ID]],Table3[[Store ID]:[City]],4,FALSE)</f>
        <v>Honolulu</v>
      </c>
      <c r="L101" t="str">
        <f>VLOOKUP(Table1[[#This Row],[Product Code]],Table4[[Product Code]:[Brand]],5,FALSE)</f>
        <v>VoltEdge</v>
      </c>
      <c r="M101" t="str">
        <f>VLOOKUP(Table1[[#This Row],[Product Code]],Table4[[Product Code]:[Product Category]],3,FALSE)</f>
        <v>Accessories</v>
      </c>
      <c r="N101" t="str">
        <f>_xlfn.XLOOKUP(Table1[[#This Row],[Product Code]],Table4[Product Code],Table4[Subcategory])</f>
        <v>Keyboards</v>
      </c>
    </row>
    <row r="102" spans="2:14" x14ac:dyDescent="0.3">
      <c r="B102" s="26" t="s">
        <v>24</v>
      </c>
      <c r="C102" s="26" t="str">
        <f>IF(_xlfn.XLOOKUP(TRIM(Table1[[#This Row],[Store ID]]), 'Stores Details'!B104:B123, 'Stores Details'!G104:G123, "") = "Inactive", "Yes", "No")</f>
        <v>No</v>
      </c>
      <c r="D102" s="14" t="s">
        <v>48</v>
      </c>
      <c r="E102" s="51">
        <v>45439</v>
      </c>
      <c r="F102" s="14">
        <v>17</v>
      </c>
      <c r="G102" s="17">
        <v>13713.22</v>
      </c>
      <c r="H102" s="27">
        <v>8177.68</v>
      </c>
      <c r="I102">
        <f>YEAR(Table1[[#This Row],[Date]])</f>
        <v>2024</v>
      </c>
      <c r="J102" t="str">
        <f>"Q" &amp; ROUNDUP(MONTH(Table1[[#This Row],[Date]])/3, 0) &amp; "'" &amp; RIGHT(YEAR(Table1[[#This Row],[Date]]), 2)</f>
        <v>Q2'24</v>
      </c>
      <c r="K102" t="str">
        <f>VLOOKUP(Table1[[#This Row],[Store ID]],Table3[[Store ID]:[City]],4,FALSE)</f>
        <v>Atlanta</v>
      </c>
      <c r="L102" t="str">
        <f>VLOOKUP(Table1[[#This Row],[Product Code]],Table4[[Product Code]:[Brand]],5,FALSE)</f>
        <v>VoltEdge</v>
      </c>
      <c r="M102" t="str">
        <f>VLOOKUP(Table1[[#This Row],[Product Code]],Table4[[Product Code]:[Product Category]],3,FALSE)</f>
        <v>Gaming Consoles</v>
      </c>
      <c r="N102" t="str">
        <f>_xlfn.XLOOKUP(Table1[[#This Row],[Product Code]],Table4[Product Code],Table4[Subcategory])</f>
        <v>Game Consoles</v>
      </c>
    </row>
    <row r="103" spans="2:14" x14ac:dyDescent="0.3">
      <c r="B103" s="26" t="s">
        <v>20</v>
      </c>
      <c r="C103" s="26" t="str">
        <f>IF(_xlfn.XLOOKUP(TRIM(Table1[[#This Row],[Store ID]]), 'Stores Details'!B105:B124, 'Stores Details'!G105:G124, "") = "Inactive", "Yes", "No")</f>
        <v>No</v>
      </c>
      <c r="D103" s="14" t="s">
        <v>74</v>
      </c>
      <c r="E103" s="51">
        <v>44962</v>
      </c>
      <c r="F103" s="14">
        <v>27</v>
      </c>
      <c r="G103" s="17">
        <v>30539.969999999998</v>
      </c>
      <c r="H103" s="27">
        <v>25351.65</v>
      </c>
      <c r="I103">
        <f>YEAR(Table1[[#This Row],[Date]])</f>
        <v>2023</v>
      </c>
      <c r="J103" t="str">
        <f>"Q" &amp; ROUNDUP(MONTH(Table1[[#This Row],[Date]])/3, 0) &amp; "'" &amp; RIGHT(YEAR(Table1[[#This Row],[Date]]), 2)</f>
        <v>Q1'23</v>
      </c>
      <c r="K103" t="str">
        <f>VLOOKUP(Table1[[#This Row],[Store ID]],Table3[[Store ID]:[City]],4,FALSE)</f>
        <v>Denver</v>
      </c>
      <c r="L103" t="str">
        <f>VLOOKUP(Table1[[#This Row],[Product Code]],Table4[[Product Code]:[Brand]],5,FALSE)</f>
        <v>VoltEdge</v>
      </c>
      <c r="M103" t="str">
        <f>VLOOKUP(Table1[[#This Row],[Product Code]],Table4[[Product Code]:[Product Category]],3,FALSE)</f>
        <v>Gaming Consoles</v>
      </c>
      <c r="N103" t="str">
        <f>_xlfn.XLOOKUP(Table1[[#This Row],[Product Code]],Table4[Product Code],Table4[Subcategory])</f>
        <v>Gaming Headsets</v>
      </c>
    </row>
    <row r="104" spans="2:14" x14ac:dyDescent="0.3">
      <c r="B104" s="26" t="s">
        <v>26</v>
      </c>
      <c r="C104" s="26" t="str">
        <f>IF(_xlfn.XLOOKUP(TRIM(Table1[[#This Row],[Store ID]]), 'Stores Details'!B106:B125, 'Stores Details'!G106:G125, "") = "Inactive", "Yes", "No")</f>
        <v>No</v>
      </c>
      <c r="D104" s="14" t="s">
        <v>71</v>
      </c>
      <c r="E104" s="51">
        <v>44982</v>
      </c>
      <c r="F104" s="14">
        <v>24</v>
      </c>
      <c r="G104" s="17">
        <v>6222.48</v>
      </c>
      <c r="H104" s="27">
        <v>4067.2799999999997</v>
      </c>
      <c r="I104">
        <f>YEAR(Table1[[#This Row],[Date]])</f>
        <v>2023</v>
      </c>
      <c r="J104" t="str">
        <f>"Q" &amp; ROUNDUP(MONTH(Table1[[#This Row],[Date]])/3, 0) &amp; "'" &amp; RIGHT(YEAR(Table1[[#This Row],[Date]]), 2)</f>
        <v>Q1'23</v>
      </c>
      <c r="K104" t="str">
        <f>VLOOKUP(Table1[[#This Row],[Store ID]],Table3[[Store ID]:[City]],4,FALSE)</f>
        <v>Philadelphia</v>
      </c>
      <c r="L104" t="str">
        <f>VLOOKUP(Table1[[#This Row],[Product Code]],Table4[[Product Code]:[Brand]],5,FALSE)</f>
        <v>HP</v>
      </c>
      <c r="M104" t="str">
        <f>VLOOKUP(Table1[[#This Row],[Product Code]],Table4[[Product Code]:[Product Category]],3,FALSE)</f>
        <v>Smart Gadgets</v>
      </c>
      <c r="N104" t="str">
        <f>_xlfn.XLOOKUP(Table1[[#This Row],[Product Code]],Table4[Product Code],Table4[Subcategory])</f>
        <v>Smart Speakers</v>
      </c>
    </row>
    <row r="105" spans="2:14" x14ac:dyDescent="0.3">
      <c r="B105" s="26" t="s">
        <v>19</v>
      </c>
      <c r="C105" s="26" t="str">
        <f>IF(_xlfn.XLOOKUP(TRIM(Table1[[#This Row],[Store ID]]), 'Stores Details'!B107:B126, 'Stores Details'!G107:G126, "") = "Inactive", "Yes", "No")</f>
        <v>No</v>
      </c>
      <c r="D105" s="14" t="s">
        <v>57</v>
      </c>
      <c r="E105" s="51">
        <v>45199</v>
      </c>
      <c r="F105" s="14">
        <v>31</v>
      </c>
      <c r="G105" s="17">
        <v>27388.19</v>
      </c>
      <c r="H105" s="27">
        <v>19098.79</v>
      </c>
      <c r="I105">
        <f>YEAR(Table1[[#This Row],[Date]])</f>
        <v>2023</v>
      </c>
      <c r="J105" t="str">
        <f>"Q" &amp; ROUNDUP(MONTH(Table1[[#This Row],[Date]])/3, 0) &amp; "'" &amp; RIGHT(YEAR(Table1[[#This Row],[Date]]), 2)</f>
        <v>Q3'23</v>
      </c>
      <c r="K105" t="str">
        <f>VLOOKUP(Table1[[#This Row],[Store ID]],Table3[[Store ID]:[City]],4,FALSE)</f>
        <v>Honolulu</v>
      </c>
      <c r="L105" t="str">
        <f>VLOOKUP(Table1[[#This Row],[Product Code]],Table4[[Product Code]:[Brand]],5,FALSE)</f>
        <v>Bose</v>
      </c>
      <c r="M105" t="str">
        <f>VLOOKUP(Table1[[#This Row],[Product Code]],Table4[[Product Code]:[Product Category]],3,FALSE)</f>
        <v>Headphones</v>
      </c>
      <c r="N105" t="str">
        <f>_xlfn.XLOOKUP(Table1[[#This Row],[Product Code]],Table4[Product Code],Table4[Subcategory])</f>
        <v>Noise-Canceling Over-Ear</v>
      </c>
    </row>
    <row r="106" spans="2:14" x14ac:dyDescent="0.3">
      <c r="B106" s="26" t="s">
        <v>14</v>
      </c>
      <c r="C106" s="26" t="str">
        <f>IF(_xlfn.XLOOKUP(TRIM(Table1[[#This Row],[Store ID]]), 'Stores Details'!B108:B127, 'Stores Details'!G108:G127, "") = "Inactive", "Yes", "No")</f>
        <v>No</v>
      </c>
      <c r="D106" s="14" t="s">
        <v>43</v>
      </c>
      <c r="E106" s="51">
        <v>45620</v>
      </c>
      <c r="F106" s="14">
        <v>37</v>
      </c>
      <c r="G106" s="17">
        <v>49249.59</v>
      </c>
      <c r="H106" s="27">
        <v>30251.94</v>
      </c>
      <c r="I106">
        <f>YEAR(Table1[[#This Row],[Date]])</f>
        <v>2024</v>
      </c>
      <c r="J106" t="str">
        <f>"Q" &amp; ROUNDUP(MONTH(Table1[[#This Row],[Date]])/3, 0) &amp; "'" &amp; RIGHT(YEAR(Table1[[#This Row],[Date]]), 2)</f>
        <v>Q4'24</v>
      </c>
      <c r="K106" t="str">
        <f>VLOOKUP(Table1[[#This Row],[Store ID]],Table3[[Store ID]:[City]],4,FALSE)</f>
        <v>Los Angeles</v>
      </c>
      <c r="L106" t="str">
        <f>VLOOKUP(Table1[[#This Row],[Product Code]],Table4[[Product Code]:[Brand]],5,FALSE)</f>
        <v>Apple</v>
      </c>
      <c r="M106" t="str">
        <f>VLOOKUP(Table1[[#This Row],[Product Code]],Table4[[Product Code]:[Product Category]],3,FALSE)</f>
        <v>Smart Gadgets</v>
      </c>
      <c r="N106" t="str">
        <f>_xlfn.XLOOKUP(Table1[[#This Row],[Product Code]],Table4[Product Code],Table4[Subcategory])</f>
        <v>Smartwatches</v>
      </c>
    </row>
    <row r="107" spans="2:14" x14ac:dyDescent="0.3">
      <c r="B107" s="26" t="s">
        <v>23</v>
      </c>
      <c r="C107" s="26" t="str">
        <f>IF(_xlfn.XLOOKUP(TRIM(Table1[[#This Row],[Store ID]]), 'Stores Details'!B109:B128, 'Stores Details'!G109:G128, "") = "Inactive", "Yes", "No")</f>
        <v>No</v>
      </c>
      <c r="D107" s="14" t="s">
        <v>58</v>
      </c>
      <c r="E107" s="51">
        <v>45009</v>
      </c>
      <c r="F107" s="14">
        <v>20</v>
      </c>
      <c r="G107" s="17">
        <v>17561.400000000001</v>
      </c>
      <c r="H107" s="27">
        <v>12099.400000000001</v>
      </c>
      <c r="I107">
        <f>YEAR(Table1[[#This Row],[Date]])</f>
        <v>2023</v>
      </c>
      <c r="J107" t="str">
        <f>"Q" &amp; ROUNDUP(MONTH(Table1[[#This Row],[Date]])/3, 0) &amp; "'" &amp; RIGHT(YEAR(Table1[[#This Row],[Date]]), 2)</f>
        <v>Q1'23</v>
      </c>
      <c r="K107" t="str">
        <f>VLOOKUP(Table1[[#This Row],[Store ID]],Table3[[Store ID]:[City]],4,FALSE)</f>
        <v>San Francisco</v>
      </c>
      <c r="L107" t="str">
        <f>VLOOKUP(Table1[[#This Row],[Product Code]],Table4[[Product Code]:[Brand]],5,FALSE)</f>
        <v>Sony</v>
      </c>
      <c r="M107" t="str">
        <f>VLOOKUP(Table1[[#This Row],[Product Code]],Table4[[Product Code]:[Product Category]],3,FALSE)</f>
        <v>Accessories</v>
      </c>
      <c r="N107" t="str">
        <f>_xlfn.XLOOKUP(Table1[[#This Row],[Product Code]],Table4[Product Code],Table4[Subcategory])</f>
        <v>Chargers</v>
      </c>
    </row>
    <row r="108" spans="2:14" x14ac:dyDescent="0.3">
      <c r="B108" s="26" t="s">
        <v>28</v>
      </c>
      <c r="C108" s="26" t="str">
        <f>IF(_xlfn.XLOOKUP(TRIM(Table1[[#This Row],[Store ID]]), 'Stores Details'!B110:B129, 'Stores Details'!G110:G129, "") = "Inactive", "Yes", "No")</f>
        <v>No</v>
      </c>
      <c r="D108" s="14" t="s">
        <v>71</v>
      </c>
      <c r="E108" s="51">
        <v>45241</v>
      </c>
      <c r="F108" s="14">
        <v>26</v>
      </c>
      <c r="G108" s="17">
        <v>6741.0199999999995</v>
      </c>
      <c r="H108" s="27">
        <v>4406.22</v>
      </c>
      <c r="I108">
        <f>YEAR(Table1[[#This Row],[Date]])</f>
        <v>2023</v>
      </c>
      <c r="J108" t="str">
        <f>"Q" &amp; ROUNDUP(MONTH(Table1[[#This Row],[Date]])/3, 0) &amp; "'" &amp; RIGHT(YEAR(Table1[[#This Row],[Date]]), 2)</f>
        <v>Q4'23</v>
      </c>
      <c r="K108" t="str">
        <f>VLOOKUP(Table1[[#This Row],[Store ID]],Table3[[Store ID]:[City]],4,FALSE)</f>
        <v>Portland</v>
      </c>
      <c r="L108" t="str">
        <f>VLOOKUP(Table1[[#This Row],[Product Code]],Table4[[Product Code]:[Brand]],5,FALSE)</f>
        <v>HP</v>
      </c>
      <c r="M108" t="str">
        <f>VLOOKUP(Table1[[#This Row],[Product Code]],Table4[[Product Code]:[Product Category]],3,FALSE)</f>
        <v>Smart Gadgets</v>
      </c>
      <c r="N108" t="str">
        <f>_xlfn.XLOOKUP(Table1[[#This Row],[Product Code]],Table4[Product Code],Table4[Subcategory])</f>
        <v>Smart Speakers</v>
      </c>
    </row>
    <row r="109" spans="2:14" x14ac:dyDescent="0.3">
      <c r="B109" s="26" t="s">
        <v>19</v>
      </c>
      <c r="C109" s="26" t="str">
        <f>IF(_xlfn.XLOOKUP(TRIM(Table1[[#This Row],[Store ID]]), 'Stores Details'!B111:B130, 'Stores Details'!G111:G130, "") = "Inactive", "Yes", "No")</f>
        <v>No</v>
      </c>
      <c r="D109" s="14" t="s">
        <v>64</v>
      </c>
      <c r="E109" s="51">
        <v>45241</v>
      </c>
      <c r="F109" s="14">
        <v>34</v>
      </c>
      <c r="G109" s="17">
        <v>11599.78</v>
      </c>
      <c r="H109" s="27">
        <v>6917.98</v>
      </c>
      <c r="I109">
        <f>YEAR(Table1[[#This Row],[Date]])</f>
        <v>2023</v>
      </c>
      <c r="J109" t="str">
        <f>"Q" &amp; ROUNDUP(MONTH(Table1[[#This Row],[Date]])/3, 0) &amp; "'" &amp; RIGHT(YEAR(Table1[[#This Row],[Date]]), 2)</f>
        <v>Q4'23</v>
      </c>
      <c r="K109" t="str">
        <f>VLOOKUP(Table1[[#This Row],[Store ID]],Table3[[Store ID]:[City]],4,FALSE)</f>
        <v>Honolulu</v>
      </c>
      <c r="L109" t="str">
        <f>VLOOKUP(Table1[[#This Row],[Product Code]],Table4[[Product Code]:[Brand]],5,FALSE)</f>
        <v>VoltEdge</v>
      </c>
      <c r="M109" t="str">
        <f>VLOOKUP(Table1[[#This Row],[Product Code]],Table4[[Product Code]:[Product Category]],3,FALSE)</f>
        <v>Accessories</v>
      </c>
      <c r="N109" t="str">
        <f>_xlfn.XLOOKUP(Table1[[#This Row],[Product Code]],Table4[Product Code],Table4[Subcategory])</f>
        <v>Keyboards</v>
      </c>
    </row>
    <row r="110" spans="2:14" x14ac:dyDescent="0.3">
      <c r="B110" s="26" t="s">
        <v>25</v>
      </c>
      <c r="C110" s="26" t="str">
        <f>IF(_xlfn.XLOOKUP(TRIM(Table1[[#This Row],[Store ID]]), 'Stores Details'!B112:B131, 'Stores Details'!G112:G131, "") = "Inactive", "Yes", "No")</f>
        <v>No</v>
      </c>
      <c r="D110" s="14" t="s">
        <v>74</v>
      </c>
      <c r="E110" s="51">
        <v>45030</v>
      </c>
      <c r="F110" s="14">
        <v>8</v>
      </c>
      <c r="G110" s="17">
        <v>9048.8799999999992</v>
      </c>
      <c r="H110" s="27">
        <v>7511.6</v>
      </c>
      <c r="I110">
        <f>YEAR(Table1[[#This Row],[Date]])</f>
        <v>2023</v>
      </c>
      <c r="J110" t="str">
        <f>"Q" &amp; ROUNDUP(MONTH(Table1[[#This Row],[Date]])/3, 0) &amp; "'" &amp; RIGHT(YEAR(Table1[[#This Row],[Date]]), 2)</f>
        <v>Q2'23</v>
      </c>
      <c r="K110" t="str">
        <f>VLOOKUP(Table1[[#This Row],[Store ID]],Table3[[Store ID]:[City]],4,FALSE)</f>
        <v>Dallas</v>
      </c>
      <c r="L110" t="str">
        <f>VLOOKUP(Table1[[#This Row],[Product Code]],Table4[[Product Code]:[Brand]],5,FALSE)</f>
        <v>VoltEdge</v>
      </c>
      <c r="M110" t="str">
        <f>VLOOKUP(Table1[[#This Row],[Product Code]],Table4[[Product Code]:[Product Category]],3,FALSE)</f>
        <v>Gaming Consoles</v>
      </c>
      <c r="N110" t="str">
        <f>_xlfn.XLOOKUP(Table1[[#This Row],[Product Code]],Table4[Product Code],Table4[Subcategory])</f>
        <v>Gaming Headsets</v>
      </c>
    </row>
    <row r="111" spans="2:14" x14ac:dyDescent="0.3">
      <c r="B111" s="26" t="s">
        <v>18</v>
      </c>
      <c r="C111" s="26" t="str">
        <f>IF(_xlfn.XLOOKUP(TRIM(Table1[[#This Row],[Store ID]]), 'Stores Details'!B113:B132, 'Stores Details'!G113:G132, "") = "Inactive", "Yes", "No")</f>
        <v>No</v>
      </c>
      <c r="D111" s="14" t="s">
        <v>32</v>
      </c>
      <c r="E111" s="51">
        <v>45304</v>
      </c>
      <c r="F111" s="14">
        <v>19</v>
      </c>
      <c r="G111" s="17">
        <v>3476.62</v>
      </c>
      <c r="H111" s="27">
        <v>2641.1899999999996</v>
      </c>
      <c r="I111">
        <f>YEAR(Table1[[#This Row],[Date]])</f>
        <v>2024</v>
      </c>
      <c r="J111" t="str">
        <f>"Q" &amp; ROUNDUP(MONTH(Table1[[#This Row],[Date]])/3, 0) &amp; "'" &amp; RIGHT(YEAR(Table1[[#This Row],[Date]]), 2)</f>
        <v>Q1'24</v>
      </c>
      <c r="K111" t="str">
        <f>VLOOKUP(Table1[[#This Row],[Store ID]],Table3[[Store ID]:[City]],4,FALSE)</f>
        <v>Minneapolis</v>
      </c>
      <c r="L111" t="str">
        <f>VLOOKUP(Table1[[#This Row],[Product Code]],Table4[[Product Code]:[Brand]],5,FALSE)</f>
        <v>Sony</v>
      </c>
      <c r="M111" t="str">
        <f>VLOOKUP(Table1[[#This Row],[Product Code]],Table4[[Product Code]:[Product Category]],3,FALSE)</f>
        <v>Accessories</v>
      </c>
      <c r="N111" t="str">
        <f>_xlfn.XLOOKUP(Table1[[#This Row],[Product Code]],Table4[Product Code],Table4[Subcategory])</f>
        <v>Chargers</v>
      </c>
    </row>
    <row r="112" spans="2:14" x14ac:dyDescent="0.3">
      <c r="B112" s="26" t="s">
        <v>21</v>
      </c>
      <c r="C112" s="26" t="str">
        <f>IF(_xlfn.XLOOKUP(TRIM(Table1[[#This Row],[Store ID]]), 'Stores Details'!B114:B133, 'Stores Details'!G114:G133, "") = "Inactive", "Yes", "No")</f>
        <v>No</v>
      </c>
      <c r="D112" s="14" t="s">
        <v>58</v>
      </c>
      <c r="E112" s="51">
        <v>45078</v>
      </c>
      <c r="F112" s="14">
        <v>4</v>
      </c>
      <c r="G112" s="17">
        <v>3512.28</v>
      </c>
      <c r="H112" s="27">
        <v>2419.88</v>
      </c>
      <c r="I112">
        <f>YEAR(Table1[[#This Row],[Date]])</f>
        <v>2023</v>
      </c>
      <c r="J112" t="str">
        <f>"Q" &amp; ROUNDUP(MONTH(Table1[[#This Row],[Date]])/3, 0) &amp; "'" &amp; RIGHT(YEAR(Table1[[#This Row],[Date]]), 2)</f>
        <v>Q2'23</v>
      </c>
      <c r="K112" t="str">
        <f>VLOOKUP(Table1[[#This Row],[Store ID]],Table3[[Store ID]:[City]],4,FALSE)</f>
        <v>Raleigh</v>
      </c>
      <c r="L112" t="str">
        <f>VLOOKUP(Table1[[#This Row],[Product Code]],Table4[[Product Code]:[Brand]],5,FALSE)</f>
        <v>Sony</v>
      </c>
      <c r="M112" t="str">
        <f>VLOOKUP(Table1[[#This Row],[Product Code]],Table4[[Product Code]:[Product Category]],3,FALSE)</f>
        <v>Accessories</v>
      </c>
      <c r="N112" t="str">
        <f>_xlfn.XLOOKUP(Table1[[#This Row],[Product Code]],Table4[Product Code],Table4[Subcategory])</f>
        <v>Chargers</v>
      </c>
    </row>
    <row r="113" spans="2:14" x14ac:dyDescent="0.3">
      <c r="B113" s="26" t="s">
        <v>30</v>
      </c>
      <c r="C113" s="26" t="str">
        <f>IF(_xlfn.XLOOKUP(TRIM(Table1[[#This Row],[Store ID]]), 'Stores Details'!B115:B134, 'Stores Details'!G115:G134, "") = "Inactive", "Yes", "No")</f>
        <v>No</v>
      </c>
      <c r="D113" s="14" t="s">
        <v>36</v>
      </c>
      <c r="E113" s="51">
        <v>45475</v>
      </c>
      <c r="F113" s="14">
        <v>9</v>
      </c>
      <c r="G113" s="17">
        <v>6569.82</v>
      </c>
      <c r="H113" s="27">
        <v>5300.91</v>
      </c>
      <c r="I113">
        <f>YEAR(Table1[[#This Row],[Date]])</f>
        <v>2024</v>
      </c>
      <c r="J113" t="str">
        <f>"Q" &amp; ROUNDUP(MONTH(Table1[[#This Row],[Date]])/3, 0) &amp; "'" &amp; RIGHT(YEAR(Table1[[#This Row],[Date]]), 2)</f>
        <v>Q3'24</v>
      </c>
      <c r="K113" t="str">
        <f>VLOOKUP(Table1[[#This Row],[Store ID]],Table3[[Store ID]:[City]],4,FALSE)</f>
        <v>Nashville</v>
      </c>
      <c r="L113" t="str">
        <f>VLOOKUP(Table1[[#This Row],[Product Code]],Table4[[Product Code]:[Brand]],5,FALSE)</f>
        <v>VoltEdge</v>
      </c>
      <c r="M113" t="str">
        <f>VLOOKUP(Table1[[#This Row],[Product Code]],Table4[[Product Code]:[Product Category]],3,FALSE)</f>
        <v>Gaming Consoles</v>
      </c>
      <c r="N113" t="str">
        <f>_xlfn.XLOOKUP(Table1[[#This Row],[Product Code]],Table4[Product Code],Table4[Subcategory])</f>
        <v>VR Headsets</v>
      </c>
    </row>
    <row r="114" spans="2:14" x14ac:dyDescent="0.3">
      <c r="B114" s="26" t="s">
        <v>18</v>
      </c>
      <c r="C114" s="26" t="str">
        <f>IF(_xlfn.XLOOKUP(TRIM(Table1[[#This Row],[Store ID]]), 'Stores Details'!B116:B135, 'Stores Details'!G116:G135, "") = "Inactive", "Yes", "No")</f>
        <v>No</v>
      </c>
      <c r="D114" s="14" t="s">
        <v>41</v>
      </c>
      <c r="E114" s="51">
        <v>45391</v>
      </c>
      <c r="F114" s="14">
        <v>12</v>
      </c>
      <c r="G114" s="17">
        <v>5768.4</v>
      </c>
      <c r="H114" s="27">
        <v>3623.2799999999997</v>
      </c>
      <c r="I114">
        <f>YEAR(Table1[[#This Row],[Date]])</f>
        <v>2024</v>
      </c>
      <c r="J114" t="str">
        <f>"Q" &amp; ROUNDUP(MONTH(Table1[[#This Row],[Date]])/3, 0) &amp; "'" &amp; RIGHT(YEAR(Table1[[#This Row],[Date]]), 2)</f>
        <v>Q2'24</v>
      </c>
      <c r="K114" t="str">
        <f>VLOOKUP(Table1[[#This Row],[Store ID]],Table3[[Store ID]:[City]],4,FALSE)</f>
        <v>Minneapolis</v>
      </c>
      <c r="L114" t="str">
        <f>VLOOKUP(Table1[[#This Row],[Product Code]],Table4[[Product Code]:[Brand]],5,FALSE)</f>
        <v>VoltEdge</v>
      </c>
      <c r="M114" t="str">
        <f>VLOOKUP(Table1[[#This Row],[Product Code]],Table4[[Product Code]:[Product Category]],3,FALSE)</f>
        <v>Laptops</v>
      </c>
      <c r="N114" t="str">
        <f>_xlfn.XLOOKUP(Table1[[#This Row],[Product Code]],Table4[Product Code],Table4[Subcategory])</f>
        <v>Gaming Laptops</v>
      </c>
    </row>
    <row r="115" spans="2:14" x14ac:dyDescent="0.3">
      <c r="B115" s="26" t="s">
        <v>25</v>
      </c>
      <c r="C115" s="26" t="str">
        <f>IF(_xlfn.XLOOKUP(TRIM(Table1[[#This Row],[Store ID]]), 'Stores Details'!B117:B136, 'Stores Details'!G117:G136, "") = "Inactive", "Yes", "No")</f>
        <v>No</v>
      </c>
      <c r="D115" s="14" t="s">
        <v>45</v>
      </c>
      <c r="E115" s="51">
        <v>45292</v>
      </c>
      <c r="F115" s="14">
        <v>31</v>
      </c>
      <c r="G115" s="17">
        <v>20827.350000000002</v>
      </c>
      <c r="H115" s="27">
        <v>16448.29</v>
      </c>
      <c r="I115">
        <f>YEAR(Table1[[#This Row],[Date]])</f>
        <v>2024</v>
      </c>
      <c r="J115" t="str">
        <f>"Q" &amp; ROUNDUP(MONTH(Table1[[#This Row],[Date]])/3, 0) &amp; "'" &amp; RIGHT(YEAR(Table1[[#This Row],[Date]]), 2)</f>
        <v>Q1'24</v>
      </c>
      <c r="K115" t="str">
        <f>VLOOKUP(Table1[[#This Row],[Store ID]],Table3[[Store ID]:[City]],4,FALSE)</f>
        <v>Dallas</v>
      </c>
      <c r="L115" t="str">
        <f>VLOOKUP(Table1[[#This Row],[Product Code]],Table4[[Product Code]:[Brand]],5,FALSE)</f>
        <v>VoltEdge</v>
      </c>
      <c r="M115" t="str">
        <f>VLOOKUP(Table1[[#This Row],[Product Code]],Table4[[Product Code]:[Product Category]],3,FALSE)</f>
        <v>Accessories</v>
      </c>
      <c r="N115" t="str">
        <f>_xlfn.XLOOKUP(Table1[[#This Row],[Product Code]],Table4[Product Code],Table4[Subcategory])</f>
        <v>Chargers</v>
      </c>
    </row>
    <row r="116" spans="2:14" x14ac:dyDescent="0.3">
      <c r="B116" s="26" t="s">
        <v>28</v>
      </c>
      <c r="C116" s="26" t="str">
        <f>IF(_xlfn.XLOOKUP(TRIM(Table1[[#This Row],[Store ID]]), 'Stores Details'!B118:B137, 'Stores Details'!G118:G137, "") = "Inactive", "Yes", "No")</f>
        <v>No</v>
      </c>
      <c r="D116" s="14" t="s">
        <v>35</v>
      </c>
      <c r="E116" s="51">
        <v>45500</v>
      </c>
      <c r="F116" s="14">
        <v>19</v>
      </c>
      <c r="G116" s="17">
        <v>7584.0400000000009</v>
      </c>
      <c r="H116" s="27">
        <v>5731.16</v>
      </c>
      <c r="I116">
        <f>YEAR(Table1[[#This Row],[Date]])</f>
        <v>2024</v>
      </c>
      <c r="J116" t="str">
        <f>"Q" &amp; ROUNDUP(MONTH(Table1[[#This Row],[Date]])/3, 0) &amp; "'" &amp; RIGHT(YEAR(Table1[[#This Row],[Date]]), 2)</f>
        <v>Q3'24</v>
      </c>
      <c r="K116" t="str">
        <f>VLOOKUP(Table1[[#This Row],[Store ID]],Table3[[Store ID]:[City]],4,FALSE)</f>
        <v>Portland</v>
      </c>
      <c r="L116" t="str">
        <f>VLOOKUP(Table1[[#This Row],[Product Code]],Table4[[Product Code]:[Brand]],5,FALSE)</f>
        <v>Dell</v>
      </c>
      <c r="M116" t="str">
        <f>VLOOKUP(Table1[[#This Row],[Product Code]],Table4[[Product Code]:[Product Category]],3,FALSE)</f>
        <v>Smart Gadgets</v>
      </c>
      <c r="N116" t="str">
        <f>_xlfn.XLOOKUP(Table1[[#This Row],[Product Code]],Table4[Product Code],Table4[Subcategory])</f>
        <v>Streaming Devices</v>
      </c>
    </row>
    <row r="117" spans="2:14" x14ac:dyDescent="0.3">
      <c r="B117" s="26" t="s">
        <v>14</v>
      </c>
      <c r="C117" s="26" t="str">
        <f>IF(_xlfn.XLOOKUP(TRIM(Table1[[#This Row],[Store ID]]), 'Stores Details'!B119:B138, 'Stores Details'!G119:G138, "") = "Inactive", "Yes", "No")</f>
        <v>No</v>
      </c>
      <c r="D117" s="14" t="s">
        <v>68</v>
      </c>
      <c r="E117" s="51">
        <v>45033</v>
      </c>
      <c r="F117" s="14">
        <v>22</v>
      </c>
      <c r="G117" s="17">
        <v>22965.360000000001</v>
      </c>
      <c r="H117" s="27">
        <v>14168.88</v>
      </c>
      <c r="I117">
        <f>YEAR(Table1[[#This Row],[Date]])</f>
        <v>2023</v>
      </c>
      <c r="J117" t="str">
        <f>"Q" &amp; ROUNDUP(MONTH(Table1[[#This Row],[Date]])/3, 0) &amp; "'" &amp; RIGHT(YEAR(Table1[[#This Row],[Date]]), 2)</f>
        <v>Q2'23</v>
      </c>
      <c r="K117" t="str">
        <f>VLOOKUP(Table1[[#This Row],[Store ID]],Table3[[Store ID]:[City]],4,FALSE)</f>
        <v>Los Angeles</v>
      </c>
      <c r="L117" t="str">
        <f>VLOOKUP(Table1[[#This Row],[Product Code]],Table4[[Product Code]:[Brand]],5,FALSE)</f>
        <v>Apple</v>
      </c>
      <c r="M117" t="str">
        <f>VLOOKUP(Table1[[#This Row],[Product Code]],Table4[[Product Code]:[Product Category]],3,FALSE)</f>
        <v>Gaming Consoles</v>
      </c>
      <c r="N117" t="str">
        <f>_xlfn.XLOOKUP(Table1[[#This Row],[Product Code]],Table4[Product Code],Table4[Subcategory])</f>
        <v>VR Headsets</v>
      </c>
    </row>
    <row r="118" spans="2:14" x14ac:dyDescent="0.3">
      <c r="B118" s="26" t="s">
        <v>14</v>
      </c>
      <c r="C118" s="26" t="str">
        <f>IF(_xlfn.XLOOKUP(TRIM(Table1[[#This Row],[Store ID]]), 'Stores Details'!B120:B139, 'Stores Details'!G120:G139, "") = "Inactive", "Yes", "No")</f>
        <v>No</v>
      </c>
      <c r="D118" s="14" t="s">
        <v>40</v>
      </c>
      <c r="E118" s="51">
        <v>45655</v>
      </c>
      <c r="F118" s="14">
        <v>30</v>
      </c>
      <c r="G118" s="17">
        <v>40613.699999999997</v>
      </c>
      <c r="H118" s="27">
        <v>29233.800000000003</v>
      </c>
      <c r="I118">
        <f>YEAR(Table1[[#This Row],[Date]])</f>
        <v>2024</v>
      </c>
      <c r="J118" t="str">
        <f>"Q" &amp; ROUNDUP(MONTH(Table1[[#This Row],[Date]])/3, 0) &amp; "'" &amp; RIGHT(YEAR(Table1[[#This Row],[Date]]), 2)</f>
        <v>Q4'24</v>
      </c>
      <c r="K118" t="str">
        <f>VLOOKUP(Table1[[#This Row],[Store ID]],Table3[[Store ID]:[City]],4,FALSE)</f>
        <v>Los Angeles</v>
      </c>
      <c r="L118" t="str">
        <f>VLOOKUP(Table1[[#This Row],[Product Code]],Table4[[Product Code]:[Brand]],5,FALSE)</f>
        <v>HP</v>
      </c>
      <c r="M118" t="str">
        <f>VLOOKUP(Table1[[#This Row],[Product Code]],Table4[[Product Code]:[Product Category]],3,FALSE)</f>
        <v>Gaming Consoles</v>
      </c>
      <c r="N118" t="str">
        <f>_xlfn.XLOOKUP(Table1[[#This Row],[Product Code]],Table4[Product Code],Table4[Subcategory])</f>
        <v>Game Consoles</v>
      </c>
    </row>
    <row r="119" spans="2:14" x14ac:dyDescent="0.3">
      <c r="B119" s="26" t="s">
        <v>18</v>
      </c>
      <c r="C119" s="26" t="str">
        <f>IF(_xlfn.XLOOKUP(TRIM(Table1[[#This Row],[Store ID]]), 'Stores Details'!B121:B140, 'Stores Details'!G121:G140, "") = "Inactive", "Yes", "No")</f>
        <v>No</v>
      </c>
      <c r="D119" s="14" t="s">
        <v>72</v>
      </c>
      <c r="E119" s="51">
        <v>45221</v>
      </c>
      <c r="F119" s="14">
        <v>39</v>
      </c>
      <c r="G119" s="17">
        <v>20922.72</v>
      </c>
      <c r="H119" s="27">
        <v>15250.169999999998</v>
      </c>
      <c r="I119">
        <f>YEAR(Table1[[#This Row],[Date]])</f>
        <v>2023</v>
      </c>
      <c r="J119" t="str">
        <f>"Q" &amp; ROUNDUP(MONTH(Table1[[#This Row],[Date]])/3, 0) &amp; "'" &amp; RIGHT(YEAR(Table1[[#This Row],[Date]]), 2)</f>
        <v>Q4'23</v>
      </c>
      <c r="K119" t="str">
        <f>VLOOKUP(Table1[[#This Row],[Store ID]],Table3[[Store ID]:[City]],4,FALSE)</f>
        <v>Minneapolis</v>
      </c>
      <c r="L119" t="str">
        <f>VLOOKUP(Table1[[#This Row],[Product Code]],Table4[[Product Code]:[Brand]],5,FALSE)</f>
        <v>VoltEdge</v>
      </c>
      <c r="M119" t="str">
        <f>VLOOKUP(Table1[[#This Row],[Product Code]],Table4[[Product Code]:[Product Category]],3,FALSE)</f>
        <v>Gaming Consoles</v>
      </c>
      <c r="N119" t="str">
        <f>_xlfn.XLOOKUP(Table1[[#This Row],[Product Code]],Table4[Product Code],Table4[Subcategory])</f>
        <v>Game Consoles</v>
      </c>
    </row>
    <row r="120" spans="2:14" x14ac:dyDescent="0.3">
      <c r="B120" s="26" t="s">
        <v>18</v>
      </c>
      <c r="C120" s="26" t="str">
        <f>IF(_xlfn.XLOOKUP(TRIM(Table1[[#This Row],[Store ID]]), 'Stores Details'!B122:B141, 'Stores Details'!G122:G141, "") = "Inactive", "Yes", "No")</f>
        <v>No</v>
      </c>
      <c r="D120" s="14" t="s">
        <v>79</v>
      </c>
      <c r="E120" s="51">
        <v>44981</v>
      </c>
      <c r="F120" s="14">
        <v>18</v>
      </c>
      <c r="G120" s="17">
        <v>15987.78</v>
      </c>
      <c r="H120" s="27">
        <v>13004.1</v>
      </c>
      <c r="I120">
        <f>YEAR(Table1[[#This Row],[Date]])</f>
        <v>2023</v>
      </c>
      <c r="J120" t="str">
        <f>"Q" &amp; ROUNDUP(MONTH(Table1[[#This Row],[Date]])/3, 0) &amp; "'" &amp; RIGHT(YEAR(Table1[[#This Row],[Date]]), 2)</f>
        <v>Q1'23</v>
      </c>
      <c r="K120" t="str">
        <f>VLOOKUP(Table1[[#This Row],[Store ID]],Table3[[Store ID]:[City]],4,FALSE)</f>
        <v>Minneapolis</v>
      </c>
      <c r="L120" t="str">
        <f>VLOOKUP(Table1[[#This Row],[Product Code]],Table4[[Product Code]:[Brand]],5,FALSE)</f>
        <v>Sony</v>
      </c>
      <c r="M120" t="str">
        <f>VLOOKUP(Table1[[#This Row],[Product Code]],Table4[[Product Code]:[Product Category]],3,FALSE)</f>
        <v>Accessories</v>
      </c>
      <c r="N120" t="str">
        <f>_xlfn.XLOOKUP(Table1[[#This Row],[Product Code]],Table4[Product Code],Table4[Subcategory])</f>
        <v>Keyboards</v>
      </c>
    </row>
    <row r="121" spans="2:14" x14ac:dyDescent="0.3">
      <c r="B121" s="26" t="s">
        <v>16</v>
      </c>
      <c r="C121" s="26" t="str">
        <f>IF(_xlfn.XLOOKUP(TRIM(Table1[[#This Row],[Store ID]]), 'Stores Details'!B123:B142, 'Stores Details'!G123:G142, "") = "Inactive", "Yes", "No")</f>
        <v>No</v>
      </c>
      <c r="D121" s="14" t="s">
        <v>62</v>
      </c>
      <c r="E121" s="51">
        <v>45180</v>
      </c>
      <c r="F121" s="14">
        <v>10</v>
      </c>
      <c r="G121" s="17">
        <v>6530</v>
      </c>
      <c r="H121" s="27">
        <v>4891.5</v>
      </c>
      <c r="I121">
        <f>YEAR(Table1[[#This Row],[Date]])</f>
        <v>2023</v>
      </c>
      <c r="J121" t="str">
        <f>"Q" &amp; ROUNDUP(MONTH(Table1[[#This Row],[Date]])/3, 0) &amp; "'" &amp; RIGHT(YEAR(Table1[[#This Row],[Date]]), 2)</f>
        <v>Q3'23</v>
      </c>
      <c r="K121" t="str">
        <f>VLOOKUP(Table1[[#This Row],[Store ID]],Table3[[Store ID]:[City]],4,FALSE)</f>
        <v>Chicago</v>
      </c>
      <c r="L121" t="str">
        <f>VLOOKUP(Table1[[#This Row],[Product Code]],Table4[[Product Code]:[Brand]],5,FALSE)</f>
        <v>ASUS</v>
      </c>
      <c r="M121" t="str">
        <f>VLOOKUP(Table1[[#This Row],[Product Code]],Table4[[Product Code]:[Product Category]],3,FALSE)</f>
        <v>Laptops</v>
      </c>
      <c r="N121" t="str">
        <f>_xlfn.XLOOKUP(Table1[[#This Row],[Product Code]],Table4[Product Code],Table4[Subcategory])</f>
        <v>Gaming Laptops</v>
      </c>
    </row>
    <row r="122" spans="2:14" x14ac:dyDescent="0.3">
      <c r="B122" s="26" t="s">
        <v>18</v>
      </c>
      <c r="C122" s="26" t="str">
        <f>IF(_xlfn.XLOOKUP(TRIM(Table1[[#This Row],[Store ID]]), 'Stores Details'!B124:B143, 'Stores Details'!G124:G143, "") = "Inactive", "Yes", "No")</f>
        <v>No</v>
      </c>
      <c r="D122" s="14" t="s">
        <v>63</v>
      </c>
      <c r="E122" s="51">
        <v>45454</v>
      </c>
      <c r="F122" s="14">
        <v>20</v>
      </c>
      <c r="G122" s="17">
        <v>6637.6</v>
      </c>
      <c r="H122" s="27">
        <v>3954.2000000000003</v>
      </c>
      <c r="I122">
        <f>YEAR(Table1[[#This Row],[Date]])</f>
        <v>2024</v>
      </c>
      <c r="J122" t="str">
        <f>"Q" &amp; ROUNDUP(MONTH(Table1[[#This Row],[Date]])/3, 0) &amp; "'" &amp; RIGHT(YEAR(Table1[[#This Row],[Date]]), 2)</f>
        <v>Q2'24</v>
      </c>
      <c r="K122" t="str">
        <f>VLOOKUP(Table1[[#This Row],[Store ID]],Table3[[Store ID]:[City]],4,FALSE)</f>
        <v>Minneapolis</v>
      </c>
      <c r="L122" t="str">
        <f>VLOOKUP(Table1[[#This Row],[Product Code]],Table4[[Product Code]:[Brand]],5,FALSE)</f>
        <v>Samsung</v>
      </c>
      <c r="M122" t="str">
        <f>VLOOKUP(Table1[[#This Row],[Product Code]],Table4[[Product Code]:[Product Category]],3,FALSE)</f>
        <v>Laptops</v>
      </c>
      <c r="N122" t="str">
        <f>_xlfn.XLOOKUP(Table1[[#This Row],[Product Code]],Table4[Product Code],Table4[Subcategory])</f>
        <v>Gaming Laptops</v>
      </c>
    </row>
    <row r="123" spans="2:14" x14ac:dyDescent="0.3">
      <c r="B123" s="26" t="s">
        <v>14</v>
      </c>
      <c r="C123" s="26" t="str">
        <f>IF(_xlfn.XLOOKUP(TRIM(Table1[[#This Row],[Store ID]]), 'Stores Details'!B125:B144, 'Stores Details'!G125:G144, "") = "Inactive", "Yes", "No")</f>
        <v>No</v>
      </c>
      <c r="D123" s="14" t="s">
        <v>49</v>
      </c>
      <c r="E123" s="51">
        <v>45617</v>
      </c>
      <c r="F123" s="14">
        <v>30</v>
      </c>
      <c r="G123" s="17">
        <v>33240</v>
      </c>
      <c r="H123" s="27">
        <v>26041.5</v>
      </c>
      <c r="I123">
        <f>YEAR(Table1[[#This Row],[Date]])</f>
        <v>2024</v>
      </c>
      <c r="J123" t="str">
        <f>"Q" &amp; ROUNDUP(MONTH(Table1[[#This Row],[Date]])/3, 0) &amp; "'" &amp; RIGHT(YEAR(Table1[[#This Row],[Date]]), 2)</f>
        <v>Q4'24</v>
      </c>
      <c r="K123" t="str">
        <f>VLOOKUP(Table1[[#This Row],[Store ID]],Table3[[Store ID]:[City]],4,FALSE)</f>
        <v>Los Angeles</v>
      </c>
      <c r="L123" t="str">
        <f>VLOOKUP(Table1[[#This Row],[Product Code]],Table4[[Product Code]:[Brand]],5,FALSE)</f>
        <v>VoltEdge</v>
      </c>
      <c r="M123" t="str">
        <f>VLOOKUP(Table1[[#This Row],[Product Code]],Table4[[Product Code]:[Product Category]],3,FALSE)</f>
        <v>Headphones</v>
      </c>
      <c r="N123" t="str">
        <f>_xlfn.XLOOKUP(Table1[[#This Row],[Product Code]],Table4[Product Code],Table4[Subcategory])</f>
        <v>Noise-Canceling Over-Ear</v>
      </c>
    </row>
    <row r="124" spans="2:14" x14ac:dyDescent="0.3">
      <c r="B124" s="26" t="s">
        <v>21</v>
      </c>
      <c r="C124" s="26" t="str">
        <f>IF(_xlfn.XLOOKUP(TRIM(Table1[[#This Row],[Store ID]]), 'Stores Details'!B126:B145, 'Stores Details'!G126:G145, "") = "Inactive", "Yes", "No")</f>
        <v>No</v>
      </c>
      <c r="D124" s="14" t="s">
        <v>74</v>
      </c>
      <c r="E124" s="51">
        <v>45251</v>
      </c>
      <c r="F124" s="14">
        <v>37</v>
      </c>
      <c r="G124" s="17">
        <v>41851.07</v>
      </c>
      <c r="H124" s="27">
        <v>34741.15</v>
      </c>
      <c r="I124">
        <f>YEAR(Table1[[#This Row],[Date]])</f>
        <v>2023</v>
      </c>
      <c r="J124" t="str">
        <f>"Q" &amp; ROUNDUP(MONTH(Table1[[#This Row],[Date]])/3, 0) &amp; "'" &amp; RIGHT(YEAR(Table1[[#This Row],[Date]]), 2)</f>
        <v>Q4'23</v>
      </c>
      <c r="K124" t="str">
        <f>VLOOKUP(Table1[[#This Row],[Store ID]],Table3[[Store ID]:[City]],4,FALSE)</f>
        <v>Raleigh</v>
      </c>
      <c r="L124" t="str">
        <f>VLOOKUP(Table1[[#This Row],[Product Code]],Table4[[Product Code]:[Brand]],5,FALSE)</f>
        <v>VoltEdge</v>
      </c>
      <c r="M124" t="str">
        <f>VLOOKUP(Table1[[#This Row],[Product Code]],Table4[[Product Code]:[Product Category]],3,FALSE)</f>
        <v>Gaming Consoles</v>
      </c>
      <c r="N124" t="str">
        <f>_xlfn.XLOOKUP(Table1[[#This Row],[Product Code]],Table4[Product Code],Table4[Subcategory])</f>
        <v>Gaming Headsets</v>
      </c>
    </row>
    <row r="125" spans="2:14" x14ac:dyDescent="0.3">
      <c r="B125" s="26" t="s">
        <v>21</v>
      </c>
      <c r="C125" s="26" t="str">
        <f>IF(_xlfn.XLOOKUP(TRIM(Table1[[#This Row],[Store ID]]), 'Stores Details'!B127:B146, 'Stores Details'!G127:G146, "") = "Inactive", "Yes", "No")</f>
        <v>No</v>
      </c>
      <c r="D125" s="14" t="s">
        <v>32</v>
      </c>
      <c r="E125" s="51">
        <v>45376</v>
      </c>
      <c r="F125" s="14">
        <v>15</v>
      </c>
      <c r="G125" s="17">
        <v>2744.7</v>
      </c>
      <c r="H125" s="27">
        <v>2085.1499999999996</v>
      </c>
      <c r="I125">
        <f>YEAR(Table1[[#This Row],[Date]])</f>
        <v>2024</v>
      </c>
      <c r="J125" t="str">
        <f>"Q" &amp; ROUNDUP(MONTH(Table1[[#This Row],[Date]])/3, 0) &amp; "'" &amp; RIGHT(YEAR(Table1[[#This Row],[Date]]), 2)</f>
        <v>Q1'24</v>
      </c>
      <c r="K125" t="str">
        <f>VLOOKUP(Table1[[#This Row],[Store ID]],Table3[[Store ID]:[City]],4,FALSE)</f>
        <v>Raleigh</v>
      </c>
      <c r="L125" t="str">
        <f>VLOOKUP(Table1[[#This Row],[Product Code]],Table4[[Product Code]:[Brand]],5,FALSE)</f>
        <v>Sony</v>
      </c>
      <c r="M125" t="str">
        <f>VLOOKUP(Table1[[#This Row],[Product Code]],Table4[[Product Code]:[Product Category]],3,FALSE)</f>
        <v>Accessories</v>
      </c>
      <c r="N125" t="str">
        <f>_xlfn.XLOOKUP(Table1[[#This Row],[Product Code]],Table4[Product Code],Table4[Subcategory])</f>
        <v>Chargers</v>
      </c>
    </row>
    <row r="126" spans="2:14" x14ac:dyDescent="0.3">
      <c r="B126" s="26" t="s">
        <v>27</v>
      </c>
      <c r="C126" s="26" t="str">
        <f>IF(_xlfn.XLOOKUP(TRIM(Table1[[#This Row],[Store ID]]), 'Stores Details'!B128:B147, 'Stores Details'!G128:G147, "") = "Inactive", "Yes", "No")</f>
        <v>No</v>
      </c>
      <c r="D126" s="14" t="s">
        <v>45</v>
      </c>
      <c r="E126" s="51">
        <v>45593</v>
      </c>
      <c r="F126" s="14">
        <v>39</v>
      </c>
      <c r="G126" s="17">
        <v>26202.15</v>
      </c>
      <c r="H126" s="27">
        <v>20693.010000000002</v>
      </c>
      <c r="I126">
        <f>YEAR(Table1[[#This Row],[Date]])</f>
        <v>2024</v>
      </c>
      <c r="J126" t="str">
        <f>"Q" &amp; ROUNDUP(MONTH(Table1[[#This Row],[Date]])/3, 0) &amp; "'" &amp; RIGHT(YEAR(Table1[[#This Row],[Date]]), 2)</f>
        <v>Q4'24</v>
      </c>
      <c r="K126" t="str">
        <f>VLOOKUP(Table1[[#This Row],[Store ID]],Table3[[Store ID]:[City]],4,FALSE)</f>
        <v>New York</v>
      </c>
      <c r="L126" t="str">
        <f>VLOOKUP(Table1[[#This Row],[Product Code]],Table4[[Product Code]:[Brand]],5,FALSE)</f>
        <v>VoltEdge</v>
      </c>
      <c r="M126" t="str">
        <f>VLOOKUP(Table1[[#This Row],[Product Code]],Table4[[Product Code]:[Product Category]],3,FALSE)</f>
        <v>Accessories</v>
      </c>
      <c r="N126" t="str">
        <f>_xlfn.XLOOKUP(Table1[[#This Row],[Product Code]],Table4[Product Code],Table4[Subcategory])</f>
        <v>Chargers</v>
      </c>
    </row>
    <row r="127" spans="2:14" x14ac:dyDescent="0.3">
      <c r="B127" s="26" t="s">
        <v>27</v>
      </c>
      <c r="C127" s="26" t="str">
        <f>IF(_xlfn.XLOOKUP(TRIM(Table1[[#This Row],[Store ID]]), 'Stores Details'!B129:B148, 'Stores Details'!G129:G148, "") = "Inactive", "Yes", "No")</f>
        <v>No</v>
      </c>
      <c r="D127" s="14" t="s">
        <v>37</v>
      </c>
      <c r="E127" s="51">
        <v>45339</v>
      </c>
      <c r="F127" s="14">
        <v>27</v>
      </c>
      <c r="G127" s="17">
        <v>39729.42</v>
      </c>
      <c r="H127" s="27">
        <v>26882.55</v>
      </c>
      <c r="I127">
        <f>YEAR(Table1[[#This Row],[Date]])</f>
        <v>2024</v>
      </c>
      <c r="J127" t="str">
        <f>"Q" &amp; ROUNDUP(MONTH(Table1[[#This Row],[Date]])/3, 0) &amp; "'" &amp; RIGHT(YEAR(Table1[[#This Row],[Date]]), 2)</f>
        <v>Q1'24</v>
      </c>
      <c r="K127" t="str">
        <f>VLOOKUP(Table1[[#This Row],[Store ID]],Table3[[Store ID]:[City]],4,FALSE)</f>
        <v>New York</v>
      </c>
      <c r="L127" t="str">
        <f>VLOOKUP(Table1[[#This Row],[Product Code]],Table4[[Product Code]:[Brand]],5,FALSE)</f>
        <v>VoltEdge</v>
      </c>
      <c r="M127" t="str">
        <f>VLOOKUP(Table1[[#This Row],[Product Code]],Table4[[Product Code]:[Product Category]],3,FALSE)</f>
        <v>Smart Gadgets</v>
      </c>
      <c r="N127" t="str">
        <f>_xlfn.XLOOKUP(Table1[[#This Row],[Product Code]],Table4[Product Code],Table4[Subcategory])</f>
        <v>Fitness Bands</v>
      </c>
    </row>
    <row r="128" spans="2:14" x14ac:dyDescent="0.3">
      <c r="B128" s="26" t="s">
        <v>20</v>
      </c>
      <c r="C128" s="26" t="str">
        <f>IF(_xlfn.XLOOKUP(TRIM(Table1[[#This Row],[Store ID]]), 'Stores Details'!B130:B149, 'Stores Details'!G130:G149, "") = "Inactive", "Yes", "No")</f>
        <v>No</v>
      </c>
      <c r="D128" s="14" t="s">
        <v>59</v>
      </c>
      <c r="E128" s="51">
        <v>45031</v>
      </c>
      <c r="F128" s="14">
        <v>18</v>
      </c>
      <c r="G128" s="17">
        <v>3517.7400000000002</v>
      </c>
      <c r="H128" s="27">
        <v>2627.1</v>
      </c>
      <c r="I128">
        <f>YEAR(Table1[[#This Row],[Date]])</f>
        <v>2023</v>
      </c>
      <c r="J128" t="str">
        <f>"Q" &amp; ROUNDUP(MONTH(Table1[[#This Row],[Date]])/3, 0) &amp; "'" &amp; RIGHT(YEAR(Table1[[#This Row],[Date]]), 2)</f>
        <v>Q2'23</v>
      </c>
      <c r="K128" t="str">
        <f>VLOOKUP(Table1[[#This Row],[Store ID]],Table3[[Store ID]:[City]],4,FALSE)</f>
        <v>Denver</v>
      </c>
      <c r="L128" t="str">
        <f>VLOOKUP(Table1[[#This Row],[Product Code]],Table4[[Product Code]:[Brand]],5,FALSE)</f>
        <v>ASUS</v>
      </c>
      <c r="M128" t="str">
        <f>VLOOKUP(Table1[[#This Row],[Product Code]],Table4[[Product Code]:[Product Category]],3,FALSE)</f>
        <v>Headphones</v>
      </c>
      <c r="N128" t="str">
        <f>_xlfn.XLOOKUP(Table1[[#This Row],[Product Code]],Table4[Product Code],Table4[Subcategory])</f>
        <v>Wireless Earbuds</v>
      </c>
    </row>
    <row r="129" spans="2:14" x14ac:dyDescent="0.3">
      <c r="B129" s="26" t="s">
        <v>14</v>
      </c>
      <c r="C129" s="26" t="str">
        <f>IF(_xlfn.XLOOKUP(TRIM(Table1[[#This Row],[Store ID]]), 'Stores Details'!B131:B150, 'Stores Details'!G131:G150, "") = "Inactive", "Yes", "No")</f>
        <v>No</v>
      </c>
      <c r="D129" s="14" t="s">
        <v>67</v>
      </c>
      <c r="E129" s="51">
        <v>45048</v>
      </c>
      <c r="F129" s="14">
        <v>6</v>
      </c>
      <c r="G129" s="17">
        <v>6320.88</v>
      </c>
      <c r="H129" s="27">
        <v>3757.56</v>
      </c>
      <c r="I129">
        <f>YEAR(Table1[[#This Row],[Date]])</f>
        <v>2023</v>
      </c>
      <c r="J129" t="str">
        <f>"Q" &amp; ROUNDUP(MONTH(Table1[[#This Row],[Date]])/3, 0) &amp; "'" &amp; RIGHT(YEAR(Table1[[#This Row],[Date]]), 2)</f>
        <v>Q2'23</v>
      </c>
      <c r="K129" t="str">
        <f>VLOOKUP(Table1[[#This Row],[Store ID]],Table3[[Store ID]:[City]],4,FALSE)</f>
        <v>Los Angeles</v>
      </c>
      <c r="L129" t="str">
        <f>VLOOKUP(Table1[[#This Row],[Product Code]],Table4[[Product Code]:[Brand]],5,FALSE)</f>
        <v>VoltEdge</v>
      </c>
      <c r="M129" t="str">
        <f>VLOOKUP(Table1[[#This Row],[Product Code]],Table4[[Product Code]:[Product Category]],3,FALSE)</f>
        <v>Accessories</v>
      </c>
      <c r="N129" t="str">
        <f>_xlfn.XLOOKUP(Table1[[#This Row],[Product Code]],Table4[Product Code],Table4[Subcategory])</f>
        <v>Keyboards</v>
      </c>
    </row>
    <row r="130" spans="2:14" x14ac:dyDescent="0.3">
      <c r="B130" s="26" t="s">
        <v>23</v>
      </c>
      <c r="C130" s="26" t="str">
        <f>IF(_xlfn.XLOOKUP(TRIM(Table1[[#This Row],[Store ID]]), 'Stores Details'!B132:B151, 'Stores Details'!G132:G151, "") = "Inactive", "Yes", "No")</f>
        <v>No</v>
      </c>
      <c r="D130" s="14" t="s">
        <v>71</v>
      </c>
      <c r="E130" s="51">
        <v>45206</v>
      </c>
      <c r="F130" s="14">
        <v>42</v>
      </c>
      <c r="G130" s="17">
        <v>10889.34</v>
      </c>
      <c r="H130" s="27">
        <v>7117.74</v>
      </c>
      <c r="I130">
        <f>YEAR(Table1[[#This Row],[Date]])</f>
        <v>2023</v>
      </c>
      <c r="J130" t="str">
        <f>"Q" &amp; ROUNDUP(MONTH(Table1[[#This Row],[Date]])/3, 0) &amp; "'" &amp; RIGHT(YEAR(Table1[[#This Row],[Date]]), 2)</f>
        <v>Q4'23</v>
      </c>
      <c r="K130" t="str">
        <f>VLOOKUP(Table1[[#This Row],[Store ID]],Table3[[Store ID]:[City]],4,FALSE)</f>
        <v>San Francisco</v>
      </c>
      <c r="L130" t="str">
        <f>VLOOKUP(Table1[[#This Row],[Product Code]],Table4[[Product Code]:[Brand]],5,FALSE)</f>
        <v>HP</v>
      </c>
      <c r="M130" t="str">
        <f>VLOOKUP(Table1[[#This Row],[Product Code]],Table4[[Product Code]:[Product Category]],3,FALSE)</f>
        <v>Smart Gadgets</v>
      </c>
      <c r="N130" t="str">
        <f>_xlfn.XLOOKUP(Table1[[#This Row],[Product Code]],Table4[Product Code],Table4[Subcategory])</f>
        <v>Smart Speakers</v>
      </c>
    </row>
    <row r="131" spans="2:14" x14ac:dyDescent="0.3">
      <c r="B131" s="26" t="s">
        <v>14</v>
      </c>
      <c r="C131" s="26" t="str">
        <f>IF(_xlfn.XLOOKUP(TRIM(Table1[[#This Row],[Store ID]]), 'Stores Details'!B133:B152, 'Stores Details'!G133:G152, "") = "Inactive", "Yes", "No")</f>
        <v>No</v>
      </c>
      <c r="D131" s="14" t="s">
        <v>42</v>
      </c>
      <c r="E131" s="51">
        <v>45589</v>
      </c>
      <c r="F131" s="14">
        <v>30</v>
      </c>
      <c r="G131" s="17">
        <v>38268.299999999996</v>
      </c>
      <c r="H131" s="27">
        <v>23861.7</v>
      </c>
      <c r="I131">
        <f>YEAR(Table1[[#This Row],[Date]])</f>
        <v>2024</v>
      </c>
      <c r="J131" t="str">
        <f>"Q" &amp; ROUNDUP(MONTH(Table1[[#This Row],[Date]])/3, 0) &amp; "'" &amp; RIGHT(YEAR(Table1[[#This Row],[Date]]), 2)</f>
        <v>Q4'24</v>
      </c>
      <c r="K131" t="str">
        <f>VLOOKUP(Table1[[#This Row],[Store ID]],Table3[[Store ID]:[City]],4,FALSE)</f>
        <v>Los Angeles</v>
      </c>
      <c r="L131" t="str">
        <f>VLOOKUP(Table1[[#This Row],[Product Code]],Table4[[Product Code]:[Brand]],5,FALSE)</f>
        <v>Dell</v>
      </c>
      <c r="M131" t="str">
        <f>VLOOKUP(Table1[[#This Row],[Product Code]],Table4[[Product Code]:[Product Category]],3,FALSE)</f>
        <v>Headphones</v>
      </c>
      <c r="N131" t="str">
        <f>_xlfn.XLOOKUP(Table1[[#This Row],[Product Code]],Table4[Product Code],Table4[Subcategory])</f>
        <v>Wired Headphones</v>
      </c>
    </row>
    <row r="132" spans="2:14" x14ac:dyDescent="0.3">
      <c r="B132" s="26" t="s">
        <v>14</v>
      </c>
      <c r="C132" s="26" t="str">
        <f>IF(_xlfn.XLOOKUP(TRIM(Table1[[#This Row],[Store ID]]), 'Stores Details'!B134:B153, 'Stores Details'!G134:G153, "") = "Inactive", "Yes", "No")</f>
        <v>No</v>
      </c>
      <c r="D132" s="14" t="s">
        <v>61</v>
      </c>
      <c r="E132" s="51">
        <v>45181</v>
      </c>
      <c r="F132" s="14">
        <v>6</v>
      </c>
      <c r="G132" s="17">
        <v>2126.52</v>
      </c>
      <c r="H132" s="27">
        <v>1518.3600000000001</v>
      </c>
      <c r="I132">
        <f>YEAR(Table1[[#This Row],[Date]])</f>
        <v>2023</v>
      </c>
      <c r="J132" t="str">
        <f>"Q" &amp; ROUNDUP(MONTH(Table1[[#This Row],[Date]])/3, 0) &amp; "'" &amp; RIGHT(YEAR(Table1[[#This Row],[Date]]), 2)</f>
        <v>Q3'23</v>
      </c>
      <c r="K132" t="str">
        <f>VLOOKUP(Table1[[#This Row],[Store ID]],Table3[[Store ID]:[City]],4,FALSE)</f>
        <v>Los Angeles</v>
      </c>
      <c r="L132" t="str">
        <f>VLOOKUP(Table1[[#This Row],[Product Code]],Table4[[Product Code]:[Brand]],5,FALSE)</f>
        <v>VoltEdge</v>
      </c>
      <c r="M132" t="str">
        <f>VLOOKUP(Table1[[#This Row],[Product Code]],Table4[[Product Code]:[Product Category]],3,FALSE)</f>
        <v>Headphones</v>
      </c>
      <c r="N132" t="str">
        <f>_xlfn.XLOOKUP(Table1[[#This Row],[Product Code]],Table4[Product Code],Table4[Subcategory])</f>
        <v>Wired Headphones</v>
      </c>
    </row>
    <row r="133" spans="2:14" x14ac:dyDescent="0.3">
      <c r="B133" s="26" t="s">
        <v>14</v>
      </c>
      <c r="C133" s="26" t="str">
        <f>IF(_xlfn.XLOOKUP(TRIM(Table1[[#This Row],[Store ID]]), 'Stores Details'!B135:B154, 'Stores Details'!G135:G154, "") = "Inactive", "Yes", "No")</f>
        <v>No</v>
      </c>
      <c r="D133" s="14" t="s">
        <v>53</v>
      </c>
      <c r="E133" s="51">
        <v>45331</v>
      </c>
      <c r="F133" s="14">
        <v>30</v>
      </c>
      <c r="G133" s="17">
        <v>2394.3000000000002</v>
      </c>
      <c r="H133" s="27">
        <v>1920.6</v>
      </c>
      <c r="I133">
        <f>YEAR(Table1[[#This Row],[Date]])</f>
        <v>2024</v>
      </c>
      <c r="J133" t="str">
        <f>"Q" &amp; ROUNDUP(MONTH(Table1[[#This Row],[Date]])/3, 0) &amp; "'" &amp; RIGHT(YEAR(Table1[[#This Row],[Date]]), 2)</f>
        <v>Q1'24</v>
      </c>
      <c r="K133" t="str">
        <f>VLOOKUP(Table1[[#This Row],[Store ID]],Table3[[Store ID]:[City]],4,FALSE)</f>
        <v>Los Angeles</v>
      </c>
      <c r="L133" t="str">
        <f>VLOOKUP(Table1[[#This Row],[Product Code]],Table4[[Product Code]:[Brand]],5,FALSE)</f>
        <v>HP</v>
      </c>
      <c r="M133" t="str">
        <f>VLOOKUP(Table1[[#This Row],[Product Code]],Table4[[Product Code]:[Product Category]],3,FALSE)</f>
        <v>Laptops</v>
      </c>
      <c r="N133" t="str">
        <f>_xlfn.XLOOKUP(Table1[[#This Row],[Product Code]],Table4[Product Code],Table4[Subcategory])</f>
        <v>Ultrabooks</v>
      </c>
    </row>
    <row r="134" spans="2:14" x14ac:dyDescent="0.3">
      <c r="B134" s="26" t="s">
        <v>17</v>
      </c>
      <c r="C134" s="26" t="str">
        <f>IF(_xlfn.XLOOKUP(TRIM(Table1[[#This Row],[Store ID]]), 'Stores Details'!B136:B155, 'Stores Details'!G136:G155, "") = "Inactive", "Yes", "No")</f>
        <v>No</v>
      </c>
      <c r="D134" s="14" t="s">
        <v>40</v>
      </c>
      <c r="E134" s="51">
        <v>45583</v>
      </c>
      <c r="F134" s="14">
        <v>21</v>
      </c>
      <c r="G134" s="17">
        <v>28429.59</v>
      </c>
      <c r="H134" s="27">
        <v>20463.66</v>
      </c>
      <c r="I134">
        <f>YEAR(Table1[[#This Row],[Date]])</f>
        <v>2024</v>
      </c>
      <c r="J134" t="str">
        <f>"Q" &amp; ROUNDUP(MONTH(Table1[[#This Row],[Date]])/3, 0) &amp; "'" &amp; RIGHT(YEAR(Table1[[#This Row],[Date]]), 2)</f>
        <v>Q4'24</v>
      </c>
      <c r="K134" t="str">
        <f>VLOOKUP(Table1[[#This Row],[Store ID]],Table3[[Store ID]:[City]],4,FALSE)</f>
        <v>Richmond</v>
      </c>
      <c r="L134" t="str">
        <f>VLOOKUP(Table1[[#This Row],[Product Code]],Table4[[Product Code]:[Brand]],5,FALSE)</f>
        <v>HP</v>
      </c>
      <c r="M134" t="str">
        <f>VLOOKUP(Table1[[#This Row],[Product Code]],Table4[[Product Code]:[Product Category]],3,FALSE)</f>
        <v>Gaming Consoles</v>
      </c>
      <c r="N134" t="str">
        <f>_xlfn.XLOOKUP(Table1[[#This Row],[Product Code]],Table4[Product Code],Table4[Subcategory])</f>
        <v>Game Consoles</v>
      </c>
    </row>
    <row r="135" spans="2:14" x14ac:dyDescent="0.3">
      <c r="B135" s="26" t="s">
        <v>28</v>
      </c>
      <c r="C135" s="26" t="str">
        <f>IF(_xlfn.XLOOKUP(TRIM(Table1[[#This Row],[Store ID]]), 'Stores Details'!B137:B156, 'Stores Details'!G137:G156, "") = "Inactive", "Yes", "No")</f>
        <v>No</v>
      </c>
      <c r="D135" s="14" t="s">
        <v>45</v>
      </c>
      <c r="E135" s="51">
        <v>45562</v>
      </c>
      <c r="F135" s="14">
        <v>18</v>
      </c>
      <c r="G135" s="17">
        <v>12093.300000000001</v>
      </c>
      <c r="H135" s="27">
        <v>9550.6200000000008</v>
      </c>
      <c r="I135">
        <f>YEAR(Table1[[#This Row],[Date]])</f>
        <v>2024</v>
      </c>
      <c r="J135" t="str">
        <f>"Q" &amp; ROUNDUP(MONTH(Table1[[#This Row],[Date]])/3, 0) &amp; "'" &amp; RIGHT(YEAR(Table1[[#This Row],[Date]]), 2)</f>
        <v>Q3'24</v>
      </c>
      <c r="K135" t="str">
        <f>VLOOKUP(Table1[[#This Row],[Store ID]],Table3[[Store ID]:[City]],4,FALSE)</f>
        <v>Portland</v>
      </c>
      <c r="L135" t="str">
        <f>VLOOKUP(Table1[[#This Row],[Product Code]],Table4[[Product Code]:[Brand]],5,FALSE)</f>
        <v>VoltEdge</v>
      </c>
      <c r="M135" t="str">
        <f>VLOOKUP(Table1[[#This Row],[Product Code]],Table4[[Product Code]:[Product Category]],3,FALSE)</f>
        <v>Accessories</v>
      </c>
      <c r="N135" t="str">
        <f>_xlfn.XLOOKUP(Table1[[#This Row],[Product Code]],Table4[Product Code],Table4[Subcategory])</f>
        <v>Chargers</v>
      </c>
    </row>
    <row r="136" spans="2:14" x14ac:dyDescent="0.3">
      <c r="B136" s="26" t="s">
        <v>24</v>
      </c>
      <c r="C136" s="26" t="str">
        <f>IF(_xlfn.XLOOKUP(TRIM(Table1[[#This Row],[Store ID]]), 'Stores Details'!B138:B157, 'Stores Details'!G138:G157, "") = "Inactive", "Yes", "No")</f>
        <v>No</v>
      </c>
      <c r="D136" s="14" t="s">
        <v>54</v>
      </c>
      <c r="E136" s="51">
        <v>45295</v>
      </c>
      <c r="F136" s="14">
        <v>13</v>
      </c>
      <c r="G136" s="17">
        <v>18239.13</v>
      </c>
      <c r="H136" s="27">
        <v>11577.15</v>
      </c>
      <c r="I136">
        <f>YEAR(Table1[[#This Row],[Date]])</f>
        <v>2024</v>
      </c>
      <c r="J136" t="str">
        <f>"Q" &amp; ROUNDUP(MONTH(Table1[[#This Row],[Date]])/3, 0) &amp; "'" &amp; RIGHT(YEAR(Table1[[#This Row],[Date]]), 2)</f>
        <v>Q1'24</v>
      </c>
      <c r="K136" t="str">
        <f>VLOOKUP(Table1[[#This Row],[Store ID]],Table3[[Store ID]:[City]],4,FALSE)</f>
        <v>Atlanta</v>
      </c>
      <c r="L136" t="str">
        <f>VLOOKUP(Table1[[#This Row],[Product Code]],Table4[[Product Code]:[Brand]],5,FALSE)</f>
        <v>Apple</v>
      </c>
      <c r="M136" t="str">
        <f>VLOOKUP(Table1[[#This Row],[Product Code]],Table4[[Product Code]:[Product Category]],3,FALSE)</f>
        <v>Gaming Consoles</v>
      </c>
      <c r="N136" t="str">
        <f>_xlfn.XLOOKUP(Table1[[#This Row],[Product Code]],Table4[Product Code],Table4[Subcategory])</f>
        <v>Game Consoles</v>
      </c>
    </row>
    <row r="137" spans="2:14" x14ac:dyDescent="0.3">
      <c r="B137" s="26" t="s">
        <v>14</v>
      </c>
      <c r="C137" s="26" t="str">
        <f>IF(_xlfn.XLOOKUP(TRIM(Table1[[#This Row],[Store ID]]), 'Stores Details'!B139:B158, 'Stores Details'!G139:G158, "") = "Inactive", "Yes", "No")</f>
        <v>No</v>
      </c>
      <c r="D137" s="14" t="s">
        <v>57</v>
      </c>
      <c r="E137" s="51">
        <v>45173</v>
      </c>
      <c r="F137" s="14">
        <v>12</v>
      </c>
      <c r="G137" s="17">
        <v>10601.880000000001</v>
      </c>
      <c r="H137" s="27">
        <v>7393.08</v>
      </c>
      <c r="I137">
        <f>YEAR(Table1[[#This Row],[Date]])</f>
        <v>2023</v>
      </c>
      <c r="J137" t="str">
        <f>"Q" &amp; ROUNDUP(MONTH(Table1[[#This Row],[Date]])/3, 0) &amp; "'" &amp; RIGHT(YEAR(Table1[[#This Row],[Date]]), 2)</f>
        <v>Q3'23</v>
      </c>
      <c r="K137" t="str">
        <f>VLOOKUP(Table1[[#This Row],[Store ID]],Table3[[Store ID]:[City]],4,FALSE)</f>
        <v>Los Angeles</v>
      </c>
      <c r="L137" t="str">
        <f>VLOOKUP(Table1[[#This Row],[Product Code]],Table4[[Product Code]:[Brand]],5,FALSE)</f>
        <v>Bose</v>
      </c>
      <c r="M137" t="str">
        <f>VLOOKUP(Table1[[#This Row],[Product Code]],Table4[[Product Code]:[Product Category]],3,FALSE)</f>
        <v>Headphones</v>
      </c>
      <c r="N137" t="str">
        <f>_xlfn.XLOOKUP(Table1[[#This Row],[Product Code]],Table4[Product Code],Table4[Subcategory])</f>
        <v>Noise-Canceling Over-Ear</v>
      </c>
    </row>
    <row r="138" spans="2:14" x14ac:dyDescent="0.3">
      <c r="B138" s="26" t="s">
        <v>19</v>
      </c>
      <c r="C138" s="26" t="str">
        <f>IF(_xlfn.XLOOKUP(TRIM(Table1[[#This Row],[Store ID]]), 'Stores Details'!B140:B159, 'Stores Details'!G140:G159, "") = "Inactive", "Yes", "No")</f>
        <v>No</v>
      </c>
      <c r="D138" s="14" t="s">
        <v>41</v>
      </c>
      <c r="E138" s="51">
        <v>45516</v>
      </c>
      <c r="F138" s="14">
        <v>2</v>
      </c>
      <c r="G138" s="17">
        <v>961.4</v>
      </c>
      <c r="H138" s="27">
        <v>603.88</v>
      </c>
      <c r="I138">
        <f>YEAR(Table1[[#This Row],[Date]])</f>
        <v>2024</v>
      </c>
      <c r="J138" t="str">
        <f>"Q" &amp; ROUNDUP(MONTH(Table1[[#This Row],[Date]])/3, 0) &amp; "'" &amp; RIGHT(YEAR(Table1[[#This Row],[Date]]), 2)</f>
        <v>Q3'24</v>
      </c>
      <c r="K138" t="str">
        <f>VLOOKUP(Table1[[#This Row],[Store ID]],Table3[[Store ID]:[City]],4,FALSE)</f>
        <v>Honolulu</v>
      </c>
      <c r="L138" t="str">
        <f>VLOOKUP(Table1[[#This Row],[Product Code]],Table4[[Product Code]:[Brand]],5,FALSE)</f>
        <v>VoltEdge</v>
      </c>
      <c r="M138" t="str">
        <f>VLOOKUP(Table1[[#This Row],[Product Code]],Table4[[Product Code]:[Product Category]],3,FALSE)</f>
        <v>Laptops</v>
      </c>
      <c r="N138" t="str">
        <f>_xlfn.XLOOKUP(Table1[[#This Row],[Product Code]],Table4[Product Code],Table4[Subcategory])</f>
        <v>Gaming Laptops</v>
      </c>
    </row>
    <row r="139" spans="2:14" x14ac:dyDescent="0.3">
      <c r="B139" s="26" t="s">
        <v>16</v>
      </c>
      <c r="C139" s="26" t="str">
        <f>IF(_xlfn.XLOOKUP(TRIM(Table1[[#This Row],[Store ID]]), 'Stores Details'!B141:B160, 'Stores Details'!G141:G160, "") = "Inactive", "Yes", "No")</f>
        <v>No</v>
      </c>
      <c r="D139" s="14" t="s">
        <v>63</v>
      </c>
      <c r="E139" s="51">
        <v>44971</v>
      </c>
      <c r="F139" s="14">
        <v>30</v>
      </c>
      <c r="G139" s="17">
        <v>9956.4</v>
      </c>
      <c r="H139" s="27">
        <v>5931.3</v>
      </c>
      <c r="I139">
        <f>YEAR(Table1[[#This Row],[Date]])</f>
        <v>2023</v>
      </c>
      <c r="J139" t="str">
        <f>"Q" &amp; ROUNDUP(MONTH(Table1[[#This Row],[Date]])/3, 0) &amp; "'" &amp; RIGHT(YEAR(Table1[[#This Row],[Date]]), 2)</f>
        <v>Q1'23</v>
      </c>
      <c r="K139" t="str">
        <f>VLOOKUP(Table1[[#This Row],[Store ID]],Table3[[Store ID]:[City]],4,FALSE)</f>
        <v>Chicago</v>
      </c>
      <c r="L139" t="str">
        <f>VLOOKUP(Table1[[#This Row],[Product Code]],Table4[[Product Code]:[Brand]],5,FALSE)</f>
        <v>Samsung</v>
      </c>
      <c r="M139" t="str">
        <f>VLOOKUP(Table1[[#This Row],[Product Code]],Table4[[Product Code]:[Product Category]],3,FALSE)</f>
        <v>Laptops</v>
      </c>
      <c r="N139" t="str">
        <f>_xlfn.XLOOKUP(Table1[[#This Row],[Product Code]],Table4[Product Code],Table4[Subcategory])</f>
        <v>Gaming Laptops</v>
      </c>
    </row>
    <row r="140" spans="2:14" x14ac:dyDescent="0.3">
      <c r="B140" s="26" t="s">
        <v>28</v>
      </c>
      <c r="C140" s="26" t="str">
        <f>IF(_xlfn.XLOOKUP(TRIM(Table1[[#This Row],[Store ID]]), 'Stores Details'!B142:B161, 'Stores Details'!G142:G161, "") = "Inactive", "Yes", "No")</f>
        <v>No</v>
      </c>
      <c r="D140" s="14" t="s">
        <v>79</v>
      </c>
      <c r="E140" s="51">
        <v>45281</v>
      </c>
      <c r="F140" s="14">
        <v>35</v>
      </c>
      <c r="G140" s="17">
        <v>31087.350000000002</v>
      </c>
      <c r="H140" s="27">
        <v>25285.75</v>
      </c>
      <c r="I140">
        <f>YEAR(Table1[[#This Row],[Date]])</f>
        <v>2023</v>
      </c>
      <c r="J140" t="str">
        <f>"Q" &amp; ROUNDUP(MONTH(Table1[[#This Row],[Date]])/3, 0) &amp; "'" &amp; RIGHT(YEAR(Table1[[#This Row],[Date]]), 2)</f>
        <v>Q4'23</v>
      </c>
      <c r="K140" t="str">
        <f>VLOOKUP(Table1[[#This Row],[Store ID]],Table3[[Store ID]:[City]],4,FALSE)</f>
        <v>Portland</v>
      </c>
      <c r="L140" t="str">
        <f>VLOOKUP(Table1[[#This Row],[Product Code]],Table4[[Product Code]:[Brand]],5,FALSE)</f>
        <v>Sony</v>
      </c>
      <c r="M140" t="str">
        <f>VLOOKUP(Table1[[#This Row],[Product Code]],Table4[[Product Code]:[Product Category]],3,FALSE)</f>
        <v>Accessories</v>
      </c>
      <c r="N140" t="str">
        <f>_xlfn.XLOOKUP(Table1[[#This Row],[Product Code]],Table4[Product Code],Table4[Subcategory])</f>
        <v>Keyboards</v>
      </c>
    </row>
    <row r="141" spans="2:14" x14ac:dyDescent="0.3">
      <c r="B141" s="26" t="s">
        <v>22</v>
      </c>
      <c r="C141" s="26" t="str">
        <f>IF(_xlfn.XLOOKUP(TRIM(Table1[[#This Row],[Store ID]]), 'Stores Details'!B143:B162, 'Stores Details'!G143:G162, "") = "Inactive", "Yes", "No")</f>
        <v>No</v>
      </c>
      <c r="D141" s="14" t="s">
        <v>56</v>
      </c>
      <c r="E141" s="51">
        <v>45013</v>
      </c>
      <c r="F141" s="14">
        <v>20</v>
      </c>
      <c r="G141" s="17">
        <v>7651.5999999999995</v>
      </c>
      <c r="H141" s="27">
        <v>6046.5999999999995</v>
      </c>
      <c r="I141">
        <f>YEAR(Table1[[#This Row],[Date]])</f>
        <v>2023</v>
      </c>
      <c r="J141" t="str">
        <f>"Q" &amp; ROUNDUP(MONTH(Table1[[#This Row],[Date]])/3, 0) &amp; "'" &amp; RIGHT(YEAR(Table1[[#This Row],[Date]]), 2)</f>
        <v>Q1'23</v>
      </c>
      <c r="K141" t="str">
        <f>VLOOKUP(Table1[[#This Row],[Store ID]],Table3[[Store ID]:[City]],4,FALSE)</f>
        <v>Detroit</v>
      </c>
      <c r="L141" t="str">
        <f>VLOOKUP(Table1[[#This Row],[Product Code]],Table4[[Product Code]:[Brand]],5,FALSE)</f>
        <v>Samsung</v>
      </c>
      <c r="M141" t="str">
        <f>VLOOKUP(Table1[[#This Row],[Product Code]],Table4[[Product Code]:[Product Category]],3,FALSE)</f>
        <v>Gaming Consoles</v>
      </c>
      <c r="N141" t="str">
        <f>_xlfn.XLOOKUP(Table1[[#This Row],[Product Code]],Table4[Product Code],Table4[Subcategory])</f>
        <v>VR Headsets</v>
      </c>
    </row>
    <row r="142" spans="2:14" x14ac:dyDescent="0.3">
      <c r="B142" s="26" t="s">
        <v>16</v>
      </c>
      <c r="C142" s="26" t="str">
        <f>IF(_xlfn.XLOOKUP(TRIM(Table1[[#This Row],[Store ID]]), 'Stores Details'!B144:B163, 'Stores Details'!G144:G163, "") = "Inactive", "Yes", "No")</f>
        <v>No</v>
      </c>
      <c r="D142" s="14" t="s">
        <v>15</v>
      </c>
      <c r="E142" s="51">
        <v>45405</v>
      </c>
      <c r="F142" s="14">
        <v>11</v>
      </c>
      <c r="G142" s="17">
        <v>6186.5099999999993</v>
      </c>
      <c r="H142" s="27">
        <v>4723.7300000000005</v>
      </c>
      <c r="I142">
        <f>YEAR(Table1[[#This Row],[Date]])</f>
        <v>2024</v>
      </c>
      <c r="J142" t="str">
        <f>"Q" &amp; ROUNDUP(MONTH(Table1[[#This Row],[Date]])/3, 0) &amp; "'" &amp; RIGHT(YEAR(Table1[[#This Row],[Date]]), 2)</f>
        <v>Q2'24</v>
      </c>
      <c r="K142" t="str">
        <f>VLOOKUP(Table1[[#This Row],[Store ID]],Table3[[Store ID]:[City]],4,FALSE)</f>
        <v>Chicago</v>
      </c>
      <c r="L142" t="str">
        <f>VLOOKUP(Table1[[#This Row],[Product Code]],Table4[[Product Code]:[Brand]],5,FALSE)</f>
        <v>Bose</v>
      </c>
      <c r="M142" t="str">
        <f>VLOOKUP(Table1[[#This Row],[Product Code]],Table4[[Product Code]:[Product Category]],3,FALSE)</f>
        <v>Accessories</v>
      </c>
      <c r="N142" t="str">
        <f>_xlfn.XLOOKUP(Table1[[#This Row],[Product Code]],Table4[Product Code],Table4[Subcategory])</f>
        <v>Mice</v>
      </c>
    </row>
    <row r="143" spans="2:14" x14ac:dyDescent="0.3">
      <c r="B143" s="26" t="s">
        <v>24</v>
      </c>
      <c r="C143" s="26" t="str">
        <f>IF(_xlfn.XLOOKUP(TRIM(Table1[[#This Row],[Store ID]]), 'Stores Details'!B145:B164, 'Stores Details'!G145:G164, "") = "Inactive", "Yes", "No")</f>
        <v>No</v>
      </c>
      <c r="D143" s="14" t="s">
        <v>58</v>
      </c>
      <c r="E143" s="51">
        <v>45261</v>
      </c>
      <c r="F143" s="14">
        <v>37</v>
      </c>
      <c r="G143" s="17">
        <v>32488.59</v>
      </c>
      <c r="H143" s="27">
        <v>22383.89</v>
      </c>
      <c r="I143">
        <f>YEAR(Table1[[#This Row],[Date]])</f>
        <v>2023</v>
      </c>
      <c r="J143" t="str">
        <f>"Q" &amp; ROUNDUP(MONTH(Table1[[#This Row],[Date]])/3, 0) &amp; "'" &amp; RIGHT(YEAR(Table1[[#This Row],[Date]]), 2)</f>
        <v>Q4'23</v>
      </c>
      <c r="K143" t="str">
        <f>VLOOKUP(Table1[[#This Row],[Store ID]],Table3[[Store ID]:[City]],4,FALSE)</f>
        <v>Atlanta</v>
      </c>
      <c r="L143" t="str">
        <f>VLOOKUP(Table1[[#This Row],[Product Code]],Table4[[Product Code]:[Brand]],5,FALSE)</f>
        <v>Sony</v>
      </c>
      <c r="M143" t="str">
        <f>VLOOKUP(Table1[[#This Row],[Product Code]],Table4[[Product Code]:[Product Category]],3,FALSE)</f>
        <v>Accessories</v>
      </c>
      <c r="N143" t="str">
        <f>_xlfn.XLOOKUP(Table1[[#This Row],[Product Code]],Table4[Product Code],Table4[Subcategory])</f>
        <v>Chargers</v>
      </c>
    </row>
    <row r="144" spans="2:14" x14ac:dyDescent="0.3">
      <c r="B144" s="26" t="s">
        <v>14</v>
      </c>
      <c r="C144" s="26" t="str">
        <f>IF(_xlfn.XLOOKUP(TRIM(Table1[[#This Row],[Store ID]]), 'Stores Details'!B146:B165, 'Stores Details'!G146:G165, "") = "Inactive", "Yes", "No")</f>
        <v>No</v>
      </c>
      <c r="D144" s="14" t="s">
        <v>65</v>
      </c>
      <c r="E144" s="51">
        <v>45203</v>
      </c>
      <c r="F144" s="14">
        <v>4</v>
      </c>
      <c r="G144" s="17">
        <v>5781.2</v>
      </c>
      <c r="H144" s="27">
        <v>3881.08</v>
      </c>
      <c r="I144">
        <f>YEAR(Table1[[#This Row],[Date]])</f>
        <v>2023</v>
      </c>
      <c r="J144" t="str">
        <f>"Q" &amp; ROUNDUP(MONTH(Table1[[#This Row],[Date]])/3, 0) &amp; "'" &amp; RIGHT(YEAR(Table1[[#This Row],[Date]]), 2)</f>
        <v>Q4'23</v>
      </c>
      <c r="K144" t="str">
        <f>VLOOKUP(Table1[[#This Row],[Store ID]],Table3[[Store ID]:[City]],4,FALSE)</f>
        <v>Los Angeles</v>
      </c>
      <c r="L144" t="str">
        <f>VLOOKUP(Table1[[#This Row],[Product Code]],Table4[[Product Code]:[Brand]],5,FALSE)</f>
        <v>VoltEdge</v>
      </c>
      <c r="M144" t="str">
        <f>VLOOKUP(Table1[[#This Row],[Product Code]],Table4[[Product Code]:[Product Category]],3,FALSE)</f>
        <v>Smart Gadgets</v>
      </c>
      <c r="N144" t="str">
        <f>_xlfn.XLOOKUP(Table1[[#This Row],[Product Code]],Table4[Product Code],Table4[Subcategory])</f>
        <v>Smartwatches</v>
      </c>
    </row>
    <row r="145" spans="2:14" x14ac:dyDescent="0.3">
      <c r="B145" s="26" t="s">
        <v>21</v>
      </c>
      <c r="C145" s="26" t="str">
        <f>IF(_xlfn.XLOOKUP(TRIM(Table1[[#This Row],[Store ID]]), 'Stores Details'!B147:B166, 'Stores Details'!G147:G166, "") = "Inactive", "Yes", "No")</f>
        <v>No</v>
      </c>
      <c r="D145" s="14" t="s">
        <v>42</v>
      </c>
      <c r="E145" s="51">
        <v>45536</v>
      </c>
      <c r="F145" s="14">
        <v>19</v>
      </c>
      <c r="G145" s="17">
        <v>24236.589999999997</v>
      </c>
      <c r="H145" s="27">
        <v>15112.41</v>
      </c>
      <c r="I145">
        <f>YEAR(Table1[[#This Row],[Date]])</f>
        <v>2024</v>
      </c>
      <c r="J145" t="str">
        <f>"Q" &amp; ROUNDUP(MONTH(Table1[[#This Row],[Date]])/3, 0) &amp; "'" &amp; RIGHT(YEAR(Table1[[#This Row],[Date]]), 2)</f>
        <v>Q3'24</v>
      </c>
      <c r="K145" t="str">
        <f>VLOOKUP(Table1[[#This Row],[Store ID]],Table3[[Store ID]:[City]],4,FALSE)</f>
        <v>Raleigh</v>
      </c>
      <c r="L145" t="str">
        <f>VLOOKUP(Table1[[#This Row],[Product Code]],Table4[[Product Code]:[Brand]],5,FALSE)</f>
        <v>Dell</v>
      </c>
      <c r="M145" t="str">
        <f>VLOOKUP(Table1[[#This Row],[Product Code]],Table4[[Product Code]:[Product Category]],3,FALSE)</f>
        <v>Headphones</v>
      </c>
      <c r="N145" t="str">
        <f>_xlfn.XLOOKUP(Table1[[#This Row],[Product Code]],Table4[Product Code],Table4[Subcategory])</f>
        <v>Wired Headphones</v>
      </c>
    </row>
    <row r="146" spans="2:14" x14ac:dyDescent="0.3">
      <c r="B146" s="26" t="s">
        <v>24</v>
      </c>
      <c r="C146" s="26" t="str">
        <f>IF(_xlfn.XLOOKUP(TRIM(Table1[[#This Row],[Store ID]]), 'Stores Details'!B148:B167, 'Stores Details'!G148:G167, "") = "Inactive", "Yes", "No")</f>
        <v>No</v>
      </c>
      <c r="D146" s="14" t="s">
        <v>70</v>
      </c>
      <c r="E146" s="51">
        <v>45286</v>
      </c>
      <c r="F146" s="14">
        <v>23</v>
      </c>
      <c r="G146" s="17">
        <v>12497.28</v>
      </c>
      <c r="H146" s="27">
        <v>8891.34</v>
      </c>
      <c r="I146">
        <f>YEAR(Table1[[#This Row],[Date]])</f>
        <v>2023</v>
      </c>
      <c r="J146" t="str">
        <f>"Q" &amp; ROUNDUP(MONTH(Table1[[#This Row],[Date]])/3, 0) &amp; "'" &amp; RIGHT(YEAR(Table1[[#This Row],[Date]]), 2)</f>
        <v>Q4'23</v>
      </c>
      <c r="K146" t="str">
        <f>VLOOKUP(Table1[[#This Row],[Store ID]],Table3[[Store ID]:[City]],4,FALSE)</f>
        <v>Atlanta</v>
      </c>
      <c r="L146" t="str">
        <f>VLOOKUP(Table1[[#This Row],[Product Code]],Table4[[Product Code]:[Brand]],5,FALSE)</f>
        <v>VoltEdge</v>
      </c>
      <c r="M146" t="str">
        <f>VLOOKUP(Table1[[#This Row],[Product Code]],Table4[[Product Code]:[Product Category]],3,FALSE)</f>
        <v>Headphones</v>
      </c>
      <c r="N146" t="str">
        <f>_xlfn.XLOOKUP(Table1[[#This Row],[Product Code]],Table4[Product Code],Table4[Subcategory])</f>
        <v>Wireless Headphones</v>
      </c>
    </row>
    <row r="147" spans="2:14" x14ac:dyDescent="0.3">
      <c r="B147" s="26" t="s">
        <v>17</v>
      </c>
      <c r="C147" s="26" t="str">
        <f>IF(_xlfn.XLOOKUP(TRIM(Table1[[#This Row],[Store ID]]), 'Stores Details'!B149:B168, 'Stores Details'!G149:G168, "") = "Inactive", "Yes", "No")</f>
        <v>No</v>
      </c>
      <c r="D147" s="14" t="s">
        <v>46</v>
      </c>
      <c r="E147" s="51">
        <v>45575</v>
      </c>
      <c r="F147" s="14">
        <v>31</v>
      </c>
      <c r="G147" s="17">
        <v>27385.399999999998</v>
      </c>
      <c r="H147" s="27">
        <v>18739.189999999999</v>
      </c>
      <c r="I147">
        <f>YEAR(Table1[[#This Row],[Date]])</f>
        <v>2024</v>
      </c>
      <c r="J147" t="str">
        <f>"Q" &amp; ROUNDUP(MONTH(Table1[[#This Row],[Date]])/3, 0) &amp; "'" &amp; RIGHT(YEAR(Table1[[#This Row],[Date]]), 2)</f>
        <v>Q4'24</v>
      </c>
      <c r="K147" t="str">
        <f>VLOOKUP(Table1[[#This Row],[Store ID]],Table3[[Store ID]:[City]],4,FALSE)</f>
        <v>Richmond</v>
      </c>
      <c r="L147" t="str">
        <f>VLOOKUP(Table1[[#This Row],[Product Code]],Table4[[Product Code]:[Brand]],5,FALSE)</f>
        <v>Bose</v>
      </c>
      <c r="M147" t="str">
        <f>VLOOKUP(Table1[[#This Row],[Product Code]],Table4[[Product Code]:[Product Category]],3,FALSE)</f>
        <v>Headphones</v>
      </c>
      <c r="N147" t="str">
        <f>_xlfn.XLOOKUP(Table1[[#This Row],[Product Code]],Table4[Product Code],Table4[Subcategory])</f>
        <v>Wireless Headphones</v>
      </c>
    </row>
    <row r="148" spans="2:14" x14ac:dyDescent="0.3">
      <c r="B148" s="26" t="s">
        <v>19</v>
      </c>
      <c r="C148" s="26" t="str">
        <f>IF(_xlfn.XLOOKUP(TRIM(Table1[[#This Row],[Store ID]]), 'Stores Details'!B150:B169, 'Stores Details'!G150:G169, "") = "Inactive", "Yes", "No")</f>
        <v>No</v>
      </c>
      <c r="D148" s="14" t="s">
        <v>59</v>
      </c>
      <c r="E148" s="51">
        <v>44974</v>
      </c>
      <c r="F148" s="14">
        <v>19</v>
      </c>
      <c r="G148" s="17">
        <v>3713.17</v>
      </c>
      <c r="H148" s="27">
        <v>2773.0499999999997</v>
      </c>
      <c r="I148">
        <f>YEAR(Table1[[#This Row],[Date]])</f>
        <v>2023</v>
      </c>
      <c r="J148" t="str">
        <f>"Q" &amp; ROUNDUP(MONTH(Table1[[#This Row],[Date]])/3, 0) &amp; "'" &amp; RIGHT(YEAR(Table1[[#This Row],[Date]]), 2)</f>
        <v>Q1'23</v>
      </c>
      <c r="K148" t="str">
        <f>VLOOKUP(Table1[[#This Row],[Store ID]],Table3[[Store ID]:[City]],4,FALSE)</f>
        <v>Honolulu</v>
      </c>
      <c r="L148" t="str">
        <f>VLOOKUP(Table1[[#This Row],[Product Code]],Table4[[Product Code]:[Brand]],5,FALSE)</f>
        <v>ASUS</v>
      </c>
      <c r="M148" t="str">
        <f>VLOOKUP(Table1[[#This Row],[Product Code]],Table4[[Product Code]:[Product Category]],3,FALSE)</f>
        <v>Headphones</v>
      </c>
      <c r="N148" t="str">
        <f>_xlfn.XLOOKUP(Table1[[#This Row],[Product Code]],Table4[Product Code],Table4[Subcategory])</f>
        <v>Wireless Earbuds</v>
      </c>
    </row>
    <row r="149" spans="2:14" x14ac:dyDescent="0.3">
      <c r="B149" s="26" t="s">
        <v>27</v>
      </c>
      <c r="C149" s="26" t="str">
        <f>IF(_xlfn.XLOOKUP(TRIM(Table1[[#This Row],[Store ID]]), 'Stores Details'!B151:B170, 'Stores Details'!G151:G170, "") = "Inactive", "Yes", "No")</f>
        <v>No</v>
      </c>
      <c r="D149" s="14" t="s">
        <v>44</v>
      </c>
      <c r="E149" s="51">
        <v>45584</v>
      </c>
      <c r="F149" s="14">
        <v>35</v>
      </c>
      <c r="G149" s="17">
        <v>33146.75</v>
      </c>
      <c r="H149" s="27">
        <v>23358.3</v>
      </c>
      <c r="I149">
        <f>YEAR(Table1[[#This Row],[Date]])</f>
        <v>2024</v>
      </c>
      <c r="J149" t="str">
        <f>"Q" &amp; ROUNDUP(MONTH(Table1[[#This Row],[Date]])/3, 0) &amp; "'" &amp; RIGHT(YEAR(Table1[[#This Row],[Date]]), 2)</f>
        <v>Q4'24</v>
      </c>
      <c r="K149" t="str">
        <f>VLOOKUP(Table1[[#This Row],[Store ID]],Table3[[Store ID]:[City]],4,FALSE)</f>
        <v>New York</v>
      </c>
      <c r="L149" t="str">
        <f>VLOOKUP(Table1[[#This Row],[Product Code]],Table4[[Product Code]:[Brand]],5,FALSE)</f>
        <v>Bose</v>
      </c>
      <c r="M149" t="str">
        <f>VLOOKUP(Table1[[#This Row],[Product Code]],Table4[[Product Code]:[Product Category]],3,FALSE)</f>
        <v>Accessories</v>
      </c>
      <c r="N149" t="str">
        <f>_xlfn.XLOOKUP(Table1[[#This Row],[Product Code]],Table4[Product Code],Table4[Subcategory])</f>
        <v>Keyboards</v>
      </c>
    </row>
    <row r="150" spans="2:14" x14ac:dyDescent="0.3">
      <c r="B150" s="26" t="s">
        <v>22</v>
      </c>
      <c r="C150" s="26" t="str">
        <f>IF(_xlfn.XLOOKUP(TRIM(Table1[[#This Row],[Store ID]]), 'Stores Details'!B152:B171, 'Stores Details'!G152:G171, "") = "Inactive", "Yes", "No")</f>
        <v>No</v>
      </c>
      <c r="D150" s="14" t="s">
        <v>67</v>
      </c>
      <c r="E150" s="51">
        <v>45021</v>
      </c>
      <c r="F150" s="14">
        <v>12</v>
      </c>
      <c r="G150" s="17">
        <v>12641.76</v>
      </c>
      <c r="H150" s="27">
        <v>7515.12</v>
      </c>
      <c r="I150">
        <f>YEAR(Table1[[#This Row],[Date]])</f>
        <v>2023</v>
      </c>
      <c r="J150" t="str">
        <f>"Q" &amp; ROUNDUP(MONTH(Table1[[#This Row],[Date]])/3, 0) &amp; "'" &amp; RIGHT(YEAR(Table1[[#This Row],[Date]]), 2)</f>
        <v>Q2'23</v>
      </c>
      <c r="K150" t="str">
        <f>VLOOKUP(Table1[[#This Row],[Store ID]],Table3[[Store ID]:[City]],4,FALSE)</f>
        <v>Detroit</v>
      </c>
      <c r="L150" t="str">
        <f>VLOOKUP(Table1[[#This Row],[Product Code]],Table4[[Product Code]:[Brand]],5,FALSE)</f>
        <v>VoltEdge</v>
      </c>
      <c r="M150" t="str">
        <f>VLOOKUP(Table1[[#This Row],[Product Code]],Table4[[Product Code]:[Product Category]],3,FALSE)</f>
        <v>Accessories</v>
      </c>
      <c r="N150" t="str">
        <f>_xlfn.XLOOKUP(Table1[[#This Row],[Product Code]],Table4[Product Code],Table4[Subcategory])</f>
        <v>Keyboards</v>
      </c>
    </row>
    <row r="151" spans="2:14" x14ac:dyDescent="0.3">
      <c r="B151" s="26" t="s">
        <v>14</v>
      </c>
      <c r="C151" s="26" t="str">
        <f>IF(_xlfn.XLOOKUP(TRIM(Table1[[#This Row],[Store ID]]), 'Stores Details'!B153:B172, 'Stores Details'!G153:G172, "") = "Inactive", "Yes", "No")</f>
        <v>No</v>
      </c>
      <c r="D151" s="14" t="s">
        <v>44</v>
      </c>
      <c r="E151" s="51">
        <v>45587</v>
      </c>
      <c r="F151" s="14">
        <v>30</v>
      </c>
      <c r="G151" s="17">
        <v>28411.5</v>
      </c>
      <c r="H151" s="27">
        <v>20021.400000000001</v>
      </c>
      <c r="I151">
        <f>YEAR(Table1[[#This Row],[Date]])</f>
        <v>2024</v>
      </c>
      <c r="J151" t="str">
        <f>"Q" &amp; ROUNDUP(MONTH(Table1[[#This Row],[Date]])/3, 0) &amp; "'" &amp; RIGHT(YEAR(Table1[[#This Row],[Date]]), 2)</f>
        <v>Q4'24</v>
      </c>
      <c r="K151" t="str">
        <f>VLOOKUP(Table1[[#This Row],[Store ID]],Table3[[Store ID]:[City]],4,FALSE)</f>
        <v>Los Angeles</v>
      </c>
      <c r="L151" t="str">
        <f>VLOOKUP(Table1[[#This Row],[Product Code]],Table4[[Product Code]:[Brand]],5,FALSE)</f>
        <v>Bose</v>
      </c>
      <c r="M151" t="str">
        <f>VLOOKUP(Table1[[#This Row],[Product Code]],Table4[[Product Code]:[Product Category]],3,FALSE)</f>
        <v>Accessories</v>
      </c>
      <c r="N151" t="str">
        <f>_xlfn.XLOOKUP(Table1[[#This Row],[Product Code]],Table4[Product Code],Table4[Subcategory])</f>
        <v>Keyboards</v>
      </c>
    </row>
    <row r="152" spans="2:14" x14ac:dyDescent="0.3">
      <c r="B152" s="26" t="s">
        <v>30</v>
      </c>
      <c r="C152" s="26" t="str">
        <f>IF(_xlfn.XLOOKUP(TRIM(Table1[[#This Row],[Store ID]]), 'Stores Details'!B154:B173, 'Stores Details'!G154:G173, "") = "Inactive", "Yes", "No")</f>
        <v>No</v>
      </c>
      <c r="D152" s="14" t="s">
        <v>65</v>
      </c>
      <c r="E152" s="51">
        <v>45570</v>
      </c>
      <c r="F152" s="14">
        <v>40</v>
      </c>
      <c r="G152" s="17">
        <v>57812</v>
      </c>
      <c r="H152" s="27">
        <v>38810.800000000003</v>
      </c>
      <c r="I152">
        <f>YEAR(Table1[[#This Row],[Date]])</f>
        <v>2024</v>
      </c>
      <c r="J152" t="str">
        <f>"Q" &amp; ROUNDUP(MONTH(Table1[[#This Row],[Date]])/3, 0) &amp; "'" &amp; RIGHT(YEAR(Table1[[#This Row],[Date]]), 2)</f>
        <v>Q4'24</v>
      </c>
      <c r="K152" t="str">
        <f>VLOOKUP(Table1[[#This Row],[Store ID]],Table3[[Store ID]:[City]],4,FALSE)</f>
        <v>Nashville</v>
      </c>
      <c r="L152" t="str">
        <f>VLOOKUP(Table1[[#This Row],[Product Code]],Table4[[Product Code]:[Brand]],5,FALSE)</f>
        <v>VoltEdge</v>
      </c>
      <c r="M152" t="str">
        <f>VLOOKUP(Table1[[#This Row],[Product Code]],Table4[[Product Code]:[Product Category]],3,FALSE)</f>
        <v>Smart Gadgets</v>
      </c>
      <c r="N152" t="str">
        <f>_xlfn.XLOOKUP(Table1[[#This Row],[Product Code]],Table4[Product Code],Table4[Subcategory])</f>
        <v>Smartwatches</v>
      </c>
    </row>
    <row r="153" spans="2:14" x14ac:dyDescent="0.3">
      <c r="B153" s="26" t="s">
        <v>16</v>
      </c>
      <c r="C153" s="26" t="str">
        <f>IF(_xlfn.XLOOKUP(TRIM(Table1[[#This Row],[Store ID]]), 'Stores Details'!B155:B174, 'Stores Details'!G155:G174, "") = "Inactive", "Yes", "No")</f>
        <v>No</v>
      </c>
      <c r="D153" s="14" t="s">
        <v>42</v>
      </c>
      <c r="E153" s="51">
        <v>45405</v>
      </c>
      <c r="F153" s="14">
        <v>3</v>
      </c>
      <c r="G153" s="17">
        <v>3826.83</v>
      </c>
      <c r="H153" s="27">
        <v>2386.17</v>
      </c>
      <c r="I153">
        <f>YEAR(Table1[[#This Row],[Date]])</f>
        <v>2024</v>
      </c>
      <c r="J153" t="str">
        <f>"Q" &amp; ROUNDUP(MONTH(Table1[[#This Row],[Date]])/3, 0) &amp; "'" &amp; RIGHT(YEAR(Table1[[#This Row],[Date]]), 2)</f>
        <v>Q2'24</v>
      </c>
      <c r="K153" t="str">
        <f>VLOOKUP(Table1[[#This Row],[Store ID]],Table3[[Store ID]:[City]],4,FALSE)</f>
        <v>Chicago</v>
      </c>
      <c r="L153" t="str">
        <f>VLOOKUP(Table1[[#This Row],[Product Code]],Table4[[Product Code]:[Brand]],5,FALSE)</f>
        <v>Dell</v>
      </c>
      <c r="M153" t="str">
        <f>VLOOKUP(Table1[[#This Row],[Product Code]],Table4[[Product Code]:[Product Category]],3,FALSE)</f>
        <v>Headphones</v>
      </c>
      <c r="N153" t="str">
        <f>_xlfn.XLOOKUP(Table1[[#This Row],[Product Code]],Table4[Product Code],Table4[Subcategory])</f>
        <v>Wired Headphones</v>
      </c>
    </row>
    <row r="154" spans="2:14" x14ac:dyDescent="0.3">
      <c r="B154" s="26" t="s">
        <v>20</v>
      </c>
      <c r="C154" s="26" t="str">
        <f>IF(_xlfn.XLOOKUP(TRIM(Table1[[#This Row],[Store ID]]), 'Stores Details'!B156:B175, 'Stores Details'!G156:G175, "") = "Inactive", "Yes", "No")</f>
        <v>No</v>
      </c>
      <c r="D154" s="14" t="s">
        <v>61</v>
      </c>
      <c r="E154" s="51">
        <v>45062</v>
      </c>
      <c r="F154" s="14">
        <v>7</v>
      </c>
      <c r="G154" s="17">
        <v>2480.94</v>
      </c>
      <c r="H154" s="27">
        <v>1771.42</v>
      </c>
      <c r="I154">
        <f>YEAR(Table1[[#This Row],[Date]])</f>
        <v>2023</v>
      </c>
      <c r="J154" t="str">
        <f>"Q" &amp; ROUNDUP(MONTH(Table1[[#This Row],[Date]])/3, 0) &amp; "'" &amp; RIGHT(YEAR(Table1[[#This Row],[Date]]), 2)</f>
        <v>Q2'23</v>
      </c>
      <c r="K154" t="str">
        <f>VLOOKUP(Table1[[#This Row],[Store ID]],Table3[[Store ID]:[City]],4,FALSE)</f>
        <v>Denver</v>
      </c>
      <c r="L154" t="str">
        <f>VLOOKUP(Table1[[#This Row],[Product Code]],Table4[[Product Code]:[Brand]],5,FALSE)</f>
        <v>VoltEdge</v>
      </c>
      <c r="M154" t="str">
        <f>VLOOKUP(Table1[[#This Row],[Product Code]],Table4[[Product Code]:[Product Category]],3,FALSE)</f>
        <v>Headphones</v>
      </c>
      <c r="N154" t="str">
        <f>_xlfn.XLOOKUP(Table1[[#This Row],[Product Code]],Table4[Product Code],Table4[Subcategory])</f>
        <v>Wired Headphones</v>
      </c>
    </row>
    <row r="155" spans="2:14" x14ac:dyDescent="0.3">
      <c r="B155" s="26" t="s">
        <v>14</v>
      </c>
      <c r="C155" s="26" t="str">
        <f>IF(_xlfn.XLOOKUP(TRIM(Table1[[#This Row],[Store ID]]), 'Stores Details'!B157:B176, 'Stores Details'!G157:G176, "") = "Inactive", "Yes", "No")</f>
        <v>No</v>
      </c>
      <c r="D155" s="14" t="s">
        <v>34</v>
      </c>
      <c r="E155" s="51">
        <v>45553</v>
      </c>
      <c r="F155" s="14">
        <v>12</v>
      </c>
      <c r="G155" s="17">
        <v>3877.7999999999997</v>
      </c>
      <c r="H155" s="27">
        <v>2398.3200000000002</v>
      </c>
      <c r="I155">
        <f>YEAR(Table1[[#This Row],[Date]])</f>
        <v>2024</v>
      </c>
      <c r="J155" t="str">
        <f>"Q" &amp; ROUNDUP(MONTH(Table1[[#This Row],[Date]])/3, 0) &amp; "'" &amp; RIGHT(YEAR(Table1[[#This Row],[Date]]), 2)</f>
        <v>Q3'24</v>
      </c>
      <c r="K155" t="str">
        <f>VLOOKUP(Table1[[#This Row],[Store ID]],Table3[[Store ID]:[City]],4,FALSE)</f>
        <v>Los Angeles</v>
      </c>
      <c r="L155" t="str">
        <f>VLOOKUP(Table1[[#This Row],[Product Code]],Table4[[Product Code]:[Brand]],5,FALSE)</f>
        <v>Samsung</v>
      </c>
      <c r="M155" t="str">
        <f>VLOOKUP(Table1[[#This Row],[Product Code]],Table4[[Product Code]:[Product Category]],3,FALSE)</f>
        <v>Gaming Consoles</v>
      </c>
      <c r="N155" t="str">
        <f>_xlfn.XLOOKUP(Table1[[#This Row],[Product Code]],Table4[Product Code],Table4[Subcategory])</f>
        <v>Game Consoles</v>
      </c>
    </row>
    <row r="156" spans="2:14" x14ac:dyDescent="0.3">
      <c r="B156" s="26" t="s">
        <v>22</v>
      </c>
      <c r="C156" s="26" t="str">
        <f>IF(_xlfn.XLOOKUP(TRIM(Table1[[#This Row],[Store ID]]), 'Stores Details'!B158:B177, 'Stores Details'!G158:G177, "") = "Inactive", "Yes", "No")</f>
        <v>No</v>
      </c>
      <c r="D156" s="14" t="s">
        <v>52</v>
      </c>
      <c r="E156" s="51">
        <v>45155</v>
      </c>
      <c r="F156" s="14">
        <v>20</v>
      </c>
      <c r="G156" s="17">
        <v>5392.4</v>
      </c>
      <c r="H156" s="27">
        <v>3277.7999999999997</v>
      </c>
      <c r="I156">
        <f>YEAR(Table1[[#This Row],[Date]])</f>
        <v>2023</v>
      </c>
      <c r="J156" t="str">
        <f>"Q" &amp; ROUNDUP(MONTH(Table1[[#This Row],[Date]])/3, 0) &amp; "'" &amp; RIGHT(YEAR(Table1[[#This Row],[Date]]), 2)</f>
        <v>Q3'23</v>
      </c>
      <c r="K156" t="str">
        <f>VLOOKUP(Table1[[#This Row],[Store ID]],Table3[[Store ID]:[City]],4,FALSE)</f>
        <v>Detroit</v>
      </c>
      <c r="L156" t="str">
        <f>VLOOKUP(Table1[[#This Row],[Product Code]],Table4[[Product Code]:[Brand]],5,FALSE)</f>
        <v>ASUS</v>
      </c>
      <c r="M156" t="str">
        <f>VLOOKUP(Table1[[#This Row],[Product Code]],Table4[[Product Code]:[Product Category]],3,FALSE)</f>
        <v>Accessories</v>
      </c>
      <c r="N156" t="str">
        <f>_xlfn.XLOOKUP(Table1[[#This Row],[Product Code]],Table4[Product Code],Table4[Subcategory])</f>
        <v>Chargers</v>
      </c>
    </row>
    <row r="157" spans="2:14" x14ac:dyDescent="0.3">
      <c r="B157" s="26" t="s">
        <v>24</v>
      </c>
      <c r="C157" s="26" t="str">
        <f>IF(_xlfn.XLOOKUP(TRIM(Table1[[#This Row],[Store ID]]), 'Stores Details'!B159:B178, 'Stores Details'!G159:G178, "") = "Inactive", "Yes", "No")</f>
        <v>No</v>
      </c>
      <c r="D157" s="14" t="s">
        <v>43</v>
      </c>
      <c r="E157" s="51">
        <v>45343</v>
      </c>
      <c r="F157" s="14">
        <v>11</v>
      </c>
      <c r="G157" s="17">
        <v>14641.769999999999</v>
      </c>
      <c r="H157" s="27">
        <v>8993.82</v>
      </c>
      <c r="I157">
        <f>YEAR(Table1[[#This Row],[Date]])</f>
        <v>2024</v>
      </c>
      <c r="J157" t="str">
        <f>"Q" &amp; ROUNDUP(MONTH(Table1[[#This Row],[Date]])/3, 0) &amp; "'" &amp; RIGHT(YEAR(Table1[[#This Row],[Date]]), 2)</f>
        <v>Q1'24</v>
      </c>
      <c r="K157" t="str">
        <f>VLOOKUP(Table1[[#This Row],[Store ID]],Table3[[Store ID]:[City]],4,FALSE)</f>
        <v>Atlanta</v>
      </c>
      <c r="L157" t="str">
        <f>VLOOKUP(Table1[[#This Row],[Product Code]],Table4[[Product Code]:[Brand]],5,FALSE)</f>
        <v>Apple</v>
      </c>
      <c r="M157" t="str">
        <f>VLOOKUP(Table1[[#This Row],[Product Code]],Table4[[Product Code]:[Product Category]],3,FALSE)</f>
        <v>Smart Gadgets</v>
      </c>
      <c r="N157" t="str">
        <f>_xlfn.XLOOKUP(Table1[[#This Row],[Product Code]],Table4[Product Code],Table4[Subcategory])</f>
        <v>Smartwatches</v>
      </c>
    </row>
    <row r="158" spans="2:14" x14ac:dyDescent="0.3">
      <c r="B158" s="26" t="s">
        <v>17</v>
      </c>
      <c r="C158" s="26" t="str">
        <f>IF(_xlfn.XLOOKUP(TRIM(Table1[[#This Row],[Store ID]]), 'Stores Details'!B160:B179, 'Stores Details'!G160:G179, "") = "Inactive", "Yes", "No")</f>
        <v>No</v>
      </c>
      <c r="D158" s="14" t="s">
        <v>32</v>
      </c>
      <c r="E158" s="51">
        <v>45572</v>
      </c>
      <c r="F158" s="14">
        <v>30</v>
      </c>
      <c r="G158" s="17">
        <v>5489.4</v>
      </c>
      <c r="H158" s="27">
        <v>4170.2999999999993</v>
      </c>
      <c r="I158">
        <f>YEAR(Table1[[#This Row],[Date]])</f>
        <v>2024</v>
      </c>
      <c r="J158" t="str">
        <f>"Q" &amp; ROUNDUP(MONTH(Table1[[#This Row],[Date]])/3, 0) &amp; "'" &amp; RIGHT(YEAR(Table1[[#This Row],[Date]]), 2)</f>
        <v>Q4'24</v>
      </c>
      <c r="K158" t="str">
        <f>VLOOKUP(Table1[[#This Row],[Store ID]],Table3[[Store ID]:[City]],4,FALSE)</f>
        <v>Richmond</v>
      </c>
      <c r="L158" t="str">
        <f>VLOOKUP(Table1[[#This Row],[Product Code]],Table4[[Product Code]:[Brand]],5,FALSE)</f>
        <v>Sony</v>
      </c>
      <c r="M158" t="str">
        <f>VLOOKUP(Table1[[#This Row],[Product Code]],Table4[[Product Code]:[Product Category]],3,FALSE)</f>
        <v>Accessories</v>
      </c>
      <c r="N158" t="str">
        <f>_xlfn.XLOOKUP(Table1[[#This Row],[Product Code]],Table4[Product Code],Table4[Subcategory])</f>
        <v>Chargers</v>
      </c>
    </row>
    <row r="159" spans="2:14" x14ac:dyDescent="0.3">
      <c r="B159" s="26" t="s">
        <v>23</v>
      </c>
      <c r="C159" s="26" t="str">
        <f>IF(_xlfn.XLOOKUP(TRIM(Table1[[#This Row],[Store ID]]), 'Stores Details'!B161:B180, 'Stores Details'!G161:G180, "") = "Inactive", "Yes", "No")</f>
        <v>No</v>
      </c>
      <c r="D159" s="14" t="s">
        <v>45</v>
      </c>
      <c r="E159" s="51">
        <v>45296</v>
      </c>
      <c r="F159" s="14">
        <v>29</v>
      </c>
      <c r="G159" s="17">
        <v>19483.650000000001</v>
      </c>
      <c r="H159" s="27">
        <v>15387.11</v>
      </c>
      <c r="I159">
        <f>YEAR(Table1[[#This Row],[Date]])</f>
        <v>2024</v>
      </c>
      <c r="J159" t="str">
        <f>"Q" &amp; ROUNDUP(MONTH(Table1[[#This Row],[Date]])/3, 0) &amp; "'" &amp; RIGHT(YEAR(Table1[[#This Row],[Date]]), 2)</f>
        <v>Q1'24</v>
      </c>
      <c r="K159" t="str">
        <f>VLOOKUP(Table1[[#This Row],[Store ID]],Table3[[Store ID]:[City]],4,FALSE)</f>
        <v>San Francisco</v>
      </c>
      <c r="L159" t="str">
        <f>VLOOKUP(Table1[[#This Row],[Product Code]],Table4[[Product Code]:[Brand]],5,FALSE)</f>
        <v>VoltEdge</v>
      </c>
      <c r="M159" t="str">
        <f>VLOOKUP(Table1[[#This Row],[Product Code]],Table4[[Product Code]:[Product Category]],3,FALSE)</f>
        <v>Accessories</v>
      </c>
      <c r="N159" t="str">
        <f>_xlfn.XLOOKUP(Table1[[#This Row],[Product Code]],Table4[Product Code],Table4[Subcategory])</f>
        <v>Chargers</v>
      </c>
    </row>
    <row r="160" spans="2:14" x14ac:dyDescent="0.3">
      <c r="B160" s="26" t="s">
        <v>24</v>
      </c>
      <c r="C160" s="26" t="str">
        <f>IF(_xlfn.XLOOKUP(TRIM(Table1[[#This Row],[Store ID]]), 'Stores Details'!B162:B181, 'Stores Details'!G162:G181, "") = "Inactive", "Yes", "No")</f>
        <v>No</v>
      </c>
      <c r="D160" s="14" t="s">
        <v>38</v>
      </c>
      <c r="E160" s="51">
        <v>45623</v>
      </c>
      <c r="F160" s="14">
        <v>26</v>
      </c>
      <c r="G160" s="17">
        <v>30436.640000000003</v>
      </c>
      <c r="H160" s="27">
        <v>24314.42</v>
      </c>
      <c r="I160">
        <f>YEAR(Table1[[#This Row],[Date]])</f>
        <v>2024</v>
      </c>
      <c r="J160" t="str">
        <f>"Q" &amp; ROUNDUP(MONTH(Table1[[#This Row],[Date]])/3, 0) &amp; "'" &amp; RIGHT(YEAR(Table1[[#This Row],[Date]]), 2)</f>
        <v>Q4'24</v>
      </c>
      <c r="K160" t="str">
        <f>VLOOKUP(Table1[[#This Row],[Store ID]],Table3[[Store ID]:[City]],4,FALSE)</f>
        <v>Atlanta</v>
      </c>
      <c r="L160" t="str">
        <f>VLOOKUP(Table1[[#This Row],[Product Code]],Table4[[Product Code]:[Brand]],5,FALSE)</f>
        <v>HP</v>
      </c>
      <c r="M160" t="str">
        <f>VLOOKUP(Table1[[#This Row],[Product Code]],Table4[[Product Code]:[Product Category]],3,FALSE)</f>
        <v>Gaming Consoles</v>
      </c>
      <c r="N160" t="str">
        <f>_xlfn.XLOOKUP(Table1[[#This Row],[Product Code]],Table4[Product Code],Table4[Subcategory])</f>
        <v>Game Consoles</v>
      </c>
    </row>
    <row r="161" spans="2:14" x14ac:dyDescent="0.3">
      <c r="B161" s="26" t="s">
        <v>17</v>
      </c>
      <c r="C161" s="26" t="str">
        <f>IF(_xlfn.XLOOKUP(TRIM(Table1[[#This Row],[Store ID]]), 'Stores Details'!B163:B182, 'Stores Details'!G163:G182, "") = "Inactive", "Yes", "No")</f>
        <v>No</v>
      </c>
      <c r="D161" s="14" t="s">
        <v>60</v>
      </c>
      <c r="E161" s="51">
        <v>45148</v>
      </c>
      <c r="F161" s="14">
        <v>7</v>
      </c>
      <c r="G161" s="17">
        <v>1511.23</v>
      </c>
      <c r="H161" s="27">
        <v>1093.8900000000001</v>
      </c>
      <c r="I161">
        <f>YEAR(Table1[[#This Row],[Date]])</f>
        <v>2023</v>
      </c>
      <c r="J161" t="str">
        <f>"Q" &amp; ROUNDUP(MONTH(Table1[[#This Row],[Date]])/3, 0) &amp; "'" &amp; RIGHT(YEAR(Table1[[#This Row],[Date]]), 2)</f>
        <v>Q3'23</v>
      </c>
      <c r="K161" t="str">
        <f>VLOOKUP(Table1[[#This Row],[Store ID]],Table3[[Store ID]:[City]],4,FALSE)</f>
        <v>Richmond</v>
      </c>
      <c r="L161" t="str">
        <f>VLOOKUP(Table1[[#This Row],[Product Code]],Table4[[Product Code]:[Brand]],5,FALSE)</f>
        <v>Dell</v>
      </c>
      <c r="M161" t="str">
        <f>VLOOKUP(Table1[[#This Row],[Product Code]],Table4[[Product Code]:[Product Category]],3,FALSE)</f>
        <v>Accessories</v>
      </c>
      <c r="N161" t="str">
        <f>_xlfn.XLOOKUP(Table1[[#This Row],[Product Code]],Table4[Product Code],Table4[Subcategory])</f>
        <v>Chargers</v>
      </c>
    </row>
    <row r="162" spans="2:14" x14ac:dyDescent="0.3">
      <c r="B162" s="26" t="s">
        <v>24</v>
      </c>
      <c r="C162" s="26" t="str">
        <f>IF(_xlfn.XLOOKUP(TRIM(Table1[[#This Row],[Store ID]]), 'Stores Details'!B164:B183, 'Stores Details'!G164:G183, "") = "Inactive", "Yes", "No")</f>
        <v>No</v>
      </c>
      <c r="D162" s="14" t="s">
        <v>57</v>
      </c>
      <c r="E162" s="51">
        <v>45048</v>
      </c>
      <c r="F162" s="14">
        <v>5</v>
      </c>
      <c r="G162" s="17">
        <v>4417.45</v>
      </c>
      <c r="H162" s="27">
        <v>3080.4500000000003</v>
      </c>
      <c r="I162">
        <f>YEAR(Table1[[#This Row],[Date]])</f>
        <v>2023</v>
      </c>
      <c r="J162" t="str">
        <f>"Q" &amp; ROUNDUP(MONTH(Table1[[#This Row],[Date]])/3, 0) &amp; "'" &amp; RIGHT(YEAR(Table1[[#This Row],[Date]]), 2)</f>
        <v>Q2'23</v>
      </c>
      <c r="K162" t="str">
        <f>VLOOKUP(Table1[[#This Row],[Store ID]],Table3[[Store ID]:[City]],4,FALSE)</f>
        <v>Atlanta</v>
      </c>
      <c r="L162" t="str">
        <f>VLOOKUP(Table1[[#This Row],[Product Code]],Table4[[Product Code]:[Brand]],5,FALSE)</f>
        <v>Bose</v>
      </c>
      <c r="M162" t="str">
        <f>VLOOKUP(Table1[[#This Row],[Product Code]],Table4[[Product Code]:[Product Category]],3,FALSE)</f>
        <v>Headphones</v>
      </c>
      <c r="N162" t="str">
        <f>_xlfn.XLOOKUP(Table1[[#This Row],[Product Code]],Table4[Product Code],Table4[Subcategory])</f>
        <v>Noise-Canceling Over-Ear</v>
      </c>
    </row>
    <row r="163" spans="2:14" x14ac:dyDescent="0.3">
      <c r="B163" s="26" t="s">
        <v>14</v>
      </c>
      <c r="C163" s="26" t="str">
        <f>IF(_xlfn.XLOOKUP(TRIM(Table1[[#This Row],[Store ID]]), 'Stores Details'!B165:B184, 'Stores Details'!G165:G184, "") = "Inactive", "Yes", "No")</f>
        <v>No</v>
      </c>
      <c r="D163" s="14" t="s">
        <v>35</v>
      </c>
      <c r="E163" s="51">
        <v>45516</v>
      </c>
      <c r="F163" s="14">
        <v>10</v>
      </c>
      <c r="G163" s="17">
        <v>3991.6000000000004</v>
      </c>
      <c r="H163" s="27">
        <v>3016.3999999999996</v>
      </c>
      <c r="I163">
        <f>YEAR(Table1[[#This Row],[Date]])</f>
        <v>2024</v>
      </c>
      <c r="J163" t="str">
        <f>"Q" &amp; ROUNDUP(MONTH(Table1[[#This Row],[Date]])/3, 0) &amp; "'" &amp; RIGHT(YEAR(Table1[[#This Row],[Date]]), 2)</f>
        <v>Q3'24</v>
      </c>
      <c r="K163" t="str">
        <f>VLOOKUP(Table1[[#This Row],[Store ID]],Table3[[Store ID]:[City]],4,FALSE)</f>
        <v>Los Angeles</v>
      </c>
      <c r="L163" t="str">
        <f>VLOOKUP(Table1[[#This Row],[Product Code]],Table4[[Product Code]:[Brand]],5,FALSE)</f>
        <v>Dell</v>
      </c>
      <c r="M163" t="str">
        <f>VLOOKUP(Table1[[#This Row],[Product Code]],Table4[[Product Code]:[Product Category]],3,FALSE)</f>
        <v>Smart Gadgets</v>
      </c>
      <c r="N163" t="str">
        <f>_xlfn.XLOOKUP(Table1[[#This Row],[Product Code]],Table4[Product Code],Table4[Subcategory])</f>
        <v>Streaming Devices</v>
      </c>
    </row>
    <row r="164" spans="2:14" x14ac:dyDescent="0.3">
      <c r="B164" s="26" t="s">
        <v>30</v>
      </c>
      <c r="C164" s="26" t="str">
        <f>IF(_xlfn.XLOOKUP(TRIM(Table1[[#This Row],[Store ID]]), 'Stores Details'!B166:B185, 'Stores Details'!G166:G185, "") = "Inactive", "Yes", "No")</f>
        <v>No</v>
      </c>
      <c r="D164" s="14" t="s">
        <v>67</v>
      </c>
      <c r="E164" s="51">
        <v>44966</v>
      </c>
      <c r="F164" s="14">
        <v>32</v>
      </c>
      <c r="G164" s="17">
        <v>33711.360000000001</v>
      </c>
      <c r="H164" s="27">
        <v>20040.32</v>
      </c>
      <c r="I164">
        <f>YEAR(Table1[[#This Row],[Date]])</f>
        <v>2023</v>
      </c>
      <c r="J164" t="str">
        <f>"Q" &amp; ROUNDUP(MONTH(Table1[[#This Row],[Date]])/3, 0) &amp; "'" &amp; RIGHT(YEAR(Table1[[#This Row],[Date]]), 2)</f>
        <v>Q1'23</v>
      </c>
      <c r="K164" t="str">
        <f>VLOOKUP(Table1[[#This Row],[Store ID]],Table3[[Store ID]:[City]],4,FALSE)</f>
        <v>Nashville</v>
      </c>
      <c r="L164" t="str">
        <f>VLOOKUP(Table1[[#This Row],[Product Code]],Table4[[Product Code]:[Brand]],5,FALSE)</f>
        <v>VoltEdge</v>
      </c>
      <c r="M164" t="str">
        <f>VLOOKUP(Table1[[#This Row],[Product Code]],Table4[[Product Code]:[Product Category]],3,FALSE)</f>
        <v>Accessories</v>
      </c>
      <c r="N164" t="str">
        <f>_xlfn.XLOOKUP(Table1[[#This Row],[Product Code]],Table4[Product Code],Table4[Subcategory])</f>
        <v>Keyboards</v>
      </c>
    </row>
    <row r="165" spans="2:14" x14ac:dyDescent="0.3">
      <c r="B165" s="26" t="s">
        <v>30</v>
      </c>
      <c r="C165" s="26" t="str">
        <f>IF(_xlfn.XLOOKUP(TRIM(Table1[[#This Row],[Store ID]]), 'Stores Details'!B167:B186, 'Stores Details'!G167:G186, "") = "Inactive", "Yes", "No")</f>
        <v>No</v>
      </c>
      <c r="D165" s="14" t="s">
        <v>31</v>
      </c>
      <c r="E165" s="51">
        <v>45406</v>
      </c>
      <c r="F165" s="14">
        <v>11</v>
      </c>
      <c r="G165" s="17">
        <v>6679.5300000000007</v>
      </c>
      <c r="H165" s="27">
        <v>4095.74</v>
      </c>
      <c r="I165">
        <f>YEAR(Table1[[#This Row],[Date]])</f>
        <v>2024</v>
      </c>
      <c r="J165" t="str">
        <f>"Q" &amp; ROUNDUP(MONTH(Table1[[#This Row],[Date]])/3, 0) &amp; "'" &amp; RIGHT(YEAR(Table1[[#This Row],[Date]]), 2)</f>
        <v>Q2'24</v>
      </c>
      <c r="K165" t="str">
        <f>VLOOKUP(Table1[[#This Row],[Store ID]],Table3[[Store ID]:[City]],4,FALSE)</f>
        <v>Nashville</v>
      </c>
      <c r="L165" t="str">
        <f>VLOOKUP(Table1[[#This Row],[Product Code]],Table4[[Product Code]:[Brand]],5,FALSE)</f>
        <v>VoltEdge</v>
      </c>
      <c r="M165" t="str">
        <f>VLOOKUP(Table1[[#This Row],[Product Code]],Table4[[Product Code]:[Product Category]],3,FALSE)</f>
        <v>Laptops</v>
      </c>
      <c r="N165" t="str">
        <f>_xlfn.XLOOKUP(Table1[[#This Row],[Product Code]],Table4[Product Code],Table4[Subcategory])</f>
        <v>Ultrabooks</v>
      </c>
    </row>
    <row r="166" spans="2:14" x14ac:dyDescent="0.3">
      <c r="B166" s="26" t="s">
        <v>20</v>
      </c>
      <c r="C166" s="26" t="str">
        <f>IF(_xlfn.XLOOKUP(TRIM(Table1[[#This Row],[Store ID]]), 'Stores Details'!B168:B187, 'Stores Details'!G168:G187, "") = "Inactive", "Yes", "No")</f>
        <v>No</v>
      </c>
      <c r="D166" s="14" t="s">
        <v>37</v>
      </c>
      <c r="E166" s="51">
        <v>45636</v>
      </c>
      <c r="F166" s="14">
        <v>25</v>
      </c>
      <c r="G166" s="17">
        <v>36786.5</v>
      </c>
      <c r="H166" s="27">
        <v>24891.25</v>
      </c>
      <c r="I166">
        <f>YEAR(Table1[[#This Row],[Date]])</f>
        <v>2024</v>
      </c>
      <c r="J166" t="str">
        <f>"Q" &amp; ROUNDUP(MONTH(Table1[[#This Row],[Date]])/3, 0) &amp; "'" &amp; RIGHT(YEAR(Table1[[#This Row],[Date]]), 2)</f>
        <v>Q4'24</v>
      </c>
      <c r="K166" t="str">
        <f>VLOOKUP(Table1[[#This Row],[Store ID]],Table3[[Store ID]:[City]],4,FALSE)</f>
        <v>Denver</v>
      </c>
      <c r="L166" t="str">
        <f>VLOOKUP(Table1[[#This Row],[Product Code]],Table4[[Product Code]:[Brand]],5,FALSE)</f>
        <v>VoltEdge</v>
      </c>
      <c r="M166" t="str">
        <f>VLOOKUP(Table1[[#This Row],[Product Code]],Table4[[Product Code]:[Product Category]],3,FALSE)</f>
        <v>Smart Gadgets</v>
      </c>
      <c r="N166" t="str">
        <f>_xlfn.XLOOKUP(Table1[[#This Row],[Product Code]],Table4[Product Code],Table4[Subcategory])</f>
        <v>Fitness Bands</v>
      </c>
    </row>
    <row r="167" spans="2:14" x14ac:dyDescent="0.3">
      <c r="B167" s="26" t="s">
        <v>20</v>
      </c>
      <c r="C167" s="26" t="str">
        <f>IF(_xlfn.XLOOKUP(TRIM(Table1[[#This Row],[Store ID]]), 'Stores Details'!B169:B188, 'Stores Details'!G169:G188, "") = "Inactive", "Yes", "No")</f>
        <v>No</v>
      </c>
      <c r="D167" s="14" t="s">
        <v>65</v>
      </c>
      <c r="E167" s="51">
        <v>45060</v>
      </c>
      <c r="F167" s="14">
        <v>9</v>
      </c>
      <c r="G167" s="17">
        <v>13007.699999999999</v>
      </c>
      <c r="H167" s="27">
        <v>8732.43</v>
      </c>
      <c r="I167">
        <f>YEAR(Table1[[#This Row],[Date]])</f>
        <v>2023</v>
      </c>
      <c r="J167" t="str">
        <f>"Q" &amp; ROUNDUP(MONTH(Table1[[#This Row],[Date]])/3, 0) &amp; "'" &amp; RIGHT(YEAR(Table1[[#This Row],[Date]]), 2)</f>
        <v>Q2'23</v>
      </c>
      <c r="K167" t="str">
        <f>VLOOKUP(Table1[[#This Row],[Store ID]],Table3[[Store ID]:[City]],4,FALSE)</f>
        <v>Denver</v>
      </c>
      <c r="L167" t="str">
        <f>VLOOKUP(Table1[[#This Row],[Product Code]],Table4[[Product Code]:[Brand]],5,FALSE)</f>
        <v>VoltEdge</v>
      </c>
      <c r="M167" t="str">
        <f>VLOOKUP(Table1[[#This Row],[Product Code]],Table4[[Product Code]:[Product Category]],3,FALSE)</f>
        <v>Smart Gadgets</v>
      </c>
      <c r="N167" t="str">
        <f>_xlfn.XLOOKUP(Table1[[#This Row],[Product Code]],Table4[Product Code],Table4[Subcategory])</f>
        <v>Smartwatches</v>
      </c>
    </row>
    <row r="168" spans="2:14" x14ac:dyDescent="0.3">
      <c r="B168" s="26" t="s">
        <v>29</v>
      </c>
      <c r="C168" s="26" t="str">
        <f>IF(_xlfn.XLOOKUP(TRIM(Table1[[#This Row],[Store ID]]), 'Stores Details'!B170:B189, 'Stores Details'!G170:G189, "") = "Inactive", "Yes", "No")</f>
        <v>No</v>
      </c>
      <c r="D168" s="14" t="s">
        <v>56</v>
      </c>
      <c r="E168" s="51">
        <v>45265</v>
      </c>
      <c r="F168" s="14">
        <v>23</v>
      </c>
      <c r="G168" s="17">
        <v>8799.34</v>
      </c>
      <c r="H168" s="27">
        <v>6953.5899999999992</v>
      </c>
      <c r="I168">
        <f>YEAR(Table1[[#This Row],[Date]])</f>
        <v>2023</v>
      </c>
      <c r="J168" t="str">
        <f>"Q" &amp; ROUNDUP(MONTH(Table1[[#This Row],[Date]])/3, 0) &amp; "'" &amp; RIGHT(YEAR(Table1[[#This Row],[Date]]), 2)</f>
        <v>Q4'23</v>
      </c>
      <c r="K168" t="str">
        <f>VLOOKUP(Table1[[#This Row],[Store ID]],Table3[[Store ID]:[City]],4,FALSE)</f>
        <v>Kansas City</v>
      </c>
      <c r="L168" t="str">
        <f>VLOOKUP(Table1[[#This Row],[Product Code]],Table4[[Product Code]:[Brand]],5,FALSE)</f>
        <v>Samsung</v>
      </c>
      <c r="M168" t="str">
        <f>VLOOKUP(Table1[[#This Row],[Product Code]],Table4[[Product Code]:[Product Category]],3,FALSE)</f>
        <v>Gaming Consoles</v>
      </c>
      <c r="N168" t="str">
        <f>_xlfn.XLOOKUP(Table1[[#This Row],[Product Code]],Table4[Product Code],Table4[Subcategory])</f>
        <v>VR Headsets</v>
      </c>
    </row>
    <row r="169" spans="2:14" x14ac:dyDescent="0.3">
      <c r="B169" s="26" t="s">
        <v>27</v>
      </c>
      <c r="C169" s="26" t="str">
        <f>IF(_xlfn.XLOOKUP(TRIM(Table1[[#This Row],[Store ID]]), 'Stores Details'!B171:B190, 'Stores Details'!G171:G190, "") = "Inactive", "Yes", "No")</f>
        <v>No</v>
      </c>
      <c r="D169" s="14" t="s">
        <v>70</v>
      </c>
      <c r="E169" s="51">
        <v>45199</v>
      </c>
      <c r="F169" s="14">
        <v>33</v>
      </c>
      <c r="G169" s="17">
        <v>17930.88</v>
      </c>
      <c r="H169" s="27">
        <v>12757.14</v>
      </c>
      <c r="I169">
        <f>YEAR(Table1[[#This Row],[Date]])</f>
        <v>2023</v>
      </c>
      <c r="J169" t="str">
        <f>"Q" &amp; ROUNDUP(MONTH(Table1[[#This Row],[Date]])/3, 0) &amp; "'" &amp; RIGHT(YEAR(Table1[[#This Row],[Date]]), 2)</f>
        <v>Q3'23</v>
      </c>
      <c r="K169" t="str">
        <f>VLOOKUP(Table1[[#This Row],[Store ID]],Table3[[Store ID]:[City]],4,FALSE)</f>
        <v>New York</v>
      </c>
      <c r="L169" t="str">
        <f>VLOOKUP(Table1[[#This Row],[Product Code]],Table4[[Product Code]:[Brand]],5,FALSE)</f>
        <v>VoltEdge</v>
      </c>
      <c r="M169" t="str">
        <f>VLOOKUP(Table1[[#This Row],[Product Code]],Table4[[Product Code]:[Product Category]],3,FALSE)</f>
        <v>Headphones</v>
      </c>
      <c r="N169" t="str">
        <f>_xlfn.XLOOKUP(Table1[[#This Row],[Product Code]],Table4[Product Code],Table4[Subcategory])</f>
        <v>Wireless Headphones</v>
      </c>
    </row>
    <row r="170" spans="2:14" x14ac:dyDescent="0.3">
      <c r="B170" s="26" t="s">
        <v>14</v>
      </c>
      <c r="C170" s="26" t="str">
        <f>IF(_xlfn.XLOOKUP(TRIM(Table1[[#This Row],[Store ID]]), 'Stores Details'!B172:B191, 'Stores Details'!G172:G191, "") = "Inactive", "Yes", "No")</f>
        <v>No</v>
      </c>
      <c r="D170" s="14" t="s">
        <v>63</v>
      </c>
      <c r="E170" s="51">
        <v>45245</v>
      </c>
      <c r="F170" s="14">
        <v>30</v>
      </c>
      <c r="G170" s="17">
        <v>9956.4</v>
      </c>
      <c r="H170" s="27">
        <v>5931.3</v>
      </c>
      <c r="I170">
        <f>YEAR(Table1[[#This Row],[Date]])</f>
        <v>2023</v>
      </c>
      <c r="J170" t="str">
        <f>"Q" &amp; ROUNDUP(MONTH(Table1[[#This Row],[Date]])/3, 0) &amp; "'" &amp; RIGHT(YEAR(Table1[[#This Row],[Date]]), 2)</f>
        <v>Q4'23</v>
      </c>
      <c r="K170" t="str">
        <f>VLOOKUP(Table1[[#This Row],[Store ID]],Table3[[Store ID]:[City]],4,FALSE)</f>
        <v>Los Angeles</v>
      </c>
      <c r="L170" t="str">
        <f>VLOOKUP(Table1[[#This Row],[Product Code]],Table4[[Product Code]:[Brand]],5,FALSE)</f>
        <v>Samsung</v>
      </c>
      <c r="M170" t="str">
        <f>VLOOKUP(Table1[[#This Row],[Product Code]],Table4[[Product Code]:[Product Category]],3,FALSE)</f>
        <v>Laptops</v>
      </c>
      <c r="N170" t="str">
        <f>_xlfn.XLOOKUP(Table1[[#This Row],[Product Code]],Table4[Product Code],Table4[Subcategory])</f>
        <v>Gaming Laptops</v>
      </c>
    </row>
    <row r="171" spans="2:14" x14ac:dyDescent="0.3">
      <c r="B171" s="26" t="s">
        <v>23</v>
      </c>
      <c r="C171" s="26" t="str">
        <f>IF(_xlfn.XLOOKUP(TRIM(Table1[[#This Row],[Store ID]]), 'Stores Details'!B173:B192, 'Stores Details'!G173:G192, "") = "Inactive", "Yes", "No")</f>
        <v>No</v>
      </c>
      <c r="D171" s="14" t="s">
        <v>44</v>
      </c>
      <c r="E171" s="51">
        <v>45461</v>
      </c>
      <c r="F171" s="14">
        <v>14</v>
      </c>
      <c r="G171" s="17">
        <v>13258.699999999999</v>
      </c>
      <c r="H171" s="27">
        <v>9343.32</v>
      </c>
      <c r="I171">
        <f>YEAR(Table1[[#This Row],[Date]])</f>
        <v>2024</v>
      </c>
      <c r="J171" t="str">
        <f>"Q" &amp; ROUNDUP(MONTH(Table1[[#This Row],[Date]])/3, 0) &amp; "'" &amp; RIGHT(YEAR(Table1[[#This Row],[Date]]), 2)</f>
        <v>Q2'24</v>
      </c>
      <c r="K171" t="str">
        <f>VLOOKUP(Table1[[#This Row],[Store ID]],Table3[[Store ID]:[City]],4,FALSE)</f>
        <v>San Francisco</v>
      </c>
      <c r="L171" t="str">
        <f>VLOOKUP(Table1[[#This Row],[Product Code]],Table4[[Product Code]:[Brand]],5,FALSE)</f>
        <v>Bose</v>
      </c>
      <c r="M171" t="str">
        <f>VLOOKUP(Table1[[#This Row],[Product Code]],Table4[[Product Code]:[Product Category]],3,FALSE)</f>
        <v>Accessories</v>
      </c>
      <c r="N171" t="str">
        <f>_xlfn.XLOOKUP(Table1[[#This Row],[Product Code]],Table4[Product Code],Table4[Subcategory])</f>
        <v>Keyboards</v>
      </c>
    </row>
    <row r="172" spans="2:14" x14ac:dyDescent="0.3">
      <c r="B172" s="26" t="s">
        <v>20</v>
      </c>
      <c r="C172" s="26" t="str">
        <f>IF(_xlfn.XLOOKUP(TRIM(Table1[[#This Row],[Store ID]]), 'Stores Details'!B174:B193, 'Stores Details'!G174:G193, "") = "Inactive", "Yes", "No")</f>
        <v>No</v>
      </c>
      <c r="D172" s="14" t="s">
        <v>51</v>
      </c>
      <c r="E172" s="51">
        <v>45192</v>
      </c>
      <c r="F172" s="14">
        <v>20</v>
      </c>
      <c r="G172" s="17">
        <v>5746</v>
      </c>
      <c r="H172" s="27">
        <v>4653.3999999999996</v>
      </c>
      <c r="I172">
        <f>YEAR(Table1[[#This Row],[Date]])</f>
        <v>2023</v>
      </c>
      <c r="J172" t="str">
        <f>"Q" &amp; ROUNDUP(MONTH(Table1[[#This Row],[Date]])/3, 0) &amp; "'" &amp; RIGHT(YEAR(Table1[[#This Row],[Date]]), 2)</f>
        <v>Q3'23</v>
      </c>
      <c r="K172" t="str">
        <f>VLOOKUP(Table1[[#This Row],[Store ID]],Table3[[Store ID]:[City]],4,FALSE)</f>
        <v>Denver</v>
      </c>
      <c r="L172" t="str">
        <f>VLOOKUP(Table1[[#This Row],[Product Code]],Table4[[Product Code]:[Brand]],5,FALSE)</f>
        <v>Samsung</v>
      </c>
      <c r="M172" t="str">
        <f>VLOOKUP(Table1[[#This Row],[Product Code]],Table4[[Product Code]:[Product Category]],3,FALSE)</f>
        <v>Accessories</v>
      </c>
      <c r="N172" t="str">
        <f>_xlfn.XLOOKUP(Table1[[#This Row],[Product Code]],Table4[Product Code],Table4[Subcategory])</f>
        <v>Mice</v>
      </c>
    </row>
    <row r="173" spans="2:14" x14ac:dyDescent="0.3">
      <c r="B173" s="26" t="s">
        <v>14</v>
      </c>
      <c r="C173" s="26" t="str">
        <f>IF(_xlfn.XLOOKUP(TRIM(Table1[[#This Row],[Store ID]]), 'Stores Details'!B175:B194, 'Stores Details'!G175:G194, "") = "Inactive", "Yes", "No")</f>
        <v>No</v>
      </c>
      <c r="D173" s="14" t="s">
        <v>40</v>
      </c>
      <c r="E173" s="51">
        <v>45403</v>
      </c>
      <c r="F173" s="14">
        <v>8</v>
      </c>
      <c r="G173" s="17">
        <v>10830.32</v>
      </c>
      <c r="H173" s="27">
        <v>7795.68</v>
      </c>
      <c r="I173">
        <f>YEAR(Table1[[#This Row],[Date]])</f>
        <v>2024</v>
      </c>
      <c r="J173" t="str">
        <f>"Q" &amp; ROUNDUP(MONTH(Table1[[#This Row],[Date]])/3, 0) &amp; "'" &amp; RIGHT(YEAR(Table1[[#This Row],[Date]]), 2)</f>
        <v>Q2'24</v>
      </c>
      <c r="K173" t="str">
        <f>VLOOKUP(Table1[[#This Row],[Store ID]],Table3[[Store ID]:[City]],4,FALSE)</f>
        <v>Los Angeles</v>
      </c>
      <c r="L173" t="str">
        <f>VLOOKUP(Table1[[#This Row],[Product Code]],Table4[[Product Code]:[Brand]],5,FALSE)</f>
        <v>HP</v>
      </c>
      <c r="M173" t="str">
        <f>VLOOKUP(Table1[[#This Row],[Product Code]],Table4[[Product Code]:[Product Category]],3,FALSE)</f>
        <v>Gaming Consoles</v>
      </c>
      <c r="N173" t="str">
        <f>_xlfn.XLOOKUP(Table1[[#This Row],[Product Code]],Table4[Product Code],Table4[Subcategory])</f>
        <v>Game Consoles</v>
      </c>
    </row>
    <row r="174" spans="2:14" x14ac:dyDescent="0.3">
      <c r="B174" s="26" t="s">
        <v>14</v>
      </c>
      <c r="C174" s="26" t="str">
        <f>IF(_xlfn.XLOOKUP(TRIM(Table1[[#This Row],[Store ID]]), 'Stores Details'!B176:B195, 'Stores Details'!G176:G195, "") = "Inactive", "Yes", "No")</f>
        <v>No</v>
      </c>
      <c r="D174" s="14" t="s">
        <v>61</v>
      </c>
      <c r="E174" s="51">
        <v>45179</v>
      </c>
      <c r="F174" s="14">
        <v>22</v>
      </c>
      <c r="G174" s="17">
        <v>7797.2400000000007</v>
      </c>
      <c r="H174" s="27">
        <v>5567.32</v>
      </c>
      <c r="I174">
        <f>YEAR(Table1[[#This Row],[Date]])</f>
        <v>2023</v>
      </c>
      <c r="J174" t="str">
        <f>"Q" &amp; ROUNDUP(MONTH(Table1[[#This Row],[Date]])/3, 0) &amp; "'" &amp; RIGHT(YEAR(Table1[[#This Row],[Date]]), 2)</f>
        <v>Q3'23</v>
      </c>
      <c r="K174" t="str">
        <f>VLOOKUP(Table1[[#This Row],[Store ID]],Table3[[Store ID]:[City]],4,FALSE)</f>
        <v>Los Angeles</v>
      </c>
      <c r="L174" t="str">
        <f>VLOOKUP(Table1[[#This Row],[Product Code]],Table4[[Product Code]:[Brand]],5,FALSE)</f>
        <v>VoltEdge</v>
      </c>
      <c r="M174" t="str">
        <f>VLOOKUP(Table1[[#This Row],[Product Code]],Table4[[Product Code]:[Product Category]],3,FALSE)</f>
        <v>Headphones</v>
      </c>
      <c r="N174" t="str">
        <f>_xlfn.XLOOKUP(Table1[[#This Row],[Product Code]],Table4[Product Code],Table4[Subcategory])</f>
        <v>Wired Headphones</v>
      </c>
    </row>
    <row r="175" spans="2:14" x14ac:dyDescent="0.3">
      <c r="B175" s="26" t="s">
        <v>14</v>
      </c>
      <c r="C175" s="26" t="str">
        <f>IF(_xlfn.XLOOKUP(TRIM(Table1[[#This Row],[Store ID]]), 'Stores Details'!B177:B196, 'Stores Details'!G177:G196, "") = "Inactive", "Yes", "No")</f>
        <v>No</v>
      </c>
      <c r="D175" s="14" t="s">
        <v>38</v>
      </c>
      <c r="E175" s="51">
        <v>45427</v>
      </c>
      <c r="F175" s="14">
        <v>15</v>
      </c>
      <c r="G175" s="17">
        <v>17559.600000000002</v>
      </c>
      <c r="H175" s="27">
        <v>14027.55</v>
      </c>
      <c r="I175">
        <f>YEAR(Table1[[#This Row],[Date]])</f>
        <v>2024</v>
      </c>
      <c r="J175" t="str">
        <f>"Q" &amp; ROUNDUP(MONTH(Table1[[#This Row],[Date]])/3, 0) &amp; "'" &amp; RIGHT(YEAR(Table1[[#This Row],[Date]]), 2)</f>
        <v>Q2'24</v>
      </c>
      <c r="K175" t="str">
        <f>VLOOKUP(Table1[[#This Row],[Store ID]],Table3[[Store ID]:[City]],4,FALSE)</f>
        <v>Los Angeles</v>
      </c>
      <c r="L175" t="str">
        <f>VLOOKUP(Table1[[#This Row],[Product Code]],Table4[[Product Code]:[Brand]],5,FALSE)</f>
        <v>HP</v>
      </c>
      <c r="M175" t="str">
        <f>VLOOKUP(Table1[[#This Row],[Product Code]],Table4[[Product Code]:[Product Category]],3,FALSE)</f>
        <v>Gaming Consoles</v>
      </c>
      <c r="N175" t="str">
        <f>_xlfn.XLOOKUP(Table1[[#This Row],[Product Code]],Table4[Product Code],Table4[Subcategory])</f>
        <v>Game Consoles</v>
      </c>
    </row>
    <row r="176" spans="2:14" x14ac:dyDescent="0.3">
      <c r="B176" s="26" t="s">
        <v>19</v>
      </c>
      <c r="C176" s="26" t="str">
        <f>IF(_xlfn.XLOOKUP(TRIM(Table1[[#This Row],[Store ID]]), 'Stores Details'!B178:B197, 'Stores Details'!G178:G197, "") = "Inactive", "Yes", "No")</f>
        <v>No</v>
      </c>
      <c r="D176" s="14" t="s">
        <v>79</v>
      </c>
      <c r="E176" s="51">
        <v>45191</v>
      </c>
      <c r="F176" s="14">
        <v>31</v>
      </c>
      <c r="G176" s="17">
        <v>27534.510000000002</v>
      </c>
      <c r="H176" s="27">
        <v>22395.95</v>
      </c>
      <c r="I176">
        <f>YEAR(Table1[[#This Row],[Date]])</f>
        <v>2023</v>
      </c>
      <c r="J176" t="str">
        <f>"Q" &amp; ROUNDUP(MONTH(Table1[[#This Row],[Date]])/3, 0) &amp; "'" &amp; RIGHT(YEAR(Table1[[#This Row],[Date]]), 2)</f>
        <v>Q3'23</v>
      </c>
      <c r="K176" t="str">
        <f>VLOOKUP(Table1[[#This Row],[Store ID]],Table3[[Store ID]:[City]],4,FALSE)</f>
        <v>Honolulu</v>
      </c>
      <c r="L176" t="str">
        <f>VLOOKUP(Table1[[#This Row],[Product Code]],Table4[[Product Code]:[Brand]],5,FALSE)</f>
        <v>Sony</v>
      </c>
      <c r="M176" t="str">
        <f>VLOOKUP(Table1[[#This Row],[Product Code]],Table4[[Product Code]:[Product Category]],3,FALSE)</f>
        <v>Accessories</v>
      </c>
      <c r="N176" t="str">
        <f>_xlfn.XLOOKUP(Table1[[#This Row],[Product Code]],Table4[Product Code],Table4[Subcategory])</f>
        <v>Keyboards</v>
      </c>
    </row>
    <row r="177" spans="2:14" x14ac:dyDescent="0.3">
      <c r="B177" s="26" t="s">
        <v>25</v>
      </c>
      <c r="C177" s="26" t="str">
        <f>IF(_xlfn.XLOOKUP(TRIM(Table1[[#This Row],[Store ID]]), 'Stores Details'!B179:B198, 'Stores Details'!G179:G198, "") = "Inactive", "Yes", "No")</f>
        <v>No</v>
      </c>
      <c r="D177" s="14" t="s">
        <v>72</v>
      </c>
      <c r="E177" s="51">
        <v>45104</v>
      </c>
      <c r="F177" s="14">
        <v>11</v>
      </c>
      <c r="G177" s="17">
        <v>5901.2800000000007</v>
      </c>
      <c r="H177" s="27">
        <v>4301.33</v>
      </c>
      <c r="I177">
        <f>YEAR(Table1[[#This Row],[Date]])</f>
        <v>2023</v>
      </c>
      <c r="J177" t="str">
        <f>"Q" &amp; ROUNDUP(MONTH(Table1[[#This Row],[Date]])/3, 0) &amp; "'" &amp; RIGHT(YEAR(Table1[[#This Row],[Date]]), 2)</f>
        <v>Q2'23</v>
      </c>
      <c r="K177" t="str">
        <f>VLOOKUP(Table1[[#This Row],[Store ID]],Table3[[Store ID]:[City]],4,FALSE)</f>
        <v>Dallas</v>
      </c>
      <c r="L177" t="str">
        <f>VLOOKUP(Table1[[#This Row],[Product Code]],Table4[[Product Code]:[Brand]],5,FALSE)</f>
        <v>VoltEdge</v>
      </c>
      <c r="M177" t="str">
        <f>VLOOKUP(Table1[[#This Row],[Product Code]],Table4[[Product Code]:[Product Category]],3,FALSE)</f>
        <v>Gaming Consoles</v>
      </c>
      <c r="N177" t="str">
        <f>_xlfn.XLOOKUP(Table1[[#This Row],[Product Code]],Table4[Product Code],Table4[Subcategory])</f>
        <v>Game Consoles</v>
      </c>
    </row>
    <row r="178" spans="2:14" x14ac:dyDescent="0.3">
      <c r="B178" s="26" t="s">
        <v>14</v>
      </c>
      <c r="C178" s="26" t="str">
        <f>IF(_xlfn.XLOOKUP(TRIM(Table1[[#This Row],[Store ID]]), 'Stores Details'!B180:B199, 'Stores Details'!G180:G199, "") = "Inactive", "Yes", "No")</f>
        <v>No</v>
      </c>
      <c r="D178" s="14" t="s">
        <v>44</v>
      </c>
      <c r="E178" s="51">
        <v>45338</v>
      </c>
      <c r="F178" s="14">
        <v>23</v>
      </c>
      <c r="G178" s="17">
        <v>21782.149999999998</v>
      </c>
      <c r="H178" s="27">
        <v>15349.74</v>
      </c>
      <c r="I178">
        <f>YEAR(Table1[[#This Row],[Date]])</f>
        <v>2024</v>
      </c>
      <c r="J178" t="str">
        <f>"Q" &amp; ROUNDUP(MONTH(Table1[[#This Row],[Date]])/3, 0) &amp; "'" &amp; RIGHT(YEAR(Table1[[#This Row],[Date]]), 2)</f>
        <v>Q1'24</v>
      </c>
      <c r="K178" t="str">
        <f>VLOOKUP(Table1[[#This Row],[Store ID]],Table3[[Store ID]:[City]],4,FALSE)</f>
        <v>Los Angeles</v>
      </c>
      <c r="L178" t="str">
        <f>VLOOKUP(Table1[[#This Row],[Product Code]],Table4[[Product Code]:[Brand]],5,FALSE)</f>
        <v>Bose</v>
      </c>
      <c r="M178" t="str">
        <f>VLOOKUP(Table1[[#This Row],[Product Code]],Table4[[Product Code]:[Product Category]],3,FALSE)</f>
        <v>Accessories</v>
      </c>
      <c r="N178" t="str">
        <f>_xlfn.XLOOKUP(Table1[[#This Row],[Product Code]],Table4[Product Code],Table4[Subcategory])</f>
        <v>Keyboards</v>
      </c>
    </row>
    <row r="179" spans="2:14" x14ac:dyDescent="0.3">
      <c r="B179" s="26" t="s">
        <v>29</v>
      </c>
      <c r="C179" s="26" t="str">
        <f>IF(_xlfn.XLOOKUP(TRIM(Table1[[#This Row],[Store ID]]), 'Stores Details'!B181:B200, 'Stores Details'!G181:G200, "") = "Inactive", "Yes", "No")</f>
        <v>No</v>
      </c>
      <c r="D179" s="14" t="s">
        <v>33</v>
      </c>
      <c r="E179" s="51">
        <v>45624</v>
      </c>
      <c r="F179" s="14">
        <v>34</v>
      </c>
      <c r="G179" s="17">
        <v>8044.7400000000007</v>
      </c>
      <c r="H179" s="27">
        <v>6227.78</v>
      </c>
      <c r="I179">
        <f>YEAR(Table1[[#This Row],[Date]])</f>
        <v>2024</v>
      </c>
      <c r="J179" t="str">
        <f>"Q" &amp; ROUNDUP(MONTH(Table1[[#This Row],[Date]])/3, 0) &amp; "'" &amp; RIGHT(YEAR(Table1[[#This Row],[Date]]), 2)</f>
        <v>Q4'24</v>
      </c>
      <c r="K179" t="str">
        <f>VLOOKUP(Table1[[#This Row],[Store ID]],Table3[[Store ID]:[City]],4,FALSE)</f>
        <v>Kansas City</v>
      </c>
      <c r="L179" t="str">
        <f>VLOOKUP(Table1[[#This Row],[Product Code]],Table4[[Product Code]:[Brand]],5,FALSE)</f>
        <v>VoltEdge</v>
      </c>
      <c r="M179" t="str">
        <f>VLOOKUP(Table1[[#This Row],[Product Code]],Table4[[Product Code]:[Product Category]],3,FALSE)</f>
        <v>Headphones</v>
      </c>
      <c r="N179" t="str">
        <f>_xlfn.XLOOKUP(Table1[[#This Row],[Product Code]],Table4[Product Code],Table4[Subcategory])</f>
        <v>Wired Headphones</v>
      </c>
    </row>
    <row r="180" spans="2:14" x14ac:dyDescent="0.3">
      <c r="B180" s="26" t="s">
        <v>19</v>
      </c>
      <c r="C180" s="26" t="str">
        <f>IF(_xlfn.XLOOKUP(TRIM(Table1[[#This Row],[Store ID]]), 'Stores Details'!B182:B201, 'Stores Details'!G182:G201, "") = "Inactive", "Yes", "No")</f>
        <v>No</v>
      </c>
      <c r="D180" s="14" t="s">
        <v>69</v>
      </c>
      <c r="E180" s="51">
        <v>45218</v>
      </c>
      <c r="F180" s="14">
        <v>37</v>
      </c>
      <c r="G180" s="17">
        <v>39403.520000000004</v>
      </c>
      <c r="H180" s="27">
        <v>25406.789999999997</v>
      </c>
      <c r="I180">
        <f>YEAR(Table1[[#This Row],[Date]])</f>
        <v>2023</v>
      </c>
      <c r="J180" t="str">
        <f>"Q" &amp; ROUNDUP(MONTH(Table1[[#This Row],[Date]])/3, 0) &amp; "'" &amp; RIGHT(YEAR(Table1[[#This Row],[Date]]), 2)</f>
        <v>Q4'23</v>
      </c>
      <c r="K180" t="str">
        <f>VLOOKUP(Table1[[#This Row],[Store ID]],Table3[[Store ID]:[City]],4,FALSE)</f>
        <v>Honolulu</v>
      </c>
      <c r="L180" t="str">
        <f>VLOOKUP(Table1[[#This Row],[Product Code]],Table4[[Product Code]:[Brand]],5,FALSE)</f>
        <v>VoltEdge</v>
      </c>
      <c r="M180" t="str">
        <f>VLOOKUP(Table1[[#This Row],[Product Code]],Table4[[Product Code]:[Product Category]],3,FALSE)</f>
        <v>Gaming Consoles</v>
      </c>
      <c r="N180" t="str">
        <f>_xlfn.XLOOKUP(Table1[[#This Row],[Product Code]],Table4[Product Code],Table4[Subcategory])</f>
        <v>VR Headsets</v>
      </c>
    </row>
    <row r="181" spans="2:14" x14ac:dyDescent="0.3">
      <c r="B181" s="26" t="s">
        <v>22</v>
      </c>
      <c r="C181" s="26" t="str">
        <f>IF(_xlfn.XLOOKUP(TRIM(Table1[[#This Row],[Store ID]]), 'Stores Details'!B183:B202, 'Stores Details'!G183:G202, "") = "Inactive", "Yes", "No")</f>
        <v>No</v>
      </c>
      <c r="D181" s="14" t="s">
        <v>39</v>
      </c>
      <c r="E181" s="51">
        <v>45410</v>
      </c>
      <c r="F181" s="14">
        <v>16</v>
      </c>
      <c r="G181" s="17">
        <v>6778.72</v>
      </c>
      <c r="H181" s="27">
        <v>4417.6000000000004</v>
      </c>
      <c r="I181">
        <f>YEAR(Table1[[#This Row],[Date]])</f>
        <v>2024</v>
      </c>
      <c r="J181" t="str">
        <f>"Q" &amp; ROUNDUP(MONTH(Table1[[#This Row],[Date]])/3, 0) &amp; "'" &amp; RIGHT(YEAR(Table1[[#This Row],[Date]]), 2)</f>
        <v>Q2'24</v>
      </c>
      <c r="K181" t="str">
        <f>VLOOKUP(Table1[[#This Row],[Store ID]],Table3[[Store ID]:[City]],4,FALSE)</f>
        <v>Detroit</v>
      </c>
      <c r="L181" t="str">
        <f>VLOOKUP(Table1[[#This Row],[Product Code]],Table4[[Product Code]:[Brand]],5,FALSE)</f>
        <v>Apple</v>
      </c>
      <c r="M181" t="str">
        <f>VLOOKUP(Table1[[#This Row],[Product Code]],Table4[[Product Code]:[Product Category]],3,FALSE)</f>
        <v>Laptops</v>
      </c>
      <c r="N181" t="str">
        <f>_xlfn.XLOOKUP(Table1[[#This Row],[Product Code]],Table4[Product Code],Table4[Subcategory])</f>
        <v>Ultrabooks</v>
      </c>
    </row>
    <row r="182" spans="2:14" x14ac:dyDescent="0.3">
      <c r="B182" s="26" t="s">
        <v>20</v>
      </c>
      <c r="C182" s="26" t="str">
        <f>IF(_xlfn.XLOOKUP(TRIM(Table1[[#This Row],[Store ID]]), 'Stores Details'!B184:B203, 'Stores Details'!G184:G203, "") = "Inactive", "Yes", "No")</f>
        <v>No</v>
      </c>
      <c r="D182" s="14" t="s">
        <v>53</v>
      </c>
      <c r="E182" s="51">
        <v>45162</v>
      </c>
      <c r="F182" s="14">
        <v>9</v>
      </c>
      <c r="G182" s="17">
        <v>718.29</v>
      </c>
      <c r="H182" s="27">
        <v>576.17999999999995</v>
      </c>
      <c r="I182">
        <f>YEAR(Table1[[#This Row],[Date]])</f>
        <v>2023</v>
      </c>
      <c r="J182" t="str">
        <f>"Q" &amp; ROUNDUP(MONTH(Table1[[#This Row],[Date]])/3, 0) &amp; "'" &amp; RIGHT(YEAR(Table1[[#This Row],[Date]]), 2)</f>
        <v>Q3'23</v>
      </c>
      <c r="K182" t="str">
        <f>VLOOKUP(Table1[[#This Row],[Store ID]],Table3[[Store ID]:[City]],4,FALSE)</f>
        <v>Denver</v>
      </c>
      <c r="L182" t="str">
        <f>VLOOKUP(Table1[[#This Row],[Product Code]],Table4[[Product Code]:[Brand]],5,FALSE)</f>
        <v>HP</v>
      </c>
      <c r="M182" t="str">
        <f>VLOOKUP(Table1[[#This Row],[Product Code]],Table4[[Product Code]:[Product Category]],3,FALSE)</f>
        <v>Laptops</v>
      </c>
      <c r="N182" t="str">
        <f>_xlfn.XLOOKUP(Table1[[#This Row],[Product Code]],Table4[Product Code],Table4[Subcategory])</f>
        <v>Ultrabooks</v>
      </c>
    </row>
    <row r="183" spans="2:14" x14ac:dyDescent="0.3">
      <c r="B183" s="26" t="s">
        <v>21</v>
      </c>
      <c r="C183" s="26" t="str">
        <f>IF(_xlfn.XLOOKUP(TRIM(Table1[[#This Row],[Store ID]]), 'Stores Details'!B185:B204, 'Stores Details'!G185:G204, "") = "Inactive", "Yes", "No")</f>
        <v>No</v>
      </c>
      <c r="D183" s="14" t="s">
        <v>50</v>
      </c>
      <c r="E183" s="51">
        <v>45167</v>
      </c>
      <c r="F183" s="14">
        <v>19</v>
      </c>
      <c r="G183" s="17">
        <v>22760.480000000003</v>
      </c>
      <c r="H183" s="27">
        <v>16768.45</v>
      </c>
      <c r="I183">
        <f>YEAR(Table1[[#This Row],[Date]])</f>
        <v>2023</v>
      </c>
      <c r="J183" t="str">
        <f>"Q" &amp; ROUNDUP(MONTH(Table1[[#This Row],[Date]])/3, 0) &amp; "'" &amp; RIGHT(YEAR(Table1[[#This Row],[Date]]), 2)</f>
        <v>Q3'23</v>
      </c>
      <c r="K183" t="str">
        <f>VLOOKUP(Table1[[#This Row],[Store ID]],Table3[[Store ID]:[City]],4,FALSE)</f>
        <v>Raleigh</v>
      </c>
      <c r="L183" t="str">
        <f>VLOOKUP(Table1[[#This Row],[Product Code]],Table4[[Product Code]:[Brand]],5,FALSE)</f>
        <v>VoltEdge</v>
      </c>
      <c r="M183" t="str">
        <f>VLOOKUP(Table1[[#This Row],[Product Code]],Table4[[Product Code]:[Product Category]],3,FALSE)</f>
        <v>Smart Gadgets</v>
      </c>
      <c r="N183" t="str">
        <f>_xlfn.XLOOKUP(Table1[[#This Row],[Product Code]],Table4[Product Code],Table4[Subcategory])</f>
        <v>Fitness Bands</v>
      </c>
    </row>
    <row r="184" spans="2:14" x14ac:dyDescent="0.3">
      <c r="B184" s="26" t="s">
        <v>24</v>
      </c>
      <c r="C184" s="26" t="str">
        <f>IF(_xlfn.XLOOKUP(TRIM(Table1[[#This Row],[Store ID]]), 'Stores Details'!B186:B205, 'Stores Details'!G186:G205, "") = "Inactive", "Yes", "No")</f>
        <v>No</v>
      </c>
      <c r="D184" s="14" t="s">
        <v>58</v>
      </c>
      <c r="E184" s="51">
        <v>45160</v>
      </c>
      <c r="F184" s="14">
        <v>10</v>
      </c>
      <c r="G184" s="17">
        <v>8780.7000000000007</v>
      </c>
      <c r="H184" s="27">
        <v>6049.7000000000007</v>
      </c>
      <c r="I184">
        <f>YEAR(Table1[[#This Row],[Date]])</f>
        <v>2023</v>
      </c>
      <c r="J184" t="str">
        <f>"Q" &amp; ROUNDUP(MONTH(Table1[[#This Row],[Date]])/3, 0) &amp; "'" &amp; RIGHT(YEAR(Table1[[#This Row],[Date]]), 2)</f>
        <v>Q3'23</v>
      </c>
      <c r="K184" t="str">
        <f>VLOOKUP(Table1[[#This Row],[Store ID]],Table3[[Store ID]:[City]],4,FALSE)</f>
        <v>Atlanta</v>
      </c>
      <c r="L184" t="str">
        <f>VLOOKUP(Table1[[#This Row],[Product Code]],Table4[[Product Code]:[Brand]],5,FALSE)</f>
        <v>Sony</v>
      </c>
      <c r="M184" t="str">
        <f>VLOOKUP(Table1[[#This Row],[Product Code]],Table4[[Product Code]:[Product Category]],3,FALSE)</f>
        <v>Accessories</v>
      </c>
      <c r="N184" t="str">
        <f>_xlfn.XLOOKUP(Table1[[#This Row],[Product Code]],Table4[Product Code],Table4[Subcategory])</f>
        <v>Chargers</v>
      </c>
    </row>
    <row r="185" spans="2:14" x14ac:dyDescent="0.3">
      <c r="B185" s="26" t="s">
        <v>27</v>
      </c>
      <c r="C185" s="26" t="str">
        <f>IF(_xlfn.XLOOKUP(TRIM(Table1[[#This Row],[Store ID]]), 'Stores Details'!B187:B206, 'Stores Details'!G187:G206, "") = "Inactive", "Yes", "No")</f>
        <v>No</v>
      </c>
      <c r="D185" s="14" t="s">
        <v>35</v>
      </c>
      <c r="E185" s="51">
        <v>45578</v>
      </c>
      <c r="F185" s="14">
        <v>22</v>
      </c>
      <c r="G185" s="17">
        <v>8781.52</v>
      </c>
      <c r="H185" s="27">
        <v>6636.08</v>
      </c>
      <c r="I185">
        <f>YEAR(Table1[[#This Row],[Date]])</f>
        <v>2024</v>
      </c>
      <c r="J185" t="str">
        <f>"Q" &amp; ROUNDUP(MONTH(Table1[[#This Row],[Date]])/3, 0) &amp; "'" &amp; RIGHT(YEAR(Table1[[#This Row],[Date]]), 2)</f>
        <v>Q4'24</v>
      </c>
      <c r="K185" t="str">
        <f>VLOOKUP(Table1[[#This Row],[Store ID]],Table3[[Store ID]:[City]],4,FALSE)</f>
        <v>New York</v>
      </c>
      <c r="L185" t="str">
        <f>VLOOKUP(Table1[[#This Row],[Product Code]],Table4[[Product Code]:[Brand]],5,FALSE)</f>
        <v>Dell</v>
      </c>
      <c r="M185" t="str">
        <f>VLOOKUP(Table1[[#This Row],[Product Code]],Table4[[Product Code]:[Product Category]],3,FALSE)</f>
        <v>Smart Gadgets</v>
      </c>
      <c r="N185" t="str">
        <f>_xlfn.XLOOKUP(Table1[[#This Row],[Product Code]],Table4[Product Code],Table4[Subcategory])</f>
        <v>Streaming Devices</v>
      </c>
    </row>
    <row r="186" spans="2:14" x14ac:dyDescent="0.3">
      <c r="B186" s="26" t="s">
        <v>28</v>
      </c>
      <c r="C186" s="26" t="str">
        <f>IF(_xlfn.XLOOKUP(TRIM(Table1[[#This Row],[Store ID]]), 'Stores Details'!B188:B207, 'Stores Details'!G188:G207, "") = "Inactive", "Yes", "No")</f>
        <v>No</v>
      </c>
      <c r="D186" s="14" t="s">
        <v>53</v>
      </c>
      <c r="E186" s="51">
        <v>45150</v>
      </c>
      <c r="F186" s="14">
        <v>9</v>
      </c>
      <c r="G186" s="17">
        <v>718.29</v>
      </c>
      <c r="H186" s="27">
        <v>576.17999999999995</v>
      </c>
      <c r="I186">
        <f>YEAR(Table1[[#This Row],[Date]])</f>
        <v>2023</v>
      </c>
      <c r="J186" t="str">
        <f>"Q" &amp; ROUNDUP(MONTH(Table1[[#This Row],[Date]])/3, 0) &amp; "'" &amp; RIGHT(YEAR(Table1[[#This Row],[Date]]), 2)</f>
        <v>Q3'23</v>
      </c>
      <c r="K186" t="str">
        <f>VLOOKUP(Table1[[#This Row],[Store ID]],Table3[[Store ID]:[City]],4,FALSE)</f>
        <v>Portland</v>
      </c>
      <c r="L186" t="str">
        <f>VLOOKUP(Table1[[#This Row],[Product Code]],Table4[[Product Code]:[Brand]],5,FALSE)</f>
        <v>HP</v>
      </c>
      <c r="M186" t="str">
        <f>VLOOKUP(Table1[[#This Row],[Product Code]],Table4[[Product Code]:[Product Category]],3,FALSE)</f>
        <v>Laptops</v>
      </c>
      <c r="N186" t="str">
        <f>_xlfn.XLOOKUP(Table1[[#This Row],[Product Code]],Table4[Product Code],Table4[Subcategory])</f>
        <v>Ultrabooks</v>
      </c>
    </row>
    <row r="187" spans="2:14" x14ac:dyDescent="0.3">
      <c r="B187" s="26" t="s">
        <v>27</v>
      </c>
      <c r="C187" s="26" t="str">
        <f>IF(_xlfn.XLOOKUP(TRIM(Table1[[#This Row],[Store ID]]), 'Stores Details'!B189:B208, 'Stores Details'!G189:G208, "") = "Inactive", "Yes", "No")</f>
        <v>No</v>
      </c>
      <c r="D187" s="14" t="s">
        <v>34</v>
      </c>
      <c r="E187" s="51">
        <v>45607</v>
      </c>
      <c r="F187" s="14">
        <v>38</v>
      </c>
      <c r="G187" s="17">
        <v>12279.699999999999</v>
      </c>
      <c r="H187" s="27">
        <v>7594.68</v>
      </c>
      <c r="I187">
        <f>YEAR(Table1[[#This Row],[Date]])</f>
        <v>2024</v>
      </c>
      <c r="J187" t="str">
        <f>"Q" &amp; ROUNDUP(MONTH(Table1[[#This Row],[Date]])/3, 0) &amp; "'" &amp; RIGHT(YEAR(Table1[[#This Row],[Date]]), 2)</f>
        <v>Q4'24</v>
      </c>
      <c r="K187" t="str">
        <f>VLOOKUP(Table1[[#This Row],[Store ID]],Table3[[Store ID]:[City]],4,FALSE)</f>
        <v>New York</v>
      </c>
      <c r="L187" t="str">
        <f>VLOOKUP(Table1[[#This Row],[Product Code]],Table4[[Product Code]:[Brand]],5,FALSE)</f>
        <v>Samsung</v>
      </c>
      <c r="M187" t="str">
        <f>VLOOKUP(Table1[[#This Row],[Product Code]],Table4[[Product Code]:[Product Category]],3,FALSE)</f>
        <v>Gaming Consoles</v>
      </c>
      <c r="N187" t="str">
        <f>_xlfn.XLOOKUP(Table1[[#This Row],[Product Code]],Table4[Product Code],Table4[Subcategory])</f>
        <v>Game Consoles</v>
      </c>
    </row>
    <row r="188" spans="2:14" x14ac:dyDescent="0.3">
      <c r="B188" s="26" t="s">
        <v>14</v>
      </c>
      <c r="C188" s="26" t="str">
        <f>IF(_xlfn.XLOOKUP(TRIM(Table1[[#This Row],[Store ID]]), 'Stores Details'!B190:B209, 'Stores Details'!G190:G209, "") = "Inactive", "Yes", "No")</f>
        <v>No</v>
      </c>
      <c r="D188" s="14" t="s">
        <v>57</v>
      </c>
      <c r="E188" s="51">
        <v>44957</v>
      </c>
      <c r="F188" s="14">
        <v>18</v>
      </c>
      <c r="G188" s="17">
        <v>15902.82</v>
      </c>
      <c r="H188" s="27">
        <v>11089.62</v>
      </c>
      <c r="I188">
        <f>YEAR(Table1[[#This Row],[Date]])</f>
        <v>2023</v>
      </c>
      <c r="J188" t="str">
        <f>"Q" &amp; ROUNDUP(MONTH(Table1[[#This Row],[Date]])/3, 0) &amp; "'" &amp; RIGHT(YEAR(Table1[[#This Row],[Date]]), 2)</f>
        <v>Q1'23</v>
      </c>
      <c r="K188" t="str">
        <f>VLOOKUP(Table1[[#This Row],[Store ID]],Table3[[Store ID]:[City]],4,FALSE)</f>
        <v>Los Angeles</v>
      </c>
      <c r="L188" t="str">
        <f>VLOOKUP(Table1[[#This Row],[Product Code]],Table4[[Product Code]:[Brand]],5,FALSE)</f>
        <v>Bose</v>
      </c>
      <c r="M188" t="str">
        <f>VLOOKUP(Table1[[#This Row],[Product Code]],Table4[[Product Code]:[Product Category]],3,FALSE)</f>
        <v>Headphones</v>
      </c>
      <c r="N188" t="str">
        <f>_xlfn.XLOOKUP(Table1[[#This Row],[Product Code]],Table4[Product Code],Table4[Subcategory])</f>
        <v>Noise-Canceling Over-Ear</v>
      </c>
    </row>
    <row r="189" spans="2:14" x14ac:dyDescent="0.3">
      <c r="B189" s="26" t="s">
        <v>18</v>
      </c>
      <c r="C189" s="26" t="str">
        <f>IF(_xlfn.XLOOKUP(TRIM(Table1[[#This Row],[Store ID]]), 'Stores Details'!B191:B210, 'Stores Details'!G191:G210, "") = "Inactive", "Yes", "No")</f>
        <v>No</v>
      </c>
      <c r="D189" s="14" t="s">
        <v>43</v>
      </c>
      <c r="E189" s="51">
        <v>45631</v>
      </c>
      <c r="F189" s="14">
        <v>39</v>
      </c>
      <c r="G189" s="17">
        <v>51911.729999999996</v>
      </c>
      <c r="H189" s="27">
        <v>31887.18</v>
      </c>
      <c r="I189">
        <f>YEAR(Table1[[#This Row],[Date]])</f>
        <v>2024</v>
      </c>
      <c r="J189" t="str">
        <f>"Q" &amp; ROUNDUP(MONTH(Table1[[#This Row],[Date]])/3, 0) &amp; "'" &amp; RIGHT(YEAR(Table1[[#This Row],[Date]]), 2)</f>
        <v>Q4'24</v>
      </c>
      <c r="K189" t="str">
        <f>VLOOKUP(Table1[[#This Row],[Store ID]],Table3[[Store ID]:[City]],4,FALSE)</f>
        <v>Minneapolis</v>
      </c>
      <c r="L189" t="str">
        <f>VLOOKUP(Table1[[#This Row],[Product Code]],Table4[[Product Code]:[Brand]],5,FALSE)</f>
        <v>Apple</v>
      </c>
      <c r="M189" t="str">
        <f>VLOOKUP(Table1[[#This Row],[Product Code]],Table4[[Product Code]:[Product Category]],3,FALSE)</f>
        <v>Smart Gadgets</v>
      </c>
      <c r="N189" t="str">
        <f>_xlfn.XLOOKUP(Table1[[#This Row],[Product Code]],Table4[Product Code],Table4[Subcategory])</f>
        <v>Smartwatches</v>
      </c>
    </row>
    <row r="190" spans="2:14" x14ac:dyDescent="0.3">
      <c r="B190" s="26" t="s">
        <v>23</v>
      </c>
      <c r="C190" s="26" t="str">
        <f>IF(_xlfn.XLOOKUP(TRIM(Table1[[#This Row],[Store ID]]), 'Stores Details'!B192:B211, 'Stores Details'!G192:G211, "") = "Inactive", "Yes", "No")</f>
        <v>No</v>
      </c>
      <c r="D190" s="14" t="s">
        <v>32</v>
      </c>
      <c r="E190" s="51">
        <v>45393</v>
      </c>
      <c r="F190" s="14">
        <v>5</v>
      </c>
      <c r="G190" s="17">
        <v>914.9</v>
      </c>
      <c r="H190" s="27">
        <v>695.05</v>
      </c>
      <c r="I190">
        <f>YEAR(Table1[[#This Row],[Date]])</f>
        <v>2024</v>
      </c>
      <c r="J190" t="str">
        <f>"Q" &amp; ROUNDUP(MONTH(Table1[[#This Row],[Date]])/3, 0) &amp; "'" &amp; RIGHT(YEAR(Table1[[#This Row],[Date]]), 2)</f>
        <v>Q2'24</v>
      </c>
      <c r="K190" t="str">
        <f>VLOOKUP(Table1[[#This Row],[Store ID]],Table3[[Store ID]:[City]],4,FALSE)</f>
        <v>San Francisco</v>
      </c>
      <c r="L190" t="str">
        <f>VLOOKUP(Table1[[#This Row],[Product Code]],Table4[[Product Code]:[Brand]],5,FALSE)</f>
        <v>Sony</v>
      </c>
      <c r="M190" t="str">
        <f>VLOOKUP(Table1[[#This Row],[Product Code]],Table4[[Product Code]:[Product Category]],3,FALSE)</f>
        <v>Accessories</v>
      </c>
      <c r="N190" t="str">
        <f>_xlfn.XLOOKUP(Table1[[#This Row],[Product Code]],Table4[Product Code],Table4[Subcategory])</f>
        <v>Chargers</v>
      </c>
    </row>
    <row r="191" spans="2:14" x14ac:dyDescent="0.3">
      <c r="B191" s="26" t="s">
        <v>18</v>
      </c>
      <c r="C191" s="26" t="str">
        <f>IF(_xlfn.XLOOKUP(TRIM(Table1[[#This Row],[Store ID]]), 'Stores Details'!B193:B212, 'Stores Details'!G193:G212, "") = "Inactive", "Yes", "No")</f>
        <v>No</v>
      </c>
      <c r="D191" s="14" t="s">
        <v>76</v>
      </c>
      <c r="E191" s="51">
        <v>45062</v>
      </c>
      <c r="F191" s="14">
        <v>3</v>
      </c>
      <c r="G191" s="17">
        <v>685.29</v>
      </c>
      <c r="H191" s="27">
        <v>547.68000000000006</v>
      </c>
      <c r="I191">
        <f>YEAR(Table1[[#This Row],[Date]])</f>
        <v>2023</v>
      </c>
      <c r="J191" t="str">
        <f>"Q" &amp; ROUNDUP(MONTH(Table1[[#This Row],[Date]])/3, 0) &amp; "'" &amp; RIGHT(YEAR(Table1[[#This Row],[Date]]), 2)</f>
        <v>Q2'23</v>
      </c>
      <c r="K191" t="str">
        <f>VLOOKUP(Table1[[#This Row],[Store ID]],Table3[[Store ID]:[City]],4,FALSE)</f>
        <v>Minneapolis</v>
      </c>
      <c r="L191" t="str">
        <f>VLOOKUP(Table1[[#This Row],[Product Code]],Table4[[Product Code]:[Brand]],5,FALSE)</f>
        <v>ASUS</v>
      </c>
      <c r="M191" t="str">
        <f>VLOOKUP(Table1[[#This Row],[Product Code]],Table4[[Product Code]:[Product Category]],3,FALSE)</f>
        <v>Laptops</v>
      </c>
      <c r="N191" t="str">
        <f>_xlfn.XLOOKUP(Table1[[#This Row],[Product Code]],Table4[Product Code],Table4[Subcategory])</f>
        <v>Ultrabooks</v>
      </c>
    </row>
    <row r="192" spans="2:14" x14ac:dyDescent="0.3">
      <c r="B192" s="26" t="s">
        <v>24</v>
      </c>
      <c r="C192" s="26" t="str">
        <f>IF(_xlfn.XLOOKUP(TRIM(Table1[[#This Row],[Store ID]]), 'Stores Details'!B194:B213, 'Stores Details'!G194:G213, "") = "Inactive", "Yes", "No")</f>
        <v>No</v>
      </c>
      <c r="D192" s="14" t="s">
        <v>33</v>
      </c>
      <c r="E192" s="51">
        <v>45620</v>
      </c>
      <c r="F192" s="14">
        <v>34</v>
      </c>
      <c r="G192" s="17">
        <v>8044.7400000000007</v>
      </c>
      <c r="H192" s="27">
        <v>6227.78</v>
      </c>
      <c r="I192">
        <f>YEAR(Table1[[#This Row],[Date]])</f>
        <v>2024</v>
      </c>
      <c r="J192" t="str">
        <f>"Q" &amp; ROUNDUP(MONTH(Table1[[#This Row],[Date]])/3, 0) &amp; "'" &amp; RIGHT(YEAR(Table1[[#This Row],[Date]]), 2)</f>
        <v>Q4'24</v>
      </c>
      <c r="K192" t="str">
        <f>VLOOKUP(Table1[[#This Row],[Store ID]],Table3[[Store ID]:[City]],4,FALSE)</f>
        <v>Atlanta</v>
      </c>
      <c r="L192" t="str">
        <f>VLOOKUP(Table1[[#This Row],[Product Code]],Table4[[Product Code]:[Brand]],5,FALSE)</f>
        <v>VoltEdge</v>
      </c>
      <c r="M192" t="str">
        <f>VLOOKUP(Table1[[#This Row],[Product Code]],Table4[[Product Code]:[Product Category]],3,FALSE)</f>
        <v>Headphones</v>
      </c>
      <c r="N192" t="str">
        <f>_xlfn.XLOOKUP(Table1[[#This Row],[Product Code]],Table4[Product Code],Table4[Subcategory])</f>
        <v>Wired Headphones</v>
      </c>
    </row>
    <row r="193" spans="2:14" x14ac:dyDescent="0.3">
      <c r="B193" s="26" t="s">
        <v>16</v>
      </c>
      <c r="C193" s="26" t="str">
        <f>IF(_xlfn.XLOOKUP(TRIM(Table1[[#This Row],[Store ID]]), 'Stores Details'!B195:B214, 'Stores Details'!G195:G214, "") = "Inactive", "Yes", "No")</f>
        <v>No</v>
      </c>
      <c r="D193" s="14" t="s">
        <v>31</v>
      </c>
      <c r="E193" s="51">
        <v>45530</v>
      </c>
      <c r="F193" s="14">
        <v>12</v>
      </c>
      <c r="G193" s="17">
        <v>7286.76</v>
      </c>
      <c r="H193" s="27">
        <v>4468.08</v>
      </c>
      <c r="I193">
        <f>YEAR(Table1[[#This Row],[Date]])</f>
        <v>2024</v>
      </c>
      <c r="J193" t="str">
        <f>"Q" &amp; ROUNDUP(MONTH(Table1[[#This Row],[Date]])/3, 0) &amp; "'" &amp; RIGHT(YEAR(Table1[[#This Row],[Date]]), 2)</f>
        <v>Q3'24</v>
      </c>
      <c r="K193" t="str">
        <f>VLOOKUP(Table1[[#This Row],[Store ID]],Table3[[Store ID]:[City]],4,FALSE)</f>
        <v>Chicago</v>
      </c>
      <c r="L193" t="str">
        <f>VLOOKUP(Table1[[#This Row],[Product Code]],Table4[[Product Code]:[Brand]],5,FALSE)</f>
        <v>VoltEdge</v>
      </c>
      <c r="M193" t="str">
        <f>VLOOKUP(Table1[[#This Row],[Product Code]],Table4[[Product Code]:[Product Category]],3,FALSE)</f>
        <v>Laptops</v>
      </c>
      <c r="N193" t="str">
        <f>_xlfn.XLOOKUP(Table1[[#This Row],[Product Code]],Table4[Product Code],Table4[Subcategory])</f>
        <v>Ultrabooks</v>
      </c>
    </row>
    <row r="194" spans="2:14" x14ac:dyDescent="0.3">
      <c r="B194" s="26" t="s">
        <v>14</v>
      </c>
      <c r="C194" s="26" t="str">
        <f>IF(_xlfn.XLOOKUP(TRIM(Table1[[#This Row],[Store ID]]), 'Stores Details'!B196:B215, 'Stores Details'!G196:G215, "") = "Inactive", "Yes", "No")</f>
        <v>No</v>
      </c>
      <c r="D194" s="14" t="s">
        <v>58</v>
      </c>
      <c r="E194" s="51">
        <v>44986</v>
      </c>
      <c r="F194" s="14">
        <v>12</v>
      </c>
      <c r="G194" s="17">
        <v>10536.84</v>
      </c>
      <c r="H194" s="27">
        <v>7259.64</v>
      </c>
      <c r="I194">
        <f>YEAR(Table1[[#This Row],[Date]])</f>
        <v>2023</v>
      </c>
      <c r="J194" t="str">
        <f>"Q" &amp; ROUNDUP(MONTH(Table1[[#This Row],[Date]])/3, 0) &amp; "'" &amp; RIGHT(YEAR(Table1[[#This Row],[Date]]), 2)</f>
        <v>Q1'23</v>
      </c>
      <c r="K194" t="str">
        <f>VLOOKUP(Table1[[#This Row],[Store ID]],Table3[[Store ID]:[City]],4,FALSE)</f>
        <v>Los Angeles</v>
      </c>
      <c r="L194" t="str">
        <f>VLOOKUP(Table1[[#This Row],[Product Code]],Table4[[Product Code]:[Brand]],5,FALSE)</f>
        <v>Sony</v>
      </c>
      <c r="M194" t="str">
        <f>VLOOKUP(Table1[[#This Row],[Product Code]],Table4[[Product Code]:[Product Category]],3,FALSE)</f>
        <v>Accessories</v>
      </c>
      <c r="N194" t="str">
        <f>_xlfn.XLOOKUP(Table1[[#This Row],[Product Code]],Table4[Product Code],Table4[Subcategory])</f>
        <v>Chargers</v>
      </c>
    </row>
    <row r="195" spans="2:14" x14ac:dyDescent="0.3">
      <c r="B195" s="26" t="s">
        <v>14</v>
      </c>
      <c r="C195" s="26" t="str">
        <f>IF(_xlfn.XLOOKUP(TRIM(Table1[[#This Row],[Store ID]]), 'Stores Details'!B197:B216, 'Stores Details'!G197:G216, "") = "Inactive", "Yes", "No")</f>
        <v>No</v>
      </c>
      <c r="D195" s="14" t="s">
        <v>57</v>
      </c>
      <c r="E195" s="51">
        <v>45411</v>
      </c>
      <c r="F195" s="14">
        <v>17</v>
      </c>
      <c r="G195" s="17">
        <v>15019.33</v>
      </c>
      <c r="H195" s="27">
        <v>10473.530000000001</v>
      </c>
      <c r="I195">
        <f>YEAR(Table1[[#This Row],[Date]])</f>
        <v>2024</v>
      </c>
      <c r="J195" t="str">
        <f>"Q" &amp; ROUNDUP(MONTH(Table1[[#This Row],[Date]])/3, 0) &amp; "'" &amp; RIGHT(YEAR(Table1[[#This Row],[Date]]), 2)</f>
        <v>Q2'24</v>
      </c>
      <c r="K195" t="str">
        <f>VLOOKUP(Table1[[#This Row],[Store ID]],Table3[[Store ID]:[City]],4,FALSE)</f>
        <v>Los Angeles</v>
      </c>
      <c r="L195" t="str">
        <f>VLOOKUP(Table1[[#This Row],[Product Code]],Table4[[Product Code]:[Brand]],5,FALSE)</f>
        <v>Bose</v>
      </c>
      <c r="M195" t="str">
        <f>VLOOKUP(Table1[[#This Row],[Product Code]],Table4[[Product Code]:[Product Category]],3,FALSE)</f>
        <v>Headphones</v>
      </c>
      <c r="N195" t="str">
        <f>_xlfn.XLOOKUP(Table1[[#This Row],[Product Code]],Table4[Product Code],Table4[Subcategory])</f>
        <v>Noise-Canceling Over-Ear</v>
      </c>
    </row>
    <row r="196" spans="2:14" x14ac:dyDescent="0.3">
      <c r="B196" s="26" t="s">
        <v>14</v>
      </c>
      <c r="C196" s="26" t="str">
        <f>IF(_xlfn.XLOOKUP(TRIM(Table1[[#This Row],[Store ID]]), 'Stores Details'!B198:B217, 'Stores Details'!G198:G217, "") = "Inactive", "Yes", "No")</f>
        <v>No</v>
      </c>
      <c r="D196" s="14" t="s">
        <v>39</v>
      </c>
      <c r="E196" s="51">
        <v>45444</v>
      </c>
      <c r="F196" s="14">
        <v>5</v>
      </c>
      <c r="G196" s="17">
        <v>2118.35</v>
      </c>
      <c r="H196" s="27">
        <v>1380.5</v>
      </c>
      <c r="I196">
        <f>YEAR(Table1[[#This Row],[Date]])</f>
        <v>2024</v>
      </c>
      <c r="J196" t="str">
        <f>"Q" &amp; ROUNDUP(MONTH(Table1[[#This Row],[Date]])/3, 0) &amp; "'" &amp; RIGHT(YEAR(Table1[[#This Row],[Date]]), 2)</f>
        <v>Q2'24</v>
      </c>
      <c r="K196" t="str">
        <f>VLOOKUP(Table1[[#This Row],[Store ID]],Table3[[Store ID]:[City]],4,FALSE)</f>
        <v>Los Angeles</v>
      </c>
      <c r="L196" t="str">
        <f>VLOOKUP(Table1[[#This Row],[Product Code]],Table4[[Product Code]:[Brand]],5,FALSE)</f>
        <v>Apple</v>
      </c>
      <c r="M196" t="str">
        <f>VLOOKUP(Table1[[#This Row],[Product Code]],Table4[[Product Code]:[Product Category]],3,FALSE)</f>
        <v>Laptops</v>
      </c>
      <c r="N196" t="str">
        <f>_xlfn.XLOOKUP(Table1[[#This Row],[Product Code]],Table4[Product Code],Table4[Subcategory])</f>
        <v>Ultrabooks</v>
      </c>
    </row>
    <row r="197" spans="2:14" x14ac:dyDescent="0.3">
      <c r="B197" s="26" t="s">
        <v>14</v>
      </c>
      <c r="C197" s="26" t="str">
        <f>IF(_xlfn.XLOOKUP(TRIM(Table1[[#This Row],[Store ID]]), 'Stores Details'!B199:B218, 'Stores Details'!G199:G218, "") = "Inactive", "Yes", "No")</f>
        <v>No</v>
      </c>
      <c r="D197" s="14" t="s">
        <v>40</v>
      </c>
      <c r="E197" s="51">
        <v>45620</v>
      </c>
      <c r="F197" s="14">
        <v>30</v>
      </c>
      <c r="G197" s="17">
        <v>40613.699999999997</v>
      </c>
      <c r="H197" s="27">
        <v>29233.800000000003</v>
      </c>
      <c r="I197">
        <f>YEAR(Table1[[#This Row],[Date]])</f>
        <v>2024</v>
      </c>
      <c r="J197" t="str">
        <f>"Q" &amp; ROUNDUP(MONTH(Table1[[#This Row],[Date]])/3, 0) &amp; "'" &amp; RIGHT(YEAR(Table1[[#This Row],[Date]]), 2)</f>
        <v>Q4'24</v>
      </c>
      <c r="K197" t="str">
        <f>VLOOKUP(Table1[[#This Row],[Store ID]],Table3[[Store ID]:[City]],4,FALSE)</f>
        <v>Los Angeles</v>
      </c>
      <c r="L197" t="str">
        <f>VLOOKUP(Table1[[#This Row],[Product Code]],Table4[[Product Code]:[Brand]],5,FALSE)</f>
        <v>HP</v>
      </c>
      <c r="M197" t="str">
        <f>VLOOKUP(Table1[[#This Row],[Product Code]],Table4[[Product Code]:[Product Category]],3,FALSE)</f>
        <v>Gaming Consoles</v>
      </c>
      <c r="N197" t="str">
        <f>_xlfn.XLOOKUP(Table1[[#This Row],[Product Code]],Table4[Product Code],Table4[Subcategory])</f>
        <v>Game Consoles</v>
      </c>
    </row>
    <row r="198" spans="2:14" x14ac:dyDescent="0.3">
      <c r="B198" s="26" t="s">
        <v>24</v>
      </c>
      <c r="C198" s="26" t="str">
        <f>IF(_xlfn.XLOOKUP(TRIM(Table1[[#This Row],[Store ID]]), 'Stores Details'!B200:B219, 'Stores Details'!G200:G219, "") = "Inactive", "Yes", "No")</f>
        <v>No</v>
      </c>
      <c r="D198" s="14" t="s">
        <v>39</v>
      </c>
      <c r="E198" s="51">
        <v>45552</v>
      </c>
      <c r="F198" s="14">
        <v>12</v>
      </c>
      <c r="G198" s="17">
        <v>5084.04</v>
      </c>
      <c r="H198" s="27">
        <v>3313.2000000000003</v>
      </c>
      <c r="I198">
        <f>YEAR(Table1[[#This Row],[Date]])</f>
        <v>2024</v>
      </c>
      <c r="J198" t="str">
        <f>"Q" &amp; ROUNDUP(MONTH(Table1[[#This Row],[Date]])/3, 0) &amp; "'" &amp; RIGHT(YEAR(Table1[[#This Row],[Date]]), 2)</f>
        <v>Q3'24</v>
      </c>
      <c r="K198" t="str">
        <f>VLOOKUP(Table1[[#This Row],[Store ID]],Table3[[Store ID]:[City]],4,FALSE)</f>
        <v>Atlanta</v>
      </c>
      <c r="L198" t="str">
        <f>VLOOKUP(Table1[[#This Row],[Product Code]],Table4[[Product Code]:[Brand]],5,FALSE)</f>
        <v>Apple</v>
      </c>
      <c r="M198" t="str">
        <f>VLOOKUP(Table1[[#This Row],[Product Code]],Table4[[Product Code]:[Product Category]],3,FALSE)</f>
        <v>Laptops</v>
      </c>
      <c r="N198" t="str">
        <f>_xlfn.XLOOKUP(Table1[[#This Row],[Product Code]],Table4[Product Code],Table4[Subcategory])</f>
        <v>Ultrabooks</v>
      </c>
    </row>
    <row r="199" spans="2:14" x14ac:dyDescent="0.3">
      <c r="B199" s="26" t="s">
        <v>14</v>
      </c>
      <c r="C199" s="26" t="str">
        <f>IF(_xlfn.XLOOKUP(TRIM(Table1[[#This Row],[Store ID]]), 'Stores Details'!B201:B220, 'Stores Details'!G201:G220, "") = "Inactive", "Yes", "No")</f>
        <v>No</v>
      </c>
      <c r="D199" s="14" t="s">
        <v>35</v>
      </c>
      <c r="E199" s="51">
        <v>45375</v>
      </c>
      <c r="F199" s="14">
        <v>17</v>
      </c>
      <c r="G199" s="17">
        <v>6785.72</v>
      </c>
      <c r="H199" s="27">
        <v>5127.88</v>
      </c>
      <c r="I199">
        <f>YEAR(Table1[[#This Row],[Date]])</f>
        <v>2024</v>
      </c>
      <c r="J199" t="str">
        <f>"Q" &amp; ROUNDUP(MONTH(Table1[[#This Row],[Date]])/3, 0) &amp; "'" &amp; RIGHT(YEAR(Table1[[#This Row],[Date]]), 2)</f>
        <v>Q1'24</v>
      </c>
      <c r="K199" t="str">
        <f>VLOOKUP(Table1[[#This Row],[Store ID]],Table3[[Store ID]:[City]],4,FALSE)</f>
        <v>Los Angeles</v>
      </c>
      <c r="L199" t="str">
        <f>VLOOKUP(Table1[[#This Row],[Product Code]],Table4[[Product Code]:[Brand]],5,FALSE)</f>
        <v>Dell</v>
      </c>
      <c r="M199" t="str">
        <f>VLOOKUP(Table1[[#This Row],[Product Code]],Table4[[Product Code]:[Product Category]],3,FALSE)</f>
        <v>Smart Gadgets</v>
      </c>
      <c r="N199" t="str">
        <f>_xlfn.XLOOKUP(Table1[[#This Row],[Product Code]],Table4[Product Code],Table4[Subcategory])</f>
        <v>Streaming Devices</v>
      </c>
    </row>
    <row r="200" spans="2:14" x14ac:dyDescent="0.3">
      <c r="B200" s="26" t="s">
        <v>14</v>
      </c>
      <c r="C200" s="26" t="str">
        <f>IF(_xlfn.XLOOKUP(TRIM(Table1[[#This Row],[Store ID]]), 'Stores Details'!B202:B221, 'Stores Details'!G202:G221, "") = "Inactive", "Yes", "No")</f>
        <v>No</v>
      </c>
      <c r="D200" s="14" t="s">
        <v>59</v>
      </c>
      <c r="E200" s="51">
        <v>45139</v>
      </c>
      <c r="F200" s="14">
        <v>17</v>
      </c>
      <c r="G200" s="17">
        <v>3322.31</v>
      </c>
      <c r="H200" s="27">
        <v>2481.1499999999996</v>
      </c>
      <c r="I200">
        <f>YEAR(Table1[[#This Row],[Date]])</f>
        <v>2023</v>
      </c>
      <c r="J200" t="str">
        <f>"Q" &amp; ROUNDUP(MONTH(Table1[[#This Row],[Date]])/3, 0) &amp; "'" &amp; RIGHT(YEAR(Table1[[#This Row],[Date]]), 2)</f>
        <v>Q3'23</v>
      </c>
      <c r="K200" t="str">
        <f>VLOOKUP(Table1[[#This Row],[Store ID]],Table3[[Store ID]:[City]],4,FALSE)</f>
        <v>Los Angeles</v>
      </c>
      <c r="L200" t="str">
        <f>VLOOKUP(Table1[[#This Row],[Product Code]],Table4[[Product Code]:[Brand]],5,FALSE)</f>
        <v>ASUS</v>
      </c>
      <c r="M200" t="str">
        <f>VLOOKUP(Table1[[#This Row],[Product Code]],Table4[[Product Code]:[Product Category]],3,FALSE)</f>
        <v>Headphones</v>
      </c>
      <c r="N200" t="str">
        <f>_xlfn.XLOOKUP(Table1[[#This Row],[Product Code]],Table4[Product Code],Table4[Subcategory])</f>
        <v>Wireless Earbuds</v>
      </c>
    </row>
    <row r="201" spans="2:14" x14ac:dyDescent="0.3">
      <c r="B201" s="26" t="s">
        <v>26</v>
      </c>
      <c r="C201" s="26" t="str">
        <f>IF(_xlfn.XLOOKUP(TRIM(Table1[[#This Row],[Store ID]]), 'Stores Details'!B203:B222, 'Stores Details'!G203:G222, "") = "Inactive", "Yes", "No")</f>
        <v>No</v>
      </c>
      <c r="D201" s="14" t="s">
        <v>55</v>
      </c>
      <c r="E201" s="51">
        <v>45228</v>
      </c>
      <c r="F201" s="14">
        <v>38</v>
      </c>
      <c r="G201" s="17">
        <v>40040.22</v>
      </c>
      <c r="H201" s="27">
        <v>24797.660000000003</v>
      </c>
      <c r="I201">
        <f>YEAR(Table1[[#This Row],[Date]])</f>
        <v>2023</v>
      </c>
      <c r="J201" t="str">
        <f>"Q" &amp; ROUNDUP(MONTH(Table1[[#This Row],[Date]])/3, 0) &amp; "'" &amp; RIGHT(YEAR(Table1[[#This Row],[Date]]), 2)</f>
        <v>Q4'23</v>
      </c>
      <c r="K201" t="str">
        <f>VLOOKUP(Table1[[#This Row],[Store ID]],Table3[[Store ID]:[City]],4,FALSE)</f>
        <v>Philadelphia</v>
      </c>
      <c r="L201" t="str">
        <f>VLOOKUP(Table1[[#This Row],[Product Code]],Table4[[Product Code]:[Brand]],5,FALSE)</f>
        <v>Sony</v>
      </c>
      <c r="M201" t="str">
        <f>VLOOKUP(Table1[[#This Row],[Product Code]],Table4[[Product Code]:[Product Category]],3,FALSE)</f>
        <v>Smart Gadgets</v>
      </c>
      <c r="N201" t="str">
        <f>_xlfn.XLOOKUP(Table1[[#This Row],[Product Code]],Table4[Product Code],Table4[Subcategory])</f>
        <v>Fitness Bands</v>
      </c>
    </row>
    <row r="202" spans="2:14" x14ac:dyDescent="0.3">
      <c r="B202" s="26" t="s">
        <v>14</v>
      </c>
      <c r="C202" s="26" t="str">
        <f>IF(_xlfn.XLOOKUP(TRIM(Table1[[#This Row],[Store ID]]), 'Stores Details'!B204:B223, 'Stores Details'!G204:G223, "") = "Inactive", "Yes", "No")</f>
        <v>No</v>
      </c>
      <c r="D202" s="14" t="s">
        <v>36</v>
      </c>
      <c r="E202" s="51">
        <v>45635</v>
      </c>
      <c r="F202" s="14">
        <v>24</v>
      </c>
      <c r="G202" s="17">
        <v>17519.52</v>
      </c>
      <c r="H202" s="27">
        <v>14135.76</v>
      </c>
      <c r="I202">
        <f>YEAR(Table1[[#This Row],[Date]])</f>
        <v>2024</v>
      </c>
      <c r="J202" t="str">
        <f>"Q" &amp; ROUNDUP(MONTH(Table1[[#This Row],[Date]])/3, 0) &amp; "'" &amp; RIGHT(YEAR(Table1[[#This Row],[Date]]), 2)</f>
        <v>Q4'24</v>
      </c>
      <c r="K202" t="str">
        <f>VLOOKUP(Table1[[#This Row],[Store ID]],Table3[[Store ID]:[City]],4,FALSE)</f>
        <v>Los Angeles</v>
      </c>
      <c r="L202" t="str">
        <f>VLOOKUP(Table1[[#This Row],[Product Code]],Table4[[Product Code]:[Brand]],5,FALSE)</f>
        <v>VoltEdge</v>
      </c>
      <c r="M202" t="str">
        <f>VLOOKUP(Table1[[#This Row],[Product Code]],Table4[[Product Code]:[Product Category]],3,FALSE)</f>
        <v>Gaming Consoles</v>
      </c>
      <c r="N202" t="str">
        <f>_xlfn.XLOOKUP(Table1[[#This Row],[Product Code]],Table4[Product Code],Table4[Subcategory])</f>
        <v>VR Headsets</v>
      </c>
    </row>
    <row r="203" spans="2:14" x14ac:dyDescent="0.3">
      <c r="B203" s="26" t="s">
        <v>22</v>
      </c>
      <c r="C203" s="26" t="str">
        <f>IF(_xlfn.XLOOKUP(TRIM(Table1[[#This Row],[Store ID]]), 'Stores Details'!B205:B224, 'Stores Details'!G205:G224, "") = "Inactive", "Yes", "No")</f>
        <v>No</v>
      </c>
      <c r="D203" s="14" t="s">
        <v>31</v>
      </c>
      <c r="E203" s="51">
        <v>45566</v>
      </c>
      <c r="F203" s="14">
        <v>37</v>
      </c>
      <c r="G203" s="17">
        <v>22467.510000000002</v>
      </c>
      <c r="H203" s="27">
        <v>13776.58</v>
      </c>
      <c r="I203">
        <f>YEAR(Table1[[#This Row],[Date]])</f>
        <v>2024</v>
      </c>
      <c r="J203" t="str">
        <f>"Q" &amp; ROUNDUP(MONTH(Table1[[#This Row],[Date]])/3, 0) &amp; "'" &amp; RIGHT(YEAR(Table1[[#This Row],[Date]]), 2)</f>
        <v>Q4'24</v>
      </c>
      <c r="K203" t="str">
        <f>VLOOKUP(Table1[[#This Row],[Store ID]],Table3[[Store ID]:[City]],4,FALSE)</f>
        <v>Detroit</v>
      </c>
      <c r="L203" t="str">
        <f>VLOOKUP(Table1[[#This Row],[Product Code]],Table4[[Product Code]:[Brand]],5,FALSE)</f>
        <v>VoltEdge</v>
      </c>
      <c r="M203" t="str">
        <f>VLOOKUP(Table1[[#This Row],[Product Code]],Table4[[Product Code]:[Product Category]],3,FALSE)</f>
        <v>Laptops</v>
      </c>
      <c r="N203" t="str">
        <f>_xlfn.XLOOKUP(Table1[[#This Row],[Product Code]],Table4[Product Code],Table4[Subcategory])</f>
        <v>Ultrabooks</v>
      </c>
    </row>
    <row r="204" spans="2:14" x14ac:dyDescent="0.3">
      <c r="B204" s="26" t="s">
        <v>26</v>
      </c>
      <c r="C204" s="26" t="str">
        <f>IF(_xlfn.XLOOKUP(TRIM(Table1[[#This Row],[Store ID]]), 'Stores Details'!B206:B225, 'Stores Details'!G206:G225, "") = "Inactive", "Yes", "No")</f>
        <v>No</v>
      </c>
      <c r="D204" s="14" t="s">
        <v>34</v>
      </c>
      <c r="E204" s="51">
        <v>45628</v>
      </c>
      <c r="F204" s="14">
        <v>35</v>
      </c>
      <c r="G204" s="17">
        <v>11310.25</v>
      </c>
      <c r="H204" s="27">
        <v>6995.1</v>
      </c>
      <c r="I204">
        <f>YEAR(Table1[[#This Row],[Date]])</f>
        <v>2024</v>
      </c>
      <c r="J204" t="str">
        <f>"Q" &amp; ROUNDUP(MONTH(Table1[[#This Row],[Date]])/3, 0) &amp; "'" &amp; RIGHT(YEAR(Table1[[#This Row],[Date]]), 2)</f>
        <v>Q4'24</v>
      </c>
      <c r="K204" t="str">
        <f>VLOOKUP(Table1[[#This Row],[Store ID]],Table3[[Store ID]:[City]],4,FALSE)</f>
        <v>Philadelphia</v>
      </c>
      <c r="L204" t="str">
        <f>VLOOKUP(Table1[[#This Row],[Product Code]],Table4[[Product Code]:[Brand]],5,FALSE)</f>
        <v>Samsung</v>
      </c>
      <c r="M204" t="str">
        <f>VLOOKUP(Table1[[#This Row],[Product Code]],Table4[[Product Code]:[Product Category]],3,FALSE)</f>
        <v>Gaming Consoles</v>
      </c>
      <c r="N204" t="str">
        <f>_xlfn.XLOOKUP(Table1[[#This Row],[Product Code]],Table4[Product Code],Table4[Subcategory])</f>
        <v>Game Consoles</v>
      </c>
    </row>
    <row r="205" spans="2:14" x14ac:dyDescent="0.3">
      <c r="B205" s="26" t="s">
        <v>29</v>
      </c>
      <c r="C205" s="26" t="str">
        <f>IF(_xlfn.XLOOKUP(TRIM(Table1[[#This Row],[Store ID]]), 'Stores Details'!B207:B226, 'Stores Details'!G207:G226, "") = "Inactive", "Yes", "No")</f>
        <v>No</v>
      </c>
      <c r="D205" s="14" t="s">
        <v>42</v>
      </c>
      <c r="E205" s="51">
        <v>45391</v>
      </c>
      <c r="F205" s="14">
        <v>19</v>
      </c>
      <c r="G205" s="17">
        <v>24236.589999999997</v>
      </c>
      <c r="H205" s="27">
        <v>15112.41</v>
      </c>
      <c r="I205">
        <f>YEAR(Table1[[#This Row],[Date]])</f>
        <v>2024</v>
      </c>
      <c r="J205" t="str">
        <f>"Q" &amp; ROUNDUP(MONTH(Table1[[#This Row],[Date]])/3, 0) &amp; "'" &amp; RIGHT(YEAR(Table1[[#This Row],[Date]]), 2)</f>
        <v>Q2'24</v>
      </c>
      <c r="K205" t="str">
        <f>VLOOKUP(Table1[[#This Row],[Store ID]],Table3[[Store ID]:[City]],4,FALSE)</f>
        <v>Kansas City</v>
      </c>
      <c r="L205" t="str">
        <f>VLOOKUP(Table1[[#This Row],[Product Code]],Table4[[Product Code]:[Brand]],5,FALSE)</f>
        <v>Dell</v>
      </c>
      <c r="M205" t="str">
        <f>VLOOKUP(Table1[[#This Row],[Product Code]],Table4[[Product Code]:[Product Category]],3,FALSE)</f>
        <v>Headphones</v>
      </c>
      <c r="N205" t="str">
        <f>_xlfn.XLOOKUP(Table1[[#This Row],[Product Code]],Table4[Product Code],Table4[Subcategory])</f>
        <v>Wired Headphones</v>
      </c>
    </row>
    <row r="206" spans="2:14" x14ac:dyDescent="0.3">
      <c r="B206" s="26" t="s">
        <v>14</v>
      </c>
      <c r="C206" s="26" t="str">
        <f>IF(_xlfn.XLOOKUP(TRIM(Table1[[#This Row],[Store ID]]), 'Stores Details'!B208:B227, 'Stores Details'!G208:G227, "") = "Inactive", "Yes", "No")</f>
        <v>No</v>
      </c>
      <c r="D206" s="14" t="s">
        <v>56</v>
      </c>
      <c r="E206" s="51">
        <v>45168</v>
      </c>
      <c r="F206" s="14">
        <v>10</v>
      </c>
      <c r="G206" s="17">
        <v>3825.7999999999997</v>
      </c>
      <c r="H206" s="27">
        <v>3023.2999999999997</v>
      </c>
      <c r="I206">
        <f>YEAR(Table1[[#This Row],[Date]])</f>
        <v>2023</v>
      </c>
      <c r="J206" t="str">
        <f>"Q" &amp; ROUNDUP(MONTH(Table1[[#This Row],[Date]])/3, 0) &amp; "'" &amp; RIGHT(YEAR(Table1[[#This Row],[Date]]), 2)</f>
        <v>Q3'23</v>
      </c>
      <c r="K206" t="str">
        <f>VLOOKUP(Table1[[#This Row],[Store ID]],Table3[[Store ID]:[City]],4,FALSE)</f>
        <v>Los Angeles</v>
      </c>
      <c r="L206" t="str">
        <f>VLOOKUP(Table1[[#This Row],[Product Code]],Table4[[Product Code]:[Brand]],5,FALSE)</f>
        <v>Samsung</v>
      </c>
      <c r="M206" t="str">
        <f>VLOOKUP(Table1[[#This Row],[Product Code]],Table4[[Product Code]:[Product Category]],3,FALSE)</f>
        <v>Gaming Consoles</v>
      </c>
      <c r="N206" t="str">
        <f>_xlfn.XLOOKUP(Table1[[#This Row],[Product Code]],Table4[Product Code],Table4[Subcategory])</f>
        <v>VR Headsets</v>
      </c>
    </row>
    <row r="207" spans="2:14" x14ac:dyDescent="0.3">
      <c r="B207" s="26" t="s">
        <v>25</v>
      </c>
      <c r="C207" s="26" t="str">
        <f>IF(_xlfn.XLOOKUP(TRIM(Table1[[#This Row],[Store ID]]), 'Stores Details'!B209:B228, 'Stores Details'!G209:G228, "") = "Inactive", "Yes", "No")</f>
        <v>No</v>
      </c>
      <c r="D207" s="14" t="s">
        <v>62</v>
      </c>
      <c r="E207" s="51">
        <v>45218</v>
      </c>
      <c r="F207" s="14">
        <v>24</v>
      </c>
      <c r="G207" s="17">
        <v>15672</v>
      </c>
      <c r="H207" s="27">
        <v>11739.599999999999</v>
      </c>
      <c r="I207">
        <f>YEAR(Table1[[#This Row],[Date]])</f>
        <v>2023</v>
      </c>
      <c r="J207" t="str">
        <f>"Q" &amp; ROUNDUP(MONTH(Table1[[#This Row],[Date]])/3, 0) &amp; "'" &amp; RIGHT(YEAR(Table1[[#This Row],[Date]]), 2)</f>
        <v>Q4'23</v>
      </c>
      <c r="K207" t="str">
        <f>VLOOKUP(Table1[[#This Row],[Store ID]],Table3[[Store ID]:[City]],4,FALSE)</f>
        <v>Dallas</v>
      </c>
      <c r="L207" t="str">
        <f>VLOOKUP(Table1[[#This Row],[Product Code]],Table4[[Product Code]:[Brand]],5,FALSE)</f>
        <v>ASUS</v>
      </c>
      <c r="M207" t="str">
        <f>VLOOKUP(Table1[[#This Row],[Product Code]],Table4[[Product Code]:[Product Category]],3,FALSE)</f>
        <v>Laptops</v>
      </c>
      <c r="N207" t="str">
        <f>_xlfn.XLOOKUP(Table1[[#This Row],[Product Code]],Table4[Product Code],Table4[Subcategory])</f>
        <v>Gaming Laptops</v>
      </c>
    </row>
    <row r="208" spans="2:14" x14ac:dyDescent="0.3">
      <c r="B208" s="26" t="s">
        <v>30</v>
      </c>
      <c r="C208" s="26" t="str">
        <f>IF(_xlfn.XLOOKUP(TRIM(Table1[[#This Row],[Store ID]]), 'Stores Details'!B210:B229, 'Stores Details'!G210:G229, "") = "Inactive", "Yes", "No")</f>
        <v>No</v>
      </c>
      <c r="D208" s="14" t="s">
        <v>79</v>
      </c>
      <c r="E208" s="51">
        <v>45192</v>
      </c>
      <c r="F208" s="14">
        <v>15</v>
      </c>
      <c r="G208" s="17">
        <v>13323.150000000001</v>
      </c>
      <c r="H208" s="27">
        <v>10836.75</v>
      </c>
      <c r="I208">
        <f>YEAR(Table1[[#This Row],[Date]])</f>
        <v>2023</v>
      </c>
      <c r="J208" t="str">
        <f>"Q" &amp; ROUNDUP(MONTH(Table1[[#This Row],[Date]])/3, 0) &amp; "'" &amp; RIGHT(YEAR(Table1[[#This Row],[Date]]), 2)</f>
        <v>Q3'23</v>
      </c>
      <c r="K208" t="str">
        <f>VLOOKUP(Table1[[#This Row],[Store ID]],Table3[[Store ID]:[City]],4,FALSE)</f>
        <v>Nashville</v>
      </c>
      <c r="L208" t="str">
        <f>VLOOKUP(Table1[[#This Row],[Product Code]],Table4[[Product Code]:[Brand]],5,FALSE)</f>
        <v>Sony</v>
      </c>
      <c r="M208" t="str">
        <f>VLOOKUP(Table1[[#This Row],[Product Code]],Table4[[Product Code]:[Product Category]],3,FALSE)</f>
        <v>Accessories</v>
      </c>
      <c r="N208" t="str">
        <f>_xlfn.XLOOKUP(Table1[[#This Row],[Product Code]],Table4[Product Code],Table4[Subcategory])</f>
        <v>Keyboards</v>
      </c>
    </row>
    <row r="209" spans="2:14" x14ac:dyDescent="0.3">
      <c r="B209" s="26" t="s">
        <v>26</v>
      </c>
      <c r="C209" s="26" t="str">
        <f>IF(_xlfn.XLOOKUP(TRIM(Table1[[#This Row],[Store ID]]), 'Stores Details'!B211:B230, 'Stores Details'!G211:G230, "") = "Inactive", "Yes", "No")</f>
        <v>No</v>
      </c>
      <c r="D209" s="14" t="s">
        <v>15</v>
      </c>
      <c r="E209" s="51">
        <v>45413</v>
      </c>
      <c r="F209" s="14">
        <v>20</v>
      </c>
      <c r="G209" s="17">
        <v>11248.199999999999</v>
      </c>
      <c r="H209" s="27">
        <v>8588.6</v>
      </c>
      <c r="I209">
        <f>YEAR(Table1[[#This Row],[Date]])</f>
        <v>2024</v>
      </c>
      <c r="J209" t="str">
        <f>"Q" &amp; ROUNDUP(MONTH(Table1[[#This Row],[Date]])/3, 0) &amp; "'" &amp; RIGHT(YEAR(Table1[[#This Row],[Date]]), 2)</f>
        <v>Q2'24</v>
      </c>
      <c r="K209" t="str">
        <f>VLOOKUP(Table1[[#This Row],[Store ID]],Table3[[Store ID]:[City]],4,FALSE)</f>
        <v>Philadelphia</v>
      </c>
      <c r="L209" t="str">
        <f>VLOOKUP(Table1[[#This Row],[Product Code]],Table4[[Product Code]:[Brand]],5,FALSE)</f>
        <v>Bose</v>
      </c>
      <c r="M209" t="str">
        <f>VLOOKUP(Table1[[#This Row],[Product Code]],Table4[[Product Code]:[Product Category]],3,FALSE)</f>
        <v>Accessories</v>
      </c>
      <c r="N209" t="str">
        <f>_xlfn.XLOOKUP(Table1[[#This Row],[Product Code]],Table4[Product Code],Table4[Subcategory])</f>
        <v>Mice</v>
      </c>
    </row>
    <row r="210" spans="2:14" x14ac:dyDescent="0.3">
      <c r="B210" s="26" t="s">
        <v>21</v>
      </c>
      <c r="C210" s="26" t="str">
        <f>IF(_xlfn.XLOOKUP(TRIM(Table1[[#This Row],[Store ID]]), 'Stores Details'!B212:B231, 'Stores Details'!G212:G231, "") = "Inactive", "Yes", "No")</f>
        <v>No</v>
      </c>
      <c r="D210" s="14" t="s">
        <v>60</v>
      </c>
      <c r="E210" s="51">
        <v>45271</v>
      </c>
      <c r="F210" s="14">
        <v>33</v>
      </c>
      <c r="G210" s="17">
        <v>7124.37</v>
      </c>
      <c r="H210" s="27">
        <v>5156.9100000000008</v>
      </c>
      <c r="I210">
        <f>YEAR(Table1[[#This Row],[Date]])</f>
        <v>2023</v>
      </c>
      <c r="J210" t="str">
        <f>"Q" &amp; ROUNDUP(MONTH(Table1[[#This Row],[Date]])/3, 0) &amp; "'" &amp; RIGHT(YEAR(Table1[[#This Row],[Date]]), 2)</f>
        <v>Q4'23</v>
      </c>
      <c r="K210" t="str">
        <f>VLOOKUP(Table1[[#This Row],[Store ID]],Table3[[Store ID]:[City]],4,FALSE)</f>
        <v>Raleigh</v>
      </c>
      <c r="L210" t="str">
        <f>VLOOKUP(Table1[[#This Row],[Product Code]],Table4[[Product Code]:[Brand]],5,FALSE)</f>
        <v>Dell</v>
      </c>
      <c r="M210" t="str">
        <f>VLOOKUP(Table1[[#This Row],[Product Code]],Table4[[Product Code]:[Product Category]],3,FALSE)</f>
        <v>Accessories</v>
      </c>
      <c r="N210" t="str">
        <f>_xlfn.XLOOKUP(Table1[[#This Row],[Product Code]],Table4[Product Code],Table4[Subcategory])</f>
        <v>Chargers</v>
      </c>
    </row>
    <row r="211" spans="2:14" x14ac:dyDescent="0.3">
      <c r="B211" s="26" t="s">
        <v>14</v>
      </c>
      <c r="C211" s="26" t="str">
        <f>IF(_xlfn.XLOOKUP(TRIM(Table1[[#This Row],[Store ID]]), 'Stores Details'!B213:B232, 'Stores Details'!G213:G232, "") = "Inactive", "Yes", "No")</f>
        <v>No</v>
      </c>
      <c r="D211" s="14" t="s">
        <v>64</v>
      </c>
      <c r="E211" s="51">
        <v>45287</v>
      </c>
      <c r="F211" s="14">
        <v>29</v>
      </c>
      <c r="G211" s="17">
        <v>9893.93</v>
      </c>
      <c r="H211" s="27">
        <v>5900.63</v>
      </c>
      <c r="I211">
        <f>YEAR(Table1[[#This Row],[Date]])</f>
        <v>2023</v>
      </c>
      <c r="J211" t="str">
        <f>"Q" &amp; ROUNDUP(MONTH(Table1[[#This Row],[Date]])/3, 0) &amp; "'" &amp; RIGHT(YEAR(Table1[[#This Row],[Date]]), 2)</f>
        <v>Q4'23</v>
      </c>
      <c r="K211" t="str">
        <f>VLOOKUP(Table1[[#This Row],[Store ID]],Table3[[Store ID]:[City]],4,FALSE)</f>
        <v>Los Angeles</v>
      </c>
      <c r="L211" t="str">
        <f>VLOOKUP(Table1[[#This Row],[Product Code]],Table4[[Product Code]:[Brand]],5,FALSE)</f>
        <v>VoltEdge</v>
      </c>
      <c r="M211" t="str">
        <f>VLOOKUP(Table1[[#This Row],[Product Code]],Table4[[Product Code]:[Product Category]],3,FALSE)</f>
        <v>Accessories</v>
      </c>
      <c r="N211" t="str">
        <f>_xlfn.XLOOKUP(Table1[[#This Row],[Product Code]],Table4[Product Code],Table4[Subcategory])</f>
        <v>Keyboards</v>
      </c>
    </row>
    <row r="212" spans="2:14" x14ac:dyDescent="0.3">
      <c r="B212" s="26" t="s">
        <v>21</v>
      </c>
      <c r="C212" s="26" t="str">
        <f>IF(_xlfn.XLOOKUP(TRIM(Table1[[#This Row],[Store ID]]), 'Stores Details'!B214:B233, 'Stores Details'!G214:G233, "") = "Inactive", "Yes", "No")</f>
        <v>No</v>
      </c>
      <c r="D212" s="14" t="s">
        <v>47</v>
      </c>
      <c r="E212" s="51">
        <v>45561</v>
      </c>
      <c r="F212" s="14">
        <v>4</v>
      </c>
      <c r="G212" s="17">
        <v>5324.92</v>
      </c>
      <c r="H212" s="27">
        <v>3322.84</v>
      </c>
      <c r="I212">
        <f>YEAR(Table1[[#This Row],[Date]])</f>
        <v>2024</v>
      </c>
      <c r="J212" t="str">
        <f>"Q" &amp; ROUNDUP(MONTH(Table1[[#This Row],[Date]])/3, 0) &amp; "'" &amp; RIGHT(YEAR(Table1[[#This Row],[Date]]), 2)</f>
        <v>Q3'24</v>
      </c>
      <c r="K212" t="str">
        <f>VLOOKUP(Table1[[#This Row],[Store ID]],Table3[[Store ID]:[City]],4,FALSE)</f>
        <v>Raleigh</v>
      </c>
      <c r="L212" t="str">
        <f>VLOOKUP(Table1[[#This Row],[Product Code]],Table4[[Product Code]:[Brand]],5,FALSE)</f>
        <v>Sony</v>
      </c>
      <c r="M212" t="str">
        <f>VLOOKUP(Table1[[#This Row],[Product Code]],Table4[[Product Code]:[Product Category]],3,FALSE)</f>
        <v>Accessories</v>
      </c>
      <c r="N212" t="str">
        <f>_xlfn.XLOOKUP(Table1[[#This Row],[Product Code]],Table4[Product Code],Table4[Subcategory])</f>
        <v>Keyboards</v>
      </c>
    </row>
    <row r="213" spans="2:14" x14ac:dyDescent="0.3">
      <c r="B213" s="26" t="s">
        <v>27</v>
      </c>
      <c r="C213" s="26" t="str">
        <f>IF(_xlfn.XLOOKUP(TRIM(Table1[[#This Row],[Store ID]]), 'Stores Details'!B215:B234, 'Stores Details'!G215:G234, "") = "Inactive", "Yes", "No")</f>
        <v>No</v>
      </c>
      <c r="D213" s="14" t="s">
        <v>59</v>
      </c>
      <c r="E213" s="51">
        <v>45437</v>
      </c>
      <c r="F213" s="14">
        <v>15</v>
      </c>
      <c r="G213" s="17">
        <v>2931.4500000000003</v>
      </c>
      <c r="H213" s="27">
        <v>2189.25</v>
      </c>
      <c r="I213">
        <f>YEAR(Table1[[#This Row],[Date]])</f>
        <v>2024</v>
      </c>
      <c r="J213" t="str">
        <f>"Q" &amp; ROUNDUP(MONTH(Table1[[#This Row],[Date]])/3, 0) &amp; "'" &amp; RIGHT(YEAR(Table1[[#This Row],[Date]]), 2)</f>
        <v>Q2'24</v>
      </c>
      <c r="K213" t="str">
        <f>VLOOKUP(Table1[[#This Row],[Store ID]],Table3[[Store ID]:[City]],4,FALSE)</f>
        <v>New York</v>
      </c>
      <c r="L213" t="str">
        <f>VLOOKUP(Table1[[#This Row],[Product Code]],Table4[[Product Code]:[Brand]],5,FALSE)</f>
        <v>ASUS</v>
      </c>
      <c r="M213" t="str">
        <f>VLOOKUP(Table1[[#This Row],[Product Code]],Table4[[Product Code]:[Product Category]],3,FALSE)</f>
        <v>Headphones</v>
      </c>
      <c r="N213" t="str">
        <f>_xlfn.XLOOKUP(Table1[[#This Row],[Product Code]],Table4[Product Code],Table4[Subcategory])</f>
        <v>Wireless Earbuds</v>
      </c>
    </row>
    <row r="214" spans="2:14" x14ac:dyDescent="0.3">
      <c r="B214" s="26" t="s">
        <v>14</v>
      </c>
      <c r="C214" s="26" t="str">
        <f>IF(_xlfn.XLOOKUP(TRIM(Table1[[#This Row],[Store ID]]), 'Stores Details'!B216:B235, 'Stores Details'!G216:G235, "") = "Inactive", "Yes", "No")</f>
        <v>No</v>
      </c>
      <c r="D214" s="14" t="s">
        <v>42</v>
      </c>
      <c r="E214" s="51">
        <v>45519</v>
      </c>
      <c r="F214" s="14">
        <v>8</v>
      </c>
      <c r="G214" s="17">
        <v>10204.879999999999</v>
      </c>
      <c r="H214" s="27">
        <v>6363.12</v>
      </c>
      <c r="I214">
        <f>YEAR(Table1[[#This Row],[Date]])</f>
        <v>2024</v>
      </c>
      <c r="J214" t="str">
        <f>"Q" &amp; ROUNDUP(MONTH(Table1[[#This Row],[Date]])/3, 0) &amp; "'" &amp; RIGHT(YEAR(Table1[[#This Row],[Date]]), 2)</f>
        <v>Q3'24</v>
      </c>
      <c r="K214" t="str">
        <f>VLOOKUP(Table1[[#This Row],[Store ID]],Table3[[Store ID]:[City]],4,FALSE)</f>
        <v>Los Angeles</v>
      </c>
      <c r="L214" t="str">
        <f>VLOOKUP(Table1[[#This Row],[Product Code]],Table4[[Product Code]:[Brand]],5,FALSE)</f>
        <v>Dell</v>
      </c>
      <c r="M214" t="str">
        <f>VLOOKUP(Table1[[#This Row],[Product Code]],Table4[[Product Code]:[Product Category]],3,FALSE)</f>
        <v>Headphones</v>
      </c>
      <c r="N214" t="str">
        <f>_xlfn.XLOOKUP(Table1[[#This Row],[Product Code]],Table4[Product Code],Table4[Subcategory])</f>
        <v>Wired Headphones</v>
      </c>
    </row>
    <row r="215" spans="2:14" x14ac:dyDescent="0.3">
      <c r="B215" s="26" t="s">
        <v>30</v>
      </c>
      <c r="C215" s="26" t="str">
        <f>IF(_xlfn.XLOOKUP(TRIM(Table1[[#This Row],[Store ID]]), 'Stores Details'!B217:B236, 'Stores Details'!G217:G236, "") = "Inactive", "Yes", "No")</f>
        <v>No</v>
      </c>
      <c r="D215" s="14" t="s">
        <v>31</v>
      </c>
      <c r="E215" s="51">
        <v>45600</v>
      </c>
      <c r="F215" s="14">
        <v>26</v>
      </c>
      <c r="G215" s="17">
        <v>15787.98</v>
      </c>
      <c r="H215" s="27">
        <v>9680.84</v>
      </c>
      <c r="I215">
        <f>YEAR(Table1[[#This Row],[Date]])</f>
        <v>2024</v>
      </c>
      <c r="J215" t="str">
        <f>"Q" &amp; ROUNDUP(MONTH(Table1[[#This Row],[Date]])/3, 0) &amp; "'" &amp; RIGHT(YEAR(Table1[[#This Row],[Date]]), 2)</f>
        <v>Q4'24</v>
      </c>
      <c r="K215" t="str">
        <f>VLOOKUP(Table1[[#This Row],[Store ID]],Table3[[Store ID]:[City]],4,FALSE)</f>
        <v>Nashville</v>
      </c>
      <c r="L215" t="str">
        <f>VLOOKUP(Table1[[#This Row],[Product Code]],Table4[[Product Code]:[Brand]],5,FALSE)</f>
        <v>VoltEdge</v>
      </c>
      <c r="M215" t="str">
        <f>VLOOKUP(Table1[[#This Row],[Product Code]],Table4[[Product Code]:[Product Category]],3,FALSE)</f>
        <v>Laptops</v>
      </c>
      <c r="N215" t="str">
        <f>_xlfn.XLOOKUP(Table1[[#This Row],[Product Code]],Table4[Product Code],Table4[Subcategory])</f>
        <v>Ultrabooks</v>
      </c>
    </row>
    <row r="216" spans="2:14" x14ac:dyDescent="0.3">
      <c r="B216" s="26" t="s">
        <v>30</v>
      </c>
      <c r="C216" s="26" t="str">
        <f>IF(_xlfn.XLOOKUP(TRIM(Table1[[#This Row],[Store ID]]), 'Stores Details'!B218:B237, 'Stores Details'!G218:G237, "") = "Inactive", "Yes", "No")</f>
        <v>No</v>
      </c>
      <c r="D216" s="14" t="s">
        <v>37</v>
      </c>
      <c r="E216" s="51">
        <v>45436</v>
      </c>
      <c r="F216" s="14">
        <v>20</v>
      </c>
      <c r="G216" s="17">
        <v>29429.200000000001</v>
      </c>
      <c r="H216" s="27">
        <v>19913</v>
      </c>
      <c r="I216">
        <f>YEAR(Table1[[#This Row],[Date]])</f>
        <v>2024</v>
      </c>
      <c r="J216" t="str">
        <f>"Q" &amp; ROUNDUP(MONTH(Table1[[#This Row],[Date]])/3, 0) &amp; "'" &amp; RIGHT(YEAR(Table1[[#This Row],[Date]]), 2)</f>
        <v>Q2'24</v>
      </c>
      <c r="K216" t="str">
        <f>VLOOKUP(Table1[[#This Row],[Store ID]],Table3[[Store ID]:[City]],4,FALSE)</f>
        <v>Nashville</v>
      </c>
      <c r="L216" t="str">
        <f>VLOOKUP(Table1[[#This Row],[Product Code]],Table4[[Product Code]:[Brand]],5,FALSE)</f>
        <v>VoltEdge</v>
      </c>
      <c r="M216" t="str">
        <f>VLOOKUP(Table1[[#This Row],[Product Code]],Table4[[Product Code]:[Product Category]],3,FALSE)</f>
        <v>Smart Gadgets</v>
      </c>
      <c r="N216" t="str">
        <f>_xlfn.XLOOKUP(Table1[[#This Row],[Product Code]],Table4[Product Code],Table4[Subcategory])</f>
        <v>Fitness Bands</v>
      </c>
    </row>
    <row r="217" spans="2:14" x14ac:dyDescent="0.3">
      <c r="B217" s="26" t="s">
        <v>21</v>
      </c>
      <c r="C217" s="26" t="str">
        <f>IF(_xlfn.XLOOKUP(TRIM(Table1[[#This Row],[Store ID]]), 'Stores Details'!B219:B238, 'Stores Details'!G219:G238, "") = "Inactive", "Yes", "No")</f>
        <v>No</v>
      </c>
      <c r="D217" s="14" t="s">
        <v>61</v>
      </c>
      <c r="E217" s="51">
        <v>45174</v>
      </c>
      <c r="F217" s="14">
        <v>12</v>
      </c>
      <c r="G217" s="17">
        <v>4253.04</v>
      </c>
      <c r="H217" s="27">
        <v>3036.7200000000003</v>
      </c>
      <c r="I217">
        <f>YEAR(Table1[[#This Row],[Date]])</f>
        <v>2023</v>
      </c>
      <c r="J217" t="str">
        <f>"Q" &amp; ROUNDUP(MONTH(Table1[[#This Row],[Date]])/3, 0) &amp; "'" &amp; RIGHT(YEAR(Table1[[#This Row],[Date]]), 2)</f>
        <v>Q3'23</v>
      </c>
      <c r="K217" t="str">
        <f>VLOOKUP(Table1[[#This Row],[Store ID]],Table3[[Store ID]:[City]],4,FALSE)</f>
        <v>Raleigh</v>
      </c>
      <c r="L217" t="str">
        <f>VLOOKUP(Table1[[#This Row],[Product Code]],Table4[[Product Code]:[Brand]],5,FALSE)</f>
        <v>VoltEdge</v>
      </c>
      <c r="M217" t="str">
        <f>VLOOKUP(Table1[[#This Row],[Product Code]],Table4[[Product Code]:[Product Category]],3,FALSE)</f>
        <v>Headphones</v>
      </c>
      <c r="N217" t="str">
        <f>_xlfn.XLOOKUP(Table1[[#This Row],[Product Code]],Table4[Product Code],Table4[Subcategory])</f>
        <v>Wired Headphones</v>
      </c>
    </row>
    <row r="218" spans="2:14" x14ac:dyDescent="0.3">
      <c r="B218" s="26" t="s">
        <v>25</v>
      </c>
      <c r="C218" s="26" t="str">
        <f>IF(_xlfn.XLOOKUP(TRIM(Table1[[#This Row],[Store ID]]), 'Stores Details'!B220:B239, 'Stores Details'!G220:G239, "") = "Inactive", "Yes", "No")</f>
        <v>No</v>
      </c>
      <c r="D218" s="14" t="s">
        <v>66</v>
      </c>
      <c r="E218" s="51">
        <v>45043</v>
      </c>
      <c r="F218" s="14">
        <v>10</v>
      </c>
      <c r="G218" s="17">
        <v>3877.4</v>
      </c>
      <c r="H218" s="27">
        <v>2594.2000000000003</v>
      </c>
      <c r="I218">
        <f>YEAR(Table1[[#This Row],[Date]])</f>
        <v>2023</v>
      </c>
      <c r="J218" t="str">
        <f>"Q" &amp; ROUNDUP(MONTH(Table1[[#This Row],[Date]])/3, 0) &amp; "'" &amp; RIGHT(YEAR(Table1[[#This Row],[Date]]), 2)</f>
        <v>Q2'23</v>
      </c>
      <c r="K218" t="str">
        <f>VLOOKUP(Table1[[#This Row],[Store ID]],Table3[[Store ID]:[City]],4,FALSE)</f>
        <v>Dallas</v>
      </c>
      <c r="L218" t="str">
        <f>VLOOKUP(Table1[[#This Row],[Product Code]],Table4[[Product Code]:[Brand]],5,FALSE)</f>
        <v>HP</v>
      </c>
      <c r="M218" t="str">
        <f>VLOOKUP(Table1[[#This Row],[Product Code]],Table4[[Product Code]:[Product Category]],3,FALSE)</f>
        <v>Accessories</v>
      </c>
      <c r="N218" t="str">
        <f>_xlfn.XLOOKUP(Table1[[#This Row],[Product Code]],Table4[Product Code],Table4[Subcategory])</f>
        <v>Chargers</v>
      </c>
    </row>
    <row r="219" spans="2:14" x14ac:dyDescent="0.3">
      <c r="B219" s="26" t="s">
        <v>26</v>
      </c>
      <c r="C219" s="26" t="str">
        <f>IF(_xlfn.XLOOKUP(TRIM(Table1[[#This Row],[Store ID]]), 'Stores Details'!B221:B240, 'Stores Details'!G221:G240, "") = "Inactive", "Yes", "No")</f>
        <v>No</v>
      </c>
      <c r="D219" s="14" t="s">
        <v>57</v>
      </c>
      <c r="E219" s="51">
        <v>45212</v>
      </c>
      <c r="F219" s="14">
        <v>29</v>
      </c>
      <c r="G219" s="17">
        <v>25621.21</v>
      </c>
      <c r="H219" s="27">
        <v>17866.61</v>
      </c>
      <c r="I219">
        <f>YEAR(Table1[[#This Row],[Date]])</f>
        <v>2023</v>
      </c>
      <c r="J219" t="str">
        <f>"Q" &amp; ROUNDUP(MONTH(Table1[[#This Row],[Date]])/3, 0) &amp; "'" &amp; RIGHT(YEAR(Table1[[#This Row],[Date]]), 2)</f>
        <v>Q4'23</v>
      </c>
      <c r="K219" t="str">
        <f>VLOOKUP(Table1[[#This Row],[Store ID]],Table3[[Store ID]:[City]],4,FALSE)</f>
        <v>Philadelphia</v>
      </c>
      <c r="L219" t="str">
        <f>VLOOKUP(Table1[[#This Row],[Product Code]],Table4[[Product Code]:[Brand]],5,FALSE)</f>
        <v>Bose</v>
      </c>
      <c r="M219" t="str">
        <f>VLOOKUP(Table1[[#This Row],[Product Code]],Table4[[Product Code]:[Product Category]],3,FALSE)</f>
        <v>Headphones</v>
      </c>
      <c r="N219" t="str">
        <f>_xlfn.XLOOKUP(Table1[[#This Row],[Product Code]],Table4[Product Code],Table4[Subcategory])</f>
        <v>Noise-Canceling Over-Ear</v>
      </c>
    </row>
    <row r="220" spans="2:14" x14ac:dyDescent="0.3">
      <c r="B220" s="26" t="s">
        <v>22</v>
      </c>
      <c r="C220" s="26" t="str">
        <f>IF(_xlfn.XLOOKUP(TRIM(Table1[[#This Row],[Store ID]]), 'Stores Details'!B222:B241, 'Stores Details'!G222:G241, "") = "Inactive", "Yes", "No")</f>
        <v>No</v>
      </c>
      <c r="D220" s="14" t="s">
        <v>39</v>
      </c>
      <c r="E220" s="51">
        <v>45434</v>
      </c>
      <c r="F220" s="14">
        <v>5</v>
      </c>
      <c r="G220" s="17">
        <v>2118.35</v>
      </c>
      <c r="H220" s="27">
        <v>1380.5</v>
      </c>
      <c r="I220">
        <f>YEAR(Table1[[#This Row],[Date]])</f>
        <v>2024</v>
      </c>
      <c r="J220" t="str">
        <f>"Q" &amp; ROUNDUP(MONTH(Table1[[#This Row],[Date]])/3, 0) &amp; "'" &amp; RIGHT(YEAR(Table1[[#This Row],[Date]]), 2)</f>
        <v>Q2'24</v>
      </c>
      <c r="K220" t="str">
        <f>VLOOKUP(Table1[[#This Row],[Store ID]],Table3[[Store ID]:[City]],4,FALSE)</f>
        <v>Detroit</v>
      </c>
      <c r="L220" t="str">
        <f>VLOOKUP(Table1[[#This Row],[Product Code]],Table4[[Product Code]:[Brand]],5,FALSE)</f>
        <v>Apple</v>
      </c>
      <c r="M220" t="str">
        <f>VLOOKUP(Table1[[#This Row],[Product Code]],Table4[[Product Code]:[Product Category]],3,FALSE)</f>
        <v>Laptops</v>
      </c>
      <c r="N220" t="str">
        <f>_xlfn.XLOOKUP(Table1[[#This Row],[Product Code]],Table4[Product Code],Table4[Subcategory])</f>
        <v>Ultrabooks</v>
      </c>
    </row>
    <row r="221" spans="2:14" x14ac:dyDescent="0.3">
      <c r="B221" s="26" t="s">
        <v>27</v>
      </c>
      <c r="C221" s="26" t="str">
        <f>IF(_xlfn.XLOOKUP(TRIM(Table1[[#This Row],[Store ID]]), 'Stores Details'!B223:B242, 'Stores Details'!G223:G242, "") = "Inactive", "Yes", "No")</f>
        <v>No</v>
      </c>
      <c r="D221" s="14" t="s">
        <v>62</v>
      </c>
      <c r="E221" s="51">
        <v>45148</v>
      </c>
      <c r="F221" s="14">
        <v>5</v>
      </c>
      <c r="G221" s="17">
        <v>3265</v>
      </c>
      <c r="H221" s="27">
        <v>2445.75</v>
      </c>
      <c r="I221">
        <f>YEAR(Table1[[#This Row],[Date]])</f>
        <v>2023</v>
      </c>
      <c r="J221" t="str">
        <f>"Q" &amp; ROUNDUP(MONTH(Table1[[#This Row],[Date]])/3, 0) &amp; "'" &amp; RIGHT(YEAR(Table1[[#This Row],[Date]]), 2)</f>
        <v>Q3'23</v>
      </c>
      <c r="K221" t="str">
        <f>VLOOKUP(Table1[[#This Row],[Store ID]],Table3[[Store ID]:[City]],4,FALSE)</f>
        <v>New York</v>
      </c>
      <c r="L221" t="str">
        <f>VLOOKUP(Table1[[#This Row],[Product Code]],Table4[[Product Code]:[Brand]],5,FALSE)</f>
        <v>ASUS</v>
      </c>
      <c r="M221" t="str">
        <f>VLOOKUP(Table1[[#This Row],[Product Code]],Table4[[Product Code]:[Product Category]],3,FALSE)</f>
        <v>Laptops</v>
      </c>
      <c r="N221" t="str">
        <f>_xlfn.XLOOKUP(Table1[[#This Row],[Product Code]],Table4[Product Code],Table4[Subcategory])</f>
        <v>Gaming Laptops</v>
      </c>
    </row>
    <row r="222" spans="2:14" x14ac:dyDescent="0.3">
      <c r="B222" s="26" t="s">
        <v>18</v>
      </c>
      <c r="C222" s="26" t="str">
        <f>IF(_xlfn.XLOOKUP(TRIM(Table1[[#This Row],[Store ID]]), 'Stores Details'!B224:B243, 'Stores Details'!G224:G243, "") = "Inactive", "Yes", "No")</f>
        <v>No</v>
      </c>
      <c r="D222" s="14" t="s">
        <v>33</v>
      </c>
      <c r="E222" s="51">
        <v>45582</v>
      </c>
      <c r="F222" s="14">
        <v>32</v>
      </c>
      <c r="G222" s="17">
        <v>7571.52</v>
      </c>
      <c r="H222" s="27">
        <v>5861.44</v>
      </c>
      <c r="I222">
        <f>YEAR(Table1[[#This Row],[Date]])</f>
        <v>2024</v>
      </c>
      <c r="J222" t="str">
        <f>"Q" &amp; ROUNDUP(MONTH(Table1[[#This Row],[Date]])/3, 0) &amp; "'" &amp; RIGHT(YEAR(Table1[[#This Row],[Date]]), 2)</f>
        <v>Q4'24</v>
      </c>
      <c r="K222" t="str">
        <f>VLOOKUP(Table1[[#This Row],[Store ID]],Table3[[Store ID]:[City]],4,FALSE)</f>
        <v>Minneapolis</v>
      </c>
      <c r="L222" t="str">
        <f>VLOOKUP(Table1[[#This Row],[Product Code]],Table4[[Product Code]:[Brand]],5,FALSE)</f>
        <v>VoltEdge</v>
      </c>
      <c r="M222" t="str">
        <f>VLOOKUP(Table1[[#This Row],[Product Code]],Table4[[Product Code]:[Product Category]],3,FALSE)</f>
        <v>Headphones</v>
      </c>
      <c r="N222" t="str">
        <f>_xlfn.XLOOKUP(Table1[[#This Row],[Product Code]],Table4[Product Code],Table4[Subcategory])</f>
        <v>Wired Headphones</v>
      </c>
    </row>
    <row r="223" spans="2:14" x14ac:dyDescent="0.3">
      <c r="B223" s="26" t="s">
        <v>18</v>
      </c>
      <c r="C223" s="26" t="str">
        <f>IF(_xlfn.XLOOKUP(TRIM(Table1[[#This Row],[Store ID]]), 'Stores Details'!B225:B244, 'Stores Details'!G225:G244, "") = "Inactive", "Yes", "No")</f>
        <v>No</v>
      </c>
      <c r="D223" s="14" t="s">
        <v>53</v>
      </c>
      <c r="E223" s="51">
        <v>45074</v>
      </c>
      <c r="F223" s="14">
        <v>21</v>
      </c>
      <c r="G223" s="17">
        <v>1676.01</v>
      </c>
      <c r="H223" s="27">
        <v>1344.4199999999998</v>
      </c>
      <c r="I223">
        <f>YEAR(Table1[[#This Row],[Date]])</f>
        <v>2023</v>
      </c>
      <c r="J223" t="str">
        <f>"Q" &amp; ROUNDUP(MONTH(Table1[[#This Row],[Date]])/3, 0) &amp; "'" &amp; RIGHT(YEAR(Table1[[#This Row],[Date]]), 2)</f>
        <v>Q2'23</v>
      </c>
      <c r="K223" t="str">
        <f>VLOOKUP(Table1[[#This Row],[Store ID]],Table3[[Store ID]:[City]],4,FALSE)</f>
        <v>Minneapolis</v>
      </c>
      <c r="L223" t="str">
        <f>VLOOKUP(Table1[[#This Row],[Product Code]],Table4[[Product Code]:[Brand]],5,FALSE)</f>
        <v>HP</v>
      </c>
      <c r="M223" t="str">
        <f>VLOOKUP(Table1[[#This Row],[Product Code]],Table4[[Product Code]:[Product Category]],3,FALSE)</f>
        <v>Laptops</v>
      </c>
      <c r="N223" t="str">
        <f>_xlfn.XLOOKUP(Table1[[#This Row],[Product Code]],Table4[Product Code],Table4[Subcategory])</f>
        <v>Ultrabooks</v>
      </c>
    </row>
    <row r="224" spans="2:14" x14ac:dyDescent="0.3">
      <c r="B224" s="26" t="s">
        <v>25</v>
      </c>
      <c r="C224" s="26" t="str">
        <f>IF(_xlfn.XLOOKUP(TRIM(Table1[[#This Row],[Store ID]]), 'Stores Details'!B226:B245, 'Stores Details'!G226:G245, "") = "Inactive", "Yes", "No")</f>
        <v>No</v>
      </c>
      <c r="D224" s="14" t="s">
        <v>48</v>
      </c>
      <c r="E224" s="51">
        <v>45325</v>
      </c>
      <c r="F224" s="14">
        <v>22</v>
      </c>
      <c r="G224" s="17">
        <v>17746.52</v>
      </c>
      <c r="H224" s="27">
        <v>10582.880000000001</v>
      </c>
      <c r="I224">
        <f>YEAR(Table1[[#This Row],[Date]])</f>
        <v>2024</v>
      </c>
      <c r="J224" t="str">
        <f>"Q" &amp; ROUNDUP(MONTH(Table1[[#This Row],[Date]])/3, 0) &amp; "'" &amp; RIGHT(YEAR(Table1[[#This Row],[Date]]), 2)</f>
        <v>Q1'24</v>
      </c>
      <c r="K224" t="str">
        <f>VLOOKUP(Table1[[#This Row],[Store ID]],Table3[[Store ID]:[City]],4,FALSE)</f>
        <v>Dallas</v>
      </c>
      <c r="L224" t="str">
        <f>VLOOKUP(Table1[[#This Row],[Product Code]],Table4[[Product Code]:[Brand]],5,FALSE)</f>
        <v>VoltEdge</v>
      </c>
      <c r="M224" t="str">
        <f>VLOOKUP(Table1[[#This Row],[Product Code]],Table4[[Product Code]:[Product Category]],3,FALSE)</f>
        <v>Gaming Consoles</v>
      </c>
      <c r="N224" t="str">
        <f>_xlfn.XLOOKUP(Table1[[#This Row],[Product Code]],Table4[Product Code],Table4[Subcategory])</f>
        <v>Game Consoles</v>
      </c>
    </row>
    <row r="225" spans="2:14" x14ac:dyDescent="0.3">
      <c r="B225" s="26" t="s">
        <v>25</v>
      </c>
      <c r="C225" s="26" t="str">
        <f>IF(_xlfn.XLOOKUP(TRIM(Table1[[#This Row],[Store ID]]), 'Stores Details'!B227:B246, 'Stores Details'!G227:G246, "") = "Inactive", "Yes", "No")</f>
        <v>No</v>
      </c>
      <c r="D225" s="14" t="s">
        <v>78</v>
      </c>
      <c r="E225" s="51">
        <v>45069</v>
      </c>
      <c r="F225" s="14">
        <v>16</v>
      </c>
      <c r="G225" s="17">
        <v>2146.4</v>
      </c>
      <c r="H225" s="27">
        <v>1773.12</v>
      </c>
      <c r="I225">
        <f>YEAR(Table1[[#This Row],[Date]])</f>
        <v>2023</v>
      </c>
      <c r="J225" t="str">
        <f>"Q" &amp; ROUNDUP(MONTH(Table1[[#This Row],[Date]])/3, 0) &amp; "'" &amp; RIGHT(YEAR(Table1[[#This Row],[Date]]), 2)</f>
        <v>Q2'23</v>
      </c>
      <c r="K225" t="str">
        <f>VLOOKUP(Table1[[#This Row],[Store ID]],Table3[[Store ID]:[City]],4,FALSE)</f>
        <v>Dallas</v>
      </c>
      <c r="L225" t="str">
        <f>VLOOKUP(Table1[[#This Row],[Product Code]],Table4[[Product Code]:[Brand]],5,FALSE)</f>
        <v>VoltEdge</v>
      </c>
      <c r="M225" t="str">
        <f>VLOOKUP(Table1[[#This Row],[Product Code]],Table4[[Product Code]:[Product Category]],3,FALSE)</f>
        <v>Accessories</v>
      </c>
      <c r="N225" t="str">
        <f>_xlfn.XLOOKUP(Table1[[#This Row],[Product Code]],Table4[Product Code],Table4[Subcategory])</f>
        <v>Laptop Sleeves</v>
      </c>
    </row>
    <row r="226" spans="2:14" x14ac:dyDescent="0.3">
      <c r="B226" s="26" t="s">
        <v>18</v>
      </c>
      <c r="C226" s="26" t="str">
        <f>IF(_xlfn.XLOOKUP(TRIM(Table1[[#This Row],[Store ID]]), 'Stores Details'!B228:B247, 'Stores Details'!G228:G247, "") = "Inactive", "Yes", "No")</f>
        <v>No</v>
      </c>
      <c r="D226" s="14" t="s">
        <v>58</v>
      </c>
      <c r="E226" s="51">
        <v>44934</v>
      </c>
      <c r="F226" s="14">
        <v>28</v>
      </c>
      <c r="G226" s="17">
        <v>24585.960000000003</v>
      </c>
      <c r="H226" s="27">
        <v>16939.16</v>
      </c>
      <c r="I226">
        <f>YEAR(Table1[[#This Row],[Date]])</f>
        <v>2023</v>
      </c>
      <c r="J226" t="str">
        <f>"Q" &amp; ROUNDUP(MONTH(Table1[[#This Row],[Date]])/3, 0) &amp; "'" &amp; RIGHT(YEAR(Table1[[#This Row],[Date]]), 2)</f>
        <v>Q1'23</v>
      </c>
      <c r="K226" t="str">
        <f>VLOOKUP(Table1[[#This Row],[Store ID]],Table3[[Store ID]:[City]],4,FALSE)</f>
        <v>Minneapolis</v>
      </c>
      <c r="L226" t="str">
        <f>VLOOKUP(Table1[[#This Row],[Product Code]],Table4[[Product Code]:[Brand]],5,FALSE)</f>
        <v>Sony</v>
      </c>
      <c r="M226" t="str">
        <f>VLOOKUP(Table1[[#This Row],[Product Code]],Table4[[Product Code]:[Product Category]],3,FALSE)</f>
        <v>Accessories</v>
      </c>
      <c r="N226" t="str">
        <f>_xlfn.XLOOKUP(Table1[[#This Row],[Product Code]],Table4[Product Code],Table4[Subcategory])</f>
        <v>Chargers</v>
      </c>
    </row>
    <row r="227" spans="2:14" x14ac:dyDescent="0.3">
      <c r="B227" s="26" t="s">
        <v>14</v>
      </c>
      <c r="C227" s="26" t="str">
        <f>IF(_xlfn.XLOOKUP(TRIM(Table1[[#This Row],[Store ID]]), 'Stores Details'!B229:B248, 'Stores Details'!G229:G248, "") = "Inactive", "Yes", "No")</f>
        <v>No</v>
      </c>
      <c r="D227" s="14" t="s">
        <v>73</v>
      </c>
      <c r="E227" s="51">
        <v>45594</v>
      </c>
      <c r="F227" s="14">
        <v>29</v>
      </c>
      <c r="G227" s="17">
        <v>25205.64</v>
      </c>
      <c r="H227" s="27">
        <v>18923.37</v>
      </c>
      <c r="I227">
        <f>YEAR(Table1[[#This Row],[Date]])</f>
        <v>2024</v>
      </c>
      <c r="J227" t="str">
        <f>"Q" &amp; ROUNDUP(MONTH(Table1[[#This Row],[Date]])/3, 0) &amp; "'" &amp; RIGHT(YEAR(Table1[[#This Row],[Date]]), 2)</f>
        <v>Q4'24</v>
      </c>
      <c r="K227" t="str">
        <f>VLOOKUP(Table1[[#This Row],[Store ID]],Table3[[Store ID]:[City]],4,FALSE)</f>
        <v>Los Angeles</v>
      </c>
      <c r="L227" t="str">
        <f>VLOOKUP(Table1[[#This Row],[Product Code]],Table4[[Product Code]:[Brand]],5,FALSE)</f>
        <v>ASUS</v>
      </c>
      <c r="M227" t="str">
        <f>VLOOKUP(Table1[[#This Row],[Product Code]],Table4[[Product Code]:[Product Category]],3,FALSE)</f>
        <v>Gaming Consoles</v>
      </c>
      <c r="N227" t="str">
        <f>_xlfn.XLOOKUP(Table1[[#This Row],[Product Code]],Table4[Product Code],Table4[Subcategory])</f>
        <v>VR Headsets</v>
      </c>
    </row>
    <row r="228" spans="2:14" x14ac:dyDescent="0.3">
      <c r="B228" s="26" t="s">
        <v>27</v>
      </c>
      <c r="C228" s="26" t="str">
        <f>IF(_xlfn.XLOOKUP(TRIM(Table1[[#This Row],[Store ID]]), 'Stores Details'!B230:B249, 'Stores Details'!G230:G249, "") = "Inactive", "Yes", "No")</f>
        <v>No</v>
      </c>
      <c r="D228" s="14" t="s">
        <v>40</v>
      </c>
      <c r="E228" s="51">
        <v>45430</v>
      </c>
      <c r="F228" s="14">
        <v>7</v>
      </c>
      <c r="G228" s="17">
        <v>9476.5299999999988</v>
      </c>
      <c r="H228" s="27">
        <v>6821.22</v>
      </c>
      <c r="I228">
        <f>YEAR(Table1[[#This Row],[Date]])</f>
        <v>2024</v>
      </c>
      <c r="J228" t="str">
        <f>"Q" &amp; ROUNDUP(MONTH(Table1[[#This Row],[Date]])/3, 0) &amp; "'" &amp; RIGHT(YEAR(Table1[[#This Row],[Date]]), 2)</f>
        <v>Q2'24</v>
      </c>
      <c r="K228" t="str">
        <f>VLOOKUP(Table1[[#This Row],[Store ID]],Table3[[Store ID]:[City]],4,FALSE)</f>
        <v>New York</v>
      </c>
      <c r="L228" t="str">
        <f>VLOOKUP(Table1[[#This Row],[Product Code]],Table4[[Product Code]:[Brand]],5,FALSE)</f>
        <v>HP</v>
      </c>
      <c r="M228" t="str">
        <f>VLOOKUP(Table1[[#This Row],[Product Code]],Table4[[Product Code]:[Product Category]],3,FALSE)</f>
        <v>Gaming Consoles</v>
      </c>
      <c r="N228" t="str">
        <f>_xlfn.XLOOKUP(Table1[[#This Row],[Product Code]],Table4[Product Code],Table4[Subcategory])</f>
        <v>Game Consoles</v>
      </c>
    </row>
    <row r="229" spans="2:14" x14ac:dyDescent="0.3">
      <c r="B229" s="26" t="s">
        <v>25</v>
      </c>
      <c r="C229" s="26" t="str">
        <f>IF(_xlfn.XLOOKUP(TRIM(Table1[[#This Row],[Store ID]]), 'Stores Details'!B231:B250, 'Stores Details'!G231:G250, "") = "Inactive", "Yes", "No")</f>
        <v>No</v>
      </c>
      <c r="D229" s="14" t="s">
        <v>46</v>
      </c>
      <c r="E229" s="51">
        <v>45303</v>
      </c>
      <c r="F229" s="14">
        <v>23</v>
      </c>
      <c r="G229" s="17">
        <v>20318.2</v>
      </c>
      <c r="H229" s="27">
        <v>13903.27</v>
      </c>
      <c r="I229">
        <f>YEAR(Table1[[#This Row],[Date]])</f>
        <v>2024</v>
      </c>
      <c r="J229" t="str">
        <f>"Q" &amp; ROUNDUP(MONTH(Table1[[#This Row],[Date]])/3, 0) &amp; "'" &amp; RIGHT(YEAR(Table1[[#This Row],[Date]]), 2)</f>
        <v>Q1'24</v>
      </c>
      <c r="K229" t="str">
        <f>VLOOKUP(Table1[[#This Row],[Store ID]],Table3[[Store ID]:[City]],4,FALSE)</f>
        <v>Dallas</v>
      </c>
      <c r="L229" t="str">
        <f>VLOOKUP(Table1[[#This Row],[Product Code]],Table4[[Product Code]:[Brand]],5,FALSE)</f>
        <v>Bose</v>
      </c>
      <c r="M229" t="str">
        <f>VLOOKUP(Table1[[#This Row],[Product Code]],Table4[[Product Code]:[Product Category]],3,FALSE)</f>
        <v>Headphones</v>
      </c>
      <c r="N229" t="str">
        <f>_xlfn.XLOOKUP(Table1[[#This Row],[Product Code]],Table4[Product Code],Table4[Subcategory])</f>
        <v>Wireless Headphones</v>
      </c>
    </row>
    <row r="230" spans="2:14" x14ac:dyDescent="0.3">
      <c r="B230" s="26" t="s">
        <v>25</v>
      </c>
      <c r="C230" s="26" t="str">
        <f>IF(_xlfn.XLOOKUP(TRIM(Table1[[#This Row],[Store ID]]), 'Stores Details'!B232:B251, 'Stores Details'!G232:G251, "") = "Inactive", "Yes", "No")</f>
        <v>No</v>
      </c>
      <c r="D230" s="14" t="s">
        <v>71</v>
      </c>
      <c r="E230" s="51">
        <v>45422</v>
      </c>
      <c r="F230" s="14">
        <v>3</v>
      </c>
      <c r="G230" s="17">
        <v>777.81</v>
      </c>
      <c r="H230" s="27">
        <v>508.40999999999997</v>
      </c>
      <c r="I230">
        <f>YEAR(Table1[[#This Row],[Date]])</f>
        <v>2024</v>
      </c>
      <c r="J230" t="str">
        <f>"Q" &amp; ROUNDUP(MONTH(Table1[[#This Row],[Date]])/3, 0) &amp; "'" &amp; RIGHT(YEAR(Table1[[#This Row],[Date]]), 2)</f>
        <v>Q2'24</v>
      </c>
      <c r="K230" t="str">
        <f>VLOOKUP(Table1[[#This Row],[Store ID]],Table3[[Store ID]:[City]],4,FALSE)</f>
        <v>Dallas</v>
      </c>
      <c r="L230" t="str">
        <f>VLOOKUP(Table1[[#This Row],[Product Code]],Table4[[Product Code]:[Brand]],5,FALSE)</f>
        <v>HP</v>
      </c>
      <c r="M230" t="str">
        <f>VLOOKUP(Table1[[#This Row],[Product Code]],Table4[[Product Code]:[Product Category]],3,FALSE)</f>
        <v>Smart Gadgets</v>
      </c>
      <c r="N230" t="str">
        <f>_xlfn.XLOOKUP(Table1[[#This Row],[Product Code]],Table4[Product Code],Table4[Subcategory])</f>
        <v>Smart Speakers</v>
      </c>
    </row>
    <row r="231" spans="2:14" x14ac:dyDescent="0.3">
      <c r="B231" s="26" t="s">
        <v>14</v>
      </c>
      <c r="C231" s="26" t="str">
        <f>IF(_xlfn.XLOOKUP(TRIM(Table1[[#This Row],[Store ID]]), 'Stores Details'!B233:B252, 'Stores Details'!G233:G252, "") = "Inactive", "Yes", "No")</f>
        <v>No</v>
      </c>
      <c r="D231" s="14" t="s">
        <v>78</v>
      </c>
      <c r="E231" s="51">
        <v>45122</v>
      </c>
      <c r="F231" s="14">
        <v>20</v>
      </c>
      <c r="G231" s="17">
        <v>2683</v>
      </c>
      <c r="H231" s="27">
        <v>2216.3999999999996</v>
      </c>
      <c r="I231">
        <f>YEAR(Table1[[#This Row],[Date]])</f>
        <v>2023</v>
      </c>
      <c r="J231" t="str">
        <f>"Q" &amp; ROUNDUP(MONTH(Table1[[#This Row],[Date]])/3, 0) &amp; "'" &amp; RIGHT(YEAR(Table1[[#This Row],[Date]]), 2)</f>
        <v>Q3'23</v>
      </c>
      <c r="K231" t="str">
        <f>VLOOKUP(Table1[[#This Row],[Store ID]],Table3[[Store ID]:[City]],4,FALSE)</f>
        <v>Los Angeles</v>
      </c>
      <c r="L231" t="str">
        <f>VLOOKUP(Table1[[#This Row],[Product Code]],Table4[[Product Code]:[Brand]],5,FALSE)</f>
        <v>VoltEdge</v>
      </c>
      <c r="M231" t="str">
        <f>VLOOKUP(Table1[[#This Row],[Product Code]],Table4[[Product Code]:[Product Category]],3,FALSE)</f>
        <v>Accessories</v>
      </c>
      <c r="N231" t="str">
        <f>_xlfn.XLOOKUP(Table1[[#This Row],[Product Code]],Table4[Product Code],Table4[Subcategory])</f>
        <v>Laptop Sleeves</v>
      </c>
    </row>
    <row r="232" spans="2:14" x14ac:dyDescent="0.3">
      <c r="B232" s="26" t="s">
        <v>14</v>
      </c>
      <c r="C232" s="26" t="str">
        <f>IF(_xlfn.XLOOKUP(TRIM(Table1[[#This Row],[Store ID]]), 'Stores Details'!B234:B253, 'Stores Details'!G234:G253, "") = "Inactive", "Yes", "No")</f>
        <v>No</v>
      </c>
      <c r="D232" s="14" t="s">
        <v>39</v>
      </c>
      <c r="E232" s="51">
        <v>45512</v>
      </c>
      <c r="F232" s="14">
        <v>16</v>
      </c>
      <c r="G232" s="17">
        <v>6778.72</v>
      </c>
      <c r="H232" s="27">
        <v>4417.6000000000004</v>
      </c>
      <c r="I232">
        <f>YEAR(Table1[[#This Row],[Date]])</f>
        <v>2024</v>
      </c>
      <c r="J232" t="str">
        <f>"Q" &amp; ROUNDUP(MONTH(Table1[[#This Row],[Date]])/3, 0) &amp; "'" &amp; RIGHT(YEAR(Table1[[#This Row],[Date]]), 2)</f>
        <v>Q3'24</v>
      </c>
      <c r="K232" t="str">
        <f>VLOOKUP(Table1[[#This Row],[Store ID]],Table3[[Store ID]:[City]],4,FALSE)</f>
        <v>Los Angeles</v>
      </c>
      <c r="L232" t="str">
        <f>VLOOKUP(Table1[[#This Row],[Product Code]],Table4[[Product Code]:[Brand]],5,FALSE)</f>
        <v>Apple</v>
      </c>
      <c r="M232" t="str">
        <f>VLOOKUP(Table1[[#This Row],[Product Code]],Table4[[Product Code]:[Product Category]],3,FALSE)</f>
        <v>Laptops</v>
      </c>
      <c r="N232" t="str">
        <f>_xlfn.XLOOKUP(Table1[[#This Row],[Product Code]],Table4[Product Code],Table4[Subcategory])</f>
        <v>Ultrabooks</v>
      </c>
    </row>
    <row r="233" spans="2:14" x14ac:dyDescent="0.3">
      <c r="B233" s="26" t="s">
        <v>30</v>
      </c>
      <c r="C233" s="26" t="str">
        <f>IF(_xlfn.XLOOKUP(TRIM(Table1[[#This Row],[Store ID]]), 'Stores Details'!B235:B254, 'Stores Details'!G235:G254, "") = "Inactive", "Yes", "No")</f>
        <v>No</v>
      </c>
      <c r="D233" s="14" t="s">
        <v>42</v>
      </c>
      <c r="E233" s="51">
        <v>45607</v>
      </c>
      <c r="F233" s="14">
        <v>29</v>
      </c>
      <c r="G233" s="17">
        <v>36992.689999999995</v>
      </c>
      <c r="H233" s="27">
        <v>23066.31</v>
      </c>
      <c r="I233">
        <f>YEAR(Table1[[#This Row],[Date]])</f>
        <v>2024</v>
      </c>
      <c r="J233" t="str">
        <f>"Q" &amp; ROUNDUP(MONTH(Table1[[#This Row],[Date]])/3, 0) &amp; "'" &amp; RIGHT(YEAR(Table1[[#This Row],[Date]]), 2)</f>
        <v>Q4'24</v>
      </c>
      <c r="K233" t="str">
        <f>VLOOKUP(Table1[[#This Row],[Store ID]],Table3[[Store ID]:[City]],4,FALSE)</f>
        <v>Nashville</v>
      </c>
      <c r="L233" t="str">
        <f>VLOOKUP(Table1[[#This Row],[Product Code]],Table4[[Product Code]:[Brand]],5,FALSE)</f>
        <v>Dell</v>
      </c>
      <c r="M233" t="str">
        <f>VLOOKUP(Table1[[#This Row],[Product Code]],Table4[[Product Code]:[Product Category]],3,FALSE)</f>
        <v>Headphones</v>
      </c>
      <c r="N233" t="str">
        <f>_xlfn.XLOOKUP(Table1[[#This Row],[Product Code]],Table4[Product Code],Table4[Subcategory])</f>
        <v>Wired Headphones</v>
      </c>
    </row>
    <row r="234" spans="2:14" x14ac:dyDescent="0.3">
      <c r="B234" s="26" t="s">
        <v>16</v>
      </c>
      <c r="C234" s="26" t="str">
        <f>IF(_xlfn.XLOOKUP(TRIM(Table1[[#This Row],[Store ID]]), 'Stores Details'!B236:B255, 'Stores Details'!G236:G255, "") = "Inactive", "Yes", "No")</f>
        <v>No</v>
      </c>
      <c r="D234" s="14" t="s">
        <v>34</v>
      </c>
      <c r="E234" s="51">
        <v>45450</v>
      </c>
      <c r="F234" s="14">
        <v>12</v>
      </c>
      <c r="G234" s="17">
        <v>3877.7999999999997</v>
      </c>
      <c r="H234" s="27">
        <v>2398.3200000000002</v>
      </c>
      <c r="I234">
        <f>YEAR(Table1[[#This Row],[Date]])</f>
        <v>2024</v>
      </c>
      <c r="J234" t="str">
        <f>"Q" &amp; ROUNDUP(MONTH(Table1[[#This Row],[Date]])/3, 0) &amp; "'" &amp; RIGHT(YEAR(Table1[[#This Row],[Date]]), 2)</f>
        <v>Q2'24</v>
      </c>
      <c r="K234" t="str">
        <f>VLOOKUP(Table1[[#This Row],[Store ID]],Table3[[Store ID]:[City]],4,FALSE)</f>
        <v>Chicago</v>
      </c>
      <c r="L234" t="str">
        <f>VLOOKUP(Table1[[#This Row],[Product Code]],Table4[[Product Code]:[Brand]],5,FALSE)</f>
        <v>Samsung</v>
      </c>
      <c r="M234" t="str">
        <f>VLOOKUP(Table1[[#This Row],[Product Code]],Table4[[Product Code]:[Product Category]],3,FALSE)</f>
        <v>Gaming Consoles</v>
      </c>
      <c r="N234" t="str">
        <f>_xlfn.XLOOKUP(Table1[[#This Row],[Product Code]],Table4[Product Code],Table4[Subcategory])</f>
        <v>Game Consoles</v>
      </c>
    </row>
    <row r="235" spans="2:14" x14ac:dyDescent="0.3">
      <c r="B235" s="26" t="s">
        <v>22</v>
      </c>
      <c r="C235" s="26" t="str">
        <f>IF(_xlfn.XLOOKUP(TRIM(Table1[[#This Row],[Store ID]]), 'Stores Details'!B237:B256, 'Stores Details'!G237:G256, "") = "Inactive", "Yes", "No")</f>
        <v>No</v>
      </c>
      <c r="D235" s="14" t="s">
        <v>33</v>
      </c>
      <c r="E235" s="51">
        <v>45443</v>
      </c>
      <c r="F235" s="14">
        <v>5</v>
      </c>
      <c r="G235" s="17">
        <v>1183.0500000000002</v>
      </c>
      <c r="H235" s="27">
        <v>915.84999999999991</v>
      </c>
      <c r="I235">
        <f>YEAR(Table1[[#This Row],[Date]])</f>
        <v>2024</v>
      </c>
      <c r="J235" t="str">
        <f>"Q" &amp; ROUNDUP(MONTH(Table1[[#This Row],[Date]])/3, 0) &amp; "'" &amp; RIGHT(YEAR(Table1[[#This Row],[Date]]), 2)</f>
        <v>Q2'24</v>
      </c>
      <c r="K235" t="str">
        <f>VLOOKUP(Table1[[#This Row],[Store ID]],Table3[[Store ID]:[City]],4,FALSE)</f>
        <v>Detroit</v>
      </c>
      <c r="L235" t="str">
        <f>VLOOKUP(Table1[[#This Row],[Product Code]],Table4[[Product Code]:[Brand]],5,FALSE)</f>
        <v>VoltEdge</v>
      </c>
      <c r="M235" t="str">
        <f>VLOOKUP(Table1[[#This Row],[Product Code]],Table4[[Product Code]:[Product Category]],3,FALSE)</f>
        <v>Headphones</v>
      </c>
      <c r="N235" t="str">
        <f>_xlfn.XLOOKUP(Table1[[#This Row],[Product Code]],Table4[Product Code],Table4[Subcategory])</f>
        <v>Wired Headphones</v>
      </c>
    </row>
    <row r="236" spans="2:14" x14ac:dyDescent="0.3">
      <c r="B236" s="26" t="s">
        <v>18</v>
      </c>
      <c r="C236" s="26" t="str">
        <f>IF(_xlfn.XLOOKUP(TRIM(Table1[[#This Row],[Store ID]]), 'Stores Details'!B238:B257, 'Stores Details'!G238:G257, "") = "Inactive", "Yes", "No")</f>
        <v>No</v>
      </c>
      <c r="D236" s="14" t="s">
        <v>74</v>
      </c>
      <c r="E236" s="51">
        <v>44982</v>
      </c>
      <c r="F236" s="14">
        <v>23</v>
      </c>
      <c r="G236" s="17">
        <v>26015.53</v>
      </c>
      <c r="H236" s="27">
        <v>21595.850000000002</v>
      </c>
      <c r="I236">
        <f>YEAR(Table1[[#This Row],[Date]])</f>
        <v>2023</v>
      </c>
      <c r="J236" t="str">
        <f>"Q" &amp; ROUNDUP(MONTH(Table1[[#This Row],[Date]])/3, 0) &amp; "'" &amp; RIGHT(YEAR(Table1[[#This Row],[Date]]), 2)</f>
        <v>Q1'23</v>
      </c>
      <c r="K236" t="str">
        <f>VLOOKUP(Table1[[#This Row],[Store ID]],Table3[[Store ID]:[City]],4,FALSE)</f>
        <v>Minneapolis</v>
      </c>
      <c r="L236" t="str">
        <f>VLOOKUP(Table1[[#This Row],[Product Code]],Table4[[Product Code]:[Brand]],5,FALSE)</f>
        <v>VoltEdge</v>
      </c>
      <c r="M236" t="str">
        <f>VLOOKUP(Table1[[#This Row],[Product Code]],Table4[[Product Code]:[Product Category]],3,FALSE)</f>
        <v>Gaming Consoles</v>
      </c>
      <c r="N236" t="str">
        <f>_xlfn.XLOOKUP(Table1[[#This Row],[Product Code]],Table4[Product Code],Table4[Subcategory])</f>
        <v>Gaming Headsets</v>
      </c>
    </row>
    <row r="237" spans="2:14" x14ac:dyDescent="0.3">
      <c r="B237" s="26" t="s">
        <v>20</v>
      </c>
      <c r="C237" s="26" t="str">
        <f>IF(_xlfn.XLOOKUP(TRIM(Table1[[#This Row],[Store ID]]), 'Stores Details'!B239:B258, 'Stores Details'!G239:G258, "") = "Inactive", "Yes", "No")</f>
        <v>No</v>
      </c>
      <c r="D237" s="14" t="s">
        <v>55</v>
      </c>
      <c r="E237" s="51">
        <v>44940</v>
      </c>
      <c r="F237" s="14">
        <v>19</v>
      </c>
      <c r="G237" s="17">
        <v>20020.11</v>
      </c>
      <c r="H237" s="27">
        <v>12398.830000000002</v>
      </c>
      <c r="I237">
        <f>YEAR(Table1[[#This Row],[Date]])</f>
        <v>2023</v>
      </c>
      <c r="J237" t="str">
        <f>"Q" &amp; ROUNDUP(MONTH(Table1[[#This Row],[Date]])/3, 0) &amp; "'" &amp; RIGHT(YEAR(Table1[[#This Row],[Date]]), 2)</f>
        <v>Q1'23</v>
      </c>
      <c r="K237" t="str">
        <f>VLOOKUP(Table1[[#This Row],[Store ID]],Table3[[Store ID]:[City]],4,FALSE)</f>
        <v>Denver</v>
      </c>
      <c r="L237" t="str">
        <f>VLOOKUP(Table1[[#This Row],[Product Code]],Table4[[Product Code]:[Brand]],5,FALSE)</f>
        <v>Sony</v>
      </c>
      <c r="M237" t="str">
        <f>VLOOKUP(Table1[[#This Row],[Product Code]],Table4[[Product Code]:[Product Category]],3,FALSE)</f>
        <v>Smart Gadgets</v>
      </c>
      <c r="N237" t="str">
        <f>_xlfn.XLOOKUP(Table1[[#This Row],[Product Code]],Table4[Product Code],Table4[Subcategory])</f>
        <v>Fitness Bands</v>
      </c>
    </row>
    <row r="238" spans="2:14" x14ac:dyDescent="0.3">
      <c r="B238" s="26" t="s">
        <v>14</v>
      </c>
      <c r="C238" s="26" t="str">
        <f>IF(_xlfn.XLOOKUP(TRIM(Table1[[#This Row],[Store ID]]), 'Stores Details'!B240:B259, 'Stores Details'!G240:G259, "") = "Inactive", "Yes", "No")</f>
        <v>No</v>
      </c>
      <c r="D238" s="14" t="s">
        <v>35</v>
      </c>
      <c r="E238" s="51">
        <v>45508</v>
      </c>
      <c r="F238" s="14">
        <v>16</v>
      </c>
      <c r="G238" s="17">
        <v>6386.56</v>
      </c>
      <c r="H238" s="27">
        <v>4826.24</v>
      </c>
      <c r="I238">
        <f>YEAR(Table1[[#This Row],[Date]])</f>
        <v>2024</v>
      </c>
      <c r="J238" t="str">
        <f>"Q" &amp; ROUNDUP(MONTH(Table1[[#This Row],[Date]])/3, 0) &amp; "'" &amp; RIGHT(YEAR(Table1[[#This Row],[Date]]), 2)</f>
        <v>Q3'24</v>
      </c>
      <c r="K238" t="str">
        <f>VLOOKUP(Table1[[#This Row],[Store ID]],Table3[[Store ID]:[City]],4,FALSE)</f>
        <v>Los Angeles</v>
      </c>
      <c r="L238" t="str">
        <f>VLOOKUP(Table1[[#This Row],[Product Code]],Table4[[Product Code]:[Brand]],5,FALSE)</f>
        <v>Dell</v>
      </c>
      <c r="M238" t="str">
        <f>VLOOKUP(Table1[[#This Row],[Product Code]],Table4[[Product Code]:[Product Category]],3,FALSE)</f>
        <v>Smart Gadgets</v>
      </c>
      <c r="N238" t="str">
        <f>_xlfn.XLOOKUP(Table1[[#This Row],[Product Code]],Table4[Product Code],Table4[Subcategory])</f>
        <v>Streaming Devices</v>
      </c>
    </row>
    <row r="239" spans="2:14" x14ac:dyDescent="0.3">
      <c r="B239" s="26" t="s">
        <v>28</v>
      </c>
      <c r="C239" s="26" t="str">
        <f>IF(_xlfn.XLOOKUP(TRIM(Table1[[#This Row],[Store ID]]), 'Stores Details'!B241:B260, 'Stores Details'!G241:G260, "") = "Inactive", "Yes", "No")</f>
        <v>No</v>
      </c>
      <c r="D239" s="14" t="s">
        <v>41</v>
      </c>
      <c r="E239" s="51">
        <v>45547</v>
      </c>
      <c r="F239" s="14">
        <v>13</v>
      </c>
      <c r="G239" s="17">
        <v>6249.0999999999995</v>
      </c>
      <c r="H239" s="27">
        <v>3925.22</v>
      </c>
      <c r="I239">
        <f>YEAR(Table1[[#This Row],[Date]])</f>
        <v>2024</v>
      </c>
      <c r="J239" t="str">
        <f>"Q" &amp; ROUNDUP(MONTH(Table1[[#This Row],[Date]])/3, 0) &amp; "'" &amp; RIGHT(YEAR(Table1[[#This Row],[Date]]), 2)</f>
        <v>Q3'24</v>
      </c>
      <c r="K239" t="str">
        <f>VLOOKUP(Table1[[#This Row],[Store ID]],Table3[[Store ID]:[City]],4,FALSE)</f>
        <v>Portland</v>
      </c>
      <c r="L239" t="str">
        <f>VLOOKUP(Table1[[#This Row],[Product Code]],Table4[[Product Code]:[Brand]],5,FALSE)</f>
        <v>VoltEdge</v>
      </c>
      <c r="M239" t="str">
        <f>VLOOKUP(Table1[[#This Row],[Product Code]],Table4[[Product Code]:[Product Category]],3,FALSE)</f>
        <v>Laptops</v>
      </c>
      <c r="N239" t="str">
        <f>_xlfn.XLOOKUP(Table1[[#This Row],[Product Code]],Table4[Product Code],Table4[Subcategory])</f>
        <v>Gaming Laptops</v>
      </c>
    </row>
    <row r="240" spans="2:14" x14ac:dyDescent="0.3">
      <c r="B240" s="26" t="s">
        <v>30</v>
      </c>
      <c r="C240" s="26" t="str">
        <f>IF(_xlfn.XLOOKUP(TRIM(Table1[[#This Row],[Store ID]]), 'Stores Details'!B242:B261, 'Stores Details'!G242:G261, "") = "Inactive", "Yes", "No")</f>
        <v>No</v>
      </c>
      <c r="D240" s="14" t="s">
        <v>43</v>
      </c>
      <c r="E240" s="51">
        <v>45632</v>
      </c>
      <c r="F240" s="14">
        <v>35</v>
      </c>
      <c r="G240" s="17">
        <v>46587.45</v>
      </c>
      <c r="H240" s="27">
        <v>28616.7</v>
      </c>
      <c r="I240">
        <f>YEAR(Table1[[#This Row],[Date]])</f>
        <v>2024</v>
      </c>
      <c r="J240" t="str">
        <f>"Q" &amp; ROUNDUP(MONTH(Table1[[#This Row],[Date]])/3, 0) &amp; "'" &amp; RIGHT(YEAR(Table1[[#This Row],[Date]]), 2)</f>
        <v>Q4'24</v>
      </c>
      <c r="K240" t="str">
        <f>VLOOKUP(Table1[[#This Row],[Store ID]],Table3[[Store ID]:[City]],4,FALSE)</f>
        <v>Nashville</v>
      </c>
      <c r="L240" t="str">
        <f>VLOOKUP(Table1[[#This Row],[Product Code]],Table4[[Product Code]:[Brand]],5,FALSE)</f>
        <v>Apple</v>
      </c>
      <c r="M240" t="str">
        <f>VLOOKUP(Table1[[#This Row],[Product Code]],Table4[[Product Code]:[Product Category]],3,FALSE)</f>
        <v>Smart Gadgets</v>
      </c>
      <c r="N240" t="str">
        <f>_xlfn.XLOOKUP(Table1[[#This Row],[Product Code]],Table4[Product Code],Table4[Subcategory])</f>
        <v>Smartwatches</v>
      </c>
    </row>
    <row r="241" spans="2:14" x14ac:dyDescent="0.3">
      <c r="B241" s="26" t="s">
        <v>30</v>
      </c>
      <c r="C241" s="26" t="str">
        <f>IF(_xlfn.XLOOKUP(TRIM(Table1[[#This Row],[Store ID]]), 'Stores Details'!B243:B262, 'Stores Details'!G243:G262, "") = "Inactive", "Yes", "No")</f>
        <v>No</v>
      </c>
      <c r="D241" s="14" t="s">
        <v>42</v>
      </c>
      <c r="E241" s="51">
        <v>45343</v>
      </c>
      <c r="F241" s="14">
        <v>24</v>
      </c>
      <c r="G241" s="17">
        <v>30614.639999999999</v>
      </c>
      <c r="H241" s="27">
        <v>19089.36</v>
      </c>
      <c r="I241">
        <f>YEAR(Table1[[#This Row],[Date]])</f>
        <v>2024</v>
      </c>
      <c r="J241" t="str">
        <f>"Q" &amp; ROUNDUP(MONTH(Table1[[#This Row],[Date]])/3, 0) &amp; "'" &amp; RIGHT(YEAR(Table1[[#This Row],[Date]]), 2)</f>
        <v>Q1'24</v>
      </c>
      <c r="K241" t="str">
        <f>VLOOKUP(Table1[[#This Row],[Store ID]],Table3[[Store ID]:[City]],4,FALSE)</f>
        <v>Nashville</v>
      </c>
      <c r="L241" t="str">
        <f>VLOOKUP(Table1[[#This Row],[Product Code]],Table4[[Product Code]:[Brand]],5,FALSE)</f>
        <v>Dell</v>
      </c>
      <c r="M241" t="str">
        <f>VLOOKUP(Table1[[#This Row],[Product Code]],Table4[[Product Code]:[Product Category]],3,FALSE)</f>
        <v>Headphones</v>
      </c>
      <c r="N241" t="str">
        <f>_xlfn.XLOOKUP(Table1[[#This Row],[Product Code]],Table4[Product Code],Table4[Subcategory])</f>
        <v>Wired Headphones</v>
      </c>
    </row>
    <row r="242" spans="2:14" x14ac:dyDescent="0.3">
      <c r="B242" s="26" t="s">
        <v>17</v>
      </c>
      <c r="C242" s="26" t="str">
        <f>IF(_xlfn.XLOOKUP(TRIM(Table1[[#This Row],[Store ID]]), 'Stores Details'!B244:B263, 'Stores Details'!G244:G263, "") = "Inactive", "Yes", "No")</f>
        <v>No</v>
      </c>
      <c r="D242" s="14" t="s">
        <v>75</v>
      </c>
      <c r="E242" s="51">
        <v>45286</v>
      </c>
      <c r="F242" s="14">
        <v>17</v>
      </c>
      <c r="G242" s="17">
        <v>2771.8500000000004</v>
      </c>
      <c r="H242" s="27">
        <v>2143.87</v>
      </c>
      <c r="I242">
        <f>YEAR(Table1[[#This Row],[Date]])</f>
        <v>2023</v>
      </c>
      <c r="J242" t="str">
        <f>"Q" &amp; ROUNDUP(MONTH(Table1[[#This Row],[Date]])/3, 0) &amp; "'" &amp; RIGHT(YEAR(Table1[[#This Row],[Date]]), 2)</f>
        <v>Q4'23</v>
      </c>
      <c r="K242" t="str">
        <f>VLOOKUP(Table1[[#This Row],[Store ID]],Table3[[Store ID]:[City]],4,FALSE)</f>
        <v>Richmond</v>
      </c>
      <c r="L242" t="str">
        <f>VLOOKUP(Table1[[#This Row],[Product Code]],Table4[[Product Code]:[Brand]],5,FALSE)</f>
        <v>VoltEdge</v>
      </c>
      <c r="M242" t="str">
        <f>VLOOKUP(Table1[[#This Row],[Product Code]],Table4[[Product Code]:[Product Category]],3,FALSE)</f>
        <v>Accessories</v>
      </c>
      <c r="N242" t="str">
        <f>_xlfn.XLOOKUP(Table1[[#This Row],[Product Code]],Table4[Product Code],Table4[Subcategory])</f>
        <v>Keyboards</v>
      </c>
    </row>
    <row r="243" spans="2:14" x14ac:dyDescent="0.3">
      <c r="B243" s="26" t="s">
        <v>25</v>
      </c>
      <c r="C243" s="26" t="str">
        <f>IF(_xlfn.XLOOKUP(TRIM(Table1[[#This Row],[Store ID]]), 'Stores Details'!B245:B264, 'Stores Details'!G245:G264, "") = "Inactive", "Yes", "No")</f>
        <v>No</v>
      </c>
      <c r="D243" s="14" t="s">
        <v>47</v>
      </c>
      <c r="E243" s="51">
        <v>45605</v>
      </c>
      <c r="F243" s="14">
        <v>35</v>
      </c>
      <c r="G243" s="17">
        <v>46593.05</v>
      </c>
      <c r="H243" s="27">
        <v>29074.850000000002</v>
      </c>
      <c r="I243">
        <f>YEAR(Table1[[#This Row],[Date]])</f>
        <v>2024</v>
      </c>
      <c r="J243" t="str">
        <f>"Q" &amp; ROUNDUP(MONTH(Table1[[#This Row],[Date]])/3, 0) &amp; "'" &amp; RIGHT(YEAR(Table1[[#This Row],[Date]]), 2)</f>
        <v>Q4'24</v>
      </c>
      <c r="K243" t="str">
        <f>VLOOKUP(Table1[[#This Row],[Store ID]],Table3[[Store ID]:[City]],4,FALSE)</f>
        <v>Dallas</v>
      </c>
      <c r="L243" t="str">
        <f>VLOOKUP(Table1[[#This Row],[Product Code]],Table4[[Product Code]:[Brand]],5,FALSE)</f>
        <v>Sony</v>
      </c>
      <c r="M243" t="str">
        <f>VLOOKUP(Table1[[#This Row],[Product Code]],Table4[[Product Code]:[Product Category]],3,FALSE)</f>
        <v>Accessories</v>
      </c>
      <c r="N243" t="str">
        <f>_xlfn.XLOOKUP(Table1[[#This Row],[Product Code]],Table4[Product Code],Table4[Subcategory])</f>
        <v>Keyboards</v>
      </c>
    </row>
    <row r="244" spans="2:14" x14ac:dyDescent="0.3">
      <c r="B244" s="26" t="s">
        <v>14</v>
      </c>
      <c r="C244" s="26" t="str">
        <f>IF(_xlfn.XLOOKUP(TRIM(Table1[[#This Row],[Store ID]]), 'Stores Details'!B246:B265, 'Stores Details'!G246:G265, "") = "Inactive", "Yes", "No")</f>
        <v>No</v>
      </c>
      <c r="D244" s="14" t="s">
        <v>55</v>
      </c>
      <c r="E244" s="51">
        <v>45219</v>
      </c>
      <c r="F244" s="14">
        <v>31</v>
      </c>
      <c r="G244" s="17">
        <v>32664.390000000003</v>
      </c>
      <c r="H244" s="27">
        <v>20229.670000000002</v>
      </c>
      <c r="I244">
        <f>YEAR(Table1[[#This Row],[Date]])</f>
        <v>2023</v>
      </c>
      <c r="J244" t="str">
        <f>"Q" &amp; ROUNDUP(MONTH(Table1[[#This Row],[Date]])/3, 0) &amp; "'" &amp; RIGHT(YEAR(Table1[[#This Row],[Date]]), 2)</f>
        <v>Q4'23</v>
      </c>
      <c r="K244" t="str">
        <f>VLOOKUP(Table1[[#This Row],[Store ID]],Table3[[Store ID]:[City]],4,FALSE)</f>
        <v>Los Angeles</v>
      </c>
      <c r="L244" t="str">
        <f>VLOOKUP(Table1[[#This Row],[Product Code]],Table4[[Product Code]:[Brand]],5,FALSE)</f>
        <v>Sony</v>
      </c>
      <c r="M244" t="str">
        <f>VLOOKUP(Table1[[#This Row],[Product Code]],Table4[[Product Code]:[Product Category]],3,FALSE)</f>
        <v>Smart Gadgets</v>
      </c>
      <c r="N244" t="str">
        <f>_xlfn.XLOOKUP(Table1[[#This Row],[Product Code]],Table4[Product Code],Table4[Subcategory])</f>
        <v>Fitness Bands</v>
      </c>
    </row>
    <row r="245" spans="2:14" x14ac:dyDescent="0.3">
      <c r="B245" s="26" t="s">
        <v>14</v>
      </c>
      <c r="C245" s="26" t="str">
        <f>IF(_xlfn.XLOOKUP(TRIM(Table1[[#This Row],[Store ID]]), 'Stores Details'!B247:B266, 'Stores Details'!G247:G266, "") = "Inactive", "Yes", "No")</f>
        <v>No</v>
      </c>
      <c r="D245" s="14" t="s">
        <v>41</v>
      </c>
      <c r="E245" s="51">
        <v>45491</v>
      </c>
      <c r="F245" s="14">
        <v>1</v>
      </c>
      <c r="G245" s="17">
        <v>480.7</v>
      </c>
      <c r="H245" s="27">
        <v>301.94</v>
      </c>
      <c r="I245">
        <f>YEAR(Table1[[#This Row],[Date]])</f>
        <v>2024</v>
      </c>
      <c r="J245" t="str">
        <f>"Q" &amp; ROUNDUP(MONTH(Table1[[#This Row],[Date]])/3, 0) &amp; "'" &amp; RIGHT(YEAR(Table1[[#This Row],[Date]]), 2)</f>
        <v>Q3'24</v>
      </c>
      <c r="K245" t="str">
        <f>VLOOKUP(Table1[[#This Row],[Store ID]],Table3[[Store ID]:[City]],4,FALSE)</f>
        <v>Los Angeles</v>
      </c>
      <c r="L245" t="str">
        <f>VLOOKUP(Table1[[#This Row],[Product Code]],Table4[[Product Code]:[Brand]],5,FALSE)</f>
        <v>VoltEdge</v>
      </c>
      <c r="M245" t="str">
        <f>VLOOKUP(Table1[[#This Row],[Product Code]],Table4[[Product Code]:[Product Category]],3,FALSE)</f>
        <v>Laptops</v>
      </c>
      <c r="N245" t="str">
        <f>_xlfn.XLOOKUP(Table1[[#This Row],[Product Code]],Table4[Product Code],Table4[Subcategory])</f>
        <v>Gaming Laptops</v>
      </c>
    </row>
    <row r="246" spans="2:14" x14ac:dyDescent="0.3">
      <c r="B246" s="26" t="s">
        <v>14</v>
      </c>
      <c r="C246" s="26" t="str">
        <f>IF(_xlfn.XLOOKUP(TRIM(Table1[[#This Row],[Store ID]]), 'Stores Details'!B248:B267, 'Stores Details'!G248:G267, "") = "Inactive", "Yes", "No")</f>
        <v>No</v>
      </c>
      <c r="D246" s="14" t="s">
        <v>75</v>
      </c>
      <c r="E246" s="51">
        <v>45149</v>
      </c>
      <c r="F246" s="14">
        <v>20</v>
      </c>
      <c r="G246" s="17">
        <v>3261</v>
      </c>
      <c r="H246" s="27">
        <v>2522.1999999999998</v>
      </c>
      <c r="I246">
        <f>YEAR(Table1[[#This Row],[Date]])</f>
        <v>2023</v>
      </c>
      <c r="J246" t="str">
        <f>"Q" &amp; ROUNDUP(MONTH(Table1[[#This Row],[Date]])/3, 0) &amp; "'" &amp; RIGHT(YEAR(Table1[[#This Row],[Date]]), 2)</f>
        <v>Q3'23</v>
      </c>
      <c r="K246" t="str">
        <f>VLOOKUP(Table1[[#This Row],[Store ID]],Table3[[Store ID]:[City]],4,FALSE)</f>
        <v>Los Angeles</v>
      </c>
      <c r="L246" t="str">
        <f>VLOOKUP(Table1[[#This Row],[Product Code]],Table4[[Product Code]:[Brand]],5,FALSE)</f>
        <v>VoltEdge</v>
      </c>
      <c r="M246" t="str">
        <f>VLOOKUP(Table1[[#This Row],[Product Code]],Table4[[Product Code]:[Product Category]],3,FALSE)</f>
        <v>Accessories</v>
      </c>
      <c r="N246" t="str">
        <f>_xlfn.XLOOKUP(Table1[[#This Row],[Product Code]],Table4[Product Code],Table4[Subcategory])</f>
        <v>Keyboards</v>
      </c>
    </row>
    <row r="247" spans="2:14" x14ac:dyDescent="0.3">
      <c r="B247" s="26" t="s">
        <v>29</v>
      </c>
      <c r="C247" s="26" t="str">
        <f>IF(_xlfn.XLOOKUP(TRIM(Table1[[#This Row],[Store ID]]), 'Stores Details'!B249:B268, 'Stores Details'!G249:G268, "") = "Inactive", "Yes", "No")</f>
        <v>No</v>
      </c>
      <c r="D247" s="14" t="s">
        <v>68</v>
      </c>
      <c r="E247" s="51">
        <v>45287</v>
      </c>
      <c r="F247" s="14">
        <v>29</v>
      </c>
      <c r="G247" s="17">
        <v>30272.520000000004</v>
      </c>
      <c r="H247" s="27">
        <v>18677.16</v>
      </c>
      <c r="I247">
        <f>YEAR(Table1[[#This Row],[Date]])</f>
        <v>2023</v>
      </c>
      <c r="J247" t="str">
        <f>"Q" &amp; ROUNDUP(MONTH(Table1[[#This Row],[Date]])/3, 0) &amp; "'" &amp; RIGHT(YEAR(Table1[[#This Row],[Date]]), 2)</f>
        <v>Q4'23</v>
      </c>
      <c r="K247" t="str">
        <f>VLOOKUP(Table1[[#This Row],[Store ID]],Table3[[Store ID]:[City]],4,FALSE)</f>
        <v>Kansas City</v>
      </c>
      <c r="L247" t="str">
        <f>VLOOKUP(Table1[[#This Row],[Product Code]],Table4[[Product Code]:[Brand]],5,FALSE)</f>
        <v>Apple</v>
      </c>
      <c r="M247" t="str">
        <f>VLOOKUP(Table1[[#This Row],[Product Code]],Table4[[Product Code]:[Product Category]],3,FALSE)</f>
        <v>Gaming Consoles</v>
      </c>
      <c r="N247" t="str">
        <f>_xlfn.XLOOKUP(Table1[[#This Row],[Product Code]],Table4[Product Code],Table4[Subcategory])</f>
        <v>VR Headsets</v>
      </c>
    </row>
    <row r="248" spans="2:14" x14ac:dyDescent="0.3">
      <c r="B248" s="26" t="s">
        <v>16</v>
      </c>
      <c r="C248" s="26" t="str">
        <f>IF(_xlfn.XLOOKUP(TRIM(Table1[[#This Row],[Store ID]]), 'Stores Details'!B250:B269, 'Stores Details'!G250:G269, "") = "Inactive", "Yes", "No")</f>
        <v>No</v>
      </c>
      <c r="D248" s="14" t="s">
        <v>56</v>
      </c>
      <c r="E248" s="51">
        <v>45003</v>
      </c>
      <c r="F248" s="14">
        <v>14</v>
      </c>
      <c r="G248" s="17">
        <v>5356.12</v>
      </c>
      <c r="H248" s="27">
        <v>4232.62</v>
      </c>
      <c r="I248">
        <f>YEAR(Table1[[#This Row],[Date]])</f>
        <v>2023</v>
      </c>
      <c r="J248" t="str">
        <f>"Q" &amp; ROUNDUP(MONTH(Table1[[#This Row],[Date]])/3, 0) &amp; "'" &amp; RIGHT(YEAR(Table1[[#This Row],[Date]]), 2)</f>
        <v>Q1'23</v>
      </c>
      <c r="K248" t="str">
        <f>VLOOKUP(Table1[[#This Row],[Store ID]],Table3[[Store ID]:[City]],4,FALSE)</f>
        <v>Chicago</v>
      </c>
      <c r="L248" t="str">
        <f>VLOOKUP(Table1[[#This Row],[Product Code]],Table4[[Product Code]:[Brand]],5,FALSE)</f>
        <v>Samsung</v>
      </c>
      <c r="M248" t="str">
        <f>VLOOKUP(Table1[[#This Row],[Product Code]],Table4[[Product Code]:[Product Category]],3,FALSE)</f>
        <v>Gaming Consoles</v>
      </c>
      <c r="N248" t="str">
        <f>_xlfn.XLOOKUP(Table1[[#This Row],[Product Code]],Table4[Product Code],Table4[Subcategory])</f>
        <v>VR Headsets</v>
      </c>
    </row>
    <row r="249" spans="2:14" x14ac:dyDescent="0.3">
      <c r="B249" s="26" t="s">
        <v>14</v>
      </c>
      <c r="C249" s="26" t="str">
        <f>IF(_xlfn.XLOOKUP(TRIM(Table1[[#This Row],[Store ID]]), 'Stores Details'!B251:B270, 'Stores Details'!G251:G270, "") = "Inactive", "Yes", "No")</f>
        <v>No</v>
      </c>
      <c r="D249" s="14" t="s">
        <v>63</v>
      </c>
      <c r="E249" s="51">
        <v>45029</v>
      </c>
      <c r="F249" s="14">
        <v>17</v>
      </c>
      <c r="G249" s="17">
        <v>5641.96</v>
      </c>
      <c r="H249" s="27">
        <v>3361.07</v>
      </c>
      <c r="I249">
        <f>YEAR(Table1[[#This Row],[Date]])</f>
        <v>2023</v>
      </c>
      <c r="J249" t="str">
        <f>"Q" &amp; ROUNDUP(MONTH(Table1[[#This Row],[Date]])/3, 0) &amp; "'" &amp; RIGHT(YEAR(Table1[[#This Row],[Date]]), 2)</f>
        <v>Q2'23</v>
      </c>
      <c r="K249" t="str">
        <f>VLOOKUP(Table1[[#This Row],[Store ID]],Table3[[Store ID]:[City]],4,FALSE)</f>
        <v>Los Angeles</v>
      </c>
      <c r="L249" t="str">
        <f>VLOOKUP(Table1[[#This Row],[Product Code]],Table4[[Product Code]:[Brand]],5,FALSE)</f>
        <v>Samsung</v>
      </c>
      <c r="M249" t="str">
        <f>VLOOKUP(Table1[[#This Row],[Product Code]],Table4[[Product Code]:[Product Category]],3,FALSE)</f>
        <v>Laptops</v>
      </c>
      <c r="N249" t="str">
        <f>_xlfn.XLOOKUP(Table1[[#This Row],[Product Code]],Table4[Product Code],Table4[Subcategory])</f>
        <v>Gaming Laptops</v>
      </c>
    </row>
    <row r="250" spans="2:14" x14ac:dyDescent="0.3">
      <c r="B250" s="26" t="s">
        <v>17</v>
      </c>
      <c r="C250" s="26" t="str">
        <f>IF(_xlfn.XLOOKUP(TRIM(Table1[[#This Row],[Store ID]]), 'Stores Details'!B252:B271, 'Stores Details'!G252:G271, "") = "Inactive", "Yes", "No")</f>
        <v>No</v>
      </c>
      <c r="D250" s="14" t="s">
        <v>63</v>
      </c>
      <c r="E250" s="51">
        <v>45215</v>
      </c>
      <c r="F250" s="14">
        <v>33</v>
      </c>
      <c r="G250" s="17">
        <v>10952.039999999999</v>
      </c>
      <c r="H250" s="27">
        <v>6524.43</v>
      </c>
      <c r="I250">
        <f>YEAR(Table1[[#This Row],[Date]])</f>
        <v>2023</v>
      </c>
      <c r="J250" t="str">
        <f>"Q" &amp; ROUNDUP(MONTH(Table1[[#This Row],[Date]])/3, 0) &amp; "'" &amp; RIGHT(YEAR(Table1[[#This Row],[Date]]), 2)</f>
        <v>Q4'23</v>
      </c>
      <c r="K250" t="str">
        <f>VLOOKUP(Table1[[#This Row],[Store ID]],Table3[[Store ID]:[City]],4,FALSE)</f>
        <v>Richmond</v>
      </c>
      <c r="L250" t="str">
        <f>VLOOKUP(Table1[[#This Row],[Product Code]],Table4[[Product Code]:[Brand]],5,FALSE)</f>
        <v>Samsung</v>
      </c>
      <c r="M250" t="str">
        <f>VLOOKUP(Table1[[#This Row],[Product Code]],Table4[[Product Code]:[Product Category]],3,FALSE)</f>
        <v>Laptops</v>
      </c>
      <c r="N250" t="str">
        <f>_xlfn.XLOOKUP(Table1[[#This Row],[Product Code]],Table4[Product Code],Table4[Subcategory])</f>
        <v>Gaming Laptops</v>
      </c>
    </row>
    <row r="251" spans="2:14" x14ac:dyDescent="0.3">
      <c r="B251" s="26" t="s">
        <v>28</v>
      </c>
      <c r="C251" s="26" t="str">
        <f>IF(_xlfn.XLOOKUP(TRIM(Table1[[#This Row],[Store ID]]), 'Stores Details'!B253:B272, 'Stores Details'!G253:G272, "") = "Inactive", "Yes", "No")</f>
        <v>No</v>
      </c>
      <c r="D251" s="14" t="s">
        <v>51</v>
      </c>
      <c r="E251" s="51">
        <v>45252</v>
      </c>
      <c r="F251" s="14">
        <v>24</v>
      </c>
      <c r="G251" s="17">
        <v>6895.2000000000007</v>
      </c>
      <c r="H251" s="27">
        <v>5584.08</v>
      </c>
      <c r="I251">
        <f>YEAR(Table1[[#This Row],[Date]])</f>
        <v>2023</v>
      </c>
      <c r="J251" t="str">
        <f>"Q" &amp; ROUNDUP(MONTH(Table1[[#This Row],[Date]])/3, 0) &amp; "'" &amp; RIGHT(YEAR(Table1[[#This Row],[Date]]), 2)</f>
        <v>Q4'23</v>
      </c>
      <c r="K251" t="str">
        <f>VLOOKUP(Table1[[#This Row],[Store ID]],Table3[[Store ID]:[City]],4,FALSE)</f>
        <v>Portland</v>
      </c>
      <c r="L251" t="str">
        <f>VLOOKUP(Table1[[#This Row],[Product Code]],Table4[[Product Code]:[Brand]],5,FALSE)</f>
        <v>Samsung</v>
      </c>
      <c r="M251" t="str">
        <f>VLOOKUP(Table1[[#This Row],[Product Code]],Table4[[Product Code]:[Product Category]],3,FALSE)</f>
        <v>Accessories</v>
      </c>
      <c r="N251" t="str">
        <f>_xlfn.XLOOKUP(Table1[[#This Row],[Product Code]],Table4[Product Code],Table4[Subcategory])</f>
        <v>Mice</v>
      </c>
    </row>
    <row r="252" spans="2:14" x14ac:dyDescent="0.3">
      <c r="B252" s="26" t="s">
        <v>14</v>
      </c>
      <c r="C252" s="26" t="str">
        <f>IF(_xlfn.XLOOKUP(TRIM(Table1[[#This Row],[Store ID]]), 'Stores Details'!B254:B273, 'Stores Details'!G254:G273, "") = "Inactive", "Yes", "No")</f>
        <v>No</v>
      </c>
      <c r="D252" s="14" t="s">
        <v>48</v>
      </c>
      <c r="E252" s="51">
        <v>45516</v>
      </c>
      <c r="F252" s="14">
        <v>7</v>
      </c>
      <c r="G252" s="17">
        <v>5646.62</v>
      </c>
      <c r="H252" s="27">
        <v>3367.28</v>
      </c>
      <c r="I252">
        <f>YEAR(Table1[[#This Row],[Date]])</f>
        <v>2024</v>
      </c>
      <c r="J252" t="str">
        <f>"Q" &amp; ROUNDUP(MONTH(Table1[[#This Row],[Date]])/3, 0) &amp; "'" &amp; RIGHT(YEAR(Table1[[#This Row],[Date]]), 2)</f>
        <v>Q3'24</v>
      </c>
      <c r="K252" t="str">
        <f>VLOOKUP(Table1[[#This Row],[Store ID]],Table3[[Store ID]:[City]],4,FALSE)</f>
        <v>Los Angeles</v>
      </c>
      <c r="L252" t="str">
        <f>VLOOKUP(Table1[[#This Row],[Product Code]],Table4[[Product Code]:[Brand]],5,FALSE)</f>
        <v>VoltEdge</v>
      </c>
      <c r="M252" t="str">
        <f>VLOOKUP(Table1[[#This Row],[Product Code]],Table4[[Product Code]:[Product Category]],3,FALSE)</f>
        <v>Gaming Consoles</v>
      </c>
      <c r="N252" t="str">
        <f>_xlfn.XLOOKUP(Table1[[#This Row],[Product Code]],Table4[Product Code],Table4[Subcategory])</f>
        <v>Game Consoles</v>
      </c>
    </row>
    <row r="253" spans="2:14" x14ac:dyDescent="0.3">
      <c r="B253" s="26" t="s">
        <v>17</v>
      </c>
      <c r="C253" s="26" t="str">
        <f>IF(_xlfn.XLOOKUP(TRIM(Table1[[#This Row],[Store ID]]), 'Stores Details'!B255:B274, 'Stores Details'!G255:G274, "") = "Inactive", "Yes", "No")</f>
        <v>No</v>
      </c>
      <c r="D253" s="14" t="s">
        <v>73</v>
      </c>
      <c r="E253" s="51">
        <v>45271</v>
      </c>
      <c r="F253" s="14">
        <v>32</v>
      </c>
      <c r="G253" s="17">
        <v>27813.119999999999</v>
      </c>
      <c r="H253" s="27">
        <v>20880.96</v>
      </c>
      <c r="I253">
        <f>YEAR(Table1[[#This Row],[Date]])</f>
        <v>2023</v>
      </c>
      <c r="J253" t="str">
        <f>"Q" &amp; ROUNDUP(MONTH(Table1[[#This Row],[Date]])/3, 0) &amp; "'" &amp; RIGHT(YEAR(Table1[[#This Row],[Date]]), 2)</f>
        <v>Q4'23</v>
      </c>
      <c r="K253" t="str">
        <f>VLOOKUP(Table1[[#This Row],[Store ID]],Table3[[Store ID]:[City]],4,FALSE)</f>
        <v>Richmond</v>
      </c>
      <c r="L253" t="str">
        <f>VLOOKUP(Table1[[#This Row],[Product Code]],Table4[[Product Code]:[Brand]],5,FALSE)</f>
        <v>ASUS</v>
      </c>
      <c r="M253" t="str">
        <f>VLOOKUP(Table1[[#This Row],[Product Code]],Table4[[Product Code]:[Product Category]],3,FALSE)</f>
        <v>Gaming Consoles</v>
      </c>
      <c r="N253" t="str">
        <f>_xlfn.XLOOKUP(Table1[[#This Row],[Product Code]],Table4[Product Code],Table4[Subcategory])</f>
        <v>VR Headsets</v>
      </c>
    </row>
    <row r="254" spans="2:14" x14ac:dyDescent="0.3">
      <c r="B254" s="26" t="s">
        <v>14</v>
      </c>
      <c r="C254" s="26" t="str">
        <f>IF(_xlfn.XLOOKUP(TRIM(Table1[[#This Row],[Store ID]]), 'Stores Details'!B256:B275, 'Stores Details'!G256:G275, "") = "Inactive", "Yes", "No")</f>
        <v>No</v>
      </c>
      <c r="D254" s="14" t="s">
        <v>40</v>
      </c>
      <c r="E254" s="51">
        <v>45447</v>
      </c>
      <c r="F254" s="14">
        <v>10</v>
      </c>
      <c r="G254" s="17">
        <v>13537.9</v>
      </c>
      <c r="H254" s="27">
        <v>9744.6</v>
      </c>
      <c r="I254">
        <f>YEAR(Table1[[#This Row],[Date]])</f>
        <v>2024</v>
      </c>
      <c r="J254" t="str">
        <f>"Q" &amp; ROUNDUP(MONTH(Table1[[#This Row],[Date]])/3, 0) &amp; "'" &amp; RIGHT(YEAR(Table1[[#This Row],[Date]]), 2)</f>
        <v>Q2'24</v>
      </c>
      <c r="K254" t="str">
        <f>VLOOKUP(Table1[[#This Row],[Store ID]],Table3[[Store ID]:[City]],4,FALSE)</f>
        <v>Los Angeles</v>
      </c>
      <c r="L254" t="str">
        <f>VLOOKUP(Table1[[#This Row],[Product Code]],Table4[[Product Code]:[Brand]],5,FALSE)</f>
        <v>HP</v>
      </c>
      <c r="M254" t="str">
        <f>VLOOKUP(Table1[[#This Row],[Product Code]],Table4[[Product Code]:[Product Category]],3,FALSE)</f>
        <v>Gaming Consoles</v>
      </c>
      <c r="N254" t="str">
        <f>_xlfn.XLOOKUP(Table1[[#This Row],[Product Code]],Table4[Product Code],Table4[Subcategory])</f>
        <v>Game Consoles</v>
      </c>
    </row>
    <row r="255" spans="2:14" x14ac:dyDescent="0.3">
      <c r="B255" s="26" t="s">
        <v>20</v>
      </c>
      <c r="C255" s="26" t="str">
        <f>IF(_xlfn.XLOOKUP(TRIM(Table1[[#This Row],[Store ID]]), 'Stores Details'!B257:B276, 'Stores Details'!G257:G276, "") = "Inactive", "Yes", "No")</f>
        <v>No</v>
      </c>
      <c r="D255" s="14" t="s">
        <v>74</v>
      </c>
      <c r="E255" s="51">
        <v>45587</v>
      </c>
      <c r="F255" s="14">
        <v>32</v>
      </c>
      <c r="G255" s="17">
        <v>36195.519999999997</v>
      </c>
      <c r="H255" s="27">
        <v>30046.400000000001</v>
      </c>
      <c r="I255">
        <f>YEAR(Table1[[#This Row],[Date]])</f>
        <v>2024</v>
      </c>
      <c r="J255" t="str">
        <f>"Q" &amp; ROUNDUP(MONTH(Table1[[#This Row],[Date]])/3, 0) &amp; "'" &amp; RIGHT(YEAR(Table1[[#This Row],[Date]]), 2)</f>
        <v>Q4'24</v>
      </c>
      <c r="K255" t="str">
        <f>VLOOKUP(Table1[[#This Row],[Store ID]],Table3[[Store ID]:[City]],4,FALSE)</f>
        <v>Denver</v>
      </c>
      <c r="L255" t="str">
        <f>VLOOKUP(Table1[[#This Row],[Product Code]],Table4[[Product Code]:[Brand]],5,FALSE)</f>
        <v>VoltEdge</v>
      </c>
      <c r="M255" t="str">
        <f>VLOOKUP(Table1[[#This Row],[Product Code]],Table4[[Product Code]:[Product Category]],3,FALSE)</f>
        <v>Gaming Consoles</v>
      </c>
      <c r="N255" t="str">
        <f>_xlfn.XLOOKUP(Table1[[#This Row],[Product Code]],Table4[Product Code],Table4[Subcategory])</f>
        <v>Gaming Headsets</v>
      </c>
    </row>
    <row r="256" spans="2:14" x14ac:dyDescent="0.3">
      <c r="B256" s="26" t="s">
        <v>14</v>
      </c>
      <c r="C256" s="26" t="str">
        <f>IF(_xlfn.XLOOKUP(TRIM(Table1[[#This Row],[Store ID]]), 'Stores Details'!B258:B277, 'Stores Details'!G258:G277, "") = "Inactive", "Yes", "No")</f>
        <v>No</v>
      </c>
      <c r="D256" s="14" t="s">
        <v>45</v>
      </c>
      <c r="E256" s="51">
        <v>45532</v>
      </c>
      <c r="F256" s="14">
        <v>17</v>
      </c>
      <c r="G256" s="17">
        <v>11421.45</v>
      </c>
      <c r="H256" s="27">
        <v>9020.0300000000007</v>
      </c>
      <c r="I256">
        <f>YEAR(Table1[[#This Row],[Date]])</f>
        <v>2024</v>
      </c>
      <c r="J256" t="str">
        <f>"Q" &amp; ROUNDUP(MONTH(Table1[[#This Row],[Date]])/3, 0) &amp; "'" &amp; RIGHT(YEAR(Table1[[#This Row],[Date]]), 2)</f>
        <v>Q3'24</v>
      </c>
      <c r="K256" t="str">
        <f>VLOOKUP(Table1[[#This Row],[Store ID]],Table3[[Store ID]:[City]],4,FALSE)</f>
        <v>Los Angeles</v>
      </c>
      <c r="L256" t="str">
        <f>VLOOKUP(Table1[[#This Row],[Product Code]],Table4[[Product Code]:[Brand]],5,FALSE)</f>
        <v>VoltEdge</v>
      </c>
      <c r="M256" t="str">
        <f>VLOOKUP(Table1[[#This Row],[Product Code]],Table4[[Product Code]:[Product Category]],3,FALSE)</f>
        <v>Accessories</v>
      </c>
      <c r="N256" t="str">
        <f>_xlfn.XLOOKUP(Table1[[#This Row],[Product Code]],Table4[Product Code],Table4[Subcategory])</f>
        <v>Chargers</v>
      </c>
    </row>
    <row r="257" spans="2:14" x14ac:dyDescent="0.3">
      <c r="B257" s="26" t="s">
        <v>24</v>
      </c>
      <c r="C257" s="26" t="str">
        <f>IF(_xlfn.XLOOKUP(TRIM(Table1[[#This Row],[Store ID]]), 'Stores Details'!B259:B278, 'Stores Details'!G259:G278, "") = "Inactive", "Yes", "No")</f>
        <v>No</v>
      </c>
      <c r="D257" s="14" t="s">
        <v>60</v>
      </c>
      <c r="E257" s="51">
        <v>44977</v>
      </c>
      <c r="F257" s="14">
        <v>16</v>
      </c>
      <c r="G257" s="17">
        <v>3454.24</v>
      </c>
      <c r="H257" s="27">
        <v>2500.3200000000002</v>
      </c>
      <c r="I257">
        <f>YEAR(Table1[[#This Row],[Date]])</f>
        <v>2023</v>
      </c>
      <c r="J257" t="str">
        <f>"Q" &amp; ROUNDUP(MONTH(Table1[[#This Row],[Date]])/3, 0) &amp; "'" &amp; RIGHT(YEAR(Table1[[#This Row],[Date]]), 2)</f>
        <v>Q1'23</v>
      </c>
      <c r="K257" t="str">
        <f>VLOOKUP(Table1[[#This Row],[Store ID]],Table3[[Store ID]:[City]],4,FALSE)</f>
        <v>Atlanta</v>
      </c>
      <c r="L257" t="str">
        <f>VLOOKUP(Table1[[#This Row],[Product Code]],Table4[[Product Code]:[Brand]],5,FALSE)</f>
        <v>Dell</v>
      </c>
      <c r="M257" t="str">
        <f>VLOOKUP(Table1[[#This Row],[Product Code]],Table4[[Product Code]:[Product Category]],3,FALSE)</f>
        <v>Accessories</v>
      </c>
      <c r="N257" t="str">
        <f>_xlfn.XLOOKUP(Table1[[#This Row],[Product Code]],Table4[Product Code],Table4[Subcategory])</f>
        <v>Chargers</v>
      </c>
    </row>
    <row r="258" spans="2:14" x14ac:dyDescent="0.3">
      <c r="B258" s="26" t="s">
        <v>20</v>
      </c>
      <c r="C258" s="26" t="str">
        <f>IF(_xlfn.XLOOKUP(TRIM(Table1[[#This Row],[Store ID]]), 'Stores Details'!B260:B279, 'Stores Details'!G260:G279, "") = "Inactive", "Yes", "No")</f>
        <v>No</v>
      </c>
      <c r="D258" s="14" t="s">
        <v>41</v>
      </c>
      <c r="E258" s="51">
        <v>45557</v>
      </c>
      <c r="F258" s="14">
        <v>3</v>
      </c>
      <c r="G258" s="17">
        <v>1442.1</v>
      </c>
      <c r="H258" s="27">
        <v>905.81999999999994</v>
      </c>
      <c r="I258">
        <f>YEAR(Table1[[#This Row],[Date]])</f>
        <v>2024</v>
      </c>
      <c r="J258" t="str">
        <f>"Q" &amp; ROUNDUP(MONTH(Table1[[#This Row],[Date]])/3, 0) &amp; "'" &amp; RIGHT(YEAR(Table1[[#This Row],[Date]]), 2)</f>
        <v>Q3'24</v>
      </c>
      <c r="K258" t="str">
        <f>VLOOKUP(Table1[[#This Row],[Store ID]],Table3[[Store ID]:[City]],4,FALSE)</f>
        <v>Denver</v>
      </c>
      <c r="L258" t="str">
        <f>VLOOKUP(Table1[[#This Row],[Product Code]],Table4[[Product Code]:[Brand]],5,FALSE)</f>
        <v>VoltEdge</v>
      </c>
      <c r="M258" t="str">
        <f>VLOOKUP(Table1[[#This Row],[Product Code]],Table4[[Product Code]:[Product Category]],3,FALSE)</f>
        <v>Laptops</v>
      </c>
      <c r="N258" t="str">
        <f>_xlfn.XLOOKUP(Table1[[#This Row],[Product Code]],Table4[Product Code],Table4[Subcategory])</f>
        <v>Gaming Laptops</v>
      </c>
    </row>
    <row r="259" spans="2:14" x14ac:dyDescent="0.3">
      <c r="B259" s="26" t="s">
        <v>21</v>
      </c>
      <c r="C259" s="26" t="str">
        <f>IF(_xlfn.XLOOKUP(TRIM(Table1[[#This Row],[Store ID]]), 'Stores Details'!B261:B280, 'Stores Details'!G261:G280, "") = "Inactive", "Yes", "No")</f>
        <v>No</v>
      </c>
      <c r="D259" s="14" t="s">
        <v>79</v>
      </c>
      <c r="E259" s="51">
        <v>45126</v>
      </c>
      <c r="F259" s="14">
        <v>14</v>
      </c>
      <c r="G259" s="17">
        <v>12434.94</v>
      </c>
      <c r="H259" s="27">
        <v>10114.300000000001</v>
      </c>
      <c r="I259">
        <f>YEAR(Table1[[#This Row],[Date]])</f>
        <v>2023</v>
      </c>
      <c r="J259" t="str">
        <f>"Q" &amp; ROUNDUP(MONTH(Table1[[#This Row],[Date]])/3, 0) &amp; "'" &amp; RIGHT(YEAR(Table1[[#This Row],[Date]]), 2)</f>
        <v>Q3'23</v>
      </c>
      <c r="K259" t="str">
        <f>VLOOKUP(Table1[[#This Row],[Store ID]],Table3[[Store ID]:[City]],4,FALSE)</f>
        <v>Raleigh</v>
      </c>
      <c r="L259" t="str">
        <f>VLOOKUP(Table1[[#This Row],[Product Code]],Table4[[Product Code]:[Brand]],5,FALSE)</f>
        <v>Sony</v>
      </c>
      <c r="M259" t="str">
        <f>VLOOKUP(Table1[[#This Row],[Product Code]],Table4[[Product Code]:[Product Category]],3,FALSE)</f>
        <v>Accessories</v>
      </c>
      <c r="N259" t="str">
        <f>_xlfn.XLOOKUP(Table1[[#This Row],[Product Code]],Table4[Product Code],Table4[Subcategory])</f>
        <v>Keyboards</v>
      </c>
    </row>
    <row r="260" spans="2:14" x14ac:dyDescent="0.3">
      <c r="B260" s="26" t="s">
        <v>22</v>
      </c>
      <c r="C260" s="26" t="str">
        <f>IF(_xlfn.XLOOKUP(TRIM(Table1[[#This Row],[Store ID]]), 'Stores Details'!B262:B281, 'Stores Details'!G262:G281, "") = "Inactive", "Yes", "No")</f>
        <v>No</v>
      </c>
      <c r="D260" s="14" t="s">
        <v>64</v>
      </c>
      <c r="E260" s="51">
        <v>45148</v>
      </c>
      <c r="F260" s="14">
        <v>13</v>
      </c>
      <c r="G260" s="17">
        <v>4435.21</v>
      </c>
      <c r="H260" s="27">
        <v>2645.11</v>
      </c>
      <c r="I260">
        <f>YEAR(Table1[[#This Row],[Date]])</f>
        <v>2023</v>
      </c>
      <c r="J260" t="str">
        <f>"Q" &amp; ROUNDUP(MONTH(Table1[[#This Row],[Date]])/3, 0) &amp; "'" &amp; RIGHT(YEAR(Table1[[#This Row],[Date]]), 2)</f>
        <v>Q3'23</v>
      </c>
      <c r="K260" t="str">
        <f>VLOOKUP(Table1[[#This Row],[Store ID]],Table3[[Store ID]:[City]],4,FALSE)</f>
        <v>Detroit</v>
      </c>
      <c r="L260" t="str">
        <f>VLOOKUP(Table1[[#This Row],[Product Code]],Table4[[Product Code]:[Brand]],5,FALSE)</f>
        <v>VoltEdge</v>
      </c>
      <c r="M260" t="str">
        <f>VLOOKUP(Table1[[#This Row],[Product Code]],Table4[[Product Code]:[Product Category]],3,FALSE)</f>
        <v>Accessories</v>
      </c>
      <c r="N260" t="str">
        <f>_xlfn.XLOOKUP(Table1[[#This Row],[Product Code]],Table4[Product Code],Table4[Subcategory])</f>
        <v>Keyboards</v>
      </c>
    </row>
    <row r="261" spans="2:14" x14ac:dyDescent="0.3">
      <c r="B261" s="26" t="s">
        <v>29</v>
      </c>
      <c r="C261" s="26" t="str">
        <f>IF(_xlfn.XLOOKUP(TRIM(Table1[[#This Row],[Store ID]]), 'Stores Details'!B263:B282, 'Stores Details'!G263:G282, "") = "Inactive", "Yes", "No")</f>
        <v>No</v>
      </c>
      <c r="D261" s="14" t="s">
        <v>65</v>
      </c>
      <c r="E261" s="51">
        <v>44963</v>
      </c>
      <c r="F261" s="14">
        <v>17</v>
      </c>
      <c r="G261" s="17">
        <v>24570.1</v>
      </c>
      <c r="H261" s="27">
        <v>16494.59</v>
      </c>
      <c r="I261">
        <f>YEAR(Table1[[#This Row],[Date]])</f>
        <v>2023</v>
      </c>
      <c r="J261" t="str">
        <f>"Q" &amp; ROUNDUP(MONTH(Table1[[#This Row],[Date]])/3, 0) &amp; "'" &amp; RIGHT(YEAR(Table1[[#This Row],[Date]]), 2)</f>
        <v>Q1'23</v>
      </c>
      <c r="K261" t="str">
        <f>VLOOKUP(Table1[[#This Row],[Store ID]],Table3[[Store ID]:[City]],4,FALSE)</f>
        <v>Kansas City</v>
      </c>
      <c r="L261" t="str">
        <f>VLOOKUP(Table1[[#This Row],[Product Code]],Table4[[Product Code]:[Brand]],5,FALSE)</f>
        <v>VoltEdge</v>
      </c>
      <c r="M261" t="str">
        <f>VLOOKUP(Table1[[#This Row],[Product Code]],Table4[[Product Code]:[Product Category]],3,FALSE)</f>
        <v>Smart Gadgets</v>
      </c>
      <c r="N261" t="str">
        <f>_xlfn.XLOOKUP(Table1[[#This Row],[Product Code]],Table4[Product Code],Table4[Subcategory])</f>
        <v>Smartwatches</v>
      </c>
    </row>
    <row r="262" spans="2:14" x14ac:dyDescent="0.3">
      <c r="B262" s="26" t="s">
        <v>30</v>
      </c>
      <c r="C262" s="26" t="str">
        <f>IF(_xlfn.XLOOKUP(TRIM(Table1[[#This Row],[Store ID]]), 'Stores Details'!B264:B283, 'Stores Details'!G264:G283, "") = "Inactive", "Yes", "No")</f>
        <v>No</v>
      </c>
      <c r="D262" s="14" t="s">
        <v>44</v>
      </c>
      <c r="E262" s="51">
        <v>45567</v>
      </c>
      <c r="F262" s="14">
        <v>30</v>
      </c>
      <c r="G262" s="17">
        <v>28411.5</v>
      </c>
      <c r="H262" s="27">
        <v>20021.400000000001</v>
      </c>
      <c r="I262">
        <f>YEAR(Table1[[#This Row],[Date]])</f>
        <v>2024</v>
      </c>
      <c r="J262" t="str">
        <f>"Q" &amp; ROUNDUP(MONTH(Table1[[#This Row],[Date]])/3, 0) &amp; "'" &amp; RIGHT(YEAR(Table1[[#This Row],[Date]]), 2)</f>
        <v>Q4'24</v>
      </c>
      <c r="K262" t="str">
        <f>VLOOKUP(Table1[[#This Row],[Store ID]],Table3[[Store ID]:[City]],4,FALSE)</f>
        <v>Nashville</v>
      </c>
      <c r="L262" t="str">
        <f>VLOOKUP(Table1[[#This Row],[Product Code]],Table4[[Product Code]:[Brand]],5,FALSE)</f>
        <v>Bose</v>
      </c>
      <c r="M262" t="str">
        <f>VLOOKUP(Table1[[#This Row],[Product Code]],Table4[[Product Code]:[Product Category]],3,FALSE)</f>
        <v>Accessories</v>
      </c>
      <c r="N262" t="str">
        <f>_xlfn.XLOOKUP(Table1[[#This Row],[Product Code]],Table4[Product Code],Table4[Subcategory])</f>
        <v>Keyboards</v>
      </c>
    </row>
    <row r="263" spans="2:14" x14ac:dyDescent="0.3">
      <c r="B263" s="26" t="s">
        <v>14</v>
      </c>
      <c r="C263" s="26" t="str">
        <f>IF(_xlfn.XLOOKUP(TRIM(Table1[[#This Row],[Store ID]]), 'Stores Details'!B265:B284, 'Stores Details'!G265:G284, "") = "Inactive", "Yes", "No")</f>
        <v>No</v>
      </c>
      <c r="D263" s="14" t="s">
        <v>76</v>
      </c>
      <c r="E263" s="51">
        <v>45112</v>
      </c>
      <c r="F263" s="14">
        <v>5</v>
      </c>
      <c r="G263" s="17">
        <v>1142.1500000000001</v>
      </c>
      <c r="H263" s="27">
        <v>912.8</v>
      </c>
      <c r="I263">
        <f>YEAR(Table1[[#This Row],[Date]])</f>
        <v>2023</v>
      </c>
      <c r="J263" t="str">
        <f>"Q" &amp; ROUNDUP(MONTH(Table1[[#This Row],[Date]])/3, 0) &amp; "'" &amp; RIGHT(YEAR(Table1[[#This Row],[Date]]), 2)</f>
        <v>Q3'23</v>
      </c>
      <c r="K263" t="str">
        <f>VLOOKUP(Table1[[#This Row],[Store ID]],Table3[[Store ID]:[City]],4,FALSE)</f>
        <v>Los Angeles</v>
      </c>
      <c r="L263" t="str">
        <f>VLOOKUP(Table1[[#This Row],[Product Code]],Table4[[Product Code]:[Brand]],5,FALSE)</f>
        <v>ASUS</v>
      </c>
      <c r="M263" t="str">
        <f>VLOOKUP(Table1[[#This Row],[Product Code]],Table4[[Product Code]:[Product Category]],3,FALSE)</f>
        <v>Laptops</v>
      </c>
      <c r="N263" t="str">
        <f>_xlfn.XLOOKUP(Table1[[#This Row],[Product Code]],Table4[Product Code],Table4[Subcategory])</f>
        <v>Ultrabooks</v>
      </c>
    </row>
    <row r="264" spans="2:14" x14ac:dyDescent="0.3">
      <c r="B264" s="26" t="s">
        <v>14</v>
      </c>
      <c r="C264" s="26" t="str">
        <f>IF(_xlfn.XLOOKUP(TRIM(Table1[[#This Row],[Store ID]]), 'Stores Details'!B266:B285, 'Stores Details'!G266:G285, "") = "Inactive", "Yes", "No")</f>
        <v>No</v>
      </c>
      <c r="D264" s="14" t="s">
        <v>74</v>
      </c>
      <c r="E264" s="51">
        <v>45257</v>
      </c>
      <c r="F264" s="14">
        <v>38</v>
      </c>
      <c r="G264" s="17">
        <v>42982.179999999993</v>
      </c>
      <c r="H264" s="27">
        <v>35680.1</v>
      </c>
      <c r="I264">
        <f>YEAR(Table1[[#This Row],[Date]])</f>
        <v>2023</v>
      </c>
      <c r="J264" t="str">
        <f>"Q" &amp; ROUNDUP(MONTH(Table1[[#This Row],[Date]])/3, 0) &amp; "'" &amp; RIGHT(YEAR(Table1[[#This Row],[Date]]), 2)</f>
        <v>Q4'23</v>
      </c>
      <c r="K264" t="str">
        <f>VLOOKUP(Table1[[#This Row],[Store ID]],Table3[[Store ID]:[City]],4,FALSE)</f>
        <v>Los Angeles</v>
      </c>
      <c r="L264" t="str">
        <f>VLOOKUP(Table1[[#This Row],[Product Code]],Table4[[Product Code]:[Brand]],5,FALSE)</f>
        <v>VoltEdge</v>
      </c>
      <c r="M264" t="str">
        <f>VLOOKUP(Table1[[#This Row],[Product Code]],Table4[[Product Code]:[Product Category]],3,FALSE)</f>
        <v>Gaming Consoles</v>
      </c>
      <c r="N264" t="str">
        <f>_xlfn.XLOOKUP(Table1[[#This Row],[Product Code]],Table4[Product Code],Table4[Subcategory])</f>
        <v>Gaming Headsets</v>
      </c>
    </row>
    <row r="265" spans="2:14" x14ac:dyDescent="0.3">
      <c r="B265" s="26" t="s">
        <v>14</v>
      </c>
      <c r="C265" s="26" t="str">
        <f>IF(_xlfn.XLOOKUP(TRIM(Table1[[#This Row],[Store ID]]), 'Stores Details'!B267:B286, 'Stores Details'!G267:G286, "") = "Inactive", "Yes", "No")</f>
        <v>No</v>
      </c>
      <c r="D265" s="14" t="s">
        <v>35</v>
      </c>
      <c r="E265" s="51">
        <v>45518</v>
      </c>
      <c r="F265" s="14">
        <v>10</v>
      </c>
      <c r="G265" s="17">
        <v>3991.6000000000004</v>
      </c>
      <c r="H265" s="27">
        <v>3016.3999999999996</v>
      </c>
      <c r="I265">
        <f>YEAR(Table1[[#This Row],[Date]])</f>
        <v>2024</v>
      </c>
      <c r="J265" t="str">
        <f>"Q" &amp; ROUNDUP(MONTH(Table1[[#This Row],[Date]])/3, 0) &amp; "'" &amp; RIGHT(YEAR(Table1[[#This Row],[Date]]), 2)</f>
        <v>Q3'24</v>
      </c>
      <c r="K265" t="str">
        <f>VLOOKUP(Table1[[#This Row],[Store ID]],Table3[[Store ID]:[City]],4,FALSE)</f>
        <v>Los Angeles</v>
      </c>
      <c r="L265" t="str">
        <f>VLOOKUP(Table1[[#This Row],[Product Code]],Table4[[Product Code]:[Brand]],5,FALSE)</f>
        <v>Dell</v>
      </c>
      <c r="M265" t="str">
        <f>VLOOKUP(Table1[[#This Row],[Product Code]],Table4[[Product Code]:[Product Category]],3,FALSE)</f>
        <v>Smart Gadgets</v>
      </c>
      <c r="N265" t="str">
        <f>_xlfn.XLOOKUP(Table1[[#This Row],[Product Code]],Table4[Product Code],Table4[Subcategory])</f>
        <v>Streaming Devices</v>
      </c>
    </row>
    <row r="266" spans="2:14" x14ac:dyDescent="0.3">
      <c r="B266" s="26" t="s">
        <v>21</v>
      </c>
      <c r="C266" s="26" t="str">
        <f>IF(_xlfn.XLOOKUP(TRIM(Table1[[#This Row],[Store ID]]), 'Stores Details'!B268:B287, 'Stores Details'!G268:G287, "") = "Inactive", "Yes", "No")</f>
        <v>No</v>
      </c>
      <c r="D266" s="14" t="s">
        <v>37</v>
      </c>
      <c r="E266" s="51">
        <v>45424</v>
      </c>
      <c r="F266" s="14">
        <v>4</v>
      </c>
      <c r="G266" s="17">
        <v>5885.84</v>
      </c>
      <c r="H266" s="27">
        <v>3982.6</v>
      </c>
      <c r="I266">
        <f>YEAR(Table1[[#This Row],[Date]])</f>
        <v>2024</v>
      </c>
      <c r="J266" t="str">
        <f>"Q" &amp; ROUNDUP(MONTH(Table1[[#This Row],[Date]])/3, 0) &amp; "'" &amp; RIGHT(YEAR(Table1[[#This Row],[Date]]), 2)</f>
        <v>Q2'24</v>
      </c>
      <c r="K266" t="str">
        <f>VLOOKUP(Table1[[#This Row],[Store ID]],Table3[[Store ID]:[City]],4,FALSE)</f>
        <v>Raleigh</v>
      </c>
      <c r="L266" t="str">
        <f>VLOOKUP(Table1[[#This Row],[Product Code]],Table4[[Product Code]:[Brand]],5,FALSE)</f>
        <v>VoltEdge</v>
      </c>
      <c r="M266" t="str">
        <f>VLOOKUP(Table1[[#This Row],[Product Code]],Table4[[Product Code]:[Product Category]],3,FALSE)</f>
        <v>Smart Gadgets</v>
      </c>
      <c r="N266" t="str">
        <f>_xlfn.XLOOKUP(Table1[[#This Row],[Product Code]],Table4[Product Code],Table4[Subcategory])</f>
        <v>Fitness Bands</v>
      </c>
    </row>
    <row r="267" spans="2:14" x14ac:dyDescent="0.3">
      <c r="B267" s="26" t="s">
        <v>14</v>
      </c>
      <c r="C267" s="26" t="str">
        <f>IF(_xlfn.XLOOKUP(TRIM(Table1[[#This Row],[Store ID]]), 'Stores Details'!B269:B288, 'Stores Details'!G269:G288, "") = "Inactive", "Yes", "No")</f>
        <v>No</v>
      </c>
      <c r="D267" s="14" t="s">
        <v>31</v>
      </c>
      <c r="E267" s="51">
        <v>45293</v>
      </c>
      <c r="F267" s="14">
        <v>30</v>
      </c>
      <c r="G267" s="17">
        <v>18216.900000000001</v>
      </c>
      <c r="H267" s="27">
        <v>11170.199999999999</v>
      </c>
      <c r="I267">
        <f>YEAR(Table1[[#This Row],[Date]])</f>
        <v>2024</v>
      </c>
      <c r="J267" t="str">
        <f>"Q" &amp; ROUNDUP(MONTH(Table1[[#This Row],[Date]])/3, 0) &amp; "'" &amp; RIGHT(YEAR(Table1[[#This Row],[Date]]), 2)</f>
        <v>Q1'24</v>
      </c>
      <c r="K267" t="str">
        <f>VLOOKUP(Table1[[#This Row],[Store ID]],Table3[[Store ID]:[City]],4,FALSE)</f>
        <v>Los Angeles</v>
      </c>
      <c r="L267" t="str">
        <f>VLOOKUP(Table1[[#This Row],[Product Code]],Table4[[Product Code]:[Brand]],5,FALSE)</f>
        <v>VoltEdge</v>
      </c>
      <c r="M267" t="str">
        <f>VLOOKUP(Table1[[#This Row],[Product Code]],Table4[[Product Code]:[Product Category]],3,FALSE)</f>
        <v>Laptops</v>
      </c>
      <c r="N267" t="str">
        <f>_xlfn.XLOOKUP(Table1[[#This Row],[Product Code]],Table4[Product Code],Table4[Subcategory])</f>
        <v>Ultrabooks</v>
      </c>
    </row>
    <row r="268" spans="2:14" x14ac:dyDescent="0.3">
      <c r="B268" s="26" t="s">
        <v>14</v>
      </c>
      <c r="C268" s="26" t="str">
        <f>IF(_xlfn.XLOOKUP(TRIM(Table1[[#This Row],[Store ID]]), 'Stores Details'!B270:B289, 'Stores Details'!G270:G289, "") = "Inactive", "Yes", "No")</f>
        <v>No</v>
      </c>
      <c r="D268" s="14" t="s">
        <v>46</v>
      </c>
      <c r="E268" s="51">
        <v>45459</v>
      </c>
      <c r="F268" s="14">
        <v>20</v>
      </c>
      <c r="G268" s="17">
        <v>17668</v>
      </c>
      <c r="H268" s="27">
        <v>12089.8</v>
      </c>
      <c r="I268">
        <f>YEAR(Table1[[#This Row],[Date]])</f>
        <v>2024</v>
      </c>
      <c r="J268" t="str">
        <f>"Q" &amp; ROUNDUP(MONTH(Table1[[#This Row],[Date]])/3, 0) &amp; "'" &amp; RIGHT(YEAR(Table1[[#This Row],[Date]]), 2)</f>
        <v>Q2'24</v>
      </c>
      <c r="K268" t="str">
        <f>VLOOKUP(Table1[[#This Row],[Store ID]],Table3[[Store ID]:[City]],4,FALSE)</f>
        <v>Los Angeles</v>
      </c>
      <c r="L268" t="str">
        <f>VLOOKUP(Table1[[#This Row],[Product Code]],Table4[[Product Code]:[Brand]],5,FALSE)</f>
        <v>Bose</v>
      </c>
      <c r="M268" t="str">
        <f>VLOOKUP(Table1[[#This Row],[Product Code]],Table4[[Product Code]:[Product Category]],3,FALSE)</f>
        <v>Headphones</v>
      </c>
      <c r="N268" t="str">
        <f>_xlfn.XLOOKUP(Table1[[#This Row],[Product Code]],Table4[Product Code],Table4[Subcategory])</f>
        <v>Wireless Headphones</v>
      </c>
    </row>
    <row r="269" spans="2:14" x14ac:dyDescent="0.3">
      <c r="B269" s="26" t="s">
        <v>14</v>
      </c>
      <c r="C269" s="26" t="str">
        <f>IF(_xlfn.XLOOKUP(TRIM(Table1[[#This Row],[Store ID]]), 'Stores Details'!B271:B290, 'Stores Details'!G271:G290, "") = "Inactive", "Yes", "No")</f>
        <v>No</v>
      </c>
      <c r="D269" s="14" t="s">
        <v>40</v>
      </c>
      <c r="E269" s="51">
        <v>45576</v>
      </c>
      <c r="F269" s="14">
        <v>36</v>
      </c>
      <c r="G269" s="17">
        <v>48736.44</v>
      </c>
      <c r="H269" s="27">
        <v>35080.559999999998</v>
      </c>
      <c r="I269">
        <f>YEAR(Table1[[#This Row],[Date]])</f>
        <v>2024</v>
      </c>
      <c r="J269" t="str">
        <f>"Q" &amp; ROUNDUP(MONTH(Table1[[#This Row],[Date]])/3, 0) &amp; "'" &amp; RIGHT(YEAR(Table1[[#This Row],[Date]]), 2)</f>
        <v>Q4'24</v>
      </c>
      <c r="K269" t="str">
        <f>VLOOKUP(Table1[[#This Row],[Store ID]],Table3[[Store ID]:[City]],4,FALSE)</f>
        <v>Los Angeles</v>
      </c>
      <c r="L269" t="str">
        <f>VLOOKUP(Table1[[#This Row],[Product Code]],Table4[[Product Code]:[Brand]],5,FALSE)</f>
        <v>HP</v>
      </c>
      <c r="M269" t="str">
        <f>VLOOKUP(Table1[[#This Row],[Product Code]],Table4[[Product Code]:[Product Category]],3,FALSE)</f>
        <v>Gaming Consoles</v>
      </c>
      <c r="N269" t="str">
        <f>_xlfn.XLOOKUP(Table1[[#This Row],[Product Code]],Table4[Product Code],Table4[Subcategory])</f>
        <v>Game Consoles</v>
      </c>
    </row>
    <row r="270" spans="2:14" x14ac:dyDescent="0.3">
      <c r="B270" s="26" t="s">
        <v>28</v>
      </c>
      <c r="C270" s="26" t="str">
        <f>IF(_xlfn.XLOOKUP(TRIM(Table1[[#This Row],[Store ID]]), 'Stores Details'!B272:B291, 'Stores Details'!G272:G291, "") = "Inactive", "Yes", "No")</f>
        <v>No</v>
      </c>
      <c r="D270" s="14" t="s">
        <v>32</v>
      </c>
      <c r="E270" s="51">
        <v>45601</v>
      </c>
      <c r="F270" s="14">
        <v>25</v>
      </c>
      <c r="G270" s="17">
        <v>4574.5</v>
      </c>
      <c r="H270" s="27">
        <v>3475.25</v>
      </c>
      <c r="I270">
        <f>YEAR(Table1[[#This Row],[Date]])</f>
        <v>2024</v>
      </c>
      <c r="J270" t="str">
        <f>"Q" &amp; ROUNDUP(MONTH(Table1[[#This Row],[Date]])/3, 0) &amp; "'" &amp; RIGHT(YEAR(Table1[[#This Row],[Date]]), 2)</f>
        <v>Q4'24</v>
      </c>
      <c r="K270" t="str">
        <f>VLOOKUP(Table1[[#This Row],[Store ID]],Table3[[Store ID]:[City]],4,FALSE)</f>
        <v>Portland</v>
      </c>
      <c r="L270" t="str">
        <f>VLOOKUP(Table1[[#This Row],[Product Code]],Table4[[Product Code]:[Brand]],5,FALSE)</f>
        <v>Sony</v>
      </c>
      <c r="M270" t="str">
        <f>VLOOKUP(Table1[[#This Row],[Product Code]],Table4[[Product Code]:[Product Category]],3,FALSE)</f>
        <v>Accessories</v>
      </c>
      <c r="N270" t="str">
        <f>_xlfn.XLOOKUP(Table1[[#This Row],[Product Code]],Table4[Product Code],Table4[Subcategory])</f>
        <v>Chargers</v>
      </c>
    </row>
    <row r="271" spans="2:14" x14ac:dyDescent="0.3">
      <c r="B271" s="26" t="s">
        <v>14</v>
      </c>
      <c r="C271" s="26" t="str">
        <f>IF(_xlfn.XLOOKUP(TRIM(Table1[[#This Row],[Store ID]]), 'Stores Details'!B273:B292, 'Stores Details'!G273:G292, "") = "Inactive", "Yes", "No")</f>
        <v>No</v>
      </c>
      <c r="D271" s="14" t="s">
        <v>42</v>
      </c>
      <c r="E271" s="51">
        <v>45631</v>
      </c>
      <c r="F271" s="14">
        <v>29</v>
      </c>
      <c r="G271" s="17">
        <v>36992.689999999995</v>
      </c>
      <c r="H271" s="27">
        <v>23066.31</v>
      </c>
      <c r="I271">
        <f>YEAR(Table1[[#This Row],[Date]])</f>
        <v>2024</v>
      </c>
      <c r="J271" t="str">
        <f>"Q" &amp; ROUNDUP(MONTH(Table1[[#This Row],[Date]])/3, 0) &amp; "'" &amp; RIGHT(YEAR(Table1[[#This Row],[Date]]), 2)</f>
        <v>Q4'24</v>
      </c>
      <c r="K271" t="str">
        <f>VLOOKUP(Table1[[#This Row],[Store ID]],Table3[[Store ID]:[City]],4,FALSE)</f>
        <v>Los Angeles</v>
      </c>
      <c r="L271" t="str">
        <f>VLOOKUP(Table1[[#This Row],[Product Code]],Table4[[Product Code]:[Brand]],5,FALSE)</f>
        <v>Dell</v>
      </c>
      <c r="M271" t="str">
        <f>VLOOKUP(Table1[[#This Row],[Product Code]],Table4[[Product Code]:[Product Category]],3,FALSE)</f>
        <v>Headphones</v>
      </c>
      <c r="N271" t="str">
        <f>_xlfn.XLOOKUP(Table1[[#This Row],[Product Code]],Table4[Product Code],Table4[Subcategory])</f>
        <v>Wired Headphones</v>
      </c>
    </row>
    <row r="272" spans="2:14" x14ac:dyDescent="0.3">
      <c r="B272" s="26" t="s">
        <v>27</v>
      </c>
      <c r="C272" s="26" t="str">
        <f>IF(_xlfn.XLOOKUP(TRIM(Table1[[#This Row],[Store ID]]), 'Stores Details'!B274:B293, 'Stores Details'!G274:G293, "") = "Inactive", "Yes", "No")</f>
        <v>No</v>
      </c>
      <c r="D272" s="14" t="s">
        <v>46</v>
      </c>
      <c r="E272" s="51">
        <v>45501</v>
      </c>
      <c r="F272" s="14">
        <v>5</v>
      </c>
      <c r="G272" s="17">
        <v>4417</v>
      </c>
      <c r="H272" s="27">
        <v>3022.45</v>
      </c>
      <c r="I272">
        <f>YEAR(Table1[[#This Row],[Date]])</f>
        <v>2024</v>
      </c>
      <c r="J272" t="str">
        <f>"Q" &amp; ROUNDUP(MONTH(Table1[[#This Row],[Date]])/3, 0) &amp; "'" &amp; RIGHT(YEAR(Table1[[#This Row],[Date]]), 2)</f>
        <v>Q3'24</v>
      </c>
      <c r="K272" t="str">
        <f>VLOOKUP(Table1[[#This Row],[Store ID]],Table3[[Store ID]:[City]],4,FALSE)</f>
        <v>New York</v>
      </c>
      <c r="L272" t="str">
        <f>VLOOKUP(Table1[[#This Row],[Product Code]],Table4[[Product Code]:[Brand]],5,FALSE)</f>
        <v>Bose</v>
      </c>
      <c r="M272" t="str">
        <f>VLOOKUP(Table1[[#This Row],[Product Code]],Table4[[Product Code]:[Product Category]],3,FALSE)</f>
        <v>Headphones</v>
      </c>
      <c r="N272" t="str">
        <f>_xlfn.XLOOKUP(Table1[[#This Row],[Product Code]],Table4[Product Code],Table4[Subcategory])</f>
        <v>Wireless Headphones</v>
      </c>
    </row>
    <row r="273" spans="2:14" x14ac:dyDescent="0.3">
      <c r="B273" s="26" t="s">
        <v>18</v>
      </c>
      <c r="C273" s="26" t="str">
        <f>IF(_xlfn.XLOOKUP(TRIM(Table1[[#This Row],[Store ID]]), 'Stores Details'!B275:B294, 'Stores Details'!G275:G294, "") = "Inactive", "Yes", "No")</f>
        <v>No</v>
      </c>
      <c r="D273" s="14" t="s">
        <v>60</v>
      </c>
      <c r="E273" s="51">
        <v>45043</v>
      </c>
      <c r="F273" s="14">
        <v>16</v>
      </c>
      <c r="G273" s="17">
        <v>3454.24</v>
      </c>
      <c r="H273" s="27">
        <v>2500.3200000000002</v>
      </c>
      <c r="I273">
        <f>YEAR(Table1[[#This Row],[Date]])</f>
        <v>2023</v>
      </c>
      <c r="J273" t="str">
        <f>"Q" &amp; ROUNDUP(MONTH(Table1[[#This Row],[Date]])/3, 0) &amp; "'" &amp; RIGHT(YEAR(Table1[[#This Row],[Date]]), 2)</f>
        <v>Q2'23</v>
      </c>
      <c r="K273" t="str">
        <f>VLOOKUP(Table1[[#This Row],[Store ID]],Table3[[Store ID]:[City]],4,FALSE)</f>
        <v>Minneapolis</v>
      </c>
      <c r="L273" t="str">
        <f>VLOOKUP(Table1[[#This Row],[Product Code]],Table4[[Product Code]:[Brand]],5,FALSE)</f>
        <v>Dell</v>
      </c>
      <c r="M273" t="str">
        <f>VLOOKUP(Table1[[#This Row],[Product Code]],Table4[[Product Code]:[Product Category]],3,FALSE)</f>
        <v>Accessories</v>
      </c>
      <c r="N273" t="str">
        <f>_xlfn.XLOOKUP(Table1[[#This Row],[Product Code]],Table4[Product Code],Table4[Subcategory])</f>
        <v>Chargers</v>
      </c>
    </row>
    <row r="274" spans="2:14" x14ac:dyDescent="0.3">
      <c r="B274" s="26" t="s">
        <v>25</v>
      </c>
      <c r="C274" s="26" t="str">
        <f>IF(_xlfn.XLOOKUP(TRIM(Table1[[#This Row],[Store ID]]), 'Stores Details'!B276:B295, 'Stores Details'!G276:G295, "") = "Inactive", "Yes", "No")</f>
        <v>No</v>
      </c>
      <c r="D274" s="14" t="s">
        <v>42</v>
      </c>
      <c r="E274" s="51">
        <v>45538</v>
      </c>
      <c r="F274" s="14">
        <v>11</v>
      </c>
      <c r="G274" s="17">
        <v>14031.71</v>
      </c>
      <c r="H274" s="27">
        <v>8749.2899999999991</v>
      </c>
      <c r="I274">
        <f>YEAR(Table1[[#This Row],[Date]])</f>
        <v>2024</v>
      </c>
      <c r="J274" t="str">
        <f>"Q" &amp; ROUNDUP(MONTH(Table1[[#This Row],[Date]])/3, 0) &amp; "'" &amp; RIGHT(YEAR(Table1[[#This Row],[Date]]), 2)</f>
        <v>Q3'24</v>
      </c>
      <c r="K274" t="str">
        <f>VLOOKUP(Table1[[#This Row],[Store ID]],Table3[[Store ID]:[City]],4,FALSE)</f>
        <v>Dallas</v>
      </c>
      <c r="L274" t="str">
        <f>VLOOKUP(Table1[[#This Row],[Product Code]],Table4[[Product Code]:[Brand]],5,FALSE)</f>
        <v>Dell</v>
      </c>
      <c r="M274" t="str">
        <f>VLOOKUP(Table1[[#This Row],[Product Code]],Table4[[Product Code]:[Product Category]],3,FALSE)</f>
        <v>Headphones</v>
      </c>
      <c r="N274" t="str">
        <f>_xlfn.XLOOKUP(Table1[[#This Row],[Product Code]],Table4[Product Code],Table4[Subcategory])</f>
        <v>Wired Headphones</v>
      </c>
    </row>
    <row r="275" spans="2:14" x14ac:dyDescent="0.3">
      <c r="B275" s="26" t="s">
        <v>14</v>
      </c>
      <c r="C275" s="26" t="str">
        <f>IF(_xlfn.XLOOKUP(TRIM(Table1[[#This Row],[Store ID]]), 'Stores Details'!B277:B296, 'Stores Details'!G277:G296, "") = "Inactive", "Yes", "No")</f>
        <v>No</v>
      </c>
      <c r="D275" s="14" t="s">
        <v>72</v>
      </c>
      <c r="E275" s="51">
        <v>45212</v>
      </c>
      <c r="F275" s="14">
        <v>29</v>
      </c>
      <c r="G275" s="17">
        <v>15557.92</v>
      </c>
      <c r="H275" s="27">
        <v>11339.869999999999</v>
      </c>
      <c r="I275">
        <f>YEAR(Table1[[#This Row],[Date]])</f>
        <v>2023</v>
      </c>
      <c r="J275" t="str">
        <f>"Q" &amp; ROUNDUP(MONTH(Table1[[#This Row],[Date]])/3, 0) &amp; "'" &amp; RIGHT(YEAR(Table1[[#This Row],[Date]]), 2)</f>
        <v>Q4'23</v>
      </c>
      <c r="K275" t="str">
        <f>VLOOKUP(Table1[[#This Row],[Store ID]],Table3[[Store ID]:[City]],4,FALSE)</f>
        <v>Los Angeles</v>
      </c>
      <c r="L275" t="str">
        <f>VLOOKUP(Table1[[#This Row],[Product Code]],Table4[[Product Code]:[Brand]],5,FALSE)</f>
        <v>VoltEdge</v>
      </c>
      <c r="M275" t="str">
        <f>VLOOKUP(Table1[[#This Row],[Product Code]],Table4[[Product Code]:[Product Category]],3,FALSE)</f>
        <v>Gaming Consoles</v>
      </c>
      <c r="N275" t="str">
        <f>_xlfn.XLOOKUP(Table1[[#This Row],[Product Code]],Table4[Product Code],Table4[Subcategory])</f>
        <v>Game Consoles</v>
      </c>
    </row>
    <row r="276" spans="2:14" x14ac:dyDescent="0.3">
      <c r="B276" s="26" t="s">
        <v>20</v>
      </c>
      <c r="C276" s="26" t="str">
        <f>IF(_xlfn.XLOOKUP(TRIM(Table1[[#This Row],[Store ID]]), 'Stores Details'!B278:B297, 'Stores Details'!G278:G297, "") = "Inactive", "Yes", "No")</f>
        <v>No</v>
      </c>
      <c r="D276" s="14" t="s">
        <v>40</v>
      </c>
      <c r="E276" s="51">
        <v>45524</v>
      </c>
      <c r="F276" s="14">
        <v>5</v>
      </c>
      <c r="G276" s="17">
        <v>6768.95</v>
      </c>
      <c r="H276" s="27">
        <v>4872.3</v>
      </c>
      <c r="I276">
        <f>YEAR(Table1[[#This Row],[Date]])</f>
        <v>2024</v>
      </c>
      <c r="J276" t="str">
        <f>"Q" &amp; ROUNDUP(MONTH(Table1[[#This Row],[Date]])/3, 0) &amp; "'" &amp; RIGHT(YEAR(Table1[[#This Row],[Date]]), 2)</f>
        <v>Q3'24</v>
      </c>
      <c r="K276" t="str">
        <f>VLOOKUP(Table1[[#This Row],[Store ID]],Table3[[Store ID]:[City]],4,FALSE)</f>
        <v>Denver</v>
      </c>
      <c r="L276" t="str">
        <f>VLOOKUP(Table1[[#This Row],[Product Code]],Table4[[Product Code]:[Brand]],5,FALSE)</f>
        <v>HP</v>
      </c>
      <c r="M276" t="str">
        <f>VLOOKUP(Table1[[#This Row],[Product Code]],Table4[[Product Code]:[Product Category]],3,FALSE)</f>
        <v>Gaming Consoles</v>
      </c>
      <c r="N276" t="str">
        <f>_xlfn.XLOOKUP(Table1[[#This Row],[Product Code]],Table4[Product Code],Table4[Subcategory])</f>
        <v>Game Consoles</v>
      </c>
    </row>
    <row r="277" spans="2:14" x14ac:dyDescent="0.3">
      <c r="B277" s="26" t="s">
        <v>23</v>
      </c>
      <c r="C277" s="26" t="str">
        <f>IF(_xlfn.XLOOKUP(TRIM(Table1[[#This Row],[Store ID]]), 'Stores Details'!B279:B298, 'Stores Details'!G279:G298, "") = "Inactive", "Yes", "No")</f>
        <v>No</v>
      </c>
      <c r="D277" s="14" t="s">
        <v>34</v>
      </c>
      <c r="E277" s="51">
        <v>45500</v>
      </c>
      <c r="F277" s="14">
        <v>19</v>
      </c>
      <c r="G277" s="17">
        <v>6139.8499999999995</v>
      </c>
      <c r="H277" s="27">
        <v>3797.34</v>
      </c>
      <c r="I277">
        <f>YEAR(Table1[[#This Row],[Date]])</f>
        <v>2024</v>
      </c>
      <c r="J277" t="str">
        <f>"Q" &amp; ROUNDUP(MONTH(Table1[[#This Row],[Date]])/3, 0) &amp; "'" &amp; RIGHT(YEAR(Table1[[#This Row],[Date]]), 2)</f>
        <v>Q3'24</v>
      </c>
      <c r="K277" t="str">
        <f>VLOOKUP(Table1[[#This Row],[Store ID]],Table3[[Store ID]:[City]],4,FALSE)</f>
        <v>San Francisco</v>
      </c>
      <c r="L277" t="str">
        <f>VLOOKUP(Table1[[#This Row],[Product Code]],Table4[[Product Code]:[Brand]],5,FALSE)</f>
        <v>Samsung</v>
      </c>
      <c r="M277" t="str">
        <f>VLOOKUP(Table1[[#This Row],[Product Code]],Table4[[Product Code]:[Product Category]],3,FALSE)</f>
        <v>Gaming Consoles</v>
      </c>
      <c r="N277" t="str">
        <f>_xlfn.XLOOKUP(Table1[[#This Row],[Product Code]],Table4[Product Code],Table4[Subcategory])</f>
        <v>Game Consoles</v>
      </c>
    </row>
    <row r="278" spans="2:14" x14ac:dyDescent="0.3">
      <c r="B278" s="26" t="s">
        <v>18</v>
      </c>
      <c r="C278" s="26" t="str">
        <f>IF(_xlfn.XLOOKUP(TRIM(Table1[[#This Row],[Store ID]]), 'Stores Details'!B280:B299, 'Stores Details'!G280:G299, "") = "Inactive", "Yes", "No")</f>
        <v>No</v>
      </c>
      <c r="D278" s="14" t="s">
        <v>41</v>
      </c>
      <c r="E278" s="51">
        <v>45605</v>
      </c>
      <c r="F278" s="14">
        <v>26</v>
      </c>
      <c r="G278" s="17">
        <v>12498.199999999999</v>
      </c>
      <c r="H278" s="27">
        <v>7850.44</v>
      </c>
      <c r="I278">
        <f>YEAR(Table1[[#This Row],[Date]])</f>
        <v>2024</v>
      </c>
      <c r="J278" t="str">
        <f>"Q" &amp; ROUNDUP(MONTH(Table1[[#This Row],[Date]])/3, 0) &amp; "'" &amp; RIGHT(YEAR(Table1[[#This Row],[Date]]), 2)</f>
        <v>Q4'24</v>
      </c>
      <c r="K278" t="str">
        <f>VLOOKUP(Table1[[#This Row],[Store ID]],Table3[[Store ID]:[City]],4,FALSE)</f>
        <v>Minneapolis</v>
      </c>
      <c r="L278" t="str">
        <f>VLOOKUP(Table1[[#This Row],[Product Code]],Table4[[Product Code]:[Brand]],5,FALSE)</f>
        <v>VoltEdge</v>
      </c>
      <c r="M278" t="str">
        <f>VLOOKUP(Table1[[#This Row],[Product Code]],Table4[[Product Code]:[Product Category]],3,FALSE)</f>
        <v>Laptops</v>
      </c>
      <c r="N278" t="str">
        <f>_xlfn.XLOOKUP(Table1[[#This Row],[Product Code]],Table4[Product Code],Table4[Subcategory])</f>
        <v>Gaming Laptops</v>
      </c>
    </row>
    <row r="279" spans="2:14" x14ac:dyDescent="0.3">
      <c r="B279" s="26" t="s">
        <v>14</v>
      </c>
      <c r="C279" s="26" t="str">
        <f>IF(_xlfn.XLOOKUP(TRIM(Table1[[#This Row],[Store ID]]), 'Stores Details'!B281:B300, 'Stores Details'!G281:G300, "") = "Inactive", "Yes", "No")</f>
        <v>No</v>
      </c>
      <c r="D279" s="14" t="s">
        <v>15</v>
      </c>
      <c r="E279" s="51">
        <v>45361</v>
      </c>
      <c r="F279" s="14">
        <v>22</v>
      </c>
      <c r="G279" s="17">
        <v>12373.019999999999</v>
      </c>
      <c r="H279" s="27">
        <v>9447.4600000000009</v>
      </c>
      <c r="I279">
        <f>YEAR(Table1[[#This Row],[Date]])</f>
        <v>2024</v>
      </c>
      <c r="J279" t="str">
        <f>"Q" &amp; ROUNDUP(MONTH(Table1[[#This Row],[Date]])/3, 0) &amp; "'" &amp; RIGHT(YEAR(Table1[[#This Row],[Date]]), 2)</f>
        <v>Q1'24</v>
      </c>
      <c r="K279" t="str">
        <f>VLOOKUP(Table1[[#This Row],[Store ID]],Table3[[Store ID]:[City]],4,FALSE)</f>
        <v>Los Angeles</v>
      </c>
      <c r="L279" t="str">
        <f>VLOOKUP(Table1[[#This Row],[Product Code]],Table4[[Product Code]:[Brand]],5,FALSE)</f>
        <v>Bose</v>
      </c>
      <c r="M279" t="str">
        <f>VLOOKUP(Table1[[#This Row],[Product Code]],Table4[[Product Code]:[Product Category]],3,FALSE)</f>
        <v>Accessories</v>
      </c>
      <c r="N279" t="str">
        <f>_xlfn.XLOOKUP(Table1[[#This Row],[Product Code]],Table4[Product Code],Table4[Subcategory])</f>
        <v>Mice</v>
      </c>
    </row>
    <row r="280" spans="2:14" x14ac:dyDescent="0.3">
      <c r="B280" s="26" t="s">
        <v>14</v>
      </c>
      <c r="C280" s="26" t="str">
        <f>IF(_xlfn.XLOOKUP(TRIM(Table1[[#This Row],[Store ID]]), 'Stores Details'!B282:B301, 'Stores Details'!G282:G301, "") = "Inactive", "Yes", "No")</f>
        <v>No</v>
      </c>
      <c r="D280" s="14" t="s">
        <v>55</v>
      </c>
      <c r="E280" s="51">
        <v>44974</v>
      </c>
      <c r="F280" s="14">
        <v>29</v>
      </c>
      <c r="G280" s="17">
        <v>30557.010000000002</v>
      </c>
      <c r="H280" s="27">
        <v>18924.530000000002</v>
      </c>
      <c r="I280">
        <f>YEAR(Table1[[#This Row],[Date]])</f>
        <v>2023</v>
      </c>
      <c r="J280" t="str">
        <f>"Q" &amp; ROUNDUP(MONTH(Table1[[#This Row],[Date]])/3, 0) &amp; "'" &amp; RIGHT(YEAR(Table1[[#This Row],[Date]]), 2)</f>
        <v>Q1'23</v>
      </c>
      <c r="K280" t="str">
        <f>VLOOKUP(Table1[[#This Row],[Store ID]],Table3[[Store ID]:[City]],4,FALSE)</f>
        <v>Los Angeles</v>
      </c>
      <c r="L280" t="str">
        <f>VLOOKUP(Table1[[#This Row],[Product Code]],Table4[[Product Code]:[Brand]],5,FALSE)</f>
        <v>Sony</v>
      </c>
      <c r="M280" t="str">
        <f>VLOOKUP(Table1[[#This Row],[Product Code]],Table4[[Product Code]:[Product Category]],3,FALSE)</f>
        <v>Smart Gadgets</v>
      </c>
      <c r="N280" t="str">
        <f>_xlfn.XLOOKUP(Table1[[#This Row],[Product Code]],Table4[Product Code],Table4[Subcategory])</f>
        <v>Fitness Bands</v>
      </c>
    </row>
    <row r="281" spans="2:14" x14ac:dyDescent="0.3">
      <c r="B281" s="26" t="s">
        <v>29</v>
      </c>
      <c r="C281" s="26" t="str">
        <f>IF(_xlfn.XLOOKUP(TRIM(Table1[[#This Row],[Store ID]]), 'Stores Details'!B283:B302, 'Stores Details'!G283:G302, "") = "Inactive", "Yes", "No")</f>
        <v>No</v>
      </c>
      <c r="D281" s="14" t="s">
        <v>52</v>
      </c>
      <c r="E281" s="51">
        <v>45575</v>
      </c>
      <c r="F281" s="14">
        <v>41</v>
      </c>
      <c r="G281" s="17">
        <v>11054.42</v>
      </c>
      <c r="H281" s="27">
        <v>6719.49</v>
      </c>
      <c r="I281">
        <f>YEAR(Table1[[#This Row],[Date]])</f>
        <v>2024</v>
      </c>
      <c r="J281" t="str">
        <f>"Q" &amp; ROUNDUP(MONTH(Table1[[#This Row],[Date]])/3, 0) &amp; "'" &amp; RIGHT(YEAR(Table1[[#This Row],[Date]]), 2)</f>
        <v>Q4'24</v>
      </c>
      <c r="K281" t="str">
        <f>VLOOKUP(Table1[[#This Row],[Store ID]],Table3[[Store ID]:[City]],4,FALSE)</f>
        <v>Kansas City</v>
      </c>
      <c r="L281" t="str">
        <f>VLOOKUP(Table1[[#This Row],[Product Code]],Table4[[Product Code]:[Brand]],5,FALSE)</f>
        <v>ASUS</v>
      </c>
      <c r="M281" t="str">
        <f>VLOOKUP(Table1[[#This Row],[Product Code]],Table4[[Product Code]:[Product Category]],3,FALSE)</f>
        <v>Accessories</v>
      </c>
      <c r="N281" t="str">
        <f>_xlfn.XLOOKUP(Table1[[#This Row],[Product Code]],Table4[Product Code],Table4[Subcategory])</f>
        <v>Chargers</v>
      </c>
    </row>
    <row r="282" spans="2:14" x14ac:dyDescent="0.3">
      <c r="B282" s="26" t="s">
        <v>24</v>
      </c>
      <c r="C282" s="26" t="str">
        <f>IF(_xlfn.XLOOKUP(TRIM(Table1[[#This Row],[Store ID]]), 'Stores Details'!B284:B303, 'Stores Details'!G284:G303, "") = "Inactive", "Yes", "No")</f>
        <v>No</v>
      </c>
      <c r="D282" s="14" t="s">
        <v>72</v>
      </c>
      <c r="E282" s="51">
        <v>45269</v>
      </c>
      <c r="F282" s="14">
        <v>41</v>
      </c>
      <c r="G282" s="17">
        <v>21995.68</v>
      </c>
      <c r="H282" s="27">
        <v>16032.23</v>
      </c>
      <c r="I282">
        <f>YEAR(Table1[[#This Row],[Date]])</f>
        <v>2023</v>
      </c>
      <c r="J282" t="str">
        <f>"Q" &amp; ROUNDUP(MONTH(Table1[[#This Row],[Date]])/3, 0) &amp; "'" &amp; RIGHT(YEAR(Table1[[#This Row],[Date]]), 2)</f>
        <v>Q4'23</v>
      </c>
      <c r="K282" t="str">
        <f>VLOOKUP(Table1[[#This Row],[Store ID]],Table3[[Store ID]:[City]],4,FALSE)</f>
        <v>Atlanta</v>
      </c>
      <c r="L282" t="str">
        <f>VLOOKUP(Table1[[#This Row],[Product Code]],Table4[[Product Code]:[Brand]],5,FALSE)</f>
        <v>VoltEdge</v>
      </c>
      <c r="M282" t="str">
        <f>VLOOKUP(Table1[[#This Row],[Product Code]],Table4[[Product Code]:[Product Category]],3,FALSE)</f>
        <v>Gaming Consoles</v>
      </c>
      <c r="N282" t="str">
        <f>_xlfn.XLOOKUP(Table1[[#This Row],[Product Code]],Table4[Product Code],Table4[Subcategory])</f>
        <v>Game Consoles</v>
      </c>
    </row>
    <row r="283" spans="2:14" x14ac:dyDescent="0.3">
      <c r="B283" s="26" t="s">
        <v>14</v>
      </c>
      <c r="C283" s="26" t="str">
        <f>IF(_xlfn.XLOOKUP(TRIM(Table1[[#This Row],[Store ID]]), 'Stores Details'!B285:B304, 'Stores Details'!G285:G304, "") = "Inactive", "Yes", "No")</f>
        <v>No</v>
      </c>
      <c r="D283" s="14" t="s">
        <v>46</v>
      </c>
      <c r="E283" s="51">
        <v>45486</v>
      </c>
      <c r="F283" s="14">
        <v>14</v>
      </c>
      <c r="G283" s="17">
        <v>12367.6</v>
      </c>
      <c r="H283" s="27">
        <v>8462.86</v>
      </c>
      <c r="I283">
        <f>YEAR(Table1[[#This Row],[Date]])</f>
        <v>2024</v>
      </c>
      <c r="J283" t="str">
        <f>"Q" &amp; ROUNDUP(MONTH(Table1[[#This Row],[Date]])/3, 0) &amp; "'" &amp; RIGHT(YEAR(Table1[[#This Row],[Date]]), 2)</f>
        <v>Q3'24</v>
      </c>
      <c r="K283" t="str">
        <f>VLOOKUP(Table1[[#This Row],[Store ID]],Table3[[Store ID]:[City]],4,FALSE)</f>
        <v>Los Angeles</v>
      </c>
      <c r="L283" t="str">
        <f>VLOOKUP(Table1[[#This Row],[Product Code]],Table4[[Product Code]:[Brand]],5,FALSE)</f>
        <v>Bose</v>
      </c>
      <c r="M283" t="str">
        <f>VLOOKUP(Table1[[#This Row],[Product Code]],Table4[[Product Code]:[Product Category]],3,FALSE)</f>
        <v>Headphones</v>
      </c>
      <c r="N283" t="str">
        <f>_xlfn.XLOOKUP(Table1[[#This Row],[Product Code]],Table4[Product Code],Table4[Subcategory])</f>
        <v>Wireless Headphones</v>
      </c>
    </row>
    <row r="284" spans="2:14" x14ac:dyDescent="0.3">
      <c r="B284" s="26" t="s">
        <v>17</v>
      </c>
      <c r="C284" s="26" t="str">
        <f>IF(_xlfn.XLOOKUP(TRIM(Table1[[#This Row],[Store ID]]), 'Stores Details'!B286:B305, 'Stores Details'!G286:G305, "") = "Inactive", "Yes", "No")</f>
        <v>No</v>
      </c>
      <c r="D284" s="14" t="s">
        <v>77</v>
      </c>
      <c r="E284" s="51">
        <v>45050</v>
      </c>
      <c r="F284" s="14">
        <v>15</v>
      </c>
      <c r="G284" s="17">
        <v>14475.9</v>
      </c>
      <c r="H284" s="27">
        <v>11329.5</v>
      </c>
      <c r="I284">
        <f>YEAR(Table1[[#This Row],[Date]])</f>
        <v>2023</v>
      </c>
      <c r="J284" t="str">
        <f>"Q" &amp; ROUNDUP(MONTH(Table1[[#This Row],[Date]])/3, 0) &amp; "'" &amp; RIGHT(YEAR(Table1[[#This Row],[Date]]), 2)</f>
        <v>Q2'23</v>
      </c>
      <c r="K284" t="str">
        <f>VLOOKUP(Table1[[#This Row],[Store ID]],Table3[[Store ID]:[City]],4,FALSE)</f>
        <v>Richmond</v>
      </c>
      <c r="L284" t="str">
        <f>VLOOKUP(Table1[[#This Row],[Product Code]],Table4[[Product Code]:[Brand]],5,FALSE)</f>
        <v>VoltEdge</v>
      </c>
      <c r="M284" t="str">
        <f>VLOOKUP(Table1[[#This Row],[Product Code]],Table4[[Product Code]:[Product Category]],3,FALSE)</f>
        <v>Headphones</v>
      </c>
      <c r="N284" t="str">
        <f>_xlfn.XLOOKUP(Table1[[#This Row],[Product Code]],Table4[Product Code],Table4[Subcategory])</f>
        <v>Wireless Earbuds</v>
      </c>
    </row>
    <row r="285" spans="2:14" x14ac:dyDescent="0.3">
      <c r="B285" s="26" t="s">
        <v>26</v>
      </c>
      <c r="C285" s="26" t="str">
        <f>IF(_xlfn.XLOOKUP(TRIM(Table1[[#This Row],[Store ID]]), 'Stores Details'!B287:B306, 'Stores Details'!G287:G306, "") = "Inactive", "Yes", "No")</f>
        <v>No</v>
      </c>
      <c r="D285" s="14" t="s">
        <v>46</v>
      </c>
      <c r="E285" s="51">
        <v>45427</v>
      </c>
      <c r="F285" s="14">
        <v>18</v>
      </c>
      <c r="G285" s="17">
        <v>15901.199999999999</v>
      </c>
      <c r="H285" s="27">
        <v>10880.82</v>
      </c>
      <c r="I285">
        <f>YEAR(Table1[[#This Row],[Date]])</f>
        <v>2024</v>
      </c>
      <c r="J285" t="str">
        <f>"Q" &amp; ROUNDUP(MONTH(Table1[[#This Row],[Date]])/3, 0) &amp; "'" &amp; RIGHT(YEAR(Table1[[#This Row],[Date]]), 2)</f>
        <v>Q2'24</v>
      </c>
      <c r="K285" t="str">
        <f>VLOOKUP(Table1[[#This Row],[Store ID]],Table3[[Store ID]:[City]],4,FALSE)</f>
        <v>Philadelphia</v>
      </c>
      <c r="L285" t="str">
        <f>VLOOKUP(Table1[[#This Row],[Product Code]],Table4[[Product Code]:[Brand]],5,FALSE)</f>
        <v>Bose</v>
      </c>
      <c r="M285" t="str">
        <f>VLOOKUP(Table1[[#This Row],[Product Code]],Table4[[Product Code]:[Product Category]],3,FALSE)</f>
        <v>Headphones</v>
      </c>
      <c r="N285" t="str">
        <f>_xlfn.XLOOKUP(Table1[[#This Row],[Product Code]],Table4[Product Code],Table4[Subcategory])</f>
        <v>Wireless Headphones</v>
      </c>
    </row>
    <row r="286" spans="2:14" x14ac:dyDescent="0.3">
      <c r="B286" s="26" t="s">
        <v>27</v>
      </c>
      <c r="C286" s="26" t="str">
        <f>IF(_xlfn.XLOOKUP(TRIM(Table1[[#This Row],[Store ID]]), 'Stores Details'!B288:B307, 'Stores Details'!G288:G307, "") = "Inactive", "Yes", "No")</f>
        <v>No</v>
      </c>
      <c r="D286" s="14" t="s">
        <v>36</v>
      </c>
      <c r="E286" s="51">
        <v>45552</v>
      </c>
      <c r="F286" s="14">
        <v>16</v>
      </c>
      <c r="G286" s="17">
        <v>11679.68</v>
      </c>
      <c r="H286" s="27">
        <v>9423.84</v>
      </c>
      <c r="I286">
        <f>YEAR(Table1[[#This Row],[Date]])</f>
        <v>2024</v>
      </c>
      <c r="J286" t="str">
        <f>"Q" &amp; ROUNDUP(MONTH(Table1[[#This Row],[Date]])/3, 0) &amp; "'" &amp; RIGHT(YEAR(Table1[[#This Row],[Date]]), 2)</f>
        <v>Q3'24</v>
      </c>
      <c r="K286" t="str">
        <f>VLOOKUP(Table1[[#This Row],[Store ID]],Table3[[Store ID]:[City]],4,FALSE)</f>
        <v>New York</v>
      </c>
      <c r="L286" t="str">
        <f>VLOOKUP(Table1[[#This Row],[Product Code]],Table4[[Product Code]:[Brand]],5,FALSE)</f>
        <v>VoltEdge</v>
      </c>
      <c r="M286" t="str">
        <f>VLOOKUP(Table1[[#This Row],[Product Code]],Table4[[Product Code]:[Product Category]],3,FALSE)</f>
        <v>Gaming Consoles</v>
      </c>
      <c r="N286" t="str">
        <f>_xlfn.XLOOKUP(Table1[[#This Row],[Product Code]],Table4[Product Code],Table4[Subcategory])</f>
        <v>VR Headsets</v>
      </c>
    </row>
    <row r="287" spans="2:14" x14ac:dyDescent="0.3">
      <c r="B287" s="26" t="s">
        <v>20</v>
      </c>
      <c r="C287" s="26" t="str">
        <f>IF(_xlfn.XLOOKUP(TRIM(Table1[[#This Row],[Store ID]]), 'Stores Details'!B289:B308, 'Stores Details'!G289:G308, "") = "Inactive", "Yes", "No")</f>
        <v>No</v>
      </c>
      <c r="D287" s="14" t="s">
        <v>40</v>
      </c>
      <c r="E287" s="51">
        <v>45539</v>
      </c>
      <c r="F287" s="14">
        <v>12</v>
      </c>
      <c r="G287" s="17">
        <v>16245.48</v>
      </c>
      <c r="H287" s="27">
        <v>11693.52</v>
      </c>
      <c r="I287">
        <f>YEAR(Table1[[#This Row],[Date]])</f>
        <v>2024</v>
      </c>
      <c r="J287" t="str">
        <f>"Q" &amp; ROUNDUP(MONTH(Table1[[#This Row],[Date]])/3, 0) &amp; "'" &amp; RIGHT(YEAR(Table1[[#This Row],[Date]]), 2)</f>
        <v>Q3'24</v>
      </c>
      <c r="K287" t="str">
        <f>VLOOKUP(Table1[[#This Row],[Store ID]],Table3[[Store ID]:[City]],4,FALSE)</f>
        <v>Denver</v>
      </c>
      <c r="L287" t="str">
        <f>VLOOKUP(Table1[[#This Row],[Product Code]],Table4[[Product Code]:[Brand]],5,FALSE)</f>
        <v>HP</v>
      </c>
      <c r="M287" t="str">
        <f>VLOOKUP(Table1[[#This Row],[Product Code]],Table4[[Product Code]:[Product Category]],3,FALSE)</f>
        <v>Gaming Consoles</v>
      </c>
      <c r="N287" t="str">
        <f>_xlfn.XLOOKUP(Table1[[#This Row],[Product Code]],Table4[Product Code],Table4[Subcategory])</f>
        <v>Game Consoles</v>
      </c>
    </row>
    <row r="288" spans="2:14" x14ac:dyDescent="0.3">
      <c r="B288" s="26" t="s">
        <v>14</v>
      </c>
      <c r="C288" s="26" t="str">
        <f>IF(_xlfn.XLOOKUP(TRIM(Table1[[#This Row],[Store ID]]), 'Stores Details'!B290:B309, 'Stores Details'!G290:G309, "") = "Inactive", "Yes", "No")</f>
        <v>No</v>
      </c>
      <c r="D288" s="14" t="s">
        <v>47</v>
      </c>
      <c r="E288" s="51">
        <v>45500</v>
      </c>
      <c r="F288" s="14">
        <v>10</v>
      </c>
      <c r="G288" s="17">
        <v>13312.3</v>
      </c>
      <c r="H288" s="27">
        <v>8307.1</v>
      </c>
      <c r="I288">
        <f>YEAR(Table1[[#This Row],[Date]])</f>
        <v>2024</v>
      </c>
      <c r="J288" t="str">
        <f>"Q" &amp; ROUNDUP(MONTH(Table1[[#This Row],[Date]])/3, 0) &amp; "'" &amp; RIGHT(YEAR(Table1[[#This Row],[Date]]), 2)</f>
        <v>Q3'24</v>
      </c>
      <c r="K288" t="str">
        <f>VLOOKUP(Table1[[#This Row],[Store ID]],Table3[[Store ID]:[City]],4,FALSE)</f>
        <v>Los Angeles</v>
      </c>
      <c r="L288" t="str">
        <f>VLOOKUP(Table1[[#This Row],[Product Code]],Table4[[Product Code]:[Brand]],5,FALSE)</f>
        <v>Sony</v>
      </c>
      <c r="M288" t="str">
        <f>VLOOKUP(Table1[[#This Row],[Product Code]],Table4[[Product Code]:[Product Category]],3,FALSE)</f>
        <v>Accessories</v>
      </c>
      <c r="N288" t="str">
        <f>_xlfn.XLOOKUP(Table1[[#This Row],[Product Code]],Table4[Product Code],Table4[Subcategory])</f>
        <v>Keyboards</v>
      </c>
    </row>
    <row r="289" spans="2:14" x14ac:dyDescent="0.3">
      <c r="B289" s="26" t="s">
        <v>23</v>
      </c>
      <c r="C289" s="26" t="str">
        <f>IF(_xlfn.XLOOKUP(TRIM(Table1[[#This Row],[Store ID]]), 'Stores Details'!B291:B310, 'Stores Details'!G291:G310, "") = "Inactive", "Yes", "No")</f>
        <v>No</v>
      </c>
      <c r="D289" s="14" t="s">
        <v>53</v>
      </c>
      <c r="E289" s="51">
        <v>45275</v>
      </c>
      <c r="F289" s="14">
        <v>30</v>
      </c>
      <c r="G289" s="17">
        <v>2394.3000000000002</v>
      </c>
      <c r="H289" s="27">
        <v>1920.6</v>
      </c>
      <c r="I289">
        <f>YEAR(Table1[[#This Row],[Date]])</f>
        <v>2023</v>
      </c>
      <c r="J289" t="str">
        <f>"Q" &amp; ROUNDUP(MONTH(Table1[[#This Row],[Date]])/3, 0) &amp; "'" &amp; RIGHT(YEAR(Table1[[#This Row],[Date]]), 2)</f>
        <v>Q4'23</v>
      </c>
      <c r="K289" t="str">
        <f>VLOOKUP(Table1[[#This Row],[Store ID]],Table3[[Store ID]:[City]],4,FALSE)</f>
        <v>San Francisco</v>
      </c>
      <c r="L289" t="str">
        <f>VLOOKUP(Table1[[#This Row],[Product Code]],Table4[[Product Code]:[Brand]],5,FALSE)</f>
        <v>HP</v>
      </c>
      <c r="M289" t="str">
        <f>VLOOKUP(Table1[[#This Row],[Product Code]],Table4[[Product Code]:[Product Category]],3,FALSE)</f>
        <v>Laptops</v>
      </c>
      <c r="N289" t="str">
        <f>_xlfn.XLOOKUP(Table1[[#This Row],[Product Code]],Table4[Product Code],Table4[Subcategory])</f>
        <v>Ultrabooks</v>
      </c>
    </row>
    <row r="290" spans="2:14" x14ac:dyDescent="0.3">
      <c r="B290" s="26" t="s">
        <v>27</v>
      </c>
      <c r="C290" s="26" t="str">
        <f>IF(_xlfn.XLOOKUP(TRIM(Table1[[#This Row],[Store ID]]), 'Stores Details'!B292:B311, 'Stores Details'!G292:G311, "") = "Inactive", "Yes", "No")</f>
        <v>No</v>
      </c>
      <c r="D290" s="14" t="s">
        <v>55</v>
      </c>
      <c r="E290" s="51">
        <v>45154</v>
      </c>
      <c r="F290" s="14">
        <v>19</v>
      </c>
      <c r="G290" s="17">
        <v>20020.11</v>
      </c>
      <c r="H290" s="27">
        <v>12398.830000000002</v>
      </c>
      <c r="I290">
        <f>YEAR(Table1[[#This Row],[Date]])</f>
        <v>2023</v>
      </c>
      <c r="J290" t="str">
        <f>"Q" &amp; ROUNDUP(MONTH(Table1[[#This Row],[Date]])/3, 0) &amp; "'" &amp; RIGHT(YEAR(Table1[[#This Row],[Date]]), 2)</f>
        <v>Q3'23</v>
      </c>
      <c r="K290" t="str">
        <f>VLOOKUP(Table1[[#This Row],[Store ID]],Table3[[Store ID]:[City]],4,FALSE)</f>
        <v>New York</v>
      </c>
      <c r="L290" t="str">
        <f>VLOOKUP(Table1[[#This Row],[Product Code]],Table4[[Product Code]:[Brand]],5,FALSE)</f>
        <v>Sony</v>
      </c>
      <c r="M290" t="str">
        <f>VLOOKUP(Table1[[#This Row],[Product Code]],Table4[[Product Code]:[Product Category]],3,FALSE)</f>
        <v>Smart Gadgets</v>
      </c>
      <c r="N290" t="str">
        <f>_xlfn.XLOOKUP(Table1[[#This Row],[Product Code]],Table4[Product Code],Table4[Subcategory])</f>
        <v>Fitness Bands</v>
      </c>
    </row>
    <row r="291" spans="2:14" x14ac:dyDescent="0.3">
      <c r="B291" s="26" t="s">
        <v>25</v>
      </c>
      <c r="C291" s="26" t="str">
        <f>IF(_xlfn.XLOOKUP(TRIM(Table1[[#This Row],[Store ID]]), 'Stores Details'!B293:B312, 'Stores Details'!G293:G312, "") = "Inactive", "Yes", "No")</f>
        <v>No</v>
      </c>
      <c r="D291" s="14" t="s">
        <v>48</v>
      </c>
      <c r="E291" s="51">
        <v>45424</v>
      </c>
      <c r="F291" s="14">
        <v>15</v>
      </c>
      <c r="G291" s="17">
        <v>12099.9</v>
      </c>
      <c r="H291" s="27">
        <v>7215.6</v>
      </c>
      <c r="I291">
        <f>YEAR(Table1[[#This Row],[Date]])</f>
        <v>2024</v>
      </c>
      <c r="J291" t="str">
        <f>"Q" &amp; ROUNDUP(MONTH(Table1[[#This Row],[Date]])/3, 0) &amp; "'" &amp; RIGHT(YEAR(Table1[[#This Row],[Date]]), 2)</f>
        <v>Q2'24</v>
      </c>
      <c r="K291" t="str">
        <f>VLOOKUP(Table1[[#This Row],[Store ID]],Table3[[Store ID]:[City]],4,FALSE)</f>
        <v>Dallas</v>
      </c>
      <c r="L291" t="str">
        <f>VLOOKUP(Table1[[#This Row],[Product Code]],Table4[[Product Code]:[Brand]],5,FALSE)</f>
        <v>VoltEdge</v>
      </c>
      <c r="M291" t="str">
        <f>VLOOKUP(Table1[[#This Row],[Product Code]],Table4[[Product Code]:[Product Category]],3,FALSE)</f>
        <v>Gaming Consoles</v>
      </c>
      <c r="N291" t="str">
        <f>_xlfn.XLOOKUP(Table1[[#This Row],[Product Code]],Table4[Product Code],Table4[Subcategory])</f>
        <v>Game Consoles</v>
      </c>
    </row>
    <row r="292" spans="2:14" x14ac:dyDescent="0.3">
      <c r="B292" s="26" t="s">
        <v>22</v>
      </c>
      <c r="C292" s="26" t="str">
        <f>IF(_xlfn.XLOOKUP(TRIM(Table1[[#This Row],[Store ID]]), 'Stores Details'!B294:B313, 'Stores Details'!G294:G313, "") = "Inactive", "Yes", "No")</f>
        <v>No</v>
      </c>
      <c r="D292" s="14" t="s">
        <v>52</v>
      </c>
      <c r="E292" s="51">
        <v>45267</v>
      </c>
      <c r="F292" s="14">
        <v>23</v>
      </c>
      <c r="G292" s="17">
        <v>6201.26</v>
      </c>
      <c r="H292" s="27">
        <v>3769.47</v>
      </c>
      <c r="I292">
        <f>YEAR(Table1[[#This Row],[Date]])</f>
        <v>2023</v>
      </c>
      <c r="J292" t="str">
        <f>"Q" &amp; ROUNDUP(MONTH(Table1[[#This Row],[Date]])/3, 0) &amp; "'" &amp; RIGHT(YEAR(Table1[[#This Row],[Date]]), 2)</f>
        <v>Q4'23</v>
      </c>
      <c r="K292" t="str">
        <f>VLOOKUP(Table1[[#This Row],[Store ID]],Table3[[Store ID]:[City]],4,FALSE)</f>
        <v>Detroit</v>
      </c>
      <c r="L292" t="str">
        <f>VLOOKUP(Table1[[#This Row],[Product Code]],Table4[[Product Code]:[Brand]],5,FALSE)</f>
        <v>ASUS</v>
      </c>
      <c r="M292" t="str">
        <f>VLOOKUP(Table1[[#This Row],[Product Code]],Table4[[Product Code]:[Product Category]],3,FALSE)</f>
        <v>Accessories</v>
      </c>
      <c r="N292" t="str">
        <f>_xlfn.XLOOKUP(Table1[[#This Row],[Product Code]],Table4[Product Code],Table4[Subcategory])</f>
        <v>Chargers</v>
      </c>
    </row>
    <row r="293" spans="2:14" x14ac:dyDescent="0.3">
      <c r="B293" s="26" t="s">
        <v>22</v>
      </c>
      <c r="C293" s="26" t="str">
        <f>IF(_xlfn.XLOOKUP(TRIM(Table1[[#This Row],[Store ID]]), 'Stores Details'!B295:B314, 'Stores Details'!G295:G314, "") = "Inactive", "Yes", "No")</f>
        <v>No</v>
      </c>
      <c r="D293" s="14" t="s">
        <v>40</v>
      </c>
      <c r="E293" s="51">
        <v>45462</v>
      </c>
      <c r="F293" s="14">
        <v>8</v>
      </c>
      <c r="G293" s="17">
        <v>10830.32</v>
      </c>
      <c r="H293" s="27">
        <v>7795.68</v>
      </c>
      <c r="I293">
        <f>YEAR(Table1[[#This Row],[Date]])</f>
        <v>2024</v>
      </c>
      <c r="J293" t="str">
        <f>"Q" &amp; ROUNDUP(MONTH(Table1[[#This Row],[Date]])/3, 0) &amp; "'" &amp; RIGHT(YEAR(Table1[[#This Row],[Date]]), 2)</f>
        <v>Q2'24</v>
      </c>
      <c r="K293" t="str">
        <f>VLOOKUP(Table1[[#This Row],[Store ID]],Table3[[Store ID]:[City]],4,FALSE)</f>
        <v>Detroit</v>
      </c>
      <c r="L293" t="str">
        <f>VLOOKUP(Table1[[#This Row],[Product Code]],Table4[[Product Code]:[Brand]],5,FALSE)</f>
        <v>HP</v>
      </c>
      <c r="M293" t="str">
        <f>VLOOKUP(Table1[[#This Row],[Product Code]],Table4[[Product Code]:[Product Category]],3,FALSE)</f>
        <v>Gaming Consoles</v>
      </c>
      <c r="N293" t="str">
        <f>_xlfn.XLOOKUP(Table1[[#This Row],[Product Code]],Table4[Product Code],Table4[Subcategory])</f>
        <v>Game Consoles</v>
      </c>
    </row>
    <row r="294" spans="2:14" x14ac:dyDescent="0.3">
      <c r="B294" s="26" t="s">
        <v>14</v>
      </c>
      <c r="C294" s="26" t="str">
        <f>IF(_xlfn.XLOOKUP(TRIM(Table1[[#This Row],[Store ID]]), 'Stores Details'!B296:B315, 'Stores Details'!G296:G315, "") = "Inactive", "Yes", "No")</f>
        <v>No</v>
      </c>
      <c r="D294" s="14" t="s">
        <v>46</v>
      </c>
      <c r="E294" s="51">
        <v>45524</v>
      </c>
      <c r="F294" s="14">
        <v>17</v>
      </c>
      <c r="G294" s="17">
        <v>15017.8</v>
      </c>
      <c r="H294" s="27">
        <v>10276.33</v>
      </c>
      <c r="I294">
        <f>YEAR(Table1[[#This Row],[Date]])</f>
        <v>2024</v>
      </c>
      <c r="J294" t="str">
        <f>"Q" &amp; ROUNDUP(MONTH(Table1[[#This Row],[Date]])/3, 0) &amp; "'" &amp; RIGHT(YEAR(Table1[[#This Row],[Date]]), 2)</f>
        <v>Q3'24</v>
      </c>
      <c r="K294" t="str">
        <f>VLOOKUP(Table1[[#This Row],[Store ID]],Table3[[Store ID]:[City]],4,FALSE)</f>
        <v>Los Angeles</v>
      </c>
      <c r="L294" t="str">
        <f>VLOOKUP(Table1[[#This Row],[Product Code]],Table4[[Product Code]:[Brand]],5,FALSE)</f>
        <v>Bose</v>
      </c>
      <c r="M294" t="str">
        <f>VLOOKUP(Table1[[#This Row],[Product Code]],Table4[[Product Code]:[Product Category]],3,FALSE)</f>
        <v>Headphones</v>
      </c>
      <c r="N294" t="str">
        <f>_xlfn.XLOOKUP(Table1[[#This Row],[Product Code]],Table4[Product Code],Table4[Subcategory])</f>
        <v>Wireless Headphones</v>
      </c>
    </row>
    <row r="295" spans="2:14" x14ac:dyDescent="0.3">
      <c r="B295" s="26" t="s">
        <v>16</v>
      </c>
      <c r="C295" s="26" t="str">
        <f>IF(_xlfn.XLOOKUP(TRIM(Table1[[#This Row],[Store ID]]), 'Stores Details'!B297:B316, 'Stores Details'!G297:G316, "") = "Inactive", "Yes", "No")</f>
        <v>No</v>
      </c>
      <c r="D295" s="14" t="s">
        <v>15</v>
      </c>
      <c r="E295" s="51">
        <v>45353</v>
      </c>
      <c r="F295" s="14">
        <v>19</v>
      </c>
      <c r="G295" s="17">
        <v>10685.789999999999</v>
      </c>
      <c r="H295" s="27">
        <v>8159.17</v>
      </c>
      <c r="I295">
        <f>YEAR(Table1[[#This Row],[Date]])</f>
        <v>2024</v>
      </c>
      <c r="J295" t="str">
        <f>"Q" &amp; ROUNDUP(MONTH(Table1[[#This Row],[Date]])/3, 0) &amp; "'" &amp; RIGHT(YEAR(Table1[[#This Row],[Date]]), 2)</f>
        <v>Q1'24</v>
      </c>
      <c r="K295" t="str">
        <f>VLOOKUP(Table1[[#This Row],[Store ID]],Table3[[Store ID]:[City]],4,FALSE)</f>
        <v>Chicago</v>
      </c>
      <c r="L295" t="str">
        <f>VLOOKUP(Table1[[#This Row],[Product Code]],Table4[[Product Code]:[Brand]],5,FALSE)</f>
        <v>Bose</v>
      </c>
      <c r="M295" t="str">
        <f>VLOOKUP(Table1[[#This Row],[Product Code]],Table4[[Product Code]:[Product Category]],3,FALSE)</f>
        <v>Accessories</v>
      </c>
      <c r="N295" t="str">
        <f>_xlfn.XLOOKUP(Table1[[#This Row],[Product Code]],Table4[Product Code],Table4[Subcategory])</f>
        <v>Mice</v>
      </c>
    </row>
    <row r="296" spans="2:14" x14ac:dyDescent="0.3">
      <c r="B296" s="26" t="s">
        <v>17</v>
      </c>
      <c r="C296" s="26" t="str">
        <f>IF(_xlfn.XLOOKUP(TRIM(Table1[[#This Row],[Store ID]]), 'Stores Details'!B298:B317, 'Stores Details'!G298:G317, "") = "Inactive", "Yes", "No")</f>
        <v>No</v>
      </c>
      <c r="D296" s="14" t="s">
        <v>60</v>
      </c>
      <c r="E296" s="51">
        <v>45156</v>
      </c>
      <c r="F296" s="14">
        <v>13</v>
      </c>
      <c r="G296" s="17">
        <v>2806.5699999999997</v>
      </c>
      <c r="H296" s="27">
        <v>2031.5100000000002</v>
      </c>
      <c r="I296">
        <f>YEAR(Table1[[#This Row],[Date]])</f>
        <v>2023</v>
      </c>
      <c r="J296" t="str">
        <f>"Q" &amp; ROUNDUP(MONTH(Table1[[#This Row],[Date]])/3, 0) &amp; "'" &amp; RIGHT(YEAR(Table1[[#This Row],[Date]]), 2)</f>
        <v>Q3'23</v>
      </c>
      <c r="K296" t="str">
        <f>VLOOKUP(Table1[[#This Row],[Store ID]],Table3[[Store ID]:[City]],4,FALSE)</f>
        <v>Richmond</v>
      </c>
      <c r="L296" t="str">
        <f>VLOOKUP(Table1[[#This Row],[Product Code]],Table4[[Product Code]:[Brand]],5,FALSE)</f>
        <v>Dell</v>
      </c>
      <c r="M296" t="str">
        <f>VLOOKUP(Table1[[#This Row],[Product Code]],Table4[[Product Code]:[Product Category]],3,FALSE)</f>
        <v>Accessories</v>
      </c>
      <c r="N296" t="str">
        <f>_xlfn.XLOOKUP(Table1[[#This Row],[Product Code]],Table4[Product Code],Table4[Subcategory])</f>
        <v>Chargers</v>
      </c>
    </row>
    <row r="297" spans="2:14" x14ac:dyDescent="0.3">
      <c r="B297" s="26" t="s">
        <v>26</v>
      </c>
      <c r="C297" s="26" t="str">
        <f>IF(_xlfn.XLOOKUP(TRIM(Table1[[#This Row],[Store ID]]), 'Stores Details'!B299:B318, 'Stores Details'!G299:G318, "") = "Inactive", "Yes", "No")</f>
        <v>No</v>
      </c>
      <c r="D297" s="14" t="s">
        <v>35</v>
      </c>
      <c r="E297" s="51">
        <v>45553</v>
      </c>
      <c r="F297" s="14">
        <v>20</v>
      </c>
      <c r="G297" s="17">
        <v>7983.2000000000007</v>
      </c>
      <c r="H297" s="27">
        <v>6032.7999999999993</v>
      </c>
      <c r="I297">
        <f>YEAR(Table1[[#This Row],[Date]])</f>
        <v>2024</v>
      </c>
      <c r="J297" t="str">
        <f>"Q" &amp; ROUNDUP(MONTH(Table1[[#This Row],[Date]])/3, 0) &amp; "'" &amp; RIGHT(YEAR(Table1[[#This Row],[Date]]), 2)</f>
        <v>Q3'24</v>
      </c>
      <c r="K297" t="str">
        <f>VLOOKUP(Table1[[#This Row],[Store ID]],Table3[[Store ID]:[City]],4,FALSE)</f>
        <v>Philadelphia</v>
      </c>
      <c r="L297" t="str">
        <f>VLOOKUP(Table1[[#This Row],[Product Code]],Table4[[Product Code]:[Brand]],5,FALSE)</f>
        <v>Dell</v>
      </c>
      <c r="M297" t="str">
        <f>VLOOKUP(Table1[[#This Row],[Product Code]],Table4[[Product Code]:[Product Category]],3,FALSE)</f>
        <v>Smart Gadgets</v>
      </c>
      <c r="N297" t="str">
        <f>_xlfn.XLOOKUP(Table1[[#This Row],[Product Code]],Table4[Product Code],Table4[Subcategory])</f>
        <v>Streaming Devices</v>
      </c>
    </row>
    <row r="298" spans="2:14" x14ac:dyDescent="0.3">
      <c r="B298" s="26" t="s">
        <v>19</v>
      </c>
      <c r="C298" s="26" t="str">
        <f>IF(_xlfn.XLOOKUP(TRIM(Table1[[#This Row],[Store ID]]), 'Stores Details'!B300:B319, 'Stores Details'!G300:G319, "") = "Inactive", "Yes", "No")</f>
        <v>No</v>
      </c>
      <c r="D298" s="14" t="s">
        <v>59</v>
      </c>
      <c r="E298" s="51">
        <v>45257</v>
      </c>
      <c r="F298" s="14">
        <v>22</v>
      </c>
      <c r="G298" s="17">
        <v>4299.46</v>
      </c>
      <c r="H298" s="27">
        <v>3210.8999999999996</v>
      </c>
      <c r="I298">
        <f>YEAR(Table1[[#This Row],[Date]])</f>
        <v>2023</v>
      </c>
      <c r="J298" t="str">
        <f>"Q" &amp; ROUNDUP(MONTH(Table1[[#This Row],[Date]])/3, 0) &amp; "'" &amp; RIGHT(YEAR(Table1[[#This Row],[Date]]), 2)</f>
        <v>Q4'23</v>
      </c>
      <c r="K298" t="str">
        <f>VLOOKUP(Table1[[#This Row],[Store ID]],Table3[[Store ID]:[City]],4,FALSE)</f>
        <v>Honolulu</v>
      </c>
      <c r="L298" t="str">
        <f>VLOOKUP(Table1[[#This Row],[Product Code]],Table4[[Product Code]:[Brand]],5,FALSE)</f>
        <v>ASUS</v>
      </c>
      <c r="M298" t="str">
        <f>VLOOKUP(Table1[[#This Row],[Product Code]],Table4[[Product Code]:[Product Category]],3,FALSE)</f>
        <v>Headphones</v>
      </c>
      <c r="N298" t="str">
        <f>_xlfn.XLOOKUP(Table1[[#This Row],[Product Code]],Table4[Product Code],Table4[Subcategory])</f>
        <v>Wireless Earbuds</v>
      </c>
    </row>
    <row r="299" spans="2:14" x14ac:dyDescent="0.3">
      <c r="B299" s="26" t="s">
        <v>21</v>
      </c>
      <c r="C299" s="26" t="str">
        <f>IF(_xlfn.XLOOKUP(TRIM(Table1[[#This Row],[Store ID]]), 'Stores Details'!B301:B320, 'Stores Details'!G301:G320, "") = "Inactive", "Yes", "No")</f>
        <v>No</v>
      </c>
      <c r="D299" s="14" t="s">
        <v>39</v>
      </c>
      <c r="E299" s="51">
        <v>45573</v>
      </c>
      <c r="F299" s="14">
        <v>33</v>
      </c>
      <c r="G299" s="17">
        <v>13981.11</v>
      </c>
      <c r="H299" s="27">
        <v>9111.3000000000011</v>
      </c>
      <c r="I299">
        <f>YEAR(Table1[[#This Row],[Date]])</f>
        <v>2024</v>
      </c>
      <c r="J299" t="str">
        <f>"Q" &amp; ROUNDUP(MONTH(Table1[[#This Row],[Date]])/3, 0) &amp; "'" &amp; RIGHT(YEAR(Table1[[#This Row],[Date]]), 2)</f>
        <v>Q4'24</v>
      </c>
      <c r="K299" t="str">
        <f>VLOOKUP(Table1[[#This Row],[Store ID]],Table3[[Store ID]:[City]],4,FALSE)</f>
        <v>Raleigh</v>
      </c>
      <c r="L299" t="str">
        <f>VLOOKUP(Table1[[#This Row],[Product Code]],Table4[[Product Code]:[Brand]],5,FALSE)</f>
        <v>Apple</v>
      </c>
      <c r="M299" t="str">
        <f>VLOOKUP(Table1[[#This Row],[Product Code]],Table4[[Product Code]:[Product Category]],3,FALSE)</f>
        <v>Laptops</v>
      </c>
      <c r="N299" t="str">
        <f>_xlfn.XLOOKUP(Table1[[#This Row],[Product Code]],Table4[Product Code],Table4[Subcategory])</f>
        <v>Ultrabooks</v>
      </c>
    </row>
    <row r="300" spans="2:14" x14ac:dyDescent="0.3">
      <c r="B300" s="26" t="s">
        <v>17</v>
      </c>
      <c r="C300" s="26" t="str">
        <f>IF(_xlfn.XLOOKUP(TRIM(Table1[[#This Row],[Store ID]]), 'Stores Details'!B302:B321, 'Stores Details'!G302:G321, "") = "Inactive", "Yes", "No")</f>
        <v>No</v>
      </c>
      <c r="D300" s="14" t="s">
        <v>40</v>
      </c>
      <c r="E300" s="51">
        <v>45531</v>
      </c>
      <c r="F300" s="14">
        <v>13</v>
      </c>
      <c r="G300" s="17">
        <v>17599.27</v>
      </c>
      <c r="H300" s="27">
        <v>12667.98</v>
      </c>
      <c r="I300">
        <f>YEAR(Table1[[#This Row],[Date]])</f>
        <v>2024</v>
      </c>
      <c r="J300" t="str">
        <f>"Q" &amp; ROUNDUP(MONTH(Table1[[#This Row],[Date]])/3, 0) &amp; "'" &amp; RIGHT(YEAR(Table1[[#This Row],[Date]]), 2)</f>
        <v>Q3'24</v>
      </c>
      <c r="K300" t="str">
        <f>VLOOKUP(Table1[[#This Row],[Store ID]],Table3[[Store ID]:[City]],4,FALSE)</f>
        <v>Richmond</v>
      </c>
      <c r="L300" t="str">
        <f>VLOOKUP(Table1[[#This Row],[Product Code]],Table4[[Product Code]:[Brand]],5,FALSE)</f>
        <v>HP</v>
      </c>
      <c r="M300" t="str">
        <f>VLOOKUP(Table1[[#This Row],[Product Code]],Table4[[Product Code]:[Product Category]],3,FALSE)</f>
        <v>Gaming Consoles</v>
      </c>
      <c r="N300" t="str">
        <f>_xlfn.XLOOKUP(Table1[[#This Row],[Product Code]],Table4[Product Code],Table4[Subcategory])</f>
        <v>Game Consoles</v>
      </c>
    </row>
    <row r="301" spans="2:14" x14ac:dyDescent="0.3">
      <c r="B301" s="26" t="s">
        <v>21</v>
      </c>
      <c r="C301" s="26" t="str">
        <f>IF(_xlfn.XLOOKUP(TRIM(Table1[[#This Row],[Store ID]]), 'Stores Details'!B303:B322, 'Stores Details'!G303:G322, "") = "Inactive", "Yes", "No")</f>
        <v>No</v>
      </c>
      <c r="D301" s="14" t="s">
        <v>62</v>
      </c>
      <c r="E301" s="51">
        <v>45237</v>
      </c>
      <c r="F301" s="14">
        <v>23</v>
      </c>
      <c r="G301" s="17">
        <v>15019</v>
      </c>
      <c r="H301" s="27">
        <v>11250.449999999999</v>
      </c>
      <c r="I301">
        <f>YEAR(Table1[[#This Row],[Date]])</f>
        <v>2023</v>
      </c>
      <c r="J301" t="str">
        <f>"Q" &amp; ROUNDUP(MONTH(Table1[[#This Row],[Date]])/3, 0) &amp; "'" &amp; RIGHT(YEAR(Table1[[#This Row],[Date]]), 2)</f>
        <v>Q4'23</v>
      </c>
      <c r="K301" t="str">
        <f>VLOOKUP(Table1[[#This Row],[Store ID]],Table3[[Store ID]:[City]],4,FALSE)</f>
        <v>Raleigh</v>
      </c>
      <c r="L301" t="str">
        <f>VLOOKUP(Table1[[#This Row],[Product Code]],Table4[[Product Code]:[Brand]],5,FALSE)</f>
        <v>ASUS</v>
      </c>
      <c r="M301" t="str">
        <f>VLOOKUP(Table1[[#This Row],[Product Code]],Table4[[Product Code]:[Product Category]],3,FALSE)</f>
        <v>Laptops</v>
      </c>
      <c r="N301" t="str">
        <f>_xlfn.XLOOKUP(Table1[[#This Row],[Product Code]],Table4[Product Code],Table4[Subcategory])</f>
        <v>Gaming Laptops</v>
      </c>
    </row>
    <row r="302" spans="2:14" x14ac:dyDescent="0.3">
      <c r="B302" s="26" t="s">
        <v>18</v>
      </c>
      <c r="C302" s="26" t="str">
        <f>IF(_xlfn.XLOOKUP(TRIM(Table1[[#This Row],[Store ID]]), 'Stores Details'!B304:B323, 'Stores Details'!G304:G323, "") = "Inactive", "Yes", "No")</f>
        <v>No</v>
      </c>
      <c r="D302" s="14" t="s">
        <v>78</v>
      </c>
      <c r="E302" s="51">
        <v>45080</v>
      </c>
      <c r="F302" s="14">
        <v>9</v>
      </c>
      <c r="G302" s="17">
        <v>1207.3500000000001</v>
      </c>
      <c r="H302" s="27">
        <v>997.37999999999988</v>
      </c>
      <c r="I302">
        <f>YEAR(Table1[[#This Row],[Date]])</f>
        <v>2023</v>
      </c>
      <c r="J302" t="str">
        <f>"Q" &amp; ROUNDUP(MONTH(Table1[[#This Row],[Date]])/3, 0) &amp; "'" &amp; RIGHT(YEAR(Table1[[#This Row],[Date]]), 2)</f>
        <v>Q2'23</v>
      </c>
      <c r="K302" t="str">
        <f>VLOOKUP(Table1[[#This Row],[Store ID]],Table3[[Store ID]:[City]],4,FALSE)</f>
        <v>Minneapolis</v>
      </c>
      <c r="L302" t="str">
        <f>VLOOKUP(Table1[[#This Row],[Product Code]],Table4[[Product Code]:[Brand]],5,FALSE)</f>
        <v>VoltEdge</v>
      </c>
      <c r="M302" t="str">
        <f>VLOOKUP(Table1[[#This Row],[Product Code]],Table4[[Product Code]:[Product Category]],3,FALSE)</f>
        <v>Accessories</v>
      </c>
      <c r="N302" t="str">
        <f>_xlfn.XLOOKUP(Table1[[#This Row],[Product Code]],Table4[Product Code],Table4[Subcategory])</f>
        <v>Laptop Sleeves</v>
      </c>
    </row>
    <row r="303" spans="2:14" x14ac:dyDescent="0.3">
      <c r="B303" s="26" t="s">
        <v>22</v>
      </c>
      <c r="C303" s="26" t="str">
        <f>IF(_xlfn.XLOOKUP(TRIM(Table1[[#This Row],[Store ID]]), 'Stores Details'!B305:B324, 'Stores Details'!G305:G324, "") = "Inactive", "Yes", "No")</f>
        <v>No</v>
      </c>
      <c r="D303" s="14" t="s">
        <v>47</v>
      </c>
      <c r="E303" s="51">
        <v>45299</v>
      </c>
      <c r="F303" s="14">
        <v>13</v>
      </c>
      <c r="G303" s="17">
        <v>17305.990000000002</v>
      </c>
      <c r="H303" s="27">
        <v>10799.23</v>
      </c>
      <c r="I303">
        <f>YEAR(Table1[[#This Row],[Date]])</f>
        <v>2024</v>
      </c>
      <c r="J303" t="str">
        <f>"Q" &amp; ROUNDUP(MONTH(Table1[[#This Row],[Date]])/3, 0) &amp; "'" &amp; RIGHT(YEAR(Table1[[#This Row],[Date]]), 2)</f>
        <v>Q1'24</v>
      </c>
      <c r="K303" t="str">
        <f>VLOOKUP(Table1[[#This Row],[Store ID]],Table3[[Store ID]:[City]],4,FALSE)</f>
        <v>Detroit</v>
      </c>
      <c r="L303" t="str">
        <f>VLOOKUP(Table1[[#This Row],[Product Code]],Table4[[Product Code]:[Brand]],5,FALSE)</f>
        <v>Sony</v>
      </c>
      <c r="M303" t="str">
        <f>VLOOKUP(Table1[[#This Row],[Product Code]],Table4[[Product Code]:[Product Category]],3,FALSE)</f>
        <v>Accessories</v>
      </c>
      <c r="N303" t="str">
        <f>_xlfn.XLOOKUP(Table1[[#This Row],[Product Code]],Table4[Product Code],Table4[Subcategory])</f>
        <v>Keyboards</v>
      </c>
    </row>
    <row r="304" spans="2:14" x14ac:dyDescent="0.3">
      <c r="B304" s="26" t="s">
        <v>17</v>
      </c>
      <c r="C304" s="26" t="str">
        <f>IF(_xlfn.XLOOKUP(TRIM(Table1[[#This Row],[Store ID]]), 'Stores Details'!B306:B325, 'Stores Details'!G306:G325, "") = "Inactive", "Yes", "No")</f>
        <v>No</v>
      </c>
      <c r="D304" s="14" t="s">
        <v>43</v>
      </c>
      <c r="E304" s="51">
        <v>45537</v>
      </c>
      <c r="F304" s="14">
        <v>7</v>
      </c>
      <c r="G304" s="17">
        <v>9317.49</v>
      </c>
      <c r="H304" s="27">
        <v>5723.34</v>
      </c>
      <c r="I304">
        <f>YEAR(Table1[[#This Row],[Date]])</f>
        <v>2024</v>
      </c>
      <c r="J304" t="str">
        <f>"Q" &amp; ROUNDUP(MONTH(Table1[[#This Row],[Date]])/3, 0) &amp; "'" &amp; RIGHT(YEAR(Table1[[#This Row],[Date]]), 2)</f>
        <v>Q3'24</v>
      </c>
      <c r="K304" t="str">
        <f>VLOOKUP(Table1[[#This Row],[Store ID]],Table3[[Store ID]:[City]],4,FALSE)</f>
        <v>Richmond</v>
      </c>
      <c r="L304" t="str">
        <f>VLOOKUP(Table1[[#This Row],[Product Code]],Table4[[Product Code]:[Brand]],5,FALSE)</f>
        <v>Apple</v>
      </c>
      <c r="M304" t="str">
        <f>VLOOKUP(Table1[[#This Row],[Product Code]],Table4[[Product Code]:[Product Category]],3,FALSE)</f>
        <v>Smart Gadgets</v>
      </c>
      <c r="N304" t="str">
        <f>_xlfn.XLOOKUP(Table1[[#This Row],[Product Code]],Table4[Product Code],Table4[Subcategory])</f>
        <v>Smartwatches</v>
      </c>
    </row>
    <row r="305" spans="2:14" x14ac:dyDescent="0.3">
      <c r="B305" s="26" t="s">
        <v>24</v>
      </c>
      <c r="C305" s="26" t="str">
        <f>IF(_xlfn.XLOOKUP(TRIM(Table1[[#This Row],[Store ID]]), 'Stores Details'!B307:B326, 'Stores Details'!G307:G326, "") = "Inactive", "Yes", "No")</f>
        <v>No</v>
      </c>
      <c r="D305" s="14" t="s">
        <v>71</v>
      </c>
      <c r="E305" s="51">
        <v>45596</v>
      </c>
      <c r="F305" s="14">
        <v>25</v>
      </c>
      <c r="G305" s="17">
        <v>6481.75</v>
      </c>
      <c r="H305" s="27">
        <v>4236.75</v>
      </c>
      <c r="I305">
        <f>YEAR(Table1[[#This Row],[Date]])</f>
        <v>2024</v>
      </c>
      <c r="J305" t="str">
        <f>"Q" &amp; ROUNDUP(MONTH(Table1[[#This Row],[Date]])/3, 0) &amp; "'" &amp; RIGHT(YEAR(Table1[[#This Row],[Date]]), 2)</f>
        <v>Q4'24</v>
      </c>
      <c r="K305" t="str">
        <f>VLOOKUP(Table1[[#This Row],[Store ID]],Table3[[Store ID]:[City]],4,FALSE)</f>
        <v>Atlanta</v>
      </c>
      <c r="L305" t="str">
        <f>VLOOKUP(Table1[[#This Row],[Product Code]],Table4[[Product Code]:[Brand]],5,FALSE)</f>
        <v>HP</v>
      </c>
      <c r="M305" t="str">
        <f>VLOOKUP(Table1[[#This Row],[Product Code]],Table4[[Product Code]:[Product Category]],3,FALSE)</f>
        <v>Smart Gadgets</v>
      </c>
      <c r="N305" t="str">
        <f>_xlfn.XLOOKUP(Table1[[#This Row],[Product Code]],Table4[Product Code],Table4[Subcategory])</f>
        <v>Smart Speakers</v>
      </c>
    </row>
    <row r="306" spans="2:14" x14ac:dyDescent="0.3">
      <c r="B306" s="26" t="s">
        <v>16</v>
      </c>
      <c r="C306" s="26" t="str">
        <f>IF(_xlfn.XLOOKUP(TRIM(Table1[[#This Row],[Store ID]]), 'Stores Details'!B308:B327, 'Stores Details'!G308:G327, "") = "Inactive", "Yes", "No")</f>
        <v>No</v>
      </c>
      <c r="D306" s="14" t="s">
        <v>34</v>
      </c>
      <c r="E306" s="51">
        <v>45635</v>
      </c>
      <c r="F306" s="14">
        <v>26</v>
      </c>
      <c r="G306" s="17">
        <v>8401.9</v>
      </c>
      <c r="H306" s="27">
        <v>5196.3600000000006</v>
      </c>
      <c r="I306">
        <f>YEAR(Table1[[#This Row],[Date]])</f>
        <v>2024</v>
      </c>
      <c r="J306" t="str">
        <f>"Q" &amp; ROUNDUP(MONTH(Table1[[#This Row],[Date]])/3, 0) &amp; "'" &amp; RIGHT(YEAR(Table1[[#This Row],[Date]]), 2)</f>
        <v>Q4'24</v>
      </c>
      <c r="K306" t="str">
        <f>VLOOKUP(Table1[[#This Row],[Store ID]],Table3[[Store ID]:[City]],4,FALSE)</f>
        <v>Chicago</v>
      </c>
      <c r="L306" t="str">
        <f>VLOOKUP(Table1[[#This Row],[Product Code]],Table4[[Product Code]:[Brand]],5,FALSE)</f>
        <v>Samsung</v>
      </c>
      <c r="M306" t="str">
        <f>VLOOKUP(Table1[[#This Row],[Product Code]],Table4[[Product Code]:[Product Category]],3,FALSE)</f>
        <v>Gaming Consoles</v>
      </c>
      <c r="N306" t="str">
        <f>_xlfn.XLOOKUP(Table1[[#This Row],[Product Code]],Table4[Product Code],Table4[Subcategory])</f>
        <v>Game Consoles</v>
      </c>
    </row>
    <row r="307" spans="2:14" x14ac:dyDescent="0.3">
      <c r="B307" s="26" t="s">
        <v>16</v>
      </c>
      <c r="C307" s="26" t="str">
        <f>IF(_xlfn.XLOOKUP(TRIM(Table1[[#This Row],[Store ID]]), 'Stores Details'!B309:B328, 'Stores Details'!G309:G328, "") = "Inactive", "Yes", "No")</f>
        <v>No</v>
      </c>
      <c r="D307" s="14" t="s">
        <v>41</v>
      </c>
      <c r="E307" s="51">
        <v>45543</v>
      </c>
      <c r="F307" s="14">
        <v>7</v>
      </c>
      <c r="G307" s="17">
        <v>3364.9</v>
      </c>
      <c r="H307" s="27">
        <v>2113.58</v>
      </c>
      <c r="I307">
        <f>YEAR(Table1[[#This Row],[Date]])</f>
        <v>2024</v>
      </c>
      <c r="J307" t="str">
        <f>"Q" &amp; ROUNDUP(MONTH(Table1[[#This Row],[Date]])/3, 0) &amp; "'" &amp; RIGHT(YEAR(Table1[[#This Row],[Date]]), 2)</f>
        <v>Q3'24</v>
      </c>
      <c r="K307" t="str">
        <f>VLOOKUP(Table1[[#This Row],[Store ID]],Table3[[Store ID]:[City]],4,FALSE)</f>
        <v>Chicago</v>
      </c>
      <c r="L307" t="str">
        <f>VLOOKUP(Table1[[#This Row],[Product Code]],Table4[[Product Code]:[Brand]],5,FALSE)</f>
        <v>VoltEdge</v>
      </c>
      <c r="M307" t="str">
        <f>VLOOKUP(Table1[[#This Row],[Product Code]],Table4[[Product Code]:[Product Category]],3,FALSE)</f>
        <v>Laptops</v>
      </c>
      <c r="N307" t="str">
        <f>_xlfn.XLOOKUP(Table1[[#This Row],[Product Code]],Table4[Product Code],Table4[Subcategory])</f>
        <v>Gaming Laptops</v>
      </c>
    </row>
    <row r="308" spans="2:14" x14ac:dyDescent="0.3">
      <c r="B308" s="26" t="s">
        <v>24</v>
      </c>
      <c r="C308" s="26" t="str">
        <f>IF(_xlfn.XLOOKUP(TRIM(Table1[[#This Row],[Store ID]]), 'Stores Details'!B310:B329, 'Stores Details'!G310:G329, "") = "Inactive", "Yes", "No")</f>
        <v>No</v>
      </c>
      <c r="D308" s="14" t="s">
        <v>52</v>
      </c>
      <c r="E308" s="51">
        <v>45256</v>
      </c>
      <c r="F308" s="14">
        <v>36</v>
      </c>
      <c r="G308" s="17">
        <v>9706.32</v>
      </c>
      <c r="H308" s="27">
        <v>5900.0399999999991</v>
      </c>
      <c r="I308">
        <f>YEAR(Table1[[#This Row],[Date]])</f>
        <v>2023</v>
      </c>
      <c r="J308" t="str">
        <f>"Q" &amp; ROUNDUP(MONTH(Table1[[#This Row],[Date]])/3, 0) &amp; "'" &amp; RIGHT(YEAR(Table1[[#This Row],[Date]]), 2)</f>
        <v>Q4'23</v>
      </c>
      <c r="K308" t="str">
        <f>VLOOKUP(Table1[[#This Row],[Store ID]],Table3[[Store ID]:[City]],4,FALSE)</f>
        <v>Atlanta</v>
      </c>
      <c r="L308" t="str">
        <f>VLOOKUP(Table1[[#This Row],[Product Code]],Table4[[Product Code]:[Brand]],5,FALSE)</f>
        <v>ASUS</v>
      </c>
      <c r="M308" t="str">
        <f>VLOOKUP(Table1[[#This Row],[Product Code]],Table4[[Product Code]:[Product Category]],3,FALSE)</f>
        <v>Accessories</v>
      </c>
      <c r="N308" t="str">
        <f>_xlfn.XLOOKUP(Table1[[#This Row],[Product Code]],Table4[Product Code],Table4[Subcategory])</f>
        <v>Chargers</v>
      </c>
    </row>
    <row r="309" spans="2:14" x14ac:dyDescent="0.3">
      <c r="B309" s="26" t="s">
        <v>29</v>
      </c>
      <c r="C309" s="26" t="str">
        <f>IF(_xlfn.XLOOKUP(TRIM(Table1[[#This Row],[Store ID]]), 'Stores Details'!B311:B330, 'Stores Details'!G311:G330, "") = "Inactive", "Yes", "No")</f>
        <v>No</v>
      </c>
      <c r="D309" s="14" t="s">
        <v>43</v>
      </c>
      <c r="E309" s="51">
        <v>45632</v>
      </c>
      <c r="F309" s="14">
        <v>27</v>
      </c>
      <c r="G309" s="17">
        <v>35938.89</v>
      </c>
      <c r="H309" s="27">
        <v>22075.74</v>
      </c>
      <c r="I309">
        <f>YEAR(Table1[[#This Row],[Date]])</f>
        <v>2024</v>
      </c>
      <c r="J309" t="str">
        <f>"Q" &amp; ROUNDUP(MONTH(Table1[[#This Row],[Date]])/3, 0) &amp; "'" &amp; RIGHT(YEAR(Table1[[#This Row],[Date]]), 2)</f>
        <v>Q4'24</v>
      </c>
      <c r="K309" t="str">
        <f>VLOOKUP(Table1[[#This Row],[Store ID]],Table3[[Store ID]:[City]],4,FALSE)</f>
        <v>Kansas City</v>
      </c>
      <c r="L309" t="str">
        <f>VLOOKUP(Table1[[#This Row],[Product Code]],Table4[[Product Code]:[Brand]],5,FALSE)</f>
        <v>Apple</v>
      </c>
      <c r="M309" t="str">
        <f>VLOOKUP(Table1[[#This Row],[Product Code]],Table4[[Product Code]:[Product Category]],3,FALSE)</f>
        <v>Smart Gadgets</v>
      </c>
      <c r="N309" t="str">
        <f>_xlfn.XLOOKUP(Table1[[#This Row],[Product Code]],Table4[Product Code],Table4[Subcategory])</f>
        <v>Smartwatches</v>
      </c>
    </row>
    <row r="310" spans="2:14" x14ac:dyDescent="0.3">
      <c r="B310" s="26" t="s">
        <v>16</v>
      </c>
      <c r="C310" s="26" t="str">
        <f>IF(_xlfn.XLOOKUP(TRIM(Table1[[#This Row],[Store ID]]), 'Stores Details'!B312:B331, 'Stores Details'!G312:G331, "") = "Inactive", "Yes", "No")</f>
        <v>No</v>
      </c>
      <c r="D310" s="14" t="s">
        <v>41</v>
      </c>
      <c r="E310" s="51">
        <v>45347</v>
      </c>
      <c r="F310" s="14">
        <v>29</v>
      </c>
      <c r="G310" s="17">
        <v>13940.3</v>
      </c>
      <c r="H310" s="27">
        <v>8756.26</v>
      </c>
      <c r="I310">
        <f>YEAR(Table1[[#This Row],[Date]])</f>
        <v>2024</v>
      </c>
      <c r="J310" t="str">
        <f>"Q" &amp; ROUNDUP(MONTH(Table1[[#This Row],[Date]])/3, 0) &amp; "'" &amp; RIGHT(YEAR(Table1[[#This Row],[Date]]), 2)</f>
        <v>Q1'24</v>
      </c>
      <c r="K310" t="str">
        <f>VLOOKUP(Table1[[#This Row],[Store ID]],Table3[[Store ID]:[City]],4,FALSE)</f>
        <v>Chicago</v>
      </c>
      <c r="L310" t="str">
        <f>VLOOKUP(Table1[[#This Row],[Product Code]],Table4[[Product Code]:[Brand]],5,FALSE)</f>
        <v>VoltEdge</v>
      </c>
      <c r="M310" t="str">
        <f>VLOOKUP(Table1[[#This Row],[Product Code]],Table4[[Product Code]:[Product Category]],3,FALSE)</f>
        <v>Laptops</v>
      </c>
      <c r="N310" t="str">
        <f>_xlfn.XLOOKUP(Table1[[#This Row],[Product Code]],Table4[Product Code],Table4[Subcategory])</f>
        <v>Gaming Laptops</v>
      </c>
    </row>
    <row r="311" spans="2:14" x14ac:dyDescent="0.3">
      <c r="B311" s="26" t="s">
        <v>29</v>
      </c>
      <c r="C311" s="26" t="str">
        <f>IF(_xlfn.XLOOKUP(TRIM(Table1[[#This Row],[Store ID]]), 'Stores Details'!B313:B332, 'Stores Details'!G313:G332, "") = "Inactive", "Yes", "No")</f>
        <v>No</v>
      </c>
      <c r="D311" s="14" t="s">
        <v>78</v>
      </c>
      <c r="E311" s="51">
        <v>45232</v>
      </c>
      <c r="F311" s="14">
        <v>23</v>
      </c>
      <c r="G311" s="17">
        <v>3085.4500000000003</v>
      </c>
      <c r="H311" s="27">
        <v>2548.8599999999997</v>
      </c>
      <c r="I311">
        <f>YEAR(Table1[[#This Row],[Date]])</f>
        <v>2023</v>
      </c>
      <c r="J311" t="str">
        <f>"Q" &amp; ROUNDUP(MONTH(Table1[[#This Row],[Date]])/3, 0) &amp; "'" &amp; RIGHT(YEAR(Table1[[#This Row],[Date]]), 2)</f>
        <v>Q4'23</v>
      </c>
      <c r="K311" t="str">
        <f>VLOOKUP(Table1[[#This Row],[Store ID]],Table3[[Store ID]:[City]],4,FALSE)</f>
        <v>Kansas City</v>
      </c>
      <c r="L311" t="str">
        <f>VLOOKUP(Table1[[#This Row],[Product Code]],Table4[[Product Code]:[Brand]],5,FALSE)</f>
        <v>VoltEdge</v>
      </c>
      <c r="M311" t="str">
        <f>VLOOKUP(Table1[[#This Row],[Product Code]],Table4[[Product Code]:[Product Category]],3,FALSE)</f>
        <v>Accessories</v>
      </c>
      <c r="N311" t="str">
        <f>_xlfn.XLOOKUP(Table1[[#This Row],[Product Code]],Table4[Product Code],Table4[Subcategory])</f>
        <v>Laptop Sleeves</v>
      </c>
    </row>
    <row r="312" spans="2:14" x14ac:dyDescent="0.3">
      <c r="B312" s="26" t="s">
        <v>14</v>
      </c>
      <c r="C312" s="26" t="str">
        <f>IF(_xlfn.XLOOKUP(TRIM(Table1[[#This Row],[Store ID]]), 'Stores Details'!B314:B333, 'Stores Details'!G314:G333, "") = "Inactive", "Yes", "No")</f>
        <v>No</v>
      </c>
      <c r="D312" s="14" t="s">
        <v>58</v>
      </c>
      <c r="E312" s="51">
        <v>45324</v>
      </c>
      <c r="F312" s="14">
        <v>13</v>
      </c>
      <c r="G312" s="17">
        <v>11414.91</v>
      </c>
      <c r="H312" s="27">
        <v>7864.6100000000006</v>
      </c>
      <c r="I312">
        <f>YEAR(Table1[[#This Row],[Date]])</f>
        <v>2024</v>
      </c>
      <c r="J312" t="str">
        <f>"Q" &amp; ROUNDUP(MONTH(Table1[[#This Row],[Date]])/3, 0) &amp; "'" &amp; RIGHT(YEAR(Table1[[#This Row],[Date]]), 2)</f>
        <v>Q1'24</v>
      </c>
      <c r="K312" t="str">
        <f>VLOOKUP(Table1[[#This Row],[Store ID]],Table3[[Store ID]:[City]],4,FALSE)</f>
        <v>Los Angeles</v>
      </c>
      <c r="L312" t="str">
        <f>VLOOKUP(Table1[[#This Row],[Product Code]],Table4[[Product Code]:[Brand]],5,FALSE)</f>
        <v>Sony</v>
      </c>
      <c r="M312" t="str">
        <f>VLOOKUP(Table1[[#This Row],[Product Code]],Table4[[Product Code]:[Product Category]],3,FALSE)</f>
        <v>Accessories</v>
      </c>
      <c r="N312" t="str">
        <f>_xlfn.XLOOKUP(Table1[[#This Row],[Product Code]],Table4[Product Code],Table4[Subcategory])</f>
        <v>Chargers</v>
      </c>
    </row>
    <row r="313" spans="2:14" x14ac:dyDescent="0.3">
      <c r="B313" s="26" t="s">
        <v>17</v>
      </c>
      <c r="C313" s="26" t="str">
        <f>IF(_xlfn.XLOOKUP(TRIM(Table1[[#This Row],[Store ID]]), 'Stores Details'!B315:B334, 'Stores Details'!G315:G334, "") = "Inactive", "Yes", "No")</f>
        <v>No</v>
      </c>
      <c r="D313" s="14" t="s">
        <v>41</v>
      </c>
      <c r="E313" s="51">
        <v>45434</v>
      </c>
      <c r="F313" s="14">
        <v>11</v>
      </c>
      <c r="G313" s="17">
        <v>5287.7</v>
      </c>
      <c r="H313" s="27">
        <v>3321.34</v>
      </c>
      <c r="I313">
        <f>YEAR(Table1[[#This Row],[Date]])</f>
        <v>2024</v>
      </c>
      <c r="J313" t="str">
        <f>"Q" &amp; ROUNDUP(MONTH(Table1[[#This Row],[Date]])/3, 0) &amp; "'" &amp; RIGHT(YEAR(Table1[[#This Row],[Date]]), 2)</f>
        <v>Q2'24</v>
      </c>
      <c r="K313" t="str">
        <f>VLOOKUP(Table1[[#This Row],[Store ID]],Table3[[Store ID]:[City]],4,FALSE)</f>
        <v>Richmond</v>
      </c>
      <c r="L313" t="str">
        <f>VLOOKUP(Table1[[#This Row],[Product Code]],Table4[[Product Code]:[Brand]],5,FALSE)</f>
        <v>VoltEdge</v>
      </c>
      <c r="M313" t="str">
        <f>VLOOKUP(Table1[[#This Row],[Product Code]],Table4[[Product Code]:[Product Category]],3,FALSE)</f>
        <v>Laptops</v>
      </c>
      <c r="N313" t="str">
        <f>_xlfn.XLOOKUP(Table1[[#This Row],[Product Code]],Table4[Product Code],Table4[Subcategory])</f>
        <v>Gaming Laptops</v>
      </c>
    </row>
    <row r="314" spans="2:14" x14ac:dyDescent="0.3">
      <c r="B314" s="26" t="s">
        <v>22</v>
      </c>
      <c r="C314" s="26" t="str">
        <f>IF(_xlfn.XLOOKUP(TRIM(Table1[[#This Row],[Store ID]]), 'Stores Details'!B316:B335, 'Stores Details'!G316:G335, "") = "Inactive", "Yes", "No")</f>
        <v>No</v>
      </c>
      <c r="D314" s="14" t="s">
        <v>15</v>
      </c>
      <c r="E314" s="51">
        <v>45457</v>
      </c>
      <c r="F314" s="14">
        <v>20</v>
      </c>
      <c r="G314" s="17">
        <v>11248.199999999999</v>
      </c>
      <c r="H314" s="27">
        <v>8588.6</v>
      </c>
      <c r="I314">
        <f>YEAR(Table1[[#This Row],[Date]])</f>
        <v>2024</v>
      </c>
      <c r="J314" t="str">
        <f>"Q" &amp; ROUNDUP(MONTH(Table1[[#This Row],[Date]])/3, 0) &amp; "'" &amp; RIGHT(YEAR(Table1[[#This Row],[Date]]), 2)</f>
        <v>Q2'24</v>
      </c>
      <c r="K314" t="str">
        <f>VLOOKUP(Table1[[#This Row],[Store ID]],Table3[[Store ID]:[City]],4,FALSE)</f>
        <v>Detroit</v>
      </c>
      <c r="L314" t="str">
        <f>VLOOKUP(Table1[[#This Row],[Product Code]],Table4[[Product Code]:[Brand]],5,FALSE)</f>
        <v>Bose</v>
      </c>
      <c r="M314" t="str">
        <f>VLOOKUP(Table1[[#This Row],[Product Code]],Table4[[Product Code]:[Product Category]],3,FALSE)</f>
        <v>Accessories</v>
      </c>
      <c r="N314" t="str">
        <f>_xlfn.XLOOKUP(Table1[[#This Row],[Product Code]],Table4[Product Code],Table4[Subcategory])</f>
        <v>Mice</v>
      </c>
    </row>
    <row r="315" spans="2:14" x14ac:dyDescent="0.3">
      <c r="B315" s="26" t="s">
        <v>24</v>
      </c>
      <c r="C315" s="26" t="str">
        <f>IF(_xlfn.XLOOKUP(TRIM(Table1[[#This Row],[Store ID]]), 'Stores Details'!B317:B336, 'Stores Details'!G317:G336, "") = "Inactive", "Yes", "No")</f>
        <v>No</v>
      </c>
      <c r="D315" s="14" t="s">
        <v>78</v>
      </c>
      <c r="E315" s="51">
        <v>45013</v>
      </c>
      <c r="F315" s="14">
        <v>25</v>
      </c>
      <c r="G315" s="17">
        <v>3353.75</v>
      </c>
      <c r="H315" s="27">
        <v>2770.5</v>
      </c>
      <c r="I315">
        <f>YEAR(Table1[[#This Row],[Date]])</f>
        <v>2023</v>
      </c>
      <c r="J315" t="str">
        <f>"Q" &amp; ROUNDUP(MONTH(Table1[[#This Row],[Date]])/3, 0) &amp; "'" &amp; RIGHT(YEAR(Table1[[#This Row],[Date]]), 2)</f>
        <v>Q1'23</v>
      </c>
      <c r="K315" t="str">
        <f>VLOOKUP(Table1[[#This Row],[Store ID]],Table3[[Store ID]:[City]],4,FALSE)</f>
        <v>Atlanta</v>
      </c>
      <c r="L315" t="str">
        <f>VLOOKUP(Table1[[#This Row],[Product Code]],Table4[[Product Code]:[Brand]],5,FALSE)</f>
        <v>VoltEdge</v>
      </c>
      <c r="M315" t="str">
        <f>VLOOKUP(Table1[[#This Row],[Product Code]],Table4[[Product Code]:[Product Category]],3,FALSE)</f>
        <v>Accessories</v>
      </c>
      <c r="N315" t="str">
        <f>_xlfn.XLOOKUP(Table1[[#This Row],[Product Code]],Table4[Product Code],Table4[Subcategory])</f>
        <v>Laptop Sleeves</v>
      </c>
    </row>
    <row r="316" spans="2:14" x14ac:dyDescent="0.3">
      <c r="B316" s="26" t="s">
        <v>14</v>
      </c>
      <c r="C316" s="26" t="str">
        <f>IF(_xlfn.XLOOKUP(TRIM(Table1[[#This Row],[Store ID]]), 'Stores Details'!B318:B337, 'Stores Details'!G318:G337, "") = "Inactive", "Yes", "No")</f>
        <v>No</v>
      </c>
      <c r="D316" s="14" t="s">
        <v>71</v>
      </c>
      <c r="E316" s="51">
        <v>45217</v>
      </c>
      <c r="F316" s="14">
        <v>37</v>
      </c>
      <c r="G316" s="17">
        <v>9592.99</v>
      </c>
      <c r="H316" s="27">
        <v>6270.39</v>
      </c>
      <c r="I316">
        <f>YEAR(Table1[[#This Row],[Date]])</f>
        <v>2023</v>
      </c>
      <c r="J316" t="str">
        <f>"Q" &amp; ROUNDUP(MONTH(Table1[[#This Row],[Date]])/3, 0) &amp; "'" &amp; RIGHT(YEAR(Table1[[#This Row],[Date]]), 2)</f>
        <v>Q4'23</v>
      </c>
      <c r="K316" t="str">
        <f>VLOOKUP(Table1[[#This Row],[Store ID]],Table3[[Store ID]:[City]],4,FALSE)</f>
        <v>Los Angeles</v>
      </c>
      <c r="L316" t="str">
        <f>VLOOKUP(Table1[[#This Row],[Product Code]],Table4[[Product Code]:[Brand]],5,FALSE)</f>
        <v>HP</v>
      </c>
      <c r="M316" t="str">
        <f>VLOOKUP(Table1[[#This Row],[Product Code]],Table4[[Product Code]:[Product Category]],3,FALSE)</f>
        <v>Smart Gadgets</v>
      </c>
      <c r="N316" t="str">
        <f>_xlfn.XLOOKUP(Table1[[#This Row],[Product Code]],Table4[Product Code],Table4[Subcategory])</f>
        <v>Smart Speakers</v>
      </c>
    </row>
    <row r="317" spans="2:14" x14ac:dyDescent="0.3">
      <c r="B317" s="26" t="s">
        <v>14</v>
      </c>
      <c r="C317" s="26" t="str">
        <f>IF(_xlfn.XLOOKUP(TRIM(Table1[[#This Row],[Store ID]]), 'Stores Details'!B319:B338, 'Stores Details'!G319:G338, "") = "Inactive", "Yes", "No")</f>
        <v>No</v>
      </c>
      <c r="D317" s="14" t="s">
        <v>37</v>
      </c>
      <c r="E317" s="51">
        <v>45636</v>
      </c>
      <c r="F317" s="14">
        <v>32</v>
      </c>
      <c r="G317" s="17">
        <v>47086.720000000001</v>
      </c>
      <c r="H317" s="27">
        <v>31860.799999999999</v>
      </c>
      <c r="I317">
        <f>YEAR(Table1[[#This Row],[Date]])</f>
        <v>2024</v>
      </c>
      <c r="J317" t="str">
        <f>"Q" &amp; ROUNDUP(MONTH(Table1[[#This Row],[Date]])/3, 0) &amp; "'" &amp; RIGHT(YEAR(Table1[[#This Row],[Date]]), 2)</f>
        <v>Q4'24</v>
      </c>
      <c r="K317" t="str">
        <f>VLOOKUP(Table1[[#This Row],[Store ID]],Table3[[Store ID]:[City]],4,FALSE)</f>
        <v>Los Angeles</v>
      </c>
      <c r="L317" t="str">
        <f>VLOOKUP(Table1[[#This Row],[Product Code]],Table4[[Product Code]:[Brand]],5,FALSE)</f>
        <v>VoltEdge</v>
      </c>
      <c r="M317" t="str">
        <f>VLOOKUP(Table1[[#This Row],[Product Code]],Table4[[Product Code]:[Product Category]],3,FALSE)</f>
        <v>Smart Gadgets</v>
      </c>
      <c r="N317" t="str">
        <f>_xlfn.XLOOKUP(Table1[[#This Row],[Product Code]],Table4[Product Code],Table4[Subcategory])</f>
        <v>Fitness Bands</v>
      </c>
    </row>
    <row r="318" spans="2:14" x14ac:dyDescent="0.3">
      <c r="B318" s="26" t="s">
        <v>16</v>
      </c>
      <c r="C318" s="26" t="str">
        <f>IF(_xlfn.XLOOKUP(TRIM(Table1[[#This Row],[Store ID]]), 'Stores Details'!B320:B339, 'Stores Details'!G320:G339, "") = "Inactive", "Yes", "No")</f>
        <v>No</v>
      </c>
      <c r="D318" s="14" t="s">
        <v>44</v>
      </c>
      <c r="E318" s="51">
        <v>45524</v>
      </c>
      <c r="F318" s="14">
        <v>16</v>
      </c>
      <c r="G318" s="17">
        <v>15152.8</v>
      </c>
      <c r="H318" s="27">
        <v>10678.08</v>
      </c>
      <c r="I318">
        <f>YEAR(Table1[[#This Row],[Date]])</f>
        <v>2024</v>
      </c>
      <c r="J318" t="str">
        <f>"Q" &amp; ROUNDUP(MONTH(Table1[[#This Row],[Date]])/3, 0) &amp; "'" &amp; RIGHT(YEAR(Table1[[#This Row],[Date]]), 2)</f>
        <v>Q3'24</v>
      </c>
      <c r="K318" t="str">
        <f>VLOOKUP(Table1[[#This Row],[Store ID]],Table3[[Store ID]:[City]],4,FALSE)</f>
        <v>Chicago</v>
      </c>
      <c r="L318" t="str">
        <f>VLOOKUP(Table1[[#This Row],[Product Code]],Table4[[Product Code]:[Brand]],5,FALSE)</f>
        <v>Bose</v>
      </c>
      <c r="M318" t="str">
        <f>VLOOKUP(Table1[[#This Row],[Product Code]],Table4[[Product Code]:[Product Category]],3,FALSE)</f>
        <v>Accessories</v>
      </c>
      <c r="N318" t="str">
        <f>_xlfn.XLOOKUP(Table1[[#This Row],[Product Code]],Table4[Product Code],Table4[Subcategory])</f>
        <v>Keyboards</v>
      </c>
    </row>
    <row r="319" spans="2:14" x14ac:dyDescent="0.3">
      <c r="B319" s="26" t="s">
        <v>20</v>
      </c>
      <c r="C319" s="26" t="str">
        <f>IF(_xlfn.XLOOKUP(TRIM(Table1[[#This Row],[Store ID]]), 'Stores Details'!B321:B340, 'Stores Details'!G321:G340, "") = "Inactive", "Yes", "No")</f>
        <v>No</v>
      </c>
      <c r="D319" s="14" t="s">
        <v>31</v>
      </c>
      <c r="E319" s="51">
        <v>45650</v>
      </c>
      <c r="F319" s="14">
        <v>28</v>
      </c>
      <c r="G319" s="17">
        <v>17002.440000000002</v>
      </c>
      <c r="H319" s="27">
        <v>10425.519999999999</v>
      </c>
      <c r="I319">
        <f>YEAR(Table1[[#This Row],[Date]])</f>
        <v>2024</v>
      </c>
      <c r="J319" t="str">
        <f>"Q" &amp; ROUNDUP(MONTH(Table1[[#This Row],[Date]])/3, 0) &amp; "'" &amp; RIGHT(YEAR(Table1[[#This Row],[Date]]), 2)</f>
        <v>Q4'24</v>
      </c>
      <c r="K319" t="str">
        <f>VLOOKUP(Table1[[#This Row],[Store ID]],Table3[[Store ID]:[City]],4,FALSE)</f>
        <v>Denver</v>
      </c>
      <c r="L319" t="str">
        <f>VLOOKUP(Table1[[#This Row],[Product Code]],Table4[[Product Code]:[Brand]],5,FALSE)</f>
        <v>VoltEdge</v>
      </c>
      <c r="M319" t="str">
        <f>VLOOKUP(Table1[[#This Row],[Product Code]],Table4[[Product Code]:[Product Category]],3,FALSE)</f>
        <v>Laptops</v>
      </c>
      <c r="N319" t="str">
        <f>_xlfn.XLOOKUP(Table1[[#This Row],[Product Code]],Table4[Product Code],Table4[Subcategory])</f>
        <v>Ultrabooks</v>
      </c>
    </row>
    <row r="320" spans="2:14" x14ac:dyDescent="0.3">
      <c r="B320" s="26" t="s">
        <v>30</v>
      </c>
      <c r="C320" s="26" t="str">
        <f>IF(_xlfn.XLOOKUP(TRIM(Table1[[#This Row],[Store ID]]), 'Stores Details'!B322:B341, 'Stores Details'!G322:G341, "") = "Inactive", "Yes", "No")</f>
        <v>No</v>
      </c>
      <c r="D320" s="14" t="s">
        <v>44</v>
      </c>
      <c r="E320" s="51">
        <v>45386</v>
      </c>
      <c r="F320" s="14">
        <v>8</v>
      </c>
      <c r="G320" s="17">
        <v>7576.4</v>
      </c>
      <c r="H320" s="27">
        <v>5339.04</v>
      </c>
      <c r="I320">
        <f>YEAR(Table1[[#This Row],[Date]])</f>
        <v>2024</v>
      </c>
      <c r="J320" t="str">
        <f>"Q" &amp; ROUNDUP(MONTH(Table1[[#This Row],[Date]])/3, 0) &amp; "'" &amp; RIGHT(YEAR(Table1[[#This Row],[Date]]), 2)</f>
        <v>Q2'24</v>
      </c>
      <c r="K320" t="str">
        <f>VLOOKUP(Table1[[#This Row],[Store ID]],Table3[[Store ID]:[City]],4,FALSE)</f>
        <v>Nashville</v>
      </c>
      <c r="L320" t="str">
        <f>VLOOKUP(Table1[[#This Row],[Product Code]],Table4[[Product Code]:[Brand]],5,FALSE)</f>
        <v>Bose</v>
      </c>
      <c r="M320" t="str">
        <f>VLOOKUP(Table1[[#This Row],[Product Code]],Table4[[Product Code]:[Product Category]],3,FALSE)</f>
        <v>Accessories</v>
      </c>
      <c r="N320" t="str">
        <f>_xlfn.XLOOKUP(Table1[[#This Row],[Product Code]],Table4[Product Code],Table4[Subcategory])</f>
        <v>Keyboards</v>
      </c>
    </row>
    <row r="321" spans="2:14" x14ac:dyDescent="0.3">
      <c r="B321" s="26" t="s">
        <v>27</v>
      </c>
      <c r="C321" s="26" t="str">
        <f>IF(_xlfn.XLOOKUP(TRIM(Table1[[#This Row],[Store ID]]), 'Stores Details'!B323:B342, 'Stores Details'!G323:G342, "") = "Inactive", "Yes", "No")</f>
        <v>No</v>
      </c>
      <c r="D321" s="14" t="s">
        <v>43</v>
      </c>
      <c r="E321" s="51">
        <v>45444</v>
      </c>
      <c r="F321" s="14">
        <v>12</v>
      </c>
      <c r="G321" s="17">
        <v>15972.84</v>
      </c>
      <c r="H321" s="27">
        <v>9811.44</v>
      </c>
      <c r="I321">
        <f>YEAR(Table1[[#This Row],[Date]])</f>
        <v>2024</v>
      </c>
      <c r="J321" t="str">
        <f>"Q" &amp; ROUNDUP(MONTH(Table1[[#This Row],[Date]])/3, 0) &amp; "'" &amp; RIGHT(YEAR(Table1[[#This Row],[Date]]), 2)</f>
        <v>Q2'24</v>
      </c>
      <c r="K321" t="str">
        <f>VLOOKUP(Table1[[#This Row],[Store ID]],Table3[[Store ID]:[City]],4,FALSE)</f>
        <v>New York</v>
      </c>
      <c r="L321" t="str">
        <f>VLOOKUP(Table1[[#This Row],[Product Code]],Table4[[Product Code]:[Brand]],5,FALSE)</f>
        <v>Apple</v>
      </c>
      <c r="M321" t="str">
        <f>VLOOKUP(Table1[[#This Row],[Product Code]],Table4[[Product Code]:[Product Category]],3,FALSE)</f>
        <v>Smart Gadgets</v>
      </c>
      <c r="N321" t="str">
        <f>_xlfn.XLOOKUP(Table1[[#This Row],[Product Code]],Table4[Product Code],Table4[Subcategory])</f>
        <v>Smartwatches</v>
      </c>
    </row>
    <row r="322" spans="2:14" x14ac:dyDescent="0.3">
      <c r="B322" s="26" t="s">
        <v>28</v>
      </c>
      <c r="C322" s="26" t="str">
        <f>IF(_xlfn.XLOOKUP(TRIM(Table1[[#This Row],[Store ID]]), 'Stores Details'!B324:B343, 'Stores Details'!G324:G343, "") = "Inactive", "Yes", "No")</f>
        <v>No</v>
      </c>
      <c r="D322" s="14" t="s">
        <v>68</v>
      </c>
      <c r="E322" s="51">
        <v>44973</v>
      </c>
      <c r="F322" s="14">
        <v>21</v>
      </c>
      <c r="G322" s="17">
        <v>21921.480000000003</v>
      </c>
      <c r="H322" s="27">
        <v>13524.84</v>
      </c>
      <c r="I322">
        <f>YEAR(Table1[[#This Row],[Date]])</f>
        <v>2023</v>
      </c>
      <c r="J322" t="str">
        <f>"Q" &amp; ROUNDUP(MONTH(Table1[[#This Row],[Date]])/3, 0) &amp; "'" &amp; RIGHT(YEAR(Table1[[#This Row],[Date]]), 2)</f>
        <v>Q1'23</v>
      </c>
      <c r="K322" t="str">
        <f>VLOOKUP(Table1[[#This Row],[Store ID]],Table3[[Store ID]:[City]],4,FALSE)</f>
        <v>Portland</v>
      </c>
      <c r="L322" t="str">
        <f>VLOOKUP(Table1[[#This Row],[Product Code]],Table4[[Product Code]:[Brand]],5,FALSE)</f>
        <v>Apple</v>
      </c>
      <c r="M322" t="str">
        <f>VLOOKUP(Table1[[#This Row],[Product Code]],Table4[[Product Code]:[Product Category]],3,FALSE)</f>
        <v>Gaming Consoles</v>
      </c>
      <c r="N322" t="str">
        <f>_xlfn.XLOOKUP(Table1[[#This Row],[Product Code]],Table4[Product Code],Table4[Subcategory])</f>
        <v>VR Headsets</v>
      </c>
    </row>
    <row r="323" spans="2:14" x14ac:dyDescent="0.3">
      <c r="B323" s="26" t="s">
        <v>17</v>
      </c>
      <c r="C323" s="26" t="str">
        <f>IF(_xlfn.XLOOKUP(TRIM(Table1[[#This Row],[Store ID]]), 'Stores Details'!B325:B344, 'Stores Details'!G325:G344, "") = "Inactive", "Yes", "No")</f>
        <v>No</v>
      </c>
      <c r="D323" s="14" t="s">
        <v>40</v>
      </c>
      <c r="E323" s="51">
        <v>45618</v>
      </c>
      <c r="F323" s="14">
        <v>24</v>
      </c>
      <c r="G323" s="17">
        <v>32490.959999999999</v>
      </c>
      <c r="H323" s="27">
        <v>23387.040000000001</v>
      </c>
      <c r="I323">
        <f>YEAR(Table1[[#This Row],[Date]])</f>
        <v>2024</v>
      </c>
      <c r="J323" t="str">
        <f>"Q" &amp; ROUNDUP(MONTH(Table1[[#This Row],[Date]])/3, 0) &amp; "'" &amp; RIGHT(YEAR(Table1[[#This Row],[Date]]), 2)</f>
        <v>Q4'24</v>
      </c>
      <c r="K323" t="str">
        <f>VLOOKUP(Table1[[#This Row],[Store ID]],Table3[[Store ID]:[City]],4,FALSE)</f>
        <v>Richmond</v>
      </c>
      <c r="L323" t="str">
        <f>VLOOKUP(Table1[[#This Row],[Product Code]],Table4[[Product Code]:[Brand]],5,FALSE)</f>
        <v>HP</v>
      </c>
      <c r="M323" t="str">
        <f>VLOOKUP(Table1[[#This Row],[Product Code]],Table4[[Product Code]:[Product Category]],3,FALSE)</f>
        <v>Gaming Consoles</v>
      </c>
      <c r="N323" t="str">
        <f>_xlfn.XLOOKUP(Table1[[#This Row],[Product Code]],Table4[Product Code],Table4[Subcategory])</f>
        <v>Game Consoles</v>
      </c>
    </row>
    <row r="324" spans="2:14" x14ac:dyDescent="0.3">
      <c r="B324" s="26" t="s">
        <v>14</v>
      </c>
      <c r="C324" s="26" t="str">
        <f>IF(_xlfn.XLOOKUP(TRIM(Table1[[#This Row],[Store ID]]), 'Stores Details'!B326:B345, 'Stores Details'!G326:G345, "") = "Inactive", "Yes", "No")</f>
        <v>No</v>
      </c>
      <c r="D324" s="14" t="s">
        <v>44</v>
      </c>
      <c r="E324" s="51">
        <v>45311</v>
      </c>
      <c r="F324" s="14">
        <v>20</v>
      </c>
      <c r="G324" s="17">
        <v>18941</v>
      </c>
      <c r="H324" s="27">
        <v>13347.6</v>
      </c>
      <c r="I324">
        <f>YEAR(Table1[[#This Row],[Date]])</f>
        <v>2024</v>
      </c>
      <c r="J324" t="str">
        <f>"Q" &amp; ROUNDUP(MONTH(Table1[[#This Row],[Date]])/3, 0) &amp; "'" &amp; RIGHT(YEAR(Table1[[#This Row],[Date]]), 2)</f>
        <v>Q1'24</v>
      </c>
      <c r="K324" t="str">
        <f>VLOOKUP(Table1[[#This Row],[Store ID]],Table3[[Store ID]:[City]],4,FALSE)</f>
        <v>Los Angeles</v>
      </c>
      <c r="L324" t="str">
        <f>VLOOKUP(Table1[[#This Row],[Product Code]],Table4[[Product Code]:[Brand]],5,FALSE)</f>
        <v>Bose</v>
      </c>
      <c r="M324" t="str">
        <f>VLOOKUP(Table1[[#This Row],[Product Code]],Table4[[Product Code]:[Product Category]],3,FALSE)</f>
        <v>Accessories</v>
      </c>
      <c r="N324" t="str">
        <f>_xlfn.XLOOKUP(Table1[[#This Row],[Product Code]],Table4[Product Code],Table4[Subcategory])</f>
        <v>Keyboards</v>
      </c>
    </row>
    <row r="325" spans="2:14" x14ac:dyDescent="0.3">
      <c r="B325" s="26" t="s">
        <v>28</v>
      </c>
      <c r="C325" s="26" t="str">
        <f>IF(_xlfn.XLOOKUP(TRIM(Table1[[#This Row],[Store ID]]), 'Stores Details'!B327:B346, 'Stores Details'!G327:G346, "") = "Inactive", "Yes", "No")</f>
        <v>No</v>
      </c>
      <c r="D325" s="14" t="s">
        <v>62</v>
      </c>
      <c r="E325" s="51">
        <v>45182</v>
      </c>
      <c r="F325" s="14">
        <v>8</v>
      </c>
      <c r="G325" s="17">
        <v>5224</v>
      </c>
      <c r="H325" s="27">
        <v>3913.2</v>
      </c>
      <c r="I325">
        <f>YEAR(Table1[[#This Row],[Date]])</f>
        <v>2023</v>
      </c>
      <c r="J325" t="str">
        <f>"Q" &amp; ROUNDUP(MONTH(Table1[[#This Row],[Date]])/3, 0) &amp; "'" &amp; RIGHT(YEAR(Table1[[#This Row],[Date]]), 2)</f>
        <v>Q3'23</v>
      </c>
      <c r="K325" t="str">
        <f>VLOOKUP(Table1[[#This Row],[Store ID]],Table3[[Store ID]:[City]],4,FALSE)</f>
        <v>Portland</v>
      </c>
      <c r="L325" t="str">
        <f>VLOOKUP(Table1[[#This Row],[Product Code]],Table4[[Product Code]:[Brand]],5,FALSE)</f>
        <v>ASUS</v>
      </c>
      <c r="M325" t="str">
        <f>VLOOKUP(Table1[[#This Row],[Product Code]],Table4[[Product Code]:[Product Category]],3,FALSE)</f>
        <v>Laptops</v>
      </c>
      <c r="N325" t="str">
        <f>_xlfn.XLOOKUP(Table1[[#This Row],[Product Code]],Table4[Product Code],Table4[Subcategory])</f>
        <v>Gaming Laptops</v>
      </c>
    </row>
    <row r="326" spans="2:14" x14ac:dyDescent="0.3">
      <c r="B326" s="26" t="s">
        <v>14</v>
      </c>
      <c r="C326" s="26" t="str">
        <f>IF(_xlfn.XLOOKUP(TRIM(Table1[[#This Row],[Store ID]]), 'Stores Details'!B328:B347, 'Stores Details'!G328:G347, "") = "Inactive", "Yes", "No")</f>
        <v>No</v>
      </c>
      <c r="D326" s="14" t="s">
        <v>79</v>
      </c>
      <c r="E326" s="51">
        <v>45262</v>
      </c>
      <c r="F326" s="14">
        <v>25</v>
      </c>
      <c r="G326" s="17">
        <v>22205.25</v>
      </c>
      <c r="H326" s="27">
        <v>18061.25</v>
      </c>
      <c r="I326">
        <f>YEAR(Table1[[#This Row],[Date]])</f>
        <v>2023</v>
      </c>
      <c r="J326" t="str">
        <f>"Q" &amp; ROUNDUP(MONTH(Table1[[#This Row],[Date]])/3, 0) &amp; "'" &amp; RIGHT(YEAR(Table1[[#This Row],[Date]]), 2)</f>
        <v>Q4'23</v>
      </c>
      <c r="K326" t="str">
        <f>VLOOKUP(Table1[[#This Row],[Store ID]],Table3[[Store ID]:[City]],4,FALSE)</f>
        <v>Los Angeles</v>
      </c>
      <c r="L326" t="str">
        <f>VLOOKUP(Table1[[#This Row],[Product Code]],Table4[[Product Code]:[Brand]],5,FALSE)</f>
        <v>Sony</v>
      </c>
      <c r="M326" t="str">
        <f>VLOOKUP(Table1[[#This Row],[Product Code]],Table4[[Product Code]:[Product Category]],3,FALSE)</f>
        <v>Accessories</v>
      </c>
      <c r="N326" t="str">
        <f>_xlfn.XLOOKUP(Table1[[#This Row],[Product Code]],Table4[Product Code],Table4[Subcategory])</f>
        <v>Keyboards</v>
      </c>
    </row>
    <row r="327" spans="2:14" x14ac:dyDescent="0.3">
      <c r="B327" s="26" t="s">
        <v>29</v>
      </c>
      <c r="C327" s="26" t="str">
        <f>IF(_xlfn.XLOOKUP(TRIM(Table1[[#This Row],[Store ID]]), 'Stores Details'!B329:B348, 'Stores Details'!G329:G348, "") = "Inactive", "Yes", "No")</f>
        <v>No</v>
      </c>
      <c r="D327" s="14" t="s">
        <v>37</v>
      </c>
      <c r="E327" s="51">
        <v>45518</v>
      </c>
      <c r="F327" s="14">
        <v>17</v>
      </c>
      <c r="G327" s="17">
        <v>25014.82</v>
      </c>
      <c r="H327" s="27">
        <v>16926.05</v>
      </c>
      <c r="I327">
        <f>YEAR(Table1[[#This Row],[Date]])</f>
        <v>2024</v>
      </c>
      <c r="J327" t="str">
        <f>"Q" &amp; ROUNDUP(MONTH(Table1[[#This Row],[Date]])/3, 0) &amp; "'" &amp; RIGHT(YEAR(Table1[[#This Row],[Date]]), 2)</f>
        <v>Q3'24</v>
      </c>
      <c r="K327" t="str">
        <f>VLOOKUP(Table1[[#This Row],[Store ID]],Table3[[Store ID]:[City]],4,FALSE)</f>
        <v>Kansas City</v>
      </c>
      <c r="L327" t="str">
        <f>VLOOKUP(Table1[[#This Row],[Product Code]],Table4[[Product Code]:[Brand]],5,FALSE)</f>
        <v>VoltEdge</v>
      </c>
      <c r="M327" t="str">
        <f>VLOOKUP(Table1[[#This Row],[Product Code]],Table4[[Product Code]:[Product Category]],3,FALSE)</f>
        <v>Smart Gadgets</v>
      </c>
      <c r="N327" t="str">
        <f>_xlfn.XLOOKUP(Table1[[#This Row],[Product Code]],Table4[Product Code],Table4[Subcategory])</f>
        <v>Fitness Bands</v>
      </c>
    </row>
    <row r="328" spans="2:14" x14ac:dyDescent="0.3">
      <c r="B328" s="26" t="s">
        <v>27</v>
      </c>
      <c r="C328" s="26" t="str">
        <f>IF(_xlfn.XLOOKUP(TRIM(Table1[[#This Row],[Store ID]]), 'Stores Details'!B330:B349, 'Stores Details'!G330:G349, "") = "Inactive", "Yes", "No")</f>
        <v>No</v>
      </c>
      <c r="D328" s="14" t="s">
        <v>65</v>
      </c>
      <c r="E328" s="51">
        <v>45127</v>
      </c>
      <c r="F328" s="14">
        <v>14</v>
      </c>
      <c r="G328" s="17">
        <v>20234.2</v>
      </c>
      <c r="H328" s="27">
        <v>13583.779999999999</v>
      </c>
      <c r="I328">
        <f>YEAR(Table1[[#This Row],[Date]])</f>
        <v>2023</v>
      </c>
      <c r="J328" t="str">
        <f>"Q" &amp; ROUNDUP(MONTH(Table1[[#This Row],[Date]])/3, 0) &amp; "'" &amp; RIGHT(YEAR(Table1[[#This Row],[Date]]), 2)</f>
        <v>Q3'23</v>
      </c>
      <c r="K328" t="str">
        <f>VLOOKUP(Table1[[#This Row],[Store ID]],Table3[[Store ID]:[City]],4,FALSE)</f>
        <v>New York</v>
      </c>
      <c r="L328" t="str">
        <f>VLOOKUP(Table1[[#This Row],[Product Code]],Table4[[Product Code]:[Brand]],5,FALSE)</f>
        <v>VoltEdge</v>
      </c>
      <c r="M328" t="str">
        <f>VLOOKUP(Table1[[#This Row],[Product Code]],Table4[[Product Code]:[Product Category]],3,FALSE)</f>
        <v>Smart Gadgets</v>
      </c>
      <c r="N328" t="str">
        <f>_xlfn.XLOOKUP(Table1[[#This Row],[Product Code]],Table4[Product Code],Table4[Subcategory])</f>
        <v>Smartwatches</v>
      </c>
    </row>
    <row r="329" spans="2:14" x14ac:dyDescent="0.3">
      <c r="B329" s="26" t="s">
        <v>24</v>
      </c>
      <c r="C329" s="26" t="str">
        <f>IF(_xlfn.XLOOKUP(TRIM(Table1[[#This Row],[Store ID]]), 'Stores Details'!B331:B350, 'Stores Details'!G331:G350, "") = "Inactive", "Yes", "No")</f>
        <v>No</v>
      </c>
      <c r="D329" s="14" t="s">
        <v>40</v>
      </c>
      <c r="E329" s="51">
        <v>45332</v>
      </c>
      <c r="F329" s="14">
        <v>12</v>
      </c>
      <c r="G329" s="17">
        <v>16245.48</v>
      </c>
      <c r="H329" s="27">
        <v>11693.52</v>
      </c>
      <c r="I329">
        <f>YEAR(Table1[[#This Row],[Date]])</f>
        <v>2024</v>
      </c>
      <c r="J329" t="str">
        <f>"Q" &amp; ROUNDUP(MONTH(Table1[[#This Row],[Date]])/3, 0) &amp; "'" &amp; RIGHT(YEAR(Table1[[#This Row],[Date]]), 2)</f>
        <v>Q1'24</v>
      </c>
      <c r="K329" t="str">
        <f>VLOOKUP(Table1[[#This Row],[Store ID]],Table3[[Store ID]:[City]],4,FALSE)</f>
        <v>Atlanta</v>
      </c>
      <c r="L329" t="str">
        <f>VLOOKUP(Table1[[#This Row],[Product Code]],Table4[[Product Code]:[Brand]],5,FALSE)</f>
        <v>HP</v>
      </c>
      <c r="M329" t="str">
        <f>VLOOKUP(Table1[[#This Row],[Product Code]],Table4[[Product Code]:[Product Category]],3,FALSE)</f>
        <v>Gaming Consoles</v>
      </c>
      <c r="N329" t="str">
        <f>_xlfn.XLOOKUP(Table1[[#This Row],[Product Code]],Table4[Product Code],Table4[Subcategory])</f>
        <v>Game Consoles</v>
      </c>
    </row>
    <row r="330" spans="2:14" x14ac:dyDescent="0.3">
      <c r="B330" s="26" t="s">
        <v>24</v>
      </c>
      <c r="C330" s="26" t="str">
        <f>IF(_xlfn.XLOOKUP(TRIM(Table1[[#This Row],[Store ID]]), 'Stores Details'!B332:B351, 'Stores Details'!G332:G351, "") = "Inactive", "Yes", "No")</f>
        <v>No</v>
      </c>
      <c r="D330" s="14" t="s">
        <v>56</v>
      </c>
      <c r="E330" s="51">
        <v>45523</v>
      </c>
      <c r="F330" s="14">
        <v>8</v>
      </c>
      <c r="G330" s="17">
        <v>3060.64</v>
      </c>
      <c r="H330" s="27">
        <v>2418.64</v>
      </c>
      <c r="I330">
        <f>YEAR(Table1[[#This Row],[Date]])</f>
        <v>2024</v>
      </c>
      <c r="J330" t="str">
        <f>"Q" &amp; ROUNDUP(MONTH(Table1[[#This Row],[Date]])/3, 0) &amp; "'" &amp; RIGHT(YEAR(Table1[[#This Row],[Date]]), 2)</f>
        <v>Q3'24</v>
      </c>
      <c r="K330" t="str">
        <f>VLOOKUP(Table1[[#This Row],[Store ID]],Table3[[Store ID]:[City]],4,FALSE)</f>
        <v>Atlanta</v>
      </c>
      <c r="L330" t="str">
        <f>VLOOKUP(Table1[[#This Row],[Product Code]],Table4[[Product Code]:[Brand]],5,FALSE)</f>
        <v>Samsung</v>
      </c>
      <c r="M330" t="str">
        <f>VLOOKUP(Table1[[#This Row],[Product Code]],Table4[[Product Code]:[Product Category]],3,FALSE)</f>
        <v>Gaming Consoles</v>
      </c>
      <c r="N330" t="str">
        <f>_xlfn.XLOOKUP(Table1[[#This Row],[Product Code]],Table4[Product Code],Table4[Subcategory])</f>
        <v>VR Headsets</v>
      </c>
    </row>
    <row r="331" spans="2:14" x14ac:dyDescent="0.3">
      <c r="B331" s="26" t="s">
        <v>23</v>
      </c>
      <c r="C331" s="26" t="str">
        <f>IF(_xlfn.XLOOKUP(TRIM(Table1[[#This Row],[Store ID]]), 'Stores Details'!B333:B352, 'Stores Details'!G333:G352, "") = "Inactive", "Yes", "No")</f>
        <v>No</v>
      </c>
      <c r="D331" s="14" t="s">
        <v>36</v>
      </c>
      <c r="E331" s="51">
        <v>45587</v>
      </c>
      <c r="F331" s="14">
        <v>37</v>
      </c>
      <c r="G331" s="17">
        <v>27009.260000000002</v>
      </c>
      <c r="H331" s="27">
        <v>21792.63</v>
      </c>
      <c r="I331">
        <f>YEAR(Table1[[#This Row],[Date]])</f>
        <v>2024</v>
      </c>
      <c r="J331" t="str">
        <f>"Q" &amp; ROUNDUP(MONTH(Table1[[#This Row],[Date]])/3, 0) &amp; "'" &amp; RIGHT(YEAR(Table1[[#This Row],[Date]]), 2)</f>
        <v>Q4'24</v>
      </c>
      <c r="K331" t="str">
        <f>VLOOKUP(Table1[[#This Row],[Store ID]],Table3[[Store ID]:[City]],4,FALSE)</f>
        <v>San Francisco</v>
      </c>
      <c r="L331" t="str">
        <f>VLOOKUP(Table1[[#This Row],[Product Code]],Table4[[Product Code]:[Brand]],5,FALSE)</f>
        <v>VoltEdge</v>
      </c>
      <c r="M331" t="str">
        <f>VLOOKUP(Table1[[#This Row],[Product Code]],Table4[[Product Code]:[Product Category]],3,FALSE)</f>
        <v>Gaming Consoles</v>
      </c>
      <c r="N331" t="str">
        <f>_xlfn.XLOOKUP(Table1[[#This Row],[Product Code]],Table4[Product Code],Table4[Subcategory])</f>
        <v>VR Headsets</v>
      </c>
    </row>
    <row r="332" spans="2:14" x14ac:dyDescent="0.3">
      <c r="B332" s="26" t="s">
        <v>26</v>
      </c>
      <c r="C332" s="26" t="str">
        <f>IF(_xlfn.XLOOKUP(TRIM(Table1[[#This Row],[Store ID]]), 'Stores Details'!B334:B353, 'Stores Details'!G334:G353, "") = "Inactive", "Yes", "No")</f>
        <v>No</v>
      </c>
      <c r="D332" s="14" t="s">
        <v>42</v>
      </c>
      <c r="E332" s="51">
        <v>45611</v>
      </c>
      <c r="F332" s="14">
        <v>26</v>
      </c>
      <c r="G332" s="17">
        <v>33165.86</v>
      </c>
      <c r="H332" s="27">
        <v>20680.14</v>
      </c>
      <c r="I332">
        <f>YEAR(Table1[[#This Row],[Date]])</f>
        <v>2024</v>
      </c>
      <c r="J332" t="str">
        <f>"Q" &amp; ROUNDUP(MONTH(Table1[[#This Row],[Date]])/3, 0) &amp; "'" &amp; RIGHT(YEAR(Table1[[#This Row],[Date]]), 2)</f>
        <v>Q4'24</v>
      </c>
      <c r="K332" t="str">
        <f>VLOOKUP(Table1[[#This Row],[Store ID]],Table3[[Store ID]:[City]],4,FALSE)</f>
        <v>Philadelphia</v>
      </c>
      <c r="L332" t="str">
        <f>VLOOKUP(Table1[[#This Row],[Product Code]],Table4[[Product Code]:[Brand]],5,FALSE)</f>
        <v>Dell</v>
      </c>
      <c r="M332" t="str">
        <f>VLOOKUP(Table1[[#This Row],[Product Code]],Table4[[Product Code]:[Product Category]],3,FALSE)</f>
        <v>Headphones</v>
      </c>
      <c r="N332" t="str">
        <f>_xlfn.XLOOKUP(Table1[[#This Row],[Product Code]],Table4[Product Code],Table4[Subcategory])</f>
        <v>Wired Headphones</v>
      </c>
    </row>
    <row r="333" spans="2:14" x14ac:dyDescent="0.3">
      <c r="B333" s="26" t="s">
        <v>24</v>
      </c>
      <c r="C333" s="26" t="str">
        <f>IF(_xlfn.XLOOKUP(TRIM(Table1[[#This Row],[Store ID]]), 'Stores Details'!B335:B354, 'Stores Details'!G335:G354, "") = "Inactive", "Yes", "No")</f>
        <v>No</v>
      </c>
      <c r="D333" s="14" t="s">
        <v>55</v>
      </c>
      <c r="E333" s="51">
        <v>45294</v>
      </c>
      <c r="F333" s="14">
        <v>29</v>
      </c>
      <c r="G333" s="17">
        <v>30557.010000000002</v>
      </c>
      <c r="H333" s="27">
        <v>18924.530000000002</v>
      </c>
      <c r="I333">
        <f>YEAR(Table1[[#This Row],[Date]])</f>
        <v>2024</v>
      </c>
      <c r="J333" t="str">
        <f>"Q" &amp; ROUNDUP(MONTH(Table1[[#This Row],[Date]])/3, 0) &amp; "'" &amp; RIGHT(YEAR(Table1[[#This Row],[Date]]), 2)</f>
        <v>Q1'24</v>
      </c>
      <c r="K333" t="str">
        <f>VLOOKUP(Table1[[#This Row],[Store ID]],Table3[[Store ID]:[City]],4,FALSE)</f>
        <v>Atlanta</v>
      </c>
      <c r="L333" t="str">
        <f>VLOOKUP(Table1[[#This Row],[Product Code]],Table4[[Product Code]:[Brand]],5,FALSE)</f>
        <v>Sony</v>
      </c>
      <c r="M333" t="str">
        <f>VLOOKUP(Table1[[#This Row],[Product Code]],Table4[[Product Code]:[Product Category]],3,FALSE)</f>
        <v>Smart Gadgets</v>
      </c>
      <c r="N333" t="str">
        <f>_xlfn.XLOOKUP(Table1[[#This Row],[Product Code]],Table4[Product Code],Table4[Subcategory])</f>
        <v>Fitness Bands</v>
      </c>
    </row>
    <row r="334" spans="2:14" x14ac:dyDescent="0.3">
      <c r="B334" s="26" t="s">
        <v>18</v>
      </c>
      <c r="C334" s="26" t="str">
        <f>IF(_xlfn.XLOOKUP(TRIM(Table1[[#This Row],[Store ID]]), 'Stores Details'!B336:B355, 'Stores Details'!G336:G355, "") = "Inactive", "Yes", "No")</f>
        <v>No</v>
      </c>
      <c r="D334" s="14" t="s">
        <v>36</v>
      </c>
      <c r="E334" s="51">
        <v>45339</v>
      </c>
      <c r="F334" s="14">
        <v>22</v>
      </c>
      <c r="G334" s="17">
        <v>16059.560000000001</v>
      </c>
      <c r="H334" s="27">
        <v>12957.78</v>
      </c>
      <c r="I334">
        <f>YEAR(Table1[[#This Row],[Date]])</f>
        <v>2024</v>
      </c>
      <c r="J334" t="str">
        <f>"Q" &amp; ROUNDUP(MONTH(Table1[[#This Row],[Date]])/3, 0) &amp; "'" &amp; RIGHT(YEAR(Table1[[#This Row],[Date]]), 2)</f>
        <v>Q1'24</v>
      </c>
      <c r="K334" t="str">
        <f>VLOOKUP(Table1[[#This Row],[Store ID]],Table3[[Store ID]:[City]],4,FALSE)</f>
        <v>Minneapolis</v>
      </c>
      <c r="L334" t="str">
        <f>VLOOKUP(Table1[[#This Row],[Product Code]],Table4[[Product Code]:[Brand]],5,FALSE)</f>
        <v>VoltEdge</v>
      </c>
      <c r="M334" t="str">
        <f>VLOOKUP(Table1[[#This Row],[Product Code]],Table4[[Product Code]:[Product Category]],3,FALSE)</f>
        <v>Gaming Consoles</v>
      </c>
      <c r="N334" t="str">
        <f>_xlfn.XLOOKUP(Table1[[#This Row],[Product Code]],Table4[Product Code],Table4[Subcategory])</f>
        <v>VR Headsets</v>
      </c>
    </row>
    <row r="335" spans="2:14" x14ac:dyDescent="0.3">
      <c r="B335" s="26" t="s">
        <v>14</v>
      </c>
      <c r="C335" s="26" t="str">
        <f>IF(_xlfn.XLOOKUP(TRIM(Table1[[#This Row],[Store ID]]), 'Stores Details'!B337:B356, 'Stores Details'!G337:G356, "") = "Inactive", "Yes", "No")</f>
        <v>No</v>
      </c>
      <c r="D335" s="14" t="s">
        <v>46</v>
      </c>
      <c r="E335" s="51">
        <v>45358</v>
      </c>
      <c r="F335" s="14">
        <v>19</v>
      </c>
      <c r="G335" s="17">
        <v>16784.599999999999</v>
      </c>
      <c r="H335" s="27">
        <v>11485.31</v>
      </c>
      <c r="I335">
        <f>YEAR(Table1[[#This Row],[Date]])</f>
        <v>2024</v>
      </c>
      <c r="J335" t="str">
        <f>"Q" &amp; ROUNDUP(MONTH(Table1[[#This Row],[Date]])/3, 0) &amp; "'" &amp; RIGHT(YEAR(Table1[[#This Row],[Date]]), 2)</f>
        <v>Q1'24</v>
      </c>
      <c r="K335" t="str">
        <f>VLOOKUP(Table1[[#This Row],[Store ID]],Table3[[Store ID]:[City]],4,FALSE)</f>
        <v>Los Angeles</v>
      </c>
      <c r="L335" t="str">
        <f>VLOOKUP(Table1[[#This Row],[Product Code]],Table4[[Product Code]:[Brand]],5,FALSE)</f>
        <v>Bose</v>
      </c>
      <c r="M335" t="str">
        <f>VLOOKUP(Table1[[#This Row],[Product Code]],Table4[[Product Code]:[Product Category]],3,FALSE)</f>
        <v>Headphones</v>
      </c>
      <c r="N335" t="str">
        <f>_xlfn.XLOOKUP(Table1[[#This Row],[Product Code]],Table4[Product Code],Table4[Subcategory])</f>
        <v>Wireless Headphones</v>
      </c>
    </row>
    <row r="336" spans="2:14" x14ac:dyDescent="0.3">
      <c r="B336" s="26" t="s">
        <v>24</v>
      </c>
      <c r="C336" s="26" t="str">
        <f>IF(_xlfn.XLOOKUP(TRIM(Table1[[#This Row],[Store ID]]), 'Stores Details'!B338:B357, 'Stores Details'!G338:G357, "") = "Inactive", "Yes", "No")</f>
        <v>No</v>
      </c>
      <c r="D336" s="14" t="s">
        <v>46</v>
      </c>
      <c r="E336" s="51">
        <v>45629</v>
      </c>
      <c r="F336" s="14">
        <v>28</v>
      </c>
      <c r="G336" s="17">
        <v>24735.200000000001</v>
      </c>
      <c r="H336" s="27">
        <v>16925.72</v>
      </c>
      <c r="I336">
        <f>YEAR(Table1[[#This Row],[Date]])</f>
        <v>2024</v>
      </c>
      <c r="J336" t="str">
        <f>"Q" &amp; ROUNDUP(MONTH(Table1[[#This Row],[Date]])/3, 0) &amp; "'" &amp; RIGHT(YEAR(Table1[[#This Row],[Date]]), 2)</f>
        <v>Q4'24</v>
      </c>
      <c r="K336" t="str">
        <f>VLOOKUP(Table1[[#This Row],[Store ID]],Table3[[Store ID]:[City]],4,FALSE)</f>
        <v>Atlanta</v>
      </c>
      <c r="L336" t="str">
        <f>VLOOKUP(Table1[[#This Row],[Product Code]],Table4[[Product Code]:[Brand]],5,FALSE)</f>
        <v>Bose</v>
      </c>
      <c r="M336" t="str">
        <f>VLOOKUP(Table1[[#This Row],[Product Code]],Table4[[Product Code]:[Product Category]],3,FALSE)</f>
        <v>Headphones</v>
      </c>
      <c r="N336" t="str">
        <f>_xlfn.XLOOKUP(Table1[[#This Row],[Product Code]],Table4[Product Code],Table4[Subcategory])</f>
        <v>Wireless Headphones</v>
      </c>
    </row>
    <row r="337" spans="2:14" x14ac:dyDescent="0.3">
      <c r="B337" s="26" t="s">
        <v>25</v>
      </c>
      <c r="C337" s="26" t="str">
        <f>IF(_xlfn.XLOOKUP(TRIM(Table1[[#This Row],[Store ID]]), 'Stores Details'!B339:B358, 'Stores Details'!G339:G358, "") = "Inactive", "Yes", "No")</f>
        <v>No</v>
      </c>
      <c r="D337" s="14" t="s">
        <v>32</v>
      </c>
      <c r="E337" s="51">
        <v>45507</v>
      </c>
      <c r="F337" s="14">
        <v>14</v>
      </c>
      <c r="G337" s="17">
        <v>2561.7199999999998</v>
      </c>
      <c r="H337" s="27">
        <v>1946.1399999999999</v>
      </c>
      <c r="I337">
        <f>YEAR(Table1[[#This Row],[Date]])</f>
        <v>2024</v>
      </c>
      <c r="J337" t="str">
        <f>"Q" &amp; ROUNDUP(MONTH(Table1[[#This Row],[Date]])/3, 0) &amp; "'" &amp; RIGHT(YEAR(Table1[[#This Row],[Date]]), 2)</f>
        <v>Q3'24</v>
      </c>
      <c r="K337" t="str">
        <f>VLOOKUP(Table1[[#This Row],[Store ID]],Table3[[Store ID]:[City]],4,FALSE)</f>
        <v>Dallas</v>
      </c>
      <c r="L337" t="str">
        <f>VLOOKUP(Table1[[#This Row],[Product Code]],Table4[[Product Code]:[Brand]],5,FALSE)</f>
        <v>Sony</v>
      </c>
      <c r="M337" t="str">
        <f>VLOOKUP(Table1[[#This Row],[Product Code]],Table4[[Product Code]:[Product Category]],3,FALSE)</f>
        <v>Accessories</v>
      </c>
      <c r="N337" t="str">
        <f>_xlfn.XLOOKUP(Table1[[#This Row],[Product Code]],Table4[Product Code],Table4[Subcategory])</f>
        <v>Chargers</v>
      </c>
    </row>
    <row r="338" spans="2:14" x14ac:dyDescent="0.3">
      <c r="B338" s="26" t="s">
        <v>27</v>
      </c>
      <c r="C338" s="26" t="str">
        <f>IF(_xlfn.XLOOKUP(TRIM(Table1[[#This Row],[Store ID]]), 'Stores Details'!B340:B359, 'Stores Details'!G340:G359, "") = "Inactive", "Yes", "No")</f>
        <v>No</v>
      </c>
      <c r="D338" s="14" t="s">
        <v>72</v>
      </c>
      <c r="E338" s="51">
        <v>45062</v>
      </c>
      <c r="F338" s="14">
        <v>5</v>
      </c>
      <c r="G338" s="17">
        <v>2682.4</v>
      </c>
      <c r="H338" s="27">
        <v>1955.1499999999999</v>
      </c>
      <c r="I338">
        <f>YEAR(Table1[[#This Row],[Date]])</f>
        <v>2023</v>
      </c>
      <c r="J338" t="str">
        <f>"Q" &amp; ROUNDUP(MONTH(Table1[[#This Row],[Date]])/3, 0) &amp; "'" &amp; RIGHT(YEAR(Table1[[#This Row],[Date]]), 2)</f>
        <v>Q2'23</v>
      </c>
      <c r="K338" t="str">
        <f>VLOOKUP(Table1[[#This Row],[Store ID]],Table3[[Store ID]:[City]],4,FALSE)</f>
        <v>New York</v>
      </c>
      <c r="L338" t="str">
        <f>VLOOKUP(Table1[[#This Row],[Product Code]],Table4[[Product Code]:[Brand]],5,FALSE)</f>
        <v>VoltEdge</v>
      </c>
      <c r="M338" t="str">
        <f>VLOOKUP(Table1[[#This Row],[Product Code]],Table4[[Product Code]:[Product Category]],3,FALSE)</f>
        <v>Gaming Consoles</v>
      </c>
      <c r="N338" t="str">
        <f>_xlfn.XLOOKUP(Table1[[#This Row],[Product Code]],Table4[Product Code],Table4[Subcategory])</f>
        <v>Game Consoles</v>
      </c>
    </row>
    <row r="339" spans="2:14" x14ac:dyDescent="0.3">
      <c r="B339" s="26" t="s">
        <v>28</v>
      </c>
      <c r="C339" s="26" t="str">
        <f>IF(_xlfn.XLOOKUP(TRIM(Table1[[#This Row],[Store ID]]), 'Stores Details'!B341:B360, 'Stores Details'!G341:G360, "") = "Inactive", "Yes", "No")</f>
        <v>No</v>
      </c>
      <c r="D339" s="14" t="s">
        <v>37</v>
      </c>
      <c r="E339" s="51">
        <v>45319</v>
      </c>
      <c r="F339" s="14">
        <v>14</v>
      </c>
      <c r="G339" s="17">
        <v>20600.440000000002</v>
      </c>
      <c r="H339" s="27">
        <v>13939.1</v>
      </c>
      <c r="I339">
        <f>YEAR(Table1[[#This Row],[Date]])</f>
        <v>2024</v>
      </c>
      <c r="J339" t="str">
        <f>"Q" &amp; ROUNDUP(MONTH(Table1[[#This Row],[Date]])/3, 0) &amp; "'" &amp; RIGHT(YEAR(Table1[[#This Row],[Date]]), 2)</f>
        <v>Q1'24</v>
      </c>
      <c r="K339" t="str">
        <f>VLOOKUP(Table1[[#This Row],[Store ID]],Table3[[Store ID]:[City]],4,FALSE)</f>
        <v>Portland</v>
      </c>
      <c r="L339" t="str">
        <f>VLOOKUP(Table1[[#This Row],[Product Code]],Table4[[Product Code]:[Brand]],5,FALSE)</f>
        <v>VoltEdge</v>
      </c>
      <c r="M339" t="str">
        <f>VLOOKUP(Table1[[#This Row],[Product Code]],Table4[[Product Code]:[Product Category]],3,FALSE)</f>
        <v>Smart Gadgets</v>
      </c>
      <c r="N339" t="str">
        <f>_xlfn.XLOOKUP(Table1[[#This Row],[Product Code]],Table4[Product Code],Table4[Subcategory])</f>
        <v>Fitness Bands</v>
      </c>
    </row>
    <row r="340" spans="2:14" x14ac:dyDescent="0.3">
      <c r="B340" s="26" t="s">
        <v>20</v>
      </c>
      <c r="C340" s="26" t="str">
        <f>IF(_xlfn.XLOOKUP(TRIM(Table1[[#This Row],[Store ID]]), 'Stores Details'!B342:B361, 'Stores Details'!G342:G361, "") = "Inactive", "Yes", "No")</f>
        <v>No</v>
      </c>
      <c r="D340" s="14" t="s">
        <v>67</v>
      </c>
      <c r="E340" s="51">
        <v>45153</v>
      </c>
      <c r="F340" s="14">
        <v>21</v>
      </c>
      <c r="G340" s="17">
        <v>22123.08</v>
      </c>
      <c r="H340" s="27">
        <v>13151.46</v>
      </c>
      <c r="I340">
        <f>YEAR(Table1[[#This Row],[Date]])</f>
        <v>2023</v>
      </c>
      <c r="J340" t="str">
        <f>"Q" &amp; ROUNDUP(MONTH(Table1[[#This Row],[Date]])/3, 0) &amp; "'" &amp; RIGHT(YEAR(Table1[[#This Row],[Date]]), 2)</f>
        <v>Q3'23</v>
      </c>
      <c r="K340" t="str">
        <f>VLOOKUP(Table1[[#This Row],[Store ID]],Table3[[Store ID]:[City]],4,FALSE)</f>
        <v>Denver</v>
      </c>
      <c r="L340" t="str">
        <f>VLOOKUP(Table1[[#This Row],[Product Code]],Table4[[Product Code]:[Brand]],5,FALSE)</f>
        <v>VoltEdge</v>
      </c>
      <c r="M340" t="str">
        <f>VLOOKUP(Table1[[#This Row],[Product Code]],Table4[[Product Code]:[Product Category]],3,FALSE)</f>
        <v>Accessories</v>
      </c>
      <c r="N340" t="str">
        <f>_xlfn.XLOOKUP(Table1[[#This Row],[Product Code]],Table4[Product Code],Table4[Subcategory])</f>
        <v>Keyboards</v>
      </c>
    </row>
    <row r="341" spans="2:14" x14ac:dyDescent="0.3">
      <c r="B341" s="26" t="s">
        <v>18</v>
      </c>
      <c r="C341" s="26" t="str">
        <f>IF(_xlfn.XLOOKUP(TRIM(Table1[[#This Row],[Store ID]]), 'Stores Details'!B343:B362, 'Stores Details'!G343:G362, "") = "Inactive", "Yes", "No")</f>
        <v>No</v>
      </c>
      <c r="D341" s="14" t="s">
        <v>34</v>
      </c>
      <c r="E341" s="51">
        <v>45562</v>
      </c>
      <c r="F341" s="14">
        <v>16</v>
      </c>
      <c r="G341" s="17">
        <v>5170.3999999999996</v>
      </c>
      <c r="H341" s="27">
        <v>3197.76</v>
      </c>
      <c r="I341">
        <f>YEAR(Table1[[#This Row],[Date]])</f>
        <v>2024</v>
      </c>
      <c r="J341" t="str">
        <f>"Q" &amp; ROUNDUP(MONTH(Table1[[#This Row],[Date]])/3, 0) &amp; "'" &amp; RIGHT(YEAR(Table1[[#This Row],[Date]]), 2)</f>
        <v>Q3'24</v>
      </c>
      <c r="K341" t="str">
        <f>VLOOKUP(Table1[[#This Row],[Store ID]],Table3[[Store ID]:[City]],4,FALSE)</f>
        <v>Minneapolis</v>
      </c>
      <c r="L341" t="str">
        <f>VLOOKUP(Table1[[#This Row],[Product Code]],Table4[[Product Code]:[Brand]],5,FALSE)</f>
        <v>Samsung</v>
      </c>
      <c r="M341" t="str">
        <f>VLOOKUP(Table1[[#This Row],[Product Code]],Table4[[Product Code]:[Product Category]],3,FALSE)</f>
        <v>Gaming Consoles</v>
      </c>
      <c r="N341" t="str">
        <f>_xlfn.XLOOKUP(Table1[[#This Row],[Product Code]],Table4[Product Code],Table4[Subcategory])</f>
        <v>Game Consoles</v>
      </c>
    </row>
    <row r="342" spans="2:14" x14ac:dyDescent="0.3">
      <c r="B342" s="26" t="s">
        <v>14</v>
      </c>
      <c r="C342" s="26" t="str">
        <f>IF(_xlfn.XLOOKUP(TRIM(Table1[[#This Row],[Store ID]]), 'Stores Details'!B344:B363, 'Stores Details'!G344:G363, "") = "Inactive", "Yes", "No")</f>
        <v>No</v>
      </c>
      <c r="D342" s="14" t="s">
        <v>60</v>
      </c>
      <c r="E342" s="51">
        <v>45145</v>
      </c>
      <c r="F342" s="14">
        <v>20</v>
      </c>
      <c r="G342" s="17">
        <v>4317.7999999999993</v>
      </c>
      <c r="H342" s="27">
        <v>3125.4</v>
      </c>
      <c r="I342">
        <f>YEAR(Table1[[#This Row],[Date]])</f>
        <v>2023</v>
      </c>
      <c r="J342" t="str">
        <f>"Q" &amp; ROUNDUP(MONTH(Table1[[#This Row],[Date]])/3, 0) &amp; "'" &amp; RIGHT(YEAR(Table1[[#This Row],[Date]]), 2)</f>
        <v>Q3'23</v>
      </c>
      <c r="K342" t="str">
        <f>VLOOKUP(Table1[[#This Row],[Store ID]],Table3[[Store ID]:[City]],4,FALSE)</f>
        <v>Los Angeles</v>
      </c>
      <c r="L342" t="str">
        <f>VLOOKUP(Table1[[#This Row],[Product Code]],Table4[[Product Code]:[Brand]],5,FALSE)</f>
        <v>Dell</v>
      </c>
      <c r="M342" t="str">
        <f>VLOOKUP(Table1[[#This Row],[Product Code]],Table4[[Product Code]:[Product Category]],3,FALSE)</f>
        <v>Accessories</v>
      </c>
      <c r="N342" t="str">
        <f>_xlfn.XLOOKUP(Table1[[#This Row],[Product Code]],Table4[Product Code],Table4[Subcategory])</f>
        <v>Chargers</v>
      </c>
    </row>
    <row r="343" spans="2:14" x14ac:dyDescent="0.3">
      <c r="B343" s="26" t="s">
        <v>14</v>
      </c>
      <c r="C343" s="26" t="str">
        <f>IF(_xlfn.XLOOKUP(TRIM(Table1[[#This Row],[Store ID]]), 'Stores Details'!B345:B364, 'Stores Details'!G345:G364, "") = "Inactive", "Yes", "No")</f>
        <v>No</v>
      </c>
      <c r="D343" s="14" t="s">
        <v>79</v>
      </c>
      <c r="E343" s="51">
        <v>45051</v>
      </c>
      <c r="F343" s="14">
        <v>21</v>
      </c>
      <c r="G343" s="17">
        <v>18652.41</v>
      </c>
      <c r="H343" s="27">
        <v>15171.45</v>
      </c>
      <c r="I343">
        <f>YEAR(Table1[[#This Row],[Date]])</f>
        <v>2023</v>
      </c>
      <c r="J343" t="str">
        <f>"Q" &amp; ROUNDUP(MONTH(Table1[[#This Row],[Date]])/3, 0) &amp; "'" &amp; RIGHT(YEAR(Table1[[#This Row],[Date]]), 2)</f>
        <v>Q2'23</v>
      </c>
      <c r="K343" t="str">
        <f>VLOOKUP(Table1[[#This Row],[Store ID]],Table3[[Store ID]:[City]],4,FALSE)</f>
        <v>Los Angeles</v>
      </c>
      <c r="L343" t="str">
        <f>VLOOKUP(Table1[[#This Row],[Product Code]],Table4[[Product Code]:[Brand]],5,FALSE)</f>
        <v>Sony</v>
      </c>
      <c r="M343" t="str">
        <f>VLOOKUP(Table1[[#This Row],[Product Code]],Table4[[Product Code]:[Product Category]],3,FALSE)</f>
        <v>Accessories</v>
      </c>
      <c r="N343" t="str">
        <f>_xlfn.XLOOKUP(Table1[[#This Row],[Product Code]],Table4[Product Code],Table4[Subcategory])</f>
        <v>Keyboards</v>
      </c>
    </row>
    <row r="344" spans="2:14" x14ac:dyDescent="0.3">
      <c r="B344" s="26" t="s">
        <v>18</v>
      </c>
      <c r="C344" s="26" t="str">
        <f>IF(_xlfn.XLOOKUP(TRIM(Table1[[#This Row],[Store ID]]), 'Stores Details'!B346:B365, 'Stores Details'!G346:G365, "") = "Inactive", "Yes", "No")</f>
        <v>No</v>
      </c>
      <c r="D344" s="14" t="s">
        <v>75</v>
      </c>
      <c r="E344" s="51">
        <v>45040</v>
      </c>
      <c r="F344" s="14">
        <v>12</v>
      </c>
      <c r="G344" s="17">
        <v>1956.6000000000001</v>
      </c>
      <c r="H344" s="27">
        <v>1513.32</v>
      </c>
      <c r="I344">
        <f>YEAR(Table1[[#This Row],[Date]])</f>
        <v>2023</v>
      </c>
      <c r="J344" t="str">
        <f>"Q" &amp; ROUNDUP(MONTH(Table1[[#This Row],[Date]])/3, 0) &amp; "'" &amp; RIGHT(YEAR(Table1[[#This Row],[Date]]), 2)</f>
        <v>Q2'23</v>
      </c>
      <c r="K344" t="str">
        <f>VLOOKUP(Table1[[#This Row],[Store ID]],Table3[[Store ID]:[City]],4,FALSE)</f>
        <v>Minneapolis</v>
      </c>
      <c r="L344" t="str">
        <f>VLOOKUP(Table1[[#This Row],[Product Code]],Table4[[Product Code]:[Brand]],5,FALSE)</f>
        <v>VoltEdge</v>
      </c>
      <c r="M344" t="str">
        <f>VLOOKUP(Table1[[#This Row],[Product Code]],Table4[[Product Code]:[Product Category]],3,FALSE)</f>
        <v>Accessories</v>
      </c>
      <c r="N344" t="str">
        <f>_xlfn.XLOOKUP(Table1[[#This Row],[Product Code]],Table4[Product Code],Table4[Subcategory])</f>
        <v>Keyboards</v>
      </c>
    </row>
    <row r="345" spans="2:14" x14ac:dyDescent="0.3">
      <c r="B345" s="26" t="s">
        <v>19</v>
      </c>
      <c r="C345" s="26" t="str">
        <f>IF(_xlfn.XLOOKUP(TRIM(Table1[[#This Row],[Store ID]]), 'Stores Details'!B347:B366, 'Stores Details'!G347:G366, "") = "Inactive", "Yes", "No")</f>
        <v>No</v>
      </c>
      <c r="D345" s="14" t="s">
        <v>38</v>
      </c>
      <c r="E345" s="51">
        <v>45643</v>
      </c>
      <c r="F345" s="14">
        <v>31</v>
      </c>
      <c r="G345" s="17">
        <v>36289.840000000004</v>
      </c>
      <c r="H345" s="27">
        <v>28990.27</v>
      </c>
      <c r="I345">
        <f>YEAR(Table1[[#This Row],[Date]])</f>
        <v>2024</v>
      </c>
      <c r="J345" t="str">
        <f>"Q" &amp; ROUNDUP(MONTH(Table1[[#This Row],[Date]])/3, 0) &amp; "'" &amp; RIGHT(YEAR(Table1[[#This Row],[Date]]), 2)</f>
        <v>Q4'24</v>
      </c>
      <c r="K345" t="str">
        <f>VLOOKUP(Table1[[#This Row],[Store ID]],Table3[[Store ID]:[City]],4,FALSE)</f>
        <v>Honolulu</v>
      </c>
      <c r="L345" t="str">
        <f>VLOOKUP(Table1[[#This Row],[Product Code]],Table4[[Product Code]:[Brand]],5,FALSE)</f>
        <v>HP</v>
      </c>
      <c r="M345" t="str">
        <f>VLOOKUP(Table1[[#This Row],[Product Code]],Table4[[Product Code]:[Product Category]],3,FALSE)</f>
        <v>Gaming Consoles</v>
      </c>
      <c r="N345" t="str">
        <f>_xlfn.XLOOKUP(Table1[[#This Row],[Product Code]],Table4[Product Code],Table4[Subcategory])</f>
        <v>Game Consoles</v>
      </c>
    </row>
    <row r="346" spans="2:14" x14ac:dyDescent="0.3">
      <c r="B346" s="26" t="s">
        <v>14</v>
      </c>
      <c r="C346" s="26" t="str">
        <f>IF(_xlfn.XLOOKUP(TRIM(Table1[[#This Row],[Store ID]]), 'Stores Details'!B348:B367, 'Stores Details'!G348:G367, "") = "Inactive", "Yes", "No")</f>
        <v>No</v>
      </c>
      <c r="D346" s="14" t="s">
        <v>48</v>
      </c>
      <c r="E346" s="51">
        <v>45338</v>
      </c>
      <c r="F346" s="14">
        <v>29</v>
      </c>
      <c r="G346" s="17">
        <v>23393.14</v>
      </c>
      <c r="H346" s="27">
        <v>13950.16</v>
      </c>
      <c r="I346">
        <f>YEAR(Table1[[#This Row],[Date]])</f>
        <v>2024</v>
      </c>
      <c r="J346" t="str">
        <f>"Q" &amp; ROUNDUP(MONTH(Table1[[#This Row],[Date]])/3, 0) &amp; "'" &amp; RIGHT(YEAR(Table1[[#This Row],[Date]]), 2)</f>
        <v>Q1'24</v>
      </c>
      <c r="K346" t="str">
        <f>VLOOKUP(Table1[[#This Row],[Store ID]],Table3[[Store ID]:[City]],4,FALSE)</f>
        <v>Los Angeles</v>
      </c>
      <c r="L346" t="str">
        <f>VLOOKUP(Table1[[#This Row],[Product Code]],Table4[[Product Code]:[Brand]],5,FALSE)</f>
        <v>VoltEdge</v>
      </c>
      <c r="M346" t="str">
        <f>VLOOKUP(Table1[[#This Row],[Product Code]],Table4[[Product Code]:[Product Category]],3,FALSE)</f>
        <v>Gaming Consoles</v>
      </c>
      <c r="N346" t="str">
        <f>_xlfn.XLOOKUP(Table1[[#This Row],[Product Code]],Table4[Product Code],Table4[Subcategory])</f>
        <v>Game Consoles</v>
      </c>
    </row>
    <row r="347" spans="2:14" x14ac:dyDescent="0.3">
      <c r="B347" s="26" t="s">
        <v>23</v>
      </c>
      <c r="C347" s="26" t="str">
        <f>IF(_xlfn.XLOOKUP(TRIM(Table1[[#This Row],[Store ID]]), 'Stores Details'!B349:B368, 'Stores Details'!G349:G368, "") = "Inactive", "Yes", "No")</f>
        <v>No</v>
      </c>
      <c r="D347" s="14" t="s">
        <v>41</v>
      </c>
      <c r="E347" s="51">
        <v>45466</v>
      </c>
      <c r="F347" s="14">
        <v>18</v>
      </c>
      <c r="G347" s="17">
        <v>8652.6</v>
      </c>
      <c r="H347" s="27">
        <v>5434.92</v>
      </c>
      <c r="I347">
        <f>YEAR(Table1[[#This Row],[Date]])</f>
        <v>2024</v>
      </c>
      <c r="J347" t="str">
        <f>"Q" &amp; ROUNDUP(MONTH(Table1[[#This Row],[Date]])/3, 0) &amp; "'" &amp; RIGHT(YEAR(Table1[[#This Row],[Date]]), 2)</f>
        <v>Q2'24</v>
      </c>
      <c r="K347" t="str">
        <f>VLOOKUP(Table1[[#This Row],[Store ID]],Table3[[Store ID]:[City]],4,FALSE)</f>
        <v>San Francisco</v>
      </c>
      <c r="L347" t="str">
        <f>VLOOKUP(Table1[[#This Row],[Product Code]],Table4[[Product Code]:[Brand]],5,FALSE)</f>
        <v>VoltEdge</v>
      </c>
      <c r="M347" t="str">
        <f>VLOOKUP(Table1[[#This Row],[Product Code]],Table4[[Product Code]:[Product Category]],3,FALSE)</f>
        <v>Laptops</v>
      </c>
      <c r="N347" t="str">
        <f>_xlfn.XLOOKUP(Table1[[#This Row],[Product Code]],Table4[Product Code],Table4[Subcategory])</f>
        <v>Gaming Laptops</v>
      </c>
    </row>
    <row r="348" spans="2:14" x14ac:dyDescent="0.3">
      <c r="B348" s="26" t="s">
        <v>25</v>
      </c>
      <c r="C348" s="26" t="str">
        <f>IF(_xlfn.XLOOKUP(TRIM(Table1[[#This Row],[Store ID]]), 'Stores Details'!B350:B369, 'Stores Details'!G350:G369, "") = "Inactive", "Yes", "No")</f>
        <v>No</v>
      </c>
      <c r="D348" s="14" t="s">
        <v>31</v>
      </c>
      <c r="E348" s="51">
        <v>45607</v>
      </c>
      <c r="F348" s="14">
        <v>32</v>
      </c>
      <c r="G348" s="17">
        <v>19431.36</v>
      </c>
      <c r="H348" s="27">
        <v>11914.88</v>
      </c>
      <c r="I348">
        <f>YEAR(Table1[[#This Row],[Date]])</f>
        <v>2024</v>
      </c>
      <c r="J348" t="str">
        <f>"Q" &amp; ROUNDUP(MONTH(Table1[[#This Row],[Date]])/3, 0) &amp; "'" &amp; RIGHT(YEAR(Table1[[#This Row],[Date]]), 2)</f>
        <v>Q4'24</v>
      </c>
      <c r="K348" t="str">
        <f>VLOOKUP(Table1[[#This Row],[Store ID]],Table3[[Store ID]:[City]],4,FALSE)</f>
        <v>Dallas</v>
      </c>
      <c r="L348" t="str">
        <f>VLOOKUP(Table1[[#This Row],[Product Code]],Table4[[Product Code]:[Brand]],5,FALSE)</f>
        <v>VoltEdge</v>
      </c>
      <c r="M348" t="str">
        <f>VLOOKUP(Table1[[#This Row],[Product Code]],Table4[[Product Code]:[Product Category]],3,FALSE)</f>
        <v>Laptops</v>
      </c>
      <c r="N348" t="str">
        <f>_xlfn.XLOOKUP(Table1[[#This Row],[Product Code]],Table4[Product Code],Table4[Subcategory])</f>
        <v>Ultrabooks</v>
      </c>
    </row>
    <row r="349" spans="2:14" x14ac:dyDescent="0.3">
      <c r="B349" s="26" t="s">
        <v>30</v>
      </c>
      <c r="C349" s="26" t="str">
        <f>IF(_xlfn.XLOOKUP(TRIM(Table1[[#This Row],[Store ID]]), 'Stores Details'!B351:B370, 'Stores Details'!G351:G370, "") = "Inactive", "Yes", "No")</f>
        <v>No</v>
      </c>
      <c r="D349" s="14" t="s">
        <v>46</v>
      </c>
      <c r="E349" s="51">
        <v>45484</v>
      </c>
      <c r="F349" s="14">
        <v>2</v>
      </c>
      <c r="G349" s="17">
        <v>1766.8</v>
      </c>
      <c r="H349" s="27">
        <v>1208.98</v>
      </c>
      <c r="I349">
        <f>YEAR(Table1[[#This Row],[Date]])</f>
        <v>2024</v>
      </c>
      <c r="J349" t="str">
        <f>"Q" &amp; ROUNDUP(MONTH(Table1[[#This Row],[Date]])/3, 0) &amp; "'" &amp; RIGHT(YEAR(Table1[[#This Row],[Date]]), 2)</f>
        <v>Q3'24</v>
      </c>
      <c r="K349" t="str">
        <f>VLOOKUP(Table1[[#This Row],[Store ID]],Table3[[Store ID]:[City]],4,FALSE)</f>
        <v>Nashville</v>
      </c>
      <c r="L349" t="str">
        <f>VLOOKUP(Table1[[#This Row],[Product Code]],Table4[[Product Code]:[Brand]],5,FALSE)</f>
        <v>Bose</v>
      </c>
      <c r="M349" t="str">
        <f>VLOOKUP(Table1[[#This Row],[Product Code]],Table4[[Product Code]:[Product Category]],3,FALSE)</f>
        <v>Headphones</v>
      </c>
      <c r="N349" t="str">
        <f>_xlfn.XLOOKUP(Table1[[#This Row],[Product Code]],Table4[Product Code],Table4[Subcategory])</f>
        <v>Wireless Headphones</v>
      </c>
    </row>
    <row r="350" spans="2:14" x14ac:dyDescent="0.3">
      <c r="B350" s="26" t="s">
        <v>14</v>
      </c>
      <c r="C350" s="26" t="str">
        <f>IF(_xlfn.XLOOKUP(TRIM(Table1[[#This Row],[Store ID]]), 'Stores Details'!B352:B371, 'Stores Details'!G352:G371, "") = "Inactive", "Yes", "No")</f>
        <v>No</v>
      </c>
      <c r="D350" s="14" t="s">
        <v>74</v>
      </c>
      <c r="E350" s="51">
        <v>44985</v>
      </c>
      <c r="F350" s="14">
        <v>20</v>
      </c>
      <c r="G350" s="17">
        <v>22622.199999999997</v>
      </c>
      <c r="H350" s="27">
        <v>18779</v>
      </c>
      <c r="I350">
        <f>YEAR(Table1[[#This Row],[Date]])</f>
        <v>2023</v>
      </c>
      <c r="J350" t="str">
        <f>"Q" &amp; ROUNDUP(MONTH(Table1[[#This Row],[Date]])/3, 0) &amp; "'" &amp; RIGHT(YEAR(Table1[[#This Row],[Date]]), 2)</f>
        <v>Q1'23</v>
      </c>
      <c r="K350" t="str">
        <f>VLOOKUP(Table1[[#This Row],[Store ID]],Table3[[Store ID]:[City]],4,FALSE)</f>
        <v>Los Angeles</v>
      </c>
      <c r="L350" t="str">
        <f>VLOOKUP(Table1[[#This Row],[Product Code]],Table4[[Product Code]:[Brand]],5,FALSE)</f>
        <v>VoltEdge</v>
      </c>
      <c r="M350" t="str">
        <f>VLOOKUP(Table1[[#This Row],[Product Code]],Table4[[Product Code]:[Product Category]],3,FALSE)</f>
        <v>Gaming Consoles</v>
      </c>
      <c r="N350" t="str">
        <f>_xlfn.XLOOKUP(Table1[[#This Row],[Product Code]],Table4[Product Code],Table4[Subcategory])</f>
        <v>Gaming Headsets</v>
      </c>
    </row>
    <row r="351" spans="2:14" x14ac:dyDescent="0.3">
      <c r="B351" s="26" t="s">
        <v>27</v>
      </c>
      <c r="C351" s="26" t="str">
        <f>IF(_xlfn.XLOOKUP(TRIM(Table1[[#This Row],[Store ID]]), 'Stores Details'!B353:B372, 'Stores Details'!G353:G372, "") = "Inactive", "Yes", "No")</f>
        <v>No</v>
      </c>
      <c r="D351" s="14" t="s">
        <v>38</v>
      </c>
      <c r="E351" s="51">
        <v>45632</v>
      </c>
      <c r="F351" s="14">
        <v>24</v>
      </c>
      <c r="G351" s="17">
        <v>28095.360000000001</v>
      </c>
      <c r="H351" s="27">
        <v>22444.079999999998</v>
      </c>
      <c r="I351">
        <f>YEAR(Table1[[#This Row],[Date]])</f>
        <v>2024</v>
      </c>
      <c r="J351" t="str">
        <f>"Q" &amp; ROUNDUP(MONTH(Table1[[#This Row],[Date]])/3, 0) &amp; "'" &amp; RIGHT(YEAR(Table1[[#This Row],[Date]]), 2)</f>
        <v>Q4'24</v>
      </c>
      <c r="K351" t="str">
        <f>VLOOKUP(Table1[[#This Row],[Store ID]],Table3[[Store ID]:[City]],4,FALSE)</f>
        <v>New York</v>
      </c>
      <c r="L351" t="str">
        <f>VLOOKUP(Table1[[#This Row],[Product Code]],Table4[[Product Code]:[Brand]],5,FALSE)</f>
        <v>HP</v>
      </c>
      <c r="M351" t="str">
        <f>VLOOKUP(Table1[[#This Row],[Product Code]],Table4[[Product Code]:[Product Category]],3,FALSE)</f>
        <v>Gaming Consoles</v>
      </c>
      <c r="N351" t="str">
        <f>_xlfn.XLOOKUP(Table1[[#This Row],[Product Code]],Table4[Product Code],Table4[Subcategory])</f>
        <v>Game Consoles</v>
      </c>
    </row>
    <row r="352" spans="2:14" x14ac:dyDescent="0.3">
      <c r="B352" s="26" t="s">
        <v>25</v>
      </c>
      <c r="C352" s="26" t="str">
        <f>IF(_xlfn.XLOOKUP(TRIM(Table1[[#This Row],[Store ID]]), 'Stores Details'!B354:B373, 'Stores Details'!G354:G373, "") = "Inactive", "Yes", "No")</f>
        <v>No</v>
      </c>
      <c r="D352" s="14" t="s">
        <v>71</v>
      </c>
      <c r="E352" s="51">
        <v>44943</v>
      </c>
      <c r="F352" s="14">
        <v>22</v>
      </c>
      <c r="G352" s="17">
        <v>5703.94</v>
      </c>
      <c r="H352" s="27">
        <v>3728.34</v>
      </c>
      <c r="I352">
        <f>YEAR(Table1[[#This Row],[Date]])</f>
        <v>2023</v>
      </c>
      <c r="J352" t="str">
        <f>"Q" &amp; ROUNDUP(MONTH(Table1[[#This Row],[Date]])/3, 0) &amp; "'" &amp; RIGHT(YEAR(Table1[[#This Row],[Date]]), 2)</f>
        <v>Q1'23</v>
      </c>
      <c r="K352" t="str">
        <f>VLOOKUP(Table1[[#This Row],[Store ID]],Table3[[Store ID]:[City]],4,FALSE)</f>
        <v>Dallas</v>
      </c>
      <c r="L352" t="str">
        <f>VLOOKUP(Table1[[#This Row],[Product Code]],Table4[[Product Code]:[Brand]],5,FALSE)</f>
        <v>HP</v>
      </c>
      <c r="M352" t="str">
        <f>VLOOKUP(Table1[[#This Row],[Product Code]],Table4[[Product Code]:[Product Category]],3,FALSE)</f>
        <v>Smart Gadgets</v>
      </c>
      <c r="N352" t="str">
        <f>_xlfn.XLOOKUP(Table1[[#This Row],[Product Code]],Table4[Product Code],Table4[Subcategory])</f>
        <v>Smart Speakers</v>
      </c>
    </row>
    <row r="353" spans="2:14" x14ac:dyDescent="0.3">
      <c r="B353" s="26" t="s">
        <v>19</v>
      </c>
      <c r="C353" s="26" t="str">
        <f>IF(_xlfn.XLOOKUP(TRIM(Table1[[#This Row],[Store ID]]), 'Stores Details'!B355:B374, 'Stores Details'!G355:G374, "") = "Inactive", "Yes", "No")</f>
        <v>No</v>
      </c>
      <c r="D353" s="14" t="s">
        <v>58</v>
      </c>
      <c r="E353" s="51">
        <v>45397</v>
      </c>
      <c r="F353" s="14">
        <v>15</v>
      </c>
      <c r="G353" s="17">
        <v>13171.050000000001</v>
      </c>
      <c r="H353" s="27">
        <v>9074.5500000000011</v>
      </c>
      <c r="I353">
        <f>YEAR(Table1[[#This Row],[Date]])</f>
        <v>2024</v>
      </c>
      <c r="J353" t="str">
        <f>"Q" &amp; ROUNDUP(MONTH(Table1[[#This Row],[Date]])/3, 0) &amp; "'" &amp; RIGHT(YEAR(Table1[[#This Row],[Date]]), 2)</f>
        <v>Q2'24</v>
      </c>
      <c r="K353" t="str">
        <f>VLOOKUP(Table1[[#This Row],[Store ID]],Table3[[Store ID]:[City]],4,FALSE)</f>
        <v>Honolulu</v>
      </c>
      <c r="L353" t="str">
        <f>VLOOKUP(Table1[[#This Row],[Product Code]],Table4[[Product Code]:[Brand]],5,FALSE)</f>
        <v>Sony</v>
      </c>
      <c r="M353" t="str">
        <f>VLOOKUP(Table1[[#This Row],[Product Code]],Table4[[Product Code]:[Product Category]],3,FALSE)</f>
        <v>Accessories</v>
      </c>
      <c r="N353" t="str">
        <f>_xlfn.XLOOKUP(Table1[[#This Row],[Product Code]],Table4[Product Code],Table4[Subcategory])</f>
        <v>Chargers</v>
      </c>
    </row>
    <row r="354" spans="2:14" x14ac:dyDescent="0.3">
      <c r="B354" s="26" t="s">
        <v>27</v>
      </c>
      <c r="C354" s="26" t="str">
        <f>IF(_xlfn.XLOOKUP(TRIM(Table1[[#This Row],[Store ID]]), 'Stores Details'!B356:B375, 'Stores Details'!G356:G375, "") = "Inactive", "Yes", "No")</f>
        <v>No</v>
      </c>
      <c r="D354" s="14" t="s">
        <v>61</v>
      </c>
      <c r="E354" s="51">
        <v>44931</v>
      </c>
      <c r="F354" s="14">
        <v>31</v>
      </c>
      <c r="G354" s="17">
        <v>10987.02</v>
      </c>
      <c r="H354" s="27">
        <v>7844.86</v>
      </c>
      <c r="I354">
        <f>YEAR(Table1[[#This Row],[Date]])</f>
        <v>2023</v>
      </c>
      <c r="J354" t="str">
        <f>"Q" &amp; ROUNDUP(MONTH(Table1[[#This Row],[Date]])/3, 0) &amp; "'" &amp; RIGHT(YEAR(Table1[[#This Row],[Date]]), 2)</f>
        <v>Q1'23</v>
      </c>
      <c r="K354" t="str">
        <f>VLOOKUP(Table1[[#This Row],[Store ID]],Table3[[Store ID]:[City]],4,FALSE)</f>
        <v>New York</v>
      </c>
      <c r="L354" t="str">
        <f>VLOOKUP(Table1[[#This Row],[Product Code]],Table4[[Product Code]:[Brand]],5,FALSE)</f>
        <v>VoltEdge</v>
      </c>
      <c r="M354" t="str">
        <f>VLOOKUP(Table1[[#This Row],[Product Code]],Table4[[Product Code]:[Product Category]],3,FALSE)</f>
        <v>Headphones</v>
      </c>
      <c r="N354" t="str">
        <f>_xlfn.XLOOKUP(Table1[[#This Row],[Product Code]],Table4[Product Code],Table4[Subcategory])</f>
        <v>Wired Headphones</v>
      </c>
    </row>
    <row r="355" spans="2:14" x14ac:dyDescent="0.3">
      <c r="B355" s="26" t="s">
        <v>14</v>
      </c>
      <c r="C355" s="26" t="str">
        <f>IF(_xlfn.XLOOKUP(TRIM(Table1[[#This Row],[Store ID]]), 'Stores Details'!B357:B376, 'Stores Details'!G357:G376, "") = "Inactive", "Yes", "No")</f>
        <v>No</v>
      </c>
      <c r="D355" s="14" t="s">
        <v>67</v>
      </c>
      <c r="E355" s="51">
        <v>45100</v>
      </c>
      <c r="F355" s="14">
        <v>15</v>
      </c>
      <c r="G355" s="17">
        <v>15802.2</v>
      </c>
      <c r="H355" s="27">
        <v>9393.9</v>
      </c>
      <c r="I355">
        <f>YEAR(Table1[[#This Row],[Date]])</f>
        <v>2023</v>
      </c>
      <c r="J355" t="str">
        <f>"Q" &amp; ROUNDUP(MONTH(Table1[[#This Row],[Date]])/3, 0) &amp; "'" &amp; RIGHT(YEAR(Table1[[#This Row],[Date]]), 2)</f>
        <v>Q2'23</v>
      </c>
      <c r="K355" t="str">
        <f>VLOOKUP(Table1[[#This Row],[Store ID]],Table3[[Store ID]:[City]],4,FALSE)</f>
        <v>Los Angeles</v>
      </c>
      <c r="L355" t="str">
        <f>VLOOKUP(Table1[[#This Row],[Product Code]],Table4[[Product Code]:[Brand]],5,FALSE)</f>
        <v>VoltEdge</v>
      </c>
      <c r="M355" t="str">
        <f>VLOOKUP(Table1[[#This Row],[Product Code]],Table4[[Product Code]:[Product Category]],3,FALSE)</f>
        <v>Accessories</v>
      </c>
      <c r="N355" t="str">
        <f>_xlfn.XLOOKUP(Table1[[#This Row],[Product Code]],Table4[Product Code],Table4[Subcategory])</f>
        <v>Keyboards</v>
      </c>
    </row>
    <row r="356" spans="2:14" x14ac:dyDescent="0.3">
      <c r="B356" s="26" t="s">
        <v>26</v>
      </c>
      <c r="C356" s="26" t="str">
        <f>IF(_xlfn.XLOOKUP(TRIM(Table1[[#This Row],[Store ID]]), 'Stores Details'!B358:B377, 'Stores Details'!G358:G377, "") = "Inactive", "Yes", "No")</f>
        <v>No</v>
      </c>
      <c r="D356" s="14" t="s">
        <v>57</v>
      </c>
      <c r="E356" s="51">
        <v>45331</v>
      </c>
      <c r="F356" s="14">
        <v>25</v>
      </c>
      <c r="G356" s="17">
        <v>22087.25</v>
      </c>
      <c r="H356" s="27">
        <v>15402.25</v>
      </c>
      <c r="I356">
        <f>YEAR(Table1[[#This Row],[Date]])</f>
        <v>2024</v>
      </c>
      <c r="J356" t="str">
        <f>"Q" &amp; ROUNDUP(MONTH(Table1[[#This Row],[Date]])/3, 0) &amp; "'" &amp; RIGHT(YEAR(Table1[[#This Row],[Date]]), 2)</f>
        <v>Q1'24</v>
      </c>
      <c r="K356" t="str">
        <f>VLOOKUP(Table1[[#This Row],[Store ID]],Table3[[Store ID]:[City]],4,FALSE)</f>
        <v>Philadelphia</v>
      </c>
      <c r="L356" t="str">
        <f>VLOOKUP(Table1[[#This Row],[Product Code]],Table4[[Product Code]:[Brand]],5,FALSE)</f>
        <v>Bose</v>
      </c>
      <c r="M356" t="str">
        <f>VLOOKUP(Table1[[#This Row],[Product Code]],Table4[[Product Code]:[Product Category]],3,FALSE)</f>
        <v>Headphones</v>
      </c>
      <c r="N356" t="str">
        <f>_xlfn.XLOOKUP(Table1[[#This Row],[Product Code]],Table4[Product Code],Table4[Subcategory])</f>
        <v>Noise-Canceling Over-Ear</v>
      </c>
    </row>
    <row r="357" spans="2:14" x14ac:dyDescent="0.3">
      <c r="B357" s="26" t="s">
        <v>21</v>
      </c>
      <c r="C357" s="26" t="str">
        <f>IF(_xlfn.XLOOKUP(TRIM(Table1[[#This Row],[Store ID]]), 'Stores Details'!B359:B378, 'Stores Details'!G359:G378, "") = "Inactive", "Yes", "No")</f>
        <v>No</v>
      </c>
      <c r="D357" s="14" t="s">
        <v>48</v>
      </c>
      <c r="E357" s="51">
        <v>45486</v>
      </c>
      <c r="F357" s="14">
        <v>1</v>
      </c>
      <c r="G357" s="17">
        <v>806.66</v>
      </c>
      <c r="H357" s="27">
        <v>481.04</v>
      </c>
      <c r="I357">
        <f>YEAR(Table1[[#This Row],[Date]])</f>
        <v>2024</v>
      </c>
      <c r="J357" t="str">
        <f>"Q" &amp; ROUNDUP(MONTH(Table1[[#This Row],[Date]])/3, 0) &amp; "'" &amp; RIGHT(YEAR(Table1[[#This Row],[Date]]), 2)</f>
        <v>Q3'24</v>
      </c>
      <c r="K357" t="str">
        <f>VLOOKUP(Table1[[#This Row],[Store ID]],Table3[[Store ID]:[City]],4,FALSE)</f>
        <v>Raleigh</v>
      </c>
      <c r="L357" t="str">
        <f>VLOOKUP(Table1[[#This Row],[Product Code]],Table4[[Product Code]:[Brand]],5,FALSE)</f>
        <v>VoltEdge</v>
      </c>
      <c r="M357" t="str">
        <f>VLOOKUP(Table1[[#This Row],[Product Code]],Table4[[Product Code]:[Product Category]],3,FALSE)</f>
        <v>Gaming Consoles</v>
      </c>
      <c r="N357" t="str">
        <f>_xlfn.XLOOKUP(Table1[[#This Row],[Product Code]],Table4[Product Code],Table4[Subcategory])</f>
        <v>Game Consoles</v>
      </c>
    </row>
    <row r="358" spans="2:14" x14ac:dyDescent="0.3">
      <c r="B358" s="26" t="s">
        <v>25</v>
      </c>
      <c r="C358" s="26" t="str">
        <f>IF(_xlfn.XLOOKUP(TRIM(Table1[[#This Row],[Store ID]]), 'Stores Details'!B360:B379, 'Stores Details'!G360:G379, "") = "Inactive", "Yes", "No")</f>
        <v>No</v>
      </c>
      <c r="D358" s="14" t="s">
        <v>46</v>
      </c>
      <c r="E358" s="51">
        <v>45410</v>
      </c>
      <c r="F358" s="14">
        <v>18</v>
      </c>
      <c r="G358" s="17">
        <v>15901.199999999999</v>
      </c>
      <c r="H358" s="27">
        <v>10880.82</v>
      </c>
      <c r="I358">
        <f>YEAR(Table1[[#This Row],[Date]])</f>
        <v>2024</v>
      </c>
      <c r="J358" t="str">
        <f>"Q" &amp; ROUNDUP(MONTH(Table1[[#This Row],[Date]])/3, 0) &amp; "'" &amp; RIGHT(YEAR(Table1[[#This Row],[Date]]), 2)</f>
        <v>Q2'24</v>
      </c>
      <c r="K358" t="str">
        <f>VLOOKUP(Table1[[#This Row],[Store ID]],Table3[[Store ID]:[City]],4,FALSE)</f>
        <v>Dallas</v>
      </c>
      <c r="L358" t="str">
        <f>VLOOKUP(Table1[[#This Row],[Product Code]],Table4[[Product Code]:[Brand]],5,FALSE)</f>
        <v>Bose</v>
      </c>
      <c r="M358" t="str">
        <f>VLOOKUP(Table1[[#This Row],[Product Code]],Table4[[Product Code]:[Product Category]],3,FALSE)</f>
        <v>Headphones</v>
      </c>
      <c r="N358" t="str">
        <f>_xlfn.XLOOKUP(Table1[[#This Row],[Product Code]],Table4[Product Code],Table4[Subcategory])</f>
        <v>Wireless Headphones</v>
      </c>
    </row>
    <row r="359" spans="2:14" x14ac:dyDescent="0.3">
      <c r="B359" s="26" t="s">
        <v>27</v>
      </c>
      <c r="C359" s="26" t="str">
        <f>IF(_xlfn.XLOOKUP(TRIM(Table1[[#This Row],[Store ID]]), 'Stores Details'!B361:B380, 'Stores Details'!G361:G380, "") = "Inactive", "Yes", "No")</f>
        <v>No</v>
      </c>
      <c r="D359" s="14" t="s">
        <v>36</v>
      </c>
      <c r="E359" s="51">
        <v>45390</v>
      </c>
      <c r="F359" s="14">
        <v>12</v>
      </c>
      <c r="G359" s="17">
        <v>8759.76</v>
      </c>
      <c r="H359" s="27">
        <v>7067.88</v>
      </c>
      <c r="I359">
        <f>YEAR(Table1[[#This Row],[Date]])</f>
        <v>2024</v>
      </c>
      <c r="J359" t="str">
        <f>"Q" &amp; ROUNDUP(MONTH(Table1[[#This Row],[Date]])/3, 0) &amp; "'" &amp; RIGHT(YEAR(Table1[[#This Row],[Date]]), 2)</f>
        <v>Q2'24</v>
      </c>
      <c r="K359" t="str">
        <f>VLOOKUP(Table1[[#This Row],[Store ID]],Table3[[Store ID]:[City]],4,FALSE)</f>
        <v>New York</v>
      </c>
      <c r="L359" t="str">
        <f>VLOOKUP(Table1[[#This Row],[Product Code]],Table4[[Product Code]:[Brand]],5,FALSE)</f>
        <v>VoltEdge</v>
      </c>
      <c r="M359" t="str">
        <f>VLOOKUP(Table1[[#This Row],[Product Code]],Table4[[Product Code]:[Product Category]],3,FALSE)</f>
        <v>Gaming Consoles</v>
      </c>
      <c r="N359" t="str">
        <f>_xlfn.XLOOKUP(Table1[[#This Row],[Product Code]],Table4[Product Code],Table4[Subcategory])</f>
        <v>VR Headsets</v>
      </c>
    </row>
    <row r="360" spans="2:14" x14ac:dyDescent="0.3">
      <c r="B360" s="26" t="s">
        <v>29</v>
      </c>
      <c r="C360" s="26" t="str">
        <f>IF(_xlfn.XLOOKUP(TRIM(Table1[[#This Row],[Store ID]]), 'Stores Details'!B362:B381, 'Stores Details'!G362:G381, "") = "Inactive", "Yes", "No")</f>
        <v>No</v>
      </c>
      <c r="D360" s="14" t="s">
        <v>60</v>
      </c>
      <c r="E360" s="51">
        <v>45407</v>
      </c>
      <c r="F360" s="14">
        <v>3</v>
      </c>
      <c r="G360" s="17">
        <v>647.66999999999996</v>
      </c>
      <c r="H360" s="27">
        <v>468.81000000000006</v>
      </c>
      <c r="I360">
        <f>YEAR(Table1[[#This Row],[Date]])</f>
        <v>2024</v>
      </c>
      <c r="J360" t="str">
        <f>"Q" &amp; ROUNDUP(MONTH(Table1[[#This Row],[Date]])/3, 0) &amp; "'" &amp; RIGHT(YEAR(Table1[[#This Row],[Date]]), 2)</f>
        <v>Q2'24</v>
      </c>
      <c r="K360" t="str">
        <f>VLOOKUP(Table1[[#This Row],[Store ID]],Table3[[Store ID]:[City]],4,FALSE)</f>
        <v>Kansas City</v>
      </c>
      <c r="L360" t="str">
        <f>VLOOKUP(Table1[[#This Row],[Product Code]],Table4[[Product Code]:[Brand]],5,FALSE)</f>
        <v>Dell</v>
      </c>
      <c r="M360" t="str">
        <f>VLOOKUP(Table1[[#This Row],[Product Code]],Table4[[Product Code]:[Product Category]],3,FALSE)</f>
        <v>Accessories</v>
      </c>
      <c r="N360" t="str">
        <f>_xlfn.XLOOKUP(Table1[[#This Row],[Product Code]],Table4[Product Code],Table4[Subcategory])</f>
        <v>Chargers</v>
      </c>
    </row>
    <row r="361" spans="2:14" x14ac:dyDescent="0.3">
      <c r="B361" s="26" t="s">
        <v>14</v>
      </c>
      <c r="C361" s="26" t="str">
        <f>IF(_xlfn.XLOOKUP(TRIM(Table1[[#This Row],[Store ID]]), 'Stores Details'!B363:B382, 'Stores Details'!G363:G382, "") = "Inactive", "Yes", "No")</f>
        <v>No</v>
      </c>
      <c r="D361" s="14" t="s">
        <v>68</v>
      </c>
      <c r="E361" s="51">
        <v>45316</v>
      </c>
      <c r="F361" s="14">
        <v>28</v>
      </c>
      <c r="G361" s="17">
        <v>29228.640000000003</v>
      </c>
      <c r="H361" s="27">
        <v>18033.12</v>
      </c>
      <c r="I361">
        <f>YEAR(Table1[[#This Row],[Date]])</f>
        <v>2024</v>
      </c>
      <c r="J361" t="str">
        <f>"Q" &amp; ROUNDUP(MONTH(Table1[[#This Row],[Date]])/3, 0) &amp; "'" &amp; RIGHT(YEAR(Table1[[#This Row],[Date]]), 2)</f>
        <v>Q1'24</v>
      </c>
      <c r="K361" t="str">
        <f>VLOOKUP(Table1[[#This Row],[Store ID]],Table3[[Store ID]:[City]],4,FALSE)</f>
        <v>Los Angeles</v>
      </c>
      <c r="L361" t="str">
        <f>VLOOKUP(Table1[[#This Row],[Product Code]],Table4[[Product Code]:[Brand]],5,FALSE)</f>
        <v>Apple</v>
      </c>
      <c r="M361" t="str">
        <f>VLOOKUP(Table1[[#This Row],[Product Code]],Table4[[Product Code]:[Product Category]],3,FALSE)</f>
        <v>Gaming Consoles</v>
      </c>
      <c r="N361" t="str">
        <f>_xlfn.XLOOKUP(Table1[[#This Row],[Product Code]],Table4[Product Code],Table4[Subcategory])</f>
        <v>VR Headsets</v>
      </c>
    </row>
    <row r="362" spans="2:14" x14ac:dyDescent="0.3">
      <c r="B362" s="26" t="s">
        <v>14</v>
      </c>
      <c r="C362" s="26" t="str">
        <f>IF(_xlfn.XLOOKUP(TRIM(Table1[[#This Row],[Store ID]]), 'Stores Details'!B364:B383, 'Stores Details'!G364:G383, "") = "Inactive", "Yes", "No")</f>
        <v>No</v>
      </c>
      <c r="D362" s="14" t="s">
        <v>72</v>
      </c>
      <c r="E362" s="51">
        <v>45612</v>
      </c>
      <c r="F362" s="14">
        <v>41</v>
      </c>
      <c r="G362" s="17">
        <v>21995.68</v>
      </c>
      <c r="H362" s="27">
        <v>16032.23</v>
      </c>
      <c r="I362">
        <f>YEAR(Table1[[#This Row],[Date]])</f>
        <v>2024</v>
      </c>
      <c r="J362" t="str">
        <f>"Q" &amp; ROUNDUP(MONTH(Table1[[#This Row],[Date]])/3, 0) &amp; "'" &amp; RIGHT(YEAR(Table1[[#This Row],[Date]]), 2)</f>
        <v>Q4'24</v>
      </c>
      <c r="K362" t="str">
        <f>VLOOKUP(Table1[[#This Row],[Store ID]],Table3[[Store ID]:[City]],4,FALSE)</f>
        <v>Los Angeles</v>
      </c>
      <c r="L362" t="str">
        <f>VLOOKUP(Table1[[#This Row],[Product Code]],Table4[[Product Code]:[Brand]],5,FALSE)</f>
        <v>VoltEdge</v>
      </c>
      <c r="M362" t="str">
        <f>VLOOKUP(Table1[[#This Row],[Product Code]],Table4[[Product Code]:[Product Category]],3,FALSE)</f>
        <v>Gaming Consoles</v>
      </c>
      <c r="N362" t="str">
        <f>_xlfn.XLOOKUP(Table1[[#This Row],[Product Code]],Table4[Product Code],Table4[Subcategory])</f>
        <v>Game Consoles</v>
      </c>
    </row>
    <row r="363" spans="2:14" x14ac:dyDescent="0.3">
      <c r="B363" s="26" t="s">
        <v>14</v>
      </c>
      <c r="C363" s="26" t="str">
        <f>IF(_xlfn.XLOOKUP(TRIM(Table1[[#This Row],[Store ID]]), 'Stores Details'!B365:B384, 'Stores Details'!G365:G384, "") = "Inactive", "Yes", "No")</f>
        <v>No</v>
      </c>
      <c r="D363" s="14" t="s">
        <v>52</v>
      </c>
      <c r="E363" s="51">
        <v>45017</v>
      </c>
      <c r="F363" s="14">
        <v>4</v>
      </c>
      <c r="G363" s="17">
        <v>1078.48</v>
      </c>
      <c r="H363" s="27">
        <v>655.56</v>
      </c>
      <c r="I363">
        <f>YEAR(Table1[[#This Row],[Date]])</f>
        <v>2023</v>
      </c>
      <c r="J363" t="str">
        <f>"Q" &amp; ROUNDUP(MONTH(Table1[[#This Row],[Date]])/3, 0) &amp; "'" &amp; RIGHT(YEAR(Table1[[#This Row],[Date]]), 2)</f>
        <v>Q2'23</v>
      </c>
      <c r="K363" t="str">
        <f>VLOOKUP(Table1[[#This Row],[Store ID]],Table3[[Store ID]:[City]],4,FALSE)</f>
        <v>Los Angeles</v>
      </c>
      <c r="L363" t="str">
        <f>VLOOKUP(Table1[[#This Row],[Product Code]],Table4[[Product Code]:[Brand]],5,FALSE)</f>
        <v>ASUS</v>
      </c>
      <c r="M363" t="str">
        <f>VLOOKUP(Table1[[#This Row],[Product Code]],Table4[[Product Code]:[Product Category]],3,FALSE)</f>
        <v>Accessories</v>
      </c>
      <c r="N363" t="str">
        <f>_xlfn.XLOOKUP(Table1[[#This Row],[Product Code]],Table4[Product Code],Table4[Subcategory])</f>
        <v>Chargers</v>
      </c>
    </row>
    <row r="364" spans="2:14" x14ac:dyDescent="0.3">
      <c r="B364" s="26" t="s">
        <v>19</v>
      </c>
      <c r="C364" s="26" t="str">
        <f>IF(_xlfn.XLOOKUP(TRIM(Table1[[#This Row],[Store ID]]), 'Stores Details'!B366:B385, 'Stores Details'!G366:G385, "") = "Inactive", "Yes", "No")</f>
        <v>No</v>
      </c>
      <c r="D364" s="14" t="s">
        <v>52</v>
      </c>
      <c r="E364" s="51">
        <v>45036</v>
      </c>
      <c r="F364" s="14">
        <v>19</v>
      </c>
      <c r="G364" s="17">
        <v>5122.78</v>
      </c>
      <c r="H364" s="27">
        <v>3113.91</v>
      </c>
      <c r="I364">
        <f>YEAR(Table1[[#This Row],[Date]])</f>
        <v>2023</v>
      </c>
      <c r="J364" t="str">
        <f>"Q" &amp; ROUNDUP(MONTH(Table1[[#This Row],[Date]])/3, 0) &amp; "'" &amp; RIGHT(YEAR(Table1[[#This Row],[Date]]), 2)</f>
        <v>Q2'23</v>
      </c>
      <c r="K364" t="str">
        <f>VLOOKUP(Table1[[#This Row],[Store ID]],Table3[[Store ID]:[City]],4,FALSE)</f>
        <v>Honolulu</v>
      </c>
      <c r="L364" t="str">
        <f>VLOOKUP(Table1[[#This Row],[Product Code]],Table4[[Product Code]:[Brand]],5,FALSE)</f>
        <v>ASUS</v>
      </c>
      <c r="M364" t="str">
        <f>VLOOKUP(Table1[[#This Row],[Product Code]],Table4[[Product Code]:[Product Category]],3,FALSE)</f>
        <v>Accessories</v>
      </c>
      <c r="N364" t="str">
        <f>_xlfn.XLOOKUP(Table1[[#This Row],[Product Code]],Table4[Product Code],Table4[Subcategory])</f>
        <v>Chargers</v>
      </c>
    </row>
    <row r="365" spans="2:14" x14ac:dyDescent="0.3">
      <c r="B365" s="26" t="s">
        <v>19</v>
      </c>
      <c r="C365" s="26" t="str">
        <f>IF(_xlfn.XLOOKUP(TRIM(Table1[[#This Row],[Store ID]]), 'Stores Details'!B367:B386, 'Stores Details'!G367:G386, "") = "Inactive", "Yes", "No")</f>
        <v>No</v>
      </c>
      <c r="D365" s="14" t="s">
        <v>77</v>
      </c>
      <c r="E365" s="51">
        <v>45115</v>
      </c>
      <c r="F365" s="14">
        <v>18</v>
      </c>
      <c r="G365" s="17">
        <v>17371.079999999998</v>
      </c>
      <c r="H365" s="27">
        <v>13595.4</v>
      </c>
      <c r="I365">
        <f>YEAR(Table1[[#This Row],[Date]])</f>
        <v>2023</v>
      </c>
      <c r="J365" t="str">
        <f>"Q" &amp; ROUNDUP(MONTH(Table1[[#This Row],[Date]])/3, 0) &amp; "'" &amp; RIGHT(YEAR(Table1[[#This Row],[Date]]), 2)</f>
        <v>Q3'23</v>
      </c>
      <c r="K365" t="str">
        <f>VLOOKUP(Table1[[#This Row],[Store ID]],Table3[[Store ID]:[City]],4,FALSE)</f>
        <v>Honolulu</v>
      </c>
      <c r="L365" t="str">
        <f>VLOOKUP(Table1[[#This Row],[Product Code]],Table4[[Product Code]:[Brand]],5,FALSE)</f>
        <v>VoltEdge</v>
      </c>
      <c r="M365" t="str">
        <f>VLOOKUP(Table1[[#This Row],[Product Code]],Table4[[Product Code]:[Product Category]],3,FALSE)</f>
        <v>Headphones</v>
      </c>
      <c r="N365" t="str">
        <f>_xlfn.XLOOKUP(Table1[[#This Row],[Product Code]],Table4[Product Code],Table4[Subcategory])</f>
        <v>Wireless Earbuds</v>
      </c>
    </row>
    <row r="366" spans="2:14" x14ac:dyDescent="0.3">
      <c r="B366" s="26" t="s">
        <v>17</v>
      </c>
      <c r="C366" s="26" t="str">
        <f>IF(_xlfn.XLOOKUP(TRIM(Table1[[#This Row],[Store ID]]), 'Stores Details'!B368:B387, 'Stores Details'!G368:G387, "") = "Inactive", "Yes", "No")</f>
        <v>No</v>
      </c>
      <c r="D366" s="14" t="s">
        <v>51</v>
      </c>
      <c r="E366" s="51">
        <v>45100</v>
      </c>
      <c r="F366" s="14">
        <v>5</v>
      </c>
      <c r="G366" s="17">
        <v>1436.5</v>
      </c>
      <c r="H366" s="27">
        <v>1163.3499999999999</v>
      </c>
      <c r="I366">
        <f>YEAR(Table1[[#This Row],[Date]])</f>
        <v>2023</v>
      </c>
      <c r="J366" t="str">
        <f>"Q" &amp; ROUNDUP(MONTH(Table1[[#This Row],[Date]])/3, 0) &amp; "'" &amp; RIGHT(YEAR(Table1[[#This Row],[Date]]), 2)</f>
        <v>Q2'23</v>
      </c>
      <c r="K366" t="str">
        <f>VLOOKUP(Table1[[#This Row],[Store ID]],Table3[[Store ID]:[City]],4,FALSE)</f>
        <v>Richmond</v>
      </c>
      <c r="L366" t="str">
        <f>VLOOKUP(Table1[[#This Row],[Product Code]],Table4[[Product Code]:[Brand]],5,FALSE)</f>
        <v>Samsung</v>
      </c>
      <c r="M366" t="str">
        <f>VLOOKUP(Table1[[#This Row],[Product Code]],Table4[[Product Code]:[Product Category]],3,FALSE)</f>
        <v>Accessories</v>
      </c>
      <c r="N366" t="str">
        <f>_xlfn.XLOOKUP(Table1[[#This Row],[Product Code]],Table4[Product Code],Table4[Subcategory])</f>
        <v>Mice</v>
      </c>
    </row>
    <row r="367" spans="2:14" x14ac:dyDescent="0.3">
      <c r="B367" s="26" t="s">
        <v>26</v>
      </c>
      <c r="C367" s="26" t="str">
        <f>IF(_xlfn.XLOOKUP(TRIM(Table1[[#This Row],[Store ID]]), 'Stores Details'!B369:B388, 'Stores Details'!G369:G388, "") = "Inactive", "Yes", "No")</f>
        <v>No</v>
      </c>
      <c r="D367" s="14" t="s">
        <v>39</v>
      </c>
      <c r="E367" s="51">
        <v>45628</v>
      </c>
      <c r="F367" s="14">
        <v>21</v>
      </c>
      <c r="G367" s="17">
        <v>8897.07</v>
      </c>
      <c r="H367" s="27">
        <v>5798.1</v>
      </c>
      <c r="I367">
        <f>YEAR(Table1[[#This Row],[Date]])</f>
        <v>2024</v>
      </c>
      <c r="J367" t="str">
        <f>"Q" &amp; ROUNDUP(MONTH(Table1[[#This Row],[Date]])/3, 0) &amp; "'" &amp; RIGHT(YEAR(Table1[[#This Row],[Date]]), 2)</f>
        <v>Q4'24</v>
      </c>
      <c r="K367" t="str">
        <f>VLOOKUP(Table1[[#This Row],[Store ID]],Table3[[Store ID]:[City]],4,FALSE)</f>
        <v>Philadelphia</v>
      </c>
      <c r="L367" t="str">
        <f>VLOOKUP(Table1[[#This Row],[Product Code]],Table4[[Product Code]:[Brand]],5,FALSE)</f>
        <v>Apple</v>
      </c>
      <c r="M367" t="str">
        <f>VLOOKUP(Table1[[#This Row],[Product Code]],Table4[[Product Code]:[Product Category]],3,FALSE)</f>
        <v>Laptops</v>
      </c>
      <c r="N367" t="str">
        <f>_xlfn.XLOOKUP(Table1[[#This Row],[Product Code]],Table4[Product Code],Table4[Subcategory])</f>
        <v>Ultrabooks</v>
      </c>
    </row>
    <row r="368" spans="2:14" x14ac:dyDescent="0.3">
      <c r="B368" s="26" t="s">
        <v>24</v>
      </c>
      <c r="C368" s="26" t="str">
        <f>IF(_xlfn.XLOOKUP(TRIM(Table1[[#This Row],[Store ID]]), 'Stores Details'!B370:B389, 'Stores Details'!G370:G389, "") = "Inactive", "Yes", "No")</f>
        <v>No</v>
      </c>
      <c r="D368" s="14" t="s">
        <v>40</v>
      </c>
      <c r="E368" s="51">
        <v>45293</v>
      </c>
      <c r="F368" s="14">
        <v>11</v>
      </c>
      <c r="G368" s="17">
        <v>14891.689999999999</v>
      </c>
      <c r="H368" s="27">
        <v>10719.060000000001</v>
      </c>
      <c r="I368">
        <f>YEAR(Table1[[#This Row],[Date]])</f>
        <v>2024</v>
      </c>
      <c r="J368" t="str">
        <f>"Q" &amp; ROUNDUP(MONTH(Table1[[#This Row],[Date]])/3, 0) &amp; "'" &amp; RIGHT(YEAR(Table1[[#This Row],[Date]]), 2)</f>
        <v>Q1'24</v>
      </c>
      <c r="K368" t="str">
        <f>VLOOKUP(Table1[[#This Row],[Store ID]],Table3[[Store ID]:[City]],4,FALSE)</f>
        <v>Atlanta</v>
      </c>
      <c r="L368" t="str">
        <f>VLOOKUP(Table1[[#This Row],[Product Code]],Table4[[Product Code]:[Brand]],5,FALSE)</f>
        <v>HP</v>
      </c>
      <c r="M368" t="str">
        <f>VLOOKUP(Table1[[#This Row],[Product Code]],Table4[[Product Code]:[Product Category]],3,FALSE)</f>
        <v>Gaming Consoles</v>
      </c>
      <c r="N368" t="str">
        <f>_xlfn.XLOOKUP(Table1[[#This Row],[Product Code]],Table4[Product Code],Table4[Subcategory])</f>
        <v>Game Consoles</v>
      </c>
    </row>
    <row r="369" spans="2:14" x14ac:dyDescent="0.3">
      <c r="B369" s="26" t="s">
        <v>19</v>
      </c>
      <c r="C369" s="26" t="str">
        <f>IF(_xlfn.XLOOKUP(TRIM(Table1[[#This Row],[Store ID]]), 'Stores Details'!B371:B390, 'Stores Details'!G371:G390, "") = "Inactive", "Yes", "No")</f>
        <v>No</v>
      </c>
      <c r="D369" s="14" t="s">
        <v>68</v>
      </c>
      <c r="E369" s="51">
        <v>44944</v>
      </c>
      <c r="F369" s="14">
        <v>25</v>
      </c>
      <c r="G369" s="17">
        <v>26097.000000000004</v>
      </c>
      <c r="H369" s="27">
        <v>16101</v>
      </c>
      <c r="I369">
        <f>YEAR(Table1[[#This Row],[Date]])</f>
        <v>2023</v>
      </c>
      <c r="J369" t="str">
        <f>"Q" &amp; ROUNDUP(MONTH(Table1[[#This Row],[Date]])/3, 0) &amp; "'" &amp; RIGHT(YEAR(Table1[[#This Row],[Date]]), 2)</f>
        <v>Q1'23</v>
      </c>
      <c r="K369" t="str">
        <f>VLOOKUP(Table1[[#This Row],[Store ID]],Table3[[Store ID]:[City]],4,FALSE)</f>
        <v>Honolulu</v>
      </c>
      <c r="L369" t="str">
        <f>VLOOKUP(Table1[[#This Row],[Product Code]],Table4[[Product Code]:[Brand]],5,FALSE)</f>
        <v>Apple</v>
      </c>
      <c r="M369" t="str">
        <f>VLOOKUP(Table1[[#This Row],[Product Code]],Table4[[Product Code]:[Product Category]],3,FALSE)</f>
        <v>Gaming Consoles</v>
      </c>
      <c r="N369" t="str">
        <f>_xlfn.XLOOKUP(Table1[[#This Row],[Product Code]],Table4[Product Code],Table4[Subcategory])</f>
        <v>VR Headsets</v>
      </c>
    </row>
    <row r="370" spans="2:14" x14ac:dyDescent="0.3">
      <c r="B370" s="26" t="s">
        <v>22</v>
      </c>
      <c r="C370" s="26" t="str">
        <f>IF(_xlfn.XLOOKUP(TRIM(Table1[[#This Row],[Store ID]]), 'Stores Details'!B372:B391, 'Stores Details'!G372:G391, "") = "Inactive", "Yes", "No")</f>
        <v>No</v>
      </c>
      <c r="D370" s="14" t="s">
        <v>38</v>
      </c>
      <c r="E370" s="51">
        <v>45560</v>
      </c>
      <c r="F370" s="14">
        <v>12</v>
      </c>
      <c r="G370" s="17">
        <v>14047.68</v>
      </c>
      <c r="H370" s="27">
        <v>11222.039999999999</v>
      </c>
      <c r="I370">
        <f>YEAR(Table1[[#This Row],[Date]])</f>
        <v>2024</v>
      </c>
      <c r="J370" t="str">
        <f>"Q" &amp; ROUNDUP(MONTH(Table1[[#This Row],[Date]])/3, 0) &amp; "'" &amp; RIGHT(YEAR(Table1[[#This Row],[Date]]), 2)</f>
        <v>Q3'24</v>
      </c>
      <c r="K370" t="str">
        <f>VLOOKUP(Table1[[#This Row],[Store ID]],Table3[[Store ID]:[City]],4,FALSE)</f>
        <v>Detroit</v>
      </c>
      <c r="L370" t="str">
        <f>VLOOKUP(Table1[[#This Row],[Product Code]],Table4[[Product Code]:[Brand]],5,FALSE)</f>
        <v>HP</v>
      </c>
      <c r="M370" t="str">
        <f>VLOOKUP(Table1[[#This Row],[Product Code]],Table4[[Product Code]:[Product Category]],3,FALSE)</f>
        <v>Gaming Consoles</v>
      </c>
      <c r="N370" t="str">
        <f>_xlfn.XLOOKUP(Table1[[#This Row],[Product Code]],Table4[Product Code],Table4[Subcategory])</f>
        <v>Game Consoles</v>
      </c>
    </row>
    <row r="371" spans="2:14" x14ac:dyDescent="0.3">
      <c r="B371" s="26" t="s">
        <v>19</v>
      </c>
      <c r="C371" s="26" t="str">
        <f>IF(_xlfn.XLOOKUP(TRIM(Table1[[#This Row],[Store ID]]), 'Stores Details'!B373:B392, 'Stores Details'!G373:G392, "") = "Inactive", "Yes", "No")</f>
        <v>No</v>
      </c>
      <c r="D371" s="14" t="s">
        <v>49</v>
      </c>
      <c r="E371" s="51">
        <v>45453</v>
      </c>
      <c r="F371" s="14">
        <v>8</v>
      </c>
      <c r="G371" s="17">
        <v>8864</v>
      </c>
      <c r="H371" s="27">
        <v>6944.4</v>
      </c>
      <c r="I371">
        <f>YEAR(Table1[[#This Row],[Date]])</f>
        <v>2024</v>
      </c>
      <c r="J371" t="str">
        <f>"Q" &amp; ROUNDUP(MONTH(Table1[[#This Row],[Date]])/3, 0) &amp; "'" &amp; RIGHT(YEAR(Table1[[#This Row],[Date]]), 2)</f>
        <v>Q2'24</v>
      </c>
      <c r="K371" t="str">
        <f>VLOOKUP(Table1[[#This Row],[Store ID]],Table3[[Store ID]:[City]],4,FALSE)</f>
        <v>Honolulu</v>
      </c>
      <c r="L371" t="str">
        <f>VLOOKUP(Table1[[#This Row],[Product Code]],Table4[[Product Code]:[Brand]],5,FALSE)</f>
        <v>VoltEdge</v>
      </c>
      <c r="M371" t="str">
        <f>VLOOKUP(Table1[[#This Row],[Product Code]],Table4[[Product Code]:[Product Category]],3,FALSE)</f>
        <v>Headphones</v>
      </c>
      <c r="N371" t="str">
        <f>_xlfn.XLOOKUP(Table1[[#This Row],[Product Code]],Table4[Product Code],Table4[Subcategory])</f>
        <v>Noise-Canceling Over-Ear</v>
      </c>
    </row>
    <row r="372" spans="2:14" x14ac:dyDescent="0.3">
      <c r="B372" s="26" t="s">
        <v>28</v>
      </c>
      <c r="C372" s="26" t="str">
        <f>IF(_xlfn.XLOOKUP(TRIM(Table1[[#This Row],[Store ID]]), 'Stores Details'!B374:B393, 'Stores Details'!G374:G393, "") = "Inactive", "Yes", "No")</f>
        <v>No</v>
      </c>
      <c r="D372" s="14" t="s">
        <v>35</v>
      </c>
      <c r="E372" s="51">
        <v>45600</v>
      </c>
      <c r="F372" s="14">
        <v>38</v>
      </c>
      <c r="G372" s="17">
        <v>15168.080000000002</v>
      </c>
      <c r="H372" s="27">
        <v>11462.32</v>
      </c>
      <c r="I372">
        <f>YEAR(Table1[[#This Row],[Date]])</f>
        <v>2024</v>
      </c>
      <c r="J372" t="str">
        <f>"Q" &amp; ROUNDUP(MONTH(Table1[[#This Row],[Date]])/3, 0) &amp; "'" &amp; RIGHT(YEAR(Table1[[#This Row],[Date]]), 2)</f>
        <v>Q4'24</v>
      </c>
      <c r="K372" t="str">
        <f>VLOOKUP(Table1[[#This Row],[Store ID]],Table3[[Store ID]:[City]],4,FALSE)</f>
        <v>Portland</v>
      </c>
      <c r="L372" t="str">
        <f>VLOOKUP(Table1[[#This Row],[Product Code]],Table4[[Product Code]:[Brand]],5,FALSE)</f>
        <v>Dell</v>
      </c>
      <c r="M372" t="str">
        <f>VLOOKUP(Table1[[#This Row],[Product Code]],Table4[[Product Code]:[Product Category]],3,FALSE)</f>
        <v>Smart Gadgets</v>
      </c>
      <c r="N372" t="str">
        <f>_xlfn.XLOOKUP(Table1[[#This Row],[Product Code]],Table4[Product Code],Table4[Subcategory])</f>
        <v>Streaming Devices</v>
      </c>
    </row>
    <row r="373" spans="2:14" x14ac:dyDescent="0.3">
      <c r="B373" s="26" t="s">
        <v>19</v>
      </c>
      <c r="C373" s="26" t="str">
        <f>IF(_xlfn.XLOOKUP(TRIM(Table1[[#This Row],[Store ID]]), 'Stores Details'!B375:B394, 'Stores Details'!G375:G394, "") = "Inactive", "Yes", "No")</f>
        <v>No</v>
      </c>
      <c r="D373" s="14" t="s">
        <v>59</v>
      </c>
      <c r="E373" s="51">
        <v>45118</v>
      </c>
      <c r="F373" s="14">
        <v>12</v>
      </c>
      <c r="G373" s="17">
        <v>2345.16</v>
      </c>
      <c r="H373" s="27">
        <v>1751.3999999999999</v>
      </c>
      <c r="I373">
        <f>YEAR(Table1[[#This Row],[Date]])</f>
        <v>2023</v>
      </c>
      <c r="J373" t="str">
        <f>"Q" &amp; ROUNDUP(MONTH(Table1[[#This Row],[Date]])/3, 0) &amp; "'" &amp; RIGHT(YEAR(Table1[[#This Row],[Date]]), 2)</f>
        <v>Q3'23</v>
      </c>
      <c r="K373" t="str">
        <f>VLOOKUP(Table1[[#This Row],[Store ID]],Table3[[Store ID]:[City]],4,FALSE)</f>
        <v>Honolulu</v>
      </c>
      <c r="L373" t="str">
        <f>VLOOKUP(Table1[[#This Row],[Product Code]],Table4[[Product Code]:[Brand]],5,FALSE)</f>
        <v>ASUS</v>
      </c>
      <c r="M373" t="str">
        <f>VLOOKUP(Table1[[#This Row],[Product Code]],Table4[[Product Code]:[Product Category]],3,FALSE)</f>
        <v>Headphones</v>
      </c>
      <c r="N373" t="str">
        <f>_xlfn.XLOOKUP(Table1[[#This Row],[Product Code]],Table4[Product Code],Table4[Subcategory])</f>
        <v>Wireless Earbuds</v>
      </c>
    </row>
    <row r="374" spans="2:14" x14ac:dyDescent="0.3">
      <c r="B374" s="26" t="s">
        <v>20</v>
      </c>
      <c r="C374" s="26" t="str">
        <f>IF(_xlfn.XLOOKUP(TRIM(Table1[[#This Row],[Store ID]]), 'Stores Details'!B376:B395, 'Stores Details'!G376:G395, "") = "Inactive", "Yes", "No")</f>
        <v>No</v>
      </c>
      <c r="D374" s="14" t="s">
        <v>35</v>
      </c>
      <c r="E374" s="51">
        <v>45452</v>
      </c>
      <c r="F374" s="14">
        <v>5</v>
      </c>
      <c r="G374" s="17">
        <v>1995.8000000000002</v>
      </c>
      <c r="H374" s="27">
        <v>1508.1999999999998</v>
      </c>
      <c r="I374">
        <f>YEAR(Table1[[#This Row],[Date]])</f>
        <v>2024</v>
      </c>
      <c r="J374" t="str">
        <f>"Q" &amp; ROUNDUP(MONTH(Table1[[#This Row],[Date]])/3, 0) &amp; "'" &amp; RIGHT(YEAR(Table1[[#This Row],[Date]]), 2)</f>
        <v>Q2'24</v>
      </c>
      <c r="K374" t="str">
        <f>VLOOKUP(Table1[[#This Row],[Store ID]],Table3[[Store ID]:[City]],4,FALSE)</f>
        <v>Denver</v>
      </c>
      <c r="L374" t="str">
        <f>VLOOKUP(Table1[[#This Row],[Product Code]],Table4[[Product Code]:[Brand]],5,FALSE)</f>
        <v>Dell</v>
      </c>
      <c r="M374" t="str">
        <f>VLOOKUP(Table1[[#This Row],[Product Code]],Table4[[Product Code]:[Product Category]],3,FALSE)</f>
        <v>Smart Gadgets</v>
      </c>
      <c r="N374" t="str">
        <f>_xlfn.XLOOKUP(Table1[[#This Row],[Product Code]],Table4[Product Code],Table4[Subcategory])</f>
        <v>Streaming Devices</v>
      </c>
    </row>
    <row r="375" spans="2:14" x14ac:dyDescent="0.3">
      <c r="B375" s="26" t="s">
        <v>17</v>
      </c>
      <c r="C375" s="26" t="str">
        <f>IF(_xlfn.XLOOKUP(TRIM(Table1[[#This Row],[Store ID]]), 'Stores Details'!B377:B396, 'Stores Details'!G377:G396, "") = "Inactive", "Yes", "No")</f>
        <v>No</v>
      </c>
      <c r="D375" s="14" t="s">
        <v>56</v>
      </c>
      <c r="E375" s="51">
        <v>45069</v>
      </c>
      <c r="F375" s="14">
        <v>3</v>
      </c>
      <c r="G375" s="17">
        <v>1147.74</v>
      </c>
      <c r="H375" s="27">
        <v>906.99</v>
      </c>
      <c r="I375">
        <f>YEAR(Table1[[#This Row],[Date]])</f>
        <v>2023</v>
      </c>
      <c r="J375" t="str">
        <f>"Q" &amp; ROUNDUP(MONTH(Table1[[#This Row],[Date]])/3, 0) &amp; "'" &amp; RIGHT(YEAR(Table1[[#This Row],[Date]]), 2)</f>
        <v>Q2'23</v>
      </c>
      <c r="K375" t="str">
        <f>VLOOKUP(Table1[[#This Row],[Store ID]],Table3[[Store ID]:[City]],4,FALSE)</f>
        <v>Richmond</v>
      </c>
      <c r="L375" t="str">
        <f>VLOOKUP(Table1[[#This Row],[Product Code]],Table4[[Product Code]:[Brand]],5,FALSE)</f>
        <v>Samsung</v>
      </c>
      <c r="M375" t="str">
        <f>VLOOKUP(Table1[[#This Row],[Product Code]],Table4[[Product Code]:[Product Category]],3,FALSE)</f>
        <v>Gaming Consoles</v>
      </c>
      <c r="N375" t="str">
        <f>_xlfn.XLOOKUP(Table1[[#This Row],[Product Code]],Table4[Product Code],Table4[Subcategory])</f>
        <v>VR Headsets</v>
      </c>
    </row>
    <row r="376" spans="2:14" x14ac:dyDescent="0.3">
      <c r="B376" s="26" t="s">
        <v>18</v>
      </c>
      <c r="C376" s="26" t="str">
        <f>IF(_xlfn.XLOOKUP(TRIM(Table1[[#This Row],[Store ID]]), 'Stores Details'!B378:B397, 'Stores Details'!G378:G397, "") = "Inactive", "Yes", "No")</f>
        <v>No</v>
      </c>
      <c r="D376" s="14" t="s">
        <v>52</v>
      </c>
      <c r="E376" s="51">
        <v>45264</v>
      </c>
      <c r="F376" s="14">
        <v>32</v>
      </c>
      <c r="G376" s="17">
        <v>8627.84</v>
      </c>
      <c r="H376" s="27">
        <v>5244.48</v>
      </c>
      <c r="I376">
        <f>YEAR(Table1[[#This Row],[Date]])</f>
        <v>2023</v>
      </c>
      <c r="J376" t="str">
        <f>"Q" &amp; ROUNDUP(MONTH(Table1[[#This Row],[Date]])/3, 0) &amp; "'" &amp; RIGHT(YEAR(Table1[[#This Row],[Date]]), 2)</f>
        <v>Q4'23</v>
      </c>
      <c r="K376" t="str">
        <f>VLOOKUP(Table1[[#This Row],[Store ID]],Table3[[Store ID]:[City]],4,FALSE)</f>
        <v>Minneapolis</v>
      </c>
      <c r="L376" t="str">
        <f>VLOOKUP(Table1[[#This Row],[Product Code]],Table4[[Product Code]:[Brand]],5,FALSE)</f>
        <v>ASUS</v>
      </c>
      <c r="M376" t="str">
        <f>VLOOKUP(Table1[[#This Row],[Product Code]],Table4[[Product Code]:[Product Category]],3,FALSE)</f>
        <v>Accessories</v>
      </c>
      <c r="N376" t="str">
        <f>_xlfn.XLOOKUP(Table1[[#This Row],[Product Code]],Table4[Product Code],Table4[Subcategory])</f>
        <v>Chargers</v>
      </c>
    </row>
    <row r="377" spans="2:14" x14ac:dyDescent="0.3">
      <c r="B377" s="26" t="s">
        <v>14</v>
      </c>
      <c r="C377" s="26" t="str">
        <f>IF(_xlfn.XLOOKUP(TRIM(Table1[[#This Row],[Store ID]]), 'Stores Details'!B379:B398, 'Stores Details'!G379:G398, "") = "Inactive", "Yes", "No")</f>
        <v>No</v>
      </c>
      <c r="D377" s="14" t="s">
        <v>48</v>
      </c>
      <c r="E377" s="51">
        <v>45410</v>
      </c>
      <c r="F377" s="14">
        <v>4</v>
      </c>
      <c r="G377" s="17">
        <v>3226.64</v>
      </c>
      <c r="H377" s="27">
        <v>1924.16</v>
      </c>
      <c r="I377">
        <f>YEAR(Table1[[#This Row],[Date]])</f>
        <v>2024</v>
      </c>
      <c r="J377" t="str">
        <f>"Q" &amp; ROUNDUP(MONTH(Table1[[#This Row],[Date]])/3, 0) &amp; "'" &amp; RIGHT(YEAR(Table1[[#This Row],[Date]]), 2)</f>
        <v>Q2'24</v>
      </c>
      <c r="K377" t="str">
        <f>VLOOKUP(Table1[[#This Row],[Store ID]],Table3[[Store ID]:[City]],4,FALSE)</f>
        <v>Los Angeles</v>
      </c>
      <c r="L377" t="str">
        <f>VLOOKUP(Table1[[#This Row],[Product Code]],Table4[[Product Code]:[Brand]],5,FALSE)</f>
        <v>VoltEdge</v>
      </c>
      <c r="M377" t="str">
        <f>VLOOKUP(Table1[[#This Row],[Product Code]],Table4[[Product Code]:[Product Category]],3,FALSE)</f>
        <v>Gaming Consoles</v>
      </c>
      <c r="N377" t="str">
        <f>_xlfn.XLOOKUP(Table1[[#This Row],[Product Code]],Table4[Product Code],Table4[Subcategory])</f>
        <v>Game Consoles</v>
      </c>
    </row>
    <row r="378" spans="2:14" x14ac:dyDescent="0.3">
      <c r="B378" s="26" t="s">
        <v>14</v>
      </c>
      <c r="C378" s="26" t="str">
        <f>IF(_xlfn.XLOOKUP(TRIM(Table1[[#This Row],[Store ID]]), 'Stores Details'!B380:B399, 'Stores Details'!G380:G399, "") = "Inactive", "Yes", "No")</f>
        <v>No</v>
      </c>
      <c r="D378" s="14" t="s">
        <v>69</v>
      </c>
      <c r="E378" s="51">
        <v>44987</v>
      </c>
      <c r="F378" s="14">
        <v>25</v>
      </c>
      <c r="G378" s="17">
        <v>26624</v>
      </c>
      <c r="H378" s="27">
        <v>17166.75</v>
      </c>
      <c r="I378">
        <f>YEAR(Table1[[#This Row],[Date]])</f>
        <v>2023</v>
      </c>
      <c r="J378" t="str">
        <f>"Q" &amp; ROUNDUP(MONTH(Table1[[#This Row],[Date]])/3, 0) &amp; "'" &amp; RIGHT(YEAR(Table1[[#This Row],[Date]]), 2)</f>
        <v>Q1'23</v>
      </c>
      <c r="K378" t="str">
        <f>VLOOKUP(Table1[[#This Row],[Store ID]],Table3[[Store ID]:[City]],4,FALSE)</f>
        <v>Los Angeles</v>
      </c>
      <c r="L378" t="str">
        <f>VLOOKUP(Table1[[#This Row],[Product Code]],Table4[[Product Code]:[Brand]],5,FALSE)</f>
        <v>VoltEdge</v>
      </c>
      <c r="M378" t="str">
        <f>VLOOKUP(Table1[[#This Row],[Product Code]],Table4[[Product Code]:[Product Category]],3,FALSE)</f>
        <v>Gaming Consoles</v>
      </c>
      <c r="N378" t="str">
        <f>_xlfn.XLOOKUP(Table1[[#This Row],[Product Code]],Table4[Product Code],Table4[Subcategory])</f>
        <v>VR Headsets</v>
      </c>
    </row>
    <row r="379" spans="2:14" x14ac:dyDescent="0.3">
      <c r="B379" s="26" t="s">
        <v>26</v>
      </c>
      <c r="C379" s="26" t="str">
        <f>IF(_xlfn.XLOOKUP(TRIM(Table1[[#This Row],[Store ID]]), 'Stores Details'!B381:B400, 'Stores Details'!G381:G400, "") = "Inactive", "Yes", "No")</f>
        <v>No</v>
      </c>
      <c r="D379" s="14" t="s">
        <v>65</v>
      </c>
      <c r="E379" s="51">
        <v>45153</v>
      </c>
      <c r="F379" s="14">
        <v>19</v>
      </c>
      <c r="G379" s="17">
        <v>27460.7</v>
      </c>
      <c r="H379" s="27">
        <v>18435.13</v>
      </c>
      <c r="I379">
        <f>YEAR(Table1[[#This Row],[Date]])</f>
        <v>2023</v>
      </c>
      <c r="J379" t="str">
        <f>"Q" &amp; ROUNDUP(MONTH(Table1[[#This Row],[Date]])/3, 0) &amp; "'" &amp; RIGHT(YEAR(Table1[[#This Row],[Date]]), 2)</f>
        <v>Q3'23</v>
      </c>
      <c r="K379" t="str">
        <f>VLOOKUP(Table1[[#This Row],[Store ID]],Table3[[Store ID]:[City]],4,FALSE)</f>
        <v>Philadelphia</v>
      </c>
      <c r="L379" t="str">
        <f>VLOOKUP(Table1[[#This Row],[Product Code]],Table4[[Product Code]:[Brand]],5,FALSE)</f>
        <v>VoltEdge</v>
      </c>
      <c r="M379" t="str">
        <f>VLOOKUP(Table1[[#This Row],[Product Code]],Table4[[Product Code]:[Product Category]],3,FALSE)</f>
        <v>Smart Gadgets</v>
      </c>
      <c r="N379" t="str">
        <f>_xlfn.XLOOKUP(Table1[[#This Row],[Product Code]],Table4[Product Code],Table4[Subcategory])</f>
        <v>Smartwatches</v>
      </c>
    </row>
    <row r="380" spans="2:14" x14ac:dyDescent="0.3">
      <c r="B380" s="26" t="s">
        <v>26</v>
      </c>
      <c r="C380" s="26" t="str">
        <f>IF(_xlfn.XLOOKUP(TRIM(Table1[[#This Row],[Store ID]]), 'Stores Details'!B382:B401, 'Stores Details'!G382:G401, "") = "Inactive", "Yes", "No")</f>
        <v>No</v>
      </c>
      <c r="D380" s="14" t="s">
        <v>33</v>
      </c>
      <c r="E380" s="51">
        <v>45589</v>
      </c>
      <c r="F380" s="14">
        <v>28</v>
      </c>
      <c r="G380" s="17">
        <v>6625.08</v>
      </c>
      <c r="H380" s="27">
        <v>5128.7599999999993</v>
      </c>
      <c r="I380">
        <f>YEAR(Table1[[#This Row],[Date]])</f>
        <v>2024</v>
      </c>
      <c r="J380" t="str">
        <f>"Q" &amp; ROUNDUP(MONTH(Table1[[#This Row],[Date]])/3, 0) &amp; "'" &amp; RIGHT(YEAR(Table1[[#This Row],[Date]]), 2)</f>
        <v>Q4'24</v>
      </c>
      <c r="K380" t="str">
        <f>VLOOKUP(Table1[[#This Row],[Store ID]],Table3[[Store ID]:[City]],4,FALSE)</f>
        <v>Philadelphia</v>
      </c>
      <c r="L380" t="str">
        <f>VLOOKUP(Table1[[#This Row],[Product Code]],Table4[[Product Code]:[Brand]],5,FALSE)</f>
        <v>VoltEdge</v>
      </c>
      <c r="M380" t="str">
        <f>VLOOKUP(Table1[[#This Row],[Product Code]],Table4[[Product Code]:[Product Category]],3,FALSE)</f>
        <v>Headphones</v>
      </c>
      <c r="N380" t="str">
        <f>_xlfn.XLOOKUP(Table1[[#This Row],[Product Code]],Table4[Product Code],Table4[Subcategory])</f>
        <v>Wired Headphones</v>
      </c>
    </row>
    <row r="381" spans="2:14" x14ac:dyDescent="0.3">
      <c r="B381" s="26" t="s">
        <v>26</v>
      </c>
      <c r="C381" s="26" t="str">
        <f>IF(_xlfn.XLOOKUP(TRIM(Table1[[#This Row],[Store ID]]), 'Stores Details'!B383:B402, 'Stores Details'!G383:G402, "") = "Inactive", "Yes", "No")</f>
        <v>No</v>
      </c>
      <c r="D381" s="14" t="s">
        <v>75</v>
      </c>
      <c r="E381" s="51">
        <v>45196</v>
      </c>
      <c r="F381" s="14">
        <v>6</v>
      </c>
      <c r="G381" s="17">
        <v>978.30000000000007</v>
      </c>
      <c r="H381" s="27">
        <v>756.66</v>
      </c>
      <c r="I381">
        <f>YEAR(Table1[[#This Row],[Date]])</f>
        <v>2023</v>
      </c>
      <c r="J381" t="str">
        <f>"Q" &amp; ROUNDUP(MONTH(Table1[[#This Row],[Date]])/3, 0) &amp; "'" &amp; RIGHT(YEAR(Table1[[#This Row],[Date]]), 2)</f>
        <v>Q3'23</v>
      </c>
      <c r="K381" t="str">
        <f>VLOOKUP(Table1[[#This Row],[Store ID]],Table3[[Store ID]:[City]],4,FALSE)</f>
        <v>Philadelphia</v>
      </c>
      <c r="L381" t="str">
        <f>VLOOKUP(Table1[[#This Row],[Product Code]],Table4[[Product Code]:[Brand]],5,FALSE)</f>
        <v>VoltEdge</v>
      </c>
      <c r="M381" t="str">
        <f>VLOOKUP(Table1[[#This Row],[Product Code]],Table4[[Product Code]:[Product Category]],3,FALSE)</f>
        <v>Accessories</v>
      </c>
      <c r="N381" t="str">
        <f>_xlfn.XLOOKUP(Table1[[#This Row],[Product Code]],Table4[Product Code],Table4[Subcategory])</f>
        <v>Keyboards</v>
      </c>
    </row>
    <row r="382" spans="2:14" x14ac:dyDescent="0.3">
      <c r="B382" s="26" t="s">
        <v>14</v>
      </c>
      <c r="C382" s="26" t="str">
        <f>IF(_xlfn.XLOOKUP(TRIM(Table1[[#This Row],[Store ID]]), 'Stores Details'!B384:B403, 'Stores Details'!G384:G403, "") = "Inactive", "Yes", "No")</f>
        <v>No</v>
      </c>
      <c r="D382" s="14" t="s">
        <v>35</v>
      </c>
      <c r="E382" s="51">
        <v>45339</v>
      </c>
      <c r="F382" s="14">
        <v>15</v>
      </c>
      <c r="G382" s="17">
        <v>5987.4000000000005</v>
      </c>
      <c r="H382" s="27">
        <v>4524.5999999999995</v>
      </c>
      <c r="I382">
        <f>YEAR(Table1[[#This Row],[Date]])</f>
        <v>2024</v>
      </c>
      <c r="J382" t="str">
        <f>"Q" &amp; ROUNDUP(MONTH(Table1[[#This Row],[Date]])/3, 0) &amp; "'" &amp; RIGHT(YEAR(Table1[[#This Row],[Date]]), 2)</f>
        <v>Q1'24</v>
      </c>
      <c r="K382" t="str">
        <f>VLOOKUP(Table1[[#This Row],[Store ID]],Table3[[Store ID]:[City]],4,FALSE)</f>
        <v>Los Angeles</v>
      </c>
      <c r="L382" t="str">
        <f>VLOOKUP(Table1[[#This Row],[Product Code]],Table4[[Product Code]:[Brand]],5,FALSE)</f>
        <v>Dell</v>
      </c>
      <c r="M382" t="str">
        <f>VLOOKUP(Table1[[#This Row],[Product Code]],Table4[[Product Code]:[Product Category]],3,FALSE)</f>
        <v>Smart Gadgets</v>
      </c>
      <c r="N382" t="str">
        <f>_xlfn.XLOOKUP(Table1[[#This Row],[Product Code]],Table4[Product Code],Table4[Subcategory])</f>
        <v>Streaming Devices</v>
      </c>
    </row>
    <row r="383" spans="2:14" x14ac:dyDescent="0.3">
      <c r="B383" s="26" t="s">
        <v>14</v>
      </c>
      <c r="C383" s="26" t="str">
        <f>IF(_xlfn.XLOOKUP(TRIM(Table1[[#This Row],[Store ID]]), 'Stores Details'!B385:B404, 'Stores Details'!G385:G404, "") = "Inactive", "Yes", "No")</f>
        <v>No</v>
      </c>
      <c r="D383" s="14" t="s">
        <v>31</v>
      </c>
      <c r="E383" s="51">
        <v>45391</v>
      </c>
      <c r="F383" s="14">
        <v>15</v>
      </c>
      <c r="G383" s="17">
        <v>9108.4500000000007</v>
      </c>
      <c r="H383" s="27">
        <v>5585.0999999999995</v>
      </c>
      <c r="I383">
        <f>YEAR(Table1[[#This Row],[Date]])</f>
        <v>2024</v>
      </c>
      <c r="J383" t="str">
        <f>"Q" &amp; ROUNDUP(MONTH(Table1[[#This Row],[Date]])/3, 0) &amp; "'" &amp; RIGHT(YEAR(Table1[[#This Row],[Date]]), 2)</f>
        <v>Q2'24</v>
      </c>
      <c r="K383" t="str">
        <f>VLOOKUP(Table1[[#This Row],[Store ID]],Table3[[Store ID]:[City]],4,FALSE)</f>
        <v>Los Angeles</v>
      </c>
      <c r="L383" t="str">
        <f>VLOOKUP(Table1[[#This Row],[Product Code]],Table4[[Product Code]:[Brand]],5,FALSE)</f>
        <v>VoltEdge</v>
      </c>
      <c r="M383" t="str">
        <f>VLOOKUP(Table1[[#This Row],[Product Code]],Table4[[Product Code]:[Product Category]],3,FALSE)</f>
        <v>Laptops</v>
      </c>
      <c r="N383" t="str">
        <f>_xlfn.XLOOKUP(Table1[[#This Row],[Product Code]],Table4[Product Code],Table4[Subcategory])</f>
        <v>Ultrabooks</v>
      </c>
    </row>
    <row r="384" spans="2:14" x14ac:dyDescent="0.3">
      <c r="B384" s="26" t="s">
        <v>14</v>
      </c>
      <c r="C384" s="26" t="str">
        <f>IF(_xlfn.XLOOKUP(TRIM(Table1[[#This Row],[Store ID]]), 'Stores Details'!B386:B405, 'Stores Details'!G386:G405, "") = "Inactive", "Yes", "No")</f>
        <v>No</v>
      </c>
      <c r="D384" s="14" t="s">
        <v>37</v>
      </c>
      <c r="E384" s="51">
        <v>45304</v>
      </c>
      <c r="F384" s="14">
        <v>25</v>
      </c>
      <c r="G384" s="17">
        <v>36786.5</v>
      </c>
      <c r="H384" s="27">
        <v>24891.25</v>
      </c>
      <c r="I384">
        <f>YEAR(Table1[[#This Row],[Date]])</f>
        <v>2024</v>
      </c>
      <c r="J384" t="str">
        <f>"Q" &amp; ROUNDUP(MONTH(Table1[[#This Row],[Date]])/3, 0) &amp; "'" &amp; RIGHT(YEAR(Table1[[#This Row],[Date]]), 2)</f>
        <v>Q1'24</v>
      </c>
      <c r="K384" t="str">
        <f>VLOOKUP(Table1[[#This Row],[Store ID]],Table3[[Store ID]:[City]],4,FALSE)</f>
        <v>Los Angeles</v>
      </c>
      <c r="L384" t="str">
        <f>VLOOKUP(Table1[[#This Row],[Product Code]],Table4[[Product Code]:[Brand]],5,FALSE)</f>
        <v>VoltEdge</v>
      </c>
      <c r="M384" t="str">
        <f>VLOOKUP(Table1[[#This Row],[Product Code]],Table4[[Product Code]:[Product Category]],3,FALSE)</f>
        <v>Smart Gadgets</v>
      </c>
      <c r="N384" t="str">
        <f>_xlfn.XLOOKUP(Table1[[#This Row],[Product Code]],Table4[Product Code],Table4[Subcategory])</f>
        <v>Fitness Bands</v>
      </c>
    </row>
    <row r="385" spans="2:14" x14ac:dyDescent="0.3">
      <c r="B385" s="26" t="s">
        <v>30</v>
      </c>
      <c r="C385" s="26" t="str">
        <f>IF(_xlfn.XLOOKUP(TRIM(Table1[[#This Row],[Store ID]]), 'Stores Details'!B387:B406, 'Stores Details'!G387:G406, "") = "Inactive", "Yes", "No")</f>
        <v>No</v>
      </c>
      <c r="D385" s="14" t="s">
        <v>63</v>
      </c>
      <c r="E385" s="51">
        <v>45442</v>
      </c>
      <c r="F385" s="14">
        <v>14</v>
      </c>
      <c r="G385" s="17">
        <v>4646.32</v>
      </c>
      <c r="H385" s="27">
        <v>2767.94</v>
      </c>
      <c r="I385">
        <f>YEAR(Table1[[#This Row],[Date]])</f>
        <v>2024</v>
      </c>
      <c r="J385" t="str">
        <f>"Q" &amp; ROUNDUP(MONTH(Table1[[#This Row],[Date]])/3, 0) &amp; "'" &amp; RIGHT(YEAR(Table1[[#This Row],[Date]]), 2)</f>
        <v>Q2'24</v>
      </c>
      <c r="K385" t="str">
        <f>VLOOKUP(Table1[[#This Row],[Store ID]],Table3[[Store ID]:[City]],4,FALSE)</f>
        <v>Nashville</v>
      </c>
      <c r="L385" t="str">
        <f>VLOOKUP(Table1[[#This Row],[Product Code]],Table4[[Product Code]:[Brand]],5,FALSE)</f>
        <v>Samsung</v>
      </c>
      <c r="M385" t="str">
        <f>VLOOKUP(Table1[[#This Row],[Product Code]],Table4[[Product Code]:[Product Category]],3,FALSE)</f>
        <v>Laptops</v>
      </c>
      <c r="N385" t="str">
        <f>_xlfn.XLOOKUP(Table1[[#This Row],[Product Code]],Table4[Product Code],Table4[Subcategory])</f>
        <v>Gaming Laptops</v>
      </c>
    </row>
    <row r="386" spans="2:14" x14ac:dyDescent="0.3">
      <c r="B386" s="26" t="s">
        <v>17</v>
      </c>
      <c r="C386" s="26" t="str">
        <f>IF(_xlfn.XLOOKUP(TRIM(Table1[[#This Row],[Store ID]]), 'Stores Details'!B388:B407, 'Stores Details'!G388:G407, "") = "Inactive", "Yes", "No")</f>
        <v>No</v>
      </c>
      <c r="D386" s="14" t="s">
        <v>73</v>
      </c>
      <c r="E386" s="51">
        <v>45138</v>
      </c>
      <c r="F386" s="14">
        <v>12</v>
      </c>
      <c r="G386" s="17">
        <v>10429.92</v>
      </c>
      <c r="H386" s="27">
        <v>7830.36</v>
      </c>
      <c r="I386">
        <f>YEAR(Table1[[#This Row],[Date]])</f>
        <v>2023</v>
      </c>
      <c r="J386" t="str">
        <f>"Q" &amp; ROUNDUP(MONTH(Table1[[#This Row],[Date]])/3, 0) &amp; "'" &amp; RIGHT(YEAR(Table1[[#This Row],[Date]]), 2)</f>
        <v>Q3'23</v>
      </c>
      <c r="K386" t="str">
        <f>VLOOKUP(Table1[[#This Row],[Store ID]],Table3[[Store ID]:[City]],4,FALSE)</f>
        <v>Richmond</v>
      </c>
      <c r="L386" t="str">
        <f>VLOOKUP(Table1[[#This Row],[Product Code]],Table4[[Product Code]:[Brand]],5,FALSE)</f>
        <v>ASUS</v>
      </c>
      <c r="M386" t="str">
        <f>VLOOKUP(Table1[[#This Row],[Product Code]],Table4[[Product Code]:[Product Category]],3,FALSE)</f>
        <v>Gaming Consoles</v>
      </c>
      <c r="N386" t="str">
        <f>_xlfn.XLOOKUP(Table1[[#This Row],[Product Code]],Table4[Product Code],Table4[Subcategory])</f>
        <v>VR Headsets</v>
      </c>
    </row>
    <row r="387" spans="2:14" x14ac:dyDescent="0.3">
      <c r="B387" s="26" t="s">
        <v>17</v>
      </c>
      <c r="C387" s="26" t="str">
        <f>IF(_xlfn.XLOOKUP(TRIM(Table1[[#This Row],[Store ID]]), 'Stores Details'!B389:B408, 'Stores Details'!G389:G408, "") = "Inactive", "Yes", "No")</f>
        <v>No</v>
      </c>
      <c r="D387" s="14" t="s">
        <v>74</v>
      </c>
      <c r="E387" s="51">
        <v>45201</v>
      </c>
      <c r="F387" s="14">
        <v>40</v>
      </c>
      <c r="G387" s="17">
        <v>45244.399999999994</v>
      </c>
      <c r="H387" s="27">
        <v>37558</v>
      </c>
      <c r="I387">
        <f>YEAR(Table1[[#This Row],[Date]])</f>
        <v>2023</v>
      </c>
      <c r="J387" t="str">
        <f>"Q" &amp; ROUNDUP(MONTH(Table1[[#This Row],[Date]])/3, 0) &amp; "'" &amp; RIGHT(YEAR(Table1[[#This Row],[Date]]), 2)</f>
        <v>Q4'23</v>
      </c>
      <c r="K387" t="str">
        <f>VLOOKUP(Table1[[#This Row],[Store ID]],Table3[[Store ID]:[City]],4,FALSE)</f>
        <v>Richmond</v>
      </c>
      <c r="L387" t="str">
        <f>VLOOKUP(Table1[[#This Row],[Product Code]],Table4[[Product Code]:[Brand]],5,FALSE)</f>
        <v>VoltEdge</v>
      </c>
      <c r="M387" t="str">
        <f>VLOOKUP(Table1[[#This Row],[Product Code]],Table4[[Product Code]:[Product Category]],3,FALSE)</f>
        <v>Gaming Consoles</v>
      </c>
      <c r="N387" t="str">
        <f>_xlfn.XLOOKUP(Table1[[#This Row],[Product Code]],Table4[Product Code],Table4[Subcategory])</f>
        <v>Gaming Headsets</v>
      </c>
    </row>
    <row r="388" spans="2:14" x14ac:dyDescent="0.3">
      <c r="B388" s="26" t="s">
        <v>25</v>
      </c>
      <c r="C388" s="26" t="str">
        <f>IF(_xlfn.XLOOKUP(TRIM(Table1[[#This Row],[Store ID]]), 'Stores Details'!B390:B409, 'Stores Details'!G390:G409, "") = "Inactive", "Yes", "No")</f>
        <v>No</v>
      </c>
      <c r="D388" s="14" t="s">
        <v>42</v>
      </c>
      <c r="E388" s="51">
        <v>45407</v>
      </c>
      <c r="F388" s="14">
        <v>11</v>
      </c>
      <c r="G388" s="17">
        <v>14031.71</v>
      </c>
      <c r="H388" s="27">
        <v>8749.2899999999991</v>
      </c>
      <c r="I388">
        <f>YEAR(Table1[[#This Row],[Date]])</f>
        <v>2024</v>
      </c>
      <c r="J388" t="str">
        <f>"Q" &amp; ROUNDUP(MONTH(Table1[[#This Row],[Date]])/3, 0) &amp; "'" &amp; RIGHT(YEAR(Table1[[#This Row],[Date]]), 2)</f>
        <v>Q2'24</v>
      </c>
      <c r="K388" t="str">
        <f>VLOOKUP(Table1[[#This Row],[Store ID]],Table3[[Store ID]:[City]],4,FALSE)</f>
        <v>Dallas</v>
      </c>
      <c r="L388" t="str">
        <f>VLOOKUP(Table1[[#This Row],[Product Code]],Table4[[Product Code]:[Brand]],5,FALSE)</f>
        <v>Dell</v>
      </c>
      <c r="M388" t="str">
        <f>VLOOKUP(Table1[[#This Row],[Product Code]],Table4[[Product Code]:[Product Category]],3,FALSE)</f>
        <v>Headphones</v>
      </c>
      <c r="N388" t="str">
        <f>_xlfn.XLOOKUP(Table1[[#This Row],[Product Code]],Table4[Product Code],Table4[Subcategory])</f>
        <v>Wired Headphones</v>
      </c>
    </row>
    <row r="389" spans="2:14" x14ac:dyDescent="0.3">
      <c r="B389" s="26" t="s">
        <v>24</v>
      </c>
      <c r="C389" s="26" t="str">
        <f>IF(_xlfn.XLOOKUP(TRIM(Table1[[#This Row],[Store ID]]), 'Stores Details'!B391:B410, 'Stores Details'!G391:G410, "") = "Inactive", "Yes", "No")</f>
        <v>No</v>
      </c>
      <c r="D389" s="14" t="s">
        <v>48</v>
      </c>
      <c r="E389" s="51">
        <v>45475</v>
      </c>
      <c r="F389" s="14">
        <v>13</v>
      </c>
      <c r="G389" s="17">
        <v>10486.58</v>
      </c>
      <c r="H389" s="27">
        <v>6253.52</v>
      </c>
      <c r="I389">
        <f>YEAR(Table1[[#This Row],[Date]])</f>
        <v>2024</v>
      </c>
      <c r="J389" t="str">
        <f>"Q" &amp; ROUNDUP(MONTH(Table1[[#This Row],[Date]])/3, 0) &amp; "'" &amp; RIGHT(YEAR(Table1[[#This Row],[Date]]), 2)</f>
        <v>Q3'24</v>
      </c>
      <c r="K389" t="str">
        <f>VLOOKUP(Table1[[#This Row],[Store ID]],Table3[[Store ID]:[City]],4,FALSE)</f>
        <v>Atlanta</v>
      </c>
      <c r="L389" t="str">
        <f>VLOOKUP(Table1[[#This Row],[Product Code]],Table4[[Product Code]:[Brand]],5,FALSE)</f>
        <v>VoltEdge</v>
      </c>
      <c r="M389" t="str">
        <f>VLOOKUP(Table1[[#This Row],[Product Code]],Table4[[Product Code]:[Product Category]],3,FALSE)</f>
        <v>Gaming Consoles</v>
      </c>
      <c r="N389" t="str">
        <f>_xlfn.XLOOKUP(Table1[[#This Row],[Product Code]],Table4[Product Code],Table4[Subcategory])</f>
        <v>Game Consoles</v>
      </c>
    </row>
    <row r="390" spans="2:14" x14ac:dyDescent="0.3">
      <c r="B390" s="26" t="s">
        <v>16</v>
      </c>
      <c r="C390" s="26" t="str">
        <f>IF(_xlfn.XLOOKUP(TRIM(Table1[[#This Row],[Store ID]]), 'Stores Details'!B392:B411, 'Stores Details'!G392:G411, "") = "Inactive", "Yes", "No")</f>
        <v>No</v>
      </c>
      <c r="D390" s="14" t="s">
        <v>56</v>
      </c>
      <c r="E390" s="51">
        <v>45274</v>
      </c>
      <c r="F390" s="14">
        <v>33</v>
      </c>
      <c r="G390" s="17">
        <v>12625.14</v>
      </c>
      <c r="H390" s="27">
        <v>9976.89</v>
      </c>
      <c r="I390">
        <f>YEAR(Table1[[#This Row],[Date]])</f>
        <v>2023</v>
      </c>
      <c r="J390" t="str">
        <f>"Q" &amp; ROUNDUP(MONTH(Table1[[#This Row],[Date]])/3, 0) &amp; "'" &amp; RIGHT(YEAR(Table1[[#This Row],[Date]]), 2)</f>
        <v>Q4'23</v>
      </c>
      <c r="K390" t="str">
        <f>VLOOKUP(Table1[[#This Row],[Store ID]],Table3[[Store ID]:[City]],4,FALSE)</f>
        <v>Chicago</v>
      </c>
      <c r="L390" t="str">
        <f>VLOOKUP(Table1[[#This Row],[Product Code]],Table4[[Product Code]:[Brand]],5,FALSE)</f>
        <v>Samsung</v>
      </c>
      <c r="M390" t="str">
        <f>VLOOKUP(Table1[[#This Row],[Product Code]],Table4[[Product Code]:[Product Category]],3,FALSE)</f>
        <v>Gaming Consoles</v>
      </c>
      <c r="N390" t="str">
        <f>_xlfn.XLOOKUP(Table1[[#This Row],[Product Code]],Table4[Product Code],Table4[Subcategory])</f>
        <v>VR Headsets</v>
      </c>
    </row>
    <row r="391" spans="2:14" x14ac:dyDescent="0.3">
      <c r="B391" s="26" t="s">
        <v>17</v>
      </c>
      <c r="C391" s="26" t="str">
        <f>IF(_xlfn.XLOOKUP(TRIM(Table1[[#This Row],[Store ID]]), 'Stores Details'!B393:B412, 'Stores Details'!G393:G412, "") = "Inactive", "Yes", "No")</f>
        <v>No</v>
      </c>
      <c r="D391" s="14" t="s">
        <v>52</v>
      </c>
      <c r="E391" s="51">
        <v>44945</v>
      </c>
      <c r="F391" s="14">
        <v>23</v>
      </c>
      <c r="G391" s="17">
        <v>6201.26</v>
      </c>
      <c r="H391" s="27">
        <v>3769.47</v>
      </c>
      <c r="I391">
        <f>YEAR(Table1[[#This Row],[Date]])</f>
        <v>2023</v>
      </c>
      <c r="J391" t="str">
        <f>"Q" &amp; ROUNDUP(MONTH(Table1[[#This Row],[Date]])/3, 0) &amp; "'" &amp; RIGHT(YEAR(Table1[[#This Row],[Date]]), 2)</f>
        <v>Q1'23</v>
      </c>
      <c r="K391" t="str">
        <f>VLOOKUP(Table1[[#This Row],[Store ID]],Table3[[Store ID]:[City]],4,FALSE)</f>
        <v>Richmond</v>
      </c>
      <c r="L391" t="str">
        <f>VLOOKUP(Table1[[#This Row],[Product Code]],Table4[[Product Code]:[Brand]],5,FALSE)</f>
        <v>ASUS</v>
      </c>
      <c r="M391" t="str">
        <f>VLOOKUP(Table1[[#This Row],[Product Code]],Table4[[Product Code]:[Product Category]],3,FALSE)</f>
        <v>Accessories</v>
      </c>
      <c r="N391" t="str">
        <f>_xlfn.XLOOKUP(Table1[[#This Row],[Product Code]],Table4[Product Code],Table4[Subcategory])</f>
        <v>Chargers</v>
      </c>
    </row>
    <row r="392" spans="2:14" x14ac:dyDescent="0.3">
      <c r="B392" s="26" t="s">
        <v>19</v>
      </c>
      <c r="C392" s="26" t="str">
        <f>IF(_xlfn.XLOOKUP(TRIM(Table1[[#This Row],[Store ID]]), 'Stores Details'!B394:B413, 'Stores Details'!G394:G413, "") = "Inactive", "Yes", "No")</f>
        <v>No</v>
      </c>
      <c r="D392" s="14" t="s">
        <v>15</v>
      </c>
      <c r="E392" s="51">
        <v>45415</v>
      </c>
      <c r="F392" s="14">
        <v>15</v>
      </c>
      <c r="G392" s="17">
        <v>8436.15</v>
      </c>
      <c r="H392" s="27">
        <v>6441.45</v>
      </c>
      <c r="I392">
        <f>YEAR(Table1[[#This Row],[Date]])</f>
        <v>2024</v>
      </c>
      <c r="J392" t="str">
        <f>"Q" &amp; ROUNDUP(MONTH(Table1[[#This Row],[Date]])/3, 0) &amp; "'" &amp; RIGHT(YEAR(Table1[[#This Row],[Date]]), 2)</f>
        <v>Q2'24</v>
      </c>
      <c r="K392" t="str">
        <f>VLOOKUP(Table1[[#This Row],[Store ID]],Table3[[Store ID]:[City]],4,FALSE)</f>
        <v>Honolulu</v>
      </c>
      <c r="L392" t="str">
        <f>VLOOKUP(Table1[[#This Row],[Product Code]],Table4[[Product Code]:[Brand]],5,FALSE)</f>
        <v>Bose</v>
      </c>
      <c r="M392" t="str">
        <f>VLOOKUP(Table1[[#This Row],[Product Code]],Table4[[Product Code]:[Product Category]],3,FALSE)</f>
        <v>Accessories</v>
      </c>
      <c r="N392" t="str">
        <f>_xlfn.XLOOKUP(Table1[[#This Row],[Product Code]],Table4[Product Code],Table4[Subcategory])</f>
        <v>Mice</v>
      </c>
    </row>
    <row r="393" spans="2:14" x14ac:dyDescent="0.3">
      <c r="B393" s="26" t="s">
        <v>22</v>
      </c>
      <c r="C393" s="26" t="str">
        <f>IF(_xlfn.XLOOKUP(TRIM(Table1[[#This Row],[Store ID]]), 'Stores Details'!B395:B414, 'Stores Details'!G395:G414, "") = "Inactive", "Yes", "No")</f>
        <v>No</v>
      </c>
      <c r="D393" s="14" t="s">
        <v>36</v>
      </c>
      <c r="E393" s="51">
        <v>45577</v>
      </c>
      <c r="F393" s="14">
        <v>36</v>
      </c>
      <c r="G393" s="17">
        <v>26279.279999999999</v>
      </c>
      <c r="H393" s="27">
        <v>21203.64</v>
      </c>
      <c r="I393">
        <f>YEAR(Table1[[#This Row],[Date]])</f>
        <v>2024</v>
      </c>
      <c r="J393" t="str">
        <f>"Q" &amp; ROUNDUP(MONTH(Table1[[#This Row],[Date]])/3, 0) &amp; "'" &amp; RIGHT(YEAR(Table1[[#This Row],[Date]]), 2)</f>
        <v>Q4'24</v>
      </c>
      <c r="K393" t="str">
        <f>VLOOKUP(Table1[[#This Row],[Store ID]],Table3[[Store ID]:[City]],4,FALSE)</f>
        <v>Detroit</v>
      </c>
      <c r="L393" t="str">
        <f>VLOOKUP(Table1[[#This Row],[Product Code]],Table4[[Product Code]:[Brand]],5,FALSE)</f>
        <v>VoltEdge</v>
      </c>
      <c r="M393" t="str">
        <f>VLOOKUP(Table1[[#This Row],[Product Code]],Table4[[Product Code]:[Product Category]],3,FALSE)</f>
        <v>Gaming Consoles</v>
      </c>
      <c r="N393" t="str">
        <f>_xlfn.XLOOKUP(Table1[[#This Row],[Product Code]],Table4[Product Code],Table4[Subcategory])</f>
        <v>VR Headsets</v>
      </c>
    </row>
    <row r="394" spans="2:14" x14ac:dyDescent="0.3">
      <c r="B394" s="26" t="s">
        <v>22</v>
      </c>
      <c r="C394" s="26" t="str">
        <f>IF(_xlfn.XLOOKUP(TRIM(Table1[[#This Row],[Store ID]]), 'Stores Details'!B396:B415, 'Stores Details'!G396:G415, "") = "Inactive", "Yes", "No")</f>
        <v>No</v>
      </c>
      <c r="D394" s="14" t="s">
        <v>72</v>
      </c>
      <c r="E394" s="51">
        <v>45055</v>
      </c>
      <c r="F394" s="14">
        <v>4</v>
      </c>
      <c r="G394" s="17">
        <v>2145.92</v>
      </c>
      <c r="H394" s="27">
        <v>1564.12</v>
      </c>
      <c r="I394">
        <f>YEAR(Table1[[#This Row],[Date]])</f>
        <v>2023</v>
      </c>
      <c r="J394" t="str">
        <f>"Q" &amp; ROUNDUP(MONTH(Table1[[#This Row],[Date]])/3, 0) &amp; "'" &amp; RIGHT(YEAR(Table1[[#This Row],[Date]]), 2)</f>
        <v>Q2'23</v>
      </c>
      <c r="K394" t="str">
        <f>VLOOKUP(Table1[[#This Row],[Store ID]],Table3[[Store ID]:[City]],4,FALSE)</f>
        <v>Detroit</v>
      </c>
      <c r="L394" t="str">
        <f>VLOOKUP(Table1[[#This Row],[Product Code]],Table4[[Product Code]:[Brand]],5,FALSE)</f>
        <v>VoltEdge</v>
      </c>
      <c r="M394" t="str">
        <f>VLOOKUP(Table1[[#This Row],[Product Code]],Table4[[Product Code]:[Product Category]],3,FALSE)</f>
        <v>Gaming Consoles</v>
      </c>
      <c r="N394" t="str">
        <f>_xlfn.XLOOKUP(Table1[[#This Row],[Product Code]],Table4[Product Code],Table4[Subcategory])</f>
        <v>Game Consoles</v>
      </c>
    </row>
    <row r="395" spans="2:14" x14ac:dyDescent="0.3">
      <c r="B395" s="26" t="s">
        <v>25</v>
      </c>
      <c r="C395" s="26" t="str">
        <f>IF(_xlfn.XLOOKUP(TRIM(Table1[[#This Row],[Store ID]]), 'Stores Details'!B397:B416, 'Stores Details'!G397:G416, "") = "Inactive", "Yes", "No")</f>
        <v>No</v>
      </c>
      <c r="D395" s="14" t="s">
        <v>70</v>
      </c>
      <c r="E395" s="51">
        <v>45080</v>
      </c>
      <c r="F395" s="14">
        <v>9</v>
      </c>
      <c r="G395" s="17">
        <v>4890.24</v>
      </c>
      <c r="H395" s="27">
        <v>3479.22</v>
      </c>
      <c r="I395">
        <f>YEAR(Table1[[#This Row],[Date]])</f>
        <v>2023</v>
      </c>
      <c r="J395" t="str">
        <f>"Q" &amp; ROUNDUP(MONTH(Table1[[#This Row],[Date]])/3, 0) &amp; "'" &amp; RIGHT(YEAR(Table1[[#This Row],[Date]]), 2)</f>
        <v>Q2'23</v>
      </c>
      <c r="K395" t="str">
        <f>VLOOKUP(Table1[[#This Row],[Store ID]],Table3[[Store ID]:[City]],4,FALSE)</f>
        <v>Dallas</v>
      </c>
      <c r="L395" t="str">
        <f>VLOOKUP(Table1[[#This Row],[Product Code]],Table4[[Product Code]:[Brand]],5,FALSE)</f>
        <v>VoltEdge</v>
      </c>
      <c r="M395" t="str">
        <f>VLOOKUP(Table1[[#This Row],[Product Code]],Table4[[Product Code]:[Product Category]],3,FALSE)</f>
        <v>Headphones</v>
      </c>
      <c r="N395" t="str">
        <f>_xlfn.XLOOKUP(Table1[[#This Row],[Product Code]],Table4[Product Code],Table4[Subcategory])</f>
        <v>Wireless Headphones</v>
      </c>
    </row>
    <row r="396" spans="2:14" x14ac:dyDescent="0.3">
      <c r="B396" s="26" t="s">
        <v>18</v>
      </c>
      <c r="C396" s="26" t="str">
        <f>IF(_xlfn.XLOOKUP(TRIM(Table1[[#This Row],[Store ID]]), 'Stores Details'!B398:B417, 'Stores Details'!G398:G417, "") = "Inactive", "Yes", "No")</f>
        <v>No</v>
      </c>
      <c r="D396" s="14" t="s">
        <v>62</v>
      </c>
      <c r="E396" s="51">
        <v>44973</v>
      </c>
      <c r="F396" s="14">
        <v>27</v>
      </c>
      <c r="G396" s="17">
        <v>17631</v>
      </c>
      <c r="H396" s="27">
        <v>13207.05</v>
      </c>
      <c r="I396">
        <f>YEAR(Table1[[#This Row],[Date]])</f>
        <v>2023</v>
      </c>
      <c r="J396" t="str">
        <f>"Q" &amp; ROUNDUP(MONTH(Table1[[#This Row],[Date]])/3, 0) &amp; "'" &amp; RIGHT(YEAR(Table1[[#This Row],[Date]]), 2)</f>
        <v>Q1'23</v>
      </c>
      <c r="K396" t="str">
        <f>VLOOKUP(Table1[[#This Row],[Store ID]],Table3[[Store ID]:[City]],4,FALSE)</f>
        <v>Minneapolis</v>
      </c>
      <c r="L396" t="str">
        <f>VLOOKUP(Table1[[#This Row],[Product Code]],Table4[[Product Code]:[Brand]],5,FALSE)</f>
        <v>ASUS</v>
      </c>
      <c r="M396" t="str">
        <f>VLOOKUP(Table1[[#This Row],[Product Code]],Table4[[Product Code]:[Product Category]],3,FALSE)</f>
        <v>Laptops</v>
      </c>
      <c r="N396" t="str">
        <f>_xlfn.XLOOKUP(Table1[[#This Row],[Product Code]],Table4[Product Code],Table4[Subcategory])</f>
        <v>Gaming Laptops</v>
      </c>
    </row>
    <row r="397" spans="2:14" x14ac:dyDescent="0.3">
      <c r="B397" s="26" t="s">
        <v>25</v>
      </c>
      <c r="C397" s="26" t="str">
        <f>IF(_xlfn.XLOOKUP(TRIM(Table1[[#This Row],[Store ID]]), 'Stores Details'!B399:B418, 'Stores Details'!G399:G418, "") = "Inactive", "Yes", "No")</f>
        <v>No</v>
      </c>
      <c r="D397" s="14" t="s">
        <v>34</v>
      </c>
      <c r="E397" s="51">
        <v>45636</v>
      </c>
      <c r="F397" s="14">
        <v>23</v>
      </c>
      <c r="G397" s="17">
        <v>7432.45</v>
      </c>
      <c r="H397" s="27">
        <v>4596.7800000000007</v>
      </c>
      <c r="I397">
        <f>YEAR(Table1[[#This Row],[Date]])</f>
        <v>2024</v>
      </c>
      <c r="J397" t="str">
        <f>"Q" &amp; ROUNDUP(MONTH(Table1[[#This Row],[Date]])/3, 0) &amp; "'" &amp; RIGHT(YEAR(Table1[[#This Row],[Date]]), 2)</f>
        <v>Q4'24</v>
      </c>
      <c r="K397" t="str">
        <f>VLOOKUP(Table1[[#This Row],[Store ID]],Table3[[Store ID]:[City]],4,FALSE)</f>
        <v>Dallas</v>
      </c>
      <c r="L397" t="str">
        <f>VLOOKUP(Table1[[#This Row],[Product Code]],Table4[[Product Code]:[Brand]],5,FALSE)</f>
        <v>Samsung</v>
      </c>
      <c r="M397" t="str">
        <f>VLOOKUP(Table1[[#This Row],[Product Code]],Table4[[Product Code]:[Product Category]],3,FALSE)</f>
        <v>Gaming Consoles</v>
      </c>
      <c r="N397" t="str">
        <f>_xlfn.XLOOKUP(Table1[[#This Row],[Product Code]],Table4[Product Code],Table4[Subcategory])</f>
        <v>Game Consoles</v>
      </c>
    </row>
    <row r="398" spans="2:14" x14ac:dyDescent="0.3">
      <c r="B398" s="26" t="s">
        <v>24</v>
      </c>
      <c r="C398" s="26" t="str">
        <f>IF(_xlfn.XLOOKUP(TRIM(Table1[[#This Row],[Store ID]]), 'Stores Details'!B400:B419, 'Stores Details'!G400:G419, "") = "Inactive", "Yes", "No")</f>
        <v>No</v>
      </c>
      <c r="D398" s="14" t="s">
        <v>45</v>
      </c>
      <c r="E398" s="51">
        <v>45442</v>
      </c>
      <c r="F398" s="14">
        <v>10</v>
      </c>
      <c r="G398" s="17">
        <v>6718.5</v>
      </c>
      <c r="H398" s="27">
        <v>5305.9000000000005</v>
      </c>
      <c r="I398">
        <f>YEAR(Table1[[#This Row],[Date]])</f>
        <v>2024</v>
      </c>
      <c r="J398" t="str">
        <f>"Q" &amp; ROUNDUP(MONTH(Table1[[#This Row],[Date]])/3, 0) &amp; "'" &amp; RIGHT(YEAR(Table1[[#This Row],[Date]]), 2)</f>
        <v>Q2'24</v>
      </c>
      <c r="K398" t="str">
        <f>VLOOKUP(Table1[[#This Row],[Store ID]],Table3[[Store ID]:[City]],4,FALSE)</f>
        <v>Atlanta</v>
      </c>
      <c r="L398" t="str">
        <f>VLOOKUP(Table1[[#This Row],[Product Code]],Table4[[Product Code]:[Brand]],5,FALSE)</f>
        <v>VoltEdge</v>
      </c>
      <c r="M398" t="str">
        <f>VLOOKUP(Table1[[#This Row],[Product Code]],Table4[[Product Code]:[Product Category]],3,FALSE)</f>
        <v>Accessories</v>
      </c>
      <c r="N398" t="str">
        <f>_xlfn.XLOOKUP(Table1[[#This Row],[Product Code]],Table4[Product Code],Table4[Subcategory])</f>
        <v>Chargers</v>
      </c>
    </row>
    <row r="399" spans="2:14" x14ac:dyDescent="0.3">
      <c r="B399" s="26" t="s">
        <v>14</v>
      </c>
      <c r="C399" s="26" t="str">
        <f>IF(_xlfn.XLOOKUP(TRIM(Table1[[#This Row],[Store ID]]), 'Stores Details'!B401:B420, 'Stores Details'!G401:G420, "") = "Inactive", "Yes", "No")</f>
        <v>No</v>
      </c>
      <c r="D399" s="14" t="s">
        <v>77</v>
      </c>
      <c r="E399" s="51">
        <v>45215</v>
      </c>
      <c r="F399" s="14">
        <v>26</v>
      </c>
      <c r="G399" s="17">
        <v>25091.559999999998</v>
      </c>
      <c r="H399" s="27">
        <v>19637.8</v>
      </c>
      <c r="I399">
        <f>YEAR(Table1[[#This Row],[Date]])</f>
        <v>2023</v>
      </c>
      <c r="J399" t="str">
        <f>"Q" &amp; ROUNDUP(MONTH(Table1[[#This Row],[Date]])/3, 0) &amp; "'" &amp; RIGHT(YEAR(Table1[[#This Row],[Date]]), 2)</f>
        <v>Q4'23</v>
      </c>
      <c r="K399" t="str">
        <f>VLOOKUP(Table1[[#This Row],[Store ID]],Table3[[Store ID]:[City]],4,FALSE)</f>
        <v>Los Angeles</v>
      </c>
      <c r="L399" t="str">
        <f>VLOOKUP(Table1[[#This Row],[Product Code]],Table4[[Product Code]:[Brand]],5,FALSE)</f>
        <v>VoltEdge</v>
      </c>
      <c r="M399" t="str">
        <f>VLOOKUP(Table1[[#This Row],[Product Code]],Table4[[Product Code]:[Product Category]],3,FALSE)</f>
        <v>Headphones</v>
      </c>
      <c r="N399" t="str">
        <f>_xlfn.XLOOKUP(Table1[[#This Row],[Product Code]],Table4[Product Code],Table4[Subcategory])</f>
        <v>Wireless Earbuds</v>
      </c>
    </row>
    <row r="400" spans="2:14" x14ac:dyDescent="0.3">
      <c r="B400" s="26" t="s">
        <v>29</v>
      </c>
      <c r="C400" s="26" t="str">
        <f>IF(_xlfn.XLOOKUP(TRIM(Table1[[#This Row],[Store ID]]), 'Stores Details'!B402:B421, 'Stores Details'!G402:G421, "") = "Inactive", "Yes", "No")</f>
        <v>No</v>
      </c>
      <c r="D400" s="14" t="s">
        <v>50</v>
      </c>
      <c r="E400" s="51">
        <v>45115</v>
      </c>
      <c r="F400" s="14">
        <v>21</v>
      </c>
      <c r="G400" s="17">
        <v>25156.32</v>
      </c>
      <c r="H400" s="27">
        <v>18533.55</v>
      </c>
      <c r="I400">
        <f>YEAR(Table1[[#This Row],[Date]])</f>
        <v>2023</v>
      </c>
      <c r="J400" t="str">
        <f>"Q" &amp; ROUNDUP(MONTH(Table1[[#This Row],[Date]])/3, 0) &amp; "'" &amp; RIGHT(YEAR(Table1[[#This Row],[Date]]), 2)</f>
        <v>Q3'23</v>
      </c>
      <c r="K400" t="str">
        <f>VLOOKUP(Table1[[#This Row],[Store ID]],Table3[[Store ID]:[City]],4,FALSE)</f>
        <v>Kansas City</v>
      </c>
      <c r="L400" t="str">
        <f>VLOOKUP(Table1[[#This Row],[Product Code]],Table4[[Product Code]:[Brand]],5,FALSE)</f>
        <v>VoltEdge</v>
      </c>
      <c r="M400" t="str">
        <f>VLOOKUP(Table1[[#This Row],[Product Code]],Table4[[Product Code]:[Product Category]],3,FALSE)</f>
        <v>Smart Gadgets</v>
      </c>
      <c r="N400" t="str">
        <f>_xlfn.XLOOKUP(Table1[[#This Row],[Product Code]],Table4[Product Code],Table4[Subcategory])</f>
        <v>Fitness Bands</v>
      </c>
    </row>
    <row r="401" spans="2:14" x14ac:dyDescent="0.3">
      <c r="B401" s="26" t="s">
        <v>30</v>
      </c>
      <c r="C401" s="26" t="str">
        <f>IF(_xlfn.XLOOKUP(TRIM(Table1[[#This Row],[Store ID]]), 'Stores Details'!B403:B422, 'Stores Details'!G403:G422, "") = "Inactive", "Yes", "No")</f>
        <v>No</v>
      </c>
      <c r="D401" s="14" t="s">
        <v>59</v>
      </c>
      <c r="E401" s="51">
        <v>45591</v>
      </c>
      <c r="F401" s="14">
        <v>23</v>
      </c>
      <c r="G401" s="17">
        <v>4494.8900000000003</v>
      </c>
      <c r="H401" s="27">
        <v>3356.85</v>
      </c>
      <c r="I401">
        <f>YEAR(Table1[[#This Row],[Date]])</f>
        <v>2024</v>
      </c>
      <c r="J401" t="str">
        <f>"Q" &amp; ROUNDUP(MONTH(Table1[[#This Row],[Date]])/3, 0) &amp; "'" &amp; RIGHT(YEAR(Table1[[#This Row],[Date]]), 2)</f>
        <v>Q4'24</v>
      </c>
      <c r="K401" t="str">
        <f>VLOOKUP(Table1[[#This Row],[Store ID]],Table3[[Store ID]:[City]],4,FALSE)</f>
        <v>Nashville</v>
      </c>
      <c r="L401" t="str">
        <f>VLOOKUP(Table1[[#This Row],[Product Code]],Table4[[Product Code]:[Brand]],5,FALSE)</f>
        <v>ASUS</v>
      </c>
      <c r="M401" t="str">
        <f>VLOOKUP(Table1[[#This Row],[Product Code]],Table4[[Product Code]:[Product Category]],3,FALSE)</f>
        <v>Headphones</v>
      </c>
      <c r="N401" t="str">
        <f>_xlfn.XLOOKUP(Table1[[#This Row],[Product Code]],Table4[Product Code],Table4[Subcategory])</f>
        <v>Wireless Earbuds</v>
      </c>
    </row>
    <row r="402" spans="2:14" x14ac:dyDescent="0.3">
      <c r="B402" s="26" t="s">
        <v>14</v>
      </c>
      <c r="C402" s="26" t="str">
        <f>IF(_xlfn.XLOOKUP(TRIM(Table1[[#This Row],[Store ID]]), 'Stores Details'!B404:B423, 'Stores Details'!G404:G423, "") = "Inactive", "Yes", "No")</f>
        <v>No</v>
      </c>
      <c r="D402" s="14" t="s">
        <v>77</v>
      </c>
      <c r="E402" s="51">
        <v>45119</v>
      </c>
      <c r="F402" s="14">
        <v>19</v>
      </c>
      <c r="G402" s="17">
        <v>18336.14</v>
      </c>
      <c r="H402" s="27">
        <v>14350.699999999999</v>
      </c>
      <c r="I402">
        <f>YEAR(Table1[[#This Row],[Date]])</f>
        <v>2023</v>
      </c>
      <c r="J402" t="str">
        <f>"Q" &amp; ROUNDUP(MONTH(Table1[[#This Row],[Date]])/3, 0) &amp; "'" &amp; RIGHT(YEAR(Table1[[#This Row],[Date]]), 2)</f>
        <v>Q3'23</v>
      </c>
      <c r="K402" t="str">
        <f>VLOOKUP(Table1[[#This Row],[Store ID]],Table3[[Store ID]:[City]],4,FALSE)</f>
        <v>Los Angeles</v>
      </c>
      <c r="L402" t="str">
        <f>VLOOKUP(Table1[[#This Row],[Product Code]],Table4[[Product Code]:[Brand]],5,FALSE)</f>
        <v>VoltEdge</v>
      </c>
      <c r="M402" t="str">
        <f>VLOOKUP(Table1[[#This Row],[Product Code]],Table4[[Product Code]:[Product Category]],3,FALSE)</f>
        <v>Headphones</v>
      </c>
      <c r="N402" t="str">
        <f>_xlfn.XLOOKUP(Table1[[#This Row],[Product Code]],Table4[Product Code],Table4[Subcategory])</f>
        <v>Wireless Earbuds</v>
      </c>
    </row>
    <row r="403" spans="2:14" x14ac:dyDescent="0.3">
      <c r="B403" s="26" t="s">
        <v>22</v>
      </c>
      <c r="C403" s="26" t="str">
        <f>IF(_xlfn.XLOOKUP(TRIM(Table1[[#This Row],[Store ID]]), 'Stores Details'!B405:B424, 'Stores Details'!G405:G424, "") = "Inactive", "Yes", "No")</f>
        <v>No</v>
      </c>
      <c r="D403" s="14" t="s">
        <v>62</v>
      </c>
      <c r="E403" s="51">
        <v>45014</v>
      </c>
      <c r="F403" s="14">
        <v>23</v>
      </c>
      <c r="G403" s="17">
        <v>15019</v>
      </c>
      <c r="H403" s="27">
        <v>11250.449999999999</v>
      </c>
      <c r="I403">
        <f>YEAR(Table1[[#This Row],[Date]])</f>
        <v>2023</v>
      </c>
      <c r="J403" t="str">
        <f>"Q" &amp; ROUNDUP(MONTH(Table1[[#This Row],[Date]])/3, 0) &amp; "'" &amp; RIGHT(YEAR(Table1[[#This Row],[Date]]), 2)</f>
        <v>Q1'23</v>
      </c>
      <c r="K403" t="str">
        <f>VLOOKUP(Table1[[#This Row],[Store ID]],Table3[[Store ID]:[City]],4,FALSE)</f>
        <v>Detroit</v>
      </c>
      <c r="L403" t="str">
        <f>VLOOKUP(Table1[[#This Row],[Product Code]],Table4[[Product Code]:[Brand]],5,FALSE)</f>
        <v>ASUS</v>
      </c>
      <c r="M403" t="str">
        <f>VLOOKUP(Table1[[#This Row],[Product Code]],Table4[[Product Code]:[Product Category]],3,FALSE)</f>
        <v>Laptops</v>
      </c>
      <c r="N403" t="str">
        <f>_xlfn.XLOOKUP(Table1[[#This Row],[Product Code]],Table4[Product Code],Table4[Subcategory])</f>
        <v>Gaming Laptops</v>
      </c>
    </row>
    <row r="404" spans="2:14" x14ac:dyDescent="0.3">
      <c r="B404" s="26" t="s">
        <v>25</v>
      </c>
      <c r="C404" s="26" t="str">
        <f>IF(_xlfn.XLOOKUP(TRIM(Table1[[#This Row],[Store ID]]), 'Stores Details'!B406:B425, 'Stores Details'!G406:G425, "") = "Inactive", "Yes", "No")</f>
        <v>No</v>
      </c>
      <c r="D404" s="14" t="s">
        <v>46</v>
      </c>
      <c r="E404" s="51">
        <v>45521</v>
      </c>
      <c r="F404" s="14">
        <v>8</v>
      </c>
      <c r="G404" s="17">
        <v>7067.2</v>
      </c>
      <c r="H404" s="27">
        <v>4835.92</v>
      </c>
      <c r="I404">
        <f>YEAR(Table1[[#This Row],[Date]])</f>
        <v>2024</v>
      </c>
      <c r="J404" t="str">
        <f>"Q" &amp; ROUNDUP(MONTH(Table1[[#This Row],[Date]])/3, 0) &amp; "'" &amp; RIGHT(YEAR(Table1[[#This Row],[Date]]), 2)</f>
        <v>Q3'24</v>
      </c>
      <c r="K404" t="str">
        <f>VLOOKUP(Table1[[#This Row],[Store ID]],Table3[[Store ID]:[City]],4,FALSE)</f>
        <v>Dallas</v>
      </c>
      <c r="L404" t="str">
        <f>VLOOKUP(Table1[[#This Row],[Product Code]],Table4[[Product Code]:[Brand]],5,FALSE)</f>
        <v>Bose</v>
      </c>
      <c r="M404" t="str">
        <f>VLOOKUP(Table1[[#This Row],[Product Code]],Table4[[Product Code]:[Product Category]],3,FALSE)</f>
        <v>Headphones</v>
      </c>
      <c r="N404" t="str">
        <f>_xlfn.XLOOKUP(Table1[[#This Row],[Product Code]],Table4[Product Code],Table4[Subcategory])</f>
        <v>Wireless Headphones</v>
      </c>
    </row>
    <row r="405" spans="2:14" x14ac:dyDescent="0.3">
      <c r="B405" s="26" t="s">
        <v>29</v>
      </c>
      <c r="C405" s="26" t="str">
        <f>IF(_xlfn.XLOOKUP(TRIM(Table1[[#This Row],[Store ID]]), 'Stores Details'!B407:B426, 'Stores Details'!G407:G426, "") = "Inactive", "Yes", "No")</f>
        <v>No</v>
      </c>
      <c r="D405" s="14" t="s">
        <v>71</v>
      </c>
      <c r="E405" s="51">
        <v>45155</v>
      </c>
      <c r="F405" s="14">
        <v>12</v>
      </c>
      <c r="G405" s="17">
        <v>3111.24</v>
      </c>
      <c r="H405" s="27">
        <v>2033.6399999999999</v>
      </c>
      <c r="I405">
        <f>YEAR(Table1[[#This Row],[Date]])</f>
        <v>2023</v>
      </c>
      <c r="J405" t="str">
        <f>"Q" &amp; ROUNDUP(MONTH(Table1[[#This Row],[Date]])/3, 0) &amp; "'" &amp; RIGHT(YEAR(Table1[[#This Row],[Date]]), 2)</f>
        <v>Q3'23</v>
      </c>
      <c r="K405" t="str">
        <f>VLOOKUP(Table1[[#This Row],[Store ID]],Table3[[Store ID]:[City]],4,FALSE)</f>
        <v>Kansas City</v>
      </c>
      <c r="L405" t="str">
        <f>VLOOKUP(Table1[[#This Row],[Product Code]],Table4[[Product Code]:[Brand]],5,FALSE)</f>
        <v>HP</v>
      </c>
      <c r="M405" t="str">
        <f>VLOOKUP(Table1[[#This Row],[Product Code]],Table4[[Product Code]:[Product Category]],3,FALSE)</f>
        <v>Smart Gadgets</v>
      </c>
      <c r="N405" t="str">
        <f>_xlfn.XLOOKUP(Table1[[#This Row],[Product Code]],Table4[Product Code],Table4[Subcategory])</f>
        <v>Smart Speakers</v>
      </c>
    </row>
    <row r="406" spans="2:14" x14ac:dyDescent="0.3">
      <c r="B406" s="26" t="s">
        <v>14</v>
      </c>
      <c r="C406" s="26" t="str">
        <f>IF(_xlfn.XLOOKUP(TRIM(Table1[[#This Row],[Store ID]]), 'Stores Details'!B408:B427, 'Stores Details'!G408:G427, "") = "Inactive", "Yes", "No")</f>
        <v>No</v>
      </c>
      <c r="D406" s="14" t="s">
        <v>41</v>
      </c>
      <c r="E406" s="51">
        <v>45394</v>
      </c>
      <c r="F406" s="14">
        <v>13</v>
      </c>
      <c r="G406" s="17">
        <v>6249.0999999999995</v>
      </c>
      <c r="H406" s="27">
        <v>3925.22</v>
      </c>
      <c r="I406">
        <f>YEAR(Table1[[#This Row],[Date]])</f>
        <v>2024</v>
      </c>
      <c r="J406" t="str">
        <f>"Q" &amp; ROUNDUP(MONTH(Table1[[#This Row],[Date]])/3, 0) &amp; "'" &amp; RIGHT(YEAR(Table1[[#This Row],[Date]]), 2)</f>
        <v>Q2'24</v>
      </c>
      <c r="K406" t="str">
        <f>VLOOKUP(Table1[[#This Row],[Store ID]],Table3[[Store ID]:[City]],4,FALSE)</f>
        <v>Los Angeles</v>
      </c>
      <c r="L406" t="str">
        <f>VLOOKUP(Table1[[#This Row],[Product Code]],Table4[[Product Code]:[Brand]],5,FALSE)</f>
        <v>VoltEdge</v>
      </c>
      <c r="M406" t="str">
        <f>VLOOKUP(Table1[[#This Row],[Product Code]],Table4[[Product Code]:[Product Category]],3,FALSE)</f>
        <v>Laptops</v>
      </c>
      <c r="N406" t="str">
        <f>_xlfn.XLOOKUP(Table1[[#This Row],[Product Code]],Table4[Product Code],Table4[Subcategory])</f>
        <v>Gaming Laptops</v>
      </c>
    </row>
    <row r="407" spans="2:14" x14ac:dyDescent="0.3">
      <c r="B407" s="26" t="s">
        <v>14</v>
      </c>
      <c r="C407" s="26" t="str">
        <f>IF(_xlfn.XLOOKUP(TRIM(Table1[[#This Row],[Store ID]]), 'Stores Details'!B409:B428, 'Stores Details'!G409:G428, "") = "Inactive", "Yes", "No")</f>
        <v>No</v>
      </c>
      <c r="D407" s="14" t="s">
        <v>46</v>
      </c>
      <c r="E407" s="51">
        <v>45550</v>
      </c>
      <c r="F407" s="14">
        <v>3</v>
      </c>
      <c r="G407" s="17">
        <v>2650.2</v>
      </c>
      <c r="H407" s="27">
        <v>1813.47</v>
      </c>
      <c r="I407">
        <f>YEAR(Table1[[#This Row],[Date]])</f>
        <v>2024</v>
      </c>
      <c r="J407" t="str">
        <f>"Q" &amp; ROUNDUP(MONTH(Table1[[#This Row],[Date]])/3, 0) &amp; "'" &amp; RIGHT(YEAR(Table1[[#This Row],[Date]]), 2)</f>
        <v>Q3'24</v>
      </c>
      <c r="K407" t="str">
        <f>VLOOKUP(Table1[[#This Row],[Store ID]],Table3[[Store ID]:[City]],4,FALSE)</f>
        <v>Los Angeles</v>
      </c>
      <c r="L407" t="str">
        <f>VLOOKUP(Table1[[#This Row],[Product Code]],Table4[[Product Code]:[Brand]],5,FALSE)</f>
        <v>Bose</v>
      </c>
      <c r="M407" t="str">
        <f>VLOOKUP(Table1[[#This Row],[Product Code]],Table4[[Product Code]:[Product Category]],3,FALSE)</f>
        <v>Headphones</v>
      </c>
      <c r="N407" t="str">
        <f>_xlfn.XLOOKUP(Table1[[#This Row],[Product Code]],Table4[Product Code],Table4[Subcategory])</f>
        <v>Wireless Headphones</v>
      </c>
    </row>
    <row r="408" spans="2:14" x14ac:dyDescent="0.3">
      <c r="B408" s="26" t="s">
        <v>19</v>
      </c>
      <c r="C408" s="26" t="str">
        <f>IF(_xlfn.XLOOKUP(TRIM(Table1[[#This Row],[Store ID]]), 'Stores Details'!B410:B429, 'Stores Details'!G410:G429, "") = "Inactive", "Yes", "No")</f>
        <v>No</v>
      </c>
      <c r="D408" s="14" t="s">
        <v>42</v>
      </c>
      <c r="E408" s="51">
        <v>45391</v>
      </c>
      <c r="F408" s="14">
        <v>6</v>
      </c>
      <c r="G408" s="17">
        <v>7653.66</v>
      </c>
      <c r="H408" s="27">
        <v>4772.34</v>
      </c>
      <c r="I408">
        <f>YEAR(Table1[[#This Row],[Date]])</f>
        <v>2024</v>
      </c>
      <c r="J408" t="str">
        <f>"Q" &amp; ROUNDUP(MONTH(Table1[[#This Row],[Date]])/3, 0) &amp; "'" &amp; RIGHT(YEAR(Table1[[#This Row],[Date]]), 2)</f>
        <v>Q2'24</v>
      </c>
      <c r="K408" t="str">
        <f>VLOOKUP(Table1[[#This Row],[Store ID]],Table3[[Store ID]:[City]],4,FALSE)</f>
        <v>Honolulu</v>
      </c>
      <c r="L408" t="str">
        <f>VLOOKUP(Table1[[#This Row],[Product Code]],Table4[[Product Code]:[Brand]],5,FALSE)</f>
        <v>Dell</v>
      </c>
      <c r="M408" t="str">
        <f>VLOOKUP(Table1[[#This Row],[Product Code]],Table4[[Product Code]:[Product Category]],3,FALSE)</f>
        <v>Headphones</v>
      </c>
      <c r="N408" t="str">
        <f>_xlfn.XLOOKUP(Table1[[#This Row],[Product Code]],Table4[Product Code],Table4[Subcategory])</f>
        <v>Wired Headphones</v>
      </c>
    </row>
    <row r="409" spans="2:14" x14ac:dyDescent="0.3">
      <c r="B409" s="26" t="s">
        <v>14</v>
      </c>
      <c r="C409" s="26" t="str">
        <f>IF(_xlfn.XLOOKUP(TRIM(Table1[[#This Row],[Store ID]]), 'Stores Details'!B411:B430, 'Stores Details'!G411:G430, "") = "Inactive", "Yes", "No")</f>
        <v>No</v>
      </c>
      <c r="D409" s="14" t="s">
        <v>70</v>
      </c>
      <c r="E409" s="51">
        <v>45303</v>
      </c>
      <c r="F409" s="14">
        <v>24</v>
      </c>
      <c r="G409" s="17">
        <v>13040.64</v>
      </c>
      <c r="H409" s="27">
        <v>9277.92</v>
      </c>
      <c r="I409">
        <f>YEAR(Table1[[#This Row],[Date]])</f>
        <v>2024</v>
      </c>
      <c r="J409" t="str">
        <f>"Q" &amp; ROUNDUP(MONTH(Table1[[#This Row],[Date]])/3, 0) &amp; "'" &amp; RIGHT(YEAR(Table1[[#This Row],[Date]]), 2)</f>
        <v>Q1'24</v>
      </c>
      <c r="K409" t="str">
        <f>VLOOKUP(Table1[[#This Row],[Store ID]],Table3[[Store ID]:[City]],4,FALSE)</f>
        <v>Los Angeles</v>
      </c>
      <c r="L409" t="str">
        <f>VLOOKUP(Table1[[#This Row],[Product Code]],Table4[[Product Code]:[Brand]],5,FALSE)</f>
        <v>VoltEdge</v>
      </c>
      <c r="M409" t="str">
        <f>VLOOKUP(Table1[[#This Row],[Product Code]],Table4[[Product Code]:[Product Category]],3,FALSE)</f>
        <v>Headphones</v>
      </c>
      <c r="N409" t="str">
        <f>_xlfn.XLOOKUP(Table1[[#This Row],[Product Code]],Table4[Product Code],Table4[Subcategory])</f>
        <v>Wireless Headphones</v>
      </c>
    </row>
    <row r="410" spans="2:14" x14ac:dyDescent="0.3">
      <c r="B410" s="26" t="s">
        <v>18</v>
      </c>
      <c r="C410" s="26" t="str">
        <f>IF(_xlfn.XLOOKUP(TRIM(Table1[[#This Row],[Store ID]]), 'Stores Details'!B412:B431, 'Stores Details'!G412:G431, "") = "Inactive", "Yes", "No")</f>
        <v>No</v>
      </c>
      <c r="D410" s="14" t="s">
        <v>35</v>
      </c>
      <c r="E410" s="51">
        <v>45336</v>
      </c>
      <c r="F410" s="14">
        <v>15</v>
      </c>
      <c r="G410" s="17">
        <v>5987.4000000000005</v>
      </c>
      <c r="H410" s="27">
        <v>4524.5999999999995</v>
      </c>
      <c r="I410">
        <f>YEAR(Table1[[#This Row],[Date]])</f>
        <v>2024</v>
      </c>
      <c r="J410" t="str">
        <f>"Q" &amp; ROUNDUP(MONTH(Table1[[#This Row],[Date]])/3, 0) &amp; "'" &amp; RIGHT(YEAR(Table1[[#This Row],[Date]]), 2)</f>
        <v>Q1'24</v>
      </c>
      <c r="K410" t="str">
        <f>VLOOKUP(Table1[[#This Row],[Store ID]],Table3[[Store ID]:[City]],4,FALSE)</f>
        <v>Minneapolis</v>
      </c>
      <c r="L410" t="str">
        <f>VLOOKUP(Table1[[#This Row],[Product Code]],Table4[[Product Code]:[Brand]],5,FALSE)</f>
        <v>Dell</v>
      </c>
      <c r="M410" t="str">
        <f>VLOOKUP(Table1[[#This Row],[Product Code]],Table4[[Product Code]:[Product Category]],3,FALSE)</f>
        <v>Smart Gadgets</v>
      </c>
      <c r="N410" t="str">
        <f>_xlfn.XLOOKUP(Table1[[#This Row],[Product Code]],Table4[Product Code],Table4[Subcategory])</f>
        <v>Streaming Devices</v>
      </c>
    </row>
    <row r="411" spans="2:14" x14ac:dyDescent="0.3">
      <c r="B411" s="26" t="s">
        <v>18</v>
      </c>
      <c r="C411" s="26" t="str">
        <f>IF(_xlfn.XLOOKUP(TRIM(Table1[[#This Row],[Store ID]]), 'Stores Details'!B413:B432, 'Stores Details'!G413:G432, "") = "Inactive", "Yes", "No")</f>
        <v>No</v>
      </c>
      <c r="D411" s="14" t="s">
        <v>76</v>
      </c>
      <c r="E411" s="51">
        <v>44981</v>
      </c>
      <c r="F411" s="14">
        <v>23</v>
      </c>
      <c r="G411" s="17">
        <v>5253.89</v>
      </c>
      <c r="H411" s="27">
        <v>4198.88</v>
      </c>
      <c r="I411">
        <f>YEAR(Table1[[#This Row],[Date]])</f>
        <v>2023</v>
      </c>
      <c r="J411" t="str">
        <f>"Q" &amp; ROUNDUP(MONTH(Table1[[#This Row],[Date]])/3, 0) &amp; "'" &amp; RIGHT(YEAR(Table1[[#This Row],[Date]]), 2)</f>
        <v>Q1'23</v>
      </c>
      <c r="K411" t="str">
        <f>VLOOKUP(Table1[[#This Row],[Store ID]],Table3[[Store ID]:[City]],4,FALSE)</f>
        <v>Minneapolis</v>
      </c>
      <c r="L411" t="str">
        <f>VLOOKUP(Table1[[#This Row],[Product Code]],Table4[[Product Code]:[Brand]],5,FALSE)</f>
        <v>ASUS</v>
      </c>
      <c r="M411" t="str">
        <f>VLOOKUP(Table1[[#This Row],[Product Code]],Table4[[Product Code]:[Product Category]],3,FALSE)</f>
        <v>Laptops</v>
      </c>
      <c r="N411" t="str">
        <f>_xlfn.XLOOKUP(Table1[[#This Row],[Product Code]],Table4[Product Code],Table4[Subcategory])</f>
        <v>Ultrabooks</v>
      </c>
    </row>
    <row r="412" spans="2:14" x14ac:dyDescent="0.3">
      <c r="B412" s="26" t="s">
        <v>14</v>
      </c>
      <c r="C412" s="26" t="str">
        <f>IF(_xlfn.XLOOKUP(TRIM(Table1[[#This Row],[Store ID]]), 'Stores Details'!B414:B433, 'Stores Details'!G414:G433, "") = "Inactive", "Yes", "No")</f>
        <v>No</v>
      </c>
      <c r="D412" s="14" t="s">
        <v>42</v>
      </c>
      <c r="E412" s="51">
        <v>45401</v>
      </c>
      <c r="F412" s="14">
        <v>18</v>
      </c>
      <c r="G412" s="17">
        <v>22960.98</v>
      </c>
      <c r="H412" s="27">
        <v>14317.02</v>
      </c>
      <c r="I412">
        <f>YEAR(Table1[[#This Row],[Date]])</f>
        <v>2024</v>
      </c>
      <c r="J412" t="str">
        <f>"Q" &amp; ROUNDUP(MONTH(Table1[[#This Row],[Date]])/3, 0) &amp; "'" &amp; RIGHT(YEAR(Table1[[#This Row],[Date]]), 2)</f>
        <v>Q2'24</v>
      </c>
      <c r="K412" t="str">
        <f>VLOOKUP(Table1[[#This Row],[Store ID]],Table3[[Store ID]:[City]],4,FALSE)</f>
        <v>Los Angeles</v>
      </c>
      <c r="L412" t="str">
        <f>VLOOKUP(Table1[[#This Row],[Product Code]],Table4[[Product Code]:[Brand]],5,FALSE)</f>
        <v>Dell</v>
      </c>
      <c r="M412" t="str">
        <f>VLOOKUP(Table1[[#This Row],[Product Code]],Table4[[Product Code]:[Product Category]],3,FALSE)</f>
        <v>Headphones</v>
      </c>
      <c r="N412" t="str">
        <f>_xlfn.XLOOKUP(Table1[[#This Row],[Product Code]],Table4[Product Code],Table4[Subcategory])</f>
        <v>Wired Headphones</v>
      </c>
    </row>
    <row r="413" spans="2:14" x14ac:dyDescent="0.3">
      <c r="B413" s="26" t="s">
        <v>22</v>
      </c>
      <c r="C413" s="26" t="str">
        <f>IF(_xlfn.XLOOKUP(TRIM(Table1[[#This Row],[Store ID]]), 'Stores Details'!B415:B434, 'Stores Details'!G415:G434, "") = "Inactive", "Yes", "No")</f>
        <v>No</v>
      </c>
      <c r="D413" s="14" t="s">
        <v>48</v>
      </c>
      <c r="E413" s="51">
        <v>45624</v>
      </c>
      <c r="F413" s="14">
        <v>21</v>
      </c>
      <c r="G413" s="17">
        <v>16939.86</v>
      </c>
      <c r="H413" s="27">
        <v>10101.84</v>
      </c>
      <c r="I413">
        <f>YEAR(Table1[[#This Row],[Date]])</f>
        <v>2024</v>
      </c>
      <c r="J413" t="str">
        <f>"Q" &amp; ROUNDUP(MONTH(Table1[[#This Row],[Date]])/3, 0) &amp; "'" &amp; RIGHT(YEAR(Table1[[#This Row],[Date]]), 2)</f>
        <v>Q4'24</v>
      </c>
      <c r="K413" t="str">
        <f>VLOOKUP(Table1[[#This Row],[Store ID]],Table3[[Store ID]:[City]],4,FALSE)</f>
        <v>Detroit</v>
      </c>
      <c r="L413" t="str">
        <f>VLOOKUP(Table1[[#This Row],[Product Code]],Table4[[Product Code]:[Brand]],5,FALSE)</f>
        <v>VoltEdge</v>
      </c>
      <c r="M413" t="str">
        <f>VLOOKUP(Table1[[#This Row],[Product Code]],Table4[[Product Code]:[Product Category]],3,FALSE)</f>
        <v>Gaming Consoles</v>
      </c>
      <c r="N413" t="str">
        <f>_xlfn.XLOOKUP(Table1[[#This Row],[Product Code]],Table4[Product Code],Table4[Subcategory])</f>
        <v>Game Consoles</v>
      </c>
    </row>
    <row r="414" spans="2:14" x14ac:dyDescent="0.3">
      <c r="B414" s="26" t="s">
        <v>29</v>
      </c>
      <c r="C414" s="26" t="str">
        <f>IF(_xlfn.XLOOKUP(TRIM(Table1[[#This Row],[Store ID]]), 'Stores Details'!B416:B435, 'Stores Details'!G416:G435, "") = "Inactive", "Yes", "No")</f>
        <v>No</v>
      </c>
      <c r="D414" s="14" t="s">
        <v>66</v>
      </c>
      <c r="E414" s="51">
        <v>45186</v>
      </c>
      <c r="F414" s="14">
        <v>3</v>
      </c>
      <c r="G414" s="17">
        <v>1163.22</v>
      </c>
      <c r="H414" s="27">
        <v>778.26</v>
      </c>
      <c r="I414">
        <f>YEAR(Table1[[#This Row],[Date]])</f>
        <v>2023</v>
      </c>
      <c r="J414" t="str">
        <f>"Q" &amp; ROUNDUP(MONTH(Table1[[#This Row],[Date]])/3, 0) &amp; "'" &amp; RIGHT(YEAR(Table1[[#This Row],[Date]]), 2)</f>
        <v>Q3'23</v>
      </c>
      <c r="K414" t="str">
        <f>VLOOKUP(Table1[[#This Row],[Store ID]],Table3[[Store ID]:[City]],4,FALSE)</f>
        <v>Kansas City</v>
      </c>
      <c r="L414" t="str">
        <f>VLOOKUP(Table1[[#This Row],[Product Code]],Table4[[Product Code]:[Brand]],5,FALSE)</f>
        <v>HP</v>
      </c>
      <c r="M414" t="str">
        <f>VLOOKUP(Table1[[#This Row],[Product Code]],Table4[[Product Code]:[Product Category]],3,FALSE)</f>
        <v>Accessories</v>
      </c>
      <c r="N414" t="str">
        <f>_xlfn.XLOOKUP(Table1[[#This Row],[Product Code]],Table4[Product Code],Table4[Subcategory])</f>
        <v>Chargers</v>
      </c>
    </row>
    <row r="415" spans="2:14" x14ac:dyDescent="0.3">
      <c r="B415" s="26" t="s">
        <v>14</v>
      </c>
      <c r="C415" s="26" t="str">
        <f>IF(_xlfn.XLOOKUP(TRIM(Table1[[#This Row],[Store ID]]), 'Stores Details'!B417:B436, 'Stores Details'!G417:G436, "") = "Inactive", "Yes", "No")</f>
        <v>No</v>
      </c>
      <c r="D415" s="14" t="s">
        <v>63</v>
      </c>
      <c r="E415" s="51">
        <v>45553</v>
      </c>
      <c r="F415" s="14">
        <v>15</v>
      </c>
      <c r="G415" s="17">
        <v>4978.2</v>
      </c>
      <c r="H415" s="27">
        <v>2965.65</v>
      </c>
      <c r="I415">
        <f>YEAR(Table1[[#This Row],[Date]])</f>
        <v>2024</v>
      </c>
      <c r="J415" t="str">
        <f>"Q" &amp; ROUNDUP(MONTH(Table1[[#This Row],[Date]])/3, 0) &amp; "'" &amp; RIGHT(YEAR(Table1[[#This Row],[Date]]), 2)</f>
        <v>Q3'24</v>
      </c>
      <c r="K415" t="str">
        <f>VLOOKUP(Table1[[#This Row],[Store ID]],Table3[[Store ID]:[City]],4,FALSE)</f>
        <v>Los Angeles</v>
      </c>
      <c r="L415" t="str">
        <f>VLOOKUP(Table1[[#This Row],[Product Code]],Table4[[Product Code]:[Brand]],5,FALSE)</f>
        <v>Samsung</v>
      </c>
      <c r="M415" t="str">
        <f>VLOOKUP(Table1[[#This Row],[Product Code]],Table4[[Product Code]:[Product Category]],3,FALSE)</f>
        <v>Laptops</v>
      </c>
      <c r="N415" t="str">
        <f>_xlfn.XLOOKUP(Table1[[#This Row],[Product Code]],Table4[Product Code],Table4[Subcategory])</f>
        <v>Gaming Laptops</v>
      </c>
    </row>
    <row r="416" spans="2:14" x14ac:dyDescent="0.3">
      <c r="B416" s="26" t="s">
        <v>25</v>
      </c>
      <c r="C416" s="26" t="str">
        <f>IF(_xlfn.XLOOKUP(TRIM(Table1[[#This Row],[Store ID]]), 'Stores Details'!B418:B437, 'Stores Details'!G418:G437, "") = "Inactive", "Yes", "No")</f>
        <v>No</v>
      </c>
      <c r="D416" s="14" t="s">
        <v>33</v>
      </c>
      <c r="E416" s="51">
        <v>45394</v>
      </c>
      <c r="F416" s="14">
        <v>1</v>
      </c>
      <c r="G416" s="17">
        <v>236.61</v>
      </c>
      <c r="H416" s="27">
        <v>183.17</v>
      </c>
      <c r="I416">
        <f>YEAR(Table1[[#This Row],[Date]])</f>
        <v>2024</v>
      </c>
      <c r="J416" t="str">
        <f>"Q" &amp; ROUNDUP(MONTH(Table1[[#This Row],[Date]])/3, 0) &amp; "'" &amp; RIGHT(YEAR(Table1[[#This Row],[Date]]), 2)</f>
        <v>Q2'24</v>
      </c>
      <c r="K416" t="str">
        <f>VLOOKUP(Table1[[#This Row],[Store ID]],Table3[[Store ID]:[City]],4,FALSE)</f>
        <v>Dallas</v>
      </c>
      <c r="L416" t="str">
        <f>VLOOKUP(Table1[[#This Row],[Product Code]],Table4[[Product Code]:[Brand]],5,FALSE)</f>
        <v>VoltEdge</v>
      </c>
      <c r="M416" t="str">
        <f>VLOOKUP(Table1[[#This Row],[Product Code]],Table4[[Product Code]:[Product Category]],3,FALSE)</f>
        <v>Headphones</v>
      </c>
      <c r="N416" t="str">
        <f>_xlfn.XLOOKUP(Table1[[#This Row],[Product Code]],Table4[Product Code],Table4[Subcategory])</f>
        <v>Wired Headphones</v>
      </c>
    </row>
    <row r="417" spans="2:14" x14ac:dyDescent="0.3">
      <c r="B417" s="26" t="s">
        <v>16</v>
      </c>
      <c r="C417" s="26" t="str">
        <f>IF(_xlfn.XLOOKUP(TRIM(Table1[[#This Row],[Store ID]]), 'Stores Details'!B419:B438, 'Stores Details'!G419:G438, "") = "Inactive", "Yes", "No")</f>
        <v>No</v>
      </c>
      <c r="D417" s="14" t="s">
        <v>55</v>
      </c>
      <c r="E417" s="51">
        <v>45278</v>
      </c>
      <c r="F417" s="14">
        <v>23</v>
      </c>
      <c r="G417" s="17">
        <v>24234.870000000003</v>
      </c>
      <c r="H417" s="27">
        <v>15009.11</v>
      </c>
      <c r="I417">
        <f>YEAR(Table1[[#This Row],[Date]])</f>
        <v>2023</v>
      </c>
      <c r="J417" t="str">
        <f>"Q" &amp; ROUNDUP(MONTH(Table1[[#This Row],[Date]])/3, 0) &amp; "'" &amp; RIGHT(YEAR(Table1[[#This Row],[Date]]), 2)</f>
        <v>Q4'23</v>
      </c>
      <c r="K417" t="str">
        <f>VLOOKUP(Table1[[#This Row],[Store ID]],Table3[[Store ID]:[City]],4,FALSE)</f>
        <v>Chicago</v>
      </c>
      <c r="L417" t="str">
        <f>VLOOKUP(Table1[[#This Row],[Product Code]],Table4[[Product Code]:[Brand]],5,FALSE)</f>
        <v>Sony</v>
      </c>
      <c r="M417" t="str">
        <f>VLOOKUP(Table1[[#This Row],[Product Code]],Table4[[Product Code]:[Product Category]],3,FALSE)</f>
        <v>Smart Gadgets</v>
      </c>
      <c r="N417" t="str">
        <f>_xlfn.XLOOKUP(Table1[[#This Row],[Product Code]],Table4[Product Code],Table4[Subcategory])</f>
        <v>Fitness Bands</v>
      </c>
    </row>
    <row r="418" spans="2:14" x14ac:dyDescent="0.3">
      <c r="B418" s="26" t="s">
        <v>16</v>
      </c>
      <c r="C418" s="26" t="str">
        <f>IF(_xlfn.XLOOKUP(TRIM(Table1[[#This Row],[Store ID]]), 'Stores Details'!B420:B439, 'Stores Details'!G420:G439, "") = "Inactive", "Yes", "No")</f>
        <v>No</v>
      </c>
      <c r="D418" s="14" t="s">
        <v>34</v>
      </c>
      <c r="E418" s="51">
        <v>45387</v>
      </c>
      <c r="F418" s="14">
        <v>5</v>
      </c>
      <c r="G418" s="17">
        <v>1615.75</v>
      </c>
      <c r="H418" s="27">
        <v>999.30000000000007</v>
      </c>
      <c r="I418">
        <f>YEAR(Table1[[#This Row],[Date]])</f>
        <v>2024</v>
      </c>
      <c r="J418" t="str">
        <f>"Q" &amp; ROUNDUP(MONTH(Table1[[#This Row],[Date]])/3, 0) &amp; "'" &amp; RIGHT(YEAR(Table1[[#This Row],[Date]]), 2)</f>
        <v>Q2'24</v>
      </c>
      <c r="K418" t="str">
        <f>VLOOKUP(Table1[[#This Row],[Store ID]],Table3[[Store ID]:[City]],4,FALSE)</f>
        <v>Chicago</v>
      </c>
      <c r="L418" t="str">
        <f>VLOOKUP(Table1[[#This Row],[Product Code]],Table4[[Product Code]:[Brand]],5,FALSE)</f>
        <v>Samsung</v>
      </c>
      <c r="M418" t="str">
        <f>VLOOKUP(Table1[[#This Row],[Product Code]],Table4[[Product Code]:[Product Category]],3,FALSE)</f>
        <v>Gaming Consoles</v>
      </c>
      <c r="N418" t="str">
        <f>_xlfn.XLOOKUP(Table1[[#This Row],[Product Code]],Table4[Product Code],Table4[Subcategory])</f>
        <v>Game Consoles</v>
      </c>
    </row>
    <row r="419" spans="2:14" x14ac:dyDescent="0.3">
      <c r="B419" s="26" t="s">
        <v>16</v>
      </c>
      <c r="C419" s="26" t="str">
        <f>IF(_xlfn.XLOOKUP(TRIM(Table1[[#This Row],[Store ID]]), 'Stores Details'!B421:B440, 'Stores Details'!G421:G440, "") = "Inactive", "Yes", "No")</f>
        <v>No</v>
      </c>
      <c r="D419" s="14" t="s">
        <v>58</v>
      </c>
      <c r="E419" s="51">
        <v>45150</v>
      </c>
      <c r="F419" s="14">
        <v>11</v>
      </c>
      <c r="G419" s="17">
        <v>9658.77</v>
      </c>
      <c r="H419" s="27">
        <v>6654.67</v>
      </c>
      <c r="I419">
        <f>YEAR(Table1[[#This Row],[Date]])</f>
        <v>2023</v>
      </c>
      <c r="J419" t="str">
        <f>"Q" &amp; ROUNDUP(MONTH(Table1[[#This Row],[Date]])/3, 0) &amp; "'" &amp; RIGHT(YEAR(Table1[[#This Row],[Date]]), 2)</f>
        <v>Q3'23</v>
      </c>
      <c r="K419" t="str">
        <f>VLOOKUP(Table1[[#This Row],[Store ID]],Table3[[Store ID]:[City]],4,FALSE)</f>
        <v>Chicago</v>
      </c>
      <c r="L419" t="str">
        <f>VLOOKUP(Table1[[#This Row],[Product Code]],Table4[[Product Code]:[Brand]],5,FALSE)</f>
        <v>Sony</v>
      </c>
      <c r="M419" t="str">
        <f>VLOOKUP(Table1[[#This Row],[Product Code]],Table4[[Product Code]:[Product Category]],3,FALSE)</f>
        <v>Accessories</v>
      </c>
      <c r="N419" t="str">
        <f>_xlfn.XLOOKUP(Table1[[#This Row],[Product Code]],Table4[Product Code],Table4[Subcategory])</f>
        <v>Chargers</v>
      </c>
    </row>
    <row r="420" spans="2:14" x14ac:dyDescent="0.3">
      <c r="B420" s="26" t="s">
        <v>20</v>
      </c>
      <c r="C420" s="26" t="str">
        <f>IF(_xlfn.XLOOKUP(TRIM(Table1[[#This Row],[Store ID]]), 'Stores Details'!B422:B441, 'Stores Details'!G422:G441, "") = "Inactive", "Yes", "No")</f>
        <v>No</v>
      </c>
      <c r="D420" s="14" t="s">
        <v>41</v>
      </c>
      <c r="E420" s="51">
        <v>45423</v>
      </c>
      <c r="F420" s="14">
        <v>3</v>
      </c>
      <c r="G420" s="17">
        <v>1442.1</v>
      </c>
      <c r="H420" s="27">
        <v>905.81999999999994</v>
      </c>
      <c r="I420">
        <f>YEAR(Table1[[#This Row],[Date]])</f>
        <v>2024</v>
      </c>
      <c r="J420" t="str">
        <f>"Q" &amp; ROUNDUP(MONTH(Table1[[#This Row],[Date]])/3, 0) &amp; "'" &amp; RIGHT(YEAR(Table1[[#This Row],[Date]]), 2)</f>
        <v>Q2'24</v>
      </c>
      <c r="K420" t="str">
        <f>VLOOKUP(Table1[[#This Row],[Store ID]],Table3[[Store ID]:[City]],4,FALSE)</f>
        <v>Denver</v>
      </c>
      <c r="L420" t="str">
        <f>VLOOKUP(Table1[[#This Row],[Product Code]],Table4[[Product Code]:[Brand]],5,FALSE)</f>
        <v>VoltEdge</v>
      </c>
      <c r="M420" t="str">
        <f>VLOOKUP(Table1[[#This Row],[Product Code]],Table4[[Product Code]:[Product Category]],3,FALSE)</f>
        <v>Laptops</v>
      </c>
      <c r="N420" t="str">
        <f>_xlfn.XLOOKUP(Table1[[#This Row],[Product Code]],Table4[Product Code],Table4[Subcategory])</f>
        <v>Gaming Laptops</v>
      </c>
    </row>
    <row r="421" spans="2:14" x14ac:dyDescent="0.3">
      <c r="B421" s="26" t="s">
        <v>18</v>
      </c>
      <c r="C421" s="26" t="str">
        <f>IF(_xlfn.XLOOKUP(TRIM(Table1[[#This Row],[Store ID]]), 'Stores Details'!B423:B442, 'Stores Details'!G423:G442, "") = "Inactive", "Yes", "No")</f>
        <v>No</v>
      </c>
      <c r="D421" s="14" t="s">
        <v>47</v>
      </c>
      <c r="E421" s="51">
        <v>45387</v>
      </c>
      <c r="F421" s="14">
        <v>10</v>
      </c>
      <c r="G421" s="17">
        <v>13312.3</v>
      </c>
      <c r="H421" s="27">
        <v>8307.1</v>
      </c>
      <c r="I421">
        <f>YEAR(Table1[[#This Row],[Date]])</f>
        <v>2024</v>
      </c>
      <c r="J421" t="str">
        <f>"Q" &amp; ROUNDUP(MONTH(Table1[[#This Row],[Date]])/3, 0) &amp; "'" &amp; RIGHT(YEAR(Table1[[#This Row],[Date]]), 2)</f>
        <v>Q2'24</v>
      </c>
      <c r="K421" t="str">
        <f>VLOOKUP(Table1[[#This Row],[Store ID]],Table3[[Store ID]:[City]],4,FALSE)</f>
        <v>Minneapolis</v>
      </c>
      <c r="L421" t="str">
        <f>VLOOKUP(Table1[[#This Row],[Product Code]],Table4[[Product Code]:[Brand]],5,FALSE)</f>
        <v>Sony</v>
      </c>
      <c r="M421" t="str">
        <f>VLOOKUP(Table1[[#This Row],[Product Code]],Table4[[Product Code]:[Product Category]],3,FALSE)</f>
        <v>Accessories</v>
      </c>
      <c r="N421" t="str">
        <f>_xlfn.XLOOKUP(Table1[[#This Row],[Product Code]],Table4[Product Code],Table4[Subcategory])</f>
        <v>Keyboards</v>
      </c>
    </row>
    <row r="422" spans="2:14" x14ac:dyDescent="0.3">
      <c r="B422" s="26" t="s">
        <v>22</v>
      </c>
      <c r="C422" s="26" t="str">
        <f>IF(_xlfn.XLOOKUP(TRIM(Table1[[#This Row],[Store ID]]), 'Stores Details'!B424:B443, 'Stores Details'!G424:G443, "") = "Inactive", "Yes", "No")</f>
        <v>No</v>
      </c>
      <c r="D422" s="14" t="s">
        <v>75</v>
      </c>
      <c r="E422" s="51">
        <v>44989</v>
      </c>
      <c r="F422" s="14">
        <v>13</v>
      </c>
      <c r="G422" s="17">
        <v>2119.65</v>
      </c>
      <c r="H422" s="27">
        <v>1639.43</v>
      </c>
      <c r="I422">
        <f>YEAR(Table1[[#This Row],[Date]])</f>
        <v>2023</v>
      </c>
      <c r="J422" t="str">
        <f>"Q" &amp; ROUNDUP(MONTH(Table1[[#This Row],[Date]])/3, 0) &amp; "'" &amp; RIGHT(YEAR(Table1[[#This Row],[Date]]), 2)</f>
        <v>Q1'23</v>
      </c>
      <c r="K422" t="str">
        <f>VLOOKUP(Table1[[#This Row],[Store ID]],Table3[[Store ID]:[City]],4,FALSE)</f>
        <v>Detroit</v>
      </c>
      <c r="L422" t="str">
        <f>VLOOKUP(Table1[[#This Row],[Product Code]],Table4[[Product Code]:[Brand]],5,FALSE)</f>
        <v>VoltEdge</v>
      </c>
      <c r="M422" t="str">
        <f>VLOOKUP(Table1[[#This Row],[Product Code]],Table4[[Product Code]:[Product Category]],3,FALSE)</f>
        <v>Accessories</v>
      </c>
      <c r="N422" t="str">
        <f>_xlfn.XLOOKUP(Table1[[#This Row],[Product Code]],Table4[Product Code],Table4[Subcategory])</f>
        <v>Keyboards</v>
      </c>
    </row>
    <row r="423" spans="2:14" x14ac:dyDescent="0.3">
      <c r="B423" s="26" t="s">
        <v>23</v>
      </c>
      <c r="C423" s="26" t="str">
        <f>IF(_xlfn.XLOOKUP(TRIM(Table1[[#This Row],[Store ID]]), 'Stores Details'!B425:B444, 'Stores Details'!G425:G444, "") = "Inactive", "Yes", "No")</f>
        <v>No</v>
      </c>
      <c r="D423" s="14" t="s">
        <v>77</v>
      </c>
      <c r="E423" s="51">
        <v>45478</v>
      </c>
      <c r="F423" s="14">
        <v>9</v>
      </c>
      <c r="G423" s="17">
        <v>8685.5399999999991</v>
      </c>
      <c r="H423" s="27">
        <v>6797.7</v>
      </c>
      <c r="I423">
        <f>YEAR(Table1[[#This Row],[Date]])</f>
        <v>2024</v>
      </c>
      <c r="J423" t="str">
        <f>"Q" &amp; ROUNDUP(MONTH(Table1[[#This Row],[Date]])/3, 0) &amp; "'" &amp; RIGHT(YEAR(Table1[[#This Row],[Date]]), 2)</f>
        <v>Q3'24</v>
      </c>
      <c r="K423" t="str">
        <f>VLOOKUP(Table1[[#This Row],[Store ID]],Table3[[Store ID]:[City]],4,FALSE)</f>
        <v>San Francisco</v>
      </c>
      <c r="L423" t="str">
        <f>VLOOKUP(Table1[[#This Row],[Product Code]],Table4[[Product Code]:[Brand]],5,FALSE)</f>
        <v>VoltEdge</v>
      </c>
      <c r="M423" t="str">
        <f>VLOOKUP(Table1[[#This Row],[Product Code]],Table4[[Product Code]:[Product Category]],3,FALSE)</f>
        <v>Headphones</v>
      </c>
      <c r="N423" t="str">
        <f>_xlfn.XLOOKUP(Table1[[#This Row],[Product Code]],Table4[Product Code],Table4[Subcategory])</f>
        <v>Wireless Earbuds</v>
      </c>
    </row>
    <row r="424" spans="2:14" x14ac:dyDescent="0.3">
      <c r="B424" s="26" t="s">
        <v>18</v>
      </c>
      <c r="C424" s="26" t="str">
        <f>IF(_xlfn.XLOOKUP(TRIM(Table1[[#This Row],[Store ID]]), 'Stores Details'!B426:B445, 'Stores Details'!G426:G445, "") = "Inactive", "Yes", "No")</f>
        <v>No</v>
      </c>
      <c r="D424" s="14" t="s">
        <v>54</v>
      </c>
      <c r="E424" s="51">
        <v>45332</v>
      </c>
      <c r="F424" s="14">
        <v>31</v>
      </c>
      <c r="G424" s="17">
        <v>43493.31</v>
      </c>
      <c r="H424" s="27">
        <v>27607.05</v>
      </c>
      <c r="I424">
        <f>YEAR(Table1[[#This Row],[Date]])</f>
        <v>2024</v>
      </c>
      <c r="J424" t="str">
        <f>"Q" &amp; ROUNDUP(MONTH(Table1[[#This Row],[Date]])/3, 0) &amp; "'" &amp; RIGHT(YEAR(Table1[[#This Row],[Date]]), 2)</f>
        <v>Q1'24</v>
      </c>
      <c r="K424" t="str">
        <f>VLOOKUP(Table1[[#This Row],[Store ID]],Table3[[Store ID]:[City]],4,FALSE)</f>
        <v>Minneapolis</v>
      </c>
      <c r="L424" t="str">
        <f>VLOOKUP(Table1[[#This Row],[Product Code]],Table4[[Product Code]:[Brand]],5,FALSE)</f>
        <v>Apple</v>
      </c>
      <c r="M424" t="str">
        <f>VLOOKUP(Table1[[#This Row],[Product Code]],Table4[[Product Code]:[Product Category]],3,FALSE)</f>
        <v>Gaming Consoles</v>
      </c>
      <c r="N424" t="str">
        <f>_xlfn.XLOOKUP(Table1[[#This Row],[Product Code]],Table4[Product Code],Table4[Subcategory])</f>
        <v>Game Consoles</v>
      </c>
    </row>
    <row r="425" spans="2:14" x14ac:dyDescent="0.3">
      <c r="B425" s="26" t="s">
        <v>21</v>
      </c>
      <c r="C425" s="26" t="str">
        <f>IF(_xlfn.XLOOKUP(TRIM(Table1[[#This Row],[Store ID]]), 'Stores Details'!B427:B446, 'Stores Details'!G427:G446, "") = "Inactive", "Yes", "No")</f>
        <v>No</v>
      </c>
      <c r="D425" s="14" t="s">
        <v>56</v>
      </c>
      <c r="E425" s="51">
        <v>45076</v>
      </c>
      <c r="F425" s="14">
        <v>17</v>
      </c>
      <c r="G425" s="17">
        <v>6503.86</v>
      </c>
      <c r="H425" s="27">
        <v>5139.6099999999997</v>
      </c>
      <c r="I425">
        <f>YEAR(Table1[[#This Row],[Date]])</f>
        <v>2023</v>
      </c>
      <c r="J425" t="str">
        <f>"Q" &amp; ROUNDUP(MONTH(Table1[[#This Row],[Date]])/3, 0) &amp; "'" &amp; RIGHT(YEAR(Table1[[#This Row],[Date]]), 2)</f>
        <v>Q2'23</v>
      </c>
      <c r="K425" t="str">
        <f>VLOOKUP(Table1[[#This Row],[Store ID]],Table3[[Store ID]:[City]],4,FALSE)</f>
        <v>Raleigh</v>
      </c>
      <c r="L425" t="str">
        <f>VLOOKUP(Table1[[#This Row],[Product Code]],Table4[[Product Code]:[Brand]],5,FALSE)</f>
        <v>Samsung</v>
      </c>
      <c r="M425" t="str">
        <f>VLOOKUP(Table1[[#This Row],[Product Code]],Table4[[Product Code]:[Product Category]],3,FALSE)</f>
        <v>Gaming Consoles</v>
      </c>
      <c r="N425" t="str">
        <f>_xlfn.XLOOKUP(Table1[[#This Row],[Product Code]],Table4[Product Code],Table4[Subcategory])</f>
        <v>VR Headsets</v>
      </c>
    </row>
    <row r="426" spans="2:14" x14ac:dyDescent="0.3">
      <c r="B426" s="26" t="s">
        <v>28</v>
      </c>
      <c r="C426" s="26" t="str">
        <f>IF(_xlfn.XLOOKUP(TRIM(Table1[[#This Row],[Store ID]]), 'Stores Details'!B428:B447, 'Stores Details'!G428:G447, "") = "Inactive", "Yes", "No")</f>
        <v>No</v>
      </c>
      <c r="D426" s="14" t="s">
        <v>37</v>
      </c>
      <c r="E426" s="51">
        <v>45566</v>
      </c>
      <c r="F426" s="14">
        <v>24</v>
      </c>
      <c r="G426" s="17">
        <v>35315.040000000001</v>
      </c>
      <c r="H426" s="27">
        <v>23895.599999999999</v>
      </c>
      <c r="I426">
        <f>YEAR(Table1[[#This Row],[Date]])</f>
        <v>2024</v>
      </c>
      <c r="J426" t="str">
        <f>"Q" &amp; ROUNDUP(MONTH(Table1[[#This Row],[Date]])/3, 0) &amp; "'" &amp; RIGHT(YEAR(Table1[[#This Row],[Date]]), 2)</f>
        <v>Q4'24</v>
      </c>
      <c r="K426" t="str">
        <f>VLOOKUP(Table1[[#This Row],[Store ID]],Table3[[Store ID]:[City]],4,FALSE)</f>
        <v>Portland</v>
      </c>
      <c r="L426" t="str">
        <f>VLOOKUP(Table1[[#This Row],[Product Code]],Table4[[Product Code]:[Brand]],5,FALSE)</f>
        <v>VoltEdge</v>
      </c>
      <c r="M426" t="str">
        <f>VLOOKUP(Table1[[#This Row],[Product Code]],Table4[[Product Code]:[Product Category]],3,FALSE)</f>
        <v>Smart Gadgets</v>
      </c>
      <c r="N426" t="str">
        <f>_xlfn.XLOOKUP(Table1[[#This Row],[Product Code]],Table4[Product Code],Table4[Subcategory])</f>
        <v>Fitness Bands</v>
      </c>
    </row>
    <row r="427" spans="2:14" x14ac:dyDescent="0.3">
      <c r="B427" s="26" t="s">
        <v>24</v>
      </c>
      <c r="C427" s="26" t="str">
        <f>IF(_xlfn.XLOOKUP(TRIM(Table1[[#This Row],[Store ID]]), 'Stores Details'!B429:B448, 'Stores Details'!G429:G448, "") = "Inactive", "Yes", "No")</f>
        <v>No</v>
      </c>
      <c r="D427" s="14" t="s">
        <v>72</v>
      </c>
      <c r="E427" s="51">
        <v>45531</v>
      </c>
      <c r="F427" s="14">
        <v>12</v>
      </c>
      <c r="G427" s="17">
        <v>6437.76</v>
      </c>
      <c r="H427" s="27">
        <v>4692.3599999999997</v>
      </c>
      <c r="I427">
        <f>YEAR(Table1[[#This Row],[Date]])</f>
        <v>2024</v>
      </c>
      <c r="J427" t="str">
        <f>"Q" &amp; ROUNDUP(MONTH(Table1[[#This Row],[Date]])/3, 0) &amp; "'" &amp; RIGHT(YEAR(Table1[[#This Row],[Date]]), 2)</f>
        <v>Q3'24</v>
      </c>
      <c r="K427" t="str">
        <f>VLOOKUP(Table1[[#This Row],[Store ID]],Table3[[Store ID]:[City]],4,FALSE)</f>
        <v>Atlanta</v>
      </c>
      <c r="L427" t="str">
        <f>VLOOKUP(Table1[[#This Row],[Product Code]],Table4[[Product Code]:[Brand]],5,FALSE)</f>
        <v>VoltEdge</v>
      </c>
      <c r="M427" t="str">
        <f>VLOOKUP(Table1[[#This Row],[Product Code]],Table4[[Product Code]:[Product Category]],3,FALSE)</f>
        <v>Gaming Consoles</v>
      </c>
      <c r="N427" t="str">
        <f>_xlfn.XLOOKUP(Table1[[#This Row],[Product Code]],Table4[Product Code],Table4[Subcategory])</f>
        <v>Game Consoles</v>
      </c>
    </row>
    <row r="428" spans="2:14" x14ac:dyDescent="0.3">
      <c r="B428" s="26" t="s">
        <v>16</v>
      </c>
      <c r="C428" s="26" t="str">
        <f>IF(_xlfn.XLOOKUP(TRIM(Table1[[#This Row],[Store ID]]), 'Stores Details'!B430:B449, 'Stores Details'!G430:G449, "") = "Inactive", "Yes", "No")</f>
        <v>No</v>
      </c>
      <c r="D428" s="14" t="s">
        <v>70</v>
      </c>
      <c r="E428" s="51">
        <v>45138</v>
      </c>
      <c r="F428" s="14">
        <v>22</v>
      </c>
      <c r="G428" s="17">
        <v>11953.92</v>
      </c>
      <c r="H428" s="27">
        <v>8504.76</v>
      </c>
      <c r="I428">
        <f>YEAR(Table1[[#This Row],[Date]])</f>
        <v>2023</v>
      </c>
      <c r="J428" t="str">
        <f>"Q" &amp; ROUNDUP(MONTH(Table1[[#This Row],[Date]])/3, 0) &amp; "'" &amp; RIGHT(YEAR(Table1[[#This Row],[Date]]), 2)</f>
        <v>Q3'23</v>
      </c>
      <c r="K428" t="str">
        <f>VLOOKUP(Table1[[#This Row],[Store ID]],Table3[[Store ID]:[City]],4,FALSE)</f>
        <v>Chicago</v>
      </c>
      <c r="L428" t="str">
        <f>VLOOKUP(Table1[[#This Row],[Product Code]],Table4[[Product Code]:[Brand]],5,FALSE)</f>
        <v>VoltEdge</v>
      </c>
      <c r="M428" t="str">
        <f>VLOOKUP(Table1[[#This Row],[Product Code]],Table4[[Product Code]:[Product Category]],3,FALSE)</f>
        <v>Headphones</v>
      </c>
      <c r="N428" t="str">
        <f>_xlfn.XLOOKUP(Table1[[#This Row],[Product Code]],Table4[Product Code],Table4[Subcategory])</f>
        <v>Wireless Headphones</v>
      </c>
    </row>
    <row r="429" spans="2:14" x14ac:dyDescent="0.3">
      <c r="B429" s="26" t="s">
        <v>18</v>
      </c>
      <c r="C429" s="26" t="str">
        <f>IF(_xlfn.XLOOKUP(TRIM(Table1[[#This Row],[Store ID]]), 'Stores Details'!B431:B450, 'Stores Details'!G431:G450, "") = "Inactive", "Yes", "No")</f>
        <v>No</v>
      </c>
      <c r="D429" s="14" t="s">
        <v>45</v>
      </c>
      <c r="E429" s="51">
        <v>45632</v>
      </c>
      <c r="F429" s="14">
        <v>32</v>
      </c>
      <c r="G429" s="17">
        <v>21499.200000000001</v>
      </c>
      <c r="H429" s="27">
        <v>16978.88</v>
      </c>
      <c r="I429">
        <f>YEAR(Table1[[#This Row],[Date]])</f>
        <v>2024</v>
      </c>
      <c r="J429" t="str">
        <f>"Q" &amp; ROUNDUP(MONTH(Table1[[#This Row],[Date]])/3, 0) &amp; "'" &amp; RIGHT(YEAR(Table1[[#This Row],[Date]]), 2)</f>
        <v>Q4'24</v>
      </c>
      <c r="K429" t="str">
        <f>VLOOKUP(Table1[[#This Row],[Store ID]],Table3[[Store ID]:[City]],4,FALSE)</f>
        <v>Minneapolis</v>
      </c>
      <c r="L429" t="str">
        <f>VLOOKUP(Table1[[#This Row],[Product Code]],Table4[[Product Code]:[Brand]],5,FALSE)</f>
        <v>VoltEdge</v>
      </c>
      <c r="M429" t="str">
        <f>VLOOKUP(Table1[[#This Row],[Product Code]],Table4[[Product Code]:[Product Category]],3,FALSE)</f>
        <v>Accessories</v>
      </c>
      <c r="N429" t="str">
        <f>_xlfn.XLOOKUP(Table1[[#This Row],[Product Code]],Table4[Product Code],Table4[Subcategory])</f>
        <v>Chargers</v>
      </c>
    </row>
    <row r="430" spans="2:14" x14ac:dyDescent="0.3">
      <c r="B430" s="26" t="s">
        <v>14</v>
      </c>
      <c r="C430" s="26" t="str">
        <f>IF(_xlfn.XLOOKUP(TRIM(Table1[[#This Row],[Store ID]]), 'Stores Details'!B432:B451, 'Stores Details'!G432:G451, "") = "Inactive", "Yes", "No")</f>
        <v>No</v>
      </c>
      <c r="D430" s="14" t="s">
        <v>40</v>
      </c>
      <c r="E430" s="51">
        <v>45341</v>
      </c>
      <c r="F430" s="14">
        <v>26</v>
      </c>
      <c r="G430" s="17">
        <v>35198.54</v>
      </c>
      <c r="H430" s="27">
        <v>25335.96</v>
      </c>
      <c r="I430">
        <f>YEAR(Table1[[#This Row],[Date]])</f>
        <v>2024</v>
      </c>
      <c r="J430" t="str">
        <f>"Q" &amp; ROUNDUP(MONTH(Table1[[#This Row],[Date]])/3, 0) &amp; "'" &amp; RIGHT(YEAR(Table1[[#This Row],[Date]]), 2)</f>
        <v>Q1'24</v>
      </c>
      <c r="K430" t="str">
        <f>VLOOKUP(Table1[[#This Row],[Store ID]],Table3[[Store ID]:[City]],4,FALSE)</f>
        <v>Los Angeles</v>
      </c>
      <c r="L430" t="str">
        <f>VLOOKUP(Table1[[#This Row],[Product Code]],Table4[[Product Code]:[Brand]],5,FALSE)</f>
        <v>HP</v>
      </c>
      <c r="M430" t="str">
        <f>VLOOKUP(Table1[[#This Row],[Product Code]],Table4[[Product Code]:[Product Category]],3,FALSE)</f>
        <v>Gaming Consoles</v>
      </c>
      <c r="N430" t="str">
        <f>_xlfn.XLOOKUP(Table1[[#This Row],[Product Code]],Table4[Product Code],Table4[Subcategory])</f>
        <v>Game Consoles</v>
      </c>
    </row>
    <row r="431" spans="2:14" x14ac:dyDescent="0.3">
      <c r="B431" s="26" t="s">
        <v>23</v>
      </c>
      <c r="C431" s="26" t="str">
        <f>IF(_xlfn.XLOOKUP(TRIM(Table1[[#This Row],[Store ID]]), 'Stores Details'!B433:B452, 'Stores Details'!G433:G452, "") = "Inactive", "Yes", "No")</f>
        <v>No</v>
      </c>
      <c r="D431" s="14" t="s">
        <v>44</v>
      </c>
      <c r="E431" s="51">
        <v>45559</v>
      </c>
      <c r="F431" s="14">
        <v>18</v>
      </c>
      <c r="G431" s="17">
        <v>17046.899999999998</v>
      </c>
      <c r="H431" s="27">
        <v>12012.84</v>
      </c>
      <c r="I431">
        <f>YEAR(Table1[[#This Row],[Date]])</f>
        <v>2024</v>
      </c>
      <c r="J431" t="str">
        <f>"Q" &amp; ROUNDUP(MONTH(Table1[[#This Row],[Date]])/3, 0) &amp; "'" &amp; RIGHT(YEAR(Table1[[#This Row],[Date]]), 2)</f>
        <v>Q3'24</v>
      </c>
      <c r="K431" t="str">
        <f>VLOOKUP(Table1[[#This Row],[Store ID]],Table3[[Store ID]:[City]],4,FALSE)</f>
        <v>San Francisco</v>
      </c>
      <c r="L431" t="str">
        <f>VLOOKUP(Table1[[#This Row],[Product Code]],Table4[[Product Code]:[Brand]],5,FALSE)</f>
        <v>Bose</v>
      </c>
      <c r="M431" t="str">
        <f>VLOOKUP(Table1[[#This Row],[Product Code]],Table4[[Product Code]:[Product Category]],3,FALSE)</f>
        <v>Accessories</v>
      </c>
      <c r="N431" t="str">
        <f>_xlfn.XLOOKUP(Table1[[#This Row],[Product Code]],Table4[Product Code],Table4[Subcategory])</f>
        <v>Keyboards</v>
      </c>
    </row>
    <row r="432" spans="2:14" x14ac:dyDescent="0.3">
      <c r="B432" s="26" t="s">
        <v>18</v>
      </c>
      <c r="C432" s="26" t="str">
        <f>IF(_xlfn.XLOOKUP(TRIM(Table1[[#This Row],[Store ID]]), 'Stores Details'!B434:B453, 'Stores Details'!G434:G453, "") = "Inactive", "Yes", "No")</f>
        <v>No</v>
      </c>
      <c r="D432" s="14" t="s">
        <v>68</v>
      </c>
      <c r="E432" s="51">
        <v>45524</v>
      </c>
      <c r="F432" s="14">
        <v>7</v>
      </c>
      <c r="G432" s="17">
        <v>7307.1600000000008</v>
      </c>
      <c r="H432" s="27">
        <v>4508.28</v>
      </c>
      <c r="I432">
        <f>YEAR(Table1[[#This Row],[Date]])</f>
        <v>2024</v>
      </c>
      <c r="J432" t="str">
        <f>"Q" &amp; ROUNDUP(MONTH(Table1[[#This Row],[Date]])/3, 0) &amp; "'" &amp; RIGHT(YEAR(Table1[[#This Row],[Date]]), 2)</f>
        <v>Q3'24</v>
      </c>
      <c r="K432" t="str">
        <f>VLOOKUP(Table1[[#This Row],[Store ID]],Table3[[Store ID]:[City]],4,FALSE)</f>
        <v>Minneapolis</v>
      </c>
      <c r="L432" t="str">
        <f>VLOOKUP(Table1[[#This Row],[Product Code]],Table4[[Product Code]:[Brand]],5,FALSE)</f>
        <v>Apple</v>
      </c>
      <c r="M432" t="str">
        <f>VLOOKUP(Table1[[#This Row],[Product Code]],Table4[[Product Code]:[Product Category]],3,FALSE)</f>
        <v>Gaming Consoles</v>
      </c>
      <c r="N432" t="str">
        <f>_xlfn.XLOOKUP(Table1[[#This Row],[Product Code]],Table4[Product Code],Table4[Subcategory])</f>
        <v>VR Headsets</v>
      </c>
    </row>
    <row r="433" spans="2:14" x14ac:dyDescent="0.3">
      <c r="B433" s="26" t="s">
        <v>14</v>
      </c>
      <c r="C433" s="26" t="str">
        <f>IF(_xlfn.XLOOKUP(TRIM(Table1[[#This Row],[Store ID]]), 'Stores Details'!B435:B454, 'Stores Details'!G435:G454, "") = "Inactive", "Yes", "No")</f>
        <v>No</v>
      </c>
      <c r="D433" s="14" t="s">
        <v>47</v>
      </c>
      <c r="E433" s="51">
        <v>45388</v>
      </c>
      <c r="F433" s="14">
        <v>12</v>
      </c>
      <c r="G433" s="17">
        <v>15974.76</v>
      </c>
      <c r="H433" s="27">
        <v>9968.52</v>
      </c>
      <c r="I433">
        <f>YEAR(Table1[[#This Row],[Date]])</f>
        <v>2024</v>
      </c>
      <c r="J433" t="str">
        <f>"Q" &amp; ROUNDUP(MONTH(Table1[[#This Row],[Date]])/3, 0) &amp; "'" &amp; RIGHT(YEAR(Table1[[#This Row],[Date]]), 2)</f>
        <v>Q2'24</v>
      </c>
      <c r="K433" t="str">
        <f>VLOOKUP(Table1[[#This Row],[Store ID]],Table3[[Store ID]:[City]],4,FALSE)</f>
        <v>Los Angeles</v>
      </c>
      <c r="L433" t="str">
        <f>VLOOKUP(Table1[[#This Row],[Product Code]],Table4[[Product Code]:[Brand]],5,FALSE)</f>
        <v>Sony</v>
      </c>
      <c r="M433" t="str">
        <f>VLOOKUP(Table1[[#This Row],[Product Code]],Table4[[Product Code]:[Product Category]],3,FALSE)</f>
        <v>Accessories</v>
      </c>
      <c r="N433" t="str">
        <f>_xlfn.XLOOKUP(Table1[[#This Row],[Product Code]],Table4[Product Code],Table4[Subcategory])</f>
        <v>Keyboards</v>
      </c>
    </row>
    <row r="434" spans="2:14" x14ac:dyDescent="0.3">
      <c r="B434" s="26" t="s">
        <v>14</v>
      </c>
      <c r="C434" s="26" t="str">
        <f>IF(_xlfn.XLOOKUP(TRIM(Table1[[#This Row],[Store ID]]), 'Stores Details'!B436:B455, 'Stores Details'!G436:G455, "") = "Inactive", "Yes", "No")</f>
        <v>No</v>
      </c>
      <c r="D434" s="14" t="s">
        <v>41</v>
      </c>
      <c r="E434" s="51">
        <v>45299</v>
      </c>
      <c r="F434" s="14">
        <v>19</v>
      </c>
      <c r="G434" s="17">
        <v>9133.2999999999993</v>
      </c>
      <c r="H434" s="27">
        <v>5736.86</v>
      </c>
      <c r="I434">
        <f>YEAR(Table1[[#This Row],[Date]])</f>
        <v>2024</v>
      </c>
      <c r="J434" t="str">
        <f>"Q" &amp; ROUNDUP(MONTH(Table1[[#This Row],[Date]])/3, 0) &amp; "'" &amp; RIGHT(YEAR(Table1[[#This Row],[Date]]), 2)</f>
        <v>Q1'24</v>
      </c>
      <c r="K434" t="str">
        <f>VLOOKUP(Table1[[#This Row],[Store ID]],Table3[[Store ID]:[City]],4,FALSE)</f>
        <v>Los Angeles</v>
      </c>
      <c r="L434" t="str">
        <f>VLOOKUP(Table1[[#This Row],[Product Code]],Table4[[Product Code]:[Brand]],5,FALSE)</f>
        <v>VoltEdge</v>
      </c>
      <c r="M434" t="str">
        <f>VLOOKUP(Table1[[#This Row],[Product Code]],Table4[[Product Code]:[Product Category]],3,FALSE)</f>
        <v>Laptops</v>
      </c>
      <c r="N434" t="str">
        <f>_xlfn.XLOOKUP(Table1[[#This Row],[Product Code]],Table4[Product Code],Table4[Subcategory])</f>
        <v>Gaming Laptops</v>
      </c>
    </row>
    <row r="435" spans="2:14" x14ac:dyDescent="0.3">
      <c r="B435" s="26" t="s">
        <v>30</v>
      </c>
      <c r="C435" s="26" t="str">
        <f>IF(_xlfn.XLOOKUP(TRIM(Table1[[#This Row],[Store ID]]), 'Stores Details'!B437:B456, 'Stores Details'!G437:G456, "") = "Inactive", "Yes", "No")</f>
        <v>No</v>
      </c>
      <c r="D435" s="14" t="s">
        <v>42</v>
      </c>
      <c r="E435" s="51">
        <v>45424</v>
      </c>
      <c r="F435" s="14">
        <v>2</v>
      </c>
      <c r="G435" s="17">
        <v>2551.2199999999998</v>
      </c>
      <c r="H435" s="27">
        <v>1590.78</v>
      </c>
      <c r="I435">
        <f>YEAR(Table1[[#This Row],[Date]])</f>
        <v>2024</v>
      </c>
      <c r="J435" t="str">
        <f>"Q" &amp; ROUNDUP(MONTH(Table1[[#This Row],[Date]])/3, 0) &amp; "'" &amp; RIGHT(YEAR(Table1[[#This Row],[Date]]), 2)</f>
        <v>Q2'24</v>
      </c>
      <c r="K435" t="str">
        <f>VLOOKUP(Table1[[#This Row],[Store ID]],Table3[[Store ID]:[City]],4,FALSE)</f>
        <v>Nashville</v>
      </c>
      <c r="L435" t="str">
        <f>VLOOKUP(Table1[[#This Row],[Product Code]],Table4[[Product Code]:[Brand]],5,FALSE)</f>
        <v>Dell</v>
      </c>
      <c r="M435" t="str">
        <f>VLOOKUP(Table1[[#This Row],[Product Code]],Table4[[Product Code]:[Product Category]],3,FALSE)</f>
        <v>Headphones</v>
      </c>
      <c r="N435" t="str">
        <f>_xlfn.XLOOKUP(Table1[[#This Row],[Product Code]],Table4[Product Code],Table4[Subcategory])</f>
        <v>Wired Headphones</v>
      </c>
    </row>
    <row r="436" spans="2:14" x14ac:dyDescent="0.3">
      <c r="B436" s="26" t="s">
        <v>17</v>
      </c>
      <c r="C436" s="26" t="str">
        <f>IF(_xlfn.XLOOKUP(TRIM(Table1[[#This Row],[Store ID]]), 'Stores Details'!B438:B457, 'Stores Details'!G438:G457, "") = "Inactive", "Yes", "No")</f>
        <v>No</v>
      </c>
      <c r="D436" s="14" t="s">
        <v>74</v>
      </c>
      <c r="E436" s="51">
        <v>45184</v>
      </c>
      <c r="F436" s="14">
        <v>16</v>
      </c>
      <c r="G436" s="17">
        <v>18097.759999999998</v>
      </c>
      <c r="H436" s="27">
        <v>15023.2</v>
      </c>
      <c r="I436">
        <f>YEAR(Table1[[#This Row],[Date]])</f>
        <v>2023</v>
      </c>
      <c r="J436" t="str">
        <f>"Q" &amp; ROUNDUP(MONTH(Table1[[#This Row],[Date]])/3, 0) &amp; "'" &amp; RIGHT(YEAR(Table1[[#This Row],[Date]]), 2)</f>
        <v>Q3'23</v>
      </c>
      <c r="K436" t="str">
        <f>VLOOKUP(Table1[[#This Row],[Store ID]],Table3[[Store ID]:[City]],4,FALSE)</f>
        <v>Richmond</v>
      </c>
      <c r="L436" t="str">
        <f>VLOOKUP(Table1[[#This Row],[Product Code]],Table4[[Product Code]:[Brand]],5,FALSE)</f>
        <v>VoltEdge</v>
      </c>
      <c r="M436" t="str">
        <f>VLOOKUP(Table1[[#This Row],[Product Code]],Table4[[Product Code]:[Product Category]],3,FALSE)</f>
        <v>Gaming Consoles</v>
      </c>
      <c r="N436" t="str">
        <f>_xlfn.XLOOKUP(Table1[[#This Row],[Product Code]],Table4[Product Code],Table4[Subcategory])</f>
        <v>Gaming Headsets</v>
      </c>
    </row>
    <row r="437" spans="2:14" x14ac:dyDescent="0.3">
      <c r="B437" s="26" t="s">
        <v>14</v>
      </c>
      <c r="C437" s="26" t="str">
        <f>IF(_xlfn.XLOOKUP(TRIM(Table1[[#This Row],[Store ID]]), 'Stores Details'!B439:B458, 'Stores Details'!G439:G458, "") = "Inactive", "Yes", "No")</f>
        <v>No</v>
      </c>
      <c r="D437" s="14" t="s">
        <v>34</v>
      </c>
      <c r="E437" s="51">
        <v>45584</v>
      </c>
      <c r="F437" s="14">
        <v>28</v>
      </c>
      <c r="G437" s="17">
        <v>9048.1999999999989</v>
      </c>
      <c r="H437" s="27">
        <v>5596.08</v>
      </c>
      <c r="I437">
        <f>YEAR(Table1[[#This Row],[Date]])</f>
        <v>2024</v>
      </c>
      <c r="J437" t="str">
        <f>"Q" &amp; ROUNDUP(MONTH(Table1[[#This Row],[Date]])/3, 0) &amp; "'" &amp; RIGHT(YEAR(Table1[[#This Row],[Date]]), 2)</f>
        <v>Q4'24</v>
      </c>
      <c r="K437" t="str">
        <f>VLOOKUP(Table1[[#This Row],[Store ID]],Table3[[Store ID]:[City]],4,FALSE)</f>
        <v>Los Angeles</v>
      </c>
      <c r="L437" t="str">
        <f>VLOOKUP(Table1[[#This Row],[Product Code]],Table4[[Product Code]:[Brand]],5,FALSE)</f>
        <v>Samsung</v>
      </c>
      <c r="M437" t="str">
        <f>VLOOKUP(Table1[[#This Row],[Product Code]],Table4[[Product Code]:[Product Category]],3,FALSE)</f>
        <v>Gaming Consoles</v>
      </c>
      <c r="N437" t="str">
        <f>_xlfn.XLOOKUP(Table1[[#This Row],[Product Code]],Table4[Product Code],Table4[Subcategory])</f>
        <v>Game Consoles</v>
      </c>
    </row>
    <row r="438" spans="2:14" x14ac:dyDescent="0.3">
      <c r="B438" s="26" t="s">
        <v>14</v>
      </c>
      <c r="C438" s="26" t="str">
        <f>IF(_xlfn.XLOOKUP(TRIM(Table1[[#This Row],[Store ID]]), 'Stores Details'!B440:B459, 'Stores Details'!G440:G459, "") = "Inactive", "Yes", "No")</f>
        <v>No</v>
      </c>
      <c r="D438" s="14" t="s">
        <v>34</v>
      </c>
      <c r="E438" s="51">
        <v>45423</v>
      </c>
      <c r="F438" s="14">
        <v>12</v>
      </c>
      <c r="G438" s="17">
        <v>3877.7999999999997</v>
      </c>
      <c r="H438" s="27">
        <v>2398.3200000000002</v>
      </c>
      <c r="I438">
        <f>YEAR(Table1[[#This Row],[Date]])</f>
        <v>2024</v>
      </c>
      <c r="J438" t="str">
        <f>"Q" &amp; ROUNDUP(MONTH(Table1[[#This Row],[Date]])/3, 0) &amp; "'" &amp; RIGHT(YEAR(Table1[[#This Row],[Date]]), 2)</f>
        <v>Q2'24</v>
      </c>
      <c r="K438" t="str">
        <f>VLOOKUP(Table1[[#This Row],[Store ID]],Table3[[Store ID]:[City]],4,FALSE)</f>
        <v>Los Angeles</v>
      </c>
      <c r="L438" t="str">
        <f>VLOOKUP(Table1[[#This Row],[Product Code]],Table4[[Product Code]:[Brand]],5,FALSE)</f>
        <v>Samsung</v>
      </c>
      <c r="M438" t="str">
        <f>VLOOKUP(Table1[[#This Row],[Product Code]],Table4[[Product Code]:[Product Category]],3,FALSE)</f>
        <v>Gaming Consoles</v>
      </c>
      <c r="N438" t="str">
        <f>_xlfn.XLOOKUP(Table1[[#This Row],[Product Code]],Table4[Product Code],Table4[Subcategory])</f>
        <v>Game Consoles</v>
      </c>
    </row>
    <row r="439" spans="2:14" x14ac:dyDescent="0.3">
      <c r="B439" s="26" t="s">
        <v>14</v>
      </c>
      <c r="C439" s="26" t="str">
        <f>IF(_xlfn.XLOOKUP(TRIM(Table1[[#This Row],[Store ID]]), 'Stores Details'!B441:B460, 'Stores Details'!G441:G460, "") = "Inactive", "Yes", "No")</f>
        <v>No</v>
      </c>
      <c r="D439" s="14" t="s">
        <v>65</v>
      </c>
      <c r="E439" s="51">
        <v>45611</v>
      </c>
      <c r="F439" s="14">
        <v>43</v>
      </c>
      <c r="G439" s="17">
        <v>62147.9</v>
      </c>
      <c r="H439" s="27">
        <v>41721.61</v>
      </c>
      <c r="I439">
        <f>YEAR(Table1[[#This Row],[Date]])</f>
        <v>2024</v>
      </c>
      <c r="J439" t="str">
        <f>"Q" &amp; ROUNDUP(MONTH(Table1[[#This Row],[Date]])/3, 0) &amp; "'" &amp; RIGHT(YEAR(Table1[[#This Row],[Date]]), 2)</f>
        <v>Q4'24</v>
      </c>
      <c r="K439" t="str">
        <f>VLOOKUP(Table1[[#This Row],[Store ID]],Table3[[Store ID]:[City]],4,FALSE)</f>
        <v>Los Angeles</v>
      </c>
      <c r="L439" t="str">
        <f>VLOOKUP(Table1[[#This Row],[Product Code]],Table4[[Product Code]:[Brand]],5,FALSE)</f>
        <v>VoltEdge</v>
      </c>
      <c r="M439" t="str">
        <f>VLOOKUP(Table1[[#This Row],[Product Code]],Table4[[Product Code]:[Product Category]],3,FALSE)</f>
        <v>Smart Gadgets</v>
      </c>
      <c r="N439" t="str">
        <f>_xlfn.XLOOKUP(Table1[[#This Row],[Product Code]],Table4[Product Code],Table4[Subcategory])</f>
        <v>Smartwatches</v>
      </c>
    </row>
    <row r="440" spans="2:14" x14ac:dyDescent="0.3">
      <c r="B440" s="26" t="s">
        <v>14</v>
      </c>
      <c r="C440" s="26" t="str">
        <f>IF(_xlfn.XLOOKUP(TRIM(Table1[[#This Row],[Store ID]]), 'Stores Details'!B442:B461, 'Stores Details'!G442:G461, "") = "Inactive", "Yes", "No")</f>
        <v>No</v>
      </c>
      <c r="D440" s="14" t="s">
        <v>43</v>
      </c>
      <c r="E440" s="51">
        <v>45538</v>
      </c>
      <c r="F440" s="14">
        <v>14</v>
      </c>
      <c r="G440" s="17">
        <v>18634.98</v>
      </c>
      <c r="H440" s="27">
        <v>11446.68</v>
      </c>
      <c r="I440">
        <f>YEAR(Table1[[#This Row],[Date]])</f>
        <v>2024</v>
      </c>
      <c r="J440" t="str">
        <f>"Q" &amp; ROUNDUP(MONTH(Table1[[#This Row],[Date]])/3, 0) &amp; "'" &amp; RIGHT(YEAR(Table1[[#This Row],[Date]]), 2)</f>
        <v>Q3'24</v>
      </c>
      <c r="K440" t="str">
        <f>VLOOKUP(Table1[[#This Row],[Store ID]],Table3[[Store ID]:[City]],4,FALSE)</f>
        <v>Los Angeles</v>
      </c>
      <c r="L440" t="str">
        <f>VLOOKUP(Table1[[#This Row],[Product Code]],Table4[[Product Code]:[Brand]],5,FALSE)</f>
        <v>Apple</v>
      </c>
      <c r="M440" t="str">
        <f>VLOOKUP(Table1[[#This Row],[Product Code]],Table4[[Product Code]:[Product Category]],3,FALSE)</f>
        <v>Smart Gadgets</v>
      </c>
      <c r="N440" t="str">
        <f>_xlfn.XLOOKUP(Table1[[#This Row],[Product Code]],Table4[Product Code],Table4[Subcategory])</f>
        <v>Smartwatches</v>
      </c>
    </row>
    <row r="441" spans="2:14" x14ac:dyDescent="0.3">
      <c r="B441" s="26" t="s">
        <v>14</v>
      </c>
      <c r="C441" s="26" t="str">
        <f>IF(_xlfn.XLOOKUP(TRIM(Table1[[#This Row],[Store ID]]), 'Stores Details'!B443:B462, 'Stores Details'!G443:G462, "") = "Inactive", "Yes", "No")</f>
        <v>No</v>
      </c>
      <c r="D441" s="14" t="s">
        <v>41</v>
      </c>
      <c r="E441" s="51">
        <v>45591</v>
      </c>
      <c r="F441" s="14">
        <v>22</v>
      </c>
      <c r="G441" s="17">
        <v>10575.4</v>
      </c>
      <c r="H441" s="27">
        <v>6642.68</v>
      </c>
      <c r="I441">
        <f>YEAR(Table1[[#This Row],[Date]])</f>
        <v>2024</v>
      </c>
      <c r="J441" t="str">
        <f>"Q" &amp; ROUNDUP(MONTH(Table1[[#This Row],[Date]])/3, 0) &amp; "'" &amp; RIGHT(YEAR(Table1[[#This Row],[Date]]), 2)</f>
        <v>Q4'24</v>
      </c>
      <c r="K441" t="str">
        <f>VLOOKUP(Table1[[#This Row],[Store ID]],Table3[[Store ID]:[City]],4,FALSE)</f>
        <v>Los Angeles</v>
      </c>
      <c r="L441" t="str">
        <f>VLOOKUP(Table1[[#This Row],[Product Code]],Table4[[Product Code]:[Brand]],5,FALSE)</f>
        <v>VoltEdge</v>
      </c>
      <c r="M441" t="str">
        <f>VLOOKUP(Table1[[#This Row],[Product Code]],Table4[[Product Code]:[Product Category]],3,FALSE)</f>
        <v>Laptops</v>
      </c>
      <c r="N441" t="str">
        <f>_xlfn.XLOOKUP(Table1[[#This Row],[Product Code]],Table4[Product Code],Table4[Subcategory])</f>
        <v>Gaming Laptops</v>
      </c>
    </row>
    <row r="442" spans="2:14" x14ac:dyDescent="0.3">
      <c r="B442" s="26" t="s">
        <v>14</v>
      </c>
      <c r="C442" s="26" t="str">
        <f>IF(_xlfn.XLOOKUP(TRIM(Table1[[#This Row],[Store ID]]), 'Stores Details'!B444:B463, 'Stores Details'!G444:G463, "") = "Inactive", "Yes", "No")</f>
        <v>No</v>
      </c>
      <c r="D442" s="14" t="s">
        <v>34</v>
      </c>
      <c r="E442" s="51">
        <v>45590</v>
      </c>
      <c r="F442" s="14">
        <v>40</v>
      </c>
      <c r="G442" s="17">
        <v>12926</v>
      </c>
      <c r="H442" s="27">
        <v>7994.4000000000005</v>
      </c>
      <c r="I442">
        <f>YEAR(Table1[[#This Row],[Date]])</f>
        <v>2024</v>
      </c>
      <c r="J442" t="str">
        <f>"Q" &amp; ROUNDUP(MONTH(Table1[[#This Row],[Date]])/3, 0) &amp; "'" &amp; RIGHT(YEAR(Table1[[#This Row],[Date]]), 2)</f>
        <v>Q4'24</v>
      </c>
      <c r="K442" t="str">
        <f>VLOOKUP(Table1[[#This Row],[Store ID]],Table3[[Store ID]:[City]],4,FALSE)</f>
        <v>Los Angeles</v>
      </c>
      <c r="L442" t="str">
        <f>VLOOKUP(Table1[[#This Row],[Product Code]],Table4[[Product Code]:[Brand]],5,FALSE)</f>
        <v>Samsung</v>
      </c>
      <c r="M442" t="str">
        <f>VLOOKUP(Table1[[#This Row],[Product Code]],Table4[[Product Code]:[Product Category]],3,FALSE)</f>
        <v>Gaming Consoles</v>
      </c>
      <c r="N442" t="str">
        <f>_xlfn.XLOOKUP(Table1[[#This Row],[Product Code]],Table4[Product Code],Table4[Subcategory])</f>
        <v>Game Consoles</v>
      </c>
    </row>
    <row r="443" spans="2:14" x14ac:dyDescent="0.3">
      <c r="B443" s="26" t="s">
        <v>30</v>
      </c>
      <c r="C443" s="26" t="str">
        <f>IF(_xlfn.XLOOKUP(TRIM(Table1[[#This Row],[Store ID]]), 'Stores Details'!B445:B464, 'Stores Details'!G445:G464, "") = "Inactive", "Yes", "No")</f>
        <v>No</v>
      </c>
      <c r="D443" s="14" t="s">
        <v>37</v>
      </c>
      <c r="E443" s="51">
        <v>45394</v>
      </c>
      <c r="F443" s="14">
        <v>1</v>
      </c>
      <c r="G443" s="17">
        <v>1471.46</v>
      </c>
      <c r="H443" s="27">
        <v>995.65</v>
      </c>
      <c r="I443">
        <f>YEAR(Table1[[#This Row],[Date]])</f>
        <v>2024</v>
      </c>
      <c r="J443" t="str">
        <f>"Q" &amp; ROUNDUP(MONTH(Table1[[#This Row],[Date]])/3, 0) &amp; "'" &amp; RIGHT(YEAR(Table1[[#This Row],[Date]]), 2)</f>
        <v>Q2'24</v>
      </c>
      <c r="K443" t="str">
        <f>VLOOKUP(Table1[[#This Row],[Store ID]],Table3[[Store ID]:[City]],4,FALSE)</f>
        <v>Nashville</v>
      </c>
      <c r="L443" t="str">
        <f>VLOOKUP(Table1[[#This Row],[Product Code]],Table4[[Product Code]:[Brand]],5,FALSE)</f>
        <v>VoltEdge</v>
      </c>
      <c r="M443" t="str">
        <f>VLOOKUP(Table1[[#This Row],[Product Code]],Table4[[Product Code]:[Product Category]],3,FALSE)</f>
        <v>Smart Gadgets</v>
      </c>
      <c r="N443" t="str">
        <f>_xlfn.XLOOKUP(Table1[[#This Row],[Product Code]],Table4[Product Code],Table4[Subcategory])</f>
        <v>Fitness Bands</v>
      </c>
    </row>
    <row r="444" spans="2:14" x14ac:dyDescent="0.3">
      <c r="B444" s="26" t="s">
        <v>14</v>
      </c>
      <c r="C444" s="26" t="str">
        <f>IF(_xlfn.XLOOKUP(TRIM(Table1[[#This Row],[Store ID]]), 'Stores Details'!B446:B465, 'Stores Details'!G446:G465, "") = "Inactive", "Yes", "No")</f>
        <v>No</v>
      </c>
      <c r="D444" s="14" t="s">
        <v>36</v>
      </c>
      <c r="E444" s="51">
        <v>45444</v>
      </c>
      <c r="F444" s="14">
        <v>18</v>
      </c>
      <c r="G444" s="17">
        <v>13139.64</v>
      </c>
      <c r="H444" s="27">
        <v>10601.82</v>
      </c>
      <c r="I444">
        <f>YEAR(Table1[[#This Row],[Date]])</f>
        <v>2024</v>
      </c>
      <c r="J444" t="str">
        <f>"Q" &amp; ROUNDUP(MONTH(Table1[[#This Row],[Date]])/3, 0) &amp; "'" &amp; RIGHT(YEAR(Table1[[#This Row],[Date]]), 2)</f>
        <v>Q2'24</v>
      </c>
      <c r="K444" t="str">
        <f>VLOOKUP(Table1[[#This Row],[Store ID]],Table3[[Store ID]:[City]],4,FALSE)</f>
        <v>Los Angeles</v>
      </c>
      <c r="L444" t="str">
        <f>VLOOKUP(Table1[[#This Row],[Product Code]],Table4[[Product Code]:[Brand]],5,FALSE)</f>
        <v>VoltEdge</v>
      </c>
      <c r="M444" t="str">
        <f>VLOOKUP(Table1[[#This Row],[Product Code]],Table4[[Product Code]:[Product Category]],3,FALSE)</f>
        <v>Gaming Consoles</v>
      </c>
      <c r="N444" t="str">
        <f>_xlfn.XLOOKUP(Table1[[#This Row],[Product Code]],Table4[Product Code],Table4[Subcategory])</f>
        <v>VR Headsets</v>
      </c>
    </row>
    <row r="445" spans="2:14" x14ac:dyDescent="0.3">
      <c r="B445" s="26" t="s">
        <v>29</v>
      </c>
      <c r="C445" s="26" t="str">
        <f>IF(_xlfn.XLOOKUP(TRIM(Table1[[#This Row],[Store ID]]), 'Stores Details'!B447:B466, 'Stores Details'!G447:G466, "") = "Inactive", "Yes", "No")</f>
        <v>No</v>
      </c>
      <c r="D445" s="14" t="s">
        <v>74</v>
      </c>
      <c r="E445" s="51">
        <v>45195</v>
      </c>
      <c r="F445" s="14">
        <v>5</v>
      </c>
      <c r="G445" s="17">
        <v>5655.5499999999993</v>
      </c>
      <c r="H445" s="27">
        <v>4694.75</v>
      </c>
      <c r="I445">
        <f>YEAR(Table1[[#This Row],[Date]])</f>
        <v>2023</v>
      </c>
      <c r="J445" t="str">
        <f>"Q" &amp; ROUNDUP(MONTH(Table1[[#This Row],[Date]])/3, 0) &amp; "'" &amp; RIGHT(YEAR(Table1[[#This Row],[Date]]), 2)</f>
        <v>Q3'23</v>
      </c>
      <c r="K445" t="str">
        <f>VLOOKUP(Table1[[#This Row],[Store ID]],Table3[[Store ID]:[City]],4,FALSE)</f>
        <v>Kansas City</v>
      </c>
      <c r="L445" t="str">
        <f>VLOOKUP(Table1[[#This Row],[Product Code]],Table4[[Product Code]:[Brand]],5,FALSE)</f>
        <v>VoltEdge</v>
      </c>
      <c r="M445" t="str">
        <f>VLOOKUP(Table1[[#This Row],[Product Code]],Table4[[Product Code]:[Product Category]],3,FALSE)</f>
        <v>Gaming Consoles</v>
      </c>
      <c r="N445" t="str">
        <f>_xlfn.XLOOKUP(Table1[[#This Row],[Product Code]],Table4[Product Code],Table4[Subcategory])</f>
        <v>Gaming Headsets</v>
      </c>
    </row>
    <row r="446" spans="2:14" x14ac:dyDescent="0.3">
      <c r="B446" s="26" t="s">
        <v>16</v>
      </c>
      <c r="C446" s="26" t="str">
        <f>IF(_xlfn.XLOOKUP(TRIM(Table1[[#This Row],[Store ID]]), 'Stores Details'!B448:B467, 'Stores Details'!G448:G467, "") = "Inactive", "Yes", "No")</f>
        <v>No</v>
      </c>
      <c r="D446" s="14" t="s">
        <v>31</v>
      </c>
      <c r="E446" s="51">
        <v>45328</v>
      </c>
      <c r="F446" s="14">
        <v>30</v>
      </c>
      <c r="G446" s="17">
        <v>18216.900000000001</v>
      </c>
      <c r="H446" s="27">
        <v>11170.199999999999</v>
      </c>
      <c r="I446">
        <f>YEAR(Table1[[#This Row],[Date]])</f>
        <v>2024</v>
      </c>
      <c r="J446" t="str">
        <f>"Q" &amp; ROUNDUP(MONTH(Table1[[#This Row],[Date]])/3, 0) &amp; "'" &amp; RIGHT(YEAR(Table1[[#This Row],[Date]]), 2)</f>
        <v>Q1'24</v>
      </c>
      <c r="K446" t="str">
        <f>VLOOKUP(Table1[[#This Row],[Store ID]],Table3[[Store ID]:[City]],4,FALSE)</f>
        <v>Chicago</v>
      </c>
      <c r="L446" t="str">
        <f>VLOOKUP(Table1[[#This Row],[Product Code]],Table4[[Product Code]:[Brand]],5,FALSE)</f>
        <v>VoltEdge</v>
      </c>
      <c r="M446" t="str">
        <f>VLOOKUP(Table1[[#This Row],[Product Code]],Table4[[Product Code]:[Product Category]],3,FALSE)</f>
        <v>Laptops</v>
      </c>
      <c r="N446" t="str">
        <f>_xlfn.XLOOKUP(Table1[[#This Row],[Product Code]],Table4[Product Code],Table4[Subcategory])</f>
        <v>Ultrabooks</v>
      </c>
    </row>
    <row r="447" spans="2:14" x14ac:dyDescent="0.3">
      <c r="B447" s="26" t="s">
        <v>14</v>
      </c>
      <c r="C447" s="26" t="str">
        <f>IF(_xlfn.XLOOKUP(TRIM(Table1[[#This Row],[Store ID]]), 'Stores Details'!B449:B468, 'Stores Details'!G449:G468, "") = "Inactive", "Yes", "No")</f>
        <v>No</v>
      </c>
      <c r="D447" s="14" t="s">
        <v>42</v>
      </c>
      <c r="E447" s="51">
        <v>45584</v>
      </c>
      <c r="F447" s="14">
        <v>38</v>
      </c>
      <c r="G447" s="17">
        <v>48473.179999999993</v>
      </c>
      <c r="H447" s="27">
        <v>30224.82</v>
      </c>
      <c r="I447">
        <f>YEAR(Table1[[#This Row],[Date]])</f>
        <v>2024</v>
      </c>
      <c r="J447" t="str">
        <f>"Q" &amp; ROUNDUP(MONTH(Table1[[#This Row],[Date]])/3, 0) &amp; "'" &amp; RIGHT(YEAR(Table1[[#This Row],[Date]]), 2)</f>
        <v>Q4'24</v>
      </c>
      <c r="K447" t="str">
        <f>VLOOKUP(Table1[[#This Row],[Store ID]],Table3[[Store ID]:[City]],4,FALSE)</f>
        <v>Los Angeles</v>
      </c>
      <c r="L447" t="str">
        <f>VLOOKUP(Table1[[#This Row],[Product Code]],Table4[[Product Code]:[Brand]],5,FALSE)</f>
        <v>Dell</v>
      </c>
      <c r="M447" t="str">
        <f>VLOOKUP(Table1[[#This Row],[Product Code]],Table4[[Product Code]:[Product Category]],3,FALSE)</f>
        <v>Headphones</v>
      </c>
      <c r="N447" t="str">
        <f>_xlfn.XLOOKUP(Table1[[#This Row],[Product Code]],Table4[Product Code],Table4[Subcategory])</f>
        <v>Wired Headphones</v>
      </c>
    </row>
    <row r="448" spans="2:14" x14ac:dyDescent="0.3">
      <c r="B448" s="26" t="s">
        <v>14</v>
      </c>
      <c r="C448" s="26" t="str">
        <f>IF(_xlfn.XLOOKUP(TRIM(Table1[[#This Row],[Store ID]]), 'Stores Details'!B450:B469, 'Stores Details'!G450:G469, "") = "Inactive", "Yes", "No")</f>
        <v>No</v>
      </c>
      <c r="D448" s="14" t="s">
        <v>61</v>
      </c>
      <c r="E448" s="51">
        <v>44933</v>
      </c>
      <c r="F448" s="14">
        <v>26</v>
      </c>
      <c r="G448" s="17">
        <v>9214.92</v>
      </c>
      <c r="H448" s="27">
        <v>6579.56</v>
      </c>
      <c r="I448">
        <f>YEAR(Table1[[#This Row],[Date]])</f>
        <v>2023</v>
      </c>
      <c r="J448" t="str">
        <f>"Q" &amp; ROUNDUP(MONTH(Table1[[#This Row],[Date]])/3, 0) &amp; "'" &amp; RIGHT(YEAR(Table1[[#This Row],[Date]]), 2)</f>
        <v>Q1'23</v>
      </c>
      <c r="K448" t="str">
        <f>VLOOKUP(Table1[[#This Row],[Store ID]],Table3[[Store ID]:[City]],4,FALSE)</f>
        <v>Los Angeles</v>
      </c>
      <c r="L448" t="str">
        <f>VLOOKUP(Table1[[#This Row],[Product Code]],Table4[[Product Code]:[Brand]],5,FALSE)</f>
        <v>VoltEdge</v>
      </c>
      <c r="M448" t="str">
        <f>VLOOKUP(Table1[[#This Row],[Product Code]],Table4[[Product Code]:[Product Category]],3,FALSE)</f>
        <v>Headphones</v>
      </c>
      <c r="N448" t="str">
        <f>_xlfn.XLOOKUP(Table1[[#This Row],[Product Code]],Table4[Product Code],Table4[Subcategory])</f>
        <v>Wired Headphones</v>
      </c>
    </row>
    <row r="449" spans="2:14" x14ac:dyDescent="0.3">
      <c r="B449" s="26" t="s">
        <v>21</v>
      </c>
      <c r="C449" s="26" t="str">
        <f>IF(_xlfn.XLOOKUP(TRIM(Table1[[#This Row],[Store ID]]), 'Stores Details'!B451:B470, 'Stores Details'!G451:G470, "") = "Inactive", "Yes", "No")</f>
        <v>No</v>
      </c>
      <c r="D449" s="14" t="s">
        <v>55</v>
      </c>
      <c r="E449" s="51">
        <v>45149</v>
      </c>
      <c r="F449" s="14">
        <v>17</v>
      </c>
      <c r="G449" s="17">
        <v>17912.73</v>
      </c>
      <c r="H449" s="27">
        <v>11093.69</v>
      </c>
      <c r="I449">
        <f>YEAR(Table1[[#This Row],[Date]])</f>
        <v>2023</v>
      </c>
      <c r="J449" t="str">
        <f>"Q" &amp; ROUNDUP(MONTH(Table1[[#This Row],[Date]])/3, 0) &amp; "'" &amp; RIGHT(YEAR(Table1[[#This Row],[Date]]), 2)</f>
        <v>Q3'23</v>
      </c>
      <c r="K449" t="str">
        <f>VLOOKUP(Table1[[#This Row],[Store ID]],Table3[[Store ID]:[City]],4,FALSE)</f>
        <v>Raleigh</v>
      </c>
      <c r="L449" t="str">
        <f>VLOOKUP(Table1[[#This Row],[Product Code]],Table4[[Product Code]:[Brand]],5,FALSE)</f>
        <v>Sony</v>
      </c>
      <c r="M449" t="str">
        <f>VLOOKUP(Table1[[#This Row],[Product Code]],Table4[[Product Code]:[Product Category]],3,FALSE)</f>
        <v>Smart Gadgets</v>
      </c>
      <c r="N449" t="str">
        <f>_xlfn.XLOOKUP(Table1[[#This Row],[Product Code]],Table4[Product Code],Table4[Subcategory])</f>
        <v>Fitness Bands</v>
      </c>
    </row>
    <row r="450" spans="2:14" x14ac:dyDescent="0.3">
      <c r="B450" s="26" t="s">
        <v>16</v>
      </c>
      <c r="C450" s="26" t="str">
        <f>IF(_xlfn.XLOOKUP(TRIM(Table1[[#This Row],[Store ID]]), 'Stores Details'!B452:B471, 'Stores Details'!G452:G471, "") = "Inactive", "Yes", "No")</f>
        <v>No</v>
      </c>
      <c r="D450" s="14" t="s">
        <v>33</v>
      </c>
      <c r="E450" s="51">
        <v>45589</v>
      </c>
      <c r="F450" s="14">
        <v>36</v>
      </c>
      <c r="G450" s="17">
        <v>8517.9600000000009</v>
      </c>
      <c r="H450" s="27">
        <v>6594.12</v>
      </c>
      <c r="I450">
        <f>YEAR(Table1[[#This Row],[Date]])</f>
        <v>2024</v>
      </c>
      <c r="J450" t="str">
        <f>"Q" &amp; ROUNDUP(MONTH(Table1[[#This Row],[Date]])/3, 0) &amp; "'" &amp; RIGHT(YEAR(Table1[[#This Row],[Date]]), 2)</f>
        <v>Q4'24</v>
      </c>
      <c r="K450" t="str">
        <f>VLOOKUP(Table1[[#This Row],[Store ID]],Table3[[Store ID]:[City]],4,FALSE)</f>
        <v>Chicago</v>
      </c>
      <c r="L450" t="str">
        <f>VLOOKUP(Table1[[#This Row],[Product Code]],Table4[[Product Code]:[Brand]],5,FALSE)</f>
        <v>VoltEdge</v>
      </c>
      <c r="M450" t="str">
        <f>VLOOKUP(Table1[[#This Row],[Product Code]],Table4[[Product Code]:[Product Category]],3,FALSE)</f>
        <v>Headphones</v>
      </c>
      <c r="N450" t="str">
        <f>_xlfn.XLOOKUP(Table1[[#This Row],[Product Code]],Table4[Product Code],Table4[Subcategory])</f>
        <v>Wired Headphones</v>
      </c>
    </row>
    <row r="451" spans="2:14" x14ac:dyDescent="0.3">
      <c r="B451" s="26" t="s">
        <v>14</v>
      </c>
      <c r="C451" s="26" t="str">
        <f>IF(_xlfn.XLOOKUP(TRIM(Table1[[#This Row],[Store ID]]), 'Stores Details'!B453:B472, 'Stores Details'!G453:G472, "") = "Inactive", "Yes", "No")</f>
        <v>No</v>
      </c>
      <c r="D451" s="14" t="s">
        <v>41</v>
      </c>
      <c r="E451" s="51">
        <v>45525</v>
      </c>
      <c r="F451" s="14">
        <v>10</v>
      </c>
      <c r="G451" s="17">
        <v>4807</v>
      </c>
      <c r="H451" s="27">
        <v>3019.4</v>
      </c>
      <c r="I451">
        <f>YEAR(Table1[[#This Row],[Date]])</f>
        <v>2024</v>
      </c>
      <c r="J451" t="str">
        <f>"Q" &amp; ROUNDUP(MONTH(Table1[[#This Row],[Date]])/3, 0) &amp; "'" &amp; RIGHT(YEAR(Table1[[#This Row],[Date]]), 2)</f>
        <v>Q3'24</v>
      </c>
      <c r="K451" t="str">
        <f>VLOOKUP(Table1[[#This Row],[Store ID]],Table3[[Store ID]:[City]],4,FALSE)</f>
        <v>Los Angeles</v>
      </c>
      <c r="L451" t="str">
        <f>VLOOKUP(Table1[[#This Row],[Product Code]],Table4[[Product Code]:[Brand]],5,FALSE)</f>
        <v>VoltEdge</v>
      </c>
      <c r="M451" t="str">
        <f>VLOOKUP(Table1[[#This Row],[Product Code]],Table4[[Product Code]:[Product Category]],3,FALSE)</f>
        <v>Laptops</v>
      </c>
      <c r="N451" t="str">
        <f>_xlfn.XLOOKUP(Table1[[#This Row],[Product Code]],Table4[Product Code],Table4[Subcategory])</f>
        <v>Gaming Laptops</v>
      </c>
    </row>
    <row r="452" spans="2:14" x14ac:dyDescent="0.3">
      <c r="B452" s="26" t="s">
        <v>28</v>
      </c>
      <c r="C452" s="26" t="str">
        <f>IF(_xlfn.XLOOKUP(TRIM(Table1[[#This Row],[Store ID]]), 'Stores Details'!B454:B473, 'Stores Details'!G454:G473, "") = "Inactive", "Yes", "No")</f>
        <v>No</v>
      </c>
      <c r="D452" s="14" t="s">
        <v>61</v>
      </c>
      <c r="E452" s="51">
        <v>45253</v>
      </c>
      <c r="F452" s="14">
        <v>22</v>
      </c>
      <c r="G452" s="17">
        <v>7797.2400000000007</v>
      </c>
      <c r="H452" s="27">
        <v>5567.32</v>
      </c>
      <c r="I452">
        <f>YEAR(Table1[[#This Row],[Date]])</f>
        <v>2023</v>
      </c>
      <c r="J452" t="str">
        <f>"Q" &amp; ROUNDUP(MONTH(Table1[[#This Row],[Date]])/3, 0) &amp; "'" &amp; RIGHT(YEAR(Table1[[#This Row],[Date]]), 2)</f>
        <v>Q4'23</v>
      </c>
      <c r="K452" t="str">
        <f>VLOOKUP(Table1[[#This Row],[Store ID]],Table3[[Store ID]:[City]],4,FALSE)</f>
        <v>Portland</v>
      </c>
      <c r="L452" t="str">
        <f>VLOOKUP(Table1[[#This Row],[Product Code]],Table4[[Product Code]:[Brand]],5,FALSE)</f>
        <v>VoltEdge</v>
      </c>
      <c r="M452" t="str">
        <f>VLOOKUP(Table1[[#This Row],[Product Code]],Table4[[Product Code]:[Product Category]],3,FALSE)</f>
        <v>Headphones</v>
      </c>
      <c r="N452" t="str">
        <f>_xlfn.XLOOKUP(Table1[[#This Row],[Product Code]],Table4[Product Code],Table4[Subcategory])</f>
        <v>Wired Headphones</v>
      </c>
    </row>
    <row r="453" spans="2:14" x14ac:dyDescent="0.3">
      <c r="B453" s="26" t="s">
        <v>29</v>
      </c>
      <c r="C453" s="26" t="str">
        <f>IF(_xlfn.XLOOKUP(TRIM(Table1[[#This Row],[Store ID]]), 'Stores Details'!B455:B474, 'Stores Details'!G455:G474, "") = "Inactive", "Yes", "No")</f>
        <v>No</v>
      </c>
      <c r="D453" s="14" t="s">
        <v>43</v>
      </c>
      <c r="E453" s="51">
        <v>45486</v>
      </c>
      <c r="F453" s="14">
        <v>11</v>
      </c>
      <c r="G453" s="17">
        <v>14641.769999999999</v>
      </c>
      <c r="H453" s="27">
        <v>8993.82</v>
      </c>
      <c r="I453">
        <f>YEAR(Table1[[#This Row],[Date]])</f>
        <v>2024</v>
      </c>
      <c r="J453" t="str">
        <f>"Q" &amp; ROUNDUP(MONTH(Table1[[#This Row],[Date]])/3, 0) &amp; "'" &amp; RIGHT(YEAR(Table1[[#This Row],[Date]]), 2)</f>
        <v>Q3'24</v>
      </c>
      <c r="K453" t="str">
        <f>VLOOKUP(Table1[[#This Row],[Store ID]],Table3[[Store ID]:[City]],4,FALSE)</f>
        <v>Kansas City</v>
      </c>
      <c r="L453" t="str">
        <f>VLOOKUP(Table1[[#This Row],[Product Code]],Table4[[Product Code]:[Brand]],5,FALSE)</f>
        <v>Apple</v>
      </c>
      <c r="M453" t="str">
        <f>VLOOKUP(Table1[[#This Row],[Product Code]],Table4[[Product Code]:[Product Category]],3,FALSE)</f>
        <v>Smart Gadgets</v>
      </c>
      <c r="N453" t="str">
        <f>_xlfn.XLOOKUP(Table1[[#This Row],[Product Code]],Table4[Product Code],Table4[Subcategory])</f>
        <v>Smartwatches</v>
      </c>
    </row>
    <row r="454" spans="2:14" x14ac:dyDescent="0.3">
      <c r="B454" s="26" t="s">
        <v>24</v>
      </c>
      <c r="C454" s="26" t="str">
        <f>IF(_xlfn.XLOOKUP(TRIM(Table1[[#This Row],[Store ID]]), 'Stores Details'!B456:B475, 'Stores Details'!G456:G475, "") = "Inactive", "Yes", "No")</f>
        <v>No</v>
      </c>
      <c r="D454" s="14" t="s">
        <v>37</v>
      </c>
      <c r="E454" s="51">
        <v>45438</v>
      </c>
      <c r="F454" s="14">
        <v>7</v>
      </c>
      <c r="G454" s="17">
        <v>10300.220000000001</v>
      </c>
      <c r="H454" s="27">
        <v>6969.55</v>
      </c>
      <c r="I454">
        <f>YEAR(Table1[[#This Row],[Date]])</f>
        <v>2024</v>
      </c>
      <c r="J454" t="str">
        <f>"Q" &amp; ROUNDUP(MONTH(Table1[[#This Row],[Date]])/3, 0) &amp; "'" &amp; RIGHT(YEAR(Table1[[#This Row],[Date]]), 2)</f>
        <v>Q2'24</v>
      </c>
      <c r="K454" t="str">
        <f>VLOOKUP(Table1[[#This Row],[Store ID]],Table3[[Store ID]:[City]],4,FALSE)</f>
        <v>Atlanta</v>
      </c>
      <c r="L454" t="str">
        <f>VLOOKUP(Table1[[#This Row],[Product Code]],Table4[[Product Code]:[Brand]],5,FALSE)</f>
        <v>VoltEdge</v>
      </c>
      <c r="M454" t="str">
        <f>VLOOKUP(Table1[[#This Row],[Product Code]],Table4[[Product Code]:[Product Category]],3,FALSE)</f>
        <v>Smart Gadgets</v>
      </c>
      <c r="N454" t="str">
        <f>_xlfn.XLOOKUP(Table1[[#This Row],[Product Code]],Table4[Product Code],Table4[Subcategory])</f>
        <v>Fitness Bands</v>
      </c>
    </row>
    <row r="455" spans="2:14" x14ac:dyDescent="0.3">
      <c r="B455" s="26" t="s">
        <v>19</v>
      </c>
      <c r="C455" s="26" t="str">
        <f>IF(_xlfn.XLOOKUP(TRIM(Table1[[#This Row],[Store ID]]), 'Stores Details'!B457:B476, 'Stores Details'!G457:G476, "") = "Inactive", "Yes", "No")</f>
        <v>No</v>
      </c>
      <c r="D455" s="14" t="s">
        <v>58</v>
      </c>
      <c r="E455" s="51">
        <v>45156</v>
      </c>
      <c r="F455" s="14">
        <v>13</v>
      </c>
      <c r="G455" s="17">
        <v>11414.91</v>
      </c>
      <c r="H455" s="27">
        <v>7864.6100000000006</v>
      </c>
      <c r="I455">
        <f>YEAR(Table1[[#This Row],[Date]])</f>
        <v>2023</v>
      </c>
      <c r="J455" t="str">
        <f>"Q" &amp; ROUNDUP(MONTH(Table1[[#This Row],[Date]])/3, 0) &amp; "'" &amp; RIGHT(YEAR(Table1[[#This Row],[Date]]), 2)</f>
        <v>Q3'23</v>
      </c>
      <c r="K455" t="str">
        <f>VLOOKUP(Table1[[#This Row],[Store ID]],Table3[[Store ID]:[City]],4,FALSE)</f>
        <v>Honolulu</v>
      </c>
      <c r="L455" t="str">
        <f>VLOOKUP(Table1[[#This Row],[Product Code]],Table4[[Product Code]:[Brand]],5,FALSE)</f>
        <v>Sony</v>
      </c>
      <c r="M455" t="str">
        <f>VLOOKUP(Table1[[#This Row],[Product Code]],Table4[[Product Code]:[Product Category]],3,FALSE)</f>
        <v>Accessories</v>
      </c>
      <c r="N455" t="str">
        <f>_xlfn.XLOOKUP(Table1[[#This Row],[Product Code]],Table4[Product Code],Table4[Subcategory])</f>
        <v>Chargers</v>
      </c>
    </row>
    <row r="456" spans="2:14" x14ac:dyDescent="0.3">
      <c r="B456" s="26" t="s">
        <v>20</v>
      </c>
      <c r="C456" s="26" t="str">
        <f>IF(_xlfn.XLOOKUP(TRIM(Table1[[#This Row],[Store ID]]), 'Stores Details'!B458:B477, 'Stores Details'!G458:G477, "") = "Inactive", "Yes", "No")</f>
        <v>No</v>
      </c>
      <c r="D456" s="14" t="s">
        <v>38</v>
      </c>
      <c r="E456" s="51">
        <v>45629</v>
      </c>
      <c r="F456" s="14">
        <v>38</v>
      </c>
      <c r="G456" s="17">
        <v>44484.320000000007</v>
      </c>
      <c r="H456" s="27">
        <v>35536.46</v>
      </c>
      <c r="I456">
        <f>YEAR(Table1[[#This Row],[Date]])</f>
        <v>2024</v>
      </c>
      <c r="J456" t="str">
        <f>"Q" &amp; ROUNDUP(MONTH(Table1[[#This Row],[Date]])/3, 0) &amp; "'" &amp; RIGHT(YEAR(Table1[[#This Row],[Date]]), 2)</f>
        <v>Q4'24</v>
      </c>
      <c r="K456" t="str">
        <f>VLOOKUP(Table1[[#This Row],[Store ID]],Table3[[Store ID]:[City]],4,FALSE)</f>
        <v>Denver</v>
      </c>
      <c r="L456" t="str">
        <f>VLOOKUP(Table1[[#This Row],[Product Code]],Table4[[Product Code]:[Brand]],5,FALSE)</f>
        <v>HP</v>
      </c>
      <c r="M456" t="str">
        <f>VLOOKUP(Table1[[#This Row],[Product Code]],Table4[[Product Code]:[Product Category]],3,FALSE)</f>
        <v>Gaming Consoles</v>
      </c>
      <c r="N456" t="str">
        <f>_xlfn.XLOOKUP(Table1[[#This Row],[Product Code]],Table4[Product Code],Table4[Subcategory])</f>
        <v>Game Consoles</v>
      </c>
    </row>
    <row r="457" spans="2:14" x14ac:dyDescent="0.3">
      <c r="B457" s="26" t="s">
        <v>28</v>
      </c>
      <c r="C457" s="26" t="str">
        <f>IF(_xlfn.XLOOKUP(TRIM(Table1[[#This Row],[Store ID]]), 'Stores Details'!B459:B478, 'Stores Details'!G459:G478, "") = "Inactive", "Yes", "No")</f>
        <v>No</v>
      </c>
      <c r="D457" s="14" t="s">
        <v>49</v>
      </c>
      <c r="E457" s="51">
        <v>45567</v>
      </c>
      <c r="F457" s="14">
        <v>38</v>
      </c>
      <c r="G457" s="17">
        <v>42104</v>
      </c>
      <c r="H457" s="27">
        <v>32985.9</v>
      </c>
      <c r="I457">
        <f>YEAR(Table1[[#This Row],[Date]])</f>
        <v>2024</v>
      </c>
      <c r="J457" t="str">
        <f>"Q" &amp; ROUNDUP(MONTH(Table1[[#This Row],[Date]])/3, 0) &amp; "'" &amp; RIGHT(YEAR(Table1[[#This Row],[Date]]), 2)</f>
        <v>Q4'24</v>
      </c>
      <c r="K457" t="str">
        <f>VLOOKUP(Table1[[#This Row],[Store ID]],Table3[[Store ID]:[City]],4,FALSE)</f>
        <v>Portland</v>
      </c>
      <c r="L457" t="str">
        <f>VLOOKUP(Table1[[#This Row],[Product Code]],Table4[[Product Code]:[Brand]],5,FALSE)</f>
        <v>VoltEdge</v>
      </c>
      <c r="M457" t="str">
        <f>VLOOKUP(Table1[[#This Row],[Product Code]],Table4[[Product Code]:[Product Category]],3,FALSE)</f>
        <v>Headphones</v>
      </c>
      <c r="N457" t="str">
        <f>_xlfn.XLOOKUP(Table1[[#This Row],[Product Code]],Table4[Product Code],Table4[Subcategory])</f>
        <v>Noise-Canceling Over-Ear</v>
      </c>
    </row>
    <row r="458" spans="2:14" x14ac:dyDescent="0.3">
      <c r="B458" s="26" t="s">
        <v>14</v>
      </c>
      <c r="C458" s="26" t="str">
        <f>IF(_xlfn.XLOOKUP(TRIM(Table1[[#This Row],[Store ID]]), 'Stores Details'!B460:B479, 'Stores Details'!G460:G479, "") = "Inactive", "Yes", "No")</f>
        <v>No</v>
      </c>
      <c r="D458" s="14" t="s">
        <v>57</v>
      </c>
      <c r="E458" s="51">
        <v>44982</v>
      </c>
      <c r="F458" s="14">
        <v>22</v>
      </c>
      <c r="G458" s="17">
        <v>19436.78</v>
      </c>
      <c r="H458" s="27">
        <v>13553.980000000001</v>
      </c>
      <c r="I458">
        <f>YEAR(Table1[[#This Row],[Date]])</f>
        <v>2023</v>
      </c>
      <c r="J458" t="str">
        <f>"Q" &amp; ROUNDUP(MONTH(Table1[[#This Row],[Date]])/3, 0) &amp; "'" &amp; RIGHT(YEAR(Table1[[#This Row],[Date]]), 2)</f>
        <v>Q1'23</v>
      </c>
      <c r="K458" t="str">
        <f>VLOOKUP(Table1[[#This Row],[Store ID]],Table3[[Store ID]:[City]],4,FALSE)</f>
        <v>Los Angeles</v>
      </c>
      <c r="L458" t="str">
        <f>VLOOKUP(Table1[[#This Row],[Product Code]],Table4[[Product Code]:[Brand]],5,FALSE)</f>
        <v>Bose</v>
      </c>
      <c r="M458" t="str">
        <f>VLOOKUP(Table1[[#This Row],[Product Code]],Table4[[Product Code]:[Product Category]],3,FALSE)</f>
        <v>Headphones</v>
      </c>
      <c r="N458" t="str">
        <f>_xlfn.XLOOKUP(Table1[[#This Row],[Product Code]],Table4[Product Code],Table4[Subcategory])</f>
        <v>Noise-Canceling Over-Ear</v>
      </c>
    </row>
    <row r="459" spans="2:14" x14ac:dyDescent="0.3">
      <c r="B459" s="26" t="s">
        <v>16</v>
      </c>
      <c r="C459" s="26" t="str">
        <f>IF(_xlfn.XLOOKUP(TRIM(Table1[[#This Row],[Store ID]]), 'Stores Details'!B461:B480, 'Stores Details'!G461:G480, "") = "Inactive", "Yes", "No")</f>
        <v>No</v>
      </c>
      <c r="D459" s="14" t="s">
        <v>77</v>
      </c>
      <c r="E459" s="51">
        <v>45123</v>
      </c>
      <c r="F459" s="14">
        <v>19</v>
      </c>
      <c r="G459" s="17">
        <v>18336.14</v>
      </c>
      <c r="H459" s="27">
        <v>14350.699999999999</v>
      </c>
      <c r="I459">
        <f>YEAR(Table1[[#This Row],[Date]])</f>
        <v>2023</v>
      </c>
      <c r="J459" t="str">
        <f>"Q" &amp; ROUNDUP(MONTH(Table1[[#This Row],[Date]])/3, 0) &amp; "'" &amp; RIGHT(YEAR(Table1[[#This Row],[Date]]), 2)</f>
        <v>Q3'23</v>
      </c>
      <c r="K459" t="str">
        <f>VLOOKUP(Table1[[#This Row],[Store ID]],Table3[[Store ID]:[City]],4,FALSE)</f>
        <v>Chicago</v>
      </c>
      <c r="L459" t="str">
        <f>VLOOKUP(Table1[[#This Row],[Product Code]],Table4[[Product Code]:[Brand]],5,FALSE)</f>
        <v>VoltEdge</v>
      </c>
      <c r="M459" t="str">
        <f>VLOOKUP(Table1[[#This Row],[Product Code]],Table4[[Product Code]:[Product Category]],3,FALSE)</f>
        <v>Headphones</v>
      </c>
      <c r="N459" t="str">
        <f>_xlfn.XLOOKUP(Table1[[#This Row],[Product Code]],Table4[Product Code],Table4[Subcategory])</f>
        <v>Wireless Earbuds</v>
      </c>
    </row>
    <row r="460" spans="2:14" x14ac:dyDescent="0.3">
      <c r="B460" s="26" t="s">
        <v>14</v>
      </c>
      <c r="C460" s="26" t="str">
        <f>IF(_xlfn.XLOOKUP(TRIM(Table1[[#This Row],[Store ID]]), 'Stores Details'!B462:B481, 'Stores Details'!G462:G481, "") = "Inactive", "Yes", "No")</f>
        <v>No</v>
      </c>
      <c r="D460" s="14" t="s">
        <v>77</v>
      </c>
      <c r="E460" s="51">
        <v>45075</v>
      </c>
      <c r="F460" s="14">
        <v>8</v>
      </c>
      <c r="G460" s="17">
        <v>7720.48</v>
      </c>
      <c r="H460" s="27">
        <v>6042.4</v>
      </c>
      <c r="I460">
        <f>YEAR(Table1[[#This Row],[Date]])</f>
        <v>2023</v>
      </c>
      <c r="J460" t="str">
        <f>"Q" &amp; ROUNDUP(MONTH(Table1[[#This Row],[Date]])/3, 0) &amp; "'" &amp; RIGHT(YEAR(Table1[[#This Row],[Date]]), 2)</f>
        <v>Q2'23</v>
      </c>
      <c r="K460" t="str">
        <f>VLOOKUP(Table1[[#This Row],[Store ID]],Table3[[Store ID]:[City]],4,FALSE)</f>
        <v>Los Angeles</v>
      </c>
      <c r="L460" t="str">
        <f>VLOOKUP(Table1[[#This Row],[Product Code]],Table4[[Product Code]:[Brand]],5,FALSE)</f>
        <v>VoltEdge</v>
      </c>
      <c r="M460" t="str">
        <f>VLOOKUP(Table1[[#This Row],[Product Code]],Table4[[Product Code]:[Product Category]],3,FALSE)</f>
        <v>Headphones</v>
      </c>
      <c r="N460" t="str">
        <f>_xlfn.XLOOKUP(Table1[[#This Row],[Product Code]],Table4[Product Code],Table4[Subcategory])</f>
        <v>Wireless Earbuds</v>
      </c>
    </row>
    <row r="461" spans="2:14" x14ac:dyDescent="0.3">
      <c r="B461" s="26" t="s">
        <v>19</v>
      </c>
      <c r="C461" s="26" t="str">
        <f>IF(_xlfn.XLOOKUP(TRIM(Table1[[#This Row],[Store ID]]), 'Stores Details'!B463:B482, 'Stores Details'!G463:G482, "") = "Inactive", "Yes", "No")</f>
        <v>No</v>
      </c>
      <c r="D461" s="14" t="s">
        <v>33</v>
      </c>
      <c r="E461" s="51">
        <v>45376</v>
      </c>
      <c r="F461" s="14">
        <v>22</v>
      </c>
      <c r="G461" s="17">
        <v>5205.42</v>
      </c>
      <c r="H461" s="27">
        <v>4029.74</v>
      </c>
      <c r="I461">
        <f>YEAR(Table1[[#This Row],[Date]])</f>
        <v>2024</v>
      </c>
      <c r="J461" t="str">
        <f>"Q" &amp; ROUNDUP(MONTH(Table1[[#This Row],[Date]])/3, 0) &amp; "'" &amp; RIGHT(YEAR(Table1[[#This Row],[Date]]), 2)</f>
        <v>Q1'24</v>
      </c>
      <c r="K461" t="str">
        <f>VLOOKUP(Table1[[#This Row],[Store ID]],Table3[[Store ID]:[City]],4,FALSE)</f>
        <v>Honolulu</v>
      </c>
      <c r="L461" t="str">
        <f>VLOOKUP(Table1[[#This Row],[Product Code]],Table4[[Product Code]:[Brand]],5,FALSE)</f>
        <v>VoltEdge</v>
      </c>
      <c r="M461" t="str">
        <f>VLOOKUP(Table1[[#This Row],[Product Code]],Table4[[Product Code]:[Product Category]],3,FALSE)</f>
        <v>Headphones</v>
      </c>
      <c r="N461" t="str">
        <f>_xlfn.XLOOKUP(Table1[[#This Row],[Product Code]],Table4[Product Code],Table4[Subcategory])</f>
        <v>Wired Headphones</v>
      </c>
    </row>
    <row r="462" spans="2:14" x14ac:dyDescent="0.3">
      <c r="B462" s="26" t="s">
        <v>18</v>
      </c>
      <c r="C462" s="26" t="str">
        <f>IF(_xlfn.XLOOKUP(TRIM(Table1[[#This Row],[Store ID]]), 'Stores Details'!B464:B483, 'Stores Details'!G464:G483, "") = "Inactive", "Yes", "No")</f>
        <v>No</v>
      </c>
      <c r="D462" s="14" t="s">
        <v>43</v>
      </c>
      <c r="E462" s="51">
        <v>45521</v>
      </c>
      <c r="F462" s="14">
        <v>2</v>
      </c>
      <c r="G462" s="17">
        <v>2662.14</v>
      </c>
      <c r="H462" s="27">
        <v>1635.24</v>
      </c>
      <c r="I462">
        <f>YEAR(Table1[[#This Row],[Date]])</f>
        <v>2024</v>
      </c>
      <c r="J462" t="str">
        <f>"Q" &amp; ROUNDUP(MONTH(Table1[[#This Row],[Date]])/3, 0) &amp; "'" &amp; RIGHT(YEAR(Table1[[#This Row],[Date]]), 2)</f>
        <v>Q3'24</v>
      </c>
      <c r="K462" t="str">
        <f>VLOOKUP(Table1[[#This Row],[Store ID]],Table3[[Store ID]:[City]],4,FALSE)</f>
        <v>Minneapolis</v>
      </c>
      <c r="L462" t="str">
        <f>VLOOKUP(Table1[[#This Row],[Product Code]],Table4[[Product Code]:[Brand]],5,FALSE)</f>
        <v>Apple</v>
      </c>
      <c r="M462" t="str">
        <f>VLOOKUP(Table1[[#This Row],[Product Code]],Table4[[Product Code]:[Product Category]],3,FALSE)</f>
        <v>Smart Gadgets</v>
      </c>
      <c r="N462" t="str">
        <f>_xlfn.XLOOKUP(Table1[[#This Row],[Product Code]],Table4[Product Code],Table4[Subcategory])</f>
        <v>Smartwatches</v>
      </c>
    </row>
    <row r="463" spans="2:14" x14ac:dyDescent="0.3">
      <c r="B463" s="26" t="s">
        <v>26</v>
      </c>
      <c r="C463" s="26" t="str">
        <f>IF(_xlfn.XLOOKUP(TRIM(Table1[[#This Row],[Store ID]]), 'Stores Details'!B465:B484, 'Stores Details'!G465:G484, "") = "Inactive", "Yes", "No")</f>
        <v>No</v>
      </c>
      <c r="D463" s="14" t="s">
        <v>41</v>
      </c>
      <c r="E463" s="51">
        <v>45575</v>
      </c>
      <c r="F463" s="14">
        <v>34</v>
      </c>
      <c r="G463" s="17">
        <v>16343.8</v>
      </c>
      <c r="H463" s="27">
        <v>10265.959999999999</v>
      </c>
      <c r="I463">
        <f>YEAR(Table1[[#This Row],[Date]])</f>
        <v>2024</v>
      </c>
      <c r="J463" t="str">
        <f>"Q" &amp; ROUNDUP(MONTH(Table1[[#This Row],[Date]])/3, 0) &amp; "'" &amp; RIGHT(YEAR(Table1[[#This Row],[Date]]), 2)</f>
        <v>Q4'24</v>
      </c>
      <c r="K463" t="str">
        <f>VLOOKUP(Table1[[#This Row],[Store ID]],Table3[[Store ID]:[City]],4,FALSE)</f>
        <v>Philadelphia</v>
      </c>
      <c r="L463" t="str">
        <f>VLOOKUP(Table1[[#This Row],[Product Code]],Table4[[Product Code]:[Brand]],5,FALSE)</f>
        <v>VoltEdge</v>
      </c>
      <c r="M463" t="str">
        <f>VLOOKUP(Table1[[#This Row],[Product Code]],Table4[[Product Code]:[Product Category]],3,FALSE)</f>
        <v>Laptops</v>
      </c>
      <c r="N463" t="str">
        <f>_xlfn.XLOOKUP(Table1[[#This Row],[Product Code]],Table4[Product Code],Table4[Subcategory])</f>
        <v>Gaming Laptops</v>
      </c>
    </row>
    <row r="464" spans="2:14" x14ac:dyDescent="0.3">
      <c r="B464" s="26" t="s">
        <v>16</v>
      </c>
      <c r="C464" s="26" t="str">
        <f>IF(_xlfn.XLOOKUP(TRIM(Table1[[#This Row],[Store ID]]), 'Stores Details'!B466:B485, 'Stores Details'!G466:G485, "") = "Inactive", "Yes", "No")</f>
        <v>No</v>
      </c>
      <c r="D464" s="14" t="s">
        <v>32</v>
      </c>
      <c r="E464" s="51">
        <v>45330</v>
      </c>
      <c r="F464" s="14">
        <v>24</v>
      </c>
      <c r="G464" s="17">
        <v>4391.5199999999995</v>
      </c>
      <c r="H464" s="27">
        <v>3336.24</v>
      </c>
      <c r="I464">
        <f>YEAR(Table1[[#This Row],[Date]])</f>
        <v>2024</v>
      </c>
      <c r="J464" t="str">
        <f>"Q" &amp; ROUNDUP(MONTH(Table1[[#This Row],[Date]])/3, 0) &amp; "'" &amp; RIGHT(YEAR(Table1[[#This Row],[Date]]), 2)</f>
        <v>Q1'24</v>
      </c>
      <c r="K464" t="str">
        <f>VLOOKUP(Table1[[#This Row],[Store ID]],Table3[[Store ID]:[City]],4,FALSE)</f>
        <v>Chicago</v>
      </c>
      <c r="L464" t="str">
        <f>VLOOKUP(Table1[[#This Row],[Product Code]],Table4[[Product Code]:[Brand]],5,FALSE)</f>
        <v>Sony</v>
      </c>
      <c r="M464" t="str">
        <f>VLOOKUP(Table1[[#This Row],[Product Code]],Table4[[Product Code]:[Product Category]],3,FALSE)</f>
        <v>Accessories</v>
      </c>
      <c r="N464" t="str">
        <f>_xlfn.XLOOKUP(Table1[[#This Row],[Product Code]],Table4[Product Code],Table4[Subcategory])</f>
        <v>Chargers</v>
      </c>
    </row>
    <row r="465" spans="2:14" x14ac:dyDescent="0.3">
      <c r="B465" s="26" t="s">
        <v>21</v>
      </c>
      <c r="C465" s="26" t="str">
        <f>IF(_xlfn.XLOOKUP(TRIM(Table1[[#This Row],[Store ID]]), 'Stores Details'!B467:B486, 'Stores Details'!G467:G486, "") = "Inactive", "Yes", "No")</f>
        <v>No</v>
      </c>
      <c r="D465" s="14" t="s">
        <v>39</v>
      </c>
      <c r="E465" s="51">
        <v>45581</v>
      </c>
      <c r="F465" s="14">
        <v>27</v>
      </c>
      <c r="G465" s="17">
        <v>11439.09</v>
      </c>
      <c r="H465" s="27">
        <v>7454.7000000000007</v>
      </c>
      <c r="I465">
        <f>YEAR(Table1[[#This Row],[Date]])</f>
        <v>2024</v>
      </c>
      <c r="J465" t="str">
        <f>"Q" &amp; ROUNDUP(MONTH(Table1[[#This Row],[Date]])/3, 0) &amp; "'" &amp; RIGHT(YEAR(Table1[[#This Row],[Date]]), 2)</f>
        <v>Q4'24</v>
      </c>
      <c r="K465" t="str">
        <f>VLOOKUP(Table1[[#This Row],[Store ID]],Table3[[Store ID]:[City]],4,FALSE)</f>
        <v>Raleigh</v>
      </c>
      <c r="L465" t="str">
        <f>VLOOKUP(Table1[[#This Row],[Product Code]],Table4[[Product Code]:[Brand]],5,FALSE)</f>
        <v>Apple</v>
      </c>
      <c r="M465" t="str">
        <f>VLOOKUP(Table1[[#This Row],[Product Code]],Table4[[Product Code]:[Product Category]],3,FALSE)</f>
        <v>Laptops</v>
      </c>
      <c r="N465" t="str">
        <f>_xlfn.XLOOKUP(Table1[[#This Row],[Product Code]],Table4[Product Code],Table4[Subcategory])</f>
        <v>Ultrabooks</v>
      </c>
    </row>
    <row r="466" spans="2:14" x14ac:dyDescent="0.3">
      <c r="B466" s="26" t="s">
        <v>24</v>
      </c>
      <c r="C466" s="26" t="str">
        <f>IF(_xlfn.XLOOKUP(TRIM(Table1[[#This Row],[Store ID]]), 'Stores Details'!B468:B487, 'Stores Details'!G468:G487, "") = "Inactive", "Yes", "No")</f>
        <v>No</v>
      </c>
      <c r="D466" s="14" t="s">
        <v>42</v>
      </c>
      <c r="E466" s="51">
        <v>45512</v>
      </c>
      <c r="F466" s="14">
        <v>16</v>
      </c>
      <c r="G466" s="17">
        <v>20409.759999999998</v>
      </c>
      <c r="H466" s="27">
        <v>12726.24</v>
      </c>
      <c r="I466">
        <f>YEAR(Table1[[#This Row],[Date]])</f>
        <v>2024</v>
      </c>
      <c r="J466" t="str">
        <f>"Q" &amp; ROUNDUP(MONTH(Table1[[#This Row],[Date]])/3, 0) &amp; "'" &amp; RIGHT(YEAR(Table1[[#This Row],[Date]]), 2)</f>
        <v>Q3'24</v>
      </c>
      <c r="K466" t="str">
        <f>VLOOKUP(Table1[[#This Row],[Store ID]],Table3[[Store ID]:[City]],4,FALSE)</f>
        <v>Atlanta</v>
      </c>
      <c r="L466" t="str">
        <f>VLOOKUP(Table1[[#This Row],[Product Code]],Table4[[Product Code]:[Brand]],5,FALSE)</f>
        <v>Dell</v>
      </c>
      <c r="M466" t="str">
        <f>VLOOKUP(Table1[[#This Row],[Product Code]],Table4[[Product Code]:[Product Category]],3,FALSE)</f>
        <v>Headphones</v>
      </c>
      <c r="N466" t="str">
        <f>_xlfn.XLOOKUP(Table1[[#This Row],[Product Code]],Table4[Product Code],Table4[Subcategory])</f>
        <v>Wired Headphones</v>
      </c>
    </row>
    <row r="467" spans="2:14" x14ac:dyDescent="0.3">
      <c r="B467" s="26" t="s">
        <v>21</v>
      </c>
      <c r="C467" s="26" t="str">
        <f>IF(_xlfn.XLOOKUP(TRIM(Table1[[#This Row],[Store ID]]), 'Stores Details'!B469:B488, 'Stores Details'!G469:G488, "") = "Inactive", "Yes", "No")</f>
        <v>No</v>
      </c>
      <c r="D467" s="14" t="s">
        <v>70</v>
      </c>
      <c r="E467" s="51">
        <v>45526</v>
      </c>
      <c r="F467" s="14">
        <v>22</v>
      </c>
      <c r="G467" s="17">
        <v>11953.92</v>
      </c>
      <c r="H467" s="27">
        <v>8504.76</v>
      </c>
      <c r="I467">
        <f>YEAR(Table1[[#This Row],[Date]])</f>
        <v>2024</v>
      </c>
      <c r="J467" t="str">
        <f>"Q" &amp; ROUNDUP(MONTH(Table1[[#This Row],[Date]])/3, 0) &amp; "'" &amp; RIGHT(YEAR(Table1[[#This Row],[Date]]), 2)</f>
        <v>Q3'24</v>
      </c>
      <c r="K467" t="str">
        <f>VLOOKUP(Table1[[#This Row],[Store ID]],Table3[[Store ID]:[City]],4,FALSE)</f>
        <v>Raleigh</v>
      </c>
      <c r="L467" t="str">
        <f>VLOOKUP(Table1[[#This Row],[Product Code]],Table4[[Product Code]:[Brand]],5,FALSE)</f>
        <v>VoltEdge</v>
      </c>
      <c r="M467" t="str">
        <f>VLOOKUP(Table1[[#This Row],[Product Code]],Table4[[Product Code]:[Product Category]],3,FALSE)</f>
        <v>Headphones</v>
      </c>
      <c r="N467" t="str">
        <f>_xlfn.XLOOKUP(Table1[[#This Row],[Product Code]],Table4[Product Code],Table4[Subcategory])</f>
        <v>Wireless Headphones</v>
      </c>
    </row>
    <row r="468" spans="2:14" x14ac:dyDescent="0.3">
      <c r="B468" s="26" t="s">
        <v>23</v>
      </c>
      <c r="C468" s="26" t="str">
        <f>IF(_xlfn.XLOOKUP(TRIM(Table1[[#This Row],[Store ID]]), 'Stores Details'!B470:B489, 'Stores Details'!G470:G489, "") = "Inactive", "Yes", "No")</f>
        <v>No</v>
      </c>
      <c r="D468" s="14" t="s">
        <v>57</v>
      </c>
      <c r="E468" s="51">
        <v>45599</v>
      </c>
      <c r="F468" s="14">
        <v>33</v>
      </c>
      <c r="G468" s="17">
        <v>29155.170000000002</v>
      </c>
      <c r="H468" s="27">
        <v>20330.97</v>
      </c>
      <c r="I468">
        <f>YEAR(Table1[[#This Row],[Date]])</f>
        <v>2024</v>
      </c>
      <c r="J468" t="str">
        <f>"Q" &amp; ROUNDUP(MONTH(Table1[[#This Row],[Date]])/3, 0) &amp; "'" &amp; RIGHT(YEAR(Table1[[#This Row],[Date]]), 2)</f>
        <v>Q4'24</v>
      </c>
      <c r="K468" t="str">
        <f>VLOOKUP(Table1[[#This Row],[Store ID]],Table3[[Store ID]:[City]],4,FALSE)</f>
        <v>San Francisco</v>
      </c>
      <c r="L468" t="str">
        <f>VLOOKUP(Table1[[#This Row],[Product Code]],Table4[[Product Code]:[Brand]],5,FALSE)</f>
        <v>Bose</v>
      </c>
      <c r="M468" t="str">
        <f>VLOOKUP(Table1[[#This Row],[Product Code]],Table4[[Product Code]:[Product Category]],3,FALSE)</f>
        <v>Headphones</v>
      </c>
      <c r="N468" t="str">
        <f>_xlfn.XLOOKUP(Table1[[#This Row],[Product Code]],Table4[Product Code],Table4[Subcategory])</f>
        <v>Noise-Canceling Over-Ear</v>
      </c>
    </row>
    <row r="469" spans="2:14" x14ac:dyDescent="0.3">
      <c r="B469" s="26" t="s">
        <v>19</v>
      </c>
      <c r="C469" s="26" t="str">
        <f>IF(_xlfn.XLOOKUP(TRIM(Table1[[#This Row],[Store ID]]), 'Stores Details'!B471:B490, 'Stores Details'!G471:G490, "") = "Inactive", "Yes", "No")</f>
        <v>No</v>
      </c>
      <c r="D469" s="14" t="s">
        <v>68</v>
      </c>
      <c r="E469" s="51">
        <v>45137</v>
      </c>
      <c r="F469" s="14">
        <v>9</v>
      </c>
      <c r="G469" s="17">
        <v>9394.9200000000019</v>
      </c>
      <c r="H469" s="27">
        <v>5796.36</v>
      </c>
      <c r="I469">
        <f>YEAR(Table1[[#This Row],[Date]])</f>
        <v>2023</v>
      </c>
      <c r="J469" t="str">
        <f>"Q" &amp; ROUNDUP(MONTH(Table1[[#This Row],[Date]])/3, 0) &amp; "'" &amp; RIGHT(YEAR(Table1[[#This Row],[Date]]), 2)</f>
        <v>Q3'23</v>
      </c>
      <c r="K469" t="str">
        <f>VLOOKUP(Table1[[#This Row],[Store ID]],Table3[[Store ID]:[City]],4,FALSE)</f>
        <v>Honolulu</v>
      </c>
      <c r="L469" t="str">
        <f>VLOOKUP(Table1[[#This Row],[Product Code]],Table4[[Product Code]:[Brand]],5,FALSE)</f>
        <v>Apple</v>
      </c>
      <c r="M469" t="str">
        <f>VLOOKUP(Table1[[#This Row],[Product Code]],Table4[[Product Code]:[Product Category]],3,FALSE)</f>
        <v>Gaming Consoles</v>
      </c>
      <c r="N469" t="str">
        <f>_xlfn.XLOOKUP(Table1[[#This Row],[Product Code]],Table4[Product Code],Table4[Subcategory])</f>
        <v>VR Headsets</v>
      </c>
    </row>
    <row r="470" spans="2:14" x14ac:dyDescent="0.3">
      <c r="B470" s="26" t="s">
        <v>17</v>
      </c>
      <c r="C470" s="26" t="str">
        <f>IF(_xlfn.XLOOKUP(TRIM(Table1[[#This Row],[Store ID]]), 'Stores Details'!B472:B491, 'Stores Details'!G472:G491, "") = "Inactive", "Yes", "No")</f>
        <v>No</v>
      </c>
      <c r="D470" s="14" t="s">
        <v>61</v>
      </c>
      <c r="E470" s="51">
        <v>45196</v>
      </c>
      <c r="F470" s="14">
        <v>6</v>
      </c>
      <c r="G470" s="17">
        <v>2126.52</v>
      </c>
      <c r="H470" s="27">
        <v>1518.3600000000001</v>
      </c>
      <c r="I470">
        <f>YEAR(Table1[[#This Row],[Date]])</f>
        <v>2023</v>
      </c>
      <c r="J470" t="str">
        <f>"Q" &amp; ROUNDUP(MONTH(Table1[[#This Row],[Date]])/3, 0) &amp; "'" &amp; RIGHT(YEAR(Table1[[#This Row],[Date]]), 2)</f>
        <v>Q3'23</v>
      </c>
      <c r="K470" t="str">
        <f>VLOOKUP(Table1[[#This Row],[Store ID]],Table3[[Store ID]:[City]],4,FALSE)</f>
        <v>Richmond</v>
      </c>
      <c r="L470" t="str">
        <f>VLOOKUP(Table1[[#This Row],[Product Code]],Table4[[Product Code]:[Brand]],5,FALSE)</f>
        <v>VoltEdge</v>
      </c>
      <c r="M470" t="str">
        <f>VLOOKUP(Table1[[#This Row],[Product Code]],Table4[[Product Code]:[Product Category]],3,FALSE)</f>
        <v>Headphones</v>
      </c>
      <c r="N470" t="str">
        <f>_xlfn.XLOOKUP(Table1[[#This Row],[Product Code]],Table4[Product Code],Table4[Subcategory])</f>
        <v>Wired Headphones</v>
      </c>
    </row>
    <row r="471" spans="2:14" x14ac:dyDescent="0.3">
      <c r="B471" s="26" t="s">
        <v>25</v>
      </c>
      <c r="C471" s="26" t="str">
        <f>IF(_xlfn.XLOOKUP(TRIM(Table1[[#This Row],[Store ID]]), 'Stores Details'!B473:B492, 'Stores Details'!G473:G492, "") = "Inactive", "Yes", "No")</f>
        <v>No</v>
      </c>
      <c r="D471" s="14" t="s">
        <v>42</v>
      </c>
      <c r="E471" s="51">
        <v>45438</v>
      </c>
      <c r="F471" s="14">
        <v>3</v>
      </c>
      <c r="G471" s="17">
        <v>3826.83</v>
      </c>
      <c r="H471" s="27">
        <v>2386.17</v>
      </c>
      <c r="I471">
        <f>YEAR(Table1[[#This Row],[Date]])</f>
        <v>2024</v>
      </c>
      <c r="J471" t="str">
        <f>"Q" &amp; ROUNDUP(MONTH(Table1[[#This Row],[Date]])/3, 0) &amp; "'" &amp; RIGHT(YEAR(Table1[[#This Row],[Date]]), 2)</f>
        <v>Q2'24</v>
      </c>
      <c r="K471" t="str">
        <f>VLOOKUP(Table1[[#This Row],[Store ID]],Table3[[Store ID]:[City]],4,FALSE)</f>
        <v>Dallas</v>
      </c>
      <c r="L471" t="str">
        <f>VLOOKUP(Table1[[#This Row],[Product Code]],Table4[[Product Code]:[Brand]],5,FALSE)</f>
        <v>Dell</v>
      </c>
      <c r="M471" t="str">
        <f>VLOOKUP(Table1[[#This Row],[Product Code]],Table4[[Product Code]:[Product Category]],3,FALSE)</f>
        <v>Headphones</v>
      </c>
      <c r="N471" t="str">
        <f>_xlfn.XLOOKUP(Table1[[#This Row],[Product Code]],Table4[Product Code],Table4[Subcategory])</f>
        <v>Wired Headphones</v>
      </c>
    </row>
    <row r="472" spans="2:14" x14ac:dyDescent="0.3">
      <c r="B472" s="26" t="s">
        <v>30</v>
      </c>
      <c r="C472" s="26" t="str">
        <f>IF(_xlfn.XLOOKUP(TRIM(Table1[[#This Row],[Store ID]]), 'Stores Details'!B474:B493, 'Stores Details'!G474:G493, "") = "Inactive", "Yes", "No")</f>
        <v>No</v>
      </c>
      <c r="D472" s="14" t="s">
        <v>62</v>
      </c>
      <c r="E472" s="51">
        <v>45118</v>
      </c>
      <c r="F472" s="14">
        <v>9</v>
      </c>
      <c r="G472" s="17">
        <v>5877</v>
      </c>
      <c r="H472" s="27">
        <v>4402.3499999999995</v>
      </c>
      <c r="I472">
        <f>YEAR(Table1[[#This Row],[Date]])</f>
        <v>2023</v>
      </c>
      <c r="J472" t="str">
        <f>"Q" &amp; ROUNDUP(MONTH(Table1[[#This Row],[Date]])/3, 0) &amp; "'" &amp; RIGHT(YEAR(Table1[[#This Row],[Date]]), 2)</f>
        <v>Q3'23</v>
      </c>
      <c r="K472" t="str">
        <f>VLOOKUP(Table1[[#This Row],[Store ID]],Table3[[Store ID]:[City]],4,FALSE)</f>
        <v>Nashville</v>
      </c>
      <c r="L472" t="str">
        <f>VLOOKUP(Table1[[#This Row],[Product Code]],Table4[[Product Code]:[Brand]],5,FALSE)</f>
        <v>ASUS</v>
      </c>
      <c r="M472" t="str">
        <f>VLOOKUP(Table1[[#This Row],[Product Code]],Table4[[Product Code]:[Product Category]],3,FALSE)</f>
        <v>Laptops</v>
      </c>
      <c r="N472" t="str">
        <f>_xlfn.XLOOKUP(Table1[[#This Row],[Product Code]],Table4[Product Code],Table4[Subcategory])</f>
        <v>Gaming Laptops</v>
      </c>
    </row>
    <row r="473" spans="2:14" x14ac:dyDescent="0.3">
      <c r="B473" s="26" t="s">
        <v>17</v>
      </c>
      <c r="C473" s="26" t="str">
        <f>IF(_xlfn.XLOOKUP(TRIM(Table1[[#This Row],[Store ID]]), 'Stores Details'!B475:B494, 'Stores Details'!G475:G494, "") = "Inactive", "Yes", "No")</f>
        <v>No</v>
      </c>
      <c r="D473" s="14" t="s">
        <v>43</v>
      </c>
      <c r="E473" s="51">
        <v>45295</v>
      </c>
      <c r="F473" s="14">
        <v>24</v>
      </c>
      <c r="G473" s="17">
        <v>31945.68</v>
      </c>
      <c r="H473" s="27">
        <v>19622.88</v>
      </c>
      <c r="I473">
        <f>YEAR(Table1[[#This Row],[Date]])</f>
        <v>2024</v>
      </c>
      <c r="J473" t="str">
        <f>"Q" &amp; ROUNDUP(MONTH(Table1[[#This Row],[Date]])/3, 0) &amp; "'" &amp; RIGHT(YEAR(Table1[[#This Row],[Date]]), 2)</f>
        <v>Q1'24</v>
      </c>
      <c r="K473" t="str">
        <f>VLOOKUP(Table1[[#This Row],[Store ID]],Table3[[Store ID]:[City]],4,FALSE)</f>
        <v>Richmond</v>
      </c>
      <c r="L473" t="str">
        <f>VLOOKUP(Table1[[#This Row],[Product Code]],Table4[[Product Code]:[Brand]],5,FALSE)</f>
        <v>Apple</v>
      </c>
      <c r="M473" t="str">
        <f>VLOOKUP(Table1[[#This Row],[Product Code]],Table4[[Product Code]:[Product Category]],3,FALSE)</f>
        <v>Smart Gadgets</v>
      </c>
      <c r="N473" t="str">
        <f>_xlfn.XLOOKUP(Table1[[#This Row],[Product Code]],Table4[Product Code],Table4[Subcategory])</f>
        <v>Smartwatches</v>
      </c>
    </row>
    <row r="474" spans="2:14" x14ac:dyDescent="0.3">
      <c r="B474" s="26" t="s">
        <v>19</v>
      </c>
      <c r="C474" s="26" t="str">
        <f>IF(_xlfn.XLOOKUP(TRIM(Table1[[#This Row],[Store ID]]), 'Stores Details'!B476:B495, 'Stores Details'!G476:G495, "") = "Inactive", "Yes", "No")</f>
        <v>No</v>
      </c>
      <c r="D474" s="14" t="s">
        <v>75</v>
      </c>
      <c r="E474" s="51">
        <v>45011</v>
      </c>
      <c r="F474" s="14">
        <v>29</v>
      </c>
      <c r="G474" s="17">
        <v>4728.4500000000007</v>
      </c>
      <c r="H474" s="27">
        <v>3657.19</v>
      </c>
      <c r="I474">
        <f>YEAR(Table1[[#This Row],[Date]])</f>
        <v>2023</v>
      </c>
      <c r="J474" t="str">
        <f>"Q" &amp; ROUNDUP(MONTH(Table1[[#This Row],[Date]])/3, 0) &amp; "'" &amp; RIGHT(YEAR(Table1[[#This Row],[Date]]), 2)</f>
        <v>Q1'23</v>
      </c>
      <c r="K474" t="str">
        <f>VLOOKUP(Table1[[#This Row],[Store ID]],Table3[[Store ID]:[City]],4,FALSE)</f>
        <v>Honolulu</v>
      </c>
      <c r="L474" t="str">
        <f>VLOOKUP(Table1[[#This Row],[Product Code]],Table4[[Product Code]:[Brand]],5,FALSE)</f>
        <v>VoltEdge</v>
      </c>
      <c r="M474" t="str">
        <f>VLOOKUP(Table1[[#This Row],[Product Code]],Table4[[Product Code]:[Product Category]],3,FALSE)</f>
        <v>Accessories</v>
      </c>
      <c r="N474" t="str">
        <f>_xlfn.XLOOKUP(Table1[[#This Row],[Product Code]],Table4[Product Code],Table4[Subcategory])</f>
        <v>Keyboards</v>
      </c>
    </row>
    <row r="475" spans="2:14" x14ac:dyDescent="0.3">
      <c r="B475" s="26" t="s">
        <v>17</v>
      </c>
      <c r="C475" s="26" t="str">
        <f>IF(_xlfn.XLOOKUP(TRIM(Table1[[#This Row],[Store ID]]), 'Stores Details'!B477:B496, 'Stores Details'!G477:G496, "") = "Inactive", "Yes", "No")</f>
        <v>No</v>
      </c>
      <c r="D475" s="14" t="s">
        <v>31</v>
      </c>
      <c r="E475" s="51">
        <v>45560</v>
      </c>
      <c r="F475" s="14">
        <v>14</v>
      </c>
      <c r="G475" s="17">
        <v>8501.2200000000012</v>
      </c>
      <c r="H475" s="27">
        <v>5212.7599999999993</v>
      </c>
      <c r="I475">
        <f>YEAR(Table1[[#This Row],[Date]])</f>
        <v>2024</v>
      </c>
      <c r="J475" t="str">
        <f>"Q" &amp; ROUNDUP(MONTH(Table1[[#This Row],[Date]])/3, 0) &amp; "'" &amp; RIGHT(YEAR(Table1[[#This Row],[Date]]), 2)</f>
        <v>Q3'24</v>
      </c>
      <c r="K475" t="str">
        <f>VLOOKUP(Table1[[#This Row],[Store ID]],Table3[[Store ID]:[City]],4,FALSE)</f>
        <v>Richmond</v>
      </c>
      <c r="L475" t="str">
        <f>VLOOKUP(Table1[[#This Row],[Product Code]],Table4[[Product Code]:[Brand]],5,FALSE)</f>
        <v>VoltEdge</v>
      </c>
      <c r="M475" t="str">
        <f>VLOOKUP(Table1[[#This Row],[Product Code]],Table4[[Product Code]:[Product Category]],3,FALSE)</f>
        <v>Laptops</v>
      </c>
      <c r="N475" t="str">
        <f>_xlfn.XLOOKUP(Table1[[#This Row],[Product Code]],Table4[Product Code],Table4[Subcategory])</f>
        <v>Ultrabooks</v>
      </c>
    </row>
    <row r="476" spans="2:14" x14ac:dyDescent="0.3">
      <c r="B476" s="26" t="s">
        <v>22</v>
      </c>
      <c r="C476" s="26" t="str">
        <f>IF(_xlfn.XLOOKUP(TRIM(Table1[[#This Row],[Store ID]]), 'Stores Details'!B478:B497, 'Stores Details'!G478:G497, "") = "Inactive", "Yes", "No")</f>
        <v>No</v>
      </c>
      <c r="D476" s="14" t="s">
        <v>70</v>
      </c>
      <c r="E476" s="51">
        <v>45046</v>
      </c>
      <c r="F476" s="14">
        <v>15</v>
      </c>
      <c r="G476" s="17">
        <v>8150.4000000000005</v>
      </c>
      <c r="H476" s="27">
        <v>5798.7</v>
      </c>
      <c r="I476">
        <f>YEAR(Table1[[#This Row],[Date]])</f>
        <v>2023</v>
      </c>
      <c r="J476" t="str">
        <f>"Q" &amp; ROUNDUP(MONTH(Table1[[#This Row],[Date]])/3, 0) &amp; "'" &amp; RIGHT(YEAR(Table1[[#This Row],[Date]]), 2)</f>
        <v>Q2'23</v>
      </c>
      <c r="K476" t="str">
        <f>VLOOKUP(Table1[[#This Row],[Store ID]],Table3[[Store ID]:[City]],4,FALSE)</f>
        <v>Detroit</v>
      </c>
      <c r="L476" t="str">
        <f>VLOOKUP(Table1[[#This Row],[Product Code]],Table4[[Product Code]:[Brand]],5,FALSE)</f>
        <v>VoltEdge</v>
      </c>
      <c r="M476" t="str">
        <f>VLOOKUP(Table1[[#This Row],[Product Code]],Table4[[Product Code]:[Product Category]],3,FALSE)</f>
        <v>Headphones</v>
      </c>
      <c r="N476" t="str">
        <f>_xlfn.XLOOKUP(Table1[[#This Row],[Product Code]],Table4[Product Code],Table4[Subcategory])</f>
        <v>Wireless Headphones</v>
      </c>
    </row>
    <row r="477" spans="2:14" x14ac:dyDescent="0.3">
      <c r="B477" s="26" t="s">
        <v>29</v>
      </c>
      <c r="C477" s="26" t="str">
        <f>IF(_xlfn.XLOOKUP(TRIM(Table1[[#This Row],[Store ID]]), 'Stores Details'!B479:B498, 'Stores Details'!G479:G498, "") = "Inactive", "Yes", "No")</f>
        <v>No</v>
      </c>
      <c r="D477" s="14" t="s">
        <v>58</v>
      </c>
      <c r="E477" s="51">
        <v>45083</v>
      </c>
      <c r="F477" s="14">
        <v>9</v>
      </c>
      <c r="G477" s="17">
        <v>7902.63</v>
      </c>
      <c r="H477" s="27">
        <v>5444.7300000000005</v>
      </c>
      <c r="I477">
        <f>YEAR(Table1[[#This Row],[Date]])</f>
        <v>2023</v>
      </c>
      <c r="J477" t="str">
        <f>"Q" &amp; ROUNDUP(MONTH(Table1[[#This Row],[Date]])/3, 0) &amp; "'" &amp; RIGHT(YEAR(Table1[[#This Row],[Date]]), 2)</f>
        <v>Q2'23</v>
      </c>
      <c r="K477" t="str">
        <f>VLOOKUP(Table1[[#This Row],[Store ID]],Table3[[Store ID]:[City]],4,FALSE)</f>
        <v>Kansas City</v>
      </c>
      <c r="L477" t="str">
        <f>VLOOKUP(Table1[[#This Row],[Product Code]],Table4[[Product Code]:[Brand]],5,FALSE)</f>
        <v>Sony</v>
      </c>
      <c r="M477" t="str">
        <f>VLOOKUP(Table1[[#This Row],[Product Code]],Table4[[Product Code]:[Product Category]],3,FALSE)</f>
        <v>Accessories</v>
      </c>
      <c r="N477" t="str">
        <f>_xlfn.XLOOKUP(Table1[[#This Row],[Product Code]],Table4[Product Code],Table4[Subcategory])</f>
        <v>Chargers</v>
      </c>
    </row>
    <row r="478" spans="2:14" x14ac:dyDescent="0.3">
      <c r="B478" s="26" t="s">
        <v>21</v>
      </c>
      <c r="C478" s="26" t="str">
        <f>IF(_xlfn.XLOOKUP(TRIM(Table1[[#This Row],[Store ID]]), 'Stores Details'!B480:B499, 'Stores Details'!G480:G499, "") = "Inactive", "Yes", "No")</f>
        <v>No</v>
      </c>
      <c r="D478" s="14" t="s">
        <v>59</v>
      </c>
      <c r="E478" s="51">
        <v>45088</v>
      </c>
      <c r="F478" s="14">
        <v>10</v>
      </c>
      <c r="G478" s="17">
        <v>1954.3000000000002</v>
      </c>
      <c r="H478" s="27">
        <v>1459.5</v>
      </c>
      <c r="I478">
        <f>YEAR(Table1[[#This Row],[Date]])</f>
        <v>2023</v>
      </c>
      <c r="J478" t="str">
        <f>"Q" &amp; ROUNDUP(MONTH(Table1[[#This Row],[Date]])/3, 0) &amp; "'" &amp; RIGHT(YEAR(Table1[[#This Row],[Date]]), 2)</f>
        <v>Q2'23</v>
      </c>
      <c r="K478" t="str">
        <f>VLOOKUP(Table1[[#This Row],[Store ID]],Table3[[Store ID]:[City]],4,FALSE)</f>
        <v>Raleigh</v>
      </c>
      <c r="L478" t="str">
        <f>VLOOKUP(Table1[[#This Row],[Product Code]],Table4[[Product Code]:[Brand]],5,FALSE)</f>
        <v>ASUS</v>
      </c>
      <c r="M478" t="str">
        <f>VLOOKUP(Table1[[#This Row],[Product Code]],Table4[[Product Code]:[Product Category]],3,FALSE)</f>
        <v>Headphones</v>
      </c>
      <c r="N478" t="str">
        <f>_xlfn.XLOOKUP(Table1[[#This Row],[Product Code]],Table4[Product Code],Table4[Subcategory])</f>
        <v>Wireless Earbuds</v>
      </c>
    </row>
    <row r="479" spans="2:14" x14ac:dyDescent="0.3">
      <c r="B479" s="26" t="s">
        <v>20</v>
      </c>
      <c r="C479" s="26" t="str">
        <f>IF(_xlfn.XLOOKUP(TRIM(Table1[[#This Row],[Store ID]]), 'Stores Details'!B481:B500, 'Stores Details'!G481:G500, "") = "Inactive", "Yes", "No")</f>
        <v>No</v>
      </c>
      <c r="D479" s="14" t="s">
        <v>39</v>
      </c>
      <c r="E479" s="51">
        <v>45334</v>
      </c>
      <c r="F479" s="14">
        <v>16</v>
      </c>
      <c r="G479" s="17">
        <v>6778.72</v>
      </c>
      <c r="H479" s="27">
        <v>4417.6000000000004</v>
      </c>
      <c r="I479">
        <f>YEAR(Table1[[#This Row],[Date]])</f>
        <v>2024</v>
      </c>
      <c r="J479" t="str">
        <f>"Q" &amp; ROUNDUP(MONTH(Table1[[#This Row],[Date]])/3, 0) &amp; "'" &amp; RIGHT(YEAR(Table1[[#This Row],[Date]]), 2)</f>
        <v>Q1'24</v>
      </c>
      <c r="K479" t="str">
        <f>VLOOKUP(Table1[[#This Row],[Store ID]],Table3[[Store ID]:[City]],4,FALSE)</f>
        <v>Denver</v>
      </c>
      <c r="L479" t="str">
        <f>VLOOKUP(Table1[[#This Row],[Product Code]],Table4[[Product Code]:[Brand]],5,FALSE)</f>
        <v>Apple</v>
      </c>
      <c r="M479" t="str">
        <f>VLOOKUP(Table1[[#This Row],[Product Code]],Table4[[Product Code]:[Product Category]],3,FALSE)</f>
        <v>Laptops</v>
      </c>
      <c r="N479" t="str">
        <f>_xlfn.XLOOKUP(Table1[[#This Row],[Product Code]],Table4[Product Code],Table4[Subcategory])</f>
        <v>Ultrabooks</v>
      </c>
    </row>
    <row r="480" spans="2:14" x14ac:dyDescent="0.3">
      <c r="B480" s="26" t="s">
        <v>28</v>
      </c>
      <c r="C480" s="26" t="str">
        <f>IF(_xlfn.XLOOKUP(TRIM(Table1[[#This Row],[Store ID]]), 'Stores Details'!B482:B501, 'Stores Details'!G482:G501, "") = "Inactive", "Yes", "No")</f>
        <v>No</v>
      </c>
      <c r="D480" s="14" t="s">
        <v>50</v>
      </c>
      <c r="E480" s="51">
        <v>44939</v>
      </c>
      <c r="F480" s="14">
        <v>31</v>
      </c>
      <c r="G480" s="17">
        <v>37135.520000000004</v>
      </c>
      <c r="H480" s="27">
        <v>27359.05</v>
      </c>
      <c r="I480">
        <f>YEAR(Table1[[#This Row],[Date]])</f>
        <v>2023</v>
      </c>
      <c r="J480" t="str">
        <f>"Q" &amp; ROUNDUP(MONTH(Table1[[#This Row],[Date]])/3, 0) &amp; "'" &amp; RIGHT(YEAR(Table1[[#This Row],[Date]]), 2)</f>
        <v>Q1'23</v>
      </c>
      <c r="K480" t="str">
        <f>VLOOKUP(Table1[[#This Row],[Store ID]],Table3[[Store ID]:[City]],4,FALSE)</f>
        <v>Portland</v>
      </c>
      <c r="L480" t="str">
        <f>VLOOKUP(Table1[[#This Row],[Product Code]],Table4[[Product Code]:[Brand]],5,FALSE)</f>
        <v>VoltEdge</v>
      </c>
      <c r="M480" t="str">
        <f>VLOOKUP(Table1[[#This Row],[Product Code]],Table4[[Product Code]:[Product Category]],3,FALSE)</f>
        <v>Smart Gadgets</v>
      </c>
      <c r="N480" t="str">
        <f>_xlfn.XLOOKUP(Table1[[#This Row],[Product Code]],Table4[Product Code],Table4[Subcategory])</f>
        <v>Fitness Bands</v>
      </c>
    </row>
    <row r="481" spans="2:14" x14ac:dyDescent="0.3">
      <c r="B481" s="26" t="s">
        <v>14</v>
      </c>
      <c r="C481" s="26" t="str">
        <f>IF(_xlfn.XLOOKUP(TRIM(Table1[[#This Row],[Store ID]]), 'Stores Details'!B483:B502, 'Stores Details'!G483:G502, "") = "Inactive", "Yes", "No")</f>
        <v>No</v>
      </c>
      <c r="D481" s="14" t="s">
        <v>33</v>
      </c>
      <c r="E481" s="51">
        <v>45449</v>
      </c>
      <c r="F481" s="14">
        <v>15</v>
      </c>
      <c r="G481" s="17">
        <v>3549.15</v>
      </c>
      <c r="H481" s="27">
        <v>2747.5499999999997</v>
      </c>
      <c r="I481">
        <f>YEAR(Table1[[#This Row],[Date]])</f>
        <v>2024</v>
      </c>
      <c r="J481" t="str">
        <f>"Q" &amp; ROUNDUP(MONTH(Table1[[#This Row],[Date]])/3, 0) &amp; "'" &amp; RIGHT(YEAR(Table1[[#This Row],[Date]]), 2)</f>
        <v>Q2'24</v>
      </c>
      <c r="K481" t="str">
        <f>VLOOKUP(Table1[[#This Row],[Store ID]],Table3[[Store ID]:[City]],4,FALSE)</f>
        <v>Los Angeles</v>
      </c>
      <c r="L481" t="str">
        <f>VLOOKUP(Table1[[#This Row],[Product Code]],Table4[[Product Code]:[Brand]],5,FALSE)</f>
        <v>VoltEdge</v>
      </c>
      <c r="M481" t="str">
        <f>VLOOKUP(Table1[[#This Row],[Product Code]],Table4[[Product Code]:[Product Category]],3,FALSE)</f>
        <v>Headphones</v>
      </c>
      <c r="N481" t="str">
        <f>_xlfn.XLOOKUP(Table1[[#This Row],[Product Code]],Table4[Product Code],Table4[Subcategory])</f>
        <v>Wired Headphones</v>
      </c>
    </row>
    <row r="482" spans="2:14" x14ac:dyDescent="0.3">
      <c r="B482" s="26" t="s">
        <v>25</v>
      </c>
      <c r="C482" s="26" t="str">
        <f>IF(_xlfn.XLOOKUP(TRIM(Table1[[#This Row],[Store ID]]), 'Stores Details'!B484:B503, 'Stores Details'!G484:G503, "") = "Inactive", "Yes", "No")</f>
        <v>No</v>
      </c>
      <c r="D482" s="14" t="s">
        <v>78</v>
      </c>
      <c r="E482" s="51">
        <v>45229</v>
      </c>
      <c r="F482" s="14">
        <v>35</v>
      </c>
      <c r="G482" s="17">
        <v>4695.25</v>
      </c>
      <c r="H482" s="27">
        <v>3878.7</v>
      </c>
      <c r="I482">
        <f>YEAR(Table1[[#This Row],[Date]])</f>
        <v>2023</v>
      </c>
      <c r="J482" t="str">
        <f>"Q" &amp; ROUNDUP(MONTH(Table1[[#This Row],[Date]])/3, 0) &amp; "'" &amp; RIGHT(YEAR(Table1[[#This Row],[Date]]), 2)</f>
        <v>Q4'23</v>
      </c>
      <c r="K482" t="str">
        <f>VLOOKUP(Table1[[#This Row],[Store ID]],Table3[[Store ID]:[City]],4,FALSE)</f>
        <v>Dallas</v>
      </c>
      <c r="L482" t="str">
        <f>VLOOKUP(Table1[[#This Row],[Product Code]],Table4[[Product Code]:[Brand]],5,FALSE)</f>
        <v>VoltEdge</v>
      </c>
      <c r="M482" t="str">
        <f>VLOOKUP(Table1[[#This Row],[Product Code]],Table4[[Product Code]:[Product Category]],3,FALSE)</f>
        <v>Accessories</v>
      </c>
      <c r="N482" t="str">
        <f>_xlfn.XLOOKUP(Table1[[#This Row],[Product Code]],Table4[Product Code],Table4[Subcategory])</f>
        <v>Laptop Sleeves</v>
      </c>
    </row>
    <row r="483" spans="2:14" x14ac:dyDescent="0.3">
      <c r="B483" s="26" t="s">
        <v>14</v>
      </c>
      <c r="C483" s="26" t="str">
        <f>IF(_xlfn.XLOOKUP(TRIM(Table1[[#This Row],[Store ID]]), 'Stores Details'!B485:B504, 'Stores Details'!G485:G504, "") = "Inactive", "Yes", "No")</f>
        <v>No</v>
      </c>
      <c r="D483" s="14" t="s">
        <v>41</v>
      </c>
      <c r="E483" s="51">
        <v>45387</v>
      </c>
      <c r="F483" s="14">
        <v>3</v>
      </c>
      <c r="G483" s="17">
        <v>1442.1</v>
      </c>
      <c r="H483" s="27">
        <v>905.81999999999994</v>
      </c>
      <c r="I483">
        <f>YEAR(Table1[[#This Row],[Date]])</f>
        <v>2024</v>
      </c>
      <c r="J483" t="str">
        <f>"Q" &amp; ROUNDUP(MONTH(Table1[[#This Row],[Date]])/3, 0) &amp; "'" &amp; RIGHT(YEAR(Table1[[#This Row],[Date]]), 2)</f>
        <v>Q2'24</v>
      </c>
      <c r="K483" t="str">
        <f>VLOOKUP(Table1[[#This Row],[Store ID]],Table3[[Store ID]:[City]],4,FALSE)</f>
        <v>Los Angeles</v>
      </c>
      <c r="L483" t="str">
        <f>VLOOKUP(Table1[[#This Row],[Product Code]],Table4[[Product Code]:[Brand]],5,FALSE)</f>
        <v>VoltEdge</v>
      </c>
      <c r="M483" t="str">
        <f>VLOOKUP(Table1[[#This Row],[Product Code]],Table4[[Product Code]:[Product Category]],3,FALSE)</f>
        <v>Laptops</v>
      </c>
      <c r="N483" t="str">
        <f>_xlfn.XLOOKUP(Table1[[#This Row],[Product Code]],Table4[Product Code],Table4[Subcategory])</f>
        <v>Gaming Laptops</v>
      </c>
    </row>
    <row r="484" spans="2:14" x14ac:dyDescent="0.3">
      <c r="B484" s="26" t="s">
        <v>19</v>
      </c>
      <c r="C484" s="26" t="str">
        <f>IF(_xlfn.XLOOKUP(TRIM(Table1[[#This Row],[Store ID]]), 'Stores Details'!B486:B505, 'Stores Details'!G486:G505, "") = "Inactive", "Yes", "No")</f>
        <v>No</v>
      </c>
      <c r="D484" s="14" t="s">
        <v>50</v>
      </c>
      <c r="E484" s="51">
        <v>45129</v>
      </c>
      <c r="F484" s="14">
        <v>15</v>
      </c>
      <c r="G484" s="17">
        <v>17968.800000000003</v>
      </c>
      <c r="H484" s="27">
        <v>13238.25</v>
      </c>
      <c r="I484">
        <f>YEAR(Table1[[#This Row],[Date]])</f>
        <v>2023</v>
      </c>
      <c r="J484" t="str">
        <f>"Q" &amp; ROUNDUP(MONTH(Table1[[#This Row],[Date]])/3, 0) &amp; "'" &amp; RIGHT(YEAR(Table1[[#This Row],[Date]]), 2)</f>
        <v>Q3'23</v>
      </c>
      <c r="K484" t="str">
        <f>VLOOKUP(Table1[[#This Row],[Store ID]],Table3[[Store ID]:[City]],4,FALSE)</f>
        <v>Honolulu</v>
      </c>
      <c r="L484" t="str">
        <f>VLOOKUP(Table1[[#This Row],[Product Code]],Table4[[Product Code]:[Brand]],5,FALSE)</f>
        <v>VoltEdge</v>
      </c>
      <c r="M484" t="str">
        <f>VLOOKUP(Table1[[#This Row],[Product Code]],Table4[[Product Code]:[Product Category]],3,FALSE)</f>
        <v>Smart Gadgets</v>
      </c>
      <c r="N484" t="str">
        <f>_xlfn.XLOOKUP(Table1[[#This Row],[Product Code]],Table4[Product Code],Table4[Subcategory])</f>
        <v>Fitness Bands</v>
      </c>
    </row>
    <row r="485" spans="2:14" x14ac:dyDescent="0.3">
      <c r="B485" s="26" t="s">
        <v>23</v>
      </c>
      <c r="C485" s="26" t="str">
        <f>IF(_xlfn.XLOOKUP(TRIM(Table1[[#This Row],[Store ID]]), 'Stores Details'!B487:B506, 'Stores Details'!G487:G506, "") = "Inactive", "Yes", "No")</f>
        <v>No</v>
      </c>
      <c r="D485" s="14" t="s">
        <v>42</v>
      </c>
      <c r="E485" s="51">
        <v>45455</v>
      </c>
      <c r="F485" s="14">
        <v>9</v>
      </c>
      <c r="G485" s="17">
        <v>11480.49</v>
      </c>
      <c r="H485" s="27">
        <v>7158.51</v>
      </c>
      <c r="I485">
        <f>YEAR(Table1[[#This Row],[Date]])</f>
        <v>2024</v>
      </c>
      <c r="J485" t="str">
        <f>"Q" &amp; ROUNDUP(MONTH(Table1[[#This Row],[Date]])/3, 0) &amp; "'" &amp; RIGHT(YEAR(Table1[[#This Row],[Date]]), 2)</f>
        <v>Q2'24</v>
      </c>
      <c r="K485" t="str">
        <f>VLOOKUP(Table1[[#This Row],[Store ID]],Table3[[Store ID]:[City]],4,FALSE)</f>
        <v>San Francisco</v>
      </c>
      <c r="L485" t="str">
        <f>VLOOKUP(Table1[[#This Row],[Product Code]],Table4[[Product Code]:[Brand]],5,FALSE)</f>
        <v>Dell</v>
      </c>
      <c r="M485" t="str">
        <f>VLOOKUP(Table1[[#This Row],[Product Code]],Table4[[Product Code]:[Product Category]],3,FALSE)</f>
        <v>Headphones</v>
      </c>
      <c r="N485" t="str">
        <f>_xlfn.XLOOKUP(Table1[[#This Row],[Product Code]],Table4[Product Code],Table4[Subcategory])</f>
        <v>Wired Headphones</v>
      </c>
    </row>
    <row r="486" spans="2:14" x14ac:dyDescent="0.3">
      <c r="B486" s="26" t="s">
        <v>20</v>
      </c>
      <c r="C486" s="26" t="str">
        <f>IF(_xlfn.XLOOKUP(TRIM(Table1[[#This Row],[Store ID]]), 'Stores Details'!B488:B507, 'Stores Details'!G488:G507, "") = "Inactive", "Yes", "No")</f>
        <v>No</v>
      </c>
      <c r="D486" s="14" t="s">
        <v>60</v>
      </c>
      <c r="E486" s="51">
        <v>44963</v>
      </c>
      <c r="F486" s="14">
        <v>17</v>
      </c>
      <c r="G486" s="17">
        <v>3670.1299999999997</v>
      </c>
      <c r="H486" s="27">
        <v>2656.59</v>
      </c>
      <c r="I486">
        <f>YEAR(Table1[[#This Row],[Date]])</f>
        <v>2023</v>
      </c>
      <c r="J486" t="str">
        <f>"Q" &amp; ROUNDUP(MONTH(Table1[[#This Row],[Date]])/3, 0) &amp; "'" &amp; RIGHT(YEAR(Table1[[#This Row],[Date]]), 2)</f>
        <v>Q1'23</v>
      </c>
      <c r="K486" t="str">
        <f>VLOOKUP(Table1[[#This Row],[Store ID]],Table3[[Store ID]:[City]],4,FALSE)</f>
        <v>Denver</v>
      </c>
      <c r="L486" t="str">
        <f>VLOOKUP(Table1[[#This Row],[Product Code]],Table4[[Product Code]:[Brand]],5,FALSE)</f>
        <v>Dell</v>
      </c>
      <c r="M486" t="str">
        <f>VLOOKUP(Table1[[#This Row],[Product Code]],Table4[[Product Code]:[Product Category]],3,FALSE)</f>
        <v>Accessories</v>
      </c>
      <c r="N486" t="str">
        <f>_xlfn.XLOOKUP(Table1[[#This Row],[Product Code]],Table4[Product Code],Table4[Subcategory])</f>
        <v>Chargers</v>
      </c>
    </row>
    <row r="487" spans="2:14" x14ac:dyDescent="0.3">
      <c r="B487" s="26" t="s">
        <v>24</v>
      </c>
      <c r="C487" s="26" t="str">
        <f>IF(_xlfn.XLOOKUP(TRIM(Table1[[#This Row],[Store ID]]), 'Stores Details'!B489:B508, 'Stores Details'!G489:G508, "") = "Inactive", "Yes", "No")</f>
        <v>No</v>
      </c>
      <c r="D487" s="14" t="s">
        <v>34</v>
      </c>
      <c r="E487" s="51">
        <v>45378</v>
      </c>
      <c r="F487" s="14">
        <v>18</v>
      </c>
      <c r="G487" s="17">
        <v>5816.7</v>
      </c>
      <c r="H487" s="27">
        <v>3597.4800000000005</v>
      </c>
      <c r="I487">
        <f>YEAR(Table1[[#This Row],[Date]])</f>
        <v>2024</v>
      </c>
      <c r="J487" t="str">
        <f>"Q" &amp; ROUNDUP(MONTH(Table1[[#This Row],[Date]])/3, 0) &amp; "'" &amp; RIGHT(YEAR(Table1[[#This Row],[Date]]), 2)</f>
        <v>Q1'24</v>
      </c>
      <c r="K487" t="str">
        <f>VLOOKUP(Table1[[#This Row],[Store ID]],Table3[[Store ID]:[City]],4,FALSE)</f>
        <v>Atlanta</v>
      </c>
      <c r="L487" t="str">
        <f>VLOOKUP(Table1[[#This Row],[Product Code]],Table4[[Product Code]:[Brand]],5,FALSE)</f>
        <v>Samsung</v>
      </c>
      <c r="M487" t="str">
        <f>VLOOKUP(Table1[[#This Row],[Product Code]],Table4[[Product Code]:[Product Category]],3,FALSE)</f>
        <v>Gaming Consoles</v>
      </c>
      <c r="N487" t="str">
        <f>_xlfn.XLOOKUP(Table1[[#This Row],[Product Code]],Table4[Product Code],Table4[Subcategory])</f>
        <v>Game Consoles</v>
      </c>
    </row>
    <row r="488" spans="2:14" x14ac:dyDescent="0.3">
      <c r="B488" s="26" t="s">
        <v>14</v>
      </c>
      <c r="C488" s="26" t="str">
        <f>IF(_xlfn.XLOOKUP(TRIM(Table1[[#This Row],[Store ID]]), 'Stores Details'!B490:B509, 'Stores Details'!G490:G509, "") = "Inactive", "Yes", "No")</f>
        <v>No</v>
      </c>
      <c r="D488" s="14" t="s">
        <v>54</v>
      </c>
      <c r="E488" s="51">
        <v>45283</v>
      </c>
      <c r="F488" s="14">
        <v>35</v>
      </c>
      <c r="G488" s="17">
        <v>49105.35</v>
      </c>
      <c r="H488" s="27">
        <v>31169.25</v>
      </c>
      <c r="I488">
        <f>YEAR(Table1[[#This Row],[Date]])</f>
        <v>2023</v>
      </c>
      <c r="J488" t="str">
        <f>"Q" &amp; ROUNDUP(MONTH(Table1[[#This Row],[Date]])/3, 0) &amp; "'" &amp; RIGHT(YEAR(Table1[[#This Row],[Date]]), 2)</f>
        <v>Q4'23</v>
      </c>
      <c r="K488" t="str">
        <f>VLOOKUP(Table1[[#This Row],[Store ID]],Table3[[Store ID]:[City]],4,FALSE)</f>
        <v>Los Angeles</v>
      </c>
      <c r="L488" t="str">
        <f>VLOOKUP(Table1[[#This Row],[Product Code]],Table4[[Product Code]:[Brand]],5,FALSE)</f>
        <v>Apple</v>
      </c>
      <c r="M488" t="str">
        <f>VLOOKUP(Table1[[#This Row],[Product Code]],Table4[[Product Code]:[Product Category]],3,FALSE)</f>
        <v>Gaming Consoles</v>
      </c>
      <c r="N488" t="str">
        <f>_xlfn.XLOOKUP(Table1[[#This Row],[Product Code]],Table4[Product Code],Table4[Subcategory])</f>
        <v>Game Consoles</v>
      </c>
    </row>
    <row r="489" spans="2:14" x14ac:dyDescent="0.3">
      <c r="B489" s="26" t="s">
        <v>14</v>
      </c>
      <c r="C489" s="26" t="str">
        <f>IF(_xlfn.XLOOKUP(TRIM(Table1[[#This Row],[Store ID]]), 'Stores Details'!B491:B510, 'Stores Details'!G491:G510, "") = "Inactive", "Yes", "No")</f>
        <v>No</v>
      </c>
      <c r="D489" s="14" t="s">
        <v>61</v>
      </c>
      <c r="E489" s="51">
        <v>44978</v>
      </c>
      <c r="F489" s="14">
        <v>26</v>
      </c>
      <c r="G489" s="17">
        <v>9214.92</v>
      </c>
      <c r="H489" s="27">
        <v>6579.56</v>
      </c>
      <c r="I489">
        <f>YEAR(Table1[[#This Row],[Date]])</f>
        <v>2023</v>
      </c>
      <c r="J489" t="str">
        <f>"Q" &amp; ROUNDUP(MONTH(Table1[[#This Row],[Date]])/3, 0) &amp; "'" &amp; RIGHT(YEAR(Table1[[#This Row],[Date]]), 2)</f>
        <v>Q1'23</v>
      </c>
      <c r="K489" t="str">
        <f>VLOOKUP(Table1[[#This Row],[Store ID]],Table3[[Store ID]:[City]],4,FALSE)</f>
        <v>Los Angeles</v>
      </c>
      <c r="L489" t="str">
        <f>VLOOKUP(Table1[[#This Row],[Product Code]],Table4[[Product Code]:[Brand]],5,FALSE)</f>
        <v>VoltEdge</v>
      </c>
      <c r="M489" t="str">
        <f>VLOOKUP(Table1[[#This Row],[Product Code]],Table4[[Product Code]:[Product Category]],3,FALSE)</f>
        <v>Headphones</v>
      </c>
      <c r="N489" t="str">
        <f>_xlfn.XLOOKUP(Table1[[#This Row],[Product Code]],Table4[Product Code],Table4[Subcategory])</f>
        <v>Wired Headphones</v>
      </c>
    </row>
    <row r="490" spans="2:14" x14ac:dyDescent="0.3">
      <c r="B490" s="26" t="s">
        <v>30</v>
      </c>
      <c r="C490" s="26" t="str">
        <f>IF(_xlfn.XLOOKUP(TRIM(Table1[[#This Row],[Store ID]]), 'Stores Details'!B492:B511, 'Stores Details'!G492:G511, "") = "Inactive", "Yes", "No")</f>
        <v>No</v>
      </c>
      <c r="D490" s="14" t="s">
        <v>76</v>
      </c>
      <c r="E490" s="51">
        <v>44937</v>
      </c>
      <c r="F490" s="14">
        <v>15</v>
      </c>
      <c r="G490" s="17">
        <v>3426.4500000000003</v>
      </c>
      <c r="H490" s="27">
        <v>2738.4</v>
      </c>
      <c r="I490">
        <f>YEAR(Table1[[#This Row],[Date]])</f>
        <v>2023</v>
      </c>
      <c r="J490" t="str">
        <f>"Q" &amp; ROUNDUP(MONTH(Table1[[#This Row],[Date]])/3, 0) &amp; "'" &amp; RIGHT(YEAR(Table1[[#This Row],[Date]]), 2)</f>
        <v>Q1'23</v>
      </c>
      <c r="K490" t="str">
        <f>VLOOKUP(Table1[[#This Row],[Store ID]],Table3[[Store ID]:[City]],4,FALSE)</f>
        <v>Nashville</v>
      </c>
      <c r="L490" t="str">
        <f>VLOOKUP(Table1[[#This Row],[Product Code]],Table4[[Product Code]:[Brand]],5,FALSE)</f>
        <v>ASUS</v>
      </c>
      <c r="M490" t="str">
        <f>VLOOKUP(Table1[[#This Row],[Product Code]],Table4[[Product Code]:[Product Category]],3,FALSE)</f>
        <v>Laptops</v>
      </c>
      <c r="N490" t="str">
        <f>_xlfn.XLOOKUP(Table1[[#This Row],[Product Code]],Table4[Product Code],Table4[Subcategory])</f>
        <v>Ultrabooks</v>
      </c>
    </row>
    <row r="491" spans="2:14" x14ac:dyDescent="0.3">
      <c r="B491" s="26" t="s">
        <v>14</v>
      </c>
      <c r="C491" s="26" t="str">
        <f>IF(_xlfn.XLOOKUP(TRIM(Table1[[#This Row],[Store ID]]), 'Stores Details'!B493:B512, 'Stores Details'!G493:G512, "") = "Inactive", "Yes", "No")</f>
        <v>No</v>
      </c>
      <c r="D491" s="14" t="s">
        <v>70</v>
      </c>
      <c r="E491" s="51">
        <v>45227</v>
      </c>
      <c r="F491" s="14">
        <v>26</v>
      </c>
      <c r="G491" s="17">
        <v>14127.36</v>
      </c>
      <c r="H491" s="27">
        <v>10051.08</v>
      </c>
      <c r="I491">
        <f>YEAR(Table1[[#This Row],[Date]])</f>
        <v>2023</v>
      </c>
      <c r="J491" t="str">
        <f>"Q" &amp; ROUNDUP(MONTH(Table1[[#This Row],[Date]])/3, 0) &amp; "'" &amp; RIGHT(YEAR(Table1[[#This Row],[Date]]), 2)</f>
        <v>Q4'23</v>
      </c>
      <c r="K491" t="str">
        <f>VLOOKUP(Table1[[#This Row],[Store ID]],Table3[[Store ID]:[City]],4,FALSE)</f>
        <v>Los Angeles</v>
      </c>
      <c r="L491" t="str">
        <f>VLOOKUP(Table1[[#This Row],[Product Code]],Table4[[Product Code]:[Brand]],5,FALSE)</f>
        <v>VoltEdge</v>
      </c>
      <c r="M491" t="str">
        <f>VLOOKUP(Table1[[#This Row],[Product Code]],Table4[[Product Code]:[Product Category]],3,FALSE)</f>
        <v>Headphones</v>
      </c>
      <c r="N491" t="str">
        <f>_xlfn.XLOOKUP(Table1[[#This Row],[Product Code]],Table4[Product Code],Table4[Subcategory])</f>
        <v>Wireless Headphones</v>
      </c>
    </row>
    <row r="492" spans="2:14" x14ac:dyDescent="0.3">
      <c r="B492" s="26" t="s">
        <v>14</v>
      </c>
      <c r="C492" s="26" t="str">
        <f>IF(_xlfn.XLOOKUP(TRIM(Table1[[#This Row],[Store ID]]), 'Stores Details'!B494:B513, 'Stores Details'!G494:G513, "") = "Inactive", "Yes", "No")</f>
        <v>No</v>
      </c>
      <c r="D492" s="14" t="s">
        <v>70</v>
      </c>
      <c r="E492" s="51">
        <v>45560</v>
      </c>
      <c r="F492" s="14">
        <v>20</v>
      </c>
      <c r="G492" s="17">
        <v>10867.2</v>
      </c>
      <c r="H492" s="27">
        <v>7731.5999999999995</v>
      </c>
      <c r="I492">
        <f>YEAR(Table1[[#This Row],[Date]])</f>
        <v>2024</v>
      </c>
      <c r="J492" t="str">
        <f>"Q" &amp; ROUNDUP(MONTH(Table1[[#This Row],[Date]])/3, 0) &amp; "'" &amp; RIGHT(YEAR(Table1[[#This Row],[Date]]), 2)</f>
        <v>Q3'24</v>
      </c>
      <c r="K492" t="str">
        <f>VLOOKUP(Table1[[#This Row],[Store ID]],Table3[[Store ID]:[City]],4,FALSE)</f>
        <v>Los Angeles</v>
      </c>
      <c r="L492" t="str">
        <f>VLOOKUP(Table1[[#This Row],[Product Code]],Table4[[Product Code]:[Brand]],5,FALSE)</f>
        <v>VoltEdge</v>
      </c>
      <c r="M492" t="str">
        <f>VLOOKUP(Table1[[#This Row],[Product Code]],Table4[[Product Code]:[Product Category]],3,FALSE)</f>
        <v>Headphones</v>
      </c>
      <c r="N492" t="str">
        <f>_xlfn.XLOOKUP(Table1[[#This Row],[Product Code]],Table4[Product Code],Table4[Subcategory])</f>
        <v>Wireless Headphones</v>
      </c>
    </row>
    <row r="493" spans="2:14" x14ac:dyDescent="0.3">
      <c r="B493" s="26" t="s">
        <v>14</v>
      </c>
      <c r="C493" s="26" t="str">
        <f>IF(_xlfn.XLOOKUP(TRIM(Table1[[#This Row],[Store ID]]), 'Stores Details'!B495:B514, 'Stores Details'!G495:G514, "") = "Inactive", "Yes", "No")</f>
        <v>No</v>
      </c>
      <c r="D493" s="14" t="s">
        <v>51</v>
      </c>
      <c r="E493" s="51">
        <v>44978</v>
      </c>
      <c r="F493" s="14">
        <v>14</v>
      </c>
      <c r="G493" s="17">
        <v>4022.2000000000003</v>
      </c>
      <c r="H493" s="27">
        <v>3257.3799999999997</v>
      </c>
      <c r="I493">
        <f>YEAR(Table1[[#This Row],[Date]])</f>
        <v>2023</v>
      </c>
      <c r="J493" t="str">
        <f>"Q" &amp; ROUNDUP(MONTH(Table1[[#This Row],[Date]])/3, 0) &amp; "'" &amp; RIGHT(YEAR(Table1[[#This Row],[Date]]), 2)</f>
        <v>Q1'23</v>
      </c>
      <c r="K493" t="str">
        <f>VLOOKUP(Table1[[#This Row],[Store ID]],Table3[[Store ID]:[City]],4,FALSE)</f>
        <v>Los Angeles</v>
      </c>
      <c r="L493" t="str">
        <f>VLOOKUP(Table1[[#This Row],[Product Code]],Table4[[Product Code]:[Brand]],5,FALSE)</f>
        <v>Samsung</v>
      </c>
      <c r="M493" t="str">
        <f>VLOOKUP(Table1[[#This Row],[Product Code]],Table4[[Product Code]:[Product Category]],3,FALSE)</f>
        <v>Accessories</v>
      </c>
      <c r="N493" t="str">
        <f>_xlfn.XLOOKUP(Table1[[#This Row],[Product Code]],Table4[Product Code],Table4[Subcategory])</f>
        <v>Mice</v>
      </c>
    </row>
    <row r="494" spans="2:14" x14ac:dyDescent="0.3">
      <c r="B494" s="26" t="s">
        <v>14</v>
      </c>
      <c r="C494" s="26" t="str">
        <f>IF(_xlfn.XLOOKUP(TRIM(Table1[[#This Row],[Store ID]]), 'Stores Details'!B496:B515, 'Stores Details'!G496:G515, "") = "Inactive", "Yes", "No")</f>
        <v>No</v>
      </c>
      <c r="D494" s="14" t="s">
        <v>33</v>
      </c>
      <c r="E494" s="51">
        <v>45627</v>
      </c>
      <c r="F494" s="14">
        <v>23</v>
      </c>
      <c r="G494" s="17">
        <v>5442.0300000000007</v>
      </c>
      <c r="H494" s="27">
        <v>4212.91</v>
      </c>
      <c r="I494">
        <f>YEAR(Table1[[#This Row],[Date]])</f>
        <v>2024</v>
      </c>
      <c r="J494" t="str">
        <f>"Q" &amp; ROUNDUP(MONTH(Table1[[#This Row],[Date]])/3, 0) &amp; "'" &amp; RIGHT(YEAR(Table1[[#This Row],[Date]]), 2)</f>
        <v>Q4'24</v>
      </c>
      <c r="K494" t="str">
        <f>VLOOKUP(Table1[[#This Row],[Store ID]],Table3[[Store ID]:[City]],4,FALSE)</f>
        <v>Los Angeles</v>
      </c>
      <c r="L494" t="str">
        <f>VLOOKUP(Table1[[#This Row],[Product Code]],Table4[[Product Code]:[Brand]],5,FALSE)</f>
        <v>VoltEdge</v>
      </c>
      <c r="M494" t="str">
        <f>VLOOKUP(Table1[[#This Row],[Product Code]],Table4[[Product Code]:[Product Category]],3,FALSE)</f>
        <v>Headphones</v>
      </c>
      <c r="N494" t="str">
        <f>_xlfn.XLOOKUP(Table1[[#This Row],[Product Code]],Table4[Product Code],Table4[Subcategory])</f>
        <v>Wired Headphones</v>
      </c>
    </row>
    <row r="495" spans="2:14" x14ac:dyDescent="0.3">
      <c r="B495" s="26" t="s">
        <v>22</v>
      </c>
      <c r="C495" s="26" t="str">
        <f>IF(_xlfn.XLOOKUP(TRIM(Table1[[#This Row],[Store ID]]), 'Stores Details'!B497:B516, 'Stores Details'!G497:G516, "") = "Inactive", "Yes", "No")</f>
        <v>No</v>
      </c>
      <c r="D495" s="14" t="s">
        <v>52</v>
      </c>
      <c r="E495" s="51">
        <v>45203</v>
      </c>
      <c r="F495" s="14">
        <v>34</v>
      </c>
      <c r="G495" s="17">
        <v>9167.08</v>
      </c>
      <c r="H495" s="27">
        <v>5572.2599999999993</v>
      </c>
      <c r="I495">
        <f>YEAR(Table1[[#This Row],[Date]])</f>
        <v>2023</v>
      </c>
      <c r="J495" t="str">
        <f>"Q" &amp; ROUNDUP(MONTH(Table1[[#This Row],[Date]])/3, 0) &amp; "'" &amp; RIGHT(YEAR(Table1[[#This Row],[Date]]), 2)</f>
        <v>Q4'23</v>
      </c>
      <c r="K495" t="str">
        <f>VLOOKUP(Table1[[#This Row],[Store ID]],Table3[[Store ID]:[City]],4,FALSE)</f>
        <v>Detroit</v>
      </c>
      <c r="L495" t="str">
        <f>VLOOKUP(Table1[[#This Row],[Product Code]],Table4[[Product Code]:[Brand]],5,FALSE)</f>
        <v>ASUS</v>
      </c>
      <c r="M495" t="str">
        <f>VLOOKUP(Table1[[#This Row],[Product Code]],Table4[[Product Code]:[Product Category]],3,FALSE)</f>
        <v>Accessories</v>
      </c>
      <c r="N495" t="str">
        <f>_xlfn.XLOOKUP(Table1[[#This Row],[Product Code]],Table4[Product Code],Table4[Subcategory])</f>
        <v>Chargers</v>
      </c>
    </row>
    <row r="496" spans="2:14" x14ac:dyDescent="0.3">
      <c r="B496" s="26" t="s">
        <v>28</v>
      </c>
      <c r="C496" s="26" t="str">
        <f>IF(_xlfn.XLOOKUP(TRIM(Table1[[#This Row],[Store ID]]), 'Stores Details'!B498:B517, 'Stores Details'!G498:G517, "") = "Inactive", "Yes", "No")</f>
        <v>No</v>
      </c>
      <c r="D496" s="14" t="s">
        <v>35</v>
      </c>
      <c r="E496" s="51">
        <v>45506</v>
      </c>
      <c r="F496" s="14">
        <v>6</v>
      </c>
      <c r="G496" s="17">
        <v>2394.96</v>
      </c>
      <c r="H496" s="27">
        <v>1809.84</v>
      </c>
      <c r="I496">
        <f>YEAR(Table1[[#This Row],[Date]])</f>
        <v>2024</v>
      </c>
      <c r="J496" t="str">
        <f>"Q" &amp; ROUNDUP(MONTH(Table1[[#This Row],[Date]])/3, 0) &amp; "'" &amp; RIGHT(YEAR(Table1[[#This Row],[Date]]), 2)</f>
        <v>Q3'24</v>
      </c>
      <c r="K496" t="str">
        <f>VLOOKUP(Table1[[#This Row],[Store ID]],Table3[[Store ID]:[City]],4,FALSE)</f>
        <v>Portland</v>
      </c>
      <c r="L496" t="str">
        <f>VLOOKUP(Table1[[#This Row],[Product Code]],Table4[[Product Code]:[Brand]],5,FALSE)</f>
        <v>Dell</v>
      </c>
      <c r="M496" t="str">
        <f>VLOOKUP(Table1[[#This Row],[Product Code]],Table4[[Product Code]:[Product Category]],3,FALSE)</f>
        <v>Smart Gadgets</v>
      </c>
      <c r="N496" t="str">
        <f>_xlfn.XLOOKUP(Table1[[#This Row],[Product Code]],Table4[Product Code],Table4[Subcategory])</f>
        <v>Streaming Devices</v>
      </c>
    </row>
    <row r="497" spans="2:14" x14ac:dyDescent="0.3">
      <c r="B497" s="26" t="s">
        <v>26</v>
      </c>
      <c r="C497" s="26" t="str">
        <f>IF(_xlfn.XLOOKUP(TRIM(Table1[[#This Row],[Store ID]]), 'Stores Details'!B499:B518, 'Stores Details'!G499:G518, "") = "Inactive", "Yes", "No")</f>
        <v>No</v>
      </c>
      <c r="D497" s="14" t="s">
        <v>56</v>
      </c>
      <c r="E497" s="51">
        <v>45012</v>
      </c>
      <c r="F497" s="14">
        <v>17</v>
      </c>
      <c r="G497" s="17">
        <v>6503.86</v>
      </c>
      <c r="H497" s="27">
        <v>5139.6099999999997</v>
      </c>
      <c r="I497">
        <f>YEAR(Table1[[#This Row],[Date]])</f>
        <v>2023</v>
      </c>
      <c r="J497" t="str">
        <f>"Q" &amp; ROUNDUP(MONTH(Table1[[#This Row],[Date]])/3, 0) &amp; "'" &amp; RIGHT(YEAR(Table1[[#This Row],[Date]]), 2)</f>
        <v>Q1'23</v>
      </c>
      <c r="K497" t="str">
        <f>VLOOKUP(Table1[[#This Row],[Store ID]],Table3[[Store ID]:[City]],4,FALSE)</f>
        <v>Philadelphia</v>
      </c>
      <c r="L497" t="str">
        <f>VLOOKUP(Table1[[#This Row],[Product Code]],Table4[[Product Code]:[Brand]],5,FALSE)</f>
        <v>Samsung</v>
      </c>
      <c r="M497" t="str">
        <f>VLOOKUP(Table1[[#This Row],[Product Code]],Table4[[Product Code]:[Product Category]],3,FALSE)</f>
        <v>Gaming Consoles</v>
      </c>
      <c r="N497" t="str">
        <f>_xlfn.XLOOKUP(Table1[[#This Row],[Product Code]],Table4[Product Code],Table4[Subcategory])</f>
        <v>VR Headsets</v>
      </c>
    </row>
    <row r="498" spans="2:14" x14ac:dyDescent="0.3">
      <c r="B498" s="26" t="s">
        <v>25</v>
      </c>
      <c r="C498" s="26" t="str">
        <f>IF(_xlfn.XLOOKUP(TRIM(Table1[[#This Row],[Store ID]]), 'Stores Details'!B500:B519, 'Stores Details'!G500:G519, "") = "Inactive", "Yes", "No")</f>
        <v>No</v>
      </c>
      <c r="D498" s="14" t="s">
        <v>44</v>
      </c>
      <c r="E498" s="51">
        <v>45406</v>
      </c>
      <c r="F498" s="14">
        <v>5</v>
      </c>
      <c r="G498" s="17">
        <v>4735.25</v>
      </c>
      <c r="H498" s="27">
        <v>3336.9</v>
      </c>
      <c r="I498">
        <f>YEAR(Table1[[#This Row],[Date]])</f>
        <v>2024</v>
      </c>
      <c r="J498" t="str">
        <f>"Q" &amp; ROUNDUP(MONTH(Table1[[#This Row],[Date]])/3, 0) &amp; "'" &amp; RIGHT(YEAR(Table1[[#This Row],[Date]]), 2)</f>
        <v>Q2'24</v>
      </c>
      <c r="K498" t="str">
        <f>VLOOKUP(Table1[[#This Row],[Store ID]],Table3[[Store ID]:[City]],4,FALSE)</f>
        <v>Dallas</v>
      </c>
      <c r="L498" t="str">
        <f>VLOOKUP(Table1[[#This Row],[Product Code]],Table4[[Product Code]:[Brand]],5,FALSE)</f>
        <v>Bose</v>
      </c>
      <c r="M498" t="str">
        <f>VLOOKUP(Table1[[#This Row],[Product Code]],Table4[[Product Code]:[Product Category]],3,FALSE)</f>
        <v>Accessories</v>
      </c>
      <c r="N498" t="str">
        <f>_xlfn.XLOOKUP(Table1[[#This Row],[Product Code]],Table4[Product Code],Table4[Subcategory])</f>
        <v>Keyboards</v>
      </c>
    </row>
    <row r="499" spans="2:14" x14ac:dyDescent="0.3">
      <c r="B499" s="26" t="s">
        <v>14</v>
      </c>
      <c r="C499" s="26" t="str">
        <f>IF(_xlfn.XLOOKUP(TRIM(Table1[[#This Row],[Store ID]]), 'Stores Details'!B501:B520, 'Stores Details'!G501:G520, "") = "Inactive", "Yes", "No")</f>
        <v>No</v>
      </c>
      <c r="D499" s="14" t="s">
        <v>34</v>
      </c>
      <c r="E499" s="51">
        <v>45620</v>
      </c>
      <c r="F499" s="14">
        <v>22</v>
      </c>
      <c r="G499" s="17">
        <v>7109.2999999999993</v>
      </c>
      <c r="H499" s="27">
        <v>4396.92</v>
      </c>
      <c r="I499">
        <f>YEAR(Table1[[#This Row],[Date]])</f>
        <v>2024</v>
      </c>
      <c r="J499" t="str">
        <f>"Q" &amp; ROUNDUP(MONTH(Table1[[#This Row],[Date]])/3, 0) &amp; "'" &amp; RIGHT(YEAR(Table1[[#This Row],[Date]]), 2)</f>
        <v>Q4'24</v>
      </c>
      <c r="K499" t="str">
        <f>VLOOKUP(Table1[[#This Row],[Store ID]],Table3[[Store ID]:[City]],4,FALSE)</f>
        <v>Los Angeles</v>
      </c>
      <c r="L499" t="str">
        <f>VLOOKUP(Table1[[#This Row],[Product Code]],Table4[[Product Code]:[Brand]],5,FALSE)</f>
        <v>Samsung</v>
      </c>
      <c r="M499" t="str">
        <f>VLOOKUP(Table1[[#This Row],[Product Code]],Table4[[Product Code]:[Product Category]],3,FALSE)</f>
        <v>Gaming Consoles</v>
      </c>
      <c r="N499" t="str">
        <f>_xlfn.XLOOKUP(Table1[[#This Row],[Product Code]],Table4[Product Code],Table4[Subcategory])</f>
        <v>Game Consoles</v>
      </c>
    </row>
    <row r="500" spans="2:14" x14ac:dyDescent="0.3">
      <c r="B500" s="26" t="s">
        <v>16</v>
      </c>
      <c r="C500" s="26" t="str">
        <f>IF(_xlfn.XLOOKUP(TRIM(Table1[[#This Row],[Store ID]]), 'Stores Details'!B502:B521, 'Stores Details'!G502:G521, "") = "Inactive", "Yes", "No")</f>
        <v>No</v>
      </c>
      <c r="D500" s="14" t="s">
        <v>40</v>
      </c>
      <c r="E500" s="51">
        <v>45605</v>
      </c>
      <c r="F500" s="14">
        <v>34</v>
      </c>
      <c r="G500" s="17">
        <v>46028.86</v>
      </c>
      <c r="H500" s="27">
        <v>33131.64</v>
      </c>
      <c r="I500">
        <f>YEAR(Table1[[#This Row],[Date]])</f>
        <v>2024</v>
      </c>
      <c r="J500" t="str">
        <f>"Q" &amp; ROUNDUP(MONTH(Table1[[#This Row],[Date]])/3, 0) &amp; "'" &amp; RIGHT(YEAR(Table1[[#This Row],[Date]]), 2)</f>
        <v>Q4'24</v>
      </c>
      <c r="K500" t="str">
        <f>VLOOKUP(Table1[[#This Row],[Store ID]],Table3[[Store ID]:[City]],4,FALSE)</f>
        <v>Chicago</v>
      </c>
      <c r="L500" t="str">
        <f>VLOOKUP(Table1[[#This Row],[Product Code]],Table4[[Product Code]:[Brand]],5,FALSE)</f>
        <v>HP</v>
      </c>
      <c r="M500" t="str">
        <f>VLOOKUP(Table1[[#This Row],[Product Code]],Table4[[Product Code]:[Product Category]],3,FALSE)</f>
        <v>Gaming Consoles</v>
      </c>
      <c r="N500" t="str">
        <f>_xlfn.XLOOKUP(Table1[[#This Row],[Product Code]],Table4[Product Code],Table4[Subcategory])</f>
        <v>Game Consoles</v>
      </c>
    </row>
    <row r="501" spans="2:14" x14ac:dyDescent="0.3">
      <c r="B501" s="26" t="s">
        <v>29</v>
      </c>
      <c r="C501" s="26" t="str">
        <f>IF(_xlfn.XLOOKUP(TRIM(Table1[[#This Row],[Store ID]]), 'Stores Details'!B503:B522, 'Stores Details'!G503:G522, "") = "Inactive", "Yes", "No")</f>
        <v>No</v>
      </c>
      <c r="D501" s="14" t="s">
        <v>50</v>
      </c>
      <c r="E501" s="51">
        <v>45153</v>
      </c>
      <c r="F501" s="14">
        <v>11</v>
      </c>
      <c r="G501" s="17">
        <v>13177.12</v>
      </c>
      <c r="H501" s="27">
        <v>9708.0499999999993</v>
      </c>
      <c r="I501">
        <f>YEAR(Table1[[#This Row],[Date]])</f>
        <v>2023</v>
      </c>
      <c r="J501" t="str">
        <f>"Q" &amp; ROUNDUP(MONTH(Table1[[#This Row],[Date]])/3, 0) &amp; "'" &amp; RIGHT(YEAR(Table1[[#This Row],[Date]]), 2)</f>
        <v>Q3'23</v>
      </c>
      <c r="K501" t="str">
        <f>VLOOKUP(Table1[[#This Row],[Store ID]],Table3[[Store ID]:[City]],4,FALSE)</f>
        <v>Kansas City</v>
      </c>
      <c r="L501" t="str">
        <f>VLOOKUP(Table1[[#This Row],[Product Code]],Table4[[Product Code]:[Brand]],5,FALSE)</f>
        <v>VoltEdge</v>
      </c>
      <c r="M501" t="str">
        <f>VLOOKUP(Table1[[#This Row],[Product Code]],Table4[[Product Code]:[Product Category]],3,FALSE)</f>
        <v>Smart Gadgets</v>
      </c>
      <c r="N501" t="str">
        <f>_xlfn.XLOOKUP(Table1[[#This Row],[Product Code]],Table4[Product Code],Table4[Subcategory])</f>
        <v>Fitness Bands</v>
      </c>
    </row>
    <row r="502" spans="2:14" x14ac:dyDescent="0.3">
      <c r="B502" s="26" t="s">
        <v>27</v>
      </c>
      <c r="C502" s="26" t="str">
        <f>IF(_xlfn.XLOOKUP(TRIM(Table1[[#This Row],[Store ID]]), 'Stores Details'!B504:B523, 'Stores Details'!G504:G523, "") = "Inactive", "Yes", "No")</f>
        <v>No</v>
      </c>
      <c r="D502" s="14" t="s">
        <v>57</v>
      </c>
      <c r="E502" s="51">
        <v>45033</v>
      </c>
      <c r="F502" s="14">
        <v>17</v>
      </c>
      <c r="G502" s="17">
        <v>15019.33</v>
      </c>
      <c r="H502" s="27">
        <v>10473.530000000001</v>
      </c>
      <c r="I502">
        <f>YEAR(Table1[[#This Row],[Date]])</f>
        <v>2023</v>
      </c>
      <c r="J502" t="str">
        <f>"Q" &amp; ROUNDUP(MONTH(Table1[[#This Row],[Date]])/3, 0) &amp; "'" &amp; RIGHT(YEAR(Table1[[#This Row],[Date]]), 2)</f>
        <v>Q2'23</v>
      </c>
      <c r="K502" t="str">
        <f>VLOOKUP(Table1[[#This Row],[Store ID]],Table3[[Store ID]:[City]],4,FALSE)</f>
        <v>New York</v>
      </c>
      <c r="L502" t="str">
        <f>VLOOKUP(Table1[[#This Row],[Product Code]],Table4[[Product Code]:[Brand]],5,FALSE)</f>
        <v>Bose</v>
      </c>
      <c r="M502" t="str">
        <f>VLOOKUP(Table1[[#This Row],[Product Code]],Table4[[Product Code]:[Product Category]],3,FALSE)</f>
        <v>Headphones</v>
      </c>
      <c r="N502" t="str">
        <f>_xlfn.XLOOKUP(Table1[[#This Row],[Product Code]],Table4[Product Code],Table4[Subcategory])</f>
        <v>Noise-Canceling Over-Ear</v>
      </c>
    </row>
    <row r="503" spans="2:14" x14ac:dyDescent="0.3">
      <c r="B503" s="26" t="s">
        <v>20</v>
      </c>
      <c r="C503" s="26" t="str">
        <f>IF(_xlfn.XLOOKUP(TRIM(Table1[[#This Row],[Store ID]]), 'Stores Details'!B505:B524, 'Stores Details'!G505:G524, "") = "Inactive", "Yes", "No")</f>
        <v>No</v>
      </c>
      <c r="D503" s="14" t="s">
        <v>46</v>
      </c>
      <c r="E503" s="51">
        <v>45338</v>
      </c>
      <c r="F503" s="14">
        <v>12</v>
      </c>
      <c r="G503" s="17">
        <v>10600.8</v>
      </c>
      <c r="H503" s="27">
        <v>7253.88</v>
      </c>
      <c r="I503">
        <f>YEAR(Table1[[#This Row],[Date]])</f>
        <v>2024</v>
      </c>
      <c r="J503" t="str">
        <f>"Q" &amp; ROUNDUP(MONTH(Table1[[#This Row],[Date]])/3, 0) &amp; "'" &amp; RIGHT(YEAR(Table1[[#This Row],[Date]]), 2)</f>
        <v>Q1'24</v>
      </c>
      <c r="K503" t="str">
        <f>VLOOKUP(Table1[[#This Row],[Store ID]],Table3[[Store ID]:[City]],4,FALSE)</f>
        <v>Denver</v>
      </c>
      <c r="L503" t="str">
        <f>VLOOKUP(Table1[[#This Row],[Product Code]],Table4[[Product Code]:[Brand]],5,FALSE)</f>
        <v>Bose</v>
      </c>
      <c r="M503" t="str">
        <f>VLOOKUP(Table1[[#This Row],[Product Code]],Table4[[Product Code]:[Product Category]],3,FALSE)</f>
        <v>Headphones</v>
      </c>
      <c r="N503" t="str">
        <f>_xlfn.XLOOKUP(Table1[[#This Row],[Product Code]],Table4[Product Code],Table4[Subcategory])</f>
        <v>Wireless Headphones</v>
      </c>
    </row>
    <row r="504" spans="2:14" x14ac:dyDescent="0.3">
      <c r="B504" s="26" t="s">
        <v>21</v>
      </c>
      <c r="C504" s="26" t="str">
        <f>IF(_xlfn.XLOOKUP(TRIM(Table1[[#This Row],[Store ID]]), 'Stores Details'!B506:B525, 'Stores Details'!G506:G525, "") = "Inactive", "Yes", "No")</f>
        <v>No</v>
      </c>
      <c r="D504" s="14" t="s">
        <v>33</v>
      </c>
      <c r="E504" s="51">
        <v>45531</v>
      </c>
      <c r="F504" s="14">
        <v>8</v>
      </c>
      <c r="G504" s="17">
        <v>1892.88</v>
      </c>
      <c r="H504" s="27">
        <v>1465.36</v>
      </c>
      <c r="I504">
        <f>YEAR(Table1[[#This Row],[Date]])</f>
        <v>2024</v>
      </c>
      <c r="J504" t="str">
        <f>"Q" &amp; ROUNDUP(MONTH(Table1[[#This Row],[Date]])/3, 0) &amp; "'" &amp; RIGHT(YEAR(Table1[[#This Row],[Date]]), 2)</f>
        <v>Q3'24</v>
      </c>
      <c r="K504" t="str">
        <f>VLOOKUP(Table1[[#This Row],[Store ID]],Table3[[Store ID]:[City]],4,FALSE)</f>
        <v>Raleigh</v>
      </c>
      <c r="L504" t="str">
        <f>VLOOKUP(Table1[[#This Row],[Product Code]],Table4[[Product Code]:[Brand]],5,FALSE)</f>
        <v>VoltEdge</v>
      </c>
      <c r="M504" t="str">
        <f>VLOOKUP(Table1[[#This Row],[Product Code]],Table4[[Product Code]:[Product Category]],3,FALSE)</f>
        <v>Headphones</v>
      </c>
      <c r="N504" t="str">
        <f>_xlfn.XLOOKUP(Table1[[#This Row],[Product Code]],Table4[Product Code],Table4[Subcategory])</f>
        <v>Wired Headphones</v>
      </c>
    </row>
    <row r="505" spans="2:14" x14ac:dyDescent="0.3">
      <c r="B505" s="26" t="s">
        <v>24</v>
      </c>
      <c r="C505" s="26" t="str">
        <f>IF(_xlfn.XLOOKUP(TRIM(Table1[[#This Row],[Store ID]]), 'Stores Details'!B507:B526, 'Stores Details'!G507:G526, "") = "Inactive", "Yes", "No")</f>
        <v>No</v>
      </c>
      <c r="D505" s="14" t="s">
        <v>36</v>
      </c>
      <c r="E505" s="51">
        <v>45595</v>
      </c>
      <c r="F505" s="14">
        <v>29</v>
      </c>
      <c r="G505" s="17">
        <v>21169.420000000002</v>
      </c>
      <c r="H505" s="27">
        <v>17080.71</v>
      </c>
      <c r="I505">
        <f>YEAR(Table1[[#This Row],[Date]])</f>
        <v>2024</v>
      </c>
      <c r="J505" t="str">
        <f>"Q" &amp; ROUNDUP(MONTH(Table1[[#This Row],[Date]])/3, 0) &amp; "'" &amp; RIGHT(YEAR(Table1[[#This Row],[Date]]), 2)</f>
        <v>Q4'24</v>
      </c>
      <c r="K505" t="str">
        <f>VLOOKUP(Table1[[#This Row],[Store ID]],Table3[[Store ID]:[City]],4,FALSE)</f>
        <v>Atlanta</v>
      </c>
      <c r="L505" t="str">
        <f>VLOOKUP(Table1[[#This Row],[Product Code]],Table4[[Product Code]:[Brand]],5,FALSE)</f>
        <v>VoltEdge</v>
      </c>
      <c r="M505" t="str">
        <f>VLOOKUP(Table1[[#This Row],[Product Code]],Table4[[Product Code]:[Product Category]],3,FALSE)</f>
        <v>Gaming Consoles</v>
      </c>
      <c r="N505" t="str">
        <f>_xlfn.XLOOKUP(Table1[[#This Row],[Product Code]],Table4[Product Code],Table4[Subcategory])</f>
        <v>VR Headsets</v>
      </c>
    </row>
    <row r="506" spans="2:14" x14ac:dyDescent="0.3">
      <c r="B506" s="26" t="s">
        <v>14</v>
      </c>
      <c r="C506" s="26" t="str">
        <f>IF(_xlfn.XLOOKUP(TRIM(Table1[[#This Row],[Store ID]]), 'Stores Details'!B508:B527, 'Stores Details'!G508:G527, "") = "Inactive", "Yes", "No")</f>
        <v>No</v>
      </c>
      <c r="D506" s="14" t="s">
        <v>38</v>
      </c>
      <c r="E506" s="51">
        <v>45490</v>
      </c>
      <c r="F506" s="14">
        <v>6</v>
      </c>
      <c r="G506" s="17">
        <v>7023.84</v>
      </c>
      <c r="H506" s="27">
        <v>5611.0199999999995</v>
      </c>
      <c r="I506">
        <f>YEAR(Table1[[#This Row],[Date]])</f>
        <v>2024</v>
      </c>
      <c r="J506" t="str">
        <f>"Q" &amp; ROUNDUP(MONTH(Table1[[#This Row],[Date]])/3, 0) &amp; "'" &amp; RIGHT(YEAR(Table1[[#This Row],[Date]]), 2)</f>
        <v>Q3'24</v>
      </c>
      <c r="K506" t="str">
        <f>VLOOKUP(Table1[[#This Row],[Store ID]],Table3[[Store ID]:[City]],4,FALSE)</f>
        <v>Los Angeles</v>
      </c>
      <c r="L506" t="str">
        <f>VLOOKUP(Table1[[#This Row],[Product Code]],Table4[[Product Code]:[Brand]],5,FALSE)</f>
        <v>HP</v>
      </c>
      <c r="M506" t="str">
        <f>VLOOKUP(Table1[[#This Row],[Product Code]],Table4[[Product Code]:[Product Category]],3,FALSE)</f>
        <v>Gaming Consoles</v>
      </c>
      <c r="N506" t="str">
        <f>_xlfn.XLOOKUP(Table1[[#This Row],[Product Code]],Table4[Product Code],Table4[Subcategory])</f>
        <v>Game Consoles</v>
      </c>
    </row>
    <row r="507" spans="2:14" x14ac:dyDescent="0.3">
      <c r="B507" s="26" t="s">
        <v>28</v>
      </c>
      <c r="C507" s="26" t="str">
        <f>IF(_xlfn.XLOOKUP(TRIM(Table1[[#This Row],[Store ID]]), 'Stores Details'!B509:B528, 'Stores Details'!G509:G528, "") = "Inactive", "Yes", "No")</f>
        <v>No</v>
      </c>
      <c r="D507" s="14" t="s">
        <v>67</v>
      </c>
      <c r="E507" s="51">
        <v>45156</v>
      </c>
      <c r="F507" s="14">
        <v>12</v>
      </c>
      <c r="G507" s="17">
        <v>12641.76</v>
      </c>
      <c r="H507" s="27">
        <v>7515.12</v>
      </c>
      <c r="I507">
        <f>YEAR(Table1[[#This Row],[Date]])</f>
        <v>2023</v>
      </c>
      <c r="J507" t="str">
        <f>"Q" &amp; ROUNDUP(MONTH(Table1[[#This Row],[Date]])/3, 0) &amp; "'" &amp; RIGHT(YEAR(Table1[[#This Row],[Date]]), 2)</f>
        <v>Q3'23</v>
      </c>
      <c r="K507" t="str">
        <f>VLOOKUP(Table1[[#This Row],[Store ID]],Table3[[Store ID]:[City]],4,FALSE)</f>
        <v>Portland</v>
      </c>
      <c r="L507" t="str">
        <f>VLOOKUP(Table1[[#This Row],[Product Code]],Table4[[Product Code]:[Brand]],5,FALSE)</f>
        <v>VoltEdge</v>
      </c>
      <c r="M507" t="str">
        <f>VLOOKUP(Table1[[#This Row],[Product Code]],Table4[[Product Code]:[Product Category]],3,FALSE)</f>
        <v>Accessories</v>
      </c>
      <c r="N507" t="str">
        <f>_xlfn.XLOOKUP(Table1[[#This Row],[Product Code]],Table4[Product Code],Table4[Subcategory])</f>
        <v>Keyboards</v>
      </c>
    </row>
    <row r="508" spans="2:14" x14ac:dyDescent="0.3">
      <c r="B508" s="26" t="s">
        <v>20</v>
      </c>
      <c r="C508" s="26" t="str">
        <f>IF(_xlfn.XLOOKUP(TRIM(Table1[[#This Row],[Store ID]]), 'Stores Details'!B510:B529, 'Stores Details'!G510:G529, "") = "Inactive", "Yes", "No")</f>
        <v>No</v>
      </c>
      <c r="D508" s="14" t="s">
        <v>54</v>
      </c>
      <c r="E508" s="51">
        <v>45148</v>
      </c>
      <c r="F508" s="14">
        <v>7</v>
      </c>
      <c r="G508" s="17">
        <v>9821.07</v>
      </c>
      <c r="H508" s="27">
        <v>6233.8499999999995</v>
      </c>
      <c r="I508">
        <f>YEAR(Table1[[#This Row],[Date]])</f>
        <v>2023</v>
      </c>
      <c r="J508" t="str">
        <f>"Q" &amp; ROUNDUP(MONTH(Table1[[#This Row],[Date]])/3, 0) &amp; "'" &amp; RIGHT(YEAR(Table1[[#This Row],[Date]]), 2)</f>
        <v>Q3'23</v>
      </c>
      <c r="K508" t="str">
        <f>VLOOKUP(Table1[[#This Row],[Store ID]],Table3[[Store ID]:[City]],4,FALSE)</f>
        <v>Denver</v>
      </c>
      <c r="L508" t="str">
        <f>VLOOKUP(Table1[[#This Row],[Product Code]],Table4[[Product Code]:[Brand]],5,FALSE)</f>
        <v>Apple</v>
      </c>
      <c r="M508" t="str">
        <f>VLOOKUP(Table1[[#This Row],[Product Code]],Table4[[Product Code]:[Product Category]],3,FALSE)</f>
        <v>Gaming Consoles</v>
      </c>
      <c r="N508" t="str">
        <f>_xlfn.XLOOKUP(Table1[[#This Row],[Product Code]],Table4[Product Code],Table4[Subcategory])</f>
        <v>Game Consoles</v>
      </c>
    </row>
    <row r="509" spans="2:14" x14ac:dyDescent="0.3">
      <c r="B509" s="26" t="s">
        <v>22</v>
      </c>
      <c r="C509" s="26" t="str">
        <f>IF(_xlfn.XLOOKUP(TRIM(Table1[[#This Row],[Store ID]]), 'Stores Details'!B511:B530, 'Stores Details'!G511:G530, "") = "Inactive", "Yes", "No")</f>
        <v>No</v>
      </c>
      <c r="D509" s="14" t="s">
        <v>45</v>
      </c>
      <c r="E509" s="51">
        <v>45491</v>
      </c>
      <c r="F509" s="14">
        <v>18</v>
      </c>
      <c r="G509" s="17">
        <v>12093.300000000001</v>
      </c>
      <c r="H509" s="27">
        <v>9550.6200000000008</v>
      </c>
      <c r="I509">
        <f>YEAR(Table1[[#This Row],[Date]])</f>
        <v>2024</v>
      </c>
      <c r="J509" t="str">
        <f>"Q" &amp; ROUNDUP(MONTH(Table1[[#This Row],[Date]])/3, 0) &amp; "'" &amp; RIGHT(YEAR(Table1[[#This Row],[Date]]), 2)</f>
        <v>Q3'24</v>
      </c>
      <c r="K509" t="str">
        <f>VLOOKUP(Table1[[#This Row],[Store ID]],Table3[[Store ID]:[City]],4,FALSE)</f>
        <v>Detroit</v>
      </c>
      <c r="L509" t="str">
        <f>VLOOKUP(Table1[[#This Row],[Product Code]],Table4[[Product Code]:[Brand]],5,FALSE)</f>
        <v>VoltEdge</v>
      </c>
      <c r="M509" t="str">
        <f>VLOOKUP(Table1[[#This Row],[Product Code]],Table4[[Product Code]:[Product Category]],3,FALSE)</f>
        <v>Accessories</v>
      </c>
      <c r="N509" t="str">
        <f>_xlfn.XLOOKUP(Table1[[#This Row],[Product Code]],Table4[Product Code],Table4[Subcategory])</f>
        <v>Chargers</v>
      </c>
    </row>
    <row r="510" spans="2:14" x14ac:dyDescent="0.3">
      <c r="B510" s="26" t="s">
        <v>20</v>
      </c>
      <c r="C510" s="26" t="str">
        <f>IF(_xlfn.XLOOKUP(TRIM(Table1[[#This Row],[Store ID]]), 'Stores Details'!B512:B531, 'Stores Details'!G512:G531, "") = "Inactive", "Yes", "No")</f>
        <v>No</v>
      </c>
      <c r="D510" s="14" t="s">
        <v>33</v>
      </c>
      <c r="E510" s="51">
        <v>45636</v>
      </c>
      <c r="F510" s="14">
        <v>23</v>
      </c>
      <c r="G510" s="17">
        <v>5442.0300000000007</v>
      </c>
      <c r="H510" s="27">
        <v>4212.91</v>
      </c>
      <c r="I510">
        <f>YEAR(Table1[[#This Row],[Date]])</f>
        <v>2024</v>
      </c>
      <c r="J510" t="str">
        <f>"Q" &amp; ROUNDUP(MONTH(Table1[[#This Row],[Date]])/3, 0) &amp; "'" &amp; RIGHT(YEAR(Table1[[#This Row],[Date]]), 2)</f>
        <v>Q4'24</v>
      </c>
      <c r="K510" t="str">
        <f>VLOOKUP(Table1[[#This Row],[Store ID]],Table3[[Store ID]:[City]],4,FALSE)</f>
        <v>Denver</v>
      </c>
      <c r="L510" t="str">
        <f>VLOOKUP(Table1[[#This Row],[Product Code]],Table4[[Product Code]:[Brand]],5,FALSE)</f>
        <v>VoltEdge</v>
      </c>
      <c r="M510" t="str">
        <f>VLOOKUP(Table1[[#This Row],[Product Code]],Table4[[Product Code]:[Product Category]],3,FALSE)</f>
        <v>Headphones</v>
      </c>
      <c r="N510" t="str">
        <f>_xlfn.XLOOKUP(Table1[[#This Row],[Product Code]],Table4[Product Code],Table4[Subcategory])</f>
        <v>Wired Headphones</v>
      </c>
    </row>
    <row r="511" spans="2:14" x14ac:dyDescent="0.3">
      <c r="B511" s="26" t="s">
        <v>14</v>
      </c>
      <c r="C511" s="26" t="str">
        <f>IF(_xlfn.XLOOKUP(TRIM(Table1[[#This Row],[Store ID]]), 'Stores Details'!B513:B532, 'Stores Details'!G513:G532, "") = "Inactive", "Yes", "No")</f>
        <v>No</v>
      </c>
      <c r="D511" s="14" t="s">
        <v>40</v>
      </c>
      <c r="E511" s="51">
        <v>45456</v>
      </c>
      <c r="F511" s="14">
        <v>2</v>
      </c>
      <c r="G511" s="17">
        <v>2707.58</v>
      </c>
      <c r="H511" s="27">
        <v>1948.92</v>
      </c>
      <c r="I511">
        <f>YEAR(Table1[[#This Row],[Date]])</f>
        <v>2024</v>
      </c>
      <c r="J511" t="str">
        <f>"Q" &amp; ROUNDUP(MONTH(Table1[[#This Row],[Date]])/3, 0) &amp; "'" &amp; RIGHT(YEAR(Table1[[#This Row],[Date]]), 2)</f>
        <v>Q2'24</v>
      </c>
      <c r="K511" t="str">
        <f>VLOOKUP(Table1[[#This Row],[Store ID]],Table3[[Store ID]:[City]],4,FALSE)</f>
        <v>Los Angeles</v>
      </c>
      <c r="L511" t="str">
        <f>VLOOKUP(Table1[[#This Row],[Product Code]],Table4[[Product Code]:[Brand]],5,FALSE)</f>
        <v>HP</v>
      </c>
      <c r="M511" t="str">
        <f>VLOOKUP(Table1[[#This Row],[Product Code]],Table4[[Product Code]:[Product Category]],3,FALSE)</f>
        <v>Gaming Consoles</v>
      </c>
      <c r="N511" t="str">
        <f>_xlfn.XLOOKUP(Table1[[#This Row],[Product Code]],Table4[Product Code],Table4[Subcategory])</f>
        <v>Game Consoles</v>
      </c>
    </row>
    <row r="512" spans="2:14" x14ac:dyDescent="0.3">
      <c r="B512" s="26" t="s">
        <v>28</v>
      </c>
      <c r="C512" s="26" t="str">
        <f>IF(_xlfn.XLOOKUP(TRIM(Table1[[#This Row],[Store ID]]), 'Stores Details'!B514:B533, 'Stores Details'!G514:G533, "") = "Inactive", "Yes", "No")</f>
        <v>No</v>
      </c>
      <c r="D512" s="14" t="s">
        <v>69</v>
      </c>
      <c r="E512" s="51">
        <v>44986</v>
      </c>
      <c r="F512" s="14">
        <v>13</v>
      </c>
      <c r="G512" s="17">
        <v>13844.48</v>
      </c>
      <c r="H512" s="27">
        <v>8926.7099999999991</v>
      </c>
      <c r="I512">
        <f>YEAR(Table1[[#This Row],[Date]])</f>
        <v>2023</v>
      </c>
      <c r="J512" t="str">
        <f>"Q" &amp; ROUNDUP(MONTH(Table1[[#This Row],[Date]])/3, 0) &amp; "'" &amp; RIGHT(YEAR(Table1[[#This Row],[Date]]), 2)</f>
        <v>Q1'23</v>
      </c>
      <c r="K512" t="str">
        <f>VLOOKUP(Table1[[#This Row],[Store ID]],Table3[[Store ID]:[City]],4,FALSE)</f>
        <v>Portland</v>
      </c>
      <c r="L512" t="str">
        <f>VLOOKUP(Table1[[#This Row],[Product Code]],Table4[[Product Code]:[Brand]],5,FALSE)</f>
        <v>VoltEdge</v>
      </c>
      <c r="M512" t="str">
        <f>VLOOKUP(Table1[[#This Row],[Product Code]],Table4[[Product Code]:[Product Category]],3,FALSE)</f>
        <v>Gaming Consoles</v>
      </c>
      <c r="N512" t="str">
        <f>_xlfn.XLOOKUP(Table1[[#This Row],[Product Code]],Table4[Product Code],Table4[Subcategory])</f>
        <v>VR Headsets</v>
      </c>
    </row>
    <row r="513" spans="2:14" x14ac:dyDescent="0.3">
      <c r="B513" s="26" t="s">
        <v>20</v>
      </c>
      <c r="C513" s="26" t="str">
        <f>IF(_xlfn.XLOOKUP(TRIM(Table1[[#This Row],[Store ID]]), 'Stores Details'!B515:B534, 'Stores Details'!G515:G534, "") = "Inactive", "Yes", "No")</f>
        <v>No</v>
      </c>
      <c r="D513" s="14" t="s">
        <v>71</v>
      </c>
      <c r="E513" s="51">
        <v>45058</v>
      </c>
      <c r="F513" s="14">
        <v>3</v>
      </c>
      <c r="G513" s="17">
        <v>777.81</v>
      </c>
      <c r="H513" s="27">
        <v>508.40999999999997</v>
      </c>
      <c r="I513">
        <f>YEAR(Table1[[#This Row],[Date]])</f>
        <v>2023</v>
      </c>
      <c r="J513" t="str">
        <f>"Q" &amp; ROUNDUP(MONTH(Table1[[#This Row],[Date]])/3, 0) &amp; "'" &amp; RIGHT(YEAR(Table1[[#This Row],[Date]]), 2)</f>
        <v>Q2'23</v>
      </c>
      <c r="K513" t="str">
        <f>VLOOKUP(Table1[[#This Row],[Store ID]],Table3[[Store ID]:[City]],4,FALSE)</f>
        <v>Denver</v>
      </c>
      <c r="L513" t="str">
        <f>VLOOKUP(Table1[[#This Row],[Product Code]],Table4[[Product Code]:[Brand]],5,FALSE)</f>
        <v>HP</v>
      </c>
      <c r="M513" t="str">
        <f>VLOOKUP(Table1[[#This Row],[Product Code]],Table4[[Product Code]:[Product Category]],3,FALSE)</f>
        <v>Smart Gadgets</v>
      </c>
      <c r="N513" t="str">
        <f>_xlfn.XLOOKUP(Table1[[#This Row],[Product Code]],Table4[Product Code],Table4[Subcategory])</f>
        <v>Smart Speakers</v>
      </c>
    </row>
    <row r="514" spans="2:14" x14ac:dyDescent="0.3">
      <c r="B514" s="26" t="s">
        <v>20</v>
      </c>
      <c r="C514" s="26" t="str">
        <f>IF(_xlfn.XLOOKUP(TRIM(Table1[[#This Row],[Store ID]]), 'Stores Details'!B516:B535, 'Stores Details'!G516:G535, "") = "Inactive", "Yes", "No")</f>
        <v>No</v>
      </c>
      <c r="D514" s="14" t="s">
        <v>62</v>
      </c>
      <c r="E514" s="51">
        <v>45158</v>
      </c>
      <c r="F514" s="14">
        <v>13</v>
      </c>
      <c r="G514" s="17">
        <v>8489</v>
      </c>
      <c r="H514" s="27">
        <v>6358.95</v>
      </c>
      <c r="I514">
        <f>YEAR(Table1[[#This Row],[Date]])</f>
        <v>2023</v>
      </c>
      <c r="J514" t="str">
        <f>"Q" &amp; ROUNDUP(MONTH(Table1[[#This Row],[Date]])/3, 0) &amp; "'" &amp; RIGHT(YEAR(Table1[[#This Row],[Date]]), 2)</f>
        <v>Q3'23</v>
      </c>
      <c r="K514" t="str">
        <f>VLOOKUP(Table1[[#This Row],[Store ID]],Table3[[Store ID]:[City]],4,FALSE)</f>
        <v>Denver</v>
      </c>
      <c r="L514" t="str">
        <f>VLOOKUP(Table1[[#This Row],[Product Code]],Table4[[Product Code]:[Brand]],5,FALSE)</f>
        <v>ASUS</v>
      </c>
      <c r="M514" t="str">
        <f>VLOOKUP(Table1[[#This Row],[Product Code]],Table4[[Product Code]:[Product Category]],3,FALSE)</f>
        <v>Laptops</v>
      </c>
      <c r="N514" t="str">
        <f>_xlfn.XLOOKUP(Table1[[#This Row],[Product Code]],Table4[Product Code],Table4[Subcategory])</f>
        <v>Gaming Laptops</v>
      </c>
    </row>
    <row r="515" spans="2:14" x14ac:dyDescent="0.3">
      <c r="B515" s="26" t="s">
        <v>14</v>
      </c>
      <c r="C515" s="26" t="str">
        <f>IF(_xlfn.XLOOKUP(TRIM(Table1[[#This Row],[Store ID]]), 'Stores Details'!B517:B536, 'Stores Details'!G517:G536, "") = "Inactive", "Yes", "No")</f>
        <v>No</v>
      </c>
      <c r="D515" s="14" t="s">
        <v>32</v>
      </c>
      <c r="E515" s="51">
        <v>45489</v>
      </c>
      <c r="F515" s="14">
        <v>11</v>
      </c>
      <c r="G515" s="17">
        <v>2012.78</v>
      </c>
      <c r="H515" s="27">
        <v>1529.11</v>
      </c>
      <c r="I515">
        <f>YEAR(Table1[[#This Row],[Date]])</f>
        <v>2024</v>
      </c>
      <c r="J515" t="str">
        <f>"Q" &amp; ROUNDUP(MONTH(Table1[[#This Row],[Date]])/3, 0) &amp; "'" &amp; RIGHT(YEAR(Table1[[#This Row],[Date]]), 2)</f>
        <v>Q3'24</v>
      </c>
      <c r="K515" t="str">
        <f>VLOOKUP(Table1[[#This Row],[Store ID]],Table3[[Store ID]:[City]],4,FALSE)</f>
        <v>Los Angeles</v>
      </c>
      <c r="L515" t="str">
        <f>VLOOKUP(Table1[[#This Row],[Product Code]],Table4[[Product Code]:[Brand]],5,FALSE)</f>
        <v>Sony</v>
      </c>
      <c r="M515" t="str">
        <f>VLOOKUP(Table1[[#This Row],[Product Code]],Table4[[Product Code]:[Product Category]],3,FALSE)</f>
        <v>Accessories</v>
      </c>
      <c r="N515" t="str">
        <f>_xlfn.XLOOKUP(Table1[[#This Row],[Product Code]],Table4[Product Code],Table4[Subcategory])</f>
        <v>Chargers</v>
      </c>
    </row>
    <row r="516" spans="2:14" x14ac:dyDescent="0.3">
      <c r="B516" s="26" t="s">
        <v>25</v>
      </c>
      <c r="C516" s="26" t="str">
        <f>IF(_xlfn.XLOOKUP(TRIM(Table1[[#This Row],[Store ID]]), 'Stores Details'!B518:B537, 'Stores Details'!G518:G537, "") = "Inactive", "Yes", "No")</f>
        <v>No</v>
      </c>
      <c r="D516" s="14" t="s">
        <v>39</v>
      </c>
      <c r="E516" s="51">
        <v>45642</v>
      </c>
      <c r="F516" s="14">
        <v>26</v>
      </c>
      <c r="G516" s="17">
        <v>11015.42</v>
      </c>
      <c r="H516" s="27">
        <v>7178.6</v>
      </c>
      <c r="I516">
        <f>YEAR(Table1[[#This Row],[Date]])</f>
        <v>2024</v>
      </c>
      <c r="J516" t="str">
        <f>"Q" &amp; ROUNDUP(MONTH(Table1[[#This Row],[Date]])/3, 0) &amp; "'" &amp; RIGHT(YEAR(Table1[[#This Row],[Date]]), 2)</f>
        <v>Q4'24</v>
      </c>
      <c r="K516" t="str">
        <f>VLOOKUP(Table1[[#This Row],[Store ID]],Table3[[Store ID]:[City]],4,FALSE)</f>
        <v>Dallas</v>
      </c>
      <c r="L516" t="str">
        <f>VLOOKUP(Table1[[#This Row],[Product Code]],Table4[[Product Code]:[Brand]],5,FALSE)</f>
        <v>Apple</v>
      </c>
      <c r="M516" t="str">
        <f>VLOOKUP(Table1[[#This Row],[Product Code]],Table4[[Product Code]:[Product Category]],3,FALSE)</f>
        <v>Laptops</v>
      </c>
      <c r="N516" t="str">
        <f>_xlfn.XLOOKUP(Table1[[#This Row],[Product Code]],Table4[Product Code],Table4[Subcategory])</f>
        <v>Ultrabooks</v>
      </c>
    </row>
    <row r="517" spans="2:14" x14ac:dyDescent="0.3">
      <c r="B517" s="26" t="s">
        <v>25</v>
      </c>
      <c r="C517" s="26" t="str">
        <f>IF(_xlfn.XLOOKUP(TRIM(Table1[[#This Row],[Store ID]]), 'Stores Details'!B519:B538, 'Stores Details'!G519:G538, "") = "Inactive", "Yes", "No")</f>
        <v>No</v>
      </c>
      <c r="D517" s="14" t="s">
        <v>67</v>
      </c>
      <c r="E517" s="51">
        <v>45228</v>
      </c>
      <c r="F517" s="14">
        <v>41</v>
      </c>
      <c r="G517" s="17">
        <v>43192.68</v>
      </c>
      <c r="H517" s="27">
        <v>25676.66</v>
      </c>
      <c r="I517">
        <f>YEAR(Table1[[#This Row],[Date]])</f>
        <v>2023</v>
      </c>
      <c r="J517" t="str">
        <f>"Q" &amp; ROUNDUP(MONTH(Table1[[#This Row],[Date]])/3, 0) &amp; "'" &amp; RIGHT(YEAR(Table1[[#This Row],[Date]]), 2)</f>
        <v>Q4'23</v>
      </c>
      <c r="K517" t="str">
        <f>VLOOKUP(Table1[[#This Row],[Store ID]],Table3[[Store ID]:[City]],4,FALSE)</f>
        <v>Dallas</v>
      </c>
      <c r="L517" t="str">
        <f>VLOOKUP(Table1[[#This Row],[Product Code]],Table4[[Product Code]:[Brand]],5,FALSE)</f>
        <v>VoltEdge</v>
      </c>
      <c r="M517" t="str">
        <f>VLOOKUP(Table1[[#This Row],[Product Code]],Table4[[Product Code]:[Product Category]],3,FALSE)</f>
        <v>Accessories</v>
      </c>
      <c r="N517" t="str">
        <f>_xlfn.XLOOKUP(Table1[[#This Row],[Product Code]],Table4[Product Code],Table4[Subcategory])</f>
        <v>Keyboards</v>
      </c>
    </row>
    <row r="518" spans="2:14" x14ac:dyDescent="0.3">
      <c r="B518" s="26" t="s">
        <v>16</v>
      </c>
      <c r="C518" s="26" t="str">
        <f>IF(_xlfn.XLOOKUP(TRIM(Table1[[#This Row],[Store ID]]), 'Stores Details'!B520:B539, 'Stores Details'!G520:G539, "") = "Inactive", "Yes", "No")</f>
        <v>No</v>
      </c>
      <c r="D518" s="14" t="s">
        <v>55</v>
      </c>
      <c r="E518" s="51">
        <v>45437</v>
      </c>
      <c r="F518" s="14">
        <v>16</v>
      </c>
      <c r="G518" s="17">
        <v>16859.04</v>
      </c>
      <c r="H518" s="27">
        <v>10441.120000000001</v>
      </c>
      <c r="I518">
        <f>YEAR(Table1[[#This Row],[Date]])</f>
        <v>2024</v>
      </c>
      <c r="J518" t="str">
        <f>"Q" &amp; ROUNDUP(MONTH(Table1[[#This Row],[Date]])/3, 0) &amp; "'" &amp; RIGHT(YEAR(Table1[[#This Row],[Date]]), 2)</f>
        <v>Q2'24</v>
      </c>
      <c r="K518" t="str">
        <f>VLOOKUP(Table1[[#This Row],[Store ID]],Table3[[Store ID]:[City]],4,FALSE)</f>
        <v>Chicago</v>
      </c>
      <c r="L518" t="str">
        <f>VLOOKUP(Table1[[#This Row],[Product Code]],Table4[[Product Code]:[Brand]],5,FALSE)</f>
        <v>Sony</v>
      </c>
      <c r="M518" t="str">
        <f>VLOOKUP(Table1[[#This Row],[Product Code]],Table4[[Product Code]:[Product Category]],3,FALSE)</f>
        <v>Smart Gadgets</v>
      </c>
      <c r="N518" t="str">
        <f>_xlfn.XLOOKUP(Table1[[#This Row],[Product Code]],Table4[Product Code],Table4[Subcategory])</f>
        <v>Fitness Bands</v>
      </c>
    </row>
    <row r="519" spans="2:14" x14ac:dyDescent="0.3">
      <c r="B519" s="26" t="s">
        <v>27</v>
      </c>
      <c r="C519" s="26" t="str">
        <f>IF(_xlfn.XLOOKUP(TRIM(Table1[[#This Row],[Store ID]]), 'Stores Details'!B521:B540, 'Stores Details'!G521:G540, "") = "Inactive", "Yes", "No")</f>
        <v>No</v>
      </c>
      <c r="D519" s="14" t="s">
        <v>43</v>
      </c>
      <c r="E519" s="51">
        <v>45632</v>
      </c>
      <c r="F519" s="14">
        <v>24</v>
      </c>
      <c r="G519" s="17">
        <v>31945.68</v>
      </c>
      <c r="H519" s="27">
        <v>19622.88</v>
      </c>
      <c r="I519">
        <f>YEAR(Table1[[#This Row],[Date]])</f>
        <v>2024</v>
      </c>
      <c r="J519" t="str">
        <f>"Q" &amp; ROUNDUP(MONTH(Table1[[#This Row],[Date]])/3, 0) &amp; "'" &amp; RIGHT(YEAR(Table1[[#This Row],[Date]]), 2)</f>
        <v>Q4'24</v>
      </c>
      <c r="K519" t="str">
        <f>VLOOKUP(Table1[[#This Row],[Store ID]],Table3[[Store ID]:[City]],4,FALSE)</f>
        <v>New York</v>
      </c>
      <c r="L519" t="str">
        <f>VLOOKUP(Table1[[#This Row],[Product Code]],Table4[[Product Code]:[Brand]],5,FALSE)</f>
        <v>Apple</v>
      </c>
      <c r="M519" t="str">
        <f>VLOOKUP(Table1[[#This Row],[Product Code]],Table4[[Product Code]:[Product Category]],3,FALSE)</f>
        <v>Smart Gadgets</v>
      </c>
      <c r="N519" t="str">
        <f>_xlfn.XLOOKUP(Table1[[#This Row],[Product Code]],Table4[Product Code],Table4[Subcategory])</f>
        <v>Smartwatches</v>
      </c>
    </row>
    <row r="520" spans="2:14" x14ac:dyDescent="0.3">
      <c r="B520" s="26" t="s">
        <v>14</v>
      </c>
      <c r="C520" s="26" t="str">
        <f>IF(_xlfn.XLOOKUP(TRIM(Table1[[#This Row],[Store ID]]), 'Stores Details'!B522:B541, 'Stores Details'!G522:G541, "") = "Inactive", "Yes", "No")</f>
        <v>No</v>
      </c>
      <c r="D520" s="14" t="s">
        <v>58</v>
      </c>
      <c r="E520" s="51">
        <v>45210</v>
      </c>
      <c r="F520" s="14">
        <v>36</v>
      </c>
      <c r="G520" s="17">
        <v>31610.52</v>
      </c>
      <c r="H520" s="27">
        <v>21778.920000000002</v>
      </c>
      <c r="I520">
        <f>YEAR(Table1[[#This Row],[Date]])</f>
        <v>2023</v>
      </c>
      <c r="J520" t="str">
        <f>"Q" &amp; ROUNDUP(MONTH(Table1[[#This Row],[Date]])/3, 0) &amp; "'" &amp; RIGHT(YEAR(Table1[[#This Row],[Date]]), 2)</f>
        <v>Q4'23</v>
      </c>
      <c r="K520" t="str">
        <f>VLOOKUP(Table1[[#This Row],[Store ID]],Table3[[Store ID]:[City]],4,FALSE)</f>
        <v>Los Angeles</v>
      </c>
      <c r="L520" t="str">
        <f>VLOOKUP(Table1[[#This Row],[Product Code]],Table4[[Product Code]:[Brand]],5,FALSE)</f>
        <v>Sony</v>
      </c>
      <c r="M520" t="str">
        <f>VLOOKUP(Table1[[#This Row],[Product Code]],Table4[[Product Code]:[Product Category]],3,FALSE)</f>
        <v>Accessories</v>
      </c>
      <c r="N520" t="str">
        <f>_xlfn.XLOOKUP(Table1[[#This Row],[Product Code]],Table4[Product Code],Table4[Subcategory])</f>
        <v>Chargers</v>
      </c>
    </row>
    <row r="521" spans="2:14" x14ac:dyDescent="0.3">
      <c r="B521" s="26" t="s">
        <v>29</v>
      </c>
      <c r="C521" s="26" t="str">
        <f>IF(_xlfn.XLOOKUP(TRIM(Table1[[#This Row],[Store ID]]), 'Stores Details'!B523:B542, 'Stores Details'!G523:G542, "") = "Inactive", "Yes", "No")</f>
        <v>No</v>
      </c>
      <c r="D521" s="14" t="s">
        <v>43</v>
      </c>
      <c r="E521" s="51">
        <v>45359</v>
      </c>
      <c r="F521" s="14">
        <v>30</v>
      </c>
      <c r="G521" s="17">
        <v>39932.1</v>
      </c>
      <c r="H521" s="27">
        <v>24528.6</v>
      </c>
      <c r="I521">
        <f>YEAR(Table1[[#This Row],[Date]])</f>
        <v>2024</v>
      </c>
      <c r="J521" t="str">
        <f>"Q" &amp; ROUNDUP(MONTH(Table1[[#This Row],[Date]])/3, 0) &amp; "'" &amp; RIGHT(YEAR(Table1[[#This Row],[Date]]), 2)</f>
        <v>Q1'24</v>
      </c>
      <c r="K521" t="str">
        <f>VLOOKUP(Table1[[#This Row],[Store ID]],Table3[[Store ID]:[City]],4,FALSE)</f>
        <v>Kansas City</v>
      </c>
      <c r="L521" t="str">
        <f>VLOOKUP(Table1[[#This Row],[Product Code]],Table4[[Product Code]:[Brand]],5,FALSE)</f>
        <v>Apple</v>
      </c>
      <c r="M521" t="str">
        <f>VLOOKUP(Table1[[#This Row],[Product Code]],Table4[[Product Code]:[Product Category]],3,FALSE)</f>
        <v>Smart Gadgets</v>
      </c>
      <c r="N521" t="str">
        <f>_xlfn.XLOOKUP(Table1[[#This Row],[Product Code]],Table4[Product Code],Table4[Subcategory])</f>
        <v>Smartwatches</v>
      </c>
    </row>
    <row r="522" spans="2:14" x14ac:dyDescent="0.3">
      <c r="B522" s="26" t="s">
        <v>24</v>
      </c>
      <c r="C522" s="26" t="str">
        <f>IF(_xlfn.XLOOKUP(TRIM(Table1[[#This Row],[Store ID]]), 'Stores Details'!B524:B543, 'Stores Details'!G524:G543, "") = "Inactive", "Yes", "No")</f>
        <v>No</v>
      </c>
      <c r="D522" s="14" t="s">
        <v>36</v>
      </c>
      <c r="E522" s="51">
        <v>45635</v>
      </c>
      <c r="F522" s="14">
        <v>21</v>
      </c>
      <c r="G522" s="17">
        <v>15329.58</v>
      </c>
      <c r="H522" s="27">
        <v>12368.79</v>
      </c>
      <c r="I522">
        <f>YEAR(Table1[[#This Row],[Date]])</f>
        <v>2024</v>
      </c>
      <c r="J522" t="str">
        <f>"Q" &amp; ROUNDUP(MONTH(Table1[[#This Row],[Date]])/3, 0) &amp; "'" &amp; RIGHT(YEAR(Table1[[#This Row],[Date]]), 2)</f>
        <v>Q4'24</v>
      </c>
      <c r="K522" t="str">
        <f>VLOOKUP(Table1[[#This Row],[Store ID]],Table3[[Store ID]:[City]],4,FALSE)</f>
        <v>Atlanta</v>
      </c>
      <c r="L522" t="str">
        <f>VLOOKUP(Table1[[#This Row],[Product Code]],Table4[[Product Code]:[Brand]],5,FALSE)</f>
        <v>VoltEdge</v>
      </c>
      <c r="M522" t="str">
        <f>VLOOKUP(Table1[[#This Row],[Product Code]],Table4[[Product Code]:[Product Category]],3,FALSE)</f>
        <v>Gaming Consoles</v>
      </c>
      <c r="N522" t="str">
        <f>_xlfn.XLOOKUP(Table1[[#This Row],[Product Code]],Table4[Product Code],Table4[Subcategory])</f>
        <v>VR Headsets</v>
      </c>
    </row>
    <row r="523" spans="2:14" x14ac:dyDescent="0.3">
      <c r="B523" s="26" t="s">
        <v>24</v>
      </c>
      <c r="C523" s="26" t="str">
        <f>IF(_xlfn.XLOOKUP(TRIM(Table1[[#This Row],[Store ID]]), 'Stores Details'!B525:B544, 'Stores Details'!G525:G544, "") = "Inactive", "Yes", "No")</f>
        <v>No</v>
      </c>
      <c r="D523" s="14" t="s">
        <v>49</v>
      </c>
      <c r="E523" s="51">
        <v>45401</v>
      </c>
      <c r="F523" s="14">
        <v>14</v>
      </c>
      <c r="G523" s="17">
        <v>15512</v>
      </c>
      <c r="H523" s="27">
        <v>12152.699999999999</v>
      </c>
      <c r="I523">
        <f>YEAR(Table1[[#This Row],[Date]])</f>
        <v>2024</v>
      </c>
      <c r="J523" t="str">
        <f>"Q" &amp; ROUNDUP(MONTH(Table1[[#This Row],[Date]])/3, 0) &amp; "'" &amp; RIGHT(YEAR(Table1[[#This Row],[Date]]), 2)</f>
        <v>Q2'24</v>
      </c>
      <c r="K523" t="str">
        <f>VLOOKUP(Table1[[#This Row],[Store ID]],Table3[[Store ID]:[City]],4,FALSE)</f>
        <v>Atlanta</v>
      </c>
      <c r="L523" t="str">
        <f>VLOOKUP(Table1[[#This Row],[Product Code]],Table4[[Product Code]:[Brand]],5,FALSE)</f>
        <v>VoltEdge</v>
      </c>
      <c r="M523" t="str">
        <f>VLOOKUP(Table1[[#This Row],[Product Code]],Table4[[Product Code]:[Product Category]],3,FALSE)</f>
        <v>Headphones</v>
      </c>
      <c r="N523" t="str">
        <f>_xlfn.XLOOKUP(Table1[[#This Row],[Product Code]],Table4[Product Code],Table4[Subcategory])</f>
        <v>Noise-Canceling Over-Ear</v>
      </c>
    </row>
    <row r="524" spans="2:14" x14ac:dyDescent="0.3">
      <c r="B524" s="26" t="s">
        <v>29</v>
      </c>
      <c r="C524" s="26" t="str">
        <f>IF(_xlfn.XLOOKUP(TRIM(Table1[[#This Row],[Store ID]]), 'Stores Details'!B526:B545, 'Stores Details'!G526:G545, "") = "Inactive", "Yes", "No")</f>
        <v>No</v>
      </c>
      <c r="D524" s="14" t="s">
        <v>44</v>
      </c>
      <c r="E524" s="51">
        <v>45583</v>
      </c>
      <c r="F524" s="14">
        <v>35</v>
      </c>
      <c r="G524" s="17">
        <v>33146.75</v>
      </c>
      <c r="H524" s="27">
        <v>23358.3</v>
      </c>
      <c r="I524">
        <f>YEAR(Table1[[#This Row],[Date]])</f>
        <v>2024</v>
      </c>
      <c r="J524" t="str">
        <f>"Q" &amp; ROUNDUP(MONTH(Table1[[#This Row],[Date]])/3, 0) &amp; "'" &amp; RIGHT(YEAR(Table1[[#This Row],[Date]]), 2)</f>
        <v>Q4'24</v>
      </c>
      <c r="K524" t="str">
        <f>VLOOKUP(Table1[[#This Row],[Store ID]],Table3[[Store ID]:[City]],4,FALSE)</f>
        <v>Kansas City</v>
      </c>
      <c r="L524" t="str">
        <f>VLOOKUP(Table1[[#This Row],[Product Code]],Table4[[Product Code]:[Brand]],5,FALSE)</f>
        <v>Bose</v>
      </c>
      <c r="M524" t="str">
        <f>VLOOKUP(Table1[[#This Row],[Product Code]],Table4[[Product Code]:[Product Category]],3,FALSE)</f>
        <v>Accessories</v>
      </c>
      <c r="N524" t="str">
        <f>_xlfn.XLOOKUP(Table1[[#This Row],[Product Code]],Table4[Product Code],Table4[Subcategory])</f>
        <v>Keyboards</v>
      </c>
    </row>
    <row r="525" spans="2:14" x14ac:dyDescent="0.3">
      <c r="B525" s="26" t="s">
        <v>14</v>
      </c>
      <c r="C525" s="26" t="str">
        <f>IF(_xlfn.XLOOKUP(TRIM(Table1[[#This Row],[Store ID]]), 'Stores Details'!B527:B546, 'Stores Details'!G527:G546, "") = "Inactive", "Yes", "No")</f>
        <v>No</v>
      </c>
      <c r="D525" s="14" t="s">
        <v>58</v>
      </c>
      <c r="E525" s="51">
        <v>45283</v>
      </c>
      <c r="F525" s="14">
        <v>38</v>
      </c>
      <c r="G525" s="17">
        <v>33366.660000000003</v>
      </c>
      <c r="H525" s="27">
        <v>22988.86</v>
      </c>
      <c r="I525">
        <f>YEAR(Table1[[#This Row],[Date]])</f>
        <v>2023</v>
      </c>
      <c r="J525" t="str">
        <f>"Q" &amp; ROUNDUP(MONTH(Table1[[#This Row],[Date]])/3, 0) &amp; "'" &amp; RIGHT(YEAR(Table1[[#This Row],[Date]]), 2)</f>
        <v>Q4'23</v>
      </c>
      <c r="K525" t="str">
        <f>VLOOKUP(Table1[[#This Row],[Store ID]],Table3[[Store ID]:[City]],4,FALSE)</f>
        <v>Los Angeles</v>
      </c>
      <c r="L525" t="str">
        <f>VLOOKUP(Table1[[#This Row],[Product Code]],Table4[[Product Code]:[Brand]],5,FALSE)</f>
        <v>Sony</v>
      </c>
      <c r="M525" t="str">
        <f>VLOOKUP(Table1[[#This Row],[Product Code]],Table4[[Product Code]:[Product Category]],3,FALSE)</f>
        <v>Accessories</v>
      </c>
      <c r="N525" t="str">
        <f>_xlfn.XLOOKUP(Table1[[#This Row],[Product Code]],Table4[Product Code],Table4[Subcategory])</f>
        <v>Chargers</v>
      </c>
    </row>
    <row r="526" spans="2:14" x14ac:dyDescent="0.3">
      <c r="B526" s="26" t="s">
        <v>18</v>
      </c>
      <c r="C526" s="26" t="str">
        <f>IF(_xlfn.XLOOKUP(TRIM(Table1[[#This Row],[Store ID]]), 'Stores Details'!B528:B547, 'Stores Details'!G528:G547, "") = "Inactive", "Yes", "No")</f>
        <v>No</v>
      </c>
      <c r="D526" s="14" t="s">
        <v>62</v>
      </c>
      <c r="E526" s="51">
        <v>45204</v>
      </c>
      <c r="F526" s="14">
        <v>34</v>
      </c>
      <c r="G526" s="17">
        <v>22202</v>
      </c>
      <c r="H526" s="27">
        <v>16631.099999999999</v>
      </c>
      <c r="I526">
        <f>YEAR(Table1[[#This Row],[Date]])</f>
        <v>2023</v>
      </c>
      <c r="J526" t="str">
        <f>"Q" &amp; ROUNDUP(MONTH(Table1[[#This Row],[Date]])/3, 0) &amp; "'" &amp; RIGHT(YEAR(Table1[[#This Row],[Date]]), 2)</f>
        <v>Q4'23</v>
      </c>
      <c r="K526" t="str">
        <f>VLOOKUP(Table1[[#This Row],[Store ID]],Table3[[Store ID]:[City]],4,FALSE)</f>
        <v>Minneapolis</v>
      </c>
      <c r="L526" t="str">
        <f>VLOOKUP(Table1[[#This Row],[Product Code]],Table4[[Product Code]:[Brand]],5,FALSE)</f>
        <v>ASUS</v>
      </c>
      <c r="M526" t="str">
        <f>VLOOKUP(Table1[[#This Row],[Product Code]],Table4[[Product Code]:[Product Category]],3,FALSE)</f>
        <v>Laptops</v>
      </c>
      <c r="N526" t="str">
        <f>_xlfn.XLOOKUP(Table1[[#This Row],[Product Code]],Table4[Product Code],Table4[Subcategory])</f>
        <v>Gaming Laptops</v>
      </c>
    </row>
    <row r="527" spans="2:14" x14ac:dyDescent="0.3">
      <c r="B527" s="26" t="s">
        <v>18</v>
      </c>
      <c r="C527" s="26" t="str">
        <f>IF(_xlfn.XLOOKUP(TRIM(Table1[[#This Row],[Store ID]]), 'Stores Details'!B529:B548, 'Stores Details'!G529:G548, "") = "Inactive", "Yes", "No")</f>
        <v>No</v>
      </c>
      <c r="D527" s="14" t="s">
        <v>59</v>
      </c>
      <c r="E527" s="51">
        <v>44996</v>
      </c>
      <c r="F527" s="14">
        <v>13</v>
      </c>
      <c r="G527" s="17">
        <v>2540.59</v>
      </c>
      <c r="H527" s="27">
        <v>1897.35</v>
      </c>
      <c r="I527">
        <f>YEAR(Table1[[#This Row],[Date]])</f>
        <v>2023</v>
      </c>
      <c r="J527" t="str">
        <f>"Q" &amp; ROUNDUP(MONTH(Table1[[#This Row],[Date]])/3, 0) &amp; "'" &amp; RIGHT(YEAR(Table1[[#This Row],[Date]]), 2)</f>
        <v>Q1'23</v>
      </c>
      <c r="K527" t="str">
        <f>VLOOKUP(Table1[[#This Row],[Store ID]],Table3[[Store ID]:[City]],4,FALSE)</f>
        <v>Minneapolis</v>
      </c>
      <c r="L527" t="str">
        <f>VLOOKUP(Table1[[#This Row],[Product Code]],Table4[[Product Code]:[Brand]],5,FALSE)</f>
        <v>ASUS</v>
      </c>
      <c r="M527" t="str">
        <f>VLOOKUP(Table1[[#This Row],[Product Code]],Table4[[Product Code]:[Product Category]],3,FALSE)</f>
        <v>Headphones</v>
      </c>
      <c r="N527" t="str">
        <f>_xlfn.XLOOKUP(Table1[[#This Row],[Product Code]],Table4[Product Code],Table4[Subcategory])</f>
        <v>Wireless Earbuds</v>
      </c>
    </row>
    <row r="528" spans="2:14" x14ac:dyDescent="0.3">
      <c r="B528" s="26" t="s">
        <v>20</v>
      </c>
      <c r="C528" s="26" t="str">
        <f>IF(_xlfn.XLOOKUP(TRIM(Table1[[#This Row],[Store ID]]), 'Stores Details'!B530:B549, 'Stores Details'!G530:G549, "") = "Inactive", "Yes", "No")</f>
        <v>No</v>
      </c>
      <c r="D528" s="14" t="s">
        <v>37</v>
      </c>
      <c r="E528" s="51">
        <v>45635</v>
      </c>
      <c r="F528" s="14">
        <v>21</v>
      </c>
      <c r="G528" s="17">
        <v>30900.66</v>
      </c>
      <c r="H528" s="27">
        <v>20908.649999999998</v>
      </c>
      <c r="I528">
        <f>YEAR(Table1[[#This Row],[Date]])</f>
        <v>2024</v>
      </c>
      <c r="J528" t="str">
        <f>"Q" &amp; ROUNDUP(MONTH(Table1[[#This Row],[Date]])/3, 0) &amp; "'" &amp; RIGHT(YEAR(Table1[[#This Row],[Date]]), 2)</f>
        <v>Q4'24</v>
      </c>
      <c r="K528" t="str">
        <f>VLOOKUP(Table1[[#This Row],[Store ID]],Table3[[Store ID]:[City]],4,FALSE)</f>
        <v>Denver</v>
      </c>
      <c r="L528" t="str">
        <f>VLOOKUP(Table1[[#This Row],[Product Code]],Table4[[Product Code]:[Brand]],5,FALSE)</f>
        <v>VoltEdge</v>
      </c>
      <c r="M528" t="str">
        <f>VLOOKUP(Table1[[#This Row],[Product Code]],Table4[[Product Code]:[Product Category]],3,FALSE)</f>
        <v>Smart Gadgets</v>
      </c>
      <c r="N528" t="str">
        <f>_xlfn.XLOOKUP(Table1[[#This Row],[Product Code]],Table4[Product Code],Table4[Subcategory])</f>
        <v>Fitness Bands</v>
      </c>
    </row>
    <row r="529" spans="2:14" x14ac:dyDescent="0.3">
      <c r="B529" s="26" t="s">
        <v>18</v>
      </c>
      <c r="C529" s="26" t="str">
        <f>IF(_xlfn.XLOOKUP(TRIM(Table1[[#This Row],[Store ID]]), 'Stores Details'!B531:B550, 'Stores Details'!G531:G550, "") = "Inactive", "Yes", "No")</f>
        <v>No</v>
      </c>
      <c r="D529" s="14" t="s">
        <v>47</v>
      </c>
      <c r="E529" s="51">
        <v>45410</v>
      </c>
      <c r="F529" s="14">
        <v>7</v>
      </c>
      <c r="G529" s="17">
        <v>9318.61</v>
      </c>
      <c r="H529" s="27">
        <v>5814.97</v>
      </c>
      <c r="I529">
        <f>YEAR(Table1[[#This Row],[Date]])</f>
        <v>2024</v>
      </c>
      <c r="J529" t="str">
        <f>"Q" &amp; ROUNDUP(MONTH(Table1[[#This Row],[Date]])/3, 0) &amp; "'" &amp; RIGHT(YEAR(Table1[[#This Row],[Date]]), 2)</f>
        <v>Q2'24</v>
      </c>
      <c r="K529" t="str">
        <f>VLOOKUP(Table1[[#This Row],[Store ID]],Table3[[Store ID]:[City]],4,FALSE)</f>
        <v>Minneapolis</v>
      </c>
      <c r="L529" t="str">
        <f>VLOOKUP(Table1[[#This Row],[Product Code]],Table4[[Product Code]:[Brand]],5,FALSE)</f>
        <v>Sony</v>
      </c>
      <c r="M529" t="str">
        <f>VLOOKUP(Table1[[#This Row],[Product Code]],Table4[[Product Code]:[Product Category]],3,FALSE)</f>
        <v>Accessories</v>
      </c>
      <c r="N529" t="str">
        <f>_xlfn.XLOOKUP(Table1[[#This Row],[Product Code]],Table4[Product Code],Table4[Subcategory])</f>
        <v>Keyboards</v>
      </c>
    </row>
    <row r="530" spans="2:14" x14ac:dyDescent="0.3">
      <c r="B530" s="26" t="s">
        <v>17</v>
      </c>
      <c r="C530" s="26" t="str">
        <f>IF(_xlfn.XLOOKUP(TRIM(Table1[[#This Row],[Store ID]]), 'Stores Details'!B532:B551, 'Stores Details'!G532:G551, "") = "Inactive", "Yes", "No")</f>
        <v>No</v>
      </c>
      <c r="D530" s="14" t="s">
        <v>46</v>
      </c>
      <c r="E530" s="51">
        <v>45636</v>
      </c>
      <c r="F530" s="14">
        <v>40</v>
      </c>
      <c r="G530" s="17">
        <v>35336</v>
      </c>
      <c r="H530" s="27">
        <v>24179.599999999999</v>
      </c>
      <c r="I530">
        <f>YEAR(Table1[[#This Row],[Date]])</f>
        <v>2024</v>
      </c>
      <c r="J530" t="str">
        <f>"Q" &amp; ROUNDUP(MONTH(Table1[[#This Row],[Date]])/3, 0) &amp; "'" &amp; RIGHT(YEAR(Table1[[#This Row],[Date]]), 2)</f>
        <v>Q4'24</v>
      </c>
      <c r="K530" t="str">
        <f>VLOOKUP(Table1[[#This Row],[Store ID]],Table3[[Store ID]:[City]],4,FALSE)</f>
        <v>Richmond</v>
      </c>
      <c r="L530" t="str">
        <f>VLOOKUP(Table1[[#This Row],[Product Code]],Table4[[Product Code]:[Brand]],5,FALSE)</f>
        <v>Bose</v>
      </c>
      <c r="M530" t="str">
        <f>VLOOKUP(Table1[[#This Row],[Product Code]],Table4[[Product Code]:[Product Category]],3,FALSE)</f>
        <v>Headphones</v>
      </c>
      <c r="N530" t="str">
        <f>_xlfn.XLOOKUP(Table1[[#This Row],[Product Code]],Table4[Product Code],Table4[Subcategory])</f>
        <v>Wireless Headphones</v>
      </c>
    </row>
    <row r="531" spans="2:14" x14ac:dyDescent="0.3">
      <c r="B531" s="26" t="s">
        <v>14</v>
      </c>
      <c r="C531" s="26" t="str">
        <f>IF(_xlfn.XLOOKUP(TRIM(Table1[[#This Row],[Store ID]]), 'Stores Details'!B533:B552, 'Stores Details'!G533:G552, "") = "Inactive", "Yes", "No")</f>
        <v>No</v>
      </c>
      <c r="D531" s="14" t="s">
        <v>73</v>
      </c>
      <c r="E531" s="51">
        <v>45128</v>
      </c>
      <c r="F531" s="14">
        <v>7</v>
      </c>
      <c r="G531" s="17">
        <v>6084.12</v>
      </c>
      <c r="H531" s="27">
        <v>4567.71</v>
      </c>
      <c r="I531">
        <f>YEAR(Table1[[#This Row],[Date]])</f>
        <v>2023</v>
      </c>
      <c r="J531" t="str">
        <f>"Q" &amp; ROUNDUP(MONTH(Table1[[#This Row],[Date]])/3, 0) &amp; "'" &amp; RIGHT(YEAR(Table1[[#This Row],[Date]]), 2)</f>
        <v>Q3'23</v>
      </c>
      <c r="K531" t="str">
        <f>VLOOKUP(Table1[[#This Row],[Store ID]],Table3[[Store ID]:[City]],4,FALSE)</f>
        <v>Los Angeles</v>
      </c>
      <c r="L531" t="str">
        <f>VLOOKUP(Table1[[#This Row],[Product Code]],Table4[[Product Code]:[Brand]],5,FALSE)</f>
        <v>ASUS</v>
      </c>
      <c r="M531" t="str">
        <f>VLOOKUP(Table1[[#This Row],[Product Code]],Table4[[Product Code]:[Product Category]],3,FALSE)</f>
        <v>Gaming Consoles</v>
      </c>
      <c r="N531" t="str">
        <f>_xlfn.XLOOKUP(Table1[[#This Row],[Product Code]],Table4[Product Code],Table4[Subcategory])</f>
        <v>VR Headsets</v>
      </c>
    </row>
    <row r="532" spans="2:14" x14ac:dyDescent="0.3">
      <c r="B532" s="26" t="s">
        <v>17</v>
      </c>
      <c r="C532" s="26" t="str">
        <f>IF(_xlfn.XLOOKUP(TRIM(Table1[[#This Row],[Store ID]]), 'Stores Details'!B534:B553, 'Stores Details'!G534:G553, "") = "Inactive", "Yes", "No")</f>
        <v>No</v>
      </c>
      <c r="D532" s="14" t="s">
        <v>77</v>
      </c>
      <c r="E532" s="51">
        <v>45396</v>
      </c>
      <c r="F532" s="14">
        <v>16</v>
      </c>
      <c r="G532" s="17">
        <v>15440.96</v>
      </c>
      <c r="H532" s="27">
        <v>12084.8</v>
      </c>
      <c r="I532">
        <f>YEAR(Table1[[#This Row],[Date]])</f>
        <v>2024</v>
      </c>
      <c r="J532" t="str">
        <f>"Q" &amp; ROUNDUP(MONTH(Table1[[#This Row],[Date]])/3, 0) &amp; "'" &amp; RIGHT(YEAR(Table1[[#This Row],[Date]]), 2)</f>
        <v>Q2'24</v>
      </c>
      <c r="K532" t="str">
        <f>VLOOKUP(Table1[[#This Row],[Store ID]],Table3[[Store ID]:[City]],4,FALSE)</f>
        <v>Richmond</v>
      </c>
      <c r="L532" t="str">
        <f>VLOOKUP(Table1[[#This Row],[Product Code]],Table4[[Product Code]:[Brand]],5,FALSE)</f>
        <v>VoltEdge</v>
      </c>
      <c r="M532" t="str">
        <f>VLOOKUP(Table1[[#This Row],[Product Code]],Table4[[Product Code]:[Product Category]],3,FALSE)</f>
        <v>Headphones</v>
      </c>
      <c r="N532" t="str">
        <f>_xlfn.XLOOKUP(Table1[[#This Row],[Product Code]],Table4[Product Code],Table4[Subcategory])</f>
        <v>Wireless Earbuds</v>
      </c>
    </row>
    <row r="533" spans="2:14" x14ac:dyDescent="0.3">
      <c r="B533" s="26" t="s">
        <v>23</v>
      </c>
      <c r="C533" s="26" t="str">
        <f>IF(_xlfn.XLOOKUP(TRIM(Table1[[#This Row],[Store ID]]), 'Stores Details'!B535:B554, 'Stores Details'!G535:G554, "") = "Inactive", "Yes", "No")</f>
        <v>No</v>
      </c>
      <c r="D533" s="14" t="s">
        <v>52</v>
      </c>
      <c r="E533" s="51">
        <v>45247</v>
      </c>
      <c r="F533" s="14">
        <v>41</v>
      </c>
      <c r="G533" s="17">
        <v>11054.42</v>
      </c>
      <c r="H533" s="27">
        <v>6719.49</v>
      </c>
      <c r="I533">
        <f>YEAR(Table1[[#This Row],[Date]])</f>
        <v>2023</v>
      </c>
      <c r="J533" t="str">
        <f>"Q" &amp; ROUNDUP(MONTH(Table1[[#This Row],[Date]])/3, 0) &amp; "'" &amp; RIGHT(YEAR(Table1[[#This Row],[Date]]), 2)</f>
        <v>Q4'23</v>
      </c>
      <c r="K533" t="str">
        <f>VLOOKUP(Table1[[#This Row],[Store ID]],Table3[[Store ID]:[City]],4,FALSE)</f>
        <v>San Francisco</v>
      </c>
      <c r="L533" t="str">
        <f>VLOOKUP(Table1[[#This Row],[Product Code]],Table4[[Product Code]:[Brand]],5,FALSE)</f>
        <v>ASUS</v>
      </c>
      <c r="M533" t="str">
        <f>VLOOKUP(Table1[[#This Row],[Product Code]],Table4[[Product Code]:[Product Category]],3,FALSE)</f>
        <v>Accessories</v>
      </c>
      <c r="N533" t="str">
        <f>_xlfn.XLOOKUP(Table1[[#This Row],[Product Code]],Table4[Product Code],Table4[Subcategory])</f>
        <v>Chargers</v>
      </c>
    </row>
    <row r="534" spans="2:14" x14ac:dyDescent="0.3">
      <c r="B534" s="26" t="s">
        <v>21</v>
      </c>
      <c r="C534" s="26" t="str">
        <f>IF(_xlfn.XLOOKUP(TRIM(Table1[[#This Row],[Store ID]]), 'Stores Details'!B536:B555, 'Stores Details'!G536:G555, "") = "Inactive", "Yes", "No")</f>
        <v>No</v>
      </c>
      <c r="D534" s="14" t="s">
        <v>50</v>
      </c>
      <c r="E534" s="51">
        <v>45241</v>
      </c>
      <c r="F534" s="14">
        <v>33</v>
      </c>
      <c r="G534" s="17">
        <v>39531.360000000001</v>
      </c>
      <c r="H534" s="27">
        <v>29124.149999999998</v>
      </c>
      <c r="I534">
        <f>YEAR(Table1[[#This Row],[Date]])</f>
        <v>2023</v>
      </c>
      <c r="J534" t="str">
        <f>"Q" &amp; ROUNDUP(MONTH(Table1[[#This Row],[Date]])/3, 0) &amp; "'" &amp; RIGHT(YEAR(Table1[[#This Row],[Date]]), 2)</f>
        <v>Q4'23</v>
      </c>
      <c r="K534" t="str">
        <f>VLOOKUP(Table1[[#This Row],[Store ID]],Table3[[Store ID]:[City]],4,FALSE)</f>
        <v>Raleigh</v>
      </c>
      <c r="L534" t="str">
        <f>VLOOKUP(Table1[[#This Row],[Product Code]],Table4[[Product Code]:[Brand]],5,FALSE)</f>
        <v>VoltEdge</v>
      </c>
      <c r="M534" t="str">
        <f>VLOOKUP(Table1[[#This Row],[Product Code]],Table4[[Product Code]:[Product Category]],3,FALSE)</f>
        <v>Smart Gadgets</v>
      </c>
      <c r="N534" t="str">
        <f>_xlfn.XLOOKUP(Table1[[#This Row],[Product Code]],Table4[Product Code],Table4[Subcategory])</f>
        <v>Fitness Bands</v>
      </c>
    </row>
    <row r="535" spans="2:14" x14ac:dyDescent="0.3">
      <c r="B535" s="26" t="s">
        <v>20</v>
      </c>
      <c r="C535" s="26" t="str">
        <f>IF(_xlfn.XLOOKUP(TRIM(Table1[[#This Row],[Store ID]]), 'Stores Details'!B537:B556, 'Stores Details'!G537:G556, "") = "Inactive", "Yes", "No")</f>
        <v>No</v>
      </c>
      <c r="D535" s="14" t="s">
        <v>74</v>
      </c>
      <c r="E535" s="51">
        <v>45593</v>
      </c>
      <c r="F535" s="14">
        <v>29</v>
      </c>
      <c r="G535" s="17">
        <v>32802.189999999995</v>
      </c>
      <c r="H535" s="27">
        <v>27229.550000000003</v>
      </c>
      <c r="I535">
        <f>YEAR(Table1[[#This Row],[Date]])</f>
        <v>2024</v>
      </c>
      <c r="J535" t="str">
        <f>"Q" &amp; ROUNDUP(MONTH(Table1[[#This Row],[Date]])/3, 0) &amp; "'" &amp; RIGHT(YEAR(Table1[[#This Row],[Date]]), 2)</f>
        <v>Q4'24</v>
      </c>
      <c r="K535" t="str">
        <f>VLOOKUP(Table1[[#This Row],[Store ID]],Table3[[Store ID]:[City]],4,FALSE)</f>
        <v>Denver</v>
      </c>
      <c r="L535" t="str">
        <f>VLOOKUP(Table1[[#This Row],[Product Code]],Table4[[Product Code]:[Brand]],5,FALSE)</f>
        <v>VoltEdge</v>
      </c>
      <c r="M535" t="str">
        <f>VLOOKUP(Table1[[#This Row],[Product Code]],Table4[[Product Code]:[Product Category]],3,FALSE)</f>
        <v>Gaming Consoles</v>
      </c>
      <c r="N535" t="str">
        <f>_xlfn.XLOOKUP(Table1[[#This Row],[Product Code]],Table4[Product Code],Table4[Subcategory])</f>
        <v>Gaming Headsets</v>
      </c>
    </row>
    <row r="536" spans="2:14" x14ac:dyDescent="0.3">
      <c r="B536" s="26" t="s">
        <v>28</v>
      </c>
      <c r="C536" s="26" t="str">
        <f>IF(_xlfn.XLOOKUP(TRIM(Table1[[#This Row],[Store ID]]), 'Stores Details'!B538:B557, 'Stores Details'!G538:G557, "") = "Inactive", "Yes", "No")</f>
        <v>No</v>
      </c>
      <c r="D536" s="14" t="s">
        <v>31</v>
      </c>
      <c r="E536" s="51">
        <v>45486</v>
      </c>
      <c r="F536" s="14">
        <v>18</v>
      </c>
      <c r="G536" s="17">
        <v>10930.14</v>
      </c>
      <c r="H536" s="27">
        <v>6702.12</v>
      </c>
      <c r="I536">
        <f>YEAR(Table1[[#This Row],[Date]])</f>
        <v>2024</v>
      </c>
      <c r="J536" t="str">
        <f>"Q" &amp; ROUNDUP(MONTH(Table1[[#This Row],[Date]])/3, 0) &amp; "'" &amp; RIGHT(YEAR(Table1[[#This Row],[Date]]), 2)</f>
        <v>Q3'24</v>
      </c>
      <c r="K536" t="str">
        <f>VLOOKUP(Table1[[#This Row],[Store ID]],Table3[[Store ID]:[City]],4,FALSE)</f>
        <v>Portland</v>
      </c>
      <c r="L536" t="str">
        <f>VLOOKUP(Table1[[#This Row],[Product Code]],Table4[[Product Code]:[Brand]],5,FALSE)</f>
        <v>VoltEdge</v>
      </c>
      <c r="M536" t="str">
        <f>VLOOKUP(Table1[[#This Row],[Product Code]],Table4[[Product Code]:[Product Category]],3,FALSE)</f>
        <v>Laptops</v>
      </c>
      <c r="N536" t="str">
        <f>_xlfn.XLOOKUP(Table1[[#This Row],[Product Code]],Table4[Product Code],Table4[Subcategory])</f>
        <v>Ultrabooks</v>
      </c>
    </row>
    <row r="537" spans="2:14" x14ac:dyDescent="0.3">
      <c r="B537" s="26" t="s">
        <v>14</v>
      </c>
      <c r="C537" s="26" t="str">
        <f>IF(_xlfn.XLOOKUP(TRIM(Table1[[#This Row],[Store ID]]), 'Stores Details'!B539:B558, 'Stores Details'!G539:G558, "") = "Inactive", "Yes", "No")</f>
        <v>No</v>
      </c>
      <c r="D537" s="14" t="s">
        <v>47</v>
      </c>
      <c r="E537" s="51">
        <v>45397</v>
      </c>
      <c r="F537" s="14">
        <v>13</v>
      </c>
      <c r="G537" s="17">
        <v>17305.990000000002</v>
      </c>
      <c r="H537" s="27">
        <v>10799.23</v>
      </c>
      <c r="I537">
        <f>YEAR(Table1[[#This Row],[Date]])</f>
        <v>2024</v>
      </c>
      <c r="J537" t="str">
        <f>"Q" &amp; ROUNDUP(MONTH(Table1[[#This Row],[Date]])/3, 0) &amp; "'" &amp; RIGHT(YEAR(Table1[[#This Row],[Date]]), 2)</f>
        <v>Q2'24</v>
      </c>
      <c r="K537" t="str">
        <f>VLOOKUP(Table1[[#This Row],[Store ID]],Table3[[Store ID]:[City]],4,FALSE)</f>
        <v>Los Angeles</v>
      </c>
      <c r="L537" t="str">
        <f>VLOOKUP(Table1[[#This Row],[Product Code]],Table4[[Product Code]:[Brand]],5,FALSE)</f>
        <v>Sony</v>
      </c>
      <c r="M537" t="str">
        <f>VLOOKUP(Table1[[#This Row],[Product Code]],Table4[[Product Code]:[Product Category]],3,FALSE)</f>
        <v>Accessories</v>
      </c>
      <c r="N537" t="str">
        <f>_xlfn.XLOOKUP(Table1[[#This Row],[Product Code]],Table4[Product Code],Table4[Subcategory])</f>
        <v>Keyboards</v>
      </c>
    </row>
    <row r="538" spans="2:14" x14ac:dyDescent="0.3">
      <c r="B538" s="26" t="s">
        <v>14</v>
      </c>
      <c r="C538" s="26" t="str">
        <f>IF(_xlfn.XLOOKUP(TRIM(Table1[[#This Row],[Store ID]]), 'Stores Details'!B540:B559, 'Stores Details'!G540:G559, "") = "Inactive", "Yes", "No")</f>
        <v>No</v>
      </c>
      <c r="D538" s="14" t="s">
        <v>54</v>
      </c>
      <c r="E538" s="51">
        <v>45017</v>
      </c>
      <c r="F538" s="14">
        <v>6</v>
      </c>
      <c r="G538" s="17">
        <v>8418.06</v>
      </c>
      <c r="H538" s="27">
        <v>5343.2999999999993</v>
      </c>
      <c r="I538">
        <f>YEAR(Table1[[#This Row],[Date]])</f>
        <v>2023</v>
      </c>
      <c r="J538" t="str">
        <f>"Q" &amp; ROUNDUP(MONTH(Table1[[#This Row],[Date]])/3, 0) &amp; "'" &amp; RIGHT(YEAR(Table1[[#This Row],[Date]]), 2)</f>
        <v>Q2'23</v>
      </c>
      <c r="K538" t="str">
        <f>VLOOKUP(Table1[[#This Row],[Store ID]],Table3[[Store ID]:[City]],4,FALSE)</f>
        <v>Los Angeles</v>
      </c>
      <c r="L538" t="str">
        <f>VLOOKUP(Table1[[#This Row],[Product Code]],Table4[[Product Code]:[Brand]],5,FALSE)</f>
        <v>Apple</v>
      </c>
      <c r="M538" t="str">
        <f>VLOOKUP(Table1[[#This Row],[Product Code]],Table4[[Product Code]:[Product Category]],3,FALSE)</f>
        <v>Gaming Consoles</v>
      </c>
      <c r="N538" t="str">
        <f>_xlfn.XLOOKUP(Table1[[#This Row],[Product Code]],Table4[Product Code],Table4[Subcategory])</f>
        <v>Game Consoles</v>
      </c>
    </row>
    <row r="539" spans="2:14" x14ac:dyDescent="0.3">
      <c r="B539" s="26" t="s">
        <v>16</v>
      </c>
      <c r="C539" s="26" t="str">
        <f>IF(_xlfn.XLOOKUP(TRIM(Table1[[#This Row],[Store ID]]), 'Stores Details'!B541:B560, 'Stores Details'!G541:G560, "") = "Inactive", "Yes", "No")</f>
        <v>No</v>
      </c>
      <c r="D539" s="14" t="s">
        <v>43</v>
      </c>
      <c r="E539" s="51">
        <v>45488</v>
      </c>
      <c r="F539" s="14">
        <v>15</v>
      </c>
      <c r="G539" s="17">
        <v>19966.05</v>
      </c>
      <c r="H539" s="27">
        <v>12264.3</v>
      </c>
      <c r="I539">
        <f>YEAR(Table1[[#This Row],[Date]])</f>
        <v>2024</v>
      </c>
      <c r="J539" t="str">
        <f>"Q" &amp; ROUNDUP(MONTH(Table1[[#This Row],[Date]])/3, 0) &amp; "'" &amp; RIGHT(YEAR(Table1[[#This Row],[Date]]), 2)</f>
        <v>Q3'24</v>
      </c>
      <c r="K539" t="str">
        <f>VLOOKUP(Table1[[#This Row],[Store ID]],Table3[[Store ID]:[City]],4,FALSE)</f>
        <v>Chicago</v>
      </c>
      <c r="L539" t="str">
        <f>VLOOKUP(Table1[[#This Row],[Product Code]],Table4[[Product Code]:[Brand]],5,FALSE)</f>
        <v>Apple</v>
      </c>
      <c r="M539" t="str">
        <f>VLOOKUP(Table1[[#This Row],[Product Code]],Table4[[Product Code]:[Product Category]],3,FALSE)</f>
        <v>Smart Gadgets</v>
      </c>
      <c r="N539" t="str">
        <f>_xlfn.XLOOKUP(Table1[[#This Row],[Product Code]],Table4[Product Code],Table4[Subcategory])</f>
        <v>Smartwatches</v>
      </c>
    </row>
    <row r="540" spans="2:14" x14ac:dyDescent="0.3">
      <c r="B540" s="26" t="s">
        <v>18</v>
      </c>
      <c r="C540" s="26" t="str">
        <f>IF(_xlfn.XLOOKUP(TRIM(Table1[[#This Row],[Store ID]]), 'Stores Details'!B542:B561, 'Stores Details'!G542:G561, "") = "Inactive", "Yes", "No")</f>
        <v>No</v>
      </c>
      <c r="D540" s="14" t="s">
        <v>48</v>
      </c>
      <c r="E540" s="51">
        <v>45536</v>
      </c>
      <c r="F540" s="14">
        <v>13</v>
      </c>
      <c r="G540" s="17">
        <v>10486.58</v>
      </c>
      <c r="H540" s="27">
        <v>6253.52</v>
      </c>
      <c r="I540">
        <f>YEAR(Table1[[#This Row],[Date]])</f>
        <v>2024</v>
      </c>
      <c r="J540" t="str">
        <f>"Q" &amp; ROUNDUP(MONTH(Table1[[#This Row],[Date]])/3, 0) &amp; "'" &amp; RIGHT(YEAR(Table1[[#This Row],[Date]]), 2)</f>
        <v>Q3'24</v>
      </c>
      <c r="K540" t="str">
        <f>VLOOKUP(Table1[[#This Row],[Store ID]],Table3[[Store ID]:[City]],4,FALSE)</f>
        <v>Minneapolis</v>
      </c>
      <c r="L540" t="str">
        <f>VLOOKUP(Table1[[#This Row],[Product Code]],Table4[[Product Code]:[Brand]],5,FALSE)</f>
        <v>VoltEdge</v>
      </c>
      <c r="M540" t="str">
        <f>VLOOKUP(Table1[[#This Row],[Product Code]],Table4[[Product Code]:[Product Category]],3,FALSE)</f>
        <v>Gaming Consoles</v>
      </c>
      <c r="N540" t="str">
        <f>_xlfn.XLOOKUP(Table1[[#This Row],[Product Code]],Table4[Product Code],Table4[Subcategory])</f>
        <v>Game Consoles</v>
      </c>
    </row>
    <row r="541" spans="2:14" x14ac:dyDescent="0.3">
      <c r="B541" s="26" t="s">
        <v>18</v>
      </c>
      <c r="C541" s="26" t="str">
        <f>IF(_xlfn.XLOOKUP(TRIM(Table1[[#This Row],[Store ID]]), 'Stores Details'!B543:B562, 'Stores Details'!G543:G562, "") = "Inactive", "Yes", "No")</f>
        <v>No</v>
      </c>
      <c r="D541" s="14" t="s">
        <v>57</v>
      </c>
      <c r="E541" s="51">
        <v>45100</v>
      </c>
      <c r="F541" s="14">
        <v>9</v>
      </c>
      <c r="G541" s="17">
        <v>7951.41</v>
      </c>
      <c r="H541" s="27">
        <v>5544.81</v>
      </c>
      <c r="I541">
        <f>YEAR(Table1[[#This Row],[Date]])</f>
        <v>2023</v>
      </c>
      <c r="J541" t="str">
        <f>"Q" &amp; ROUNDUP(MONTH(Table1[[#This Row],[Date]])/3, 0) &amp; "'" &amp; RIGHT(YEAR(Table1[[#This Row],[Date]]), 2)</f>
        <v>Q2'23</v>
      </c>
      <c r="K541" t="str">
        <f>VLOOKUP(Table1[[#This Row],[Store ID]],Table3[[Store ID]:[City]],4,FALSE)</f>
        <v>Minneapolis</v>
      </c>
      <c r="L541" t="str">
        <f>VLOOKUP(Table1[[#This Row],[Product Code]],Table4[[Product Code]:[Brand]],5,FALSE)</f>
        <v>Bose</v>
      </c>
      <c r="M541" t="str">
        <f>VLOOKUP(Table1[[#This Row],[Product Code]],Table4[[Product Code]:[Product Category]],3,FALSE)</f>
        <v>Headphones</v>
      </c>
      <c r="N541" t="str">
        <f>_xlfn.XLOOKUP(Table1[[#This Row],[Product Code]],Table4[Product Code],Table4[Subcategory])</f>
        <v>Noise-Canceling Over-Ear</v>
      </c>
    </row>
    <row r="542" spans="2:14" x14ac:dyDescent="0.3">
      <c r="B542" s="26" t="s">
        <v>22</v>
      </c>
      <c r="C542" s="26" t="str">
        <f>IF(_xlfn.XLOOKUP(TRIM(Table1[[#This Row],[Store ID]]), 'Stores Details'!B544:B563, 'Stores Details'!G544:G563, "") = "Inactive", "Yes", "No")</f>
        <v>No</v>
      </c>
      <c r="D542" s="14" t="s">
        <v>38</v>
      </c>
      <c r="E542" s="51">
        <v>45515</v>
      </c>
      <c r="F542" s="14">
        <v>17</v>
      </c>
      <c r="G542" s="17">
        <v>19900.88</v>
      </c>
      <c r="H542" s="27">
        <v>15897.89</v>
      </c>
      <c r="I542">
        <f>YEAR(Table1[[#This Row],[Date]])</f>
        <v>2024</v>
      </c>
      <c r="J542" t="str">
        <f>"Q" &amp; ROUNDUP(MONTH(Table1[[#This Row],[Date]])/3, 0) &amp; "'" &amp; RIGHT(YEAR(Table1[[#This Row],[Date]]), 2)</f>
        <v>Q3'24</v>
      </c>
      <c r="K542" t="str">
        <f>VLOOKUP(Table1[[#This Row],[Store ID]],Table3[[Store ID]:[City]],4,FALSE)</f>
        <v>Detroit</v>
      </c>
      <c r="L542" t="str">
        <f>VLOOKUP(Table1[[#This Row],[Product Code]],Table4[[Product Code]:[Brand]],5,FALSE)</f>
        <v>HP</v>
      </c>
      <c r="M542" t="str">
        <f>VLOOKUP(Table1[[#This Row],[Product Code]],Table4[[Product Code]:[Product Category]],3,FALSE)</f>
        <v>Gaming Consoles</v>
      </c>
      <c r="N542" t="str">
        <f>_xlfn.XLOOKUP(Table1[[#This Row],[Product Code]],Table4[Product Code],Table4[Subcategory])</f>
        <v>Game Consoles</v>
      </c>
    </row>
    <row r="543" spans="2:14" x14ac:dyDescent="0.3">
      <c r="B543" s="26" t="s">
        <v>14</v>
      </c>
      <c r="C543" s="26" t="str">
        <f>IF(_xlfn.XLOOKUP(TRIM(Table1[[#This Row],[Store ID]]), 'Stores Details'!B545:B564, 'Stores Details'!G545:G564, "") = "Inactive", "Yes", "No")</f>
        <v>No</v>
      </c>
      <c r="D543" s="14" t="s">
        <v>41</v>
      </c>
      <c r="E543" s="51">
        <v>45452</v>
      </c>
      <c r="F543" s="14">
        <v>17</v>
      </c>
      <c r="G543" s="17">
        <v>8171.9</v>
      </c>
      <c r="H543" s="27">
        <v>5132.9799999999996</v>
      </c>
      <c r="I543">
        <f>YEAR(Table1[[#This Row],[Date]])</f>
        <v>2024</v>
      </c>
      <c r="J543" t="str">
        <f>"Q" &amp; ROUNDUP(MONTH(Table1[[#This Row],[Date]])/3, 0) &amp; "'" &amp; RIGHT(YEAR(Table1[[#This Row],[Date]]), 2)</f>
        <v>Q2'24</v>
      </c>
      <c r="K543" t="str">
        <f>VLOOKUP(Table1[[#This Row],[Store ID]],Table3[[Store ID]:[City]],4,FALSE)</f>
        <v>Los Angeles</v>
      </c>
      <c r="L543" t="str">
        <f>VLOOKUP(Table1[[#This Row],[Product Code]],Table4[[Product Code]:[Brand]],5,FALSE)</f>
        <v>VoltEdge</v>
      </c>
      <c r="M543" t="str">
        <f>VLOOKUP(Table1[[#This Row],[Product Code]],Table4[[Product Code]:[Product Category]],3,FALSE)</f>
        <v>Laptops</v>
      </c>
      <c r="N543" t="str">
        <f>_xlfn.XLOOKUP(Table1[[#This Row],[Product Code]],Table4[Product Code],Table4[Subcategory])</f>
        <v>Gaming Laptops</v>
      </c>
    </row>
    <row r="544" spans="2:14" x14ac:dyDescent="0.3">
      <c r="B544" s="26" t="s">
        <v>14</v>
      </c>
      <c r="C544" s="26" t="str">
        <f>IF(_xlfn.XLOOKUP(TRIM(Table1[[#This Row],[Store ID]]), 'Stores Details'!B546:B565, 'Stores Details'!G546:G565, "") = "Inactive", "Yes", "No")</f>
        <v>No</v>
      </c>
      <c r="D544" s="14" t="s">
        <v>37</v>
      </c>
      <c r="E544" s="51">
        <v>45611</v>
      </c>
      <c r="F544" s="14">
        <v>35</v>
      </c>
      <c r="G544" s="17">
        <v>51501.1</v>
      </c>
      <c r="H544" s="27">
        <v>34847.75</v>
      </c>
      <c r="I544">
        <f>YEAR(Table1[[#This Row],[Date]])</f>
        <v>2024</v>
      </c>
      <c r="J544" t="str">
        <f>"Q" &amp; ROUNDUP(MONTH(Table1[[#This Row],[Date]])/3, 0) &amp; "'" &amp; RIGHT(YEAR(Table1[[#This Row],[Date]]), 2)</f>
        <v>Q4'24</v>
      </c>
      <c r="K544" t="str">
        <f>VLOOKUP(Table1[[#This Row],[Store ID]],Table3[[Store ID]:[City]],4,FALSE)</f>
        <v>Los Angeles</v>
      </c>
      <c r="L544" t="str">
        <f>VLOOKUP(Table1[[#This Row],[Product Code]],Table4[[Product Code]:[Brand]],5,FALSE)</f>
        <v>VoltEdge</v>
      </c>
      <c r="M544" t="str">
        <f>VLOOKUP(Table1[[#This Row],[Product Code]],Table4[[Product Code]:[Product Category]],3,FALSE)</f>
        <v>Smart Gadgets</v>
      </c>
      <c r="N544" t="str">
        <f>_xlfn.XLOOKUP(Table1[[#This Row],[Product Code]],Table4[Product Code],Table4[Subcategory])</f>
        <v>Fitness Bands</v>
      </c>
    </row>
    <row r="545" spans="2:14" x14ac:dyDescent="0.3">
      <c r="B545" s="26" t="s">
        <v>14</v>
      </c>
      <c r="C545" s="26" t="str">
        <f>IF(_xlfn.XLOOKUP(TRIM(Table1[[#This Row],[Store ID]]), 'Stores Details'!B547:B566, 'Stores Details'!G547:G566, "") = "Inactive", "Yes", "No")</f>
        <v>No</v>
      </c>
      <c r="D545" s="14" t="s">
        <v>67</v>
      </c>
      <c r="E545" s="51">
        <v>45046</v>
      </c>
      <c r="F545" s="14">
        <v>7</v>
      </c>
      <c r="G545" s="17">
        <v>7374.3600000000006</v>
      </c>
      <c r="H545" s="27">
        <v>4383.82</v>
      </c>
      <c r="I545">
        <f>YEAR(Table1[[#This Row],[Date]])</f>
        <v>2023</v>
      </c>
      <c r="J545" t="str">
        <f>"Q" &amp; ROUNDUP(MONTH(Table1[[#This Row],[Date]])/3, 0) &amp; "'" &amp; RIGHT(YEAR(Table1[[#This Row],[Date]]), 2)</f>
        <v>Q2'23</v>
      </c>
      <c r="K545" t="str">
        <f>VLOOKUP(Table1[[#This Row],[Store ID]],Table3[[Store ID]:[City]],4,FALSE)</f>
        <v>Los Angeles</v>
      </c>
      <c r="L545" t="str">
        <f>VLOOKUP(Table1[[#This Row],[Product Code]],Table4[[Product Code]:[Brand]],5,FALSE)</f>
        <v>VoltEdge</v>
      </c>
      <c r="M545" t="str">
        <f>VLOOKUP(Table1[[#This Row],[Product Code]],Table4[[Product Code]:[Product Category]],3,FALSE)</f>
        <v>Accessories</v>
      </c>
      <c r="N545" t="str">
        <f>_xlfn.XLOOKUP(Table1[[#This Row],[Product Code]],Table4[Product Code],Table4[Subcategory])</f>
        <v>Keyboards</v>
      </c>
    </row>
    <row r="546" spans="2:14" x14ac:dyDescent="0.3">
      <c r="B546" s="26" t="s">
        <v>14</v>
      </c>
      <c r="C546" s="26" t="str">
        <f>IF(_xlfn.XLOOKUP(TRIM(Table1[[#This Row],[Store ID]]), 'Stores Details'!B548:B567, 'Stores Details'!G548:G567, "") = "Inactive", "Yes", "No")</f>
        <v>No</v>
      </c>
      <c r="D546" s="14" t="s">
        <v>66</v>
      </c>
      <c r="E546" s="51">
        <v>45263</v>
      </c>
      <c r="F546" s="14">
        <v>30</v>
      </c>
      <c r="G546" s="17">
        <v>11632.2</v>
      </c>
      <c r="H546" s="27">
        <v>7782.6</v>
      </c>
      <c r="I546">
        <f>YEAR(Table1[[#This Row],[Date]])</f>
        <v>2023</v>
      </c>
      <c r="J546" t="str">
        <f>"Q" &amp; ROUNDUP(MONTH(Table1[[#This Row],[Date]])/3, 0) &amp; "'" &amp; RIGHT(YEAR(Table1[[#This Row],[Date]]), 2)</f>
        <v>Q4'23</v>
      </c>
      <c r="K546" t="str">
        <f>VLOOKUP(Table1[[#This Row],[Store ID]],Table3[[Store ID]:[City]],4,FALSE)</f>
        <v>Los Angeles</v>
      </c>
      <c r="L546" t="str">
        <f>VLOOKUP(Table1[[#This Row],[Product Code]],Table4[[Product Code]:[Brand]],5,FALSE)</f>
        <v>HP</v>
      </c>
      <c r="M546" t="str">
        <f>VLOOKUP(Table1[[#This Row],[Product Code]],Table4[[Product Code]:[Product Category]],3,FALSE)</f>
        <v>Accessories</v>
      </c>
      <c r="N546" t="str">
        <f>_xlfn.XLOOKUP(Table1[[#This Row],[Product Code]],Table4[Product Code],Table4[Subcategory])</f>
        <v>Chargers</v>
      </c>
    </row>
    <row r="547" spans="2:14" x14ac:dyDescent="0.3">
      <c r="B547" s="26" t="s">
        <v>14</v>
      </c>
      <c r="C547" s="26" t="str">
        <f>IF(_xlfn.XLOOKUP(TRIM(Table1[[#This Row],[Store ID]]), 'Stores Details'!B549:B568, 'Stores Details'!G549:G568, "") = "Inactive", "Yes", "No")</f>
        <v>No</v>
      </c>
      <c r="D547" s="14" t="s">
        <v>39</v>
      </c>
      <c r="E547" s="51">
        <v>45524</v>
      </c>
      <c r="F547" s="14">
        <v>7</v>
      </c>
      <c r="G547" s="17">
        <v>2965.69</v>
      </c>
      <c r="H547" s="27">
        <v>1932.7000000000003</v>
      </c>
      <c r="I547">
        <f>YEAR(Table1[[#This Row],[Date]])</f>
        <v>2024</v>
      </c>
      <c r="J547" t="str">
        <f>"Q" &amp; ROUNDUP(MONTH(Table1[[#This Row],[Date]])/3, 0) &amp; "'" &amp; RIGHT(YEAR(Table1[[#This Row],[Date]]), 2)</f>
        <v>Q3'24</v>
      </c>
      <c r="K547" t="str">
        <f>VLOOKUP(Table1[[#This Row],[Store ID]],Table3[[Store ID]:[City]],4,FALSE)</f>
        <v>Los Angeles</v>
      </c>
      <c r="L547" t="str">
        <f>VLOOKUP(Table1[[#This Row],[Product Code]],Table4[[Product Code]:[Brand]],5,FALSE)</f>
        <v>Apple</v>
      </c>
      <c r="M547" t="str">
        <f>VLOOKUP(Table1[[#This Row],[Product Code]],Table4[[Product Code]:[Product Category]],3,FALSE)</f>
        <v>Laptops</v>
      </c>
      <c r="N547" t="str">
        <f>_xlfn.XLOOKUP(Table1[[#This Row],[Product Code]],Table4[Product Code],Table4[Subcategory])</f>
        <v>Ultrabooks</v>
      </c>
    </row>
    <row r="548" spans="2:14" x14ac:dyDescent="0.3">
      <c r="B548" s="26" t="s">
        <v>22</v>
      </c>
      <c r="C548" s="26" t="str">
        <f>IF(_xlfn.XLOOKUP(TRIM(Table1[[#This Row],[Store ID]]), 'Stores Details'!B550:B569, 'Stores Details'!G550:G569, "") = "Inactive", "Yes", "No")</f>
        <v>No</v>
      </c>
      <c r="D548" s="14" t="s">
        <v>47</v>
      </c>
      <c r="E548" s="51">
        <v>45638</v>
      </c>
      <c r="F548" s="14">
        <v>21</v>
      </c>
      <c r="G548" s="17">
        <v>27955.83</v>
      </c>
      <c r="H548" s="27">
        <v>17444.91</v>
      </c>
      <c r="I548">
        <f>YEAR(Table1[[#This Row],[Date]])</f>
        <v>2024</v>
      </c>
      <c r="J548" t="str">
        <f>"Q" &amp; ROUNDUP(MONTH(Table1[[#This Row],[Date]])/3, 0) &amp; "'" &amp; RIGHT(YEAR(Table1[[#This Row],[Date]]), 2)</f>
        <v>Q4'24</v>
      </c>
      <c r="K548" t="str">
        <f>VLOOKUP(Table1[[#This Row],[Store ID]],Table3[[Store ID]:[City]],4,FALSE)</f>
        <v>Detroit</v>
      </c>
      <c r="L548" t="str">
        <f>VLOOKUP(Table1[[#This Row],[Product Code]],Table4[[Product Code]:[Brand]],5,FALSE)</f>
        <v>Sony</v>
      </c>
      <c r="M548" t="str">
        <f>VLOOKUP(Table1[[#This Row],[Product Code]],Table4[[Product Code]:[Product Category]],3,FALSE)</f>
        <v>Accessories</v>
      </c>
      <c r="N548" t="str">
        <f>_xlfn.XLOOKUP(Table1[[#This Row],[Product Code]],Table4[Product Code],Table4[Subcategory])</f>
        <v>Keyboards</v>
      </c>
    </row>
    <row r="549" spans="2:14" x14ac:dyDescent="0.3">
      <c r="B549" s="26" t="s">
        <v>17</v>
      </c>
      <c r="C549" s="26" t="str">
        <f>IF(_xlfn.XLOOKUP(TRIM(Table1[[#This Row],[Store ID]]), 'Stores Details'!B551:B570, 'Stores Details'!G551:G570, "") = "Inactive", "Yes", "No")</f>
        <v>No</v>
      </c>
      <c r="D549" s="14" t="s">
        <v>34</v>
      </c>
      <c r="E549" s="51">
        <v>45548</v>
      </c>
      <c r="F549" s="14">
        <v>15</v>
      </c>
      <c r="G549" s="17">
        <v>4847.25</v>
      </c>
      <c r="H549" s="27">
        <v>2997.9</v>
      </c>
      <c r="I549">
        <f>YEAR(Table1[[#This Row],[Date]])</f>
        <v>2024</v>
      </c>
      <c r="J549" t="str">
        <f>"Q" &amp; ROUNDUP(MONTH(Table1[[#This Row],[Date]])/3, 0) &amp; "'" &amp; RIGHT(YEAR(Table1[[#This Row],[Date]]), 2)</f>
        <v>Q3'24</v>
      </c>
      <c r="K549" t="str">
        <f>VLOOKUP(Table1[[#This Row],[Store ID]],Table3[[Store ID]:[City]],4,FALSE)</f>
        <v>Richmond</v>
      </c>
      <c r="L549" t="str">
        <f>VLOOKUP(Table1[[#This Row],[Product Code]],Table4[[Product Code]:[Brand]],5,FALSE)</f>
        <v>Samsung</v>
      </c>
      <c r="M549" t="str">
        <f>VLOOKUP(Table1[[#This Row],[Product Code]],Table4[[Product Code]:[Product Category]],3,FALSE)</f>
        <v>Gaming Consoles</v>
      </c>
      <c r="N549" t="str">
        <f>_xlfn.XLOOKUP(Table1[[#This Row],[Product Code]],Table4[Product Code],Table4[Subcategory])</f>
        <v>Game Consoles</v>
      </c>
    </row>
    <row r="550" spans="2:14" x14ac:dyDescent="0.3">
      <c r="B550" s="26" t="s">
        <v>14</v>
      </c>
      <c r="C550" s="26" t="str">
        <f>IF(_xlfn.XLOOKUP(TRIM(Table1[[#This Row],[Store ID]]), 'Stores Details'!B552:B571, 'Stores Details'!G552:G571, "") = "Inactive", "Yes", "No")</f>
        <v>No</v>
      </c>
      <c r="D550" s="14" t="s">
        <v>35</v>
      </c>
      <c r="E550" s="51">
        <v>45488</v>
      </c>
      <c r="F550" s="14">
        <v>14</v>
      </c>
      <c r="G550" s="17">
        <v>5588.2400000000007</v>
      </c>
      <c r="H550" s="27">
        <v>4222.96</v>
      </c>
      <c r="I550">
        <f>YEAR(Table1[[#This Row],[Date]])</f>
        <v>2024</v>
      </c>
      <c r="J550" t="str">
        <f>"Q" &amp; ROUNDUP(MONTH(Table1[[#This Row],[Date]])/3, 0) &amp; "'" &amp; RIGHT(YEAR(Table1[[#This Row],[Date]]), 2)</f>
        <v>Q3'24</v>
      </c>
      <c r="K550" t="str">
        <f>VLOOKUP(Table1[[#This Row],[Store ID]],Table3[[Store ID]:[City]],4,FALSE)</f>
        <v>Los Angeles</v>
      </c>
      <c r="L550" t="str">
        <f>VLOOKUP(Table1[[#This Row],[Product Code]],Table4[[Product Code]:[Brand]],5,FALSE)</f>
        <v>Dell</v>
      </c>
      <c r="M550" t="str">
        <f>VLOOKUP(Table1[[#This Row],[Product Code]],Table4[[Product Code]:[Product Category]],3,FALSE)</f>
        <v>Smart Gadgets</v>
      </c>
      <c r="N550" t="str">
        <f>_xlfn.XLOOKUP(Table1[[#This Row],[Product Code]],Table4[Product Code],Table4[Subcategory])</f>
        <v>Streaming Devices</v>
      </c>
    </row>
    <row r="551" spans="2:14" x14ac:dyDescent="0.3">
      <c r="B551" s="26" t="s">
        <v>24</v>
      </c>
      <c r="C551" s="26" t="str">
        <f>IF(_xlfn.XLOOKUP(TRIM(Table1[[#This Row],[Store ID]]), 'Stores Details'!B553:B572, 'Stores Details'!G553:G572, "") = "Inactive", "Yes", "No")</f>
        <v>No</v>
      </c>
      <c r="D551" s="14" t="s">
        <v>32</v>
      </c>
      <c r="E551" s="51">
        <v>45446</v>
      </c>
      <c r="F551" s="14">
        <v>15</v>
      </c>
      <c r="G551" s="17">
        <v>2744.7</v>
      </c>
      <c r="H551" s="27">
        <v>2085.1499999999996</v>
      </c>
      <c r="I551">
        <f>YEAR(Table1[[#This Row],[Date]])</f>
        <v>2024</v>
      </c>
      <c r="J551" t="str">
        <f>"Q" &amp; ROUNDUP(MONTH(Table1[[#This Row],[Date]])/3, 0) &amp; "'" &amp; RIGHT(YEAR(Table1[[#This Row],[Date]]), 2)</f>
        <v>Q2'24</v>
      </c>
      <c r="K551" t="str">
        <f>VLOOKUP(Table1[[#This Row],[Store ID]],Table3[[Store ID]:[City]],4,FALSE)</f>
        <v>Atlanta</v>
      </c>
      <c r="L551" t="str">
        <f>VLOOKUP(Table1[[#This Row],[Product Code]],Table4[[Product Code]:[Brand]],5,FALSE)</f>
        <v>Sony</v>
      </c>
      <c r="M551" t="str">
        <f>VLOOKUP(Table1[[#This Row],[Product Code]],Table4[[Product Code]:[Product Category]],3,FALSE)</f>
        <v>Accessories</v>
      </c>
      <c r="N551" t="str">
        <f>_xlfn.XLOOKUP(Table1[[#This Row],[Product Code]],Table4[Product Code],Table4[Subcategory])</f>
        <v>Chargers</v>
      </c>
    </row>
    <row r="552" spans="2:14" x14ac:dyDescent="0.3">
      <c r="B552" s="26" t="s">
        <v>19</v>
      </c>
      <c r="C552" s="26" t="str">
        <f>IF(_xlfn.XLOOKUP(TRIM(Table1[[#This Row],[Store ID]]), 'Stores Details'!B554:B573, 'Stores Details'!G554:G573, "") = "Inactive", "Yes", "No")</f>
        <v>No</v>
      </c>
      <c r="D552" s="14" t="s">
        <v>40</v>
      </c>
      <c r="E552" s="51">
        <v>45521</v>
      </c>
      <c r="F552" s="14">
        <v>19</v>
      </c>
      <c r="G552" s="17">
        <v>25722.01</v>
      </c>
      <c r="H552" s="27">
        <v>18514.740000000002</v>
      </c>
      <c r="I552">
        <f>YEAR(Table1[[#This Row],[Date]])</f>
        <v>2024</v>
      </c>
      <c r="J552" t="str">
        <f>"Q" &amp; ROUNDUP(MONTH(Table1[[#This Row],[Date]])/3, 0) &amp; "'" &amp; RIGHT(YEAR(Table1[[#This Row],[Date]]), 2)</f>
        <v>Q3'24</v>
      </c>
      <c r="K552" t="str">
        <f>VLOOKUP(Table1[[#This Row],[Store ID]],Table3[[Store ID]:[City]],4,FALSE)</f>
        <v>Honolulu</v>
      </c>
      <c r="L552" t="str">
        <f>VLOOKUP(Table1[[#This Row],[Product Code]],Table4[[Product Code]:[Brand]],5,FALSE)</f>
        <v>HP</v>
      </c>
      <c r="M552" t="str">
        <f>VLOOKUP(Table1[[#This Row],[Product Code]],Table4[[Product Code]:[Product Category]],3,FALSE)</f>
        <v>Gaming Consoles</v>
      </c>
      <c r="N552" t="str">
        <f>_xlfn.XLOOKUP(Table1[[#This Row],[Product Code]],Table4[Product Code],Table4[Subcategory])</f>
        <v>Game Consoles</v>
      </c>
    </row>
    <row r="553" spans="2:14" x14ac:dyDescent="0.3">
      <c r="B553" s="26" t="s">
        <v>26</v>
      </c>
      <c r="C553" s="26" t="str">
        <f>IF(_xlfn.XLOOKUP(TRIM(Table1[[#This Row],[Store ID]]), 'Stores Details'!B555:B574, 'Stores Details'!G555:G574, "") = "Inactive", "Yes", "No")</f>
        <v>No</v>
      </c>
      <c r="D553" s="14" t="s">
        <v>74</v>
      </c>
      <c r="E553" s="51">
        <v>45547</v>
      </c>
      <c r="F553" s="14">
        <v>15</v>
      </c>
      <c r="G553" s="17">
        <v>16966.649999999998</v>
      </c>
      <c r="H553" s="27">
        <v>14084.25</v>
      </c>
      <c r="I553">
        <f>YEAR(Table1[[#This Row],[Date]])</f>
        <v>2024</v>
      </c>
      <c r="J553" t="str">
        <f>"Q" &amp; ROUNDUP(MONTH(Table1[[#This Row],[Date]])/3, 0) &amp; "'" &amp; RIGHT(YEAR(Table1[[#This Row],[Date]]), 2)</f>
        <v>Q3'24</v>
      </c>
      <c r="K553" t="str">
        <f>VLOOKUP(Table1[[#This Row],[Store ID]],Table3[[Store ID]:[City]],4,FALSE)</f>
        <v>Philadelphia</v>
      </c>
      <c r="L553" t="str">
        <f>VLOOKUP(Table1[[#This Row],[Product Code]],Table4[[Product Code]:[Brand]],5,FALSE)</f>
        <v>VoltEdge</v>
      </c>
      <c r="M553" t="str">
        <f>VLOOKUP(Table1[[#This Row],[Product Code]],Table4[[Product Code]:[Product Category]],3,FALSE)</f>
        <v>Gaming Consoles</v>
      </c>
      <c r="N553" t="str">
        <f>_xlfn.XLOOKUP(Table1[[#This Row],[Product Code]],Table4[Product Code],Table4[Subcategory])</f>
        <v>Gaming Headsets</v>
      </c>
    </row>
    <row r="554" spans="2:14" x14ac:dyDescent="0.3">
      <c r="B554" s="26" t="s">
        <v>14</v>
      </c>
      <c r="C554" s="26" t="str">
        <f>IF(_xlfn.XLOOKUP(TRIM(Table1[[#This Row],[Store ID]]), 'Stores Details'!B556:B575, 'Stores Details'!G556:G575, "") = "Inactive", "Yes", "No")</f>
        <v>No</v>
      </c>
      <c r="D554" s="14" t="s">
        <v>61</v>
      </c>
      <c r="E554" s="51">
        <v>45005</v>
      </c>
      <c r="F554" s="14">
        <v>22</v>
      </c>
      <c r="G554" s="17">
        <v>7797.2400000000007</v>
      </c>
      <c r="H554" s="27">
        <v>5567.32</v>
      </c>
      <c r="I554">
        <f>YEAR(Table1[[#This Row],[Date]])</f>
        <v>2023</v>
      </c>
      <c r="J554" t="str">
        <f>"Q" &amp; ROUNDUP(MONTH(Table1[[#This Row],[Date]])/3, 0) &amp; "'" &amp; RIGHT(YEAR(Table1[[#This Row],[Date]]), 2)</f>
        <v>Q1'23</v>
      </c>
      <c r="K554" t="str">
        <f>VLOOKUP(Table1[[#This Row],[Store ID]],Table3[[Store ID]:[City]],4,FALSE)</f>
        <v>Los Angeles</v>
      </c>
      <c r="L554" t="str">
        <f>VLOOKUP(Table1[[#This Row],[Product Code]],Table4[[Product Code]:[Brand]],5,FALSE)</f>
        <v>VoltEdge</v>
      </c>
      <c r="M554" t="str">
        <f>VLOOKUP(Table1[[#This Row],[Product Code]],Table4[[Product Code]:[Product Category]],3,FALSE)</f>
        <v>Headphones</v>
      </c>
      <c r="N554" t="str">
        <f>_xlfn.XLOOKUP(Table1[[#This Row],[Product Code]],Table4[Product Code],Table4[Subcategory])</f>
        <v>Wired Headphones</v>
      </c>
    </row>
    <row r="555" spans="2:14" x14ac:dyDescent="0.3">
      <c r="B555" s="26" t="s">
        <v>18</v>
      </c>
      <c r="C555" s="26" t="str">
        <f>IF(_xlfn.XLOOKUP(TRIM(Table1[[#This Row],[Store ID]]), 'Stores Details'!B557:B576, 'Stores Details'!G557:G576, "") = "Inactive", "Yes", "No")</f>
        <v>No</v>
      </c>
      <c r="D555" s="14" t="s">
        <v>70</v>
      </c>
      <c r="E555" s="51">
        <v>45157</v>
      </c>
      <c r="F555" s="14">
        <v>7</v>
      </c>
      <c r="G555" s="17">
        <v>3803.52</v>
      </c>
      <c r="H555" s="27">
        <v>2706.06</v>
      </c>
      <c r="I555">
        <f>YEAR(Table1[[#This Row],[Date]])</f>
        <v>2023</v>
      </c>
      <c r="J555" t="str">
        <f>"Q" &amp; ROUNDUP(MONTH(Table1[[#This Row],[Date]])/3, 0) &amp; "'" &amp; RIGHT(YEAR(Table1[[#This Row],[Date]]), 2)</f>
        <v>Q3'23</v>
      </c>
      <c r="K555" t="str">
        <f>VLOOKUP(Table1[[#This Row],[Store ID]],Table3[[Store ID]:[City]],4,FALSE)</f>
        <v>Minneapolis</v>
      </c>
      <c r="L555" t="str">
        <f>VLOOKUP(Table1[[#This Row],[Product Code]],Table4[[Product Code]:[Brand]],5,FALSE)</f>
        <v>VoltEdge</v>
      </c>
      <c r="M555" t="str">
        <f>VLOOKUP(Table1[[#This Row],[Product Code]],Table4[[Product Code]:[Product Category]],3,FALSE)</f>
        <v>Headphones</v>
      </c>
      <c r="N555" t="str">
        <f>_xlfn.XLOOKUP(Table1[[#This Row],[Product Code]],Table4[Product Code],Table4[Subcategory])</f>
        <v>Wireless Headphones</v>
      </c>
    </row>
    <row r="556" spans="2:14" x14ac:dyDescent="0.3">
      <c r="B556" s="26" t="s">
        <v>17</v>
      </c>
      <c r="C556" s="26" t="str">
        <f>IF(_xlfn.XLOOKUP(TRIM(Table1[[#This Row],[Store ID]]), 'Stores Details'!B558:B577, 'Stores Details'!G558:G577, "") = "Inactive", "Yes", "No")</f>
        <v>No</v>
      </c>
      <c r="D556" s="14" t="s">
        <v>58</v>
      </c>
      <c r="E556" s="51">
        <v>45186</v>
      </c>
      <c r="F556" s="14">
        <v>11</v>
      </c>
      <c r="G556" s="17">
        <v>9658.77</v>
      </c>
      <c r="H556" s="27">
        <v>6654.67</v>
      </c>
      <c r="I556">
        <f>YEAR(Table1[[#This Row],[Date]])</f>
        <v>2023</v>
      </c>
      <c r="J556" t="str">
        <f>"Q" &amp; ROUNDUP(MONTH(Table1[[#This Row],[Date]])/3, 0) &amp; "'" &amp; RIGHT(YEAR(Table1[[#This Row],[Date]]), 2)</f>
        <v>Q3'23</v>
      </c>
      <c r="K556" t="str">
        <f>VLOOKUP(Table1[[#This Row],[Store ID]],Table3[[Store ID]:[City]],4,FALSE)</f>
        <v>Richmond</v>
      </c>
      <c r="L556" t="str">
        <f>VLOOKUP(Table1[[#This Row],[Product Code]],Table4[[Product Code]:[Brand]],5,FALSE)</f>
        <v>Sony</v>
      </c>
      <c r="M556" t="str">
        <f>VLOOKUP(Table1[[#This Row],[Product Code]],Table4[[Product Code]:[Product Category]],3,FALSE)</f>
        <v>Accessories</v>
      </c>
      <c r="N556" t="str">
        <f>_xlfn.XLOOKUP(Table1[[#This Row],[Product Code]],Table4[Product Code],Table4[Subcategory])</f>
        <v>Chargers</v>
      </c>
    </row>
    <row r="557" spans="2:14" x14ac:dyDescent="0.3">
      <c r="B557" s="26" t="s">
        <v>22</v>
      </c>
      <c r="C557" s="26" t="str">
        <f>IF(_xlfn.XLOOKUP(TRIM(Table1[[#This Row],[Store ID]]), 'Stores Details'!B559:B578, 'Stores Details'!G559:G578, "") = "Inactive", "Yes", "No")</f>
        <v>No</v>
      </c>
      <c r="D557" s="14" t="s">
        <v>36</v>
      </c>
      <c r="E557" s="51">
        <v>45589</v>
      </c>
      <c r="F557" s="14">
        <v>35</v>
      </c>
      <c r="G557" s="17">
        <v>25549.3</v>
      </c>
      <c r="H557" s="27">
        <v>20614.650000000001</v>
      </c>
      <c r="I557">
        <f>YEAR(Table1[[#This Row],[Date]])</f>
        <v>2024</v>
      </c>
      <c r="J557" t="str">
        <f>"Q" &amp; ROUNDUP(MONTH(Table1[[#This Row],[Date]])/3, 0) &amp; "'" &amp; RIGHT(YEAR(Table1[[#This Row],[Date]]), 2)</f>
        <v>Q4'24</v>
      </c>
      <c r="K557" t="str">
        <f>VLOOKUP(Table1[[#This Row],[Store ID]],Table3[[Store ID]:[City]],4,FALSE)</f>
        <v>Detroit</v>
      </c>
      <c r="L557" t="str">
        <f>VLOOKUP(Table1[[#This Row],[Product Code]],Table4[[Product Code]:[Brand]],5,FALSE)</f>
        <v>VoltEdge</v>
      </c>
      <c r="M557" t="str">
        <f>VLOOKUP(Table1[[#This Row],[Product Code]],Table4[[Product Code]:[Product Category]],3,FALSE)</f>
        <v>Gaming Consoles</v>
      </c>
      <c r="N557" t="str">
        <f>_xlfn.XLOOKUP(Table1[[#This Row],[Product Code]],Table4[Product Code],Table4[Subcategory])</f>
        <v>VR Headsets</v>
      </c>
    </row>
    <row r="558" spans="2:14" x14ac:dyDescent="0.3">
      <c r="B558" s="26" t="s">
        <v>26</v>
      </c>
      <c r="C558" s="26" t="str">
        <f>IF(_xlfn.XLOOKUP(TRIM(Table1[[#This Row],[Store ID]]), 'Stores Details'!B560:B579, 'Stores Details'!G560:G579, "") = "Inactive", "Yes", "No")</f>
        <v>No</v>
      </c>
      <c r="D558" s="14" t="s">
        <v>35</v>
      </c>
      <c r="E558" s="51">
        <v>45399</v>
      </c>
      <c r="F558" s="14">
        <v>15</v>
      </c>
      <c r="G558" s="17">
        <v>5987.4000000000005</v>
      </c>
      <c r="H558" s="27">
        <v>4524.5999999999995</v>
      </c>
      <c r="I558">
        <f>YEAR(Table1[[#This Row],[Date]])</f>
        <v>2024</v>
      </c>
      <c r="J558" t="str">
        <f>"Q" &amp; ROUNDUP(MONTH(Table1[[#This Row],[Date]])/3, 0) &amp; "'" &amp; RIGHT(YEAR(Table1[[#This Row],[Date]]), 2)</f>
        <v>Q2'24</v>
      </c>
      <c r="K558" t="str">
        <f>VLOOKUP(Table1[[#This Row],[Store ID]],Table3[[Store ID]:[City]],4,FALSE)</f>
        <v>Philadelphia</v>
      </c>
      <c r="L558" t="str">
        <f>VLOOKUP(Table1[[#This Row],[Product Code]],Table4[[Product Code]:[Brand]],5,FALSE)</f>
        <v>Dell</v>
      </c>
      <c r="M558" t="str">
        <f>VLOOKUP(Table1[[#This Row],[Product Code]],Table4[[Product Code]:[Product Category]],3,FALSE)</f>
        <v>Smart Gadgets</v>
      </c>
      <c r="N558" t="str">
        <f>_xlfn.XLOOKUP(Table1[[#This Row],[Product Code]],Table4[Product Code],Table4[Subcategory])</f>
        <v>Streaming Devices</v>
      </c>
    </row>
    <row r="559" spans="2:14" x14ac:dyDescent="0.3">
      <c r="B559" s="26" t="s">
        <v>14</v>
      </c>
      <c r="C559" s="26" t="str">
        <f>IF(_xlfn.XLOOKUP(TRIM(Table1[[#This Row],[Store ID]]), 'Stores Details'!B561:B580, 'Stores Details'!G561:G580, "") = "Inactive", "Yes", "No")</f>
        <v>No</v>
      </c>
      <c r="D559" s="14" t="s">
        <v>73</v>
      </c>
      <c r="E559" s="51">
        <v>45101</v>
      </c>
      <c r="F559" s="14">
        <v>16</v>
      </c>
      <c r="G559" s="17">
        <v>13906.56</v>
      </c>
      <c r="H559" s="27">
        <v>10440.48</v>
      </c>
      <c r="I559">
        <f>YEAR(Table1[[#This Row],[Date]])</f>
        <v>2023</v>
      </c>
      <c r="J559" t="str">
        <f>"Q" &amp; ROUNDUP(MONTH(Table1[[#This Row],[Date]])/3, 0) &amp; "'" &amp; RIGHT(YEAR(Table1[[#This Row],[Date]]), 2)</f>
        <v>Q2'23</v>
      </c>
      <c r="K559" t="str">
        <f>VLOOKUP(Table1[[#This Row],[Store ID]],Table3[[Store ID]:[City]],4,FALSE)</f>
        <v>Los Angeles</v>
      </c>
      <c r="L559" t="str">
        <f>VLOOKUP(Table1[[#This Row],[Product Code]],Table4[[Product Code]:[Brand]],5,FALSE)</f>
        <v>ASUS</v>
      </c>
      <c r="M559" t="str">
        <f>VLOOKUP(Table1[[#This Row],[Product Code]],Table4[[Product Code]:[Product Category]],3,FALSE)</f>
        <v>Gaming Consoles</v>
      </c>
      <c r="N559" t="str">
        <f>_xlfn.XLOOKUP(Table1[[#This Row],[Product Code]],Table4[Product Code],Table4[Subcategory])</f>
        <v>VR Headsets</v>
      </c>
    </row>
    <row r="560" spans="2:14" x14ac:dyDescent="0.3">
      <c r="B560" s="26" t="s">
        <v>19</v>
      </c>
      <c r="C560" s="26" t="str">
        <f>IF(_xlfn.XLOOKUP(TRIM(Table1[[#This Row],[Store ID]]), 'Stores Details'!B562:B581, 'Stores Details'!G562:G581, "") = "Inactive", "Yes", "No")</f>
        <v>No</v>
      </c>
      <c r="D560" s="14" t="s">
        <v>71</v>
      </c>
      <c r="E560" s="51">
        <v>44937</v>
      </c>
      <c r="F560" s="14">
        <v>34</v>
      </c>
      <c r="G560" s="17">
        <v>8815.18</v>
      </c>
      <c r="H560" s="27">
        <v>5761.98</v>
      </c>
      <c r="I560">
        <f>YEAR(Table1[[#This Row],[Date]])</f>
        <v>2023</v>
      </c>
      <c r="J560" t="str">
        <f>"Q" &amp; ROUNDUP(MONTH(Table1[[#This Row],[Date]])/3, 0) &amp; "'" &amp; RIGHT(YEAR(Table1[[#This Row],[Date]]), 2)</f>
        <v>Q1'23</v>
      </c>
      <c r="K560" t="str">
        <f>VLOOKUP(Table1[[#This Row],[Store ID]],Table3[[Store ID]:[City]],4,FALSE)</f>
        <v>Honolulu</v>
      </c>
      <c r="L560" t="str">
        <f>VLOOKUP(Table1[[#This Row],[Product Code]],Table4[[Product Code]:[Brand]],5,FALSE)</f>
        <v>HP</v>
      </c>
      <c r="M560" t="str">
        <f>VLOOKUP(Table1[[#This Row],[Product Code]],Table4[[Product Code]:[Product Category]],3,FALSE)</f>
        <v>Smart Gadgets</v>
      </c>
      <c r="N560" t="str">
        <f>_xlfn.XLOOKUP(Table1[[#This Row],[Product Code]],Table4[Product Code],Table4[Subcategory])</f>
        <v>Smart Speakers</v>
      </c>
    </row>
    <row r="561" spans="2:14" x14ac:dyDescent="0.3">
      <c r="B561" s="26" t="s">
        <v>25</v>
      </c>
      <c r="C561" s="26" t="str">
        <f>IF(_xlfn.XLOOKUP(TRIM(Table1[[#This Row],[Store ID]]), 'Stores Details'!B563:B582, 'Stores Details'!G563:G582, "") = "Inactive", "Yes", "No")</f>
        <v>No</v>
      </c>
      <c r="D561" s="14" t="s">
        <v>32</v>
      </c>
      <c r="E561" s="51">
        <v>45467</v>
      </c>
      <c r="F561" s="14">
        <v>5</v>
      </c>
      <c r="G561" s="17">
        <v>914.9</v>
      </c>
      <c r="H561" s="27">
        <v>695.05</v>
      </c>
      <c r="I561">
        <f>YEAR(Table1[[#This Row],[Date]])</f>
        <v>2024</v>
      </c>
      <c r="J561" t="str">
        <f>"Q" &amp; ROUNDUP(MONTH(Table1[[#This Row],[Date]])/3, 0) &amp; "'" &amp; RIGHT(YEAR(Table1[[#This Row],[Date]]), 2)</f>
        <v>Q2'24</v>
      </c>
      <c r="K561" t="str">
        <f>VLOOKUP(Table1[[#This Row],[Store ID]],Table3[[Store ID]:[City]],4,FALSE)</f>
        <v>Dallas</v>
      </c>
      <c r="L561" t="str">
        <f>VLOOKUP(Table1[[#This Row],[Product Code]],Table4[[Product Code]:[Brand]],5,FALSE)</f>
        <v>Sony</v>
      </c>
      <c r="M561" t="str">
        <f>VLOOKUP(Table1[[#This Row],[Product Code]],Table4[[Product Code]:[Product Category]],3,FALSE)</f>
        <v>Accessories</v>
      </c>
      <c r="N561" t="str">
        <f>_xlfn.XLOOKUP(Table1[[#This Row],[Product Code]],Table4[Product Code],Table4[Subcategory])</f>
        <v>Chargers</v>
      </c>
    </row>
    <row r="562" spans="2:14" x14ac:dyDescent="0.3">
      <c r="B562" s="26" t="s">
        <v>27</v>
      </c>
      <c r="C562" s="26" t="str">
        <f>IF(_xlfn.XLOOKUP(TRIM(Table1[[#This Row],[Store ID]]), 'Stores Details'!B564:B583, 'Stores Details'!G564:G583, "") = "Inactive", "Yes", "No")</f>
        <v>No</v>
      </c>
      <c r="D562" s="14" t="s">
        <v>57</v>
      </c>
      <c r="E562" s="51">
        <v>45262</v>
      </c>
      <c r="F562" s="14">
        <v>30</v>
      </c>
      <c r="G562" s="17">
        <v>26504.7</v>
      </c>
      <c r="H562" s="27">
        <v>18482.7</v>
      </c>
      <c r="I562">
        <f>YEAR(Table1[[#This Row],[Date]])</f>
        <v>2023</v>
      </c>
      <c r="J562" t="str">
        <f>"Q" &amp; ROUNDUP(MONTH(Table1[[#This Row],[Date]])/3, 0) &amp; "'" &amp; RIGHT(YEAR(Table1[[#This Row],[Date]]), 2)</f>
        <v>Q4'23</v>
      </c>
      <c r="K562" t="str">
        <f>VLOOKUP(Table1[[#This Row],[Store ID]],Table3[[Store ID]:[City]],4,FALSE)</f>
        <v>New York</v>
      </c>
      <c r="L562" t="str">
        <f>VLOOKUP(Table1[[#This Row],[Product Code]],Table4[[Product Code]:[Brand]],5,FALSE)</f>
        <v>Bose</v>
      </c>
      <c r="M562" t="str">
        <f>VLOOKUP(Table1[[#This Row],[Product Code]],Table4[[Product Code]:[Product Category]],3,FALSE)</f>
        <v>Headphones</v>
      </c>
      <c r="N562" t="str">
        <f>_xlfn.XLOOKUP(Table1[[#This Row],[Product Code]],Table4[Product Code],Table4[Subcategory])</f>
        <v>Noise-Canceling Over-Ear</v>
      </c>
    </row>
    <row r="563" spans="2:14" x14ac:dyDescent="0.3">
      <c r="B563" s="26" t="s">
        <v>21</v>
      </c>
      <c r="C563" s="26" t="str">
        <f>IF(_xlfn.XLOOKUP(TRIM(Table1[[#This Row],[Store ID]]), 'Stores Details'!B565:B584, 'Stores Details'!G565:G584, "") = "Inactive", "Yes", "No")</f>
        <v>No</v>
      </c>
      <c r="D563" s="14" t="s">
        <v>46</v>
      </c>
      <c r="E563" s="51">
        <v>45601</v>
      </c>
      <c r="F563" s="14">
        <v>28</v>
      </c>
      <c r="G563" s="17">
        <v>24735.200000000001</v>
      </c>
      <c r="H563" s="27">
        <v>16925.72</v>
      </c>
      <c r="I563">
        <f>YEAR(Table1[[#This Row],[Date]])</f>
        <v>2024</v>
      </c>
      <c r="J563" t="str">
        <f>"Q" &amp; ROUNDUP(MONTH(Table1[[#This Row],[Date]])/3, 0) &amp; "'" &amp; RIGHT(YEAR(Table1[[#This Row],[Date]]), 2)</f>
        <v>Q4'24</v>
      </c>
      <c r="K563" t="str">
        <f>VLOOKUP(Table1[[#This Row],[Store ID]],Table3[[Store ID]:[City]],4,FALSE)</f>
        <v>Raleigh</v>
      </c>
      <c r="L563" t="str">
        <f>VLOOKUP(Table1[[#This Row],[Product Code]],Table4[[Product Code]:[Brand]],5,FALSE)</f>
        <v>Bose</v>
      </c>
      <c r="M563" t="str">
        <f>VLOOKUP(Table1[[#This Row],[Product Code]],Table4[[Product Code]:[Product Category]],3,FALSE)</f>
        <v>Headphones</v>
      </c>
      <c r="N563" t="str">
        <f>_xlfn.XLOOKUP(Table1[[#This Row],[Product Code]],Table4[Product Code],Table4[Subcategory])</f>
        <v>Wireless Headphones</v>
      </c>
    </row>
    <row r="564" spans="2:14" x14ac:dyDescent="0.3">
      <c r="B564" s="26" t="s">
        <v>18</v>
      </c>
      <c r="C564" s="26" t="str">
        <f>IF(_xlfn.XLOOKUP(TRIM(Table1[[#This Row],[Store ID]]), 'Stores Details'!B566:B585, 'Stores Details'!G566:G585, "") = "Inactive", "Yes", "No")</f>
        <v>No</v>
      </c>
      <c r="D564" s="14" t="s">
        <v>39</v>
      </c>
      <c r="E564" s="51">
        <v>45319</v>
      </c>
      <c r="F564" s="14">
        <v>11</v>
      </c>
      <c r="G564" s="17">
        <v>4660.37</v>
      </c>
      <c r="H564" s="27">
        <v>3037.1000000000004</v>
      </c>
      <c r="I564">
        <f>YEAR(Table1[[#This Row],[Date]])</f>
        <v>2024</v>
      </c>
      <c r="J564" t="str">
        <f>"Q" &amp; ROUNDUP(MONTH(Table1[[#This Row],[Date]])/3, 0) &amp; "'" &amp; RIGHT(YEAR(Table1[[#This Row],[Date]]), 2)</f>
        <v>Q1'24</v>
      </c>
      <c r="K564" t="str">
        <f>VLOOKUP(Table1[[#This Row],[Store ID]],Table3[[Store ID]:[City]],4,FALSE)</f>
        <v>Minneapolis</v>
      </c>
      <c r="L564" t="str">
        <f>VLOOKUP(Table1[[#This Row],[Product Code]],Table4[[Product Code]:[Brand]],5,FALSE)</f>
        <v>Apple</v>
      </c>
      <c r="M564" t="str">
        <f>VLOOKUP(Table1[[#This Row],[Product Code]],Table4[[Product Code]:[Product Category]],3,FALSE)</f>
        <v>Laptops</v>
      </c>
      <c r="N564" t="str">
        <f>_xlfn.XLOOKUP(Table1[[#This Row],[Product Code]],Table4[Product Code],Table4[Subcategory])</f>
        <v>Ultrabooks</v>
      </c>
    </row>
    <row r="565" spans="2:14" x14ac:dyDescent="0.3">
      <c r="B565" s="26" t="s">
        <v>28</v>
      </c>
      <c r="C565" s="26" t="str">
        <f>IF(_xlfn.XLOOKUP(TRIM(Table1[[#This Row],[Store ID]]), 'Stores Details'!B567:B586, 'Stores Details'!G567:G586, "") = "Inactive", "Yes", "No")</f>
        <v>No</v>
      </c>
      <c r="D565" s="14" t="s">
        <v>73</v>
      </c>
      <c r="E565" s="51">
        <v>45528</v>
      </c>
      <c r="F565" s="14">
        <v>13</v>
      </c>
      <c r="G565" s="17">
        <v>11299.08</v>
      </c>
      <c r="H565" s="27">
        <v>8482.89</v>
      </c>
      <c r="I565">
        <f>YEAR(Table1[[#This Row],[Date]])</f>
        <v>2024</v>
      </c>
      <c r="J565" t="str">
        <f>"Q" &amp; ROUNDUP(MONTH(Table1[[#This Row],[Date]])/3, 0) &amp; "'" &amp; RIGHT(YEAR(Table1[[#This Row],[Date]]), 2)</f>
        <v>Q3'24</v>
      </c>
      <c r="K565" t="str">
        <f>VLOOKUP(Table1[[#This Row],[Store ID]],Table3[[Store ID]:[City]],4,FALSE)</f>
        <v>Portland</v>
      </c>
      <c r="L565" t="str">
        <f>VLOOKUP(Table1[[#This Row],[Product Code]],Table4[[Product Code]:[Brand]],5,FALSE)</f>
        <v>ASUS</v>
      </c>
      <c r="M565" t="str">
        <f>VLOOKUP(Table1[[#This Row],[Product Code]],Table4[[Product Code]:[Product Category]],3,FALSE)</f>
        <v>Gaming Consoles</v>
      </c>
      <c r="N565" t="str">
        <f>_xlfn.XLOOKUP(Table1[[#This Row],[Product Code]],Table4[Product Code],Table4[Subcategory])</f>
        <v>VR Headsets</v>
      </c>
    </row>
    <row r="566" spans="2:14" x14ac:dyDescent="0.3">
      <c r="B566" s="26" t="s">
        <v>14</v>
      </c>
      <c r="C566" s="26" t="str">
        <f>IF(_xlfn.XLOOKUP(TRIM(Table1[[#This Row],[Store ID]]), 'Stores Details'!B568:B587, 'Stores Details'!G568:G587, "") = "Inactive", "Yes", "No")</f>
        <v>No</v>
      </c>
      <c r="D566" s="14" t="s">
        <v>36</v>
      </c>
      <c r="E566" s="51">
        <v>45631</v>
      </c>
      <c r="F566" s="14">
        <v>30</v>
      </c>
      <c r="G566" s="17">
        <v>21899.4</v>
      </c>
      <c r="H566" s="27">
        <v>17669.7</v>
      </c>
      <c r="I566">
        <f>YEAR(Table1[[#This Row],[Date]])</f>
        <v>2024</v>
      </c>
      <c r="J566" t="str">
        <f>"Q" &amp; ROUNDUP(MONTH(Table1[[#This Row],[Date]])/3, 0) &amp; "'" &amp; RIGHT(YEAR(Table1[[#This Row],[Date]]), 2)</f>
        <v>Q4'24</v>
      </c>
      <c r="K566" t="str">
        <f>VLOOKUP(Table1[[#This Row],[Store ID]],Table3[[Store ID]:[City]],4,FALSE)</f>
        <v>Los Angeles</v>
      </c>
      <c r="L566" t="str">
        <f>VLOOKUP(Table1[[#This Row],[Product Code]],Table4[[Product Code]:[Brand]],5,FALSE)</f>
        <v>VoltEdge</v>
      </c>
      <c r="M566" t="str">
        <f>VLOOKUP(Table1[[#This Row],[Product Code]],Table4[[Product Code]:[Product Category]],3,FALSE)</f>
        <v>Gaming Consoles</v>
      </c>
      <c r="N566" t="str">
        <f>_xlfn.XLOOKUP(Table1[[#This Row],[Product Code]],Table4[Product Code],Table4[Subcategory])</f>
        <v>VR Headsets</v>
      </c>
    </row>
    <row r="567" spans="2:14" x14ac:dyDescent="0.3">
      <c r="B567" s="26" t="s">
        <v>24</v>
      </c>
      <c r="C567" s="26" t="str">
        <f>IF(_xlfn.XLOOKUP(TRIM(Table1[[#This Row],[Store ID]]), 'Stores Details'!B569:B588, 'Stores Details'!G569:G588, "") = "Inactive", "Yes", "No")</f>
        <v>No</v>
      </c>
      <c r="D567" s="14" t="s">
        <v>33</v>
      </c>
      <c r="E567" s="51">
        <v>45300</v>
      </c>
      <c r="F567" s="14">
        <v>21</v>
      </c>
      <c r="G567" s="17">
        <v>4968.8100000000004</v>
      </c>
      <c r="H567" s="27">
        <v>3846.5699999999997</v>
      </c>
      <c r="I567">
        <f>YEAR(Table1[[#This Row],[Date]])</f>
        <v>2024</v>
      </c>
      <c r="J567" t="str">
        <f>"Q" &amp; ROUNDUP(MONTH(Table1[[#This Row],[Date]])/3, 0) &amp; "'" &amp; RIGHT(YEAR(Table1[[#This Row],[Date]]), 2)</f>
        <v>Q1'24</v>
      </c>
      <c r="K567" t="str">
        <f>VLOOKUP(Table1[[#This Row],[Store ID]],Table3[[Store ID]:[City]],4,FALSE)</f>
        <v>Atlanta</v>
      </c>
      <c r="L567" t="str">
        <f>VLOOKUP(Table1[[#This Row],[Product Code]],Table4[[Product Code]:[Brand]],5,FALSE)</f>
        <v>VoltEdge</v>
      </c>
      <c r="M567" t="str">
        <f>VLOOKUP(Table1[[#This Row],[Product Code]],Table4[[Product Code]:[Product Category]],3,FALSE)</f>
        <v>Headphones</v>
      </c>
      <c r="N567" t="str">
        <f>_xlfn.XLOOKUP(Table1[[#This Row],[Product Code]],Table4[Product Code],Table4[Subcategory])</f>
        <v>Wired Headphones</v>
      </c>
    </row>
    <row r="568" spans="2:14" x14ac:dyDescent="0.3">
      <c r="B568" s="26" t="s">
        <v>29</v>
      </c>
      <c r="C568" s="26" t="str">
        <f>IF(_xlfn.XLOOKUP(TRIM(Table1[[#This Row],[Store ID]]), 'Stores Details'!B570:B589, 'Stores Details'!G570:G589, "") = "Inactive", "Yes", "No")</f>
        <v>No</v>
      </c>
      <c r="D568" s="14" t="s">
        <v>38</v>
      </c>
      <c r="E568" s="51">
        <v>45335</v>
      </c>
      <c r="F568" s="14">
        <v>16</v>
      </c>
      <c r="G568" s="17">
        <v>18730.240000000002</v>
      </c>
      <c r="H568" s="27">
        <v>14962.72</v>
      </c>
      <c r="I568">
        <f>YEAR(Table1[[#This Row],[Date]])</f>
        <v>2024</v>
      </c>
      <c r="J568" t="str">
        <f>"Q" &amp; ROUNDUP(MONTH(Table1[[#This Row],[Date]])/3, 0) &amp; "'" &amp; RIGHT(YEAR(Table1[[#This Row],[Date]]), 2)</f>
        <v>Q1'24</v>
      </c>
      <c r="K568" t="str">
        <f>VLOOKUP(Table1[[#This Row],[Store ID]],Table3[[Store ID]:[City]],4,FALSE)</f>
        <v>Kansas City</v>
      </c>
      <c r="L568" t="str">
        <f>VLOOKUP(Table1[[#This Row],[Product Code]],Table4[[Product Code]:[Brand]],5,FALSE)</f>
        <v>HP</v>
      </c>
      <c r="M568" t="str">
        <f>VLOOKUP(Table1[[#This Row],[Product Code]],Table4[[Product Code]:[Product Category]],3,FALSE)</f>
        <v>Gaming Consoles</v>
      </c>
      <c r="N568" t="str">
        <f>_xlfn.XLOOKUP(Table1[[#This Row],[Product Code]],Table4[Product Code],Table4[Subcategory])</f>
        <v>Game Consoles</v>
      </c>
    </row>
    <row r="569" spans="2:14" x14ac:dyDescent="0.3">
      <c r="B569" s="26" t="s">
        <v>28</v>
      </c>
      <c r="C569" s="26" t="str">
        <f>IF(_xlfn.XLOOKUP(TRIM(Table1[[#This Row],[Store ID]]), 'Stores Details'!B571:B590, 'Stores Details'!G571:G590, "") = "Inactive", "Yes", "No")</f>
        <v>No</v>
      </c>
      <c r="D569" s="14" t="s">
        <v>54</v>
      </c>
      <c r="E569" s="51">
        <v>44974</v>
      </c>
      <c r="F569" s="14">
        <v>26</v>
      </c>
      <c r="G569" s="17">
        <v>36478.26</v>
      </c>
      <c r="H569" s="27">
        <v>23154.3</v>
      </c>
      <c r="I569">
        <f>YEAR(Table1[[#This Row],[Date]])</f>
        <v>2023</v>
      </c>
      <c r="J569" t="str">
        <f>"Q" &amp; ROUNDUP(MONTH(Table1[[#This Row],[Date]])/3, 0) &amp; "'" &amp; RIGHT(YEAR(Table1[[#This Row],[Date]]), 2)</f>
        <v>Q1'23</v>
      </c>
      <c r="K569" t="str">
        <f>VLOOKUP(Table1[[#This Row],[Store ID]],Table3[[Store ID]:[City]],4,FALSE)</f>
        <v>Portland</v>
      </c>
      <c r="L569" t="str">
        <f>VLOOKUP(Table1[[#This Row],[Product Code]],Table4[[Product Code]:[Brand]],5,FALSE)</f>
        <v>Apple</v>
      </c>
      <c r="M569" t="str">
        <f>VLOOKUP(Table1[[#This Row],[Product Code]],Table4[[Product Code]:[Product Category]],3,FALSE)</f>
        <v>Gaming Consoles</v>
      </c>
      <c r="N569" t="str">
        <f>_xlfn.XLOOKUP(Table1[[#This Row],[Product Code]],Table4[Product Code],Table4[Subcategory])</f>
        <v>Game Consoles</v>
      </c>
    </row>
    <row r="570" spans="2:14" x14ac:dyDescent="0.3">
      <c r="B570" s="26" t="s">
        <v>17</v>
      </c>
      <c r="C570" s="26" t="str">
        <f>IF(_xlfn.XLOOKUP(TRIM(Table1[[#This Row],[Store ID]]), 'Stores Details'!B572:B591, 'Stores Details'!G572:G591, "") = "Inactive", "Yes", "No")</f>
        <v>No</v>
      </c>
      <c r="D570" s="14" t="s">
        <v>38</v>
      </c>
      <c r="E570" s="51">
        <v>45496</v>
      </c>
      <c r="F570" s="14">
        <v>2</v>
      </c>
      <c r="G570" s="17">
        <v>2341.2800000000002</v>
      </c>
      <c r="H570" s="27">
        <v>1870.34</v>
      </c>
      <c r="I570">
        <f>YEAR(Table1[[#This Row],[Date]])</f>
        <v>2024</v>
      </c>
      <c r="J570" t="str">
        <f>"Q" &amp; ROUNDUP(MONTH(Table1[[#This Row],[Date]])/3, 0) &amp; "'" &amp; RIGHT(YEAR(Table1[[#This Row],[Date]]), 2)</f>
        <v>Q3'24</v>
      </c>
      <c r="K570" t="str">
        <f>VLOOKUP(Table1[[#This Row],[Store ID]],Table3[[Store ID]:[City]],4,FALSE)</f>
        <v>Richmond</v>
      </c>
      <c r="L570" t="str">
        <f>VLOOKUP(Table1[[#This Row],[Product Code]],Table4[[Product Code]:[Brand]],5,FALSE)</f>
        <v>HP</v>
      </c>
      <c r="M570" t="str">
        <f>VLOOKUP(Table1[[#This Row],[Product Code]],Table4[[Product Code]:[Product Category]],3,FALSE)</f>
        <v>Gaming Consoles</v>
      </c>
      <c r="N570" t="str">
        <f>_xlfn.XLOOKUP(Table1[[#This Row],[Product Code]],Table4[Product Code],Table4[Subcategory])</f>
        <v>Game Consoles</v>
      </c>
    </row>
    <row r="571" spans="2:14" x14ac:dyDescent="0.3">
      <c r="B571" s="26" t="s">
        <v>23</v>
      </c>
      <c r="C571" s="26" t="str">
        <f>IF(_xlfn.XLOOKUP(TRIM(Table1[[#This Row],[Store ID]]), 'Stores Details'!B573:B592, 'Stores Details'!G573:G592, "") = "Inactive", "Yes", "No")</f>
        <v>No</v>
      </c>
      <c r="D571" s="14" t="s">
        <v>35</v>
      </c>
      <c r="E571" s="51">
        <v>45457</v>
      </c>
      <c r="F571" s="14">
        <v>6</v>
      </c>
      <c r="G571" s="17">
        <v>2394.96</v>
      </c>
      <c r="H571" s="27">
        <v>1809.84</v>
      </c>
      <c r="I571">
        <f>YEAR(Table1[[#This Row],[Date]])</f>
        <v>2024</v>
      </c>
      <c r="J571" t="str">
        <f>"Q" &amp; ROUNDUP(MONTH(Table1[[#This Row],[Date]])/3, 0) &amp; "'" &amp; RIGHT(YEAR(Table1[[#This Row],[Date]]), 2)</f>
        <v>Q2'24</v>
      </c>
      <c r="K571" t="str">
        <f>VLOOKUP(Table1[[#This Row],[Store ID]],Table3[[Store ID]:[City]],4,FALSE)</f>
        <v>San Francisco</v>
      </c>
      <c r="L571" t="str">
        <f>VLOOKUP(Table1[[#This Row],[Product Code]],Table4[[Product Code]:[Brand]],5,FALSE)</f>
        <v>Dell</v>
      </c>
      <c r="M571" t="str">
        <f>VLOOKUP(Table1[[#This Row],[Product Code]],Table4[[Product Code]:[Product Category]],3,FALSE)</f>
        <v>Smart Gadgets</v>
      </c>
      <c r="N571" t="str">
        <f>_xlfn.XLOOKUP(Table1[[#This Row],[Product Code]],Table4[Product Code],Table4[Subcategory])</f>
        <v>Streaming Devices</v>
      </c>
    </row>
    <row r="572" spans="2:14" x14ac:dyDescent="0.3">
      <c r="B572" s="26" t="s">
        <v>28</v>
      </c>
      <c r="C572" s="26" t="str">
        <f>IF(_xlfn.XLOOKUP(TRIM(Table1[[#This Row],[Store ID]]), 'Stores Details'!B574:B593, 'Stores Details'!G574:G593, "") = "Inactive", "Yes", "No")</f>
        <v>No</v>
      </c>
      <c r="D572" s="14" t="s">
        <v>63</v>
      </c>
      <c r="E572" s="51">
        <v>45236</v>
      </c>
      <c r="F572" s="14">
        <v>32</v>
      </c>
      <c r="G572" s="17">
        <v>10620.16</v>
      </c>
      <c r="H572" s="27">
        <v>6326.72</v>
      </c>
      <c r="I572">
        <f>YEAR(Table1[[#This Row],[Date]])</f>
        <v>2023</v>
      </c>
      <c r="J572" t="str">
        <f>"Q" &amp; ROUNDUP(MONTH(Table1[[#This Row],[Date]])/3, 0) &amp; "'" &amp; RIGHT(YEAR(Table1[[#This Row],[Date]]), 2)</f>
        <v>Q4'23</v>
      </c>
      <c r="K572" t="str">
        <f>VLOOKUP(Table1[[#This Row],[Store ID]],Table3[[Store ID]:[City]],4,FALSE)</f>
        <v>Portland</v>
      </c>
      <c r="L572" t="str">
        <f>VLOOKUP(Table1[[#This Row],[Product Code]],Table4[[Product Code]:[Brand]],5,FALSE)</f>
        <v>Samsung</v>
      </c>
      <c r="M572" t="str">
        <f>VLOOKUP(Table1[[#This Row],[Product Code]],Table4[[Product Code]:[Product Category]],3,FALSE)</f>
        <v>Laptops</v>
      </c>
      <c r="N572" t="str">
        <f>_xlfn.XLOOKUP(Table1[[#This Row],[Product Code]],Table4[Product Code],Table4[Subcategory])</f>
        <v>Gaming Laptops</v>
      </c>
    </row>
    <row r="573" spans="2:14" x14ac:dyDescent="0.3">
      <c r="B573" s="26" t="s">
        <v>16</v>
      </c>
      <c r="C573" s="26" t="str">
        <f>IF(_xlfn.XLOOKUP(TRIM(Table1[[#This Row],[Store ID]]), 'Stores Details'!B575:B594, 'Stores Details'!G575:G594, "") = "Inactive", "Yes", "No")</f>
        <v>No</v>
      </c>
      <c r="D573" s="14" t="s">
        <v>37</v>
      </c>
      <c r="E573" s="51">
        <v>45465</v>
      </c>
      <c r="F573" s="14">
        <v>4</v>
      </c>
      <c r="G573" s="17">
        <v>5885.84</v>
      </c>
      <c r="H573" s="27">
        <v>3982.6</v>
      </c>
      <c r="I573">
        <f>YEAR(Table1[[#This Row],[Date]])</f>
        <v>2024</v>
      </c>
      <c r="J573" t="str">
        <f>"Q" &amp; ROUNDUP(MONTH(Table1[[#This Row],[Date]])/3, 0) &amp; "'" &amp; RIGHT(YEAR(Table1[[#This Row],[Date]]), 2)</f>
        <v>Q2'24</v>
      </c>
      <c r="K573" t="str">
        <f>VLOOKUP(Table1[[#This Row],[Store ID]],Table3[[Store ID]:[City]],4,FALSE)</f>
        <v>Chicago</v>
      </c>
      <c r="L573" t="str">
        <f>VLOOKUP(Table1[[#This Row],[Product Code]],Table4[[Product Code]:[Brand]],5,FALSE)</f>
        <v>VoltEdge</v>
      </c>
      <c r="M573" t="str">
        <f>VLOOKUP(Table1[[#This Row],[Product Code]],Table4[[Product Code]:[Product Category]],3,FALSE)</f>
        <v>Smart Gadgets</v>
      </c>
      <c r="N573" t="str">
        <f>_xlfn.XLOOKUP(Table1[[#This Row],[Product Code]],Table4[Product Code],Table4[Subcategory])</f>
        <v>Fitness Bands</v>
      </c>
    </row>
    <row r="574" spans="2:14" x14ac:dyDescent="0.3">
      <c r="B574" s="26" t="s">
        <v>25</v>
      </c>
      <c r="C574" s="26" t="str">
        <f>IF(_xlfn.XLOOKUP(TRIM(Table1[[#This Row],[Store ID]]), 'Stores Details'!B576:B595, 'Stores Details'!G576:G595, "") = "Inactive", "Yes", "No")</f>
        <v>No</v>
      </c>
      <c r="D574" s="14" t="s">
        <v>52</v>
      </c>
      <c r="E574" s="51">
        <v>45120</v>
      </c>
      <c r="F574" s="14">
        <v>8</v>
      </c>
      <c r="G574" s="17">
        <v>2156.96</v>
      </c>
      <c r="H574" s="27">
        <v>1311.12</v>
      </c>
      <c r="I574">
        <f>YEAR(Table1[[#This Row],[Date]])</f>
        <v>2023</v>
      </c>
      <c r="J574" t="str">
        <f>"Q" &amp; ROUNDUP(MONTH(Table1[[#This Row],[Date]])/3, 0) &amp; "'" &amp; RIGHT(YEAR(Table1[[#This Row],[Date]]), 2)</f>
        <v>Q3'23</v>
      </c>
      <c r="K574" t="str">
        <f>VLOOKUP(Table1[[#This Row],[Store ID]],Table3[[Store ID]:[City]],4,FALSE)</f>
        <v>Dallas</v>
      </c>
      <c r="L574" t="str">
        <f>VLOOKUP(Table1[[#This Row],[Product Code]],Table4[[Product Code]:[Brand]],5,FALSE)</f>
        <v>ASUS</v>
      </c>
      <c r="M574" t="str">
        <f>VLOOKUP(Table1[[#This Row],[Product Code]],Table4[[Product Code]:[Product Category]],3,FALSE)</f>
        <v>Accessories</v>
      </c>
      <c r="N574" t="str">
        <f>_xlfn.XLOOKUP(Table1[[#This Row],[Product Code]],Table4[Product Code],Table4[Subcategory])</f>
        <v>Chargers</v>
      </c>
    </row>
    <row r="575" spans="2:14" x14ac:dyDescent="0.3">
      <c r="B575" s="26" t="s">
        <v>14</v>
      </c>
      <c r="C575" s="26" t="str">
        <f>IF(_xlfn.XLOOKUP(TRIM(Table1[[#This Row],[Store ID]]), 'Stores Details'!B577:B596, 'Stores Details'!G577:G596, "") = "Inactive", "Yes", "No")</f>
        <v>No</v>
      </c>
      <c r="D575" s="14" t="s">
        <v>35</v>
      </c>
      <c r="E575" s="51">
        <v>45560</v>
      </c>
      <c r="F575" s="14">
        <v>3</v>
      </c>
      <c r="G575" s="17">
        <v>1197.48</v>
      </c>
      <c r="H575" s="27">
        <v>904.92</v>
      </c>
      <c r="I575">
        <f>YEAR(Table1[[#This Row],[Date]])</f>
        <v>2024</v>
      </c>
      <c r="J575" t="str">
        <f>"Q" &amp; ROUNDUP(MONTH(Table1[[#This Row],[Date]])/3, 0) &amp; "'" &amp; RIGHT(YEAR(Table1[[#This Row],[Date]]), 2)</f>
        <v>Q3'24</v>
      </c>
      <c r="K575" t="str">
        <f>VLOOKUP(Table1[[#This Row],[Store ID]],Table3[[Store ID]:[City]],4,FALSE)</f>
        <v>Los Angeles</v>
      </c>
      <c r="L575" t="str">
        <f>VLOOKUP(Table1[[#This Row],[Product Code]],Table4[[Product Code]:[Brand]],5,FALSE)</f>
        <v>Dell</v>
      </c>
      <c r="M575" t="str">
        <f>VLOOKUP(Table1[[#This Row],[Product Code]],Table4[[Product Code]:[Product Category]],3,FALSE)</f>
        <v>Smart Gadgets</v>
      </c>
      <c r="N575" t="str">
        <f>_xlfn.XLOOKUP(Table1[[#This Row],[Product Code]],Table4[Product Code],Table4[Subcategory])</f>
        <v>Streaming Devices</v>
      </c>
    </row>
    <row r="576" spans="2:14" x14ac:dyDescent="0.3">
      <c r="B576" s="26" t="s">
        <v>25</v>
      </c>
      <c r="C576" s="26" t="str">
        <f>IF(_xlfn.XLOOKUP(TRIM(Table1[[#This Row],[Store ID]]), 'Stores Details'!B578:B597, 'Stores Details'!G578:G597, "") = "Inactive", "Yes", "No")</f>
        <v>No</v>
      </c>
      <c r="D576" s="14" t="s">
        <v>75</v>
      </c>
      <c r="E576" s="51">
        <v>45126</v>
      </c>
      <c r="F576" s="14">
        <v>5</v>
      </c>
      <c r="G576" s="17">
        <v>815.25</v>
      </c>
      <c r="H576" s="27">
        <v>630.54999999999995</v>
      </c>
      <c r="I576">
        <f>YEAR(Table1[[#This Row],[Date]])</f>
        <v>2023</v>
      </c>
      <c r="J576" t="str">
        <f>"Q" &amp; ROUNDUP(MONTH(Table1[[#This Row],[Date]])/3, 0) &amp; "'" &amp; RIGHT(YEAR(Table1[[#This Row],[Date]]), 2)</f>
        <v>Q3'23</v>
      </c>
      <c r="K576" t="str">
        <f>VLOOKUP(Table1[[#This Row],[Store ID]],Table3[[Store ID]:[City]],4,FALSE)</f>
        <v>Dallas</v>
      </c>
      <c r="L576" t="str">
        <f>VLOOKUP(Table1[[#This Row],[Product Code]],Table4[[Product Code]:[Brand]],5,FALSE)</f>
        <v>VoltEdge</v>
      </c>
      <c r="M576" t="str">
        <f>VLOOKUP(Table1[[#This Row],[Product Code]],Table4[[Product Code]:[Product Category]],3,FALSE)</f>
        <v>Accessories</v>
      </c>
      <c r="N576" t="str">
        <f>_xlfn.XLOOKUP(Table1[[#This Row],[Product Code]],Table4[Product Code],Table4[Subcategory])</f>
        <v>Keyboards</v>
      </c>
    </row>
    <row r="577" spans="2:14" x14ac:dyDescent="0.3">
      <c r="B577" s="26" t="s">
        <v>26</v>
      </c>
      <c r="C577" s="26" t="str">
        <f>IF(_xlfn.XLOOKUP(TRIM(Table1[[#This Row],[Store ID]]), 'Stores Details'!B579:B598, 'Stores Details'!G579:G598, "") = "Inactive", "Yes", "No")</f>
        <v>No</v>
      </c>
      <c r="D577" s="14" t="s">
        <v>72</v>
      </c>
      <c r="E577" s="51">
        <v>45195</v>
      </c>
      <c r="F577" s="14">
        <v>31</v>
      </c>
      <c r="G577" s="17">
        <v>16630.88</v>
      </c>
      <c r="H577" s="27">
        <v>12121.929999999998</v>
      </c>
      <c r="I577">
        <f>YEAR(Table1[[#This Row],[Date]])</f>
        <v>2023</v>
      </c>
      <c r="J577" t="str">
        <f>"Q" &amp; ROUNDUP(MONTH(Table1[[#This Row],[Date]])/3, 0) &amp; "'" &amp; RIGHT(YEAR(Table1[[#This Row],[Date]]), 2)</f>
        <v>Q3'23</v>
      </c>
      <c r="K577" t="str">
        <f>VLOOKUP(Table1[[#This Row],[Store ID]],Table3[[Store ID]:[City]],4,FALSE)</f>
        <v>Philadelphia</v>
      </c>
      <c r="L577" t="str">
        <f>VLOOKUP(Table1[[#This Row],[Product Code]],Table4[[Product Code]:[Brand]],5,FALSE)</f>
        <v>VoltEdge</v>
      </c>
      <c r="M577" t="str">
        <f>VLOOKUP(Table1[[#This Row],[Product Code]],Table4[[Product Code]:[Product Category]],3,FALSE)</f>
        <v>Gaming Consoles</v>
      </c>
      <c r="N577" t="str">
        <f>_xlfn.XLOOKUP(Table1[[#This Row],[Product Code]],Table4[Product Code],Table4[Subcategory])</f>
        <v>Game Consoles</v>
      </c>
    </row>
    <row r="578" spans="2:14" x14ac:dyDescent="0.3">
      <c r="B578" s="26" t="s">
        <v>28</v>
      </c>
      <c r="C578" s="26" t="str">
        <f>IF(_xlfn.XLOOKUP(TRIM(Table1[[#This Row],[Store ID]]), 'Stores Details'!B580:B599, 'Stores Details'!G580:G599, "") = "Inactive", "Yes", "No")</f>
        <v>No</v>
      </c>
      <c r="D578" s="14" t="s">
        <v>79</v>
      </c>
      <c r="E578" s="51">
        <v>45016</v>
      </c>
      <c r="F578" s="14">
        <v>5</v>
      </c>
      <c r="G578" s="17">
        <v>4441.05</v>
      </c>
      <c r="H578" s="27">
        <v>3612.25</v>
      </c>
      <c r="I578">
        <f>YEAR(Table1[[#This Row],[Date]])</f>
        <v>2023</v>
      </c>
      <c r="J578" t="str">
        <f>"Q" &amp; ROUNDUP(MONTH(Table1[[#This Row],[Date]])/3, 0) &amp; "'" &amp; RIGHT(YEAR(Table1[[#This Row],[Date]]), 2)</f>
        <v>Q1'23</v>
      </c>
      <c r="K578" t="str">
        <f>VLOOKUP(Table1[[#This Row],[Store ID]],Table3[[Store ID]:[City]],4,FALSE)</f>
        <v>Portland</v>
      </c>
      <c r="L578" t="str">
        <f>VLOOKUP(Table1[[#This Row],[Product Code]],Table4[[Product Code]:[Brand]],5,FALSE)</f>
        <v>Sony</v>
      </c>
      <c r="M578" t="str">
        <f>VLOOKUP(Table1[[#This Row],[Product Code]],Table4[[Product Code]:[Product Category]],3,FALSE)</f>
        <v>Accessories</v>
      </c>
      <c r="N578" t="str">
        <f>_xlfn.XLOOKUP(Table1[[#This Row],[Product Code]],Table4[Product Code],Table4[Subcategory])</f>
        <v>Keyboards</v>
      </c>
    </row>
    <row r="579" spans="2:14" x14ac:dyDescent="0.3">
      <c r="B579" s="26" t="s">
        <v>16</v>
      </c>
      <c r="C579" s="26" t="str">
        <f>IF(_xlfn.XLOOKUP(TRIM(Table1[[#This Row],[Store ID]]), 'Stores Details'!B581:B600, 'Stores Details'!G581:G600, "") = "Inactive", "Yes", "No")</f>
        <v>No</v>
      </c>
      <c r="D579" s="14" t="s">
        <v>36</v>
      </c>
      <c r="E579" s="51">
        <v>45585</v>
      </c>
      <c r="F579" s="14">
        <v>26</v>
      </c>
      <c r="G579" s="17">
        <v>18979.48</v>
      </c>
      <c r="H579" s="27">
        <v>15313.74</v>
      </c>
      <c r="I579">
        <f>YEAR(Table1[[#This Row],[Date]])</f>
        <v>2024</v>
      </c>
      <c r="J579" t="str">
        <f>"Q" &amp; ROUNDUP(MONTH(Table1[[#This Row],[Date]])/3, 0) &amp; "'" &amp; RIGHT(YEAR(Table1[[#This Row],[Date]]), 2)</f>
        <v>Q4'24</v>
      </c>
      <c r="K579" t="str">
        <f>VLOOKUP(Table1[[#This Row],[Store ID]],Table3[[Store ID]:[City]],4,FALSE)</f>
        <v>Chicago</v>
      </c>
      <c r="L579" t="str">
        <f>VLOOKUP(Table1[[#This Row],[Product Code]],Table4[[Product Code]:[Brand]],5,FALSE)</f>
        <v>VoltEdge</v>
      </c>
      <c r="M579" t="str">
        <f>VLOOKUP(Table1[[#This Row],[Product Code]],Table4[[Product Code]:[Product Category]],3,FALSE)</f>
        <v>Gaming Consoles</v>
      </c>
      <c r="N579" t="str">
        <f>_xlfn.XLOOKUP(Table1[[#This Row],[Product Code]],Table4[Product Code],Table4[Subcategory])</f>
        <v>VR Headsets</v>
      </c>
    </row>
    <row r="580" spans="2:14" x14ac:dyDescent="0.3">
      <c r="B580" s="26" t="s">
        <v>24</v>
      </c>
      <c r="C580" s="26" t="str">
        <f>IF(_xlfn.XLOOKUP(TRIM(Table1[[#This Row],[Store ID]]), 'Stores Details'!B582:B601, 'Stores Details'!G582:G601, "") = "Inactive", "Yes", "No")</f>
        <v>No</v>
      </c>
      <c r="D580" s="14" t="s">
        <v>63</v>
      </c>
      <c r="E580" s="51">
        <v>45036</v>
      </c>
      <c r="F580" s="14">
        <v>12</v>
      </c>
      <c r="G580" s="17">
        <v>3982.56</v>
      </c>
      <c r="H580" s="27">
        <v>2372.52</v>
      </c>
      <c r="I580">
        <f>YEAR(Table1[[#This Row],[Date]])</f>
        <v>2023</v>
      </c>
      <c r="J580" t="str">
        <f>"Q" &amp; ROUNDUP(MONTH(Table1[[#This Row],[Date]])/3, 0) &amp; "'" &amp; RIGHT(YEAR(Table1[[#This Row],[Date]]), 2)</f>
        <v>Q2'23</v>
      </c>
      <c r="K580" t="str">
        <f>VLOOKUP(Table1[[#This Row],[Store ID]],Table3[[Store ID]:[City]],4,FALSE)</f>
        <v>Atlanta</v>
      </c>
      <c r="L580" t="str">
        <f>VLOOKUP(Table1[[#This Row],[Product Code]],Table4[[Product Code]:[Brand]],5,FALSE)</f>
        <v>Samsung</v>
      </c>
      <c r="M580" t="str">
        <f>VLOOKUP(Table1[[#This Row],[Product Code]],Table4[[Product Code]:[Product Category]],3,FALSE)</f>
        <v>Laptops</v>
      </c>
      <c r="N580" t="str">
        <f>_xlfn.XLOOKUP(Table1[[#This Row],[Product Code]],Table4[Product Code],Table4[Subcategory])</f>
        <v>Gaming Laptops</v>
      </c>
    </row>
    <row r="581" spans="2:14" x14ac:dyDescent="0.3">
      <c r="B581" s="26" t="s">
        <v>30</v>
      </c>
      <c r="C581" s="26" t="str">
        <f>IF(_xlfn.XLOOKUP(TRIM(Table1[[#This Row],[Store ID]]), 'Stores Details'!B583:B602, 'Stores Details'!G583:G602, "") = "Inactive", "Yes", "No")</f>
        <v>No</v>
      </c>
      <c r="D581" s="14" t="s">
        <v>55</v>
      </c>
      <c r="E581" s="51">
        <v>45246</v>
      </c>
      <c r="F581" s="14">
        <v>25</v>
      </c>
      <c r="G581" s="17">
        <v>26342.25</v>
      </c>
      <c r="H581" s="27">
        <v>16314.250000000002</v>
      </c>
      <c r="I581">
        <f>YEAR(Table1[[#This Row],[Date]])</f>
        <v>2023</v>
      </c>
      <c r="J581" t="str">
        <f>"Q" &amp; ROUNDUP(MONTH(Table1[[#This Row],[Date]])/3, 0) &amp; "'" &amp; RIGHT(YEAR(Table1[[#This Row],[Date]]), 2)</f>
        <v>Q4'23</v>
      </c>
      <c r="K581" t="str">
        <f>VLOOKUP(Table1[[#This Row],[Store ID]],Table3[[Store ID]:[City]],4,FALSE)</f>
        <v>Nashville</v>
      </c>
      <c r="L581" t="str">
        <f>VLOOKUP(Table1[[#This Row],[Product Code]],Table4[[Product Code]:[Brand]],5,FALSE)</f>
        <v>Sony</v>
      </c>
      <c r="M581" t="str">
        <f>VLOOKUP(Table1[[#This Row],[Product Code]],Table4[[Product Code]:[Product Category]],3,FALSE)</f>
        <v>Smart Gadgets</v>
      </c>
      <c r="N581" t="str">
        <f>_xlfn.XLOOKUP(Table1[[#This Row],[Product Code]],Table4[Product Code],Table4[Subcategory])</f>
        <v>Fitness Bands</v>
      </c>
    </row>
    <row r="582" spans="2:14" x14ac:dyDescent="0.3">
      <c r="B582" s="26" t="s">
        <v>20</v>
      </c>
      <c r="C582" s="26" t="str">
        <f>IF(_xlfn.XLOOKUP(TRIM(Table1[[#This Row],[Store ID]]), 'Stores Details'!B584:B603, 'Stores Details'!G584:G603, "") = "Inactive", "Yes", "No")</f>
        <v>No</v>
      </c>
      <c r="D582" s="14" t="s">
        <v>72</v>
      </c>
      <c r="E582" s="51">
        <v>45043</v>
      </c>
      <c r="F582" s="14">
        <v>20</v>
      </c>
      <c r="G582" s="17">
        <v>10729.6</v>
      </c>
      <c r="H582" s="27">
        <v>7820.5999999999995</v>
      </c>
      <c r="I582">
        <f>YEAR(Table1[[#This Row],[Date]])</f>
        <v>2023</v>
      </c>
      <c r="J582" t="str">
        <f>"Q" &amp; ROUNDUP(MONTH(Table1[[#This Row],[Date]])/3, 0) &amp; "'" &amp; RIGHT(YEAR(Table1[[#This Row],[Date]]), 2)</f>
        <v>Q2'23</v>
      </c>
      <c r="K582" t="str">
        <f>VLOOKUP(Table1[[#This Row],[Store ID]],Table3[[Store ID]:[City]],4,FALSE)</f>
        <v>Denver</v>
      </c>
      <c r="L582" t="str">
        <f>VLOOKUP(Table1[[#This Row],[Product Code]],Table4[[Product Code]:[Brand]],5,FALSE)</f>
        <v>VoltEdge</v>
      </c>
      <c r="M582" t="str">
        <f>VLOOKUP(Table1[[#This Row],[Product Code]],Table4[[Product Code]:[Product Category]],3,FALSE)</f>
        <v>Gaming Consoles</v>
      </c>
      <c r="N582" t="str">
        <f>_xlfn.XLOOKUP(Table1[[#This Row],[Product Code]],Table4[Product Code],Table4[Subcategory])</f>
        <v>Game Consoles</v>
      </c>
    </row>
    <row r="583" spans="2:14" x14ac:dyDescent="0.3">
      <c r="B583" s="26" t="s">
        <v>14</v>
      </c>
      <c r="C583" s="26" t="str">
        <f>IF(_xlfn.XLOOKUP(TRIM(Table1[[#This Row],[Store ID]]), 'Stores Details'!B585:B604, 'Stores Details'!G585:G604, "") = "Inactive", "Yes", "No")</f>
        <v>No</v>
      </c>
      <c r="D583" s="14" t="s">
        <v>48</v>
      </c>
      <c r="E583" s="51">
        <v>45540</v>
      </c>
      <c r="F583" s="14">
        <v>7</v>
      </c>
      <c r="G583" s="17">
        <v>5646.62</v>
      </c>
      <c r="H583" s="27">
        <v>3367.28</v>
      </c>
      <c r="I583">
        <f>YEAR(Table1[[#This Row],[Date]])</f>
        <v>2024</v>
      </c>
      <c r="J583" t="str">
        <f>"Q" &amp; ROUNDUP(MONTH(Table1[[#This Row],[Date]])/3, 0) &amp; "'" &amp; RIGHT(YEAR(Table1[[#This Row],[Date]]), 2)</f>
        <v>Q3'24</v>
      </c>
      <c r="K583" t="str">
        <f>VLOOKUP(Table1[[#This Row],[Store ID]],Table3[[Store ID]:[City]],4,FALSE)</f>
        <v>Los Angeles</v>
      </c>
      <c r="L583" t="str">
        <f>VLOOKUP(Table1[[#This Row],[Product Code]],Table4[[Product Code]:[Brand]],5,FALSE)</f>
        <v>VoltEdge</v>
      </c>
      <c r="M583" t="str">
        <f>VLOOKUP(Table1[[#This Row],[Product Code]],Table4[[Product Code]:[Product Category]],3,FALSE)</f>
        <v>Gaming Consoles</v>
      </c>
      <c r="N583" t="str">
        <f>_xlfn.XLOOKUP(Table1[[#This Row],[Product Code]],Table4[Product Code],Table4[Subcategory])</f>
        <v>Game Consoles</v>
      </c>
    </row>
    <row r="584" spans="2:14" x14ac:dyDescent="0.3">
      <c r="B584" s="26" t="s">
        <v>20</v>
      </c>
      <c r="C584" s="26" t="str">
        <f>IF(_xlfn.XLOOKUP(TRIM(Table1[[#This Row],[Store ID]]), 'Stores Details'!B586:B605, 'Stores Details'!G586:G605, "") = "Inactive", "Yes", "No")</f>
        <v>No</v>
      </c>
      <c r="D584" s="14" t="s">
        <v>51</v>
      </c>
      <c r="E584" s="51">
        <v>44981</v>
      </c>
      <c r="F584" s="14">
        <v>27</v>
      </c>
      <c r="G584" s="17">
        <v>7757.1</v>
      </c>
      <c r="H584" s="27">
        <v>6282.0899999999992</v>
      </c>
      <c r="I584">
        <f>YEAR(Table1[[#This Row],[Date]])</f>
        <v>2023</v>
      </c>
      <c r="J584" t="str">
        <f>"Q" &amp; ROUNDUP(MONTH(Table1[[#This Row],[Date]])/3, 0) &amp; "'" &amp; RIGHT(YEAR(Table1[[#This Row],[Date]]), 2)</f>
        <v>Q1'23</v>
      </c>
      <c r="K584" t="str">
        <f>VLOOKUP(Table1[[#This Row],[Store ID]],Table3[[Store ID]:[City]],4,FALSE)</f>
        <v>Denver</v>
      </c>
      <c r="L584" t="str">
        <f>VLOOKUP(Table1[[#This Row],[Product Code]],Table4[[Product Code]:[Brand]],5,FALSE)</f>
        <v>Samsung</v>
      </c>
      <c r="M584" t="str">
        <f>VLOOKUP(Table1[[#This Row],[Product Code]],Table4[[Product Code]:[Product Category]],3,FALSE)</f>
        <v>Accessories</v>
      </c>
      <c r="N584" t="str">
        <f>_xlfn.XLOOKUP(Table1[[#This Row],[Product Code]],Table4[Product Code],Table4[Subcategory])</f>
        <v>Mice</v>
      </c>
    </row>
    <row r="585" spans="2:14" x14ac:dyDescent="0.3">
      <c r="B585" s="26" t="s">
        <v>26</v>
      </c>
      <c r="C585" s="26" t="str">
        <f>IF(_xlfn.XLOOKUP(TRIM(Table1[[#This Row],[Store ID]]), 'Stores Details'!B587:B606, 'Stores Details'!G587:G606, "") = "Inactive", "Yes", "No")</f>
        <v>No</v>
      </c>
      <c r="D585" s="14" t="s">
        <v>39</v>
      </c>
      <c r="E585" s="51">
        <v>45338</v>
      </c>
      <c r="F585" s="14">
        <v>30</v>
      </c>
      <c r="G585" s="17">
        <v>12710.1</v>
      </c>
      <c r="H585" s="27">
        <v>8283</v>
      </c>
      <c r="I585">
        <f>YEAR(Table1[[#This Row],[Date]])</f>
        <v>2024</v>
      </c>
      <c r="J585" t="str">
        <f>"Q" &amp; ROUNDUP(MONTH(Table1[[#This Row],[Date]])/3, 0) &amp; "'" &amp; RIGHT(YEAR(Table1[[#This Row],[Date]]), 2)</f>
        <v>Q1'24</v>
      </c>
      <c r="K585" t="str">
        <f>VLOOKUP(Table1[[#This Row],[Store ID]],Table3[[Store ID]:[City]],4,FALSE)</f>
        <v>Philadelphia</v>
      </c>
      <c r="L585" t="str">
        <f>VLOOKUP(Table1[[#This Row],[Product Code]],Table4[[Product Code]:[Brand]],5,FALSE)</f>
        <v>Apple</v>
      </c>
      <c r="M585" t="str">
        <f>VLOOKUP(Table1[[#This Row],[Product Code]],Table4[[Product Code]:[Product Category]],3,FALSE)</f>
        <v>Laptops</v>
      </c>
      <c r="N585" t="str">
        <f>_xlfn.XLOOKUP(Table1[[#This Row],[Product Code]],Table4[Product Code],Table4[Subcategory])</f>
        <v>Ultrabooks</v>
      </c>
    </row>
    <row r="586" spans="2:14" x14ac:dyDescent="0.3">
      <c r="B586" s="26" t="s">
        <v>27</v>
      </c>
      <c r="C586" s="26" t="str">
        <f>IF(_xlfn.XLOOKUP(TRIM(Table1[[#This Row],[Store ID]]), 'Stores Details'!B588:B607, 'Stores Details'!G588:G607, "") = "Inactive", "Yes", "No")</f>
        <v>No</v>
      </c>
      <c r="D586" s="14" t="s">
        <v>38</v>
      </c>
      <c r="E586" s="51">
        <v>45340</v>
      </c>
      <c r="F586" s="14">
        <v>19</v>
      </c>
      <c r="G586" s="17">
        <v>22242.160000000003</v>
      </c>
      <c r="H586" s="27">
        <v>17768.23</v>
      </c>
      <c r="I586">
        <f>YEAR(Table1[[#This Row],[Date]])</f>
        <v>2024</v>
      </c>
      <c r="J586" t="str">
        <f>"Q" &amp; ROUNDUP(MONTH(Table1[[#This Row],[Date]])/3, 0) &amp; "'" &amp; RIGHT(YEAR(Table1[[#This Row],[Date]]), 2)</f>
        <v>Q1'24</v>
      </c>
      <c r="K586" t="str">
        <f>VLOOKUP(Table1[[#This Row],[Store ID]],Table3[[Store ID]:[City]],4,FALSE)</f>
        <v>New York</v>
      </c>
      <c r="L586" t="str">
        <f>VLOOKUP(Table1[[#This Row],[Product Code]],Table4[[Product Code]:[Brand]],5,FALSE)</f>
        <v>HP</v>
      </c>
      <c r="M586" t="str">
        <f>VLOOKUP(Table1[[#This Row],[Product Code]],Table4[[Product Code]:[Product Category]],3,FALSE)</f>
        <v>Gaming Consoles</v>
      </c>
      <c r="N586" t="str">
        <f>_xlfn.XLOOKUP(Table1[[#This Row],[Product Code]],Table4[Product Code],Table4[Subcategory])</f>
        <v>Game Consoles</v>
      </c>
    </row>
    <row r="587" spans="2:14" x14ac:dyDescent="0.3">
      <c r="B587" s="26" t="s">
        <v>16</v>
      </c>
      <c r="C587" s="26" t="str">
        <f>IF(_xlfn.XLOOKUP(TRIM(Table1[[#This Row],[Store ID]]), 'Stores Details'!B589:B608, 'Stores Details'!G589:G608, "") = "Inactive", "Yes", "No")</f>
        <v>No</v>
      </c>
      <c r="D587" s="14" t="s">
        <v>43</v>
      </c>
      <c r="E587" s="51">
        <v>45353</v>
      </c>
      <c r="F587" s="14">
        <v>25</v>
      </c>
      <c r="G587" s="17">
        <v>33276.75</v>
      </c>
      <c r="H587" s="27">
        <v>20440.5</v>
      </c>
      <c r="I587">
        <f>YEAR(Table1[[#This Row],[Date]])</f>
        <v>2024</v>
      </c>
      <c r="J587" t="str">
        <f>"Q" &amp; ROUNDUP(MONTH(Table1[[#This Row],[Date]])/3, 0) &amp; "'" &amp; RIGHT(YEAR(Table1[[#This Row],[Date]]), 2)</f>
        <v>Q1'24</v>
      </c>
      <c r="K587" t="str">
        <f>VLOOKUP(Table1[[#This Row],[Store ID]],Table3[[Store ID]:[City]],4,FALSE)</f>
        <v>Chicago</v>
      </c>
      <c r="L587" t="str">
        <f>VLOOKUP(Table1[[#This Row],[Product Code]],Table4[[Product Code]:[Brand]],5,FALSE)</f>
        <v>Apple</v>
      </c>
      <c r="M587" t="str">
        <f>VLOOKUP(Table1[[#This Row],[Product Code]],Table4[[Product Code]:[Product Category]],3,FALSE)</f>
        <v>Smart Gadgets</v>
      </c>
      <c r="N587" t="str">
        <f>_xlfn.XLOOKUP(Table1[[#This Row],[Product Code]],Table4[Product Code],Table4[Subcategory])</f>
        <v>Smartwatches</v>
      </c>
    </row>
    <row r="588" spans="2:14" x14ac:dyDescent="0.3">
      <c r="B588" s="26" t="s">
        <v>22</v>
      </c>
      <c r="C588" s="26" t="str">
        <f>IF(_xlfn.XLOOKUP(TRIM(Table1[[#This Row],[Store ID]]), 'Stores Details'!B590:B609, 'Stores Details'!G590:G609, "") = "Inactive", "Yes", "No")</f>
        <v>No</v>
      </c>
      <c r="D588" s="14" t="s">
        <v>53</v>
      </c>
      <c r="E588" s="51">
        <v>45117</v>
      </c>
      <c r="F588" s="14">
        <v>3</v>
      </c>
      <c r="G588" s="17">
        <v>239.43</v>
      </c>
      <c r="H588" s="27">
        <v>192.06</v>
      </c>
      <c r="I588">
        <f>YEAR(Table1[[#This Row],[Date]])</f>
        <v>2023</v>
      </c>
      <c r="J588" t="str">
        <f>"Q" &amp; ROUNDUP(MONTH(Table1[[#This Row],[Date]])/3, 0) &amp; "'" &amp; RIGHT(YEAR(Table1[[#This Row],[Date]]), 2)</f>
        <v>Q3'23</v>
      </c>
      <c r="K588" t="str">
        <f>VLOOKUP(Table1[[#This Row],[Store ID]],Table3[[Store ID]:[City]],4,FALSE)</f>
        <v>Detroit</v>
      </c>
      <c r="L588" t="str">
        <f>VLOOKUP(Table1[[#This Row],[Product Code]],Table4[[Product Code]:[Brand]],5,FALSE)</f>
        <v>HP</v>
      </c>
      <c r="M588" t="str">
        <f>VLOOKUP(Table1[[#This Row],[Product Code]],Table4[[Product Code]:[Product Category]],3,FALSE)</f>
        <v>Laptops</v>
      </c>
      <c r="N588" t="str">
        <f>_xlfn.XLOOKUP(Table1[[#This Row],[Product Code]],Table4[Product Code],Table4[Subcategory])</f>
        <v>Ultrabooks</v>
      </c>
    </row>
    <row r="589" spans="2:14" x14ac:dyDescent="0.3">
      <c r="B589" s="26" t="s">
        <v>25</v>
      </c>
      <c r="C589" s="26" t="str">
        <f>IF(_xlfn.XLOOKUP(TRIM(Table1[[#This Row],[Store ID]]), 'Stores Details'!B591:B610, 'Stores Details'!G591:G610, "") = "Inactive", "Yes", "No")</f>
        <v>No</v>
      </c>
      <c r="D589" s="14" t="s">
        <v>55</v>
      </c>
      <c r="E589" s="51">
        <v>45027</v>
      </c>
      <c r="F589" s="14">
        <v>6</v>
      </c>
      <c r="G589" s="17">
        <v>6322.14</v>
      </c>
      <c r="H589" s="27">
        <v>3915.42</v>
      </c>
      <c r="I589">
        <f>YEAR(Table1[[#This Row],[Date]])</f>
        <v>2023</v>
      </c>
      <c r="J589" t="str">
        <f>"Q" &amp; ROUNDUP(MONTH(Table1[[#This Row],[Date]])/3, 0) &amp; "'" &amp; RIGHT(YEAR(Table1[[#This Row],[Date]]), 2)</f>
        <v>Q2'23</v>
      </c>
      <c r="K589" t="str">
        <f>VLOOKUP(Table1[[#This Row],[Store ID]],Table3[[Store ID]:[City]],4,FALSE)</f>
        <v>Dallas</v>
      </c>
      <c r="L589" t="str">
        <f>VLOOKUP(Table1[[#This Row],[Product Code]],Table4[[Product Code]:[Brand]],5,FALSE)</f>
        <v>Sony</v>
      </c>
      <c r="M589" t="str">
        <f>VLOOKUP(Table1[[#This Row],[Product Code]],Table4[[Product Code]:[Product Category]],3,FALSE)</f>
        <v>Smart Gadgets</v>
      </c>
      <c r="N589" t="str">
        <f>_xlfn.XLOOKUP(Table1[[#This Row],[Product Code]],Table4[Product Code],Table4[Subcategory])</f>
        <v>Fitness Bands</v>
      </c>
    </row>
    <row r="590" spans="2:14" x14ac:dyDescent="0.3">
      <c r="B590" s="26" t="s">
        <v>16</v>
      </c>
      <c r="C590" s="26" t="str">
        <f>IF(_xlfn.XLOOKUP(TRIM(Table1[[#This Row],[Store ID]]), 'Stores Details'!B592:B611, 'Stores Details'!G592:G611, "") = "Inactive", "Yes", "No")</f>
        <v>No</v>
      </c>
      <c r="D590" s="14" t="s">
        <v>39</v>
      </c>
      <c r="E590" s="51">
        <v>45483</v>
      </c>
      <c r="F590" s="14">
        <v>9</v>
      </c>
      <c r="G590" s="17">
        <v>3813.03</v>
      </c>
      <c r="H590" s="27">
        <v>2484.9</v>
      </c>
      <c r="I590">
        <f>YEAR(Table1[[#This Row],[Date]])</f>
        <v>2024</v>
      </c>
      <c r="J590" t="str">
        <f>"Q" &amp; ROUNDUP(MONTH(Table1[[#This Row],[Date]])/3, 0) &amp; "'" &amp; RIGHT(YEAR(Table1[[#This Row],[Date]]), 2)</f>
        <v>Q3'24</v>
      </c>
      <c r="K590" t="str">
        <f>VLOOKUP(Table1[[#This Row],[Store ID]],Table3[[Store ID]:[City]],4,FALSE)</f>
        <v>Chicago</v>
      </c>
      <c r="L590" t="str">
        <f>VLOOKUP(Table1[[#This Row],[Product Code]],Table4[[Product Code]:[Brand]],5,FALSE)</f>
        <v>Apple</v>
      </c>
      <c r="M590" t="str">
        <f>VLOOKUP(Table1[[#This Row],[Product Code]],Table4[[Product Code]:[Product Category]],3,FALSE)</f>
        <v>Laptops</v>
      </c>
      <c r="N590" t="str">
        <f>_xlfn.XLOOKUP(Table1[[#This Row],[Product Code]],Table4[Product Code],Table4[Subcategory])</f>
        <v>Ultrabooks</v>
      </c>
    </row>
    <row r="591" spans="2:14" x14ac:dyDescent="0.3">
      <c r="B591" s="26" t="s">
        <v>17</v>
      </c>
      <c r="C591" s="26" t="str">
        <f>IF(_xlfn.XLOOKUP(TRIM(Table1[[#This Row],[Store ID]]), 'Stores Details'!B593:B612, 'Stores Details'!G593:G612, "") = "Inactive", "Yes", "No")</f>
        <v>No</v>
      </c>
      <c r="D591" s="14" t="s">
        <v>63</v>
      </c>
      <c r="E591" s="51">
        <v>45209</v>
      </c>
      <c r="F591" s="14">
        <v>33</v>
      </c>
      <c r="G591" s="17">
        <v>10952.039999999999</v>
      </c>
      <c r="H591" s="27">
        <v>6524.43</v>
      </c>
      <c r="I591">
        <f>YEAR(Table1[[#This Row],[Date]])</f>
        <v>2023</v>
      </c>
      <c r="J591" t="str">
        <f>"Q" &amp; ROUNDUP(MONTH(Table1[[#This Row],[Date]])/3, 0) &amp; "'" &amp; RIGHT(YEAR(Table1[[#This Row],[Date]]), 2)</f>
        <v>Q4'23</v>
      </c>
      <c r="K591" t="str">
        <f>VLOOKUP(Table1[[#This Row],[Store ID]],Table3[[Store ID]:[City]],4,FALSE)</f>
        <v>Richmond</v>
      </c>
      <c r="L591" t="str">
        <f>VLOOKUP(Table1[[#This Row],[Product Code]],Table4[[Product Code]:[Brand]],5,FALSE)</f>
        <v>Samsung</v>
      </c>
      <c r="M591" t="str">
        <f>VLOOKUP(Table1[[#This Row],[Product Code]],Table4[[Product Code]:[Product Category]],3,FALSE)</f>
        <v>Laptops</v>
      </c>
      <c r="N591" t="str">
        <f>_xlfn.XLOOKUP(Table1[[#This Row],[Product Code]],Table4[Product Code],Table4[Subcategory])</f>
        <v>Gaming Laptops</v>
      </c>
    </row>
    <row r="592" spans="2:14" x14ac:dyDescent="0.3">
      <c r="B592" s="26" t="s">
        <v>25</v>
      </c>
      <c r="C592" s="26" t="str">
        <f>IF(_xlfn.XLOOKUP(TRIM(Table1[[#This Row],[Store ID]]), 'Stores Details'!B594:B613, 'Stores Details'!G594:G613, "") = "Inactive", "Yes", "No")</f>
        <v>No</v>
      </c>
      <c r="D592" s="14" t="s">
        <v>36</v>
      </c>
      <c r="E592" s="51">
        <v>45509</v>
      </c>
      <c r="F592" s="14">
        <v>18</v>
      </c>
      <c r="G592" s="17">
        <v>13139.64</v>
      </c>
      <c r="H592" s="27">
        <v>10601.82</v>
      </c>
      <c r="I592">
        <f>YEAR(Table1[[#This Row],[Date]])</f>
        <v>2024</v>
      </c>
      <c r="J592" t="str">
        <f>"Q" &amp; ROUNDUP(MONTH(Table1[[#This Row],[Date]])/3, 0) &amp; "'" &amp; RIGHT(YEAR(Table1[[#This Row],[Date]]), 2)</f>
        <v>Q3'24</v>
      </c>
      <c r="K592" t="str">
        <f>VLOOKUP(Table1[[#This Row],[Store ID]],Table3[[Store ID]:[City]],4,FALSE)</f>
        <v>Dallas</v>
      </c>
      <c r="L592" t="str">
        <f>VLOOKUP(Table1[[#This Row],[Product Code]],Table4[[Product Code]:[Brand]],5,FALSE)</f>
        <v>VoltEdge</v>
      </c>
      <c r="M592" t="str">
        <f>VLOOKUP(Table1[[#This Row],[Product Code]],Table4[[Product Code]:[Product Category]],3,FALSE)</f>
        <v>Gaming Consoles</v>
      </c>
      <c r="N592" t="str">
        <f>_xlfn.XLOOKUP(Table1[[#This Row],[Product Code]],Table4[Product Code],Table4[Subcategory])</f>
        <v>VR Headsets</v>
      </c>
    </row>
    <row r="593" spans="2:14" x14ac:dyDescent="0.3">
      <c r="B593" s="26" t="s">
        <v>14</v>
      </c>
      <c r="C593" s="26" t="str">
        <f>IF(_xlfn.XLOOKUP(TRIM(Table1[[#This Row],[Store ID]]), 'Stores Details'!B595:B614, 'Stores Details'!G595:G614, "") = "Inactive", "Yes", "No")</f>
        <v>No</v>
      </c>
      <c r="D593" s="14" t="s">
        <v>35</v>
      </c>
      <c r="E593" s="51">
        <v>45423</v>
      </c>
      <c r="F593" s="14">
        <v>15</v>
      </c>
      <c r="G593" s="17">
        <v>5987.4000000000005</v>
      </c>
      <c r="H593" s="27">
        <v>4524.5999999999995</v>
      </c>
      <c r="I593">
        <f>YEAR(Table1[[#This Row],[Date]])</f>
        <v>2024</v>
      </c>
      <c r="J593" t="str">
        <f>"Q" &amp; ROUNDUP(MONTH(Table1[[#This Row],[Date]])/3, 0) &amp; "'" &amp; RIGHT(YEAR(Table1[[#This Row],[Date]]), 2)</f>
        <v>Q2'24</v>
      </c>
      <c r="K593" t="str">
        <f>VLOOKUP(Table1[[#This Row],[Store ID]],Table3[[Store ID]:[City]],4,FALSE)</f>
        <v>Los Angeles</v>
      </c>
      <c r="L593" t="str">
        <f>VLOOKUP(Table1[[#This Row],[Product Code]],Table4[[Product Code]:[Brand]],5,FALSE)</f>
        <v>Dell</v>
      </c>
      <c r="M593" t="str">
        <f>VLOOKUP(Table1[[#This Row],[Product Code]],Table4[[Product Code]:[Product Category]],3,FALSE)</f>
        <v>Smart Gadgets</v>
      </c>
      <c r="N593" t="str">
        <f>_xlfn.XLOOKUP(Table1[[#This Row],[Product Code]],Table4[Product Code],Table4[Subcategory])</f>
        <v>Streaming Devices</v>
      </c>
    </row>
    <row r="594" spans="2:14" x14ac:dyDescent="0.3">
      <c r="B594" s="26" t="s">
        <v>14</v>
      </c>
      <c r="C594" s="26" t="str">
        <f>IF(_xlfn.XLOOKUP(TRIM(Table1[[#This Row],[Store ID]]), 'Stores Details'!B596:B615, 'Stores Details'!G596:G615, "") = "Inactive", "Yes", "No")</f>
        <v>No</v>
      </c>
      <c r="D594" s="14" t="s">
        <v>31</v>
      </c>
      <c r="E594" s="51">
        <v>45391</v>
      </c>
      <c r="F594" s="14">
        <v>19</v>
      </c>
      <c r="G594" s="17">
        <v>11537.37</v>
      </c>
      <c r="H594" s="27">
        <v>7074.4599999999991</v>
      </c>
      <c r="I594">
        <f>YEAR(Table1[[#This Row],[Date]])</f>
        <v>2024</v>
      </c>
      <c r="J594" t="str">
        <f>"Q" &amp; ROUNDUP(MONTH(Table1[[#This Row],[Date]])/3, 0) &amp; "'" &amp; RIGHT(YEAR(Table1[[#This Row],[Date]]), 2)</f>
        <v>Q2'24</v>
      </c>
      <c r="K594" t="str">
        <f>VLOOKUP(Table1[[#This Row],[Store ID]],Table3[[Store ID]:[City]],4,FALSE)</f>
        <v>Los Angeles</v>
      </c>
      <c r="L594" t="str">
        <f>VLOOKUP(Table1[[#This Row],[Product Code]],Table4[[Product Code]:[Brand]],5,FALSE)</f>
        <v>VoltEdge</v>
      </c>
      <c r="M594" t="str">
        <f>VLOOKUP(Table1[[#This Row],[Product Code]],Table4[[Product Code]:[Product Category]],3,FALSE)</f>
        <v>Laptops</v>
      </c>
      <c r="N594" t="str">
        <f>_xlfn.XLOOKUP(Table1[[#This Row],[Product Code]],Table4[Product Code],Table4[Subcategory])</f>
        <v>Ultrabooks</v>
      </c>
    </row>
    <row r="595" spans="2:14" x14ac:dyDescent="0.3">
      <c r="B595" s="26" t="s">
        <v>17</v>
      </c>
      <c r="C595" s="26" t="str">
        <f>IF(_xlfn.XLOOKUP(TRIM(Table1[[#This Row],[Store ID]]), 'Stores Details'!B597:B616, 'Stores Details'!G597:G616, "") = "Inactive", "Yes", "No")</f>
        <v>No</v>
      </c>
      <c r="D595" s="14" t="s">
        <v>36</v>
      </c>
      <c r="E595" s="51">
        <v>45543</v>
      </c>
      <c r="F595" s="14">
        <v>8</v>
      </c>
      <c r="G595" s="17">
        <v>5839.84</v>
      </c>
      <c r="H595" s="27">
        <v>4711.92</v>
      </c>
      <c r="I595">
        <f>YEAR(Table1[[#This Row],[Date]])</f>
        <v>2024</v>
      </c>
      <c r="J595" t="str">
        <f>"Q" &amp; ROUNDUP(MONTH(Table1[[#This Row],[Date]])/3, 0) &amp; "'" &amp; RIGHT(YEAR(Table1[[#This Row],[Date]]), 2)</f>
        <v>Q3'24</v>
      </c>
      <c r="K595" t="str">
        <f>VLOOKUP(Table1[[#This Row],[Store ID]],Table3[[Store ID]:[City]],4,FALSE)</f>
        <v>Richmond</v>
      </c>
      <c r="L595" t="str">
        <f>VLOOKUP(Table1[[#This Row],[Product Code]],Table4[[Product Code]:[Brand]],5,FALSE)</f>
        <v>VoltEdge</v>
      </c>
      <c r="M595" t="str">
        <f>VLOOKUP(Table1[[#This Row],[Product Code]],Table4[[Product Code]:[Product Category]],3,FALSE)</f>
        <v>Gaming Consoles</v>
      </c>
      <c r="N595" t="str">
        <f>_xlfn.XLOOKUP(Table1[[#This Row],[Product Code]],Table4[Product Code],Table4[Subcategory])</f>
        <v>VR Headsets</v>
      </c>
    </row>
    <row r="596" spans="2:14" x14ac:dyDescent="0.3">
      <c r="B596" s="26" t="s">
        <v>26</v>
      </c>
      <c r="C596" s="26" t="str">
        <f>IF(_xlfn.XLOOKUP(TRIM(Table1[[#This Row],[Store ID]]), 'Stores Details'!B598:B617, 'Stores Details'!G598:G617, "") = "Inactive", "Yes", "No")</f>
        <v>No</v>
      </c>
      <c r="D596" s="14" t="s">
        <v>48</v>
      </c>
      <c r="E596" s="51">
        <v>45488</v>
      </c>
      <c r="F596" s="14">
        <v>19</v>
      </c>
      <c r="G596" s="17">
        <v>15326.539999999999</v>
      </c>
      <c r="H596" s="27">
        <v>9139.76</v>
      </c>
      <c r="I596">
        <f>YEAR(Table1[[#This Row],[Date]])</f>
        <v>2024</v>
      </c>
      <c r="J596" t="str">
        <f>"Q" &amp; ROUNDUP(MONTH(Table1[[#This Row],[Date]])/3, 0) &amp; "'" &amp; RIGHT(YEAR(Table1[[#This Row],[Date]]), 2)</f>
        <v>Q3'24</v>
      </c>
      <c r="K596" t="str">
        <f>VLOOKUP(Table1[[#This Row],[Store ID]],Table3[[Store ID]:[City]],4,FALSE)</f>
        <v>Philadelphia</v>
      </c>
      <c r="L596" t="str">
        <f>VLOOKUP(Table1[[#This Row],[Product Code]],Table4[[Product Code]:[Brand]],5,FALSE)</f>
        <v>VoltEdge</v>
      </c>
      <c r="M596" t="str">
        <f>VLOOKUP(Table1[[#This Row],[Product Code]],Table4[[Product Code]:[Product Category]],3,FALSE)</f>
        <v>Gaming Consoles</v>
      </c>
      <c r="N596" t="str">
        <f>_xlfn.XLOOKUP(Table1[[#This Row],[Product Code]],Table4[Product Code],Table4[Subcategory])</f>
        <v>Game Consoles</v>
      </c>
    </row>
    <row r="597" spans="2:14" x14ac:dyDescent="0.3">
      <c r="B597" s="26" t="s">
        <v>29</v>
      </c>
      <c r="C597" s="26" t="str">
        <f>IF(_xlfn.XLOOKUP(TRIM(Table1[[#This Row],[Store ID]]), 'Stores Details'!B599:B618, 'Stores Details'!G599:G618, "") = "Inactive", "Yes", "No")</f>
        <v>No</v>
      </c>
      <c r="D597" s="14" t="s">
        <v>70</v>
      </c>
      <c r="E597" s="51">
        <v>44954</v>
      </c>
      <c r="F597" s="14">
        <v>15</v>
      </c>
      <c r="G597" s="17">
        <v>8150.4000000000005</v>
      </c>
      <c r="H597" s="27">
        <v>5798.7</v>
      </c>
      <c r="I597">
        <f>YEAR(Table1[[#This Row],[Date]])</f>
        <v>2023</v>
      </c>
      <c r="J597" t="str">
        <f>"Q" &amp; ROUNDUP(MONTH(Table1[[#This Row],[Date]])/3, 0) &amp; "'" &amp; RIGHT(YEAR(Table1[[#This Row],[Date]]), 2)</f>
        <v>Q1'23</v>
      </c>
      <c r="K597" t="str">
        <f>VLOOKUP(Table1[[#This Row],[Store ID]],Table3[[Store ID]:[City]],4,FALSE)</f>
        <v>Kansas City</v>
      </c>
      <c r="L597" t="str">
        <f>VLOOKUP(Table1[[#This Row],[Product Code]],Table4[[Product Code]:[Brand]],5,FALSE)</f>
        <v>VoltEdge</v>
      </c>
      <c r="M597" t="str">
        <f>VLOOKUP(Table1[[#This Row],[Product Code]],Table4[[Product Code]:[Product Category]],3,FALSE)</f>
        <v>Headphones</v>
      </c>
      <c r="N597" t="str">
        <f>_xlfn.XLOOKUP(Table1[[#This Row],[Product Code]],Table4[Product Code],Table4[Subcategory])</f>
        <v>Wireless Headphones</v>
      </c>
    </row>
    <row r="598" spans="2:14" x14ac:dyDescent="0.3">
      <c r="B598" s="26" t="s">
        <v>14</v>
      </c>
      <c r="C598" s="26" t="str">
        <f>IF(_xlfn.XLOOKUP(TRIM(Table1[[#This Row],[Store ID]]), 'Stores Details'!B600:B619, 'Stores Details'!G600:G619, "") = "Inactive", "Yes", "No")</f>
        <v>No</v>
      </c>
      <c r="D598" s="14" t="s">
        <v>50</v>
      </c>
      <c r="E598" s="51">
        <v>45214</v>
      </c>
      <c r="F598" s="14">
        <v>27</v>
      </c>
      <c r="G598" s="17">
        <v>32343.840000000004</v>
      </c>
      <c r="H598" s="27">
        <v>23828.85</v>
      </c>
      <c r="I598">
        <f>YEAR(Table1[[#This Row],[Date]])</f>
        <v>2023</v>
      </c>
      <c r="J598" t="str">
        <f>"Q" &amp; ROUNDUP(MONTH(Table1[[#This Row],[Date]])/3, 0) &amp; "'" &amp; RIGHT(YEAR(Table1[[#This Row],[Date]]), 2)</f>
        <v>Q4'23</v>
      </c>
      <c r="K598" t="str">
        <f>VLOOKUP(Table1[[#This Row],[Store ID]],Table3[[Store ID]:[City]],4,FALSE)</f>
        <v>Los Angeles</v>
      </c>
      <c r="L598" t="str">
        <f>VLOOKUP(Table1[[#This Row],[Product Code]],Table4[[Product Code]:[Brand]],5,FALSE)</f>
        <v>VoltEdge</v>
      </c>
      <c r="M598" t="str">
        <f>VLOOKUP(Table1[[#This Row],[Product Code]],Table4[[Product Code]:[Product Category]],3,FALSE)</f>
        <v>Smart Gadgets</v>
      </c>
      <c r="N598" t="str">
        <f>_xlfn.XLOOKUP(Table1[[#This Row],[Product Code]],Table4[Product Code],Table4[Subcategory])</f>
        <v>Fitness Bands</v>
      </c>
    </row>
    <row r="599" spans="2:14" x14ac:dyDescent="0.3">
      <c r="B599" s="26" t="s">
        <v>14</v>
      </c>
      <c r="C599" s="26" t="str">
        <f>IF(_xlfn.XLOOKUP(TRIM(Table1[[#This Row],[Store ID]]), 'Stores Details'!B601:B620, 'Stores Details'!G601:G620, "") = "Inactive", "Yes", "No")</f>
        <v>No</v>
      </c>
      <c r="D599" s="14" t="s">
        <v>37</v>
      </c>
      <c r="E599" s="51">
        <v>45336</v>
      </c>
      <c r="F599" s="14">
        <v>16</v>
      </c>
      <c r="G599" s="17">
        <v>23543.360000000001</v>
      </c>
      <c r="H599" s="27">
        <v>15930.4</v>
      </c>
      <c r="I599">
        <f>YEAR(Table1[[#This Row],[Date]])</f>
        <v>2024</v>
      </c>
      <c r="J599" t="str">
        <f>"Q" &amp; ROUNDUP(MONTH(Table1[[#This Row],[Date]])/3, 0) &amp; "'" &amp; RIGHT(YEAR(Table1[[#This Row],[Date]]), 2)</f>
        <v>Q1'24</v>
      </c>
      <c r="K599" t="str">
        <f>VLOOKUP(Table1[[#This Row],[Store ID]],Table3[[Store ID]:[City]],4,FALSE)</f>
        <v>Los Angeles</v>
      </c>
      <c r="L599" t="str">
        <f>VLOOKUP(Table1[[#This Row],[Product Code]],Table4[[Product Code]:[Brand]],5,FALSE)</f>
        <v>VoltEdge</v>
      </c>
      <c r="M599" t="str">
        <f>VLOOKUP(Table1[[#This Row],[Product Code]],Table4[[Product Code]:[Product Category]],3,FALSE)</f>
        <v>Smart Gadgets</v>
      </c>
      <c r="N599" t="str">
        <f>_xlfn.XLOOKUP(Table1[[#This Row],[Product Code]],Table4[Product Code],Table4[Subcategory])</f>
        <v>Fitness Bands</v>
      </c>
    </row>
    <row r="600" spans="2:14" x14ac:dyDescent="0.3">
      <c r="B600" s="26" t="s">
        <v>24</v>
      </c>
      <c r="C600" s="26" t="str">
        <f>IF(_xlfn.XLOOKUP(TRIM(Table1[[#This Row],[Store ID]]), 'Stores Details'!B602:B621, 'Stores Details'!G602:G621, "") = "Inactive", "Yes", "No")</f>
        <v>No</v>
      </c>
      <c r="D600" s="14" t="s">
        <v>70</v>
      </c>
      <c r="E600" s="51">
        <v>44955</v>
      </c>
      <c r="F600" s="14">
        <v>22</v>
      </c>
      <c r="G600" s="17">
        <v>11953.92</v>
      </c>
      <c r="H600" s="27">
        <v>8504.76</v>
      </c>
      <c r="I600">
        <f>YEAR(Table1[[#This Row],[Date]])</f>
        <v>2023</v>
      </c>
      <c r="J600" t="str">
        <f>"Q" &amp; ROUNDUP(MONTH(Table1[[#This Row],[Date]])/3, 0) &amp; "'" &amp; RIGHT(YEAR(Table1[[#This Row],[Date]]), 2)</f>
        <v>Q1'23</v>
      </c>
      <c r="K600" t="str">
        <f>VLOOKUP(Table1[[#This Row],[Store ID]],Table3[[Store ID]:[City]],4,FALSE)</f>
        <v>Atlanta</v>
      </c>
      <c r="L600" t="str">
        <f>VLOOKUP(Table1[[#This Row],[Product Code]],Table4[[Product Code]:[Brand]],5,FALSE)</f>
        <v>VoltEdge</v>
      </c>
      <c r="M600" t="str">
        <f>VLOOKUP(Table1[[#This Row],[Product Code]],Table4[[Product Code]:[Product Category]],3,FALSE)</f>
        <v>Headphones</v>
      </c>
      <c r="N600" t="str">
        <f>_xlfn.XLOOKUP(Table1[[#This Row],[Product Code]],Table4[Product Code],Table4[Subcategory])</f>
        <v>Wireless Headphones</v>
      </c>
    </row>
    <row r="601" spans="2:14" x14ac:dyDescent="0.3">
      <c r="B601" s="26" t="s">
        <v>17</v>
      </c>
      <c r="C601" s="26" t="str">
        <f>IF(_xlfn.XLOOKUP(TRIM(Table1[[#This Row],[Store ID]]), 'Stores Details'!B603:B622, 'Stores Details'!G603:G622, "") = "Inactive", "Yes", "No")</f>
        <v>No</v>
      </c>
      <c r="D601" s="14" t="s">
        <v>70</v>
      </c>
      <c r="E601" s="51">
        <v>45143</v>
      </c>
      <c r="F601" s="14">
        <v>10</v>
      </c>
      <c r="G601" s="17">
        <v>5433.6</v>
      </c>
      <c r="H601" s="27">
        <v>3865.7999999999997</v>
      </c>
      <c r="I601">
        <f>YEAR(Table1[[#This Row],[Date]])</f>
        <v>2023</v>
      </c>
      <c r="J601" t="str">
        <f>"Q" &amp; ROUNDUP(MONTH(Table1[[#This Row],[Date]])/3, 0) &amp; "'" &amp; RIGHT(YEAR(Table1[[#This Row],[Date]]), 2)</f>
        <v>Q3'23</v>
      </c>
      <c r="K601" t="str">
        <f>VLOOKUP(Table1[[#This Row],[Store ID]],Table3[[Store ID]:[City]],4,FALSE)</f>
        <v>Richmond</v>
      </c>
      <c r="L601" t="str">
        <f>VLOOKUP(Table1[[#This Row],[Product Code]],Table4[[Product Code]:[Brand]],5,FALSE)</f>
        <v>VoltEdge</v>
      </c>
      <c r="M601" t="str">
        <f>VLOOKUP(Table1[[#This Row],[Product Code]],Table4[[Product Code]:[Product Category]],3,FALSE)</f>
        <v>Headphones</v>
      </c>
      <c r="N601" t="str">
        <f>_xlfn.XLOOKUP(Table1[[#This Row],[Product Code]],Table4[Product Code],Table4[Subcategory])</f>
        <v>Wireless Headphones</v>
      </c>
    </row>
    <row r="602" spans="2:14" x14ac:dyDescent="0.3">
      <c r="B602" s="26" t="s">
        <v>19</v>
      </c>
      <c r="C602" s="26" t="str">
        <f>IF(_xlfn.XLOOKUP(TRIM(Table1[[#This Row],[Store ID]]), 'Stores Details'!B604:B623, 'Stores Details'!G604:G623, "") = "Inactive", "Yes", "No")</f>
        <v>No</v>
      </c>
      <c r="D602" s="14" t="s">
        <v>69</v>
      </c>
      <c r="E602" s="51">
        <v>44987</v>
      </c>
      <c r="F602" s="14">
        <v>22</v>
      </c>
      <c r="G602" s="17">
        <v>23429.120000000003</v>
      </c>
      <c r="H602" s="27">
        <v>15106.74</v>
      </c>
      <c r="I602">
        <f>YEAR(Table1[[#This Row],[Date]])</f>
        <v>2023</v>
      </c>
      <c r="J602" t="str">
        <f>"Q" &amp; ROUNDUP(MONTH(Table1[[#This Row],[Date]])/3, 0) &amp; "'" &amp; RIGHT(YEAR(Table1[[#This Row],[Date]]), 2)</f>
        <v>Q1'23</v>
      </c>
      <c r="K602" t="str">
        <f>VLOOKUP(Table1[[#This Row],[Store ID]],Table3[[Store ID]:[City]],4,FALSE)</f>
        <v>Honolulu</v>
      </c>
      <c r="L602" t="str">
        <f>VLOOKUP(Table1[[#This Row],[Product Code]],Table4[[Product Code]:[Brand]],5,FALSE)</f>
        <v>VoltEdge</v>
      </c>
      <c r="M602" t="str">
        <f>VLOOKUP(Table1[[#This Row],[Product Code]],Table4[[Product Code]:[Product Category]],3,FALSE)</f>
        <v>Gaming Consoles</v>
      </c>
      <c r="N602" t="str">
        <f>_xlfn.XLOOKUP(Table1[[#This Row],[Product Code]],Table4[Product Code],Table4[Subcategory])</f>
        <v>VR Headsets</v>
      </c>
    </row>
    <row r="603" spans="2:14" x14ac:dyDescent="0.3">
      <c r="B603" s="26" t="s">
        <v>18</v>
      </c>
      <c r="C603" s="26" t="str">
        <f>IF(_xlfn.XLOOKUP(TRIM(Table1[[#This Row],[Store ID]]), 'Stores Details'!B605:B624, 'Stores Details'!G605:G624, "") = "Inactive", "Yes", "No")</f>
        <v>No</v>
      </c>
      <c r="D603" s="14" t="s">
        <v>54</v>
      </c>
      <c r="E603" s="51">
        <v>45527</v>
      </c>
      <c r="F603" s="14">
        <v>16</v>
      </c>
      <c r="G603" s="17">
        <v>22448.16</v>
      </c>
      <c r="H603" s="27">
        <v>14248.8</v>
      </c>
      <c r="I603">
        <f>YEAR(Table1[[#This Row],[Date]])</f>
        <v>2024</v>
      </c>
      <c r="J603" t="str">
        <f>"Q" &amp; ROUNDUP(MONTH(Table1[[#This Row],[Date]])/3, 0) &amp; "'" &amp; RIGHT(YEAR(Table1[[#This Row],[Date]]), 2)</f>
        <v>Q3'24</v>
      </c>
      <c r="K603" t="str">
        <f>VLOOKUP(Table1[[#This Row],[Store ID]],Table3[[Store ID]:[City]],4,FALSE)</f>
        <v>Minneapolis</v>
      </c>
      <c r="L603" t="str">
        <f>VLOOKUP(Table1[[#This Row],[Product Code]],Table4[[Product Code]:[Brand]],5,FALSE)</f>
        <v>Apple</v>
      </c>
      <c r="M603" t="str">
        <f>VLOOKUP(Table1[[#This Row],[Product Code]],Table4[[Product Code]:[Product Category]],3,FALSE)</f>
        <v>Gaming Consoles</v>
      </c>
      <c r="N603" t="str">
        <f>_xlfn.XLOOKUP(Table1[[#This Row],[Product Code]],Table4[Product Code],Table4[Subcategory])</f>
        <v>Game Consoles</v>
      </c>
    </row>
    <row r="604" spans="2:14" x14ac:dyDescent="0.3">
      <c r="B604" s="26" t="s">
        <v>20</v>
      </c>
      <c r="C604" s="26" t="str">
        <f>IF(_xlfn.XLOOKUP(TRIM(Table1[[#This Row],[Store ID]]), 'Stores Details'!B606:B625, 'Stores Details'!G606:G625, "") = "Inactive", "Yes", "No")</f>
        <v>No</v>
      </c>
      <c r="D604" s="14" t="s">
        <v>57</v>
      </c>
      <c r="E604" s="51">
        <v>45423</v>
      </c>
      <c r="F604" s="14">
        <v>20</v>
      </c>
      <c r="G604" s="17">
        <v>17669.8</v>
      </c>
      <c r="H604" s="27">
        <v>12321.800000000001</v>
      </c>
      <c r="I604">
        <f>YEAR(Table1[[#This Row],[Date]])</f>
        <v>2024</v>
      </c>
      <c r="J604" t="str">
        <f>"Q" &amp; ROUNDUP(MONTH(Table1[[#This Row],[Date]])/3, 0) &amp; "'" &amp; RIGHT(YEAR(Table1[[#This Row],[Date]]), 2)</f>
        <v>Q2'24</v>
      </c>
      <c r="K604" t="str">
        <f>VLOOKUP(Table1[[#This Row],[Store ID]],Table3[[Store ID]:[City]],4,FALSE)</f>
        <v>Denver</v>
      </c>
      <c r="L604" t="str">
        <f>VLOOKUP(Table1[[#This Row],[Product Code]],Table4[[Product Code]:[Brand]],5,FALSE)</f>
        <v>Bose</v>
      </c>
      <c r="M604" t="str">
        <f>VLOOKUP(Table1[[#This Row],[Product Code]],Table4[[Product Code]:[Product Category]],3,FALSE)</f>
        <v>Headphones</v>
      </c>
      <c r="N604" t="str">
        <f>_xlfn.XLOOKUP(Table1[[#This Row],[Product Code]],Table4[Product Code],Table4[Subcategory])</f>
        <v>Noise-Canceling Over-Ear</v>
      </c>
    </row>
    <row r="605" spans="2:14" x14ac:dyDescent="0.3">
      <c r="B605" s="26" t="s">
        <v>28</v>
      </c>
      <c r="C605" s="26" t="str">
        <f>IF(_xlfn.XLOOKUP(TRIM(Table1[[#This Row],[Store ID]]), 'Stores Details'!B607:B626, 'Stores Details'!G607:G626, "") = "Inactive", "Yes", "No")</f>
        <v>No</v>
      </c>
      <c r="D605" s="14" t="s">
        <v>61</v>
      </c>
      <c r="E605" s="51">
        <v>45125</v>
      </c>
      <c r="F605" s="14">
        <v>5</v>
      </c>
      <c r="G605" s="17">
        <v>1772.1000000000001</v>
      </c>
      <c r="H605" s="27">
        <v>1265.3</v>
      </c>
      <c r="I605">
        <f>YEAR(Table1[[#This Row],[Date]])</f>
        <v>2023</v>
      </c>
      <c r="J605" t="str">
        <f>"Q" &amp; ROUNDUP(MONTH(Table1[[#This Row],[Date]])/3, 0) &amp; "'" &amp; RIGHT(YEAR(Table1[[#This Row],[Date]]), 2)</f>
        <v>Q3'23</v>
      </c>
      <c r="K605" t="str">
        <f>VLOOKUP(Table1[[#This Row],[Store ID]],Table3[[Store ID]:[City]],4,FALSE)</f>
        <v>Portland</v>
      </c>
      <c r="L605" t="str">
        <f>VLOOKUP(Table1[[#This Row],[Product Code]],Table4[[Product Code]:[Brand]],5,FALSE)</f>
        <v>VoltEdge</v>
      </c>
      <c r="M605" t="str">
        <f>VLOOKUP(Table1[[#This Row],[Product Code]],Table4[[Product Code]:[Product Category]],3,FALSE)</f>
        <v>Headphones</v>
      </c>
      <c r="N605" t="str">
        <f>_xlfn.XLOOKUP(Table1[[#This Row],[Product Code]],Table4[Product Code],Table4[Subcategory])</f>
        <v>Wired Headphones</v>
      </c>
    </row>
    <row r="606" spans="2:14" x14ac:dyDescent="0.3">
      <c r="B606" s="26" t="s">
        <v>14</v>
      </c>
      <c r="C606" s="26" t="str">
        <f>IF(_xlfn.XLOOKUP(TRIM(Table1[[#This Row],[Store ID]]), 'Stores Details'!B608:B627, 'Stores Details'!G608:G627, "") = "Inactive", "Yes", "No")</f>
        <v>No</v>
      </c>
      <c r="D606" s="14" t="s">
        <v>45</v>
      </c>
      <c r="E606" s="51">
        <v>45586</v>
      </c>
      <c r="F606" s="14">
        <v>26</v>
      </c>
      <c r="G606" s="17">
        <v>17468.100000000002</v>
      </c>
      <c r="H606" s="27">
        <v>13795.34</v>
      </c>
      <c r="I606">
        <f>YEAR(Table1[[#This Row],[Date]])</f>
        <v>2024</v>
      </c>
      <c r="J606" t="str">
        <f>"Q" &amp; ROUNDUP(MONTH(Table1[[#This Row],[Date]])/3, 0) &amp; "'" &amp; RIGHT(YEAR(Table1[[#This Row],[Date]]), 2)</f>
        <v>Q4'24</v>
      </c>
      <c r="K606" t="str">
        <f>VLOOKUP(Table1[[#This Row],[Store ID]],Table3[[Store ID]:[City]],4,FALSE)</f>
        <v>Los Angeles</v>
      </c>
      <c r="L606" t="str">
        <f>VLOOKUP(Table1[[#This Row],[Product Code]],Table4[[Product Code]:[Brand]],5,FALSE)</f>
        <v>VoltEdge</v>
      </c>
      <c r="M606" t="str">
        <f>VLOOKUP(Table1[[#This Row],[Product Code]],Table4[[Product Code]:[Product Category]],3,FALSE)</f>
        <v>Accessories</v>
      </c>
      <c r="N606" t="str">
        <f>_xlfn.XLOOKUP(Table1[[#This Row],[Product Code]],Table4[Product Code],Table4[Subcategory])</f>
        <v>Chargers</v>
      </c>
    </row>
    <row r="607" spans="2:14" x14ac:dyDescent="0.3">
      <c r="B607" s="26" t="s">
        <v>30</v>
      </c>
      <c r="C607" s="26" t="str">
        <f>IF(_xlfn.XLOOKUP(TRIM(Table1[[#This Row],[Store ID]]), 'Stores Details'!B609:B628, 'Stores Details'!G609:G628, "") = "Inactive", "Yes", "No")</f>
        <v>No</v>
      </c>
      <c r="D607" s="14" t="s">
        <v>58</v>
      </c>
      <c r="E607" s="51">
        <v>45194</v>
      </c>
      <c r="F607" s="14">
        <v>10</v>
      </c>
      <c r="G607" s="17">
        <v>8780.7000000000007</v>
      </c>
      <c r="H607" s="27">
        <v>6049.7000000000007</v>
      </c>
      <c r="I607">
        <f>YEAR(Table1[[#This Row],[Date]])</f>
        <v>2023</v>
      </c>
      <c r="J607" t="str">
        <f>"Q" &amp; ROUNDUP(MONTH(Table1[[#This Row],[Date]])/3, 0) &amp; "'" &amp; RIGHT(YEAR(Table1[[#This Row],[Date]]), 2)</f>
        <v>Q3'23</v>
      </c>
      <c r="K607" t="str">
        <f>VLOOKUP(Table1[[#This Row],[Store ID]],Table3[[Store ID]:[City]],4,FALSE)</f>
        <v>Nashville</v>
      </c>
      <c r="L607" t="str">
        <f>VLOOKUP(Table1[[#This Row],[Product Code]],Table4[[Product Code]:[Brand]],5,FALSE)</f>
        <v>Sony</v>
      </c>
      <c r="M607" t="str">
        <f>VLOOKUP(Table1[[#This Row],[Product Code]],Table4[[Product Code]:[Product Category]],3,FALSE)</f>
        <v>Accessories</v>
      </c>
      <c r="N607" t="str">
        <f>_xlfn.XLOOKUP(Table1[[#This Row],[Product Code]],Table4[Product Code],Table4[Subcategory])</f>
        <v>Chargers</v>
      </c>
    </row>
    <row r="608" spans="2:14" x14ac:dyDescent="0.3">
      <c r="B608" s="26" t="s">
        <v>26</v>
      </c>
      <c r="C608" s="26" t="str">
        <f>IF(_xlfn.XLOOKUP(TRIM(Table1[[#This Row],[Store ID]]), 'Stores Details'!B610:B629, 'Stores Details'!G610:G629, "") = "Inactive", "Yes", "No")</f>
        <v>No</v>
      </c>
      <c r="D608" s="14" t="s">
        <v>53</v>
      </c>
      <c r="E608" s="51">
        <v>45510</v>
      </c>
      <c r="F608" s="14">
        <v>12</v>
      </c>
      <c r="G608" s="17">
        <v>957.72</v>
      </c>
      <c r="H608" s="27">
        <v>768.24</v>
      </c>
      <c r="I608">
        <f>YEAR(Table1[[#This Row],[Date]])</f>
        <v>2024</v>
      </c>
      <c r="J608" t="str">
        <f>"Q" &amp; ROUNDUP(MONTH(Table1[[#This Row],[Date]])/3, 0) &amp; "'" &amp; RIGHT(YEAR(Table1[[#This Row],[Date]]), 2)</f>
        <v>Q3'24</v>
      </c>
      <c r="K608" t="str">
        <f>VLOOKUP(Table1[[#This Row],[Store ID]],Table3[[Store ID]:[City]],4,FALSE)</f>
        <v>Philadelphia</v>
      </c>
      <c r="L608" t="str">
        <f>VLOOKUP(Table1[[#This Row],[Product Code]],Table4[[Product Code]:[Brand]],5,FALSE)</f>
        <v>HP</v>
      </c>
      <c r="M608" t="str">
        <f>VLOOKUP(Table1[[#This Row],[Product Code]],Table4[[Product Code]:[Product Category]],3,FALSE)</f>
        <v>Laptops</v>
      </c>
      <c r="N608" t="str">
        <f>_xlfn.XLOOKUP(Table1[[#This Row],[Product Code]],Table4[Product Code],Table4[Subcategory])</f>
        <v>Ultrabooks</v>
      </c>
    </row>
    <row r="609" spans="2:14" x14ac:dyDescent="0.3">
      <c r="B609" s="26" t="s">
        <v>14</v>
      </c>
      <c r="C609" s="26" t="str">
        <f>IF(_xlfn.XLOOKUP(TRIM(Table1[[#This Row],[Store ID]]), 'Stores Details'!B611:B630, 'Stores Details'!G611:G630, "") = "Inactive", "Yes", "No")</f>
        <v>No</v>
      </c>
      <c r="D609" s="14" t="s">
        <v>48</v>
      </c>
      <c r="E609" s="51">
        <v>45565</v>
      </c>
      <c r="F609" s="14">
        <v>11</v>
      </c>
      <c r="G609" s="17">
        <v>8873.26</v>
      </c>
      <c r="H609" s="27">
        <v>5291.4400000000005</v>
      </c>
      <c r="I609">
        <f>YEAR(Table1[[#This Row],[Date]])</f>
        <v>2024</v>
      </c>
      <c r="J609" t="str">
        <f>"Q" &amp; ROUNDUP(MONTH(Table1[[#This Row],[Date]])/3, 0) &amp; "'" &amp; RIGHT(YEAR(Table1[[#This Row],[Date]]), 2)</f>
        <v>Q3'24</v>
      </c>
      <c r="K609" t="str">
        <f>VLOOKUP(Table1[[#This Row],[Store ID]],Table3[[Store ID]:[City]],4,FALSE)</f>
        <v>Los Angeles</v>
      </c>
      <c r="L609" t="str">
        <f>VLOOKUP(Table1[[#This Row],[Product Code]],Table4[[Product Code]:[Brand]],5,FALSE)</f>
        <v>VoltEdge</v>
      </c>
      <c r="M609" t="str">
        <f>VLOOKUP(Table1[[#This Row],[Product Code]],Table4[[Product Code]:[Product Category]],3,FALSE)</f>
        <v>Gaming Consoles</v>
      </c>
      <c r="N609" t="str">
        <f>_xlfn.XLOOKUP(Table1[[#This Row],[Product Code]],Table4[Product Code],Table4[Subcategory])</f>
        <v>Game Consoles</v>
      </c>
    </row>
    <row r="610" spans="2:14" x14ac:dyDescent="0.3">
      <c r="B610" s="26" t="s">
        <v>19</v>
      </c>
      <c r="C610" s="26" t="str">
        <f>IF(_xlfn.XLOOKUP(TRIM(Table1[[#This Row],[Store ID]]), 'Stores Details'!B612:B631, 'Stores Details'!G612:G631, "") = "Inactive", "Yes", "No")</f>
        <v>No</v>
      </c>
      <c r="D610" s="14" t="s">
        <v>63</v>
      </c>
      <c r="E610" s="51">
        <v>45164</v>
      </c>
      <c r="F610" s="14">
        <v>19</v>
      </c>
      <c r="G610" s="17">
        <v>6305.72</v>
      </c>
      <c r="H610" s="27">
        <v>3756.4900000000002</v>
      </c>
      <c r="I610">
        <f>YEAR(Table1[[#This Row],[Date]])</f>
        <v>2023</v>
      </c>
      <c r="J610" t="str">
        <f>"Q" &amp; ROUNDUP(MONTH(Table1[[#This Row],[Date]])/3, 0) &amp; "'" &amp; RIGHT(YEAR(Table1[[#This Row],[Date]]), 2)</f>
        <v>Q3'23</v>
      </c>
      <c r="K610" t="str">
        <f>VLOOKUP(Table1[[#This Row],[Store ID]],Table3[[Store ID]:[City]],4,FALSE)</f>
        <v>Honolulu</v>
      </c>
      <c r="L610" t="str">
        <f>VLOOKUP(Table1[[#This Row],[Product Code]],Table4[[Product Code]:[Brand]],5,FALSE)</f>
        <v>Samsung</v>
      </c>
      <c r="M610" t="str">
        <f>VLOOKUP(Table1[[#This Row],[Product Code]],Table4[[Product Code]:[Product Category]],3,FALSE)</f>
        <v>Laptops</v>
      </c>
      <c r="N610" t="str">
        <f>_xlfn.XLOOKUP(Table1[[#This Row],[Product Code]],Table4[Product Code],Table4[Subcategory])</f>
        <v>Gaming Laptops</v>
      </c>
    </row>
    <row r="611" spans="2:14" x14ac:dyDescent="0.3">
      <c r="B611" s="26" t="s">
        <v>14</v>
      </c>
      <c r="C611" s="26" t="str">
        <f>IF(_xlfn.XLOOKUP(TRIM(Table1[[#This Row],[Store ID]]), 'Stores Details'!B613:B632, 'Stores Details'!G613:G632, "") = "Inactive", "Yes", "No")</f>
        <v>No</v>
      </c>
      <c r="D611" s="14" t="s">
        <v>72</v>
      </c>
      <c r="E611" s="51">
        <v>45485</v>
      </c>
      <c r="F611" s="14">
        <v>8</v>
      </c>
      <c r="G611" s="17">
        <v>4291.84</v>
      </c>
      <c r="H611" s="27">
        <v>3128.24</v>
      </c>
      <c r="I611">
        <f>YEAR(Table1[[#This Row],[Date]])</f>
        <v>2024</v>
      </c>
      <c r="J611" t="str">
        <f>"Q" &amp; ROUNDUP(MONTH(Table1[[#This Row],[Date]])/3, 0) &amp; "'" &amp; RIGHT(YEAR(Table1[[#This Row],[Date]]), 2)</f>
        <v>Q3'24</v>
      </c>
      <c r="K611" t="str">
        <f>VLOOKUP(Table1[[#This Row],[Store ID]],Table3[[Store ID]:[City]],4,FALSE)</f>
        <v>Los Angeles</v>
      </c>
      <c r="L611" t="str">
        <f>VLOOKUP(Table1[[#This Row],[Product Code]],Table4[[Product Code]:[Brand]],5,FALSE)</f>
        <v>VoltEdge</v>
      </c>
      <c r="M611" t="str">
        <f>VLOOKUP(Table1[[#This Row],[Product Code]],Table4[[Product Code]:[Product Category]],3,FALSE)</f>
        <v>Gaming Consoles</v>
      </c>
      <c r="N611" t="str">
        <f>_xlfn.XLOOKUP(Table1[[#This Row],[Product Code]],Table4[Product Code],Table4[Subcategory])</f>
        <v>Game Consoles</v>
      </c>
    </row>
    <row r="612" spans="2:14" x14ac:dyDescent="0.3">
      <c r="B612" s="26" t="s">
        <v>26</v>
      </c>
      <c r="C612" s="26" t="str">
        <f>IF(_xlfn.XLOOKUP(TRIM(Table1[[#This Row],[Store ID]]), 'Stores Details'!B614:B633, 'Stores Details'!G614:G633, "") = "Inactive", "Yes", "No")</f>
        <v>No</v>
      </c>
      <c r="D612" s="14" t="s">
        <v>31</v>
      </c>
      <c r="E612" s="51">
        <v>45369</v>
      </c>
      <c r="F612" s="14">
        <v>20</v>
      </c>
      <c r="G612" s="17">
        <v>12144.6</v>
      </c>
      <c r="H612" s="27">
        <v>7446.7999999999993</v>
      </c>
      <c r="I612">
        <f>YEAR(Table1[[#This Row],[Date]])</f>
        <v>2024</v>
      </c>
      <c r="J612" t="str">
        <f>"Q" &amp; ROUNDUP(MONTH(Table1[[#This Row],[Date]])/3, 0) &amp; "'" &amp; RIGHT(YEAR(Table1[[#This Row],[Date]]), 2)</f>
        <v>Q1'24</v>
      </c>
      <c r="K612" t="str">
        <f>VLOOKUP(Table1[[#This Row],[Store ID]],Table3[[Store ID]:[City]],4,FALSE)</f>
        <v>Philadelphia</v>
      </c>
      <c r="L612" t="str">
        <f>VLOOKUP(Table1[[#This Row],[Product Code]],Table4[[Product Code]:[Brand]],5,FALSE)</f>
        <v>VoltEdge</v>
      </c>
      <c r="M612" t="str">
        <f>VLOOKUP(Table1[[#This Row],[Product Code]],Table4[[Product Code]:[Product Category]],3,FALSE)</f>
        <v>Laptops</v>
      </c>
      <c r="N612" t="str">
        <f>_xlfn.XLOOKUP(Table1[[#This Row],[Product Code]],Table4[Product Code],Table4[Subcategory])</f>
        <v>Ultrabooks</v>
      </c>
    </row>
    <row r="613" spans="2:14" x14ac:dyDescent="0.3">
      <c r="B613" s="26" t="s">
        <v>26</v>
      </c>
      <c r="C613" s="26" t="str">
        <f>IF(_xlfn.XLOOKUP(TRIM(Table1[[#This Row],[Store ID]]), 'Stores Details'!B615:B634, 'Stores Details'!G615:G634, "") = "Inactive", "Yes", "No")</f>
        <v>No</v>
      </c>
      <c r="D613" s="14" t="s">
        <v>72</v>
      </c>
      <c r="E613" s="51">
        <v>45176</v>
      </c>
      <c r="F613" s="14">
        <v>8</v>
      </c>
      <c r="G613" s="17">
        <v>4291.84</v>
      </c>
      <c r="H613" s="27">
        <v>3128.24</v>
      </c>
      <c r="I613">
        <f>YEAR(Table1[[#This Row],[Date]])</f>
        <v>2023</v>
      </c>
      <c r="J613" t="str">
        <f>"Q" &amp; ROUNDUP(MONTH(Table1[[#This Row],[Date]])/3, 0) &amp; "'" &amp; RIGHT(YEAR(Table1[[#This Row],[Date]]), 2)</f>
        <v>Q3'23</v>
      </c>
      <c r="K613" t="str">
        <f>VLOOKUP(Table1[[#This Row],[Store ID]],Table3[[Store ID]:[City]],4,FALSE)</f>
        <v>Philadelphia</v>
      </c>
      <c r="L613" t="str">
        <f>VLOOKUP(Table1[[#This Row],[Product Code]],Table4[[Product Code]:[Brand]],5,FALSE)</f>
        <v>VoltEdge</v>
      </c>
      <c r="M613" t="str">
        <f>VLOOKUP(Table1[[#This Row],[Product Code]],Table4[[Product Code]:[Product Category]],3,FALSE)</f>
        <v>Gaming Consoles</v>
      </c>
      <c r="N613" t="str">
        <f>_xlfn.XLOOKUP(Table1[[#This Row],[Product Code]],Table4[Product Code],Table4[Subcategory])</f>
        <v>Game Consoles</v>
      </c>
    </row>
    <row r="614" spans="2:14" x14ac:dyDescent="0.3">
      <c r="B614" s="26" t="s">
        <v>14</v>
      </c>
      <c r="C614" s="26" t="str">
        <f>IF(_xlfn.XLOOKUP(TRIM(Table1[[#This Row],[Store ID]]), 'Stores Details'!B616:B635, 'Stores Details'!G616:G635, "") = "Inactive", "Yes", "No")</f>
        <v>No</v>
      </c>
      <c r="D614" s="14" t="s">
        <v>57</v>
      </c>
      <c r="E614" s="51">
        <v>45261</v>
      </c>
      <c r="F614" s="14">
        <v>33</v>
      </c>
      <c r="G614" s="17">
        <v>29155.170000000002</v>
      </c>
      <c r="H614" s="27">
        <v>20330.97</v>
      </c>
      <c r="I614">
        <f>YEAR(Table1[[#This Row],[Date]])</f>
        <v>2023</v>
      </c>
      <c r="J614" t="str">
        <f>"Q" &amp; ROUNDUP(MONTH(Table1[[#This Row],[Date]])/3, 0) &amp; "'" &amp; RIGHT(YEAR(Table1[[#This Row],[Date]]), 2)</f>
        <v>Q4'23</v>
      </c>
      <c r="K614" t="str">
        <f>VLOOKUP(Table1[[#This Row],[Store ID]],Table3[[Store ID]:[City]],4,FALSE)</f>
        <v>Los Angeles</v>
      </c>
      <c r="L614" t="str">
        <f>VLOOKUP(Table1[[#This Row],[Product Code]],Table4[[Product Code]:[Brand]],5,FALSE)</f>
        <v>Bose</v>
      </c>
      <c r="M614" t="str">
        <f>VLOOKUP(Table1[[#This Row],[Product Code]],Table4[[Product Code]:[Product Category]],3,FALSE)</f>
        <v>Headphones</v>
      </c>
      <c r="N614" t="str">
        <f>_xlfn.XLOOKUP(Table1[[#This Row],[Product Code]],Table4[Product Code],Table4[Subcategory])</f>
        <v>Noise-Canceling Over-Ear</v>
      </c>
    </row>
    <row r="615" spans="2:14" x14ac:dyDescent="0.3">
      <c r="B615" s="26" t="s">
        <v>14</v>
      </c>
      <c r="C615" s="26" t="str">
        <f>IF(_xlfn.XLOOKUP(TRIM(Table1[[#This Row],[Store ID]]), 'Stores Details'!B617:B636, 'Stores Details'!G617:G636, "") = "Inactive", "Yes", "No")</f>
        <v>No</v>
      </c>
      <c r="D615" s="14" t="s">
        <v>56</v>
      </c>
      <c r="E615" s="51">
        <v>45212</v>
      </c>
      <c r="F615" s="14">
        <v>36</v>
      </c>
      <c r="G615" s="17">
        <v>13772.88</v>
      </c>
      <c r="H615" s="27">
        <v>10883.88</v>
      </c>
      <c r="I615">
        <f>YEAR(Table1[[#This Row],[Date]])</f>
        <v>2023</v>
      </c>
      <c r="J615" t="str">
        <f>"Q" &amp; ROUNDUP(MONTH(Table1[[#This Row],[Date]])/3, 0) &amp; "'" &amp; RIGHT(YEAR(Table1[[#This Row],[Date]]), 2)</f>
        <v>Q4'23</v>
      </c>
      <c r="K615" t="str">
        <f>VLOOKUP(Table1[[#This Row],[Store ID]],Table3[[Store ID]:[City]],4,FALSE)</f>
        <v>Los Angeles</v>
      </c>
      <c r="L615" t="str">
        <f>VLOOKUP(Table1[[#This Row],[Product Code]],Table4[[Product Code]:[Brand]],5,FALSE)</f>
        <v>Samsung</v>
      </c>
      <c r="M615" t="str">
        <f>VLOOKUP(Table1[[#This Row],[Product Code]],Table4[[Product Code]:[Product Category]],3,FALSE)</f>
        <v>Gaming Consoles</v>
      </c>
      <c r="N615" t="str">
        <f>_xlfn.XLOOKUP(Table1[[#This Row],[Product Code]],Table4[Product Code],Table4[Subcategory])</f>
        <v>VR Headsets</v>
      </c>
    </row>
    <row r="616" spans="2:14" x14ac:dyDescent="0.3">
      <c r="B616" s="26" t="s">
        <v>19</v>
      </c>
      <c r="C616" s="26" t="str">
        <f>IF(_xlfn.XLOOKUP(TRIM(Table1[[#This Row],[Store ID]]), 'Stores Details'!B618:B637, 'Stores Details'!G618:G637, "") = "Inactive", "Yes", "No")</f>
        <v>No</v>
      </c>
      <c r="D616" s="14" t="s">
        <v>39</v>
      </c>
      <c r="E616" s="51">
        <v>45484</v>
      </c>
      <c r="F616" s="14">
        <v>9</v>
      </c>
      <c r="G616" s="17">
        <v>3813.03</v>
      </c>
      <c r="H616" s="27">
        <v>2484.9</v>
      </c>
      <c r="I616">
        <f>YEAR(Table1[[#This Row],[Date]])</f>
        <v>2024</v>
      </c>
      <c r="J616" t="str">
        <f>"Q" &amp; ROUNDUP(MONTH(Table1[[#This Row],[Date]])/3, 0) &amp; "'" &amp; RIGHT(YEAR(Table1[[#This Row],[Date]]), 2)</f>
        <v>Q3'24</v>
      </c>
      <c r="K616" t="str">
        <f>VLOOKUP(Table1[[#This Row],[Store ID]],Table3[[Store ID]:[City]],4,FALSE)</f>
        <v>Honolulu</v>
      </c>
      <c r="L616" t="str">
        <f>VLOOKUP(Table1[[#This Row],[Product Code]],Table4[[Product Code]:[Brand]],5,FALSE)</f>
        <v>Apple</v>
      </c>
      <c r="M616" t="str">
        <f>VLOOKUP(Table1[[#This Row],[Product Code]],Table4[[Product Code]:[Product Category]],3,FALSE)</f>
        <v>Laptops</v>
      </c>
      <c r="N616" t="str">
        <f>_xlfn.XLOOKUP(Table1[[#This Row],[Product Code]],Table4[Product Code],Table4[Subcategory])</f>
        <v>Ultrabooks</v>
      </c>
    </row>
    <row r="617" spans="2:14" x14ac:dyDescent="0.3">
      <c r="B617" s="26" t="s">
        <v>16</v>
      </c>
      <c r="C617" s="26" t="str">
        <f>IF(_xlfn.XLOOKUP(TRIM(Table1[[#This Row],[Store ID]]), 'Stores Details'!B619:B638, 'Stores Details'!G619:G638, "") = "Inactive", "Yes", "No")</f>
        <v>No</v>
      </c>
      <c r="D617" s="14" t="s">
        <v>61</v>
      </c>
      <c r="E617" s="51">
        <v>45337</v>
      </c>
      <c r="F617" s="14">
        <v>27</v>
      </c>
      <c r="G617" s="17">
        <v>9569.34</v>
      </c>
      <c r="H617" s="27">
        <v>6832.62</v>
      </c>
      <c r="I617">
        <f>YEAR(Table1[[#This Row],[Date]])</f>
        <v>2024</v>
      </c>
      <c r="J617" t="str">
        <f>"Q" &amp; ROUNDUP(MONTH(Table1[[#This Row],[Date]])/3, 0) &amp; "'" &amp; RIGHT(YEAR(Table1[[#This Row],[Date]]), 2)</f>
        <v>Q1'24</v>
      </c>
      <c r="K617" t="str">
        <f>VLOOKUP(Table1[[#This Row],[Store ID]],Table3[[Store ID]:[City]],4,FALSE)</f>
        <v>Chicago</v>
      </c>
      <c r="L617" t="str">
        <f>VLOOKUP(Table1[[#This Row],[Product Code]],Table4[[Product Code]:[Brand]],5,FALSE)</f>
        <v>VoltEdge</v>
      </c>
      <c r="M617" t="str">
        <f>VLOOKUP(Table1[[#This Row],[Product Code]],Table4[[Product Code]:[Product Category]],3,FALSE)</f>
        <v>Headphones</v>
      </c>
      <c r="N617" t="str">
        <f>_xlfn.XLOOKUP(Table1[[#This Row],[Product Code]],Table4[Product Code],Table4[Subcategory])</f>
        <v>Wired Headphones</v>
      </c>
    </row>
    <row r="618" spans="2:14" x14ac:dyDescent="0.3">
      <c r="B618" s="26" t="s">
        <v>14</v>
      </c>
      <c r="C618" s="26" t="str">
        <f>IF(_xlfn.XLOOKUP(TRIM(Table1[[#This Row],[Store ID]]), 'Stores Details'!B620:B639, 'Stores Details'!G620:G639, "") = "Inactive", "Yes", "No")</f>
        <v>No</v>
      </c>
      <c r="D618" s="14" t="s">
        <v>33</v>
      </c>
      <c r="E618" s="51">
        <v>45655</v>
      </c>
      <c r="F618" s="14">
        <v>30</v>
      </c>
      <c r="G618" s="17">
        <v>7098.3</v>
      </c>
      <c r="H618" s="27">
        <v>5495.0999999999995</v>
      </c>
      <c r="I618">
        <f>YEAR(Table1[[#This Row],[Date]])</f>
        <v>2024</v>
      </c>
      <c r="J618" t="str">
        <f>"Q" &amp; ROUNDUP(MONTH(Table1[[#This Row],[Date]])/3, 0) &amp; "'" &amp; RIGHT(YEAR(Table1[[#This Row],[Date]]), 2)</f>
        <v>Q4'24</v>
      </c>
      <c r="K618" t="str">
        <f>VLOOKUP(Table1[[#This Row],[Store ID]],Table3[[Store ID]:[City]],4,FALSE)</f>
        <v>Los Angeles</v>
      </c>
      <c r="L618" t="str">
        <f>VLOOKUP(Table1[[#This Row],[Product Code]],Table4[[Product Code]:[Brand]],5,FALSE)</f>
        <v>VoltEdge</v>
      </c>
      <c r="M618" t="str">
        <f>VLOOKUP(Table1[[#This Row],[Product Code]],Table4[[Product Code]:[Product Category]],3,FALSE)</f>
        <v>Headphones</v>
      </c>
      <c r="N618" t="str">
        <f>_xlfn.XLOOKUP(Table1[[#This Row],[Product Code]],Table4[Product Code],Table4[Subcategory])</f>
        <v>Wired Headphones</v>
      </c>
    </row>
    <row r="619" spans="2:14" x14ac:dyDescent="0.3">
      <c r="B619" s="26" t="s">
        <v>20</v>
      </c>
      <c r="C619" s="26" t="str">
        <f>IF(_xlfn.XLOOKUP(TRIM(Table1[[#This Row],[Store ID]]), 'Stores Details'!B621:B640, 'Stores Details'!G621:G640, "") = "Inactive", "Yes", "No")</f>
        <v>No</v>
      </c>
      <c r="D619" s="14" t="s">
        <v>46</v>
      </c>
      <c r="E619" s="51">
        <v>45620</v>
      </c>
      <c r="F619" s="14">
        <v>37</v>
      </c>
      <c r="G619" s="17">
        <v>32685.8</v>
      </c>
      <c r="H619" s="27">
        <v>22366.13</v>
      </c>
      <c r="I619">
        <f>YEAR(Table1[[#This Row],[Date]])</f>
        <v>2024</v>
      </c>
      <c r="J619" t="str">
        <f>"Q" &amp; ROUNDUP(MONTH(Table1[[#This Row],[Date]])/3, 0) &amp; "'" &amp; RIGHT(YEAR(Table1[[#This Row],[Date]]), 2)</f>
        <v>Q4'24</v>
      </c>
      <c r="K619" t="str">
        <f>VLOOKUP(Table1[[#This Row],[Store ID]],Table3[[Store ID]:[City]],4,FALSE)</f>
        <v>Denver</v>
      </c>
      <c r="L619" t="str">
        <f>VLOOKUP(Table1[[#This Row],[Product Code]],Table4[[Product Code]:[Brand]],5,FALSE)</f>
        <v>Bose</v>
      </c>
      <c r="M619" t="str">
        <f>VLOOKUP(Table1[[#This Row],[Product Code]],Table4[[Product Code]:[Product Category]],3,FALSE)</f>
        <v>Headphones</v>
      </c>
      <c r="N619" t="str">
        <f>_xlfn.XLOOKUP(Table1[[#This Row],[Product Code]],Table4[Product Code],Table4[Subcategory])</f>
        <v>Wireless Headphones</v>
      </c>
    </row>
    <row r="620" spans="2:14" x14ac:dyDescent="0.3">
      <c r="B620" s="26" t="s">
        <v>21</v>
      </c>
      <c r="C620" s="26" t="str">
        <f>IF(_xlfn.XLOOKUP(TRIM(Table1[[#This Row],[Store ID]]), 'Stores Details'!B622:B641, 'Stores Details'!G622:G641, "") = "Inactive", "Yes", "No")</f>
        <v>No</v>
      </c>
      <c r="D620" s="14" t="s">
        <v>48</v>
      </c>
      <c r="E620" s="51">
        <v>45608</v>
      </c>
      <c r="F620" s="14">
        <v>36</v>
      </c>
      <c r="G620" s="17">
        <v>29039.759999999998</v>
      </c>
      <c r="H620" s="27">
        <v>17317.440000000002</v>
      </c>
      <c r="I620">
        <f>YEAR(Table1[[#This Row],[Date]])</f>
        <v>2024</v>
      </c>
      <c r="J620" t="str">
        <f>"Q" &amp; ROUNDUP(MONTH(Table1[[#This Row],[Date]])/3, 0) &amp; "'" &amp; RIGHT(YEAR(Table1[[#This Row],[Date]]), 2)</f>
        <v>Q4'24</v>
      </c>
      <c r="K620" t="str">
        <f>VLOOKUP(Table1[[#This Row],[Store ID]],Table3[[Store ID]:[City]],4,FALSE)</f>
        <v>Raleigh</v>
      </c>
      <c r="L620" t="str">
        <f>VLOOKUP(Table1[[#This Row],[Product Code]],Table4[[Product Code]:[Brand]],5,FALSE)</f>
        <v>VoltEdge</v>
      </c>
      <c r="M620" t="str">
        <f>VLOOKUP(Table1[[#This Row],[Product Code]],Table4[[Product Code]:[Product Category]],3,FALSE)</f>
        <v>Gaming Consoles</v>
      </c>
      <c r="N620" t="str">
        <f>_xlfn.XLOOKUP(Table1[[#This Row],[Product Code]],Table4[Product Code],Table4[Subcategory])</f>
        <v>Game Consoles</v>
      </c>
    </row>
    <row r="621" spans="2:14" x14ac:dyDescent="0.3">
      <c r="B621" s="26" t="s">
        <v>14</v>
      </c>
      <c r="C621" s="26" t="str">
        <f>IF(_xlfn.XLOOKUP(TRIM(Table1[[#This Row],[Store ID]]), 'Stores Details'!B623:B642, 'Stores Details'!G623:G642, "") = "Inactive", "Yes", "No")</f>
        <v>No</v>
      </c>
      <c r="D621" s="14" t="s">
        <v>75</v>
      </c>
      <c r="E621" s="51">
        <v>45069</v>
      </c>
      <c r="F621" s="14">
        <v>8</v>
      </c>
      <c r="G621" s="17">
        <v>1304.4000000000001</v>
      </c>
      <c r="H621" s="27">
        <v>1008.88</v>
      </c>
      <c r="I621">
        <f>YEAR(Table1[[#This Row],[Date]])</f>
        <v>2023</v>
      </c>
      <c r="J621" t="str">
        <f>"Q" &amp; ROUNDUP(MONTH(Table1[[#This Row],[Date]])/3, 0) &amp; "'" &amp; RIGHT(YEAR(Table1[[#This Row],[Date]]), 2)</f>
        <v>Q2'23</v>
      </c>
      <c r="K621" t="str">
        <f>VLOOKUP(Table1[[#This Row],[Store ID]],Table3[[Store ID]:[City]],4,FALSE)</f>
        <v>Los Angeles</v>
      </c>
      <c r="L621" t="str">
        <f>VLOOKUP(Table1[[#This Row],[Product Code]],Table4[[Product Code]:[Brand]],5,FALSE)</f>
        <v>VoltEdge</v>
      </c>
      <c r="M621" t="str">
        <f>VLOOKUP(Table1[[#This Row],[Product Code]],Table4[[Product Code]:[Product Category]],3,FALSE)</f>
        <v>Accessories</v>
      </c>
      <c r="N621" t="str">
        <f>_xlfn.XLOOKUP(Table1[[#This Row],[Product Code]],Table4[Product Code],Table4[Subcategory])</f>
        <v>Keyboards</v>
      </c>
    </row>
    <row r="622" spans="2:14" x14ac:dyDescent="0.3">
      <c r="B622" s="26" t="s">
        <v>22</v>
      </c>
      <c r="C622" s="26" t="str">
        <f>IF(_xlfn.XLOOKUP(TRIM(Table1[[#This Row],[Store ID]]), 'Stores Details'!B624:B643, 'Stores Details'!G624:G643, "") = "Inactive", "Yes", "No")</f>
        <v>No</v>
      </c>
      <c r="D622" s="14" t="s">
        <v>35</v>
      </c>
      <c r="E622" s="51">
        <v>45630</v>
      </c>
      <c r="F622" s="14">
        <v>36</v>
      </c>
      <c r="G622" s="17">
        <v>14369.76</v>
      </c>
      <c r="H622" s="27">
        <v>10859.039999999999</v>
      </c>
      <c r="I622">
        <f>YEAR(Table1[[#This Row],[Date]])</f>
        <v>2024</v>
      </c>
      <c r="J622" t="str">
        <f>"Q" &amp; ROUNDUP(MONTH(Table1[[#This Row],[Date]])/3, 0) &amp; "'" &amp; RIGHT(YEAR(Table1[[#This Row],[Date]]), 2)</f>
        <v>Q4'24</v>
      </c>
      <c r="K622" t="str">
        <f>VLOOKUP(Table1[[#This Row],[Store ID]],Table3[[Store ID]:[City]],4,FALSE)</f>
        <v>Detroit</v>
      </c>
      <c r="L622" t="str">
        <f>VLOOKUP(Table1[[#This Row],[Product Code]],Table4[[Product Code]:[Brand]],5,FALSE)</f>
        <v>Dell</v>
      </c>
      <c r="M622" t="str">
        <f>VLOOKUP(Table1[[#This Row],[Product Code]],Table4[[Product Code]:[Product Category]],3,FALSE)</f>
        <v>Smart Gadgets</v>
      </c>
      <c r="N622" t="str">
        <f>_xlfn.XLOOKUP(Table1[[#This Row],[Product Code]],Table4[Product Code],Table4[Subcategory])</f>
        <v>Streaming Devices</v>
      </c>
    </row>
    <row r="623" spans="2:14" x14ac:dyDescent="0.3">
      <c r="B623" s="26" t="s">
        <v>14</v>
      </c>
      <c r="C623" s="26" t="str">
        <f>IF(_xlfn.XLOOKUP(TRIM(Table1[[#This Row],[Store ID]]), 'Stores Details'!B625:B644, 'Stores Details'!G625:G644, "") = "Inactive", "Yes", "No")</f>
        <v>No</v>
      </c>
      <c r="D623" s="14" t="s">
        <v>47</v>
      </c>
      <c r="E623" s="51">
        <v>45410</v>
      </c>
      <c r="F623" s="14">
        <v>4</v>
      </c>
      <c r="G623" s="17">
        <v>5324.92</v>
      </c>
      <c r="H623" s="27">
        <v>3322.84</v>
      </c>
      <c r="I623">
        <f>YEAR(Table1[[#This Row],[Date]])</f>
        <v>2024</v>
      </c>
      <c r="J623" t="str">
        <f>"Q" &amp; ROUNDUP(MONTH(Table1[[#This Row],[Date]])/3, 0) &amp; "'" &amp; RIGHT(YEAR(Table1[[#This Row],[Date]]), 2)</f>
        <v>Q2'24</v>
      </c>
      <c r="K623" t="str">
        <f>VLOOKUP(Table1[[#This Row],[Store ID]],Table3[[Store ID]:[City]],4,FALSE)</f>
        <v>Los Angeles</v>
      </c>
      <c r="L623" t="str">
        <f>VLOOKUP(Table1[[#This Row],[Product Code]],Table4[[Product Code]:[Brand]],5,FALSE)</f>
        <v>Sony</v>
      </c>
      <c r="M623" t="str">
        <f>VLOOKUP(Table1[[#This Row],[Product Code]],Table4[[Product Code]:[Product Category]],3,FALSE)</f>
        <v>Accessories</v>
      </c>
      <c r="N623" t="str">
        <f>_xlfn.XLOOKUP(Table1[[#This Row],[Product Code]],Table4[Product Code],Table4[Subcategory])</f>
        <v>Keyboards</v>
      </c>
    </row>
    <row r="624" spans="2:14" x14ac:dyDescent="0.3">
      <c r="B624" s="26" t="s">
        <v>29</v>
      </c>
      <c r="C624" s="26" t="str">
        <f>IF(_xlfn.XLOOKUP(TRIM(Table1[[#This Row],[Store ID]]), 'Stores Details'!B626:B645, 'Stores Details'!G626:G645, "") = "Inactive", "Yes", "No")</f>
        <v>No</v>
      </c>
      <c r="D624" s="14" t="s">
        <v>57</v>
      </c>
      <c r="E624" s="51">
        <v>45043</v>
      </c>
      <c r="F624" s="14">
        <v>16</v>
      </c>
      <c r="G624" s="17">
        <v>14135.84</v>
      </c>
      <c r="H624" s="27">
        <v>9857.44</v>
      </c>
      <c r="I624">
        <f>YEAR(Table1[[#This Row],[Date]])</f>
        <v>2023</v>
      </c>
      <c r="J624" t="str">
        <f>"Q" &amp; ROUNDUP(MONTH(Table1[[#This Row],[Date]])/3, 0) &amp; "'" &amp; RIGHT(YEAR(Table1[[#This Row],[Date]]), 2)</f>
        <v>Q2'23</v>
      </c>
      <c r="K624" t="str">
        <f>VLOOKUP(Table1[[#This Row],[Store ID]],Table3[[Store ID]:[City]],4,FALSE)</f>
        <v>Kansas City</v>
      </c>
      <c r="L624" t="str">
        <f>VLOOKUP(Table1[[#This Row],[Product Code]],Table4[[Product Code]:[Brand]],5,FALSE)</f>
        <v>Bose</v>
      </c>
      <c r="M624" t="str">
        <f>VLOOKUP(Table1[[#This Row],[Product Code]],Table4[[Product Code]:[Product Category]],3,FALSE)</f>
        <v>Headphones</v>
      </c>
      <c r="N624" t="str">
        <f>_xlfn.XLOOKUP(Table1[[#This Row],[Product Code]],Table4[Product Code],Table4[Subcategory])</f>
        <v>Noise-Canceling Over-Ear</v>
      </c>
    </row>
    <row r="625" spans="2:14" x14ac:dyDescent="0.3">
      <c r="B625" s="26" t="s">
        <v>23</v>
      </c>
      <c r="C625" s="26" t="str">
        <f>IF(_xlfn.XLOOKUP(TRIM(Table1[[#This Row],[Store ID]]), 'Stores Details'!B627:B646, 'Stores Details'!G627:G646, "") = "Inactive", "Yes", "No")</f>
        <v>No</v>
      </c>
      <c r="D625" s="14" t="s">
        <v>38</v>
      </c>
      <c r="E625" s="51">
        <v>45458</v>
      </c>
      <c r="F625" s="14">
        <v>2</v>
      </c>
      <c r="G625" s="17">
        <v>2341.2800000000002</v>
      </c>
      <c r="H625" s="27">
        <v>1870.34</v>
      </c>
      <c r="I625">
        <f>YEAR(Table1[[#This Row],[Date]])</f>
        <v>2024</v>
      </c>
      <c r="J625" t="str">
        <f>"Q" &amp; ROUNDUP(MONTH(Table1[[#This Row],[Date]])/3, 0) &amp; "'" &amp; RIGHT(YEAR(Table1[[#This Row],[Date]]), 2)</f>
        <v>Q2'24</v>
      </c>
      <c r="K625" t="str">
        <f>VLOOKUP(Table1[[#This Row],[Store ID]],Table3[[Store ID]:[City]],4,FALSE)</f>
        <v>San Francisco</v>
      </c>
      <c r="L625" t="str">
        <f>VLOOKUP(Table1[[#This Row],[Product Code]],Table4[[Product Code]:[Brand]],5,FALSE)</f>
        <v>HP</v>
      </c>
      <c r="M625" t="str">
        <f>VLOOKUP(Table1[[#This Row],[Product Code]],Table4[[Product Code]:[Product Category]],3,FALSE)</f>
        <v>Gaming Consoles</v>
      </c>
      <c r="N625" t="str">
        <f>_xlfn.XLOOKUP(Table1[[#This Row],[Product Code]],Table4[Product Code],Table4[Subcategory])</f>
        <v>Game Consoles</v>
      </c>
    </row>
    <row r="626" spans="2:14" x14ac:dyDescent="0.3">
      <c r="B626" s="26" t="s">
        <v>24</v>
      </c>
      <c r="C626" s="26" t="str">
        <f>IF(_xlfn.XLOOKUP(TRIM(Table1[[#This Row],[Store ID]]), 'Stores Details'!B628:B647, 'Stores Details'!G628:G647, "") = "Inactive", "Yes", "No")</f>
        <v>No</v>
      </c>
      <c r="D626" s="14" t="s">
        <v>34</v>
      </c>
      <c r="E626" s="51">
        <v>45405</v>
      </c>
      <c r="F626" s="14">
        <v>6</v>
      </c>
      <c r="G626" s="17">
        <v>1938.8999999999999</v>
      </c>
      <c r="H626" s="27">
        <v>1199.1600000000001</v>
      </c>
      <c r="I626">
        <f>YEAR(Table1[[#This Row],[Date]])</f>
        <v>2024</v>
      </c>
      <c r="J626" t="str">
        <f>"Q" &amp; ROUNDUP(MONTH(Table1[[#This Row],[Date]])/3, 0) &amp; "'" &amp; RIGHT(YEAR(Table1[[#This Row],[Date]]), 2)</f>
        <v>Q2'24</v>
      </c>
      <c r="K626" t="str">
        <f>VLOOKUP(Table1[[#This Row],[Store ID]],Table3[[Store ID]:[City]],4,FALSE)</f>
        <v>Atlanta</v>
      </c>
      <c r="L626" t="str">
        <f>VLOOKUP(Table1[[#This Row],[Product Code]],Table4[[Product Code]:[Brand]],5,FALSE)</f>
        <v>Samsung</v>
      </c>
      <c r="M626" t="str">
        <f>VLOOKUP(Table1[[#This Row],[Product Code]],Table4[[Product Code]:[Product Category]],3,FALSE)</f>
        <v>Gaming Consoles</v>
      </c>
      <c r="N626" t="str">
        <f>_xlfn.XLOOKUP(Table1[[#This Row],[Product Code]],Table4[Product Code],Table4[Subcategory])</f>
        <v>Game Consoles</v>
      </c>
    </row>
    <row r="627" spans="2:14" x14ac:dyDescent="0.3">
      <c r="B627" s="26" t="s">
        <v>14</v>
      </c>
      <c r="C627" s="26" t="str">
        <f>IF(_xlfn.XLOOKUP(TRIM(Table1[[#This Row],[Store ID]]), 'Stores Details'!B629:B648, 'Stores Details'!G629:G648, "") = "Inactive", "Yes", "No")</f>
        <v>No</v>
      </c>
      <c r="D627" s="14" t="s">
        <v>71</v>
      </c>
      <c r="E627" s="51">
        <v>45154</v>
      </c>
      <c r="F627" s="14">
        <v>10</v>
      </c>
      <c r="G627" s="17">
        <v>2592.6999999999998</v>
      </c>
      <c r="H627" s="27">
        <v>1694.7</v>
      </c>
      <c r="I627">
        <f>YEAR(Table1[[#This Row],[Date]])</f>
        <v>2023</v>
      </c>
      <c r="J627" t="str">
        <f>"Q" &amp; ROUNDUP(MONTH(Table1[[#This Row],[Date]])/3, 0) &amp; "'" &amp; RIGHT(YEAR(Table1[[#This Row],[Date]]), 2)</f>
        <v>Q3'23</v>
      </c>
      <c r="K627" t="str">
        <f>VLOOKUP(Table1[[#This Row],[Store ID]],Table3[[Store ID]:[City]],4,FALSE)</f>
        <v>Los Angeles</v>
      </c>
      <c r="L627" t="str">
        <f>VLOOKUP(Table1[[#This Row],[Product Code]],Table4[[Product Code]:[Brand]],5,FALSE)</f>
        <v>HP</v>
      </c>
      <c r="M627" t="str">
        <f>VLOOKUP(Table1[[#This Row],[Product Code]],Table4[[Product Code]:[Product Category]],3,FALSE)</f>
        <v>Smart Gadgets</v>
      </c>
      <c r="N627" t="str">
        <f>_xlfn.XLOOKUP(Table1[[#This Row],[Product Code]],Table4[Product Code],Table4[Subcategory])</f>
        <v>Smart Speakers</v>
      </c>
    </row>
    <row r="628" spans="2:14" x14ac:dyDescent="0.3">
      <c r="B628" s="26" t="s">
        <v>14</v>
      </c>
      <c r="C628" s="26" t="str">
        <f>IF(_xlfn.XLOOKUP(TRIM(Table1[[#This Row],[Store ID]]), 'Stores Details'!B630:B649, 'Stores Details'!G630:G649, "") = "Inactive", "Yes", "No")</f>
        <v>No</v>
      </c>
      <c r="D628" s="14" t="s">
        <v>57</v>
      </c>
      <c r="E628" s="51">
        <v>45491</v>
      </c>
      <c r="F628" s="14">
        <v>16</v>
      </c>
      <c r="G628" s="17">
        <v>14135.84</v>
      </c>
      <c r="H628" s="27">
        <v>9857.44</v>
      </c>
      <c r="I628">
        <f>YEAR(Table1[[#This Row],[Date]])</f>
        <v>2024</v>
      </c>
      <c r="J628" t="str">
        <f>"Q" &amp; ROUNDUP(MONTH(Table1[[#This Row],[Date]])/3, 0) &amp; "'" &amp; RIGHT(YEAR(Table1[[#This Row],[Date]]), 2)</f>
        <v>Q3'24</v>
      </c>
      <c r="K628" t="str">
        <f>VLOOKUP(Table1[[#This Row],[Store ID]],Table3[[Store ID]:[City]],4,FALSE)</f>
        <v>Los Angeles</v>
      </c>
      <c r="L628" t="str">
        <f>VLOOKUP(Table1[[#This Row],[Product Code]],Table4[[Product Code]:[Brand]],5,FALSE)</f>
        <v>Bose</v>
      </c>
      <c r="M628" t="str">
        <f>VLOOKUP(Table1[[#This Row],[Product Code]],Table4[[Product Code]:[Product Category]],3,FALSE)</f>
        <v>Headphones</v>
      </c>
      <c r="N628" t="str">
        <f>_xlfn.XLOOKUP(Table1[[#This Row],[Product Code]],Table4[Product Code],Table4[Subcategory])</f>
        <v>Noise-Canceling Over-Ear</v>
      </c>
    </row>
    <row r="629" spans="2:14" x14ac:dyDescent="0.3">
      <c r="B629" s="26" t="s">
        <v>21</v>
      </c>
      <c r="C629" s="26" t="str">
        <f>IF(_xlfn.XLOOKUP(TRIM(Table1[[#This Row],[Store ID]]), 'Stores Details'!B631:B650, 'Stores Details'!G631:G650, "") = "Inactive", "Yes", "No")</f>
        <v>No</v>
      </c>
      <c r="D629" s="14" t="s">
        <v>41</v>
      </c>
      <c r="E629" s="51">
        <v>45575</v>
      </c>
      <c r="F629" s="14">
        <v>27</v>
      </c>
      <c r="G629" s="17">
        <v>12978.9</v>
      </c>
      <c r="H629" s="27">
        <v>8152.38</v>
      </c>
      <c r="I629">
        <f>YEAR(Table1[[#This Row],[Date]])</f>
        <v>2024</v>
      </c>
      <c r="J629" t="str">
        <f>"Q" &amp; ROUNDUP(MONTH(Table1[[#This Row],[Date]])/3, 0) &amp; "'" &amp; RIGHT(YEAR(Table1[[#This Row],[Date]]), 2)</f>
        <v>Q4'24</v>
      </c>
      <c r="K629" t="str">
        <f>VLOOKUP(Table1[[#This Row],[Store ID]],Table3[[Store ID]:[City]],4,FALSE)</f>
        <v>Raleigh</v>
      </c>
      <c r="L629" t="str">
        <f>VLOOKUP(Table1[[#This Row],[Product Code]],Table4[[Product Code]:[Brand]],5,FALSE)</f>
        <v>VoltEdge</v>
      </c>
      <c r="M629" t="str">
        <f>VLOOKUP(Table1[[#This Row],[Product Code]],Table4[[Product Code]:[Product Category]],3,FALSE)</f>
        <v>Laptops</v>
      </c>
      <c r="N629" t="str">
        <f>_xlfn.XLOOKUP(Table1[[#This Row],[Product Code]],Table4[Product Code],Table4[Subcategory])</f>
        <v>Gaming Laptops</v>
      </c>
    </row>
    <row r="630" spans="2:14" x14ac:dyDescent="0.3">
      <c r="B630" s="26" t="s">
        <v>26</v>
      </c>
      <c r="C630" s="26" t="str">
        <f>IF(_xlfn.XLOOKUP(TRIM(Table1[[#This Row],[Store ID]]), 'Stores Details'!B632:B651, 'Stores Details'!G632:G651, "") = "Inactive", "Yes", "No")</f>
        <v>No</v>
      </c>
      <c r="D630" s="14" t="s">
        <v>77</v>
      </c>
      <c r="E630" s="51">
        <v>45084</v>
      </c>
      <c r="F630" s="14">
        <v>20</v>
      </c>
      <c r="G630" s="17">
        <v>19301.199999999997</v>
      </c>
      <c r="H630" s="27">
        <v>15106</v>
      </c>
      <c r="I630">
        <f>YEAR(Table1[[#This Row],[Date]])</f>
        <v>2023</v>
      </c>
      <c r="J630" t="str">
        <f>"Q" &amp; ROUNDUP(MONTH(Table1[[#This Row],[Date]])/3, 0) &amp; "'" &amp; RIGHT(YEAR(Table1[[#This Row],[Date]]), 2)</f>
        <v>Q2'23</v>
      </c>
      <c r="K630" t="str">
        <f>VLOOKUP(Table1[[#This Row],[Store ID]],Table3[[Store ID]:[City]],4,FALSE)</f>
        <v>Philadelphia</v>
      </c>
      <c r="L630" t="str">
        <f>VLOOKUP(Table1[[#This Row],[Product Code]],Table4[[Product Code]:[Brand]],5,FALSE)</f>
        <v>VoltEdge</v>
      </c>
      <c r="M630" t="str">
        <f>VLOOKUP(Table1[[#This Row],[Product Code]],Table4[[Product Code]:[Product Category]],3,FALSE)</f>
        <v>Headphones</v>
      </c>
      <c r="N630" t="str">
        <f>_xlfn.XLOOKUP(Table1[[#This Row],[Product Code]],Table4[Product Code],Table4[Subcategory])</f>
        <v>Wireless Earbuds</v>
      </c>
    </row>
    <row r="631" spans="2:14" x14ac:dyDescent="0.3">
      <c r="B631" s="26" t="s">
        <v>14</v>
      </c>
      <c r="C631" s="26" t="str">
        <f>IF(_xlfn.XLOOKUP(TRIM(Table1[[#This Row],[Store ID]]), 'Stores Details'!B633:B652, 'Stores Details'!G633:G652, "") = "Inactive", "Yes", "No")</f>
        <v>No</v>
      </c>
      <c r="D631" s="14" t="s">
        <v>53</v>
      </c>
      <c r="E631" s="51">
        <v>45218</v>
      </c>
      <c r="F631" s="14">
        <v>29</v>
      </c>
      <c r="G631" s="17">
        <v>2314.4900000000002</v>
      </c>
      <c r="H631" s="27">
        <v>1856.58</v>
      </c>
      <c r="I631">
        <f>YEAR(Table1[[#This Row],[Date]])</f>
        <v>2023</v>
      </c>
      <c r="J631" t="str">
        <f>"Q" &amp; ROUNDUP(MONTH(Table1[[#This Row],[Date]])/3, 0) &amp; "'" &amp; RIGHT(YEAR(Table1[[#This Row],[Date]]), 2)</f>
        <v>Q4'23</v>
      </c>
      <c r="K631" t="str">
        <f>VLOOKUP(Table1[[#This Row],[Store ID]],Table3[[Store ID]:[City]],4,FALSE)</f>
        <v>Los Angeles</v>
      </c>
      <c r="L631" t="str">
        <f>VLOOKUP(Table1[[#This Row],[Product Code]],Table4[[Product Code]:[Brand]],5,FALSE)</f>
        <v>HP</v>
      </c>
      <c r="M631" t="str">
        <f>VLOOKUP(Table1[[#This Row],[Product Code]],Table4[[Product Code]:[Product Category]],3,FALSE)</f>
        <v>Laptops</v>
      </c>
      <c r="N631" t="str">
        <f>_xlfn.XLOOKUP(Table1[[#This Row],[Product Code]],Table4[Product Code],Table4[Subcategory])</f>
        <v>Ultrabooks</v>
      </c>
    </row>
    <row r="632" spans="2:14" x14ac:dyDescent="0.3">
      <c r="B632" s="26" t="s">
        <v>19</v>
      </c>
      <c r="C632" s="26" t="str">
        <f>IF(_xlfn.XLOOKUP(TRIM(Table1[[#This Row],[Store ID]]), 'Stores Details'!B634:B653, 'Stores Details'!G634:G653, "") = "Inactive", "Yes", "No")</f>
        <v>No</v>
      </c>
      <c r="D632" s="14" t="s">
        <v>72</v>
      </c>
      <c r="E632" s="51">
        <v>45151</v>
      </c>
      <c r="F632" s="14">
        <v>6</v>
      </c>
      <c r="G632" s="17">
        <v>3218.88</v>
      </c>
      <c r="H632" s="27">
        <v>2346.1799999999998</v>
      </c>
      <c r="I632">
        <f>YEAR(Table1[[#This Row],[Date]])</f>
        <v>2023</v>
      </c>
      <c r="J632" t="str">
        <f>"Q" &amp; ROUNDUP(MONTH(Table1[[#This Row],[Date]])/3, 0) &amp; "'" &amp; RIGHT(YEAR(Table1[[#This Row],[Date]]), 2)</f>
        <v>Q3'23</v>
      </c>
      <c r="K632" t="str">
        <f>VLOOKUP(Table1[[#This Row],[Store ID]],Table3[[Store ID]:[City]],4,FALSE)</f>
        <v>Honolulu</v>
      </c>
      <c r="L632" t="str">
        <f>VLOOKUP(Table1[[#This Row],[Product Code]],Table4[[Product Code]:[Brand]],5,FALSE)</f>
        <v>VoltEdge</v>
      </c>
      <c r="M632" t="str">
        <f>VLOOKUP(Table1[[#This Row],[Product Code]],Table4[[Product Code]:[Product Category]],3,FALSE)</f>
        <v>Gaming Consoles</v>
      </c>
      <c r="N632" t="str">
        <f>_xlfn.XLOOKUP(Table1[[#This Row],[Product Code]],Table4[Product Code],Table4[Subcategory])</f>
        <v>Game Consoles</v>
      </c>
    </row>
    <row r="633" spans="2:14" x14ac:dyDescent="0.3">
      <c r="B633" s="26" t="s">
        <v>14</v>
      </c>
      <c r="C633" s="26" t="str">
        <f>IF(_xlfn.XLOOKUP(TRIM(Table1[[#This Row],[Store ID]]), 'Stores Details'!B635:B654, 'Stores Details'!G635:G654, "") = "Inactive", "Yes", "No")</f>
        <v>No</v>
      </c>
      <c r="D633" s="14" t="s">
        <v>42</v>
      </c>
      <c r="E633" s="51">
        <v>45562</v>
      </c>
      <c r="F633" s="14">
        <v>17</v>
      </c>
      <c r="G633" s="17">
        <v>21685.37</v>
      </c>
      <c r="H633" s="27">
        <v>13521.63</v>
      </c>
      <c r="I633">
        <f>YEAR(Table1[[#This Row],[Date]])</f>
        <v>2024</v>
      </c>
      <c r="J633" t="str">
        <f>"Q" &amp; ROUNDUP(MONTH(Table1[[#This Row],[Date]])/3, 0) &amp; "'" &amp; RIGHT(YEAR(Table1[[#This Row],[Date]]), 2)</f>
        <v>Q3'24</v>
      </c>
      <c r="K633" t="str">
        <f>VLOOKUP(Table1[[#This Row],[Store ID]],Table3[[Store ID]:[City]],4,FALSE)</f>
        <v>Los Angeles</v>
      </c>
      <c r="L633" t="str">
        <f>VLOOKUP(Table1[[#This Row],[Product Code]],Table4[[Product Code]:[Brand]],5,FALSE)</f>
        <v>Dell</v>
      </c>
      <c r="M633" t="str">
        <f>VLOOKUP(Table1[[#This Row],[Product Code]],Table4[[Product Code]:[Product Category]],3,FALSE)</f>
        <v>Headphones</v>
      </c>
      <c r="N633" t="str">
        <f>_xlfn.XLOOKUP(Table1[[#This Row],[Product Code]],Table4[Product Code],Table4[Subcategory])</f>
        <v>Wired Headphones</v>
      </c>
    </row>
    <row r="634" spans="2:14" x14ac:dyDescent="0.3">
      <c r="B634" s="26" t="s">
        <v>25</v>
      </c>
      <c r="C634" s="26" t="str">
        <f>IF(_xlfn.XLOOKUP(TRIM(Table1[[#This Row],[Store ID]]), 'Stores Details'!B636:B655, 'Stores Details'!G636:G655, "") = "Inactive", "Yes", "No")</f>
        <v>No</v>
      </c>
      <c r="D634" s="14" t="s">
        <v>51</v>
      </c>
      <c r="E634" s="51">
        <v>45127</v>
      </c>
      <c r="F634" s="14">
        <v>2</v>
      </c>
      <c r="G634" s="17">
        <v>574.6</v>
      </c>
      <c r="H634" s="27">
        <v>465.34</v>
      </c>
      <c r="I634">
        <f>YEAR(Table1[[#This Row],[Date]])</f>
        <v>2023</v>
      </c>
      <c r="J634" t="str">
        <f>"Q" &amp; ROUNDUP(MONTH(Table1[[#This Row],[Date]])/3, 0) &amp; "'" &amp; RIGHT(YEAR(Table1[[#This Row],[Date]]), 2)</f>
        <v>Q3'23</v>
      </c>
      <c r="K634" t="str">
        <f>VLOOKUP(Table1[[#This Row],[Store ID]],Table3[[Store ID]:[City]],4,FALSE)</f>
        <v>Dallas</v>
      </c>
      <c r="L634" t="str">
        <f>VLOOKUP(Table1[[#This Row],[Product Code]],Table4[[Product Code]:[Brand]],5,FALSE)</f>
        <v>Samsung</v>
      </c>
      <c r="M634" t="str">
        <f>VLOOKUP(Table1[[#This Row],[Product Code]],Table4[[Product Code]:[Product Category]],3,FALSE)</f>
        <v>Accessories</v>
      </c>
      <c r="N634" t="str">
        <f>_xlfn.XLOOKUP(Table1[[#This Row],[Product Code]],Table4[Product Code],Table4[Subcategory])</f>
        <v>Mice</v>
      </c>
    </row>
    <row r="635" spans="2:14" x14ac:dyDescent="0.3">
      <c r="B635" s="26" t="s">
        <v>19</v>
      </c>
      <c r="C635" s="26" t="str">
        <f>IF(_xlfn.XLOOKUP(TRIM(Table1[[#This Row],[Store ID]]), 'Stores Details'!B637:B656, 'Stores Details'!G637:G656, "") = "Inactive", "Yes", "No")</f>
        <v>No</v>
      </c>
      <c r="D635" s="14" t="s">
        <v>47</v>
      </c>
      <c r="E635" s="51">
        <v>45438</v>
      </c>
      <c r="F635" s="14">
        <v>6</v>
      </c>
      <c r="G635" s="17">
        <v>7987.38</v>
      </c>
      <c r="H635" s="27">
        <v>4984.26</v>
      </c>
      <c r="I635">
        <f>YEAR(Table1[[#This Row],[Date]])</f>
        <v>2024</v>
      </c>
      <c r="J635" t="str">
        <f>"Q" &amp; ROUNDUP(MONTH(Table1[[#This Row],[Date]])/3, 0) &amp; "'" &amp; RIGHT(YEAR(Table1[[#This Row],[Date]]), 2)</f>
        <v>Q2'24</v>
      </c>
      <c r="K635" t="str">
        <f>VLOOKUP(Table1[[#This Row],[Store ID]],Table3[[Store ID]:[City]],4,FALSE)</f>
        <v>Honolulu</v>
      </c>
      <c r="L635" t="str">
        <f>VLOOKUP(Table1[[#This Row],[Product Code]],Table4[[Product Code]:[Brand]],5,FALSE)</f>
        <v>Sony</v>
      </c>
      <c r="M635" t="str">
        <f>VLOOKUP(Table1[[#This Row],[Product Code]],Table4[[Product Code]:[Product Category]],3,FALSE)</f>
        <v>Accessories</v>
      </c>
      <c r="N635" t="str">
        <f>_xlfn.XLOOKUP(Table1[[#This Row],[Product Code]],Table4[Product Code],Table4[Subcategory])</f>
        <v>Keyboards</v>
      </c>
    </row>
    <row r="636" spans="2:14" x14ac:dyDescent="0.3">
      <c r="B636" s="26" t="s">
        <v>14</v>
      </c>
      <c r="C636" s="26" t="str">
        <f>IF(_xlfn.XLOOKUP(TRIM(Table1[[#This Row],[Store ID]]), 'Stores Details'!B638:B657, 'Stores Details'!G638:G657, "") = "Inactive", "Yes", "No")</f>
        <v>No</v>
      </c>
      <c r="D636" s="14" t="s">
        <v>71</v>
      </c>
      <c r="E636" s="51">
        <v>44969</v>
      </c>
      <c r="F636" s="14">
        <v>19</v>
      </c>
      <c r="G636" s="17">
        <v>4926.1299999999992</v>
      </c>
      <c r="H636" s="27">
        <v>3219.93</v>
      </c>
      <c r="I636">
        <f>YEAR(Table1[[#This Row],[Date]])</f>
        <v>2023</v>
      </c>
      <c r="J636" t="str">
        <f>"Q" &amp; ROUNDUP(MONTH(Table1[[#This Row],[Date]])/3, 0) &amp; "'" &amp; RIGHT(YEAR(Table1[[#This Row],[Date]]), 2)</f>
        <v>Q1'23</v>
      </c>
      <c r="K636" t="str">
        <f>VLOOKUP(Table1[[#This Row],[Store ID]],Table3[[Store ID]:[City]],4,FALSE)</f>
        <v>Los Angeles</v>
      </c>
      <c r="L636" t="str">
        <f>VLOOKUP(Table1[[#This Row],[Product Code]],Table4[[Product Code]:[Brand]],5,FALSE)</f>
        <v>HP</v>
      </c>
      <c r="M636" t="str">
        <f>VLOOKUP(Table1[[#This Row],[Product Code]],Table4[[Product Code]:[Product Category]],3,FALSE)</f>
        <v>Smart Gadgets</v>
      </c>
      <c r="N636" t="str">
        <f>_xlfn.XLOOKUP(Table1[[#This Row],[Product Code]],Table4[Product Code],Table4[Subcategory])</f>
        <v>Smart Speakers</v>
      </c>
    </row>
    <row r="637" spans="2:14" x14ac:dyDescent="0.3">
      <c r="B637" s="26" t="s">
        <v>27</v>
      </c>
      <c r="C637" s="26" t="str">
        <f>IF(_xlfn.XLOOKUP(TRIM(Table1[[#This Row],[Store ID]]), 'Stores Details'!B639:B658, 'Stores Details'!G639:G658, "") = "Inactive", "Yes", "No")</f>
        <v>No</v>
      </c>
      <c r="D637" s="14" t="s">
        <v>42</v>
      </c>
      <c r="E637" s="51">
        <v>45582</v>
      </c>
      <c r="F637" s="14">
        <v>38</v>
      </c>
      <c r="G637" s="17">
        <v>48473.179999999993</v>
      </c>
      <c r="H637" s="27">
        <v>30224.82</v>
      </c>
      <c r="I637">
        <f>YEAR(Table1[[#This Row],[Date]])</f>
        <v>2024</v>
      </c>
      <c r="J637" t="str">
        <f>"Q" &amp; ROUNDUP(MONTH(Table1[[#This Row],[Date]])/3, 0) &amp; "'" &amp; RIGHT(YEAR(Table1[[#This Row],[Date]]), 2)</f>
        <v>Q4'24</v>
      </c>
      <c r="K637" t="str">
        <f>VLOOKUP(Table1[[#This Row],[Store ID]],Table3[[Store ID]:[City]],4,FALSE)</f>
        <v>New York</v>
      </c>
      <c r="L637" t="str">
        <f>VLOOKUP(Table1[[#This Row],[Product Code]],Table4[[Product Code]:[Brand]],5,FALSE)</f>
        <v>Dell</v>
      </c>
      <c r="M637" t="str">
        <f>VLOOKUP(Table1[[#This Row],[Product Code]],Table4[[Product Code]:[Product Category]],3,FALSE)</f>
        <v>Headphones</v>
      </c>
      <c r="N637" t="str">
        <f>_xlfn.XLOOKUP(Table1[[#This Row],[Product Code]],Table4[Product Code],Table4[Subcategory])</f>
        <v>Wired Headphones</v>
      </c>
    </row>
    <row r="638" spans="2:14" x14ac:dyDescent="0.3">
      <c r="B638" s="26" t="s">
        <v>27</v>
      </c>
      <c r="C638" s="26" t="str">
        <f>IF(_xlfn.XLOOKUP(TRIM(Table1[[#This Row],[Store ID]]), 'Stores Details'!B640:B659, 'Stores Details'!G640:G659, "") = "Inactive", "Yes", "No")</f>
        <v>No</v>
      </c>
      <c r="D638" s="14" t="s">
        <v>33</v>
      </c>
      <c r="E638" s="51">
        <v>45593</v>
      </c>
      <c r="F638" s="14">
        <v>31</v>
      </c>
      <c r="G638" s="17">
        <v>7334.9100000000008</v>
      </c>
      <c r="H638" s="27">
        <v>5678.2699999999995</v>
      </c>
      <c r="I638">
        <f>YEAR(Table1[[#This Row],[Date]])</f>
        <v>2024</v>
      </c>
      <c r="J638" t="str">
        <f>"Q" &amp; ROUNDUP(MONTH(Table1[[#This Row],[Date]])/3, 0) &amp; "'" &amp; RIGHT(YEAR(Table1[[#This Row],[Date]]), 2)</f>
        <v>Q4'24</v>
      </c>
      <c r="K638" t="str">
        <f>VLOOKUP(Table1[[#This Row],[Store ID]],Table3[[Store ID]:[City]],4,FALSE)</f>
        <v>New York</v>
      </c>
      <c r="L638" t="str">
        <f>VLOOKUP(Table1[[#This Row],[Product Code]],Table4[[Product Code]:[Brand]],5,FALSE)</f>
        <v>VoltEdge</v>
      </c>
      <c r="M638" t="str">
        <f>VLOOKUP(Table1[[#This Row],[Product Code]],Table4[[Product Code]:[Product Category]],3,FALSE)</f>
        <v>Headphones</v>
      </c>
      <c r="N638" t="str">
        <f>_xlfn.XLOOKUP(Table1[[#This Row],[Product Code]],Table4[Product Code],Table4[Subcategory])</f>
        <v>Wired Headphones</v>
      </c>
    </row>
    <row r="639" spans="2:14" x14ac:dyDescent="0.3">
      <c r="B639" s="26" t="s">
        <v>30</v>
      </c>
      <c r="C639" s="26" t="str">
        <f>IF(_xlfn.XLOOKUP(TRIM(Table1[[#This Row],[Store ID]]), 'Stores Details'!B641:B660, 'Stores Details'!G641:G660, "") = "Inactive", "Yes", "No")</f>
        <v>No</v>
      </c>
      <c r="D639" s="14" t="s">
        <v>37</v>
      </c>
      <c r="E639" s="51">
        <v>45488</v>
      </c>
      <c r="F639" s="14">
        <v>11</v>
      </c>
      <c r="G639" s="17">
        <v>16186.060000000001</v>
      </c>
      <c r="H639" s="27">
        <v>10952.15</v>
      </c>
      <c r="I639">
        <f>YEAR(Table1[[#This Row],[Date]])</f>
        <v>2024</v>
      </c>
      <c r="J639" t="str">
        <f>"Q" &amp; ROUNDUP(MONTH(Table1[[#This Row],[Date]])/3, 0) &amp; "'" &amp; RIGHT(YEAR(Table1[[#This Row],[Date]]), 2)</f>
        <v>Q3'24</v>
      </c>
      <c r="K639" t="str">
        <f>VLOOKUP(Table1[[#This Row],[Store ID]],Table3[[Store ID]:[City]],4,FALSE)</f>
        <v>Nashville</v>
      </c>
      <c r="L639" t="str">
        <f>VLOOKUP(Table1[[#This Row],[Product Code]],Table4[[Product Code]:[Brand]],5,FALSE)</f>
        <v>VoltEdge</v>
      </c>
      <c r="M639" t="str">
        <f>VLOOKUP(Table1[[#This Row],[Product Code]],Table4[[Product Code]:[Product Category]],3,FALSE)</f>
        <v>Smart Gadgets</v>
      </c>
      <c r="N639" t="str">
        <f>_xlfn.XLOOKUP(Table1[[#This Row],[Product Code]],Table4[Product Code],Table4[Subcategory])</f>
        <v>Fitness Bands</v>
      </c>
    </row>
    <row r="640" spans="2:14" x14ac:dyDescent="0.3">
      <c r="B640" s="26" t="s">
        <v>14</v>
      </c>
      <c r="C640" s="26" t="str">
        <f>IF(_xlfn.XLOOKUP(TRIM(Table1[[#This Row],[Store ID]]), 'Stores Details'!B642:B661, 'Stores Details'!G642:G661, "") = "Inactive", "Yes", "No")</f>
        <v>No</v>
      </c>
      <c r="D640" s="14" t="s">
        <v>78</v>
      </c>
      <c r="E640" s="51">
        <v>44982</v>
      </c>
      <c r="F640" s="14">
        <v>29</v>
      </c>
      <c r="G640" s="17">
        <v>3890.3500000000004</v>
      </c>
      <c r="H640" s="27">
        <v>3213.7799999999997</v>
      </c>
      <c r="I640">
        <f>YEAR(Table1[[#This Row],[Date]])</f>
        <v>2023</v>
      </c>
      <c r="J640" t="str">
        <f>"Q" &amp; ROUNDUP(MONTH(Table1[[#This Row],[Date]])/3, 0) &amp; "'" &amp; RIGHT(YEAR(Table1[[#This Row],[Date]]), 2)</f>
        <v>Q1'23</v>
      </c>
      <c r="K640" t="str">
        <f>VLOOKUP(Table1[[#This Row],[Store ID]],Table3[[Store ID]:[City]],4,FALSE)</f>
        <v>Los Angeles</v>
      </c>
      <c r="L640" t="str">
        <f>VLOOKUP(Table1[[#This Row],[Product Code]],Table4[[Product Code]:[Brand]],5,FALSE)</f>
        <v>VoltEdge</v>
      </c>
      <c r="M640" t="str">
        <f>VLOOKUP(Table1[[#This Row],[Product Code]],Table4[[Product Code]:[Product Category]],3,FALSE)</f>
        <v>Accessories</v>
      </c>
      <c r="N640" t="str">
        <f>_xlfn.XLOOKUP(Table1[[#This Row],[Product Code]],Table4[Product Code],Table4[Subcategory])</f>
        <v>Laptop Sleeves</v>
      </c>
    </row>
    <row r="641" spans="2:14" x14ac:dyDescent="0.3">
      <c r="B641" s="26" t="s">
        <v>16</v>
      </c>
      <c r="C641" s="26" t="str">
        <f>IF(_xlfn.XLOOKUP(TRIM(Table1[[#This Row],[Store ID]]), 'Stores Details'!B643:B662, 'Stores Details'!G643:G662, "") = "Inactive", "Yes", "No")</f>
        <v>No</v>
      </c>
      <c r="D641" s="14" t="s">
        <v>71</v>
      </c>
      <c r="E641" s="51">
        <v>44945</v>
      </c>
      <c r="F641" s="14">
        <v>14</v>
      </c>
      <c r="G641" s="17">
        <v>3629.7799999999997</v>
      </c>
      <c r="H641" s="27">
        <v>2372.58</v>
      </c>
      <c r="I641">
        <f>YEAR(Table1[[#This Row],[Date]])</f>
        <v>2023</v>
      </c>
      <c r="J641" t="str">
        <f>"Q" &amp; ROUNDUP(MONTH(Table1[[#This Row],[Date]])/3, 0) &amp; "'" &amp; RIGHT(YEAR(Table1[[#This Row],[Date]]), 2)</f>
        <v>Q1'23</v>
      </c>
      <c r="K641" t="str">
        <f>VLOOKUP(Table1[[#This Row],[Store ID]],Table3[[Store ID]:[City]],4,FALSE)</f>
        <v>Chicago</v>
      </c>
      <c r="L641" t="str">
        <f>VLOOKUP(Table1[[#This Row],[Product Code]],Table4[[Product Code]:[Brand]],5,FALSE)</f>
        <v>HP</v>
      </c>
      <c r="M641" t="str">
        <f>VLOOKUP(Table1[[#This Row],[Product Code]],Table4[[Product Code]:[Product Category]],3,FALSE)</f>
        <v>Smart Gadgets</v>
      </c>
      <c r="N641" t="str">
        <f>_xlfn.XLOOKUP(Table1[[#This Row],[Product Code]],Table4[Product Code],Table4[Subcategory])</f>
        <v>Smart Speakers</v>
      </c>
    </row>
    <row r="642" spans="2:14" x14ac:dyDescent="0.3">
      <c r="B642" s="26" t="s">
        <v>23</v>
      </c>
      <c r="C642" s="26" t="str">
        <f>IF(_xlfn.XLOOKUP(TRIM(Table1[[#This Row],[Store ID]]), 'Stores Details'!B644:B663, 'Stores Details'!G644:G663, "") = "Inactive", "Yes", "No")</f>
        <v>No</v>
      </c>
      <c r="D642" s="14" t="s">
        <v>41</v>
      </c>
      <c r="E642" s="51">
        <v>45494</v>
      </c>
      <c r="F642" s="14">
        <v>8</v>
      </c>
      <c r="G642" s="17">
        <v>3845.6</v>
      </c>
      <c r="H642" s="27">
        <v>2415.52</v>
      </c>
      <c r="I642">
        <f>YEAR(Table1[[#This Row],[Date]])</f>
        <v>2024</v>
      </c>
      <c r="J642" t="str">
        <f>"Q" &amp; ROUNDUP(MONTH(Table1[[#This Row],[Date]])/3, 0) &amp; "'" &amp; RIGHT(YEAR(Table1[[#This Row],[Date]]), 2)</f>
        <v>Q3'24</v>
      </c>
      <c r="K642" t="str">
        <f>VLOOKUP(Table1[[#This Row],[Store ID]],Table3[[Store ID]:[City]],4,FALSE)</f>
        <v>San Francisco</v>
      </c>
      <c r="L642" t="str">
        <f>VLOOKUP(Table1[[#This Row],[Product Code]],Table4[[Product Code]:[Brand]],5,FALSE)</f>
        <v>VoltEdge</v>
      </c>
      <c r="M642" t="str">
        <f>VLOOKUP(Table1[[#This Row],[Product Code]],Table4[[Product Code]:[Product Category]],3,FALSE)</f>
        <v>Laptops</v>
      </c>
      <c r="N642" t="str">
        <f>_xlfn.XLOOKUP(Table1[[#This Row],[Product Code]],Table4[Product Code],Table4[Subcategory])</f>
        <v>Gaming Laptops</v>
      </c>
    </row>
    <row r="643" spans="2:14" x14ac:dyDescent="0.3">
      <c r="B643" s="26" t="s">
        <v>14</v>
      </c>
      <c r="C643" s="26" t="str">
        <f>IF(_xlfn.XLOOKUP(TRIM(Table1[[#This Row],[Store ID]]), 'Stores Details'!B645:B664, 'Stores Details'!G645:G664, "") = "Inactive", "Yes", "No")</f>
        <v>No</v>
      </c>
      <c r="D643" s="14" t="s">
        <v>15</v>
      </c>
      <c r="E643" s="51">
        <v>45499</v>
      </c>
      <c r="F643" s="14">
        <v>19</v>
      </c>
      <c r="G643" s="17">
        <v>10685.789999999999</v>
      </c>
      <c r="H643" s="27">
        <v>8159.17</v>
      </c>
      <c r="I643">
        <f>YEAR(Table1[[#This Row],[Date]])</f>
        <v>2024</v>
      </c>
      <c r="J643" t="str">
        <f>"Q" &amp; ROUNDUP(MONTH(Table1[[#This Row],[Date]])/3, 0) &amp; "'" &amp; RIGHT(YEAR(Table1[[#This Row],[Date]]), 2)</f>
        <v>Q3'24</v>
      </c>
      <c r="K643" t="str">
        <f>VLOOKUP(Table1[[#This Row],[Store ID]],Table3[[Store ID]:[City]],4,FALSE)</f>
        <v>Los Angeles</v>
      </c>
      <c r="L643" t="str">
        <f>VLOOKUP(Table1[[#This Row],[Product Code]],Table4[[Product Code]:[Brand]],5,FALSE)</f>
        <v>Bose</v>
      </c>
      <c r="M643" t="str">
        <f>VLOOKUP(Table1[[#This Row],[Product Code]],Table4[[Product Code]:[Product Category]],3,FALSE)</f>
        <v>Accessories</v>
      </c>
      <c r="N643" t="str">
        <f>_xlfn.XLOOKUP(Table1[[#This Row],[Product Code]],Table4[Product Code],Table4[Subcategory])</f>
        <v>Mice</v>
      </c>
    </row>
    <row r="644" spans="2:14" x14ac:dyDescent="0.3">
      <c r="B644" s="26" t="s">
        <v>28</v>
      </c>
      <c r="C644" s="26" t="str">
        <f>IF(_xlfn.XLOOKUP(TRIM(Table1[[#This Row],[Store ID]]), 'Stores Details'!B646:B665, 'Stores Details'!G646:G665, "") = "Inactive", "Yes", "No")</f>
        <v>No</v>
      </c>
      <c r="D644" s="14" t="s">
        <v>59</v>
      </c>
      <c r="E644" s="51">
        <v>45228</v>
      </c>
      <c r="F644" s="14">
        <v>27</v>
      </c>
      <c r="G644" s="17">
        <v>5276.6100000000006</v>
      </c>
      <c r="H644" s="27">
        <v>3940.6499999999996</v>
      </c>
      <c r="I644">
        <f>YEAR(Table1[[#This Row],[Date]])</f>
        <v>2023</v>
      </c>
      <c r="J644" t="str">
        <f>"Q" &amp; ROUNDUP(MONTH(Table1[[#This Row],[Date]])/3, 0) &amp; "'" &amp; RIGHT(YEAR(Table1[[#This Row],[Date]]), 2)</f>
        <v>Q4'23</v>
      </c>
      <c r="K644" t="str">
        <f>VLOOKUP(Table1[[#This Row],[Store ID]],Table3[[Store ID]:[City]],4,FALSE)</f>
        <v>Portland</v>
      </c>
      <c r="L644" t="str">
        <f>VLOOKUP(Table1[[#This Row],[Product Code]],Table4[[Product Code]:[Brand]],5,FALSE)</f>
        <v>ASUS</v>
      </c>
      <c r="M644" t="str">
        <f>VLOOKUP(Table1[[#This Row],[Product Code]],Table4[[Product Code]:[Product Category]],3,FALSE)</f>
        <v>Headphones</v>
      </c>
      <c r="N644" t="str">
        <f>_xlfn.XLOOKUP(Table1[[#This Row],[Product Code]],Table4[Product Code],Table4[Subcategory])</f>
        <v>Wireless Earbuds</v>
      </c>
    </row>
    <row r="645" spans="2:14" x14ac:dyDescent="0.3">
      <c r="B645" s="26" t="s">
        <v>27</v>
      </c>
      <c r="C645" s="26" t="str">
        <f>IF(_xlfn.XLOOKUP(TRIM(Table1[[#This Row],[Store ID]]), 'Stores Details'!B647:B666, 'Stores Details'!G647:G666, "") = "Inactive", "Yes", "No")</f>
        <v>No</v>
      </c>
      <c r="D645" s="14" t="s">
        <v>47</v>
      </c>
      <c r="E645" s="51">
        <v>45470</v>
      </c>
      <c r="F645" s="14">
        <v>6</v>
      </c>
      <c r="G645" s="17">
        <v>7987.38</v>
      </c>
      <c r="H645" s="27">
        <v>4984.26</v>
      </c>
      <c r="I645">
        <f>YEAR(Table1[[#This Row],[Date]])</f>
        <v>2024</v>
      </c>
      <c r="J645" t="str">
        <f>"Q" &amp; ROUNDUP(MONTH(Table1[[#This Row],[Date]])/3, 0) &amp; "'" &amp; RIGHT(YEAR(Table1[[#This Row],[Date]]), 2)</f>
        <v>Q2'24</v>
      </c>
      <c r="K645" t="str">
        <f>VLOOKUP(Table1[[#This Row],[Store ID]],Table3[[Store ID]:[City]],4,FALSE)</f>
        <v>New York</v>
      </c>
      <c r="L645" t="str">
        <f>VLOOKUP(Table1[[#This Row],[Product Code]],Table4[[Product Code]:[Brand]],5,FALSE)</f>
        <v>Sony</v>
      </c>
      <c r="M645" t="str">
        <f>VLOOKUP(Table1[[#This Row],[Product Code]],Table4[[Product Code]:[Product Category]],3,FALSE)</f>
        <v>Accessories</v>
      </c>
      <c r="N645" t="str">
        <f>_xlfn.XLOOKUP(Table1[[#This Row],[Product Code]],Table4[Product Code],Table4[Subcategory])</f>
        <v>Keyboards</v>
      </c>
    </row>
    <row r="646" spans="2:14" x14ac:dyDescent="0.3">
      <c r="B646" s="26" t="s">
        <v>18</v>
      </c>
      <c r="C646" s="26" t="str">
        <f>IF(_xlfn.XLOOKUP(TRIM(Table1[[#This Row],[Store ID]]), 'Stores Details'!B648:B667, 'Stores Details'!G648:G667, "") = "Inactive", "Yes", "No")</f>
        <v>No</v>
      </c>
      <c r="D646" s="14" t="s">
        <v>62</v>
      </c>
      <c r="E646" s="51">
        <v>45096</v>
      </c>
      <c r="F646" s="14">
        <v>4</v>
      </c>
      <c r="G646" s="17">
        <v>2612</v>
      </c>
      <c r="H646" s="27">
        <v>1956.6</v>
      </c>
      <c r="I646">
        <f>YEAR(Table1[[#This Row],[Date]])</f>
        <v>2023</v>
      </c>
      <c r="J646" t="str">
        <f>"Q" &amp; ROUNDUP(MONTH(Table1[[#This Row],[Date]])/3, 0) &amp; "'" &amp; RIGHT(YEAR(Table1[[#This Row],[Date]]), 2)</f>
        <v>Q2'23</v>
      </c>
      <c r="K646" t="str">
        <f>VLOOKUP(Table1[[#This Row],[Store ID]],Table3[[Store ID]:[City]],4,FALSE)</f>
        <v>Minneapolis</v>
      </c>
      <c r="L646" t="str">
        <f>VLOOKUP(Table1[[#This Row],[Product Code]],Table4[[Product Code]:[Brand]],5,FALSE)</f>
        <v>ASUS</v>
      </c>
      <c r="M646" t="str">
        <f>VLOOKUP(Table1[[#This Row],[Product Code]],Table4[[Product Code]:[Product Category]],3,FALSE)</f>
        <v>Laptops</v>
      </c>
      <c r="N646" t="str">
        <f>_xlfn.XLOOKUP(Table1[[#This Row],[Product Code]],Table4[Product Code],Table4[Subcategory])</f>
        <v>Gaming Laptops</v>
      </c>
    </row>
    <row r="647" spans="2:14" x14ac:dyDescent="0.3">
      <c r="B647" s="26" t="s">
        <v>14</v>
      </c>
      <c r="C647" s="26" t="str">
        <f>IF(_xlfn.XLOOKUP(TRIM(Table1[[#This Row],[Store ID]]), 'Stores Details'!B649:B668, 'Stores Details'!G649:G668, "") = "Inactive", "Yes", "No")</f>
        <v>No</v>
      </c>
      <c r="D647" s="14" t="s">
        <v>40</v>
      </c>
      <c r="E647" s="51">
        <v>45631</v>
      </c>
      <c r="F647" s="14">
        <v>36</v>
      </c>
      <c r="G647" s="17">
        <v>48736.44</v>
      </c>
      <c r="H647" s="27">
        <v>35080.559999999998</v>
      </c>
      <c r="I647">
        <f>YEAR(Table1[[#This Row],[Date]])</f>
        <v>2024</v>
      </c>
      <c r="J647" t="str">
        <f>"Q" &amp; ROUNDUP(MONTH(Table1[[#This Row],[Date]])/3, 0) &amp; "'" &amp; RIGHT(YEAR(Table1[[#This Row],[Date]]), 2)</f>
        <v>Q4'24</v>
      </c>
      <c r="K647" t="str">
        <f>VLOOKUP(Table1[[#This Row],[Store ID]],Table3[[Store ID]:[City]],4,FALSE)</f>
        <v>Los Angeles</v>
      </c>
      <c r="L647" t="str">
        <f>VLOOKUP(Table1[[#This Row],[Product Code]],Table4[[Product Code]:[Brand]],5,FALSE)</f>
        <v>HP</v>
      </c>
      <c r="M647" t="str">
        <f>VLOOKUP(Table1[[#This Row],[Product Code]],Table4[[Product Code]:[Product Category]],3,FALSE)</f>
        <v>Gaming Consoles</v>
      </c>
      <c r="N647" t="str">
        <f>_xlfn.XLOOKUP(Table1[[#This Row],[Product Code]],Table4[Product Code],Table4[Subcategory])</f>
        <v>Game Consoles</v>
      </c>
    </row>
    <row r="648" spans="2:14" x14ac:dyDescent="0.3">
      <c r="B648" s="26" t="s">
        <v>19</v>
      </c>
      <c r="C648" s="26" t="str">
        <f>IF(_xlfn.XLOOKUP(TRIM(Table1[[#This Row],[Store ID]]), 'Stores Details'!B650:B669, 'Stores Details'!G650:G669, "") = "Inactive", "Yes", "No")</f>
        <v>No</v>
      </c>
      <c r="D648" s="14" t="s">
        <v>44</v>
      </c>
      <c r="E648" s="51">
        <v>45641</v>
      </c>
      <c r="F648" s="14">
        <v>21</v>
      </c>
      <c r="G648" s="17">
        <v>19888.05</v>
      </c>
      <c r="H648" s="27">
        <v>14014.98</v>
      </c>
      <c r="I648">
        <f>YEAR(Table1[[#This Row],[Date]])</f>
        <v>2024</v>
      </c>
      <c r="J648" t="str">
        <f>"Q" &amp; ROUNDUP(MONTH(Table1[[#This Row],[Date]])/3, 0) &amp; "'" &amp; RIGHT(YEAR(Table1[[#This Row],[Date]]), 2)</f>
        <v>Q4'24</v>
      </c>
      <c r="K648" t="str">
        <f>VLOOKUP(Table1[[#This Row],[Store ID]],Table3[[Store ID]:[City]],4,FALSE)</f>
        <v>Honolulu</v>
      </c>
      <c r="L648" t="str">
        <f>VLOOKUP(Table1[[#This Row],[Product Code]],Table4[[Product Code]:[Brand]],5,FALSE)</f>
        <v>Bose</v>
      </c>
      <c r="M648" t="str">
        <f>VLOOKUP(Table1[[#This Row],[Product Code]],Table4[[Product Code]:[Product Category]],3,FALSE)</f>
        <v>Accessories</v>
      </c>
      <c r="N648" t="str">
        <f>_xlfn.XLOOKUP(Table1[[#This Row],[Product Code]],Table4[Product Code],Table4[Subcategory])</f>
        <v>Keyboards</v>
      </c>
    </row>
    <row r="649" spans="2:14" x14ac:dyDescent="0.3">
      <c r="B649" s="26" t="s">
        <v>21</v>
      </c>
      <c r="C649" s="26" t="str">
        <f>IF(_xlfn.XLOOKUP(TRIM(Table1[[#This Row],[Store ID]]), 'Stores Details'!B651:B670, 'Stores Details'!G651:G670, "") = "Inactive", "Yes", "No")</f>
        <v>No</v>
      </c>
      <c r="D649" s="14" t="s">
        <v>49</v>
      </c>
      <c r="E649" s="51">
        <v>45642</v>
      </c>
      <c r="F649" s="14">
        <v>36</v>
      </c>
      <c r="G649" s="17">
        <v>39888</v>
      </c>
      <c r="H649" s="27">
        <v>31249.8</v>
      </c>
      <c r="I649">
        <f>YEAR(Table1[[#This Row],[Date]])</f>
        <v>2024</v>
      </c>
      <c r="J649" t="str">
        <f>"Q" &amp; ROUNDUP(MONTH(Table1[[#This Row],[Date]])/3, 0) &amp; "'" &amp; RIGHT(YEAR(Table1[[#This Row],[Date]]), 2)</f>
        <v>Q4'24</v>
      </c>
      <c r="K649" t="str">
        <f>VLOOKUP(Table1[[#This Row],[Store ID]],Table3[[Store ID]:[City]],4,FALSE)</f>
        <v>Raleigh</v>
      </c>
      <c r="L649" t="str">
        <f>VLOOKUP(Table1[[#This Row],[Product Code]],Table4[[Product Code]:[Brand]],5,FALSE)</f>
        <v>VoltEdge</v>
      </c>
      <c r="M649" t="str">
        <f>VLOOKUP(Table1[[#This Row],[Product Code]],Table4[[Product Code]:[Product Category]],3,FALSE)</f>
        <v>Headphones</v>
      </c>
      <c r="N649" t="str">
        <f>_xlfn.XLOOKUP(Table1[[#This Row],[Product Code]],Table4[Product Code],Table4[Subcategory])</f>
        <v>Noise-Canceling Over-Ear</v>
      </c>
    </row>
    <row r="650" spans="2:14" x14ac:dyDescent="0.3">
      <c r="B650" s="26" t="s">
        <v>17</v>
      </c>
      <c r="C650" s="26" t="str">
        <f>IF(_xlfn.XLOOKUP(TRIM(Table1[[#This Row],[Store ID]]), 'Stores Details'!B652:B671, 'Stores Details'!G652:G671, "") = "Inactive", "Yes", "No")</f>
        <v>No</v>
      </c>
      <c r="D650" s="14" t="s">
        <v>75</v>
      </c>
      <c r="E650" s="51">
        <v>45042</v>
      </c>
      <c r="F650" s="14">
        <v>4</v>
      </c>
      <c r="G650" s="17">
        <v>652.20000000000005</v>
      </c>
      <c r="H650" s="27">
        <v>504.44</v>
      </c>
      <c r="I650">
        <f>YEAR(Table1[[#This Row],[Date]])</f>
        <v>2023</v>
      </c>
      <c r="J650" t="str">
        <f>"Q" &amp; ROUNDUP(MONTH(Table1[[#This Row],[Date]])/3, 0) &amp; "'" &amp; RIGHT(YEAR(Table1[[#This Row],[Date]]), 2)</f>
        <v>Q2'23</v>
      </c>
      <c r="K650" t="str">
        <f>VLOOKUP(Table1[[#This Row],[Store ID]],Table3[[Store ID]:[City]],4,FALSE)</f>
        <v>Richmond</v>
      </c>
      <c r="L650" t="str">
        <f>VLOOKUP(Table1[[#This Row],[Product Code]],Table4[[Product Code]:[Brand]],5,FALSE)</f>
        <v>VoltEdge</v>
      </c>
      <c r="M650" t="str">
        <f>VLOOKUP(Table1[[#This Row],[Product Code]],Table4[[Product Code]:[Product Category]],3,FALSE)</f>
        <v>Accessories</v>
      </c>
      <c r="N650" t="str">
        <f>_xlfn.XLOOKUP(Table1[[#This Row],[Product Code]],Table4[Product Code],Table4[Subcategory])</f>
        <v>Keyboards</v>
      </c>
    </row>
    <row r="651" spans="2:14" x14ac:dyDescent="0.3">
      <c r="B651" s="26" t="s">
        <v>14</v>
      </c>
      <c r="C651" s="26" t="str">
        <f>IF(_xlfn.XLOOKUP(TRIM(Table1[[#This Row],[Store ID]]), 'Stores Details'!B653:B672, 'Stores Details'!G653:G672, "") = "Inactive", "Yes", "No")</f>
        <v>No</v>
      </c>
      <c r="D651" s="14" t="s">
        <v>42</v>
      </c>
      <c r="E651" s="51">
        <v>45624</v>
      </c>
      <c r="F651" s="14">
        <v>24</v>
      </c>
      <c r="G651" s="17">
        <v>30614.639999999999</v>
      </c>
      <c r="H651" s="27">
        <v>19089.36</v>
      </c>
      <c r="I651">
        <f>YEAR(Table1[[#This Row],[Date]])</f>
        <v>2024</v>
      </c>
      <c r="J651" t="str">
        <f>"Q" &amp; ROUNDUP(MONTH(Table1[[#This Row],[Date]])/3, 0) &amp; "'" &amp; RIGHT(YEAR(Table1[[#This Row],[Date]]), 2)</f>
        <v>Q4'24</v>
      </c>
      <c r="K651" t="str">
        <f>VLOOKUP(Table1[[#This Row],[Store ID]],Table3[[Store ID]:[City]],4,FALSE)</f>
        <v>Los Angeles</v>
      </c>
      <c r="L651" t="str">
        <f>VLOOKUP(Table1[[#This Row],[Product Code]],Table4[[Product Code]:[Brand]],5,FALSE)</f>
        <v>Dell</v>
      </c>
      <c r="M651" t="str">
        <f>VLOOKUP(Table1[[#This Row],[Product Code]],Table4[[Product Code]:[Product Category]],3,FALSE)</f>
        <v>Headphones</v>
      </c>
      <c r="N651" t="str">
        <f>_xlfn.XLOOKUP(Table1[[#This Row],[Product Code]],Table4[Product Code],Table4[Subcategory])</f>
        <v>Wired Headphones</v>
      </c>
    </row>
    <row r="652" spans="2:14" x14ac:dyDescent="0.3">
      <c r="B652" s="26" t="s">
        <v>26</v>
      </c>
      <c r="C652" s="26" t="str">
        <f>IF(_xlfn.XLOOKUP(TRIM(Table1[[#This Row],[Store ID]]), 'Stores Details'!B654:B673, 'Stores Details'!G654:G673, "") = "Inactive", "Yes", "No")</f>
        <v>No</v>
      </c>
      <c r="D652" s="14" t="s">
        <v>41</v>
      </c>
      <c r="E652" s="51">
        <v>45640</v>
      </c>
      <c r="F652" s="14">
        <v>27</v>
      </c>
      <c r="G652" s="17">
        <v>12978.9</v>
      </c>
      <c r="H652" s="27">
        <v>8152.38</v>
      </c>
      <c r="I652">
        <f>YEAR(Table1[[#This Row],[Date]])</f>
        <v>2024</v>
      </c>
      <c r="J652" t="str">
        <f>"Q" &amp; ROUNDUP(MONTH(Table1[[#This Row],[Date]])/3, 0) &amp; "'" &amp; RIGHT(YEAR(Table1[[#This Row],[Date]]), 2)</f>
        <v>Q4'24</v>
      </c>
      <c r="K652" t="str">
        <f>VLOOKUP(Table1[[#This Row],[Store ID]],Table3[[Store ID]:[City]],4,FALSE)</f>
        <v>Philadelphia</v>
      </c>
      <c r="L652" t="str">
        <f>VLOOKUP(Table1[[#This Row],[Product Code]],Table4[[Product Code]:[Brand]],5,FALSE)</f>
        <v>VoltEdge</v>
      </c>
      <c r="M652" t="str">
        <f>VLOOKUP(Table1[[#This Row],[Product Code]],Table4[[Product Code]:[Product Category]],3,FALSE)</f>
        <v>Laptops</v>
      </c>
      <c r="N652" t="str">
        <f>_xlfn.XLOOKUP(Table1[[#This Row],[Product Code]],Table4[Product Code],Table4[Subcategory])</f>
        <v>Gaming Laptops</v>
      </c>
    </row>
    <row r="653" spans="2:14" x14ac:dyDescent="0.3">
      <c r="B653" s="26" t="s">
        <v>16</v>
      </c>
      <c r="C653" s="26" t="str">
        <f>IF(_xlfn.XLOOKUP(TRIM(Table1[[#This Row],[Store ID]]), 'Stores Details'!B655:B674, 'Stores Details'!G655:G674, "") = "Inactive", "Yes", "No")</f>
        <v>No</v>
      </c>
      <c r="D653" s="14" t="s">
        <v>74</v>
      </c>
      <c r="E653" s="51">
        <v>44957</v>
      </c>
      <c r="F653" s="14">
        <v>23</v>
      </c>
      <c r="G653" s="17">
        <v>26015.53</v>
      </c>
      <c r="H653" s="27">
        <v>21595.850000000002</v>
      </c>
      <c r="I653">
        <f>YEAR(Table1[[#This Row],[Date]])</f>
        <v>2023</v>
      </c>
      <c r="J653" t="str">
        <f>"Q" &amp; ROUNDUP(MONTH(Table1[[#This Row],[Date]])/3, 0) &amp; "'" &amp; RIGHT(YEAR(Table1[[#This Row],[Date]]), 2)</f>
        <v>Q1'23</v>
      </c>
      <c r="K653" t="str">
        <f>VLOOKUP(Table1[[#This Row],[Store ID]],Table3[[Store ID]:[City]],4,FALSE)</f>
        <v>Chicago</v>
      </c>
      <c r="L653" t="str">
        <f>VLOOKUP(Table1[[#This Row],[Product Code]],Table4[[Product Code]:[Brand]],5,FALSE)</f>
        <v>VoltEdge</v>
      </c>
      <c r="M653" t="str">
        <f>VLOOKUP(Table1[[#This Row],[Product Code]],Table4[[Product Code]:[Product Category]],3,FALSE)</f>
        <v>Gaming Consoles</v>
      </c>
      <c r="N653" t="str">
        <f>_xlfn.XLOOKUP(Table1[[#This Row],[Product Code]],Table4[Product Code],Table4[Subcategory])</f>
        <v>Gaming Headsets</v>
      </c>
    </row>
    <row r="654" spans="2:14" x14ac:dyDescent="0.3">
      <c r="B654" s="26" t="s">
        <v>18</v>
      </c>
      <c r="C654" s="26" t="str">
        <f>IF(_xlfn.XLOOKUP(TRIM(Table1[[#This Row],[Store ID]]), 'Stores Details'!B656:B675, 'Stores Details'!G656:G675, "") = "Inactive", "Yes", "No")</f>
        <v>No</v>
      </c>
      <c r="D654" s="14" t="s">
        <v>75</v>
      </c>
      <c r="E654" s="51">
        <v>45126</v>
      </c>
      <c r="F654" s="14">
        <v>21</v>
      </c>
      <c r="G654" s="17">
        <v>3424.05</v>
      </c>
      <c r="H654" s="27">
        <v>2648.31</v>
      </c>
      <c r="I654">
        <f>YEAR(Table1[[#This Row],[Date]])</f>
        <v>2023</v>
      </c>
      <c r="J654" t="str">
        <f>"Q" &amp; ROUNDUP(MONTH(Table1[[#This Row],[Date]])/3, 0) &amp; "'" &amp; RIGHT(YEAR(Table1[[#This Row],[Date]]), 2)</f>
        <v>Q3'23</v>
      </c>
      <c r="K654" t="str">
        <f>VLOOKUP(Table1[[#This Row],[Store ID]],Table3[[Store ID]:[City]],4,FALSE)</f>
        <v>Minneapolis</v>
      </c>
      <c r="L654" t="str">
        <f>VLOOKUP(Table1[[#This Row],[Product Code]],Table4[[Product Code]:[Brand]],5,FALSE)</f>
        <v>VoltEdge</v>
      </c>
      <c r="M654" t="str">
        <f>VLOOKUP(Table1[[#This Row],[Product Code]],Table4[[Product Code]:[Product Category]],3,FALSE)</f>
        <v>Accessories</v>
      </c>
      <c r="N654" t="str">
        <f>_xlfn.XLOOKUP(Table1[[#This Row],[Product Code]],Table4[Product Code],Table4[Subcategory])</f>
        <v>Keyboards</v>
      </c>
    </row>
    <row r="655" spans="2:14" x14ac:dyDescent="0.3">
      <c r="B655" s="26" t="s">
        <v>17</v>
      </c>
      <c r="C655" s="26" t="str">
        <f>IF(_xlfn.XLOOKUP(TRIM(Table1[[#This Row],[Store ID]]), 'Stores Details'!B657:B676, 'Stores Details'!G657:G676, "") = "Inactive", "Yes", "No")</f>
        <v>No</v>
      </c>
      <c r="D655" s="14" t="s">
        <v>45</v>
      </c>
      <c r="E655" s="51">
        <v>45373</v>
      </c>
      <c r="F655" s="14">
        <v>21</v>
      </c>
      <c r="G655" s="17">
        <v>14108.85</v>
      </c>
      <c r="H655" s="27">
        <v>11142.390000000001</v>
      </c>
      <c r="I655">
        <f>YEAR(Table1[[#This Row],[Date]])</f>
        <v>2024</v>
      </c>
      <c r="J655" t="str">
        <f>"Q" &amp; ROUNDUP(MONTH(Table1[[#This Row],[Date]])/3, 0) &amp; "'" &amp; RIGHT(YEAR(Table1[[#This Row],[Date]]), 2)</f>
        <v>Q1'24</v>
      </c>
      <c r="K655" t="str">
        <f>VLOOKUP(Table1[[#This Row],[Store ID]],Table3[[Store ID]:[City]],4,FALSE)</f>
        <v>Richmond</v>
      </c>
      <c r="L655" t="str">
        <f>VLOOKUP(Table1[[#This Row],[Product Code]],Table4[[Product Code]:[Brand]],5,FALSE)</f>
        <v>VoltEdge</v>
      </c>
      <c r="M655" t="str">
        <f>VLOOKUP(Table1[[#This Row],[Product Code]],Table4[[Product Code]:[Product Category]],3,FALSE)</f>
        <v>Accessories</v>
      </c>
      <c r="N655" t="str">
        <f>_xlfn.XLOOKUP(Table1[[#This Row],[Product Code]],Table4[Product Code],Table4[Subcategory])</f>
        <v>Chargers</v>
      </c>
    </row>
    <row r="656" spans="2:14" x14ac:dyDescent="0.3">
      <c r="B656" s="26" t="s">
        <v>25</v>
      </c>
      <c r="C656" s="26" t="str">
        <f>IF(_xlfn.XLOOKUP(TRIM(Table1[[#This Row],[Store ID]]), 'Stores Details'!B658:B677, 'Stores Details'!G658:G677, "") = "Inactive", "Yes", "No")</f>
        <v>No</v>
      </c>
      <c r="D656" s="14" t="s">
        <v>32</v>
      </c>
      <c r="E656" s="51">
        <v>45343</v>
      </c>
      <c r="F656" s="14">
        <v>22</v>
      </c>
      <c r="G656" s="17">
        <v>4025.56</v>
      </c>
      <c r="H656" s="27">
        <v>3058.22</v>
      </c>
      <c r="I656">
        <f>YEAR(Table1[[#This Row],[Date]])</f>
        <v>2024</v>
      </c>
      <c r="J656" t="str">
        <f>"Q" &amp; ROUNDUP(MONTH(Table1[[#This Row],[Date]])/3, 0) &amp; "'" &amp; RIGHT(YEAR(Table1[[#This Row],[Date]]), 2)</f>
        <v>Q1'24</v>
      </c>
      <c r="K656" t="str">
        <f>VLOOKUP(Table1[[#This Row],[Store ID]],Table3[[Store ID]:[City]],4,FALSE)</f>
        <v>Dallas</v>
      </c>
      <c r="L656" t="str">
        <f>VLOOKUP(Table1[[#This Row],[Product Code]],Table4[[Product Code]:[Brand]],5,FALSE)</f>
        <v>Sony</v>
      </c>
      <c r="M656" t="str">
        <f>VLOOKUP(Table1[[#This Row],[Product Code]],Table4[[Product Code]:[Product Category]],3,FALSE)</f>
        <v>Accessories</v>
      </c>
      <c r="N656" t="str">
        <f>_xlfn.XLOOKUP(Table1[[#This Row],[Product Code]],Table4[Product Code],Table4[Subcategory])</f>
        <v>Chargers</v>
      </c>
    </row>
    <row r="657" spans="2:14" x14ac:dyDescent="0.3">
      <c r="B657" s="26" t="s">
        <v>21</v>
      </c>
      <c r="C657" s="26" t="str">
        <f>IF(_xlfn.XLOOKUP(TRIM(Table1[[#This Row],[Store ID]]), 'Stores Details'!B659:B678, 'Stores Details'!G659:G678, "") = "Inactive", "Yes", "No")</f>
        <v>No</v>
      </c>
      <c r="D657" s="14" t="s">
        <v>39</v>
      </c>
      <c r="E657" s="51">
        <v>45391</v>
      </c>
      <c r="F657" s="14">
        <v>7</v>
      </c>
      <c r="G657" s="17">
        <v>2965.69</v>
      </c>
      <c r="H657" s="27">
        <v>1932.7000000000003</v>
      </c>
      <c r="I657">
        <f>YEAR(Table1[[#This Row],[Date]])</f>
        <v>2024</v>
      </c>
      <c r="J657" t="str">
        <f>"Q" &amp; ROUNDUP(MONTH(Table1[[#This Row],[Date]])/3, 0) &amp; "'" &amp; RIGHT(YEAR(Table1[[#This Row],[Date]]), 2)</f>
        <v>Q2'24</v>
      </c>
      <c r="K657" t="str">
        <f>VLOOKUP(Table1[[#This Row],[Store ID]],Table3[[Store ID]:[City]],4,FALSE)</f>
        <v>Raleigh</v>
      </c>
      <c r="L657" t="str">
        <f>VLOOKUP(Table1[[#This Row],[Product Code]],Table4[[Product Code]:[Brand]],5,FALSE)</f>
        <v>Apple</v>
      </c>
      <c r="M657" t="str">
        <f>VLOOKUP(Table1[[#This Row],[Product Code]],Table4[[Product Code]:[Product Category]],3,FALSE)</f>
        <v>Laptops</v>
      </c>
      <c r="N657" t="str">
        <f>_xlfn.XLOOKUP(Table1[[#This Row],[Product Code]],Table4[Product Code],Table4[Subcategory])</f>
        <v>Ultrabooks</v>
      </c>
    </row>
    <row r="658" spans="2:14" x14ac:dyDescent="0.3">
      <c r="B658" s="26" t="s">
        <v>21</v>
      </c>
      <c r="C658" s="26" t="str">
        <f>IF(_xlfn.XLOOKUP(TRIM(Table1[[#This Row],[Store ID]]), 'Stores Details'!B660:B679, 'Stores Details'!G660:G679, "") = "Inactive", "Yes", "No")</f>
        <v>No</v>
      </c>
      <c r="D658" s="14" t="s">
        <v>61</v>
      </c>
      <c r="E658" s="51">
        <v>45465</v>
      </c>
      <c r="F658" s="14">
        <v>8</v>
      </c>
      <c r="G658" s="17">
        <v>2835.36</v>
      </c>
      <c r="H658" s="27">
        <v>2024.48</v>
      </c>
      <c r="I658">
        <f>YEAR(Table1[[#This Row],[Date]])</f>
        <v>2024</v>
      </c>
      <c r="J658" t="str">
        <f>"Q" &amp; ROUNDUP(MONTH(Table1[[#This Row],[Date]])/3, 0) &amp; "'" &amp; RIGHT(YEAR(Table1[[#This Row],[Date]]), 2)</f>
        <v>Q2'24</v>
      </c>
      <c r="K658" t="str">
        <f>VLOOKUP(Table1[[#This Row],[Store ID]],Table3[[Store ID]:[City]],4,FALSE)</f>
        <v>Raleigh</v>
      </c>
      <c r="L658" t="str">
        <f>VLOOKUP(Table1[[#This Row],[Product Code]],Table4[[Product Code]:[Brand]],5,FALSE)</f>
        <v>VoltEdge</v>
      </c>
      <c r="M658" t="str">
        <f>VLOOKUP(Table1[[#This Row],[Product Code]],Table4[[Product Code]:[Product Category]],3,FALSE)</f>
        <v>Headphones</v>
      </c>
      <c r="N658" t="str">
        <f>_xlfn.XLOOKUP(Table1[[#This Row],[Product Code]],Table4[Product Code],Table4[Subcategory])</f>
        <v>Wired Headphones</v>
      </c>
    </row>
    <row r="659" spans="2:14" x14ac:dyDescent="0.3">
      <c r="B659" s="26" t="s">
        <v>30</v>
      </c>
      <c r="C659" s="26" t="str">
        <f>IF(_xlfn.XLOOKUP(TRIM(Table1[[#This Row],[Store ID]]), 'Stores Details'!B661:B680, 'Stores Details'!G661:G680, "") = "Inactive", "Yes", "No")</f>
        <v>No</v>
      </c>
      <c r="D659" s="14" t="s">
        <v>59</v>
      </c>
      <c r="E659" s="51">
        <v>44982</v>
      </c>
      <c r="F659" s="14">
        <v>25</v>
      </c>
      <c r="G659" s="17">
        <v>4885.75</v>
      </c>
      <c r="H659" s="27">
        <v>3648.7499999999995</v>
      </c>
      <c r="I659">
        <f>YEAR(Table1[[#This Row],[Date]])</f>
        <v>2023</v>
      </c>
      <c r="J659" t="str">
        <f>"Q" &amp; ROUNDUP(MONTH(Table1[[#This Row],[Date]])/3, 0) &amp; "'" &amp; RIGHT(YEAR(Table1[[#This Row],[Date]]), 2)</f>
        <v>Q1'23</v>
      </c>
      <c r="K659" t="str">
        <f>VLOOKUP(Table1[[#This Row],[Store ID]],Table3[[Store ID]:[City]],4,FALSE)</f>
        <v>Nashville</v>
      </c>
      <c r="L659" t="str">
        <f>VLOOKUP(Table1[[#This Row],[Product Code]],Table4[[Product Code]:[Brand]],5,FALSE)</f>
        <v>ASUS</v>
      </c>
      <c r="M659" t="str">
        <f>VLOOKUP(Table1[[#This Row],[Product Code]],Table4[[Product Code]:[Product Category]],3,FALSE)</f>
        <v>Headphones</v>
      </c>
      <c r="N659" t="str">
        <f>_xlfn.XLOOKUP(Table1[[#This Row],[Product Code]],Table4[Product Code],Table4[Subcategory])</f>
        <v>Wireless Earbuds</v>
      </c>
    </row>
    <row r="660" spans="2:14" x14ac:dyDescent="0.3">
      <c r="B660" s="26" t="s">
        <v>26</v>
      </c>
      <c r="C660" s="26" t="str">
        <f>IF(_xlfn.XLOOKUP(TRIM(Table1[[#This Row],[Store ID]]), 'Stores Details'!B662:B681, 'Stores Details'!G662:G681, "") = "Inactive", "Yes", "No")</f>
        <v>No</v>
      </c>
      <c r="D660" s="14" t="s">
        <v>15</v>
      </c>
      <c r="E660" s="51">
        <v>45600</v>
      </c>
      <c r="F660" s="14">
        <v>21</v>
      </c>
      <c r="G660" s="17">
        <v>11810.609999999999</v>
      </c>
      <c r="H660" s="27">
        <v>9018.0300000000007</v>
      </c>
      <c r="I660">
        <f>YEAR(Table1[[#This Row],[Date]])</f>
        <v>2024</v>
      </c>
      <c r="J660" t="str">
        <f>"Q" &amp; ROUNDUP(MONTH(Table1[[#This Row],[Date]])/3, 0) &amp; "'" &amp; RIGHT(YEAR(Table1[[#This Row],[Date]]), 2)</f>
        <v>Q4'24</v>
      </c>
      <c r="K660" t="str">
        <f>VLOOKUP(Table1[[#This Row],[Store ID]],Table3[[Store ID]:[City]],4,FALSE)</f>
        <v>Philadelphia</v>
      </c>
      <c r="L660" t="str">
        <f>VLOOKUP(Table1[[#This Row],[Product Code]],Table4[[Product Code]:[Brand]],5,FALSE)</f>
        <v>Bose</v>
      </c>
      <c r="M660" t="str">
        <f>VLOOKUP(Table1[[#This Row],[Product Code]],Table4[[Product Code]:[Product Category]],3,FALSE)</f>
        <v>Accessories</v>
      </c>
      <c r="N660" t="str">
        <f>_xlfn.XLOOKUP(Table1[[#This Row],[Product Code]],Table4[Product Code],Table4[Subcategory])</f>
        <v>Mice</v>
      </c>
    </row>
    <row r="661" spans="2:14" x14ac:dyDescent="0.3">
      <c r="B661" s="26" t="s">
        <v>28</v>
      </c>
      <c r="C661" s="26" t="str">
        <f>IF(_xlfn.XLOOKUP(TRIM(Table1[[#This Row],[Store ID]]), 'Stores Details'!B663:B682, 'Stores Details'!G663:G682, "") = "Inactive", "Yes", "No")</f>
        <v>No</v>
      </c>
      <c r="D661" s="14" t="s">
        <v>78</v>
      </c>
      <c r="E661" s="51">
        <v>45013</v>
      </c>
      <c r="F661" s="14">
        <v>10</v>
      </c>
      <c r="G661" s="17">
        <v>1341.5</v>
      </c>
      <c r="H661" s="27">
        <v>1108.1999999999998</v>
      </c>
      <c r="I661">
        <f>YEAR(Table1[[#This Row],[Date]])</f>
        <v>2023</v>
      </c>
      <c r="J661" t="str">
        <f>"Q" &amp; ROUNDUP(MONTH(Table1[[#This Row],[Date]])/3, 0) &amp; "'" &amp; RIGHT(YEAR(Table1[[#This Row],[Date]]), 2)</f>
        <v>Q1'23</v>
      </c>
      <c r="K661" t="str">
        <f>VLOOKUP(Table1[[#This Row],[Store ID]],Table3[[Store ID]:[City]],4,FALSE)</f>
        <v>Portland</v>
      </c>
      <c r="L661" t="str">
        <f>VLOOKUP(Table1[[#This Row],[Product Code]],Table4[[Product Code]:[Brand]],5,FALSE)</f>
        <v>VoltEdge</v>
      </c>
      <c r="M661" t="str">
        <f>VLOOKUP(Table1[[#This Row],[Product Code]],Table4[[Product Code]:[Product Category]],3,FALSE)</f>
        <v>Accessories</v>
      </c>
      <c r="N661" t="str">
        <f>_xlfn.XLOOKUP(Table1[[#This Row],[Product Code]],Table4[Product Code],Table4[Subcategory])</f>
        <v>Laptop Sleeves</v>
      </c>
    </row>
    <row r="662" spans="2:14" x14ac:dyDescent="0.3">
      <c r="B662" s="26" t="s">
        <v>25</v>
      </c>
      <c r="C662" s="26" t="str">
        <f>IF(_xlfn.XLOOKUP(TRIM(Table1[[#This Row],[Store ID]]), 'Stores Details'!B664:B683, 'Stores Details'!G664:G683, "") = "Inactive", "Yes", "No")</f>
        <v>No</v>
      </c>
      <c r="D662" s="14" t="s">
        <v>49</v>
      </c>
      <c r="E662" s="51">
        <v>45344</v>
      </c>
      <c r="F662" s="14">
        <v>11</v>
      </c>
      <c r="G662" s="17">
        <v>12188</v>
      </c>
      <c r="H662" s="27">
        <v>9548.5499999999993</v>
      </c>
      <c r="I662">
        <f>YEAR(Table1[[#This Row],[Date]])</f>
        <v>2024</v>
      </c>
      <c r="J662" t="str">
        <f>"Q" &amp; ROUNDUP(MONTH(Table1[[#This Row],[Date]])/3, 0) &amp; "'" &amp; RIGHT(YEAR(Table1[[#This Row],[Date]]), 2)</f>
        <v>Q1'24</v>
      </c>
      <c r="K662" t="str">
        <f>VLOOKUP(Table1[[#This Row],[Store ID]],Table3[[Store ID]:[City]],4,FALSE)</f>
        <v>Dallas</v>
      </c>
      <c r="L662" t="str">
        <f>VLOOKUP(Table1[[#This Row],[Product Code]],Table4[[Product Code]:[Brand]],5,FALSE)</f>
        <v>VoltEdge</v>
      </c>
      <c r="M662" t="str">
        <f>VLOOKUP(Table1[[#This Row],[Product Code]],Table4[[Product Code]:[Product Category]],3,FALSE)</f>
        <v>Headphones</v>
      </c>
      <c r="N662" t="str">
        <f>_xlfn.XLOOKUP(Table1[[#This Row],[Product Code]],Table4[Product Code],Table4[Subcategory])</f>
        <v>Noise-Canceling Over-Ear</v>
      </c>
    </row>
    <row r="663" spans="2:14" x14ac:dyDescent="0.3">
      <c r="B663" s="26" t="s">
        <v>23</v>
      </c>
      <c r="C663" s="26" t="str">
        <f>IF(_xlfn.XLOOKUP(TRIM(Table1[[#This Row],[Store ID]]), 'Stores Details'!B665:B684, 'Stores Details'!G665:G684, "") = "Inactive", "Yes", "No")</f>
        <v>No</v>
      </c>
      <c r="D663" s="14" t="s">
        <v>37</v>
      </c>
      <c r="E663" s="51">
        <v>45464</v>
      </c>
      <c r="F663" s="14">
        <v>15</v>
      </c>
      <c r="G663" s="17">
        <v>22071.9</v>
      </c>
      <c r="H663" s="27">
        <v>14934.75</v>
      </c>
      <c r="I663">
        <f>YEAR(Table1[[#This Row],[Date]])</f>
        <v>2024</v>
      </c>
      <c r="J663" t="str">
        <f>"Q" &amp; ROUNDUP(MONTH(Table1[[#This Row],[Date]])/3, 0) &amp; "'" &amp; RIGHT(YEAR(Table1[[#This Row],[Date]]), 2)</f>
        <v>Q2'24</v>
      </c>
      <c r="K663" t="str">
        <f>VLOOKUP(Table1[[#This Row],[Store ID]],Table3[[Store ID]:[City]],4,FALSE)</f>
        <v>San Francisco</v>
      </c>
      <c r="L663" t="str">
        <f>VLOOKUP(Table1[[#This Row],[Product Code]],Table4[[Product Code]:[Brand]],5,FALSE)</f>
        <v>VoltEdge</v>
      </c>
      <c r="M663" t="str">
        <f>VLOOKUP(Table1[[#This Row],[Product Code]],Table4[[Product Code]:[Product Category]],3,FALSE)</f>
        <v>Smart Gadgets</v>
      </c>
      <c r="N663" t="str">
        <f>_xlfn.XLOOKUP(Table1[[#This Row],[Product Code]],Table4[Product Code],Table4[Subcategory])</f>
        <v>Fitness Bands</v>
      </c>
    </row>
    <row r="664" spans="2:14" x14ac:dyDescent="0.3">
      <c r="B664" s="26" t="s">
        <v>14</v>
      </c>
      <c r="C664" s="26" t="str">
        <f>IF(_xlfn.XLOOKUP(TRIM(Table1[[#This Row],[Store ID]]), 'Stores Details'!B666:B685, 'Stores Details'!G666:G685, "") = "Inactive", "Yes", "No")</f>
        <v>No</v>
      </c>
      <c r="D664" s="14" t="s">
        <v>61</v>
      </c>
      <c r="E664" s="51">
        <v>45250</v>
      </c>
      <c r="F664" s="14">
        <v>40</v>
      </c>
      <c r="G664" s="17">
        <v>14176.800000000001</v>
      </c>
      <c r="H664" s="27">
        <v>10122.4</v>
      </c>
      <c r="I664">
        <f>YEAR(Table1[[#This Row],[Date]])</f>
        <v>2023</v>
      </c>
      <c r="J664" t="str">
        <f>"Q" &amp; ROUNDUP(MONTH(Table1[[#This Row],[Date]])/3, 0) &amp; "'" &amp; RIGHT(YEAR(Table1[[#This Row],[Date]]), 2)</f>
        <v>Q4'23</v>
      </c>
      <c r="K664" t="str">
        <f>VLOOKUP(Table1[[#This Row],[Store ID]],Table3[[Store ID]:[City]],4,FALSE)</f>
        <v>Los Angeles</v>
      </c>
      <c r="L664" t="str">
        <f>VLOOKUP(Table1[[#This Row],[Product Code]],Table4[[Product Code]:[Brand]],5,FALSE)</f>
        <v>VoltEdge</v>
      </c>
      <c r="M664" t="str">
        <f>VLOOKUP(Table1[[#This Row],[Product Code]],Table4[[Product Code]:[Product Category]],3,FALSE)</f>
        <v>Headphones</v>
      </c>
      <c r="N664" t="str">
        <f>_xlfn.XLOOKUP(Table1[[#This Row],[Product Code]],Table4[Product Code],Table4[Subcategory])</f>
        <v>Wired Headphones</v>
      </c>
    </row>
    <row r="665" spans="2:14" x14ac:dyDescent="0.3">
      <c r="B665" s="26" t="s">
        <v>27</v>
      </c>
      <c r="C665" s="26" t="str">
        <f>IF(_xlfn.XLOOKUP(TRIM(Table1[[#This Row],[Store ID]]), 'Stores Details'!B667:B686, 'Stores Details'!G667:G686, "") = "Inactive", "Yes", "No")</f>
        <v>No</v>
      </c>
      <c r="D665" s="14" t="s">
        <v>65</v>
      </c>
      <c r="E665" s="51">
        <v>44983</v>
      </c>
      <c r="F665" s="14">
        <v>25</v>
      </c>
      <c r="G665" s="17">
        <v>36132.5</v>
      </c>
      <c r="H665" s="27">
        <v>24256.75</v>
      </c>
      <c r="I665">
        <f>YEAR(Table1[[#This Row],[Date]])</f>
        <v>2023</v>
      </c>
      <c r="J665" t="str">
        <f>"Q" &amp; ROUNDUP(MONTH(Table1[[#This Row],[Date]])/3, 0) &amp; "'" &amp; RIGHT(YEAR(Table1[[#This Row],[Date]]), 2)</f>
        <v>Q1'23</v>
      </c>
      <c r="K665" t="str">
        <f>VLOOKUP(Table1[[#This Row],[Store ID]],Table3[[Store ID]:[City]],4,FALSE)</f>
        <v>New York</v>
      </c>
      <c r="L665" t="str">
        <f>VLOOKUP(Table1[[#This Row],[Product Code]],Table4[[Product Code]:[Brand]],5,FALSE)</f>
        <v>VoltEdge</v>
      </c>
      <c r="M665" t="str">
        <f>VLOOKUP(Table1[[#This Row],[Product Code]],Table4[[Product Code]:[Product Category]],3,FALSE)</f>
        <v>Smart Gadgets</v>
      </c>
      <c r="N665" t="str">
        <f>_xlfn.XLOOKUP(Table1[[#This Row],[Product Code]],Table4[Product Code],Table4[Subcategory])</f>
        <v>Smartwatches</v>
      </c>
    </row>
    <row r="666" spans="2:14" x14ac:dyDescent="0.3">
      <c r="B666" s="26" t="s">
        <v>18</v>
      </c>
      <c r="C666" s="26" t="str">
        <f>IF(_xlfn.XLOOKUP(TRIM(Table1[[#This Row],[Store ID]]), 'Stores Details'!B668:B687, 'Stores Details'!G668:G687, "") = "Inactive", "Yes", "No")</f>
        <v>No</v>
      </c>
      <c r="D666" s="14" t="s">
        <v>31</v>
      </c>
      <c r="E666" s="51">
        <v>45401</v>
      </c>
      <c r="F666" s="14">
        <v>4</v>
      </c>
      <c r="G666" s="17">
        <v>2428.92</v>
      </c>
      <c r="H666" s="27">
        <v>1489.36</v>
      </c>
      <c r="I666">
        <f>YEAR(Table1[[#This Row],[Date]])</f>
        <v>2024</v>
      </c>
      <c r="J666" t="str">
        <f>"Q" &amp; ROUNDUP(MONTH(Table1[[#This Row],[Date]])/3, 0) &amp; "'" &amp; RIGHT(YEAR(Table1[[#This Row],[Date]]), 2)</f>
        <v>Q2'24</v>
      </c>
      <c r="K666" t="str">
        <f>VLOOKUP(Table1[[#This Row],[Store ID]],Table3[[Store ID]:[City]],4,FALSE)</f>
        <v>Minneapolis</v>
      </c>
      <c r="L666" t="str">
        <f>VLOOKUP(Table1[[#This Row],[Product Code]],Table4[[Product Code]:[Brand]],5,FALSE)</f>
        <v>VoltEdge</v>
      </c>
      <c r="M666" t="str">
        <f>VLOOKUP(Table1[[#This Row],[Product Code]],Table4[[Product Code]:[Product Category]],3,FALSE)</f>
        <v>Laptops</v>
      </c>
      <c r="N666" t="str">
        <f>_xlfn.XLOOKUP(Table1[[#This Row],[Product Code]],Table4[Product Code],Table4[Subcategory])</f>
        <v>Ultrabooks</v>
      </c>
    </row>
    <row r="667" spans="2:14" x14ac:dyDescent="0.3">
      <c r="B667" s="26" t="s">
        <v>22</v>
      </c>
      <c r="C667" s="26" t="str">
        <f>IF(_xlfn.XLOOKUP(TRIM(Table1[[#This Row],[Store ID]]), 'Stores Details'!B669:B688, 'Stores Details'!G669:G688, "") = "Inactive", "Yes", "No")</f>
        <v>No</v>
      </c>
      <c r="D667" s="14" t="s">
        <v>37</v>
      </c>
      <c r="E667" s="51">
        <v>45446</v>
      </c>
      <c r="F667" s="14">
        <v>10</v>
      </c>
      <c r="G667" s="17">
        <v>14714.6</v>
      </c>
      <c r="H667" s="27">
        <v>9956.5</v>
      </c>
      <c r="I667">
        <f>YEAR(Table1[[#This Row],[Date]])</f>
        <v>2024</v>
      </c>
      <c r="J667" t="str">
        <f>"Q" &amp; ROUNDUP(MONTH(Table1[[#This Row],[Date]])/3, 0) &amp; "'" &amp; RIGHT(YEAR(Table1[[#This Row],[Date]]), 2)</f>
        <v>Q2'24</v>
      </c>
      <c r="K667" t="str">
        <f>VLOOKUP(Table1[[#This Row],[Store ID]],Table3[[Store ID]:[City]],4,FALSE)</f>
        <v>Detroit</v>
      </c>
      <c r="L667" t="str">
        <f>VLOOKUP(Table1[[#This Row],[Product Code]],Table4[[Product Code]:[Brand]],5,FALSE)</f>
        <v>VoltEdge</v>
      </c>
      <c r="M667" t="str">
        <f>VLOOKUP(Table1[[#This Row],[Product Code]],Table4[[Product Code]:[Product Category]],3,FALSE)</f>
        <v>Smart Gadgets</v>
      </c>
      <c r="N667" t="str">
        <f>_xlfn.XLOOKUP(Table1[[#This Row],[Product Code]],Table4[Product Code],Table4[Subcategory])</f>
        <v>Fitness Bands</v>
      </c>
    </row>
    <row r="668" spans="2:14" x14ac:dyDescent="0.3">
      <c r="B668" s="26" t="s">
        <v>19</v>
      </c>
      <c r="C668" s="26" t="str">
        <f>IF(_xlfn.XLOOKUP(TRIM(Table1[[#This Row],[Store ID]]), 'Stores Details'!B670:B689, 'Stores Details'!G670:G689, "") = "Inactive", "Yes", "No")</f>
        <v>No</v>
      </c>
      <c r="D668" s="14" t="s">
        <v>37</v>
      </c>
      <c r="E668" s="51">
        <v>45493</v>
      </c>
      <c r="F668" s="14">
        <v>15</v>
      </c>
      <c r="G668" s="17">
        <v>22071.9</v>
      </c>
      <c r="H668" s="27">
        <v>14934.75</v>
      </c>
      <c r="I668">
        <f>YEAR(Table1[[#This Row],[Date]])</f>
        <v>2024</v>
      </c>
      <c r="J668" t="str">
        <f>"Q" &amp; ROUNDUP(MONTH(Table1[[#This Row],[Date]])/3, 0) &amp; "'" &amp; RIGHT(YEAR(Table1[[#This Row],[Date]]), 2)</f>
        <v>Q3'24</v>
      </c>
      <c r="K668" t="str">
        <f>VLOOKUP(Table1[[#This Row],[Store ID]],Table3[[Store ID]:[City]],4,FALSE)</f>
        <v>Honolulu</v>
      </c>
      <c r="L668" t="str">
        <f>VLOOKUP(Table1[[#This Row],[Product Code]],Table4[[Product Code]:[Brand]],5,FALSE)</f>
        <v>VoltEdge</v>
      </c>
      <c r="M668" t="str">
        <f>VLOOKUP(Table1[[#This Row],[Product Code]],Table4[[Product Code]:[Product Category]],3,FALSE)</f>
        <v>Smart Gadgets</v>
      </c>
      <c r="N668" t="str">
        <f>_xlfn.XLOOKUP(Table1[[#This Row],[Product Code]],Table4[Product Code],Table4[Subcategory])</f>
        <v>Fitness Bands</v>
      </c>
    </row>
    <row r="669" spans="2:14" x14ac:dyDescent="0.3">
      <c r="B669" s="26" t="s">
        <v>17</v>
      </c>
      <c r="C669" s="26" t="str">
        <f>IF(_xlfn.XLOOKUP(TRIM(Table1[[#This Row],[Store ID]]), 'Stores Details'!B671:B690, 'Stores Details'!G671:G690, "") = "Inactive", "Yes", "No")</f>
        <v>No</v>
      </c>
      <c r="D669" s="14" t="s">
        <v>51</v>
      </c>
      <c r="E669" s="51">
        <v>45489</v>
      </c>
      <c r="F669" s="14">
        <v>3</v>
      </c>
      <c r="G669" s="17">
        <v>861.90000000000009</v>
      </c>
      <c r="H669" s="27">
        <v>698.01</v>
      </c>
      <c r="I669">
        <f>YEAR(Table1[[#This Row],[Date]])</f>
        <v>2024</v>
      </c>
      <c r="J669" t="str">
        <f>"Q" &amp; ROUNDUP(MONTH(Table1[[#This Row],[Date]])/3, 0) &amp; "'" &amp; RIGHT(YEAR(Table1[[#This Row],[Date]]), 2)</f>
        <v>Q3'24</v>
      </c>
      <c r="K669" t="str">
        <f>VLOOKUP(Table1[[#This Row],[Store ID]],Table3[[Store ID]:[City]],4,FALSE)</f>
        <v>Richmond</v>
      </c>
      <c r="L669" t="str">
        <f>VLOOKUP(Table1[[#This Row],[Product Code]],Table4[[Product Code]:[Brand]],5,FALSE)</f>
        <v>Samsung</v>
      </c>
      <c r="M669" t="str">
        <f>VLOOKUP(Table1[[#This Row],[Product Code]],Table4[[Product Code]:[Product Category]],3,FALSE)</f>
        <v>Accessories</v>
      </c>
      <c r="N669" t="str">
        <f>_xlfn.XLOOKUP(Table1[[#This Row],[Product Code]],Table4[Product Code],Table4[Subcategory])</f>
        <v>Mice</v>
      </c>
    </row>
    <row r="670" spans="2:14" x14ac:dyDescent="0.3">
      <c r="B670" s="26" t="s">
        <v>22</v>
      </c>
      <c r="C670" s="26" t="str">
        <f>IF(_xlfn.XLOOKUP(TRIM(Table1[[#This Row],[Store ID]]), 'Stores Details'!B672:B691, 'Stores Details'!G672:G691, "") = "Inactive", "Yes", "No")</f>
        <v>No</v>
      </c>
      <c r="D670" s="14" t="s">
        <v>45</v>
      </c>
      <c r="E670" s="51">
        <v>45401</v>
      </c>
      <c r="F670" s="14">
        <v>13</v>
      </c>
      <c r="G670" s="17">
        <v>8734.0500000000011</v>
      </c>
      <c r="H670" s="27">
        <v>6897.67</v>
      </c>
      <c r="I670">
        <f>YEAR(Table1[[#This Row],[Date]])</f>
        <v>2024</v>
      </c>
      <c r="J670" t="str">
        <f>"Q" &amp; ROUNDUP(MONTH(Table1[[#This Row],[Date]])/3, 0) &amp; "'" &amp; RIGHT(YEAR(Table1[[#This Row],[Date]]), 2)</f>
        <v>Q2'24</v>
      </c>
      <c r="K670" t="str">
        <f>VLOOKUP(Table1[[#This Row],[Store ID]],Table3[[Store ID]:[City]],4,FALSE)</f>
        <v>Detroit</v>
      </c>
      <c r="L670" t="str">
        <f>VLOOKUP(Table1[[#This Row],[Product Code]],Table4[[Product Code]:[Brand]],5,FALSE)</f>
        <v>VoltEdge</v>
      </c>
      <c r="M670" t="str">
        <f>VLOOKUP(Table1[[#This Row],[Product Code]],Table4[[Product Code]:[Product Category]],3,FALSE)</f>
        <v>Accessories</v>
      </c>
      <c r="N670" t="str">
        <f>_xlfn.XLOOKUP(Table1[[#This Row],[Product Code]],Table4[Product Code],Table4[Subcategory])</f>
        <v>Chargers</v>
      </c>
    </row>
    <row r="671" spans="2:14" x14ac:dyDescent="0.3">
      <c r="B671" s="26" t="s">
        <v>29</v>
      </c>
      <c r="C671" s="26" t="str">
        <f>IF(_xlfn.XLOOKUP(TRIM(Table1[[#This Row],[Store ID]]), 'Stores Details'!B673:B692, 'Stores Details'!G673:G692, "") = "Inactive", "Yes", "No")</f>
        <v>No</v>
      </c>
      <c r="D671" s="14" t="s">
        <v>39</v>
      </c>
      <c r="E671" s="51">
        <v>45356</v>
      </c>
      <c r="F671" s="14">
        <v>12</v>
      </c>
      <c r="G671" s="17">
        <v>5084.04</v>
      </c>
      <c r="H671" s="27">
        <v>3313.2000000000003</v>
      </c>
      <c r="I671">
        <f>YEAR(Table1[[#This Row],[Date]])</f>
        <v>2024</v>
      </c>
      <c r="J671" t="str">
        <f>"Q" &amp; ROUNDUP(MONTH(Table1[[#This Row],[Date]])/3, 0) &amp; "'" &amp; RIGHT(YEAR(Table1[[#This Row],[Date]]), 2)</f>
        <v>Q1'24</v>
      </c>
      <c r="K671" t="str">
        <f>VLOOKUP(Table1[[#This Row],[Store ID]],Table3[[Store ID]:[City]],4,FALSE)</f>
        <v>Kansas City</v>
      </c>
      <c r="L671" t="str">
        <f>VLOOKUP(Table1[[#This Row],[Product Code]],Table4[[Product Code]:[Brand]],5,FALSE)</f>
        <v>Apple</v>
      </c>
      <c r="M671" t="str">
        <f>VLOOKUP(Table1[[#This Row],[Product Code]],Table4[[Product Code]:[Product Category]],3,FALSE)</f>
        <v>Laptops</v>
      </c>
      <c r="N671" t="str">
        <f>_xlfn.XLOOKUP(Table1[[#This Row],[Product Code]],Table4[Product Code],Table4[Subcategory])</f>
        <v>Ultrabooks</v>
      </c>
    </row>
    <row r="672" spans="2:14" x14ac:dyDescent="0.3">
      <c r="B672" s="26" t="s">
        <v>18</v>
      </c>
      <c r="C672" s="26" t="str">
        <f>IF(_xlfn.XLOOKUP(TRIM(Table1[[#This Row],[Store ID]]), 'Stores Details'!B674:B693, 'Stores Details'!G674:G693, "") = "Inactive", "Yes", "No")</f>
        <v>No</v>
      </c>
      <c r="D672" s="14" t="s">
        <v>37</v>
      </c>
      <c r="E672" s="51">
        <v>45513</v>
      </c>
      <c r="F672" s="14">
        <v>7</v>
      </c>
      <c r="G672" s="17">
        <v>10300.220000000001</v>
      </c>
      <c r="H672" s="27">
        <v>6969.55</v>
      </c>
      <c r="I672">
        <f>YEAR(Table1[[#This Row],[Date]])</f>
        <v>2024</v>
      </c>
      <c r="J672" t="str">
        <f>"Q" &amp; ROUNDUP(MONTH(Table1[[#This Row],[Date]])/3, 0) &amp; "'" &amp; RIGHT(YEAR(Table1[[#This Row],[Date]]), 2)</f>
        <v>Q3'24</v>
      </c>
      <c r="K672" t="str">
        <f>VLOOKUP(Table1[[#This Row],[Store ID]],Table3[[Store ID]:[City]],4,FALSE)</f>
        <v>Minneapolis</v>
      </c>
      <c r="L672" t="str">
        <f>VLOOKUP(Table1[[#This Row],[Product Code]],Table4[[Product Code]:[Brand]],5,FALSE)</f>
        <v>VoltEdge</v>
      </c>
      <c r="M672" t="str">
        <f>VLOOKUP(Table1[[#This Row],[Product Code]],Table4[[Product Code]:[Product Category]],3,FALSE)</f>
        <v>Smart Gadgets</v>
      </c>
      <c r="N672" t="str">
        <f>_xlfn.XLOOKUP(Table1[[#This Row],[Product Code]],Table4[Product Code],Table4[Subcategory])</f>
        <v>Fitness Bands</v>
      </c>
    </row>
    <row r="673" spans="2:14" x14ac:dyDescent="0.3">
      <c r="B673" s="26" t="s">
        <v>14</v>
      </c>
      <c r="C673" s="26" t="str">
        <f>IF(_xlfn.XLOOKUP(TRIM(Table1[[#This Row],[Store ID]]), 'Stores Details'!B675:B694, 'Stores Details'!G675:G694, "") = "Inactive", "Yes", "No")</f>
        <v>No</v>
      </c>
      <c r="D673" s="14" t="s">
        <v>36</v>
      </c>
      <c r="E673" s="51">
        <v>45605</v>
      </c>
      <c r="F673" s="14">
        <v>35</v>
      </c>
      <c r="G673" s="17">
        <v>25549.3</v>
      </c>
      <c r="H673" s="27">
        <v>20614.650000000001</v>
      </c>
      <c r="I673">
        <f>YEAR(Table1[[#This Row],[Date]])</f>
        <v>2024</v>
      </c>
      <c r="J673" t="str">
        <f>"Q" &amp; ROUNDUP(MONTH(Table1[[#This Row],[Date]])/3, 0) &amp; "'" &amp; RIGHT(YEAR(Table1[[#This Row],[Date]]), 2)</f>
        <v>Q4'24</v>
      </c>
      <c r="K673" t="str">
        <f>VLOOKUP(Table1[[#This Row],[Store ID]],Table3[[Store ID]:[City]],4,FALSE)</f>
        <v>Los Angeles</v>
      </c>
      <c r="L673" t="str">
        <f>VLOOKUP(Table1[[#This Row],[Product Code]],Table4[[Product Code]:[Brand]],5,FALSE)</f>
        <v>VoltEdge</v>
      </c>
      <c r="M673" t="str">
        <f>VLOOKUP(Table1[[#This Row],[Product Code]],Table4[[Product Code]:[Product Category]],3,FALSE)</f>
        <v>Gaming Consoles</v>
      </c>
      <c r="N673" t="str">
        <f>_xlfn.XLOOKUP(Table1[[#This Row],[Product Code]],Table4[Product Code],Table4[Subcategory])</f>
        <v>VR Headsets</v>
      </c>
    </row>
    <row r="674" spans="2:14" x14ac:dyDescent="0.3">
      <c r="B674" s="26" t="s">
        <v>30</v>
      </c>
      <c r="C674" s="26" t="str">
        <f>IF(_xlfn.XLOOKUP(TRIM(Table1[[#This Row],[Store ID]]), 'Stores Details'!B676:B695, 'Stores Details'!G676:G695, "") = "Inactive", "Yes", "No")</f>
        <v>No</v>
      </c>
      <c r="D674" s="14" t="s">
        <v>31</v>
      </c>
      <c r="E674" s="51">
        <v>45465</v>
      </c>
      <c r="F674" s="14">
        <v>19</v>
      </c>
      <c r="G674" s="17">
        <v>11537.37</v>
      </c>
      <c r="H674" s="27">
        <v>7074.4599999999991</v>
      </c>
      <c r="I674">
        <f>YEAR(Table1[[#This Row],[Date]])</f>
        <v>2024</v>
      </c>
      <c r="J674" t="str">
        <f>"Q" &amp; ROUNDUP(MONTH(Table1[[#This Row],[Date]])/3, 0) &amp; "'" &amp; RIGHT(YEAR(Table1[[#This Row],[Date]]), 2)</f>
        <v>Q2'24</v>
      </c>
      <c r="K674" t="str">
        <f>VLOOKUP(Table1[[#This Row],[Store ID]],Table3[[Store ID]:[City]],4,FALSE)</f>
        <v>Nashville</v>
      </c>
      <c r="L674" t="str">
        <f>VLOOKUP(Table1[[#This Row],[Product Code]],Table4[[Product Code]:[Brand]],5,FALSE)</f>
        <v>VoltEdge</v>
      </c>
      <c r="M674" t="str">
        <f>VLOOKUP(Table1[[#This Row],[Product Code]],Table4[[Product Code]:[Product Category]],3,FALSE)</f>
        <v>Laptops</v>
      </c>
      <c r="N674" t="str">
        <f>_xlfn.XLOOKUP(Table1[[#This Row],[Product Code]],Table4[Product Code],Table4[Subcategory])</f>
        <v>Ultrabooks</v>
      </c>
    </row>
    <row r="675" spans="2:14" x14ac:dyDescent="0.3">
      <c r="B675" s="26" t="s">
        <v>23</v>
      </c>
      <c r="C675" s="26" t="str">
        <f>IF(_xlfn.XLOOKUP(TRIM(Table1[[#This Row],[Store ID]]), 'Stores Details'!B677:B696, 'Stores Details'!G677:G696, "") = "Inactive", "Yes", "No")</f>
        <v>No</v>
      </c>
      <c r="D675" s="14" t="s">
        <v>61</v>
      </c>
      <c r="E675" s="51">
        <v>45201</v>
      </c>
      <c r="F675" s="14">
        <v>24</v>
      </c>
      <c r="G675" s="17">
        <v>8506.08</v>
      </c>
      <c r="H675" s="27">
        <v>6073.4400000000005</v>
      </c>
      <c r="I675">
        <f>YEAR(Table1[[#This Row],[Date]])</f>
        <v>2023</v>
      </c>
      <c r="J675" t="str">
        <f>"Q" &amp; ROUNDUP(MONTH(Table1[[#This Row],[Date]])/3, 0) &amp; "'" &amp; RIGHT(YEAR(Table1[[#This Row],[Date]]), 2)</f>
        <v>Q4'23</v>
      </c>
      <c r="K675" t="str">
        <f>VLOOKUP(Table1[[#This Row],[Store ID]],Table3[[Store ID]:[City]],4,FALSE)</f>
        <v>San Francisco</v>
      </c>
      <c r="L675" t="str">
        <f>VLOOKUP(Table1[[#This Row],[Product Code]],Table4[[Product Code]:[Brand]],5,FALSE)</f>
        <v>VoltEdge</v>
      </c>
      <c r="M675" t="str">
        <f>VLOOKUP(Table1[[#This Row],[Product Code]],Table4[[Product Code]:[Product Category]],3,FALSE)</f>
        <v>Headphones</v>
      </c>
      <c r="N675" t="str">
        <f>_xlfn.XLOOKUP(Table1[[#This Row],[Product Code]],Table4[Product Code],Table4[Subcategory])</f>
        <v>Wired Headphones</v>
      </c>
    </row>
    <row r="676" spans="2:14" x14ac:dyDescent="0.3">
      <c r="B676" s="26" t="s">
        <v>18</v>
      </c>
      <c r="C676" s="26" t="str">
        <f>IF(_xlfn.XLOOKUP(TRIM(Table1[[#This Row],[Store ID]]), 'Stores Details'!B678:B697, 'Stores Details'!G678:G697, "") = "Inactive", "Yes", "No")</f>
        <v>No</v>
      </c>
      <c r="D676" s="14" t="s">
        <v>38</v>
      </c>
      <c r="E676" s="51">
        <v>45501</v>
      </c>
      <c r="F676" s="14">
        <v>9</v>
      </c>
      <c r="G676" s="17">
        <v>10535.76</v>
      </c>
      <c r="H676" s="27">
        <v>8416.5299999999988</v>
      </c>
      <c r="I676">
        <f>YEAR(Table1[[#This Row],[Date]])</f>
        <v>2024</v>
      </c>
      <c r="J676" t="str">
        <f>"Q" &amp; ROUNDUP(MONTH(Table1[[#This Row],[Date]])/3, 0) &amp; "'" &amp; RIGHT(YEAR(Table1[[#This Row],[Date]]), 2)</f>
        <v>Q3'24</v>
      </c>
      <c r="K676" t="str">
        <f>VLOOKUP(Table1[[#This Row],[Store ID]],Table3[[Store ID]:[City]],4,FALSE)</f>
        <v>Minneapolis</v>
      </c>
      <c r="L676" t="str">
        <f>VLOOKUP(Table1[[#This Row],[Product Code]],Table4[[Product Code]:[Brand]],5,FALSE)</f>
        <v>HP</v>
      </c>
      <c r="M676" t="str">
        <f>VLOOKUP(Table1[[#This Row],[Product Code]],Table4[[Product Code]:[Product Category]],3,FALSE)</f>
        <v>Gaming Consoles</v>
      </c>
      <c r="N676" t="str">
        <f>_xlfn.XLOOKUP(Table1[[#This Row],[Product Code]],Table4[Product Code],Table4[Subcategory])</f>
        <v>Game Consoles</v>
      </c>
    </row>
    <row r="677" spans="2:14" x14ac:dyDescent="0.3">
      <c r="B677" s="26" t="s">
        <v>20</v>
      </c>
      <c r="C677" s="26" t="str">
        <f>IF(_xlfn.XLOOKUP(TRIM(Table1[[#This Row],[Store ID]]), 'Stores Details'!B679:B698, 'Stores Details'!G679:G698, "") = "Inactive", "Yes", "No")</f>
        <v>No</v>
      </c>
      <c r="D677" s="14" t="s">
        <v>69</v>
      </c>
      <c r="E677" s="51">
        <v>45208</v>
      </c>
      <c r="F677" s="14">
        <v>31</v>
      </c>
      <c r="G677" s="17">
        <v>33013.760000000002</v>
      </c>
      <c r="H677" s="27">
        <v>21286.77</v>
      </c>
      <c r="I677">
        <f>YEAR(Table1[[#This Row],[Date]])</f>
        <v>2023</v>
      </c>
      <c r="J677" t="str">
        <f>"Q" &amp; ROUNDUP(MONTH(Table1[[#This Row],[Date]])/3, 0) &amp; "'" &amp; RIGHT(YEAR(Table1[[#This Row],[Date]]), 2)</f>
        <v>Q4'23</v>
      </c>
      <c r="K677" t="str">
        <f>VLOOKUP(Table1[[#This Row],[Store ID]],Table3[[Store ID]:[City]],4,FALSE)</f>
        <v>Denver</v>
      </c>
      <c r="L677" t="str">
        <f>VLOOKUP(Table1[[#This Row],[Product Code]],Table4[[Product Code]:[Brand]],5,FALSE)</f>
        <v>VoltEdge</v>
      </c>
      <c r="M677" t="str">
        <f>VLOOKUP(Table1[[#This Row],[Product Code]],Table4[[Product Code]:[Product Category]],3,FALSE)</f>
        <v>Gaming Consoles</v>
      </c>
      <c r="N677" t="str">
        <f>_xlfn.XLOOKUP(Table1[[#This Row],[Product Code]],Table4[Product Code],Table4[Subcategory])</f>
        <v>VR Headsets</v>
      </c>
    </row>
    <row r="678" spans="2:14" x14ac:dyDescent="0.3">
      <c r="B678" s="26" t="s">
        <v>14</v>
      </c>
      <c r="C678" s="26" t="str">
        <f>IF(_xlfn.XLOOKUP(TRIM(Table1[[#This Row],[Store ID]]), 'Stores Details'!B680:B699, 'Stores Details'!G680:G699, "") = "Inactive", "Yes", "No")</f>
        <v>No</v>
      </c>
      <c r="D678" s="14" t="s">
        <v>35</v>
      </c>
      <c r="E678" s="51">
        <v>45479</v>
      </c>
      <c r="F678" s="14">
        <v>9</v>
      </c>
      <c r="G678" s="17">
        <v>3592.44</v>
      </c>
      <c r="H678" s="27">
        <v>2714.7599999999998</v>
      </c>
      <c r="I678">
        <f>YEAR(Table1[[#This Row],[Date]])</f>
        <v>2024</v>
      </c>
      <c r="J678" t="str">
        <f>"Q" &amp; ROUNDUP(MONTH(Table1[[#This Row],[Date]])/3, 0) &amp; "'" &amp; RIGHT(YEAR(Table1[[#This Row],[Date]]), 2)</f>
        <v>Q3'24</v>
      </c>
      <c r="K678" t="str">
        <f>VLOOKUP(Table1[[#This Row],[Store ID]],Table3[[Store ID]:[City]],4,FALSE)</f>
        <v>Los Angeles</v>
      </c>
      <c r="L678" t="str">
        <f>VLOOKUP(Table1[[#This Row],[Product Code]],Table4[[Product Code]:[Brand]],5,FALSE)</f>
        <v>Dell</v>
      </c>
      <c r="M678" t="str">
        <f>VLOOKUP(Table1[[#This Row],[Product Code]],Table4[[Product Code]:[Product Category]],3,FALSE)</f>
        <v>Smart Gadgets</v>
      </c>
      <c r="N678" t="str">
        <f>_xlfn.XLOOKUP(Table1[[#This Row],[Product Code]],Table4[Product Code],Table4[Subcategory])</f>
        <v>Streaming Devices</v>
      </c>
    </row>
    <row r="679" spans="2:14" x14ac:dyDescent="0.3">
      <c r="B679" s="26" t="s">
        <v>18</v>
      </c>
      <c r="C679" s="26" t="str">
        <f>IF(_xlfn.XLOOKUP(TRIM(Table1[[#This Row],[Store ID]]), 'Stores Details'!B681:B700, 'Stores Details'!G681:G700, "") = "Inactive", "Yes", "No")</f>
        <v>No</v>
      </c>
      <c r="D679" s="14" t="s">
        <v>47</v>
      </c>
      <c r="E679" s="51">
        <v>45544</v>
      </c>
      <c r="F679" s="14">
        <v>20</v>
      </c>
      <c r="G679" s="17">
        <v>26624.6</v>
      </c>
      <c r="H679" s="27">
        <v>16614.2</v>
      </c>
      <c r="I679">
        <f>YEAR(Table1[[#This Row],[Date]])</f>
        <v>2024</v>
      </c>
      <c r="J679" t="str">
        <f>"Q" &amp; ROUNDUP(MONTH(Table1[[#This Row],[Date]])/3, 0) &amp; "'" &amp; RIGHT(YEAR(Table1[[#This Row],[Date]]), 2)</f>
        <v>Q3'24</v>
      </c>
      <c r="K679" t="str">
        <f>VLOOKUP(Table1[[#This Row],[Store ID]],Table3[[Store ID]:[City]],4,FALSE)</f>
        <v>Minneapolis</v>
      </c>
      <c r="L679" t="str">
        <f>VLOOKUP(Table1[[#This Row],[Product Code]],Table4[[Product Code]:[Brand]],5,FALSE)</f>
        <v>Sony</v>
      </c>
      <c r="M679" t="str">
        <f>VLOOKUP(Table1[[#This Row],[Product Code]],Table4[[Product Code]:[Product Category]],3,FALSE)</f>
        <v>Accessories</v>
      </c>
      <c r="N679" t="str">
        <f>_xlfn.XLOOKUP(Table1[[#This Row],[Product Code]],Table4[Product Code],Table4[Subcategory])</f>
        <v>Keyboards</v>
      </c>
    </row>
    <row r="680" spans="2:14" x14ac:dyDescent="0.3">
      <c r="B680" s="26" t="s">
        <v>23</v>
      </c>
      <c r="C680" s="26" t="str">
        <f>IF(_xlfn.XLOOKUP(TRIM(Table1[[#This Row],[Store ID]]), 'Stores Details'!B682:B701, 'Stores Details'!G682:G701, "") = "Inactive", "Yes", "No")</f>
        <v>No</v>
      </c>
      <c r="D680" s="14" t="s">
        <v>45</v>
      </c>
      <c r="E680" s="51">
        <v>45516</v>
      </c>
      <c r="F680" s="14">
        <v>3</v>
      </c>
      <c r="G680" s="17">
        <v>2015.5500000000002</v>
      </c>
      <c r="H680" s="27">
        <v>1591.77</v>
      </c>
      <c r="I680">
        <f>YEAR(Table1[[#This Row],[Date]])</f>
        <v>2024</v>
      </c>
      <c r="J680" t="str">
        <f>"Q" &amp; ROUNDUP(MONTH(Table1[[#This Row],[Date]])/3, 0) &amp; "'" &amp; RIGHT(YEAR(Table1[[#This Row],[Date]]), 2)</f>
        <v>Q3'24</v>
      </c>
      <c r="K680" t="str">
        <f>VLOOKUP(Table1[[#This Row],[Store ID]],Table3[[Store ID]:[City]],4,FALSE)</f>
        <v>San Francisco</v>
      </c>
      <c r="L680" t="str">
        <f>VLOOKUP(Table1[[#This Row],[Product Code]],Table4[[Product Code]:[Brand]],5,FALSE)</f>
        <v>VoltEdge</v>
      </c>
      <c r="M680" t="str">
        <f>VLOOKUP(Table1[[#This Row],[Product Code]],Table4[[Product Code]:[Product Category]],3,FALSE)</f>
        <v>Accessories</v>
      </c>
      <c r="N680" t="str">
        <f>_xlfn.XLOOKUP(Table1[[#This Row],[Product Code]],Table4[Product Code],Table4[Subcategory])</f>
        <v>Chargers</v>
      </c>
    </row>
    <row r="681" spans="2:14" x14ac:dyDescent="0.3">
      <c r="B681" s="26" t="s">
        <v>14</v>
      </c>
      <c r="C681" s="26" t="str">
        <f>IF(_xlfn.XLOOKUP(TRIM(Table1[[#This Row],[Store ID]]), 'Stores Details'!B683:B702, 'Stores Details'!G683:G702, "") = "Inactive", "Yes", "No")</f>
        <v>No</v>
      </c>
      <c r="D681" s="14" t="s">
        <v>41</v>
      </c>
      <c r="E681" s="51">
        <v>45510</v>
      </c>
      <c r="F681" s="14">
        <v>12</v>
      </c>
      <c r="G681" s="17">
        <v>5768.4</v>
      </c>
      <c r="H681" s="27">
        <v>3623.2799999999997</v>
      </c>
      <c r="I681">
        <f>YEAR(Table1[[#This Row],[Date]])</f>
        <v>2024</v>
      </c>
      <c r="J681" t="str">
        <f>"Q" &amp; ROUNDUP(MONTH(Table1[[#This Row],[Date]])/3, 0) &amp; "'" &amp; RIGHT(YEAR(Table1[[#This Row],[Date]]), 2)</f>
        <v>Q3'24</v>
      </c>
      <c r="K681" t="str">
        <f>VLOOKUP(Table1[[#This Row],[Store ID]],Table3[[Store ID]:[City]],4,FALSE)</f>
        <v>Los Angeles</v>
      </c>
      <c r="L681" t="str">
        <f>VLOOKUP(Table1[[#This Row],[Product Code]],Table4[[Product Code]:[Brand]],5,FALSE)</f>
        <v>VoltEdge</v>
      </c>
      <c r="M681" t="str">
        <f>VLOOKUP(Table1[[#This Row],[Product Code]],Table4[[Product Code]:[Product Category]],3,FALSE)</f>
        <v>Laptops</v>
      </c>
      <c r="N681" t="str">
        <f>_xlfn.XLOOKUP(Table1[[#This Row],[Product Code]],Table4[Product Code],Table4[Subcategory])</f>
        <v>Gaming Laptops</v>
      </c>
    </row>
    <row r="682" spans="2:14" x14ac:dyDescent="0.3">
      <c r="B682" s="26" t="s">
        <v>28</v>
      </c>
      <c r="C682" s="26" t="str">
        <f>IF(_xlfn.XLOOKUP(TRIM(Table1[[#This Row],[Store ID]]), 'Stores Details'!B684:B703, 'Stores Details'!G684:G703, "") = "Inactive", "Yes", "No")</f>
        <v>No</v>
      </c>
      <c r="D682" s="14" t="s">
        <v>67</v>
      </c>
      <c r="E682" s="51">
        <v>45411</v>
      </c>
      <c r="F682" s="14">
        <v>11</v>
      </c>
      <c r="G682" s="17">
        <v>11588.28</v>
      </c>
      <c r="H682" s="27">
        <v>6888.86</v>
      </c>
      <c r="I682">
        <f>YEAR(Table1[[#This Row],[Date]])</f>
        <v>2024</v>
      </c>
      <c r="J682" t="str">
        <f>"Q" &amp; ROUNDUP(MONTH(Table1[[#This Row],[Date]])/3, 0) &amp; "'" &amp; RIGHT(YEAR(Table1[[#This Row],[Date]]), 2)</f>
        <v>Q2'24</v>
      </c>
      <c r="K682" t="str">
        <f>VLOOKUP(Table1[[#This Row],[Store ID]],Table3[[Store ID]:[City]],4,FALSE)</f>
        <v>Portland</v>
      </c>
      <c r="L682" t="str">
        <f>VLOOKUP(Table1[[#This Row],[Product Code]],Table4[[Product Code]:[Brand]],5,FALSE)</f>
        <v>VoltEdge</v>
      </c>
      <c r="M682" t="str">
        <f>VLOOKUP(Table1[[#This Row],[Product Code]],Table4[[Product Code]:[Product Category]],3,FALSE)</f>
        <v>Accessories</v>
      </c>
      <c r="N682" t="str">
        <f>_xlfn.XLOOKUP(Table1[[#This Row],[Product Code]],Table4[Product Code],Table4[Subcategory])</f>
        <v>Keyboards</v>
      </c>
    </row>
    <row r="683" spans="2:14" x14ac:dyDescent="0.3">
      <c r="B683" s="26" t="s">
        <v>25</v>
      </c>
      <c r="C683" s="26" t="str">
        <f>IF(_xlfn.XLOOKUP(TRIM(Table1[[#This Row],[Store ID]]), 'Stores Details'!B685:B704, 'Stores Details'!G685:G704, "") = "Inactive", "Yes", "No")</f>
        <v>No</v>
      </c>
      <c r="D683" s="14" t="s">
        <v>54</v>
      </c>
      <c r="E683" s="51">
        <v>45139</v>
      </c>
      <c r="F683" s="14">
        <v>13</v>
      </c>
      <c r="G683" s="17">
        <v>18239.13</v>
      </c>
      <c r="H683" s="27">
        <v>11577.15</v>
      </c>
      <c r="I683">
        <f>YEAR(Table1[[#This Row],[Date]])</f>
        <v>2023</v>
      </c>
      <c r="J683" t="str">
        <f>"Q" &amp; ROUNDUP(MONTH(Table1[[#This Row],[Date]])/3, 0) &amp; "'" &amp; RIGHT(YEAR(Table1[[#This Row],[Date]]), 2)</f>
        <v>Q3'23</v>
      </c>
      <c r="K683" t="str">
        <f>VLOOKUP(Table1[[#This Row],[Store ID]],Table3[[Store ID]:[City]],4,FALSE)</f>
        <v>Dallas</v>
      </c>
      <c r="L683" t="str">
        <f>VLOOKUP(Table1[[#This Row],[Product Code]],Table4[[Product Code]:[Brand]],5,FALSE)</f>
        <v>Apple</v>
      </c>
      <c r="M683" t="str">
        <f>VLOOKUP(Table1[[#This Row],[Product Code]],Table4[[Product Code]:[Product Category]],3,FALSE)</f>
        <v>Gaming Consoles</v>
      </c>
      <c r="N683" t="str">
        <f>_xlfn.XLOOKUP(Table1[[#This Row],[Product Code]],Table4[Product Code],Table4[Subcategory])</f>
        <v>Game Consoles</v>
      </c>
    </row>
    <row r="684" spans="2:14" x14ac:dyDescent="0.3">
      <c r="B684" s="26" t="s">
        <v>17</v>
      </c>
      <c r="C684" s="26" t="str">
        <f>IF(_xlfn.XLOOKUP(TRIM(Table1[[#This Row],[Store ID]]), 'Stores Details'!B686:B705, 'Stores Details'!G686:G705, "") = "Inactive", "Yes", "No")</f>
        <v>No</v>
      </c>
      <c r="D684" s="14" t="s">
        <v>33</v>
      </c>
      <c r="E684" s="51">
        <v>45369</v>
      </c>
      <c r="F684" s="14">
        <v>30</v>
      </c>
      <c r="G684" s="17">
        <v>7098.3</v>
      </c>
      <c r="H684" s="27">
        <v>5495.0999999999995</v>
      </c>
      <c r="I684">
        <f>YEAR(Table1[[#This Row],[Date]])</f>
        <v>2024</v>
      </c>
      <c r="J684" t="str">
        <f>"Q" &amp; ROUNDUP(MONTH(Table1[[#This Row],[Date]])/3, 0) &amp; "'" &amp; RIGHT(YEAR(Table1[[#This Row],[Date]]), 2)</f>
        <v>Q1'24</v>
      </c>
      <c r="K684" t="str">
        <f>VLOOKUP(Table1[[#This Row],[Store ID]],Table3[[Store ID]:[City]],4,FALSE)</f>
        <v>Richmond</v>
      </c>
      <c r="L684" t="str">
        <f>VLOOKUP(Table1[[#This Row],[Product Code]],Table4[[Product Code]:[Brand]],5,FALSE)</f>
        <v>VoltEdge</v>
      </c>
      <c r="M684" t="str">
        <f>VLOOKUP(Table1[[#This Row],[Product Code]],Table4[[Product Code]:[Product Category]],3,FALSE)</f>
        <v>Headphones</v>
      </c>
      <c r="N684" t="str">
        <f>_xlfn.XLOOKUP(Table1[[#This Row],[Product Code]],Table4[Product Code],Table4[Subcategory])</f>
        <v>Wired Headphones</v>
      </c>
    </row>
    <row r="685" spans="2:14" x14ac:dyDescent="0.3">
      <c r="B685" s="26" t="s">
        <v>19</v>
      </c>
      <c r="C685" s="26" t="str">
        <f>IF(_xlfn.XLOOKUP(TRIM(Table1[[#This Row],[Store ID]]), 'Stores Details'!B687:B706, 'Stores Details'!G687:G706, "") = "Inactive", "Yes", "No")</f>
        <v>No</v>
      </c>
      <c r="D685" s="14" t="s">
        <v>56</v>
      </c>
      <c r="E685" s="51">
        <v>45135</v>
      </c>
      <c r="F685" s="14">
        <v>5</v>
      </c>
      <c r="G685" s="17">
        <v>1912.8999999999999</v>
      </c>
      <c r="H685" s="27">
        <v>1511.6499999999999</v>
      </c>
      <c r="I685">
        <f>YEAR(Table1[[#This Row],[Date]])</f>
        <v>2023</v>
      </c>
      <c r="J685" t="str">
        <f>"Q" &amp; ROUNDUP(MONTH(Table1[[#This Row],[Date]])/3, 0) &amp; "'" &amp; RIGHT(YEAR(Table1[[#This Row],[Date]]), 2)</f>
        <v>Q3'23</v>
      </c>
      <c r="K685" t="str">
        <f>VLOOKUP(Table1[[#This Row],[Store ID]],Table3[[Store ID]:[City]],4,FALSE)</f>
        <v>Honolulu</v>
      </c>
      <c r="L685" t="str">
        <f>VLOOKUP(Table1[[#This Row],[Product Code]],Table4[[Product Code]:[Brand]],5,FALSE)</f>
        <v>Samsung</v>
      </c>
      <c r="M685" t="str">
        <f>VLOOKUP(Table1[[#This Row],[Product Code]],Table4[[Product Code]:[Product Category]],3,FALSE)</f>
        <v>Gaming Consoles</v>
      </c>
      <c r="N685" t="str">
        <f>_xlfn.XLOOKUP(Table1[[#This Row],[Product Code]],Table4[Product Code],Table4[Subcategory])</f>
        <v>VR Headsets</v>
      </c>
    </row>
    <row r="686" spans="2:14" x14ac:dyDescent="0.3">
      <c r="B686" s="26" t="s">
        <v>16</v>
      </c>
      <c r="C686" s="26" t="str">
        <f>IF(_xlfn.XLOOKUP(TRIM(Table1[[#This Row],[Store ID]]), 'Stores Details'!B688:B707, 'Stores Details'!G688:G707, "") = "Inactive", "Yes", "No")</f>
        <v>No</v>
      </c>
      <c r="D686" s="14" t="s">
        <v>48</v>
      </c>
      <c r="E686" s="51">
        <v>45358</v>
      </c>
      <c r="F686" s="14">
        <v>21</v>
      </c>
      <c r="G686" s="17">
        <v>16939.86</v>
      </c>
      <c r="H686" s="27">
        <v>10101.84</v>
      </c>
      <c r="I686">
        <f>YEAR(Table1[[#This Row],[Date]])</f>
        <v>2024</v>
      </c>
      <c r="J686" t="str">
        <f>"Q" &amp; ROUNDUP(MONTH(Table1[[#This Row],[Date]])/3, 0) &amp; "'" &amp; RIGHT(YEAR(Table1[[#This Row],[Date]]), 2)</f>
        <v>Q1'24</v>
      </c>
      <c r="K686" t="str">
        <f>VLOOKUP(Table1[[#This Row],[Store ID]],Table3[[Store ID]:[City]],4,FALSE)</f>
        <v>Chicago</v>
      </c>
      <c r="L686" t="str">
        <f>VLOOKUP(Table1[[#This Row],[Product Code]],Table4[[Product Code]:[Brand]],5,FALSE)</f>
        <v>VoltEdge</v>
      </c>
      <c r="M686" t="str">
        <f>VLOOKUP(Table1[[#This Row],[Product Code]],Table4[[Product Code]:[Product Category]],3,FALSE)</f>
        <v>Gaming Consoles</v>
      </c>
      <c r="N686" t="str">
        <f>_xlfn.XLOOKUP(Table1[[#This Row],[Product Code]],Table4[Product Code],Table4[Subcategory])</f>
        <v>Game Consoles</v>
      </c>
    </row>
    <row r="687" spans="2:14" x14ac:dyDescent="0.3">
      <c r="B687" s="26" t="s">
        <v>14</v>
      </c>
      <c r="C687" s="26" t="str">
        <f>IF(_xlfn.XLOOKUP(TRIM(Table1[[#This Row],[Store ID]]), 'Stores Details'!B689:B708, 'Stores Details'!G689:G708, "") = "Inactive", "Yes", "No")</f>
        <v>No</v>
      </c>
      <c r="D687" s="14" t="s">
        <v>47</v>
      </c>
      <c r="E687" s="51">
        <v>45394</v>
      </c>
      <c r="F687" s="14">
        <v>17</v>
      </c>
      <c r="G687" s="17">
        <v>22630.91</v>
      </c>
      <c r="H687" s="27">
        <v>14122.07</v>
      </c>
      <c r="I687">
        <f>YEAR(Table1[[#This Row],[Date]])</f>
        <v>2024</v>
      </c>
      <c r="J687" t="str">
        <f>"Q" &amp; ROUNDUP(MONTH(Table1[[#This Row],[Date]])/3, 0) &amp; "'" &amp; RIGHT(YEAR(Table1[[#This Row],[Date]]), 2)</f>
        <v>Q2'24</v>
      </c>
      <c r="K687" t="str">
        <f>VLOOKUP(Table1[[#This Row],[Store ID]],Table3[[Store ID]:[City]],4,FALSE)</f>
        <v>Los Angeles</v>
      </c>
      <c r="L687" t="str">
        <f>VLOOKUP(Table1[[#This Row],[Product Code]],Table4[[Product Code]:[Brand]],5,FALSE)</f>
        <v>Sony</v>
      </c>
      <c r="M687" t="str">
        <f>VLOOKUP(Table1[[#This Row],[Product Code]],Table4[[Product Code]:[Product Category]],3,FALSE)</f>
        <v>Accessories</v>
      </c>
      <c r="N687" t="str">
        <f>_xlfn.XLOOKUP(Table1[[#This Row],[Product Code]],Table4[Product Code],Table4[Subcategory])</f>
        <v>Keyboards</v>
      </c>
    </row>
    <row r="688" spans="2:14" x14ac:dyDescent="0.3">
      <c r="B688" s="26" t="s">
        <v>16</v>
      </c>
      <c r="C688" s="26" t="str">
        <f>IF(_xlfn.XLOOKUP(TRIM(Table1[[#This Row],[Store ID]]), 'Stores Details'!B690:B709, 'Stores Details'!G690:G709, "") = "Inactive", "Yes", "No")</f>
        <v>No</v>
      </c>
      <c r="D688" s="14" t="s">
        <v>46</v>
      </c>
      <c r="E688" s="51">
        <v>45585</v>
      </c>
      <c r="F688" s="14">
        <v>29</v>
      </c>
      <c r="G688" s="17">
        <v>25618.6</v>
      </c>
      <c r="H688" s="27">
        <v>17530.21</v>
      </c>
      <c r="I688">
        <f>YEAR(Table1[[#This Row],[Date]])</f>
        <v>2024</v>
      </c>
      <c r="J688" t="str">
        <f>"Q" &amp; ROUNDUP(MONTH(Table1[[#This Row],[Date]])/3, 0) &amp; "'" &amp; RIGHT(YEAR(Table1[[#This Row],[Date]]), 2)</f>
        <v>Q4'24</v>
      </c>
      <c r="K688" t="str">
        <f>VLOOKUP(Table1[[#This Row],[Store ID]],Table3[[Store ID]:[City]],4,FALSE)</f>
        <v>Chicago</v>
      </c>
      <c r="L688" t="str">
        <f>VLOOKUP(Table1[[#This Row],[Product Code]],Table4[[Product Code]:[Brand]],5,FALSE)</f>
        <v>Bose</v>
      </c>
      <c r="M688" t="str">
        <f>VLOOKUP(Table1[[#This Row],[Product Code]],Table4[[Product Code]:[Product Category]],3,FALSE)</f>
        <v>Headphones</v>
      </c>
      <c r="N688" t="str">
        <f>_xlfn.XLOOKUP(Table1[[#This Row],[Product Code]],Table4[Product Code],Table4[Subcategory])</f>
        <v>Wireless Headphones</v>
      </c>
    </row>
    <row r="689" spans="2:14" x14ac:dyDescent="0.3">
      <c r="B689" s="26" t="s">
        <v>14</v>
      </c>
      <c r="C689" s="26" t="str">
        <f>IF(_xlfn.XLOOKUP(TRIM(Table1[[#This Row],[Store ID]]), 'Stores Details'!B691:B710, 'Stores Details'!G691:G710, "") = "Inactive", "Yes", "No")</f>
        <v>No</v>
      </c>
      <c r="D689" s="14" t="s">
        <v>71</v>
      </c>
      <c r="E689" s="51">
        <v>45078</v>
      </c>
      <c r="F689" s="14">
        <v>20</v>
      </c>
      <c r="G689" s="17">
        <v>5185.3999999999996</v>
      </c>
      <c r="H689" s="27">
        <v>3389.4</v>
      </c>
      <c r="I689">
        <f>YEAR(Table1[[#This Row],[Date]])</f>
        <v>2023</v>
      </c>
      <c r="J689" t="str">
        <f>"Q" &amp; ROUNDUP(MONTH(Table1[[#This Row],[Date]])/3, 0) &amp; "'" &amp; RIGHT(YEAR(Table1[[#This Row],[Date]]), 2)</f>
        <v>Q2'23</v>
      </c>
      <c r="K689" t="str">
        <f>VLOOKUP(Table1[[#This Row],[Store ID]],Table3[[Store ID]:[City]],4,FALSE)</f>
        <v>Los Angeles</v>
      </c>
      <c r="L689" t="str">
        <f>VLOOKUP(Table1[[#This Row],[Product Code]],Table4[[Product Code]:[Brand]],5,FALSE)</f>
        <v>HP</v>
      </c>
      <c r="M689" t="str">
        <f>VLOOKUP(Table1[[#This Row],[Product Code]],Table4[[Product Code]:[Product Category]],3,FALSE)</f>
        <v>Smart Gadgets</v>
      </c>
      <c r="N689" t="str">
        <f>_xlfn.XLOOKUP(Table1[[#This Row],[Product Code]],Table4[Product Code],Table4[Subcategory])</f>
        <v>Smart Speakers</v>
      </c>
    </row>
    <row r="690" spans="2:14" x14ac:dyDescent="0.3">
      <c r="B690" s="26" t="s">
        <v>24</v>
      </c>
      <c r="C690" s="26" t="str">
        <f>IF(_xlfn.XLOOKUP(TRIM(Table1[[#This Row],[Store ID]]), 'Stores Details'!B692:B711, 'Stores Details'!G692:G711, "") = "Inactive", "Yes", "No")</f>
        <v>No</v>
      </c>
      <c r="D690" s="14" t="s">
        <v>48</v>
      </c>
      <c r="E690" s="51">
        <v>45490</v>
      </c>
      <c r="F690" s="14">
        <v>12</v>
      </c>
      <c r="G690" s="17">
        <v>9679.92</v>
      </c>
      <c r="H690" s="27">
        <v>5772.4800000000005</v>
      </c>
      <c r="I690">
        <f>YEAR(Table1[[#This Row],[Date]])</f>
        <v>2024</v>
      </c>
      <c r="J690" t="str">
        <f>"Q" &amp; ROUNDUP(MONTH(Table1[[#This Row],[Date]])/3, 0) &amp; "'" &amp; RIGHT(YEAR(Table1[[#This Row],[Date]]), 2)</f>
        <v>Q3'24</v>
      </c>
      <c r="K690" t="str">
        <f>VLOOKUP(Table1[[#This Row],[Store ID]],Table3[[Store ID]:[City]],4,FALSE)</f>
        <v>Atlanta</v>
      </c>
      <c r="L690" t="str">
        <f>VLOOKUP(Table1[[#This Row],[Product Code]],Table4[[Product Code]:[Brand]],5,FALSE)</f>
        <v>VoltEdge</v>
      </c>
      <c r="M690" t="str">
        <f>VLOOKUP(Table1[[#This Row],[Product Code]],Table4[[Product Code]:[Product Category]],3,FALSE)</f>
        <v>Gaming Consoles</v>
      </c>
      <c r="N690" t="str">
        <f>_xlfn.XLOOKUP(Table1[[#This Row],[Product Code]],Table4[Product Code],Table4[Subcategory])</f>
        <v>Game Consoles</v>
      </c>
    </row>
    <row r="691" spans="2:14" x14ac:dyDescent="0.3">
      <c r="B691" s="26" t="s">
        <v>14</v>
      </c>
      <c r="C691" s="26" t="str">
        <f>IF(_xlfn.XLOOKUP(TRIM(Table1[[#This Row],[Store ID]]), 'Stores Details'!B693:B712, 'Stores Details'!G693:G712, "") = "Inactive", "Yes", "No")</f>
        <v>No</v>
      </c>
      <c r="D691" s="14" t="s">
        <v>43</v>
      </c>
      <c r="E691" s="51">
        <v>45328</v>
      </c>
      <c r="F691" s="14">
        <v>15</v>
      </c>
      <c r="G691" s="17">
        <v>19966.05</v>
      </c>
      <c r="H691" s="27">
        <v>12264.3</v>
      </c>
      <c r="I691">
        <f>YEAR(Table1[[#This Row],[Date]])</f>
        <v>2024</v>
      </c>
      <c r="J691" t="str">
        <f>"Q" &amp; ROUNDUP(MONTH(Table1[[#This Row],[Date]])/3, 0) &amp; "'" &amp; RIGHT(YEAR(Table1[[#This Row],[Date]]), 2)</f>
        <v>Q1'24</v>
      </c>
      <c r="K691" t="str">
        <f>VLOOKUP(Table1[[#This Row],[Store ID]],Table3[[Store ID]:[City]],4,FALSE)</f>
        <v>Los Angeles</v>
      </c>
      <c r="L691" t="str">
        <f>VLOOKUP(Table1[[#This Row],[Product Code]],Table4[[Product Code]:[Brand]],5,FALSE)</f>
        <v>Apple</v>
      </c>
      <c r="M691" t="str">
        <f>VLOOKUP(Table1[[#This Row],[Product Code]],Table4[[Product Code]:[Product Category]],3,FALSE)</f>
        <v>Smart Gadgets</v>
      </c>
      <c r="N691" t="str">
        <f>_xlfn.XLOOKUP(Table1[[#This Row],[Product Code]],Table4[Product Code],Table4[Subcategory])</f>
        <v>Smartwatches</v>
      </c>
    </row>
    <row r="692" spans="2:14" x14ac:dyDescent="0.3">
      <c r="B692" s="26" t="s">
        <v>23</v>
      </c>
      <c r="C692" s="26" t="str">
        <f>IF(_xlfn.XLOOKUP(TRIM(Table1[[#This Row],[Store ID]]), 'Stores Details'!B694:B713, 'Stores Details'!G694:G713, "") = "Inactive", "Yes", "No")</f>
        <v>No</v>
      </c>
      <c r="D692" s="14" t="s">
        <v>41</v>
      </c>
      <c r="E692" s="51">
        <v>45508</v>
      </c>
      <c r="F692" s="14">
        <v>14</v>
      </c>
      <c r="G692" s="17">
        <v>6729.8</v>
      </c>
      <c r="H692" s="27">
        <v>4227.16</v>
      </c>
      <c r="I692">
        <f>YEAR(Table1[[#This Row],[Date]])</f>
        <v>2024</v>
      </c>
      <c r="J692" t="str">
        <f>"Q" &amp; ROUNDUP(MONTH(Table1[[#This Row],[Date]])/3, 0) &amp; "'" &amp; RIGHT(YEAR(Table1[[#This Row],[Date]]), 2)</f>
        <v>Q3'24</v>
      </c>
      <c r="K692" t="str">
        <f>VLOOKUP(Table1[[#This Row],[Store ID]],Table3[[Store ID]:[City]],4,FALSE)</f>
        <v>San Francisco</v>
      </c>
      <c r="L692" t="str">
        <f>VLOOKUP(Table1[[#This Row],[Product Code]],Table4[[Product Code]:[Brand]],5,FALSE)</f>
        <v>VoltEdge</v>
      </c>
      <c r="M692" t="str">
        <f>VLOOKUP(Table1[[#This Row],[Product Code]],Table4[[Product Code]:[Product Category]],3,FALSE)</f>
        <v>Laptops</v>
      </c>
      <c r="N692" t="str">
        <f>_xlfn.XLOOKUP(Table1[[#This Row],[Product Code]],Table4[Product Code],Table4[Subcategory])</f>
        <v>Gaming Laptops</v>
      </c>
    </row>
    <row r="693" spans="2:14" x14ac:dyDescent="0.3">
      <c r="B693" s="26" t="s">
        <v>17</v>
      </c>
      <c r="C693" s="26" t="str">
        <f>IF(_xlfn.XLOOKUP(TRIM(Table1[[#This Row],[Store ID]]), 'Stores Details'!B695:B714, 'Stores Details'!G695:G714, "") = "Inactive", "Yes", "No")</f>
        <v>No</v>
      </c>
      <c r="D693" s="14" t="s">
        <v>41</v>
      </c>
      <c r="E693" s="51">
        <v>45467</v>
      </c>
      <c r="F693" s="14">
        <v>2</v>
      </c>
      <c r="G693" s="17">
        <v>961.4</v>
      </c>
      <c r="H693" s="27">
        <v>603.88</v>
      </c>
      <c r="I693">
        <f>YEAR(Table1[[#This Row],[Date]])</f>
        <v>2024</v>
      </c>
      <c r="J693" t="str">
        <f>"Q" &amp; ROUNDUP(MONTH(Table1[[#This Row],[Date]])/3, 0) &amp; "'" &amp; RIGHT(YEAR(Table1[[#This Row],[Date]]), 2)</f>
        <v>Q2'24</v>
      </c>
      <c r="K693" t="str">
        <f>VLOOKUP(Table1[[#This Row],[Store ID]],Table3[[Store ID]:[City]],4,FALSE)</f>
        <v>Richmond</v>
      </c>
      <c r="L693" t="str">
        <f>VLOOKUP(Table1[[#This Row],[Product Code]],Table4[[Product Code]:[Brand]],5,FALSE)</f>
        <v>VoltEdge</v>
      </c>
      <c r="M693" t="str">
        <f>VLOOKUP(Table1[[#This Row],[Product Code]],Table4[[Product Code]:[Product Category]],3,FALSE)</f>
        <v>Laptops</v>
      </c>
      <c r="N693" t="str">
        <f>_xlfn.XLOOKUP(Table1[[#This Row],[Product Code]],Table4[Product Code],Table4[Subcategory])</f>
        <v>Gaming Laptops</v>
      </c>
    </row>
    <row r="694" spans="2:14" x14ac:dyDescent="0.3">
      <c r="B694" s="26" t="s">
        <v>27</v>
      </c>
      <c r="C694" s="26" t="str">
        <f>IF(_xlfn.XLOOKUP(TRIM(Table1[[#This Row],[Store ID]]), 'Stores Details'!B696:B715, 'Stores Details'!G696:G715, "") = "Inactive", "Yes", "No")</f>
        <v>No</v>
      </c>
      <c r="D694" s="14" t="s">
        <v>38</v>
      </c>
      <c r="E694" s="51">
        <v>45443</v>
      </c>
      <c r="F694" s="14">
        <v>12</v>
      </c>
      <c r="G694" s="17">
        <v>14047.68</v>
      </c>
      <c r="H694" s="27">
        <v>11222.039999999999</v>
      </c>
      <c r="I694">
        <f>YEAR(Table1[[#This Row],[Date]])</f>
        <v>2024</v>
      </c>
      <c r="J694" t="str">
        <f>"Q" &amp; ROUNDUP(MONTH(Table1[[#This Row],[Date]])/3, 0) &amp; "'" &amp; RIGHT(YEAR(Table1[[#This Row],[Date]]), 2)</f>
        <v>Q2'24</v>
      </c>
      <c r="K694" t="str">
        <f>VLOOKUP(Table1[[#This Row],[Store ID]],Table3[[Store ID]:[City]],4,FALSE)</f>
        <v>New York</v>
      </c>
      <c r="L694" t="str">
        <f>VLOOKUP(Table1[[#This Row],[Product Code]],Table4[[Product Code]:[Brand]],5,FALSE)</f>
        <v>HP</v>
      </c>
      <c r="M694" t="str">
        <f>VLOOKUP(Table1[[#This Row],[Product Code]],Table4[[Product Code]:[Product Category]],3,FALSE)</f>
        <v>Gaming Consoles</v>
      </c>
      <c r="N694" t="str">
        <f>_xlfn.XLOOKUP(Table1[[#This Row],[Product Code]],Table4[Product Code],Table4[Subcategory])</f>
        <v>Game Consoles</v>
      </c>
    </row>
    <row r="695" spans="2:14" x14ac:dyDescent="0.3">
      <c r="B695" s="26" t="s">
        <v>26</v>
      </c>
      <c r="C695" s="26" t="str">
        <f>IF(_xlfn.XLOOKUP(TRIM(Table1[[#This Row],[Store ID]]), 'Stores Details'!B697:B716, 'Stores Details'!G697:G716, "") = "Inactive", "Yes", "No")</f>
        <v>No</v>
      </c>
      <c r="D695" s="14" t="s">
        <v>35</v>
      </c>
      <c r="E695" s="51">
        <v>45457</v>
      </c>
      <c r="F695" s="14">
        <v>11</v>
      </c>
      <c r="G695" s="17">
        <v>4390.76</v>
      </c>
      <c r="H695" s="27">
        <v>3318.04</v>
      </c>
      <c r="I695">
        <f>YEAR(Table1[[#This Row],[Date]])</f>
        <v>2024</v>
      </c>
      <c r="J695" t="str">
        <f>"Q" &amp; ROUNDUP(MONTH(Table1[[#This Row],[Date]])/3, 0) &amp; "'" &amp; RIGHT(YEAR(Table1[[#This Row],[Date]]), 2)</f>
        <v>Q2'24</v>
      </c>
      <c r="K695" t="str">
        <f>VLOOKUP(Table1[[#This Row],[Store ID]],Table3[[Store ID]:[City]],4,FALSE)</f>
        <v>Philadelphia</v>
      </c>
      <c r="L695" t="str">
        <f>VLOOKUP(Table1[[#This Row],[Product Code]],Table4[[Product Code]:[Brand]],5,FALSE)</f>
        <v>Dell</v>
      </c>
      <c r="M695" t="str">
        <f>VLOOKUP(Table1[[#This Row],[Product Code]],Table4[[Product Code]:[Product Category]],3,FALSE)</f>
        <v>Smart Gadgets</v>
      </c>
      <c r="N695" t="str">
        <f>_xlfn.XLOOKUP(Table1[[#This Row],[Product Code]],Table4[Product Code],Table4[Subcategory])</f>
        <v>Streaming Devices</v>
      </c>
    </row>
    <row r="696" spans="2:14" x14ac:dyDescent="0.3">
      <c r="B696" s="26" t="s">
        <v>14</v>
      </c>
      <c r="C696" s="26" t="str">
        <f>IF(_xlfn.XLOOKUP(TRIM(Table1[[#This Row],[Store ID]]), 'Stores Details'!B698:B717, 'Stores Details'!G698:G717, "") = "Inactive", "Yes", "No")</f>
        <v>No</v>
      </c>
      <c r="D696" s="14" t="s">
        <v>65</v>
      </c>
      <c r="E696" s="51">
        <v>44968</v>
      </c>
      <c r="F696" s="14">
        <v>19</v>
      </c>
      <c r="G696" s="17">
        <v>27460.7</v>
      </c>
      <c r="H696" s="27">
        <v>18435.13</v>
      </c>
      <c r="I696">
        <f>YEAR(Table1[[#This Row],[Date]])</f>
        <v>2023</v>
      </c>
      <c r="J696" t="str">
        <f>"Q" &amp; ROUNDUP(MONTH(Table1[[#This Row],[Date]])/3, 0) &amp; "'" &amp; RIGHT(YEAR(Table1[[#This Row],[Date]]), 2)</f>
        <v>Q1'23</v>
      </c>
      <c r="K696" t="str">
        <f>VLOOKUP(Table1[[#This Row],[Store ID]],Table3[[Store ID]:[City]],4,FALSE)</f>
        <v>Los Angeles</v>
      </c>
      <c r="L696" t="str">
        <f>VLOOKUP(Table1[[#This Row],[Product Code]],Table4[[Product Code]:[Brand]],5,FALSE)</f>
        <v>VoltEdge</v>
      </c>
      <c r="M696" t="str">
        <f>VLOOKUP(Table1[[#This Row],[Product Code]],Table4[[Product Code]:[Product Category]],3,FALSE)</f>
        <v>Smart Gadgets</v>
      </c>
      <c r="N696" t="str">
        <f>_xlfn.XLOOKUP(Table1[[#This Row],[Product Code]],Table4[Product Code],Table4[Subcategory])</f>
        <v>Smartwatches</v>
      </c>
    </row>
    <row r="697" spans="2:14" x14ac:dyDescent="0.3">
      <c r="B697" s="26" t="s">
        <v>14</v>
      </c>
      <c r="C697" s="26" t="str">
        <f>IF(_xlfn.XLOOKUP(TRIM(Table1[[#This Row],[Store ID]]), 'Stores Details'!B699:B718, 'Stores Details'!G699:G718, "") = "Inactive", "Yes", "No")</f>
        <v>No</v>
      </c>
      <c r="D697" s="14" t="s">
        <v>64</v>
      </c>
      <c r="E697" s="51">
        <v>45185</v>
      </c>
      <c r="F697" s="14">
        <v>11</v>
      </c>
      <c r="G697" s="17">
        <v>3752.8700000000003</v>
      </c>
      <c r="H697" s="27">
        <v>2238.17</v>
      </c>
      <c r="I697">
        <f>YEAR(Table1[[#This Row],[Date]])</f>
        <v>2023</v>
      </c>
      <c r="J697" t="str">
        <f>"Q" &amp; ROUNDUP(MONTH(Table1[[#This Row],[Date]])/3, 0) &amp; "'" &amp; RIGHT(YEAR(Table1[[#This Row],[Date]]), 2)</f>
        <v>Q3'23</v>
      </c>
      <c r="K697" t="str">
        <f>VLOOKUP(Table1[[#This Row],[Store ID]],Table3[[Store ID]:[City]],4,FALSE)</f>
        <v>Los Angeles</v>
      </c>
      <c r="L697" t="str">
        <f>VLOOKUP(Table1[[#This Row],[Product Code]],Table4[[Product Code]:[Brand]],5,FALSE)</f>
        <v>VoltEdge</v>
      </c>
      <c r="M697" t="str">
        <f>VLOOKUP(Table1[[#This Row],[Product Code]],Table4[[Product Code]:[Product Category]],3,FALSE)</f>
        <v>Accessories</v>
      </c>
      <c r="N697" t="str">
        <f>_xlfn.XLOOKUP(Table1[[#This Row],[Product Code]],Table4[Product Code],Table4[Subcategory])</f>
        <v>Keyboards</v>
      </c>
    </row>
    <row r="698" spans="2:14" x14ac:dyDescent="0.3">
      <c r="B698" s="26" t="s">
        <v>25</v>
      </c>
      <c r="C698" s="26" t="str">
        <f>IF(_xlfn.XLOOKUP(TRIM(Table1[[#This Row],[Store ID]]), 'Stores Details'!B700:B719, 'Stores Details'!G700:G719, "") = "Inactive", "Yes", "No")</f>
        <v>No</v>
      </c>
      <c r="D698" s="14" t="s">
        <v>52</v>
      </c>
      <c r="E698" s="51">
        <v>45266</v>
      </c>
      <c r="F698" s="14">
        <v>37</v>
      </c>
      <c r="G698" s="17">
        <v>9975.94</v>
      </c>
      <c r="H698" s="27">
        <v>6063.9299999999994</v>
      </c>
      <c r="I698">
        <f>YEAR(Table1[[#This Row],[Date]])</f>
        <v>2023</v>
      </c>
      <c r="J698" t="str">
        <f>"Q" &amp; ROUNDUP(MONTH(Table1[[#This Row],[Date]])/3, 0) &amp; "'" &amp; RIGHT(YEAR(Table1[[#This Row],[Date]]), 2)</f>
        <v>Q4'23</v>
      </c>
      <c r="K698" t="str">
        <f>VLOOKUP(Table1[[#This Row],[Store ID]],Table3[[Store ID]:[City]],4,FALSE)</f>
        <v>Dallas</v>
      </c>
      <c r="L698" t="str">
        <f>VLOOKUP(Table1[[#This Row],[Product Code]],Table4[[Product Code]:[Brand]],5,FALSE)</f>
        <v>ASUS</v>
      </c>
      <c r="M698" t="str">
        <f>VLOOKUP(Table1[[#This Row],[Product Code]],Table4[[Product Code]:[Product Category]],3,FALSE)</f>
        <v>Accessories</v>
      </c>
      <c r="N698" t="str">
        <f>_xlfn.XLOOKUP(Table1[[#This Row],[Product Code]],Table4[Product Code],Table4[Subcategory])</f>
        <v>Chargers</v>
      </c>
    </row>
    <row r="699" spans="2:14" x14ac:dyDescent="0.3">
      <c r="B699" s="26" t="s">
        <v>17</v>
      </c>
      <c r="C699" s="26" t="str">
        <f>IF(_xlfn.XLOOKUP(TRIM(Table1[[#This Row],[Store ID]]), 'Stores Details'!B701:B720, 'Stores Details'!G701:G720, "") = "Inactive", "Yes", "No")</f>
        <v>No</v>
      </c>
      <c r="D699" s="14" t="s">
        <v>63</v>
      </c>
      <c r="E699" s="51">
        <v>45047</v>
      </c>
      <c r="F699" s="14">
        <v>14</v>
      </c>
      <c r="G699" s="17">
        <v>4646.32</v>
      </c>
      <c r="H699" s="27">
        <v>2767.94</v>
      </c>
      <c r="I699">
        <f>YEAR(Table1[[#This Row],[Date]])</f>
        <v>2023</v>
      </c>
      <c r="J699" t="str">
        <f>"Q" &amp; ROUNDUP(MONTH(Table1[[#This Row],[Date]])/3, 0) &amp; "'" &amp; RIGHT(YEAR(Table1[[#This Row],[Date]]), 2)</f>
        <v>Q2'23</v>
      </c>
      <c r="K699" t="str">
        <f>VLOOKUP(Table1[[#This Row],[Store ID]],Table3[[Store ID]:[City]],4,FALSE)</f>
        <v>Richmond</v>
      </c>
      <c r="L699" t="str">
        <f>VLOOKUP(Table1[[#This Row],[Product Code]],Table4[[Product Code]:[Brand]],5,FALSE)</f>
        <v>Samsung</v>
      </c>
      <c r="M699" t="str">
        <f>VLOOKUP(Table1[[#This Row],[Product Code]],Table4[[Product Code]:[Product Category]],3,FALSE)</f>
        <v>Laptops</v>
      </c>
      <c r="N699" t="str">
        <f>_xlfn.XLOOKUP(Table1[[#This Row],[Product Code]],Table4[Product Code],Table4[Subcategory])</f>
        <v>Gaming Laptops</v>
      </c>
    </row>
    <row r="700" spans="2:14" x14ac:dyDescent="0.3">
      <c r="B700" s="26" t="s">
        <v>26</v>
      </c>
      <c r="C700" s="26" t="str">
        <f>IF(_xlfn.XLOOKUP(TRIM(Table1[[#This Row],[Store ID]]), 'Stores Details'!B702:B721, 'Stores Details'!G702:G721, "") = "Inactive", "Yes", "No")</f>
        <v>No</v>
      </c>
      <c r="D700" s="14" t="s">
        <v>34</v>
      </c>
      <c r="E700" s="51">
        <v>45476</v>
      </c>
      <c r="F700" s="14">
        <v>16</v>
      </c>
      <c r="G700" s="17">
        <v>5170.3999999999996</v>
      </c>
      <c r="H700" s="27">
        <v>3197.76</v>
      </c>
      <c r="I700">
        <f>YEAR(Table1[[#This Row],[Date]])</f>
        <v>2024</v>
      </c>
      <c r="J700" t="str">
        <f>"Q" &amp; ROUNDUP(MONTH(Table1[[#This Row],[Date]])/3, 0) &amp; "'" &amp; RIGHT(YEAR(Table1[[#This Row],[Date]]), 2)</f>
        <v>Q3'24</v>
      </c>
      <c r="K700" t="str">
        <f>VLOOKUP(Table1[[#This Row],[Store ID]],Table3[[Store ID]:[City]],4,FALSE)</f>
        <v>Philadelphia</v>
      </c>
      <c r="L700" t="str">
        <f>VLOOKUP(Table1[[#This Row],[Product Code]],Table4[[Product Code]:[Brand]],5,FALSE)</f>
        <v>Samsung</v>
      </c>
      <c r="M700" t="str">
        <f>VLOOKUP(Table1[[#This Row],[Product Code]],Table4[[Product Code]:[Product Category]],3,FALSE)</f>
        <v>Gaming Consoles</v>
      </c>
      <c r="N700" t="str">
        <f>_xlfn.XLOOKUP(Table1[[#This Row],[Product Code]],Table4[Product Code],Table4[Subcategory])</f>
        <v>Game Consoles</v>
      </c>
    </row>
    <row r="701" spans="2:14" x14ac:dyDescent="0.3">
      <c r="B701" s="26" t="s">
        <v>26</v>
      </c>
      <c r="C701" s="26" t="str">
        <f>IF(_xlfn.XLOOKUP(TRIM(Table1[[#This Row],[Store ID]]), 'Stores Details'!B703:B722, 'Stores Details'!G703:G722, "") = "Inactive", "Yes", "No")</f>
        <v>No</v>
      </c>
      <c r="D701" s="14" t="s">
        <v>69</v>
      </c>
      <c r="E701" s="51">
        <v>45114</v>
      </c>
      <c r="F701" s="14">
        <v>19</v>
      </c>
      <c r="G701" s="17">
        <v>20234.240000000002</v>
      </c>
      <c r="H701" s="27">
        <v>13046.73</v>
      </c>
      <c r="I701">
        <f>YEAR(Table1[[#This Row],[Date]])</f>
        <v>2023</v>
      </c>
      <c r="J701" t="str">
        <f>"Q" &amp; ROUNDUP(MONTH(Table1[[#This Row],[Date]])/3, 0) &amp; "'" &amp; RIGHT(YEAR(Table1[[#This Row],[Date]]), 2)</f>
        <v>Q3'23</v>
      </c>
      <c r="K701" t="str">
        <f>VLOOKUP(Table1[[#This Row],[Store ID]],Table3[[Store ID]:[City]],4,FALSE)</f>
        <v>Philadelphia</v>
      </c>
      <c r="L701" t="str">
        <f>VLOOKUP(Table1[[#This Row],[Product Code]],Table4[[Product Code]:[Brand]],5,FALSE)</f>
        <v>VoltEdge</v>
      </c>
      <c r="M701" t="str">
        <f>VLOOKUP(Table1[[#This Row],[Product Code]],Table4[[Product Code]:[Product Category]],3,FALSE)</f>
        <v>Gaming Consoles</v>
      </c>
      <c r="N701" t="str">
        <f>_xlfn.XLOOKUP(Table1[[#This Row],[Product Code]],Table4[Product Code],Table4[Subcategory])</f>
        <v>VR Headsets</v>
      </c>
    </row>
    <row r="702" spans="2:14" x14ac:dyDescent="0.3">
      <c r="B702" s="26" t="s">
        <v>17</v>
      </c>
      <c r="C702" s="26" t="str">
        <f>IF(_xlfn.XLOOKUP(TRIM(Table1[[#This Row],[Store ID]]), 'Stores Details'!B704:B723, 'Stores Details'!G704:G723, "") = "Inactive", "Yes", "No")</f>
        <v>No</v>
      </c>
      <c r="D702" s="14" t="s">
        <v>77</v>
      </c>
      <c r="E702" s="51">
        <v>45268</v>
      </c>
      <c r="F702" s="14">
        <v>39</v>
      </c>
      <c r="G702" s="17">
        <v>37637.339999999997</v>
      </c>
      <c r="H702" s="27">
        <v>29456.699999999997</v>
      </c>
      <c r="I702">
        <f>YEAR(Table1[[#This Row],[Date]])</f>
        <v>2023</v>
      </c>
      <c r="J702" t="str">
        <f>"Q" &amp; ROUNDUP(MONTH(Table1[[#This Row],[Date]])/3, 0) &amp; "'" &amp; RIGHT(YEAR(Table1[[#This Row],[Date]]), 2)</f>
        <v>Q4'23</v>
      </c>
      <c r="K702" t="str">
        <f>VLOOKUP(Table1[[#This Row],[Store ID]],Table3[[Store ID]:[City]],4,FALSE)</f>
        <v>Richmond</v>
      </c>
      <c r="L702" t="str">
        <f>VLOOKUP(Table1[[#This Row],[Product Code]],Table4[[Product Code]:[Brand]],5,FALSE)</f>
        <v>VoltEdge</v>
      </c>
      <c r="M702" t="str">
        <f>VLOOKUP(Table1[[#This Row],[Product Code]],Table4[[Product Code]:[Product Category]],3,FALSE)</f>
        <v>Headphones</v>
      </c>
      <c r="N702" t="str">
        <f>_xlfn.XLOOKUP(Table1[[#This Row],[Product Code]],Table4[Product Code],Table4[Subcategory])</f>
        <v>Wireless Earbuds</v>
      </c>
    </row>
    <row r="703" spans="2:14" x14ac:dyDescent="0.3">
      <c r="B703" s="26" t="s">
        <v>24</v>
      </c>
      <c r="C703" s="26" t="str">
        <f>IF(_xlfn.XLOOKUP(TRIM(Table1[[#This Row],[Store ID]]), 'Stores Details'!B705:B724, 'Stores Details'!G705:G724, "") = "Inactive", "Yes", "No")</f>
        <v>No</v>
      </c>
      <c r="D703" s="14" t="s">
        <v>55</v>
      </c>
      <c r="E703" s="51">
        <v>45454</v>
      </c>
      <c r="F703" s="14">
        <v>7</v>
      </c>
      <c r="G703" s="17">
        <v>7375.83</v>
      </c>
      <c r="H703" s="27">
        <v>4567.9900000000007</v>
      </c>
      <c r="I703">
        <f>YEAR(Table1[[#This Row],[Date]])</f>
        <v>2024</v>
      </c>
      <c r="J703" t="str">
        <f>"Q" &amp; ROUNDUP(MONTH(Table1[[#This Row],[Date]])/3, 0) &amp; "'" &amp; RIGHT(YEAR(Table1[[#This Row],[Date]]), 2)</f>
        <v>Q2'24</v>
      </c>
      <c r="K703" t="str">
        <f>VLOOKUP(Table1[[#This Row],[Store ID]],Table3[[Store ID]:[City]],4,FALSE)</f>
        <v>Atlanta</v>
      </c>
      <c r="L703" t="str">
        <f>VLOOKUP(Table1[[#This Row],[Product Code]],Table4[[Product Code]:[Brand]],5,FALSE)</f>
        <v>Sony</v>
      </c>
      <c r="M703" t="str">
        <f>VLOOKUP(Table1[[#This Row],[Product Code]],Table4[[Product Code]:[Product Category]],3,FALSE)</f>
        <v>Smart Gadgets</v>
      </c>
      <c r="N703" t="str">
        <f>_xlfn.XLOOKUP(Table1[[#This Row],[Product Code]],Table4[Product Code],Table4[Subcategory])</f>
        <v>Fitness Bands</v>
      </c>
    </row>
    <row r="704" spans="2:14" x14ac:dyDescent="0.3">
      <c r="B704" s="26" t="s">
        <v>27</v>
      </c>
      <c r="C704" s="26" t="str">
        <f>IF(_xlfn.XLOOKUP(TRIM(Table1[[#This Row],[Store ID]]), 'Stores Details'!B706:B725, 'Stores Details'!G706:G725, "") = "Inactive", "Yes", "No")</f>
        <v>No</v>
      </c>
      <c r="D704" s="14" t="s">
        <v>60</v>
      </c>
      <c r="E704" s="51">
        <v>45275</v>
      </c>
      <c r="F704" s="14">
        <v>31</v>
      </c>
      <c r="G704" s="17">
        <v>6692.5899999999992</v>
      </c>
      <c r="H704" s="27">
        <v>4844.37</v>
      </c>
      <c r="I704">
        <f>YEAR(Table1[[#This Row],[Date]])</f>
        <v>2023</v>
      </c>
      <c r="J704" t="str">
        <f>"Q" &amp; ROUNDUP(MONTH(Table1[[#This Row],[Date]])/3, 0) &amp; "'" &amp; RIGHT(YEAR(Table1[[#This Row],[Date]]), 2)</f>
        <v>Q4'23</v>
      </c>
      <c r="K704" t="str">
        <f>VLOOKUP(Table1[[#This Row],[Store ID]],Table3[[Store ID]:[City]],4,FALSE)</f>
        <v>New York</v>
      </c>
      <c r="L704" t="str">
        <f>VLOOKUP(Table1[[#This Row],[Product Code]],Table4[[Product Code]:[Brand]],5,FALSE)</f>
        <v>Dell</v>
      </c>
      <c r="M704" t="str">
        <f>VLOOKUP(Table1[[#This Row],[Product Code]],Table4[[Product Code]:[Product Category]],3,FALSE)</f>
        <v>Accessories</v>
      </c>
      <c r="N704" t="str">
        <f>_xlfn.XLOOKUP(Table1[[#This Row],[Product Code]],Table4[Product Code],Table4[Subcategory])</f>
        <v>Chargers</v>
      </c>
    </row>
    <row r="705" spans="2:14" x14ac:dyDescent="0.3">
      <c r="B705" s="26" t="s">
        <v>19</v>
      </c>
      <c r="C705" s="26" t="str">
        <f>IF(_xlfn.XLOOKUP(TRIM(Table1[[#This Row],[Store ID]]), 'Stores Details'!B707:B726, 'Stores Details'!G707:G726, "") = "Inactive", "Yes", "No")</f>
        <v>No</v>
      </c>
      <c r="D705" s="14" t="s">
        <v>68</v>
      </c>
      <c r="E705" s="51">
        <v>45116</v>
      </c>
      <c r="F705" s="14">
        <v>13</v>
      </c>
      <c r="G705" s="17">
        <v>13570.440000000002</v>
      </c>
      <c r="H705" s="27">
        <v>8372.52</v>
      </c>
      <c r="I705">
        <f>YEAR(Table1[[#This Row],[Date]])</f>
        <v>2023</v>
      </c>
      <c r="J705" t="str">
        <f>"Q" &amp; ROUNDUP(MONTH(Table1[[#This Row],[Date]])/3, 0) &amp; "'" &amp; RIGHT(YEAR(Table1[[#This Row],[Date]]), 2)</f>
        <v>Q3'23</v>
      </c>
      <c r="K705" t="str">
        <f>VLOOKUP(Table1[[#This Row],[Store ID]],Table3[[Store ID]:[City]],4,FALSE)</f>
        <v>Honolulu</v>
      </c>
      <c r="L705" t="str">
        <f>VLOOKUP(Table1[[#This Row],[Product Code]],Table4[[Product Code]:[Brand]],5,FALSE)</f>
        <v>Apple</v>
      </c>
      <c r="M705" t="str">
        <f>VLOOKUP(Table1[[#This Row],[Product Code]],Table4[[Product Code]:[Product Category]],3,FALSE)</f>
        <v>Gaming Consoles</v>
      </c>
      <c r="N705" t="str">
        <f>_xlfn.XLOOKUP(Table1[[#This Row],[Product Code]],Table4[Product Code],Table4[Subcategory])</f>
        <v>VR Headsets</v>
      </c>
    </row>
    <row r="706" spans="2:14" x14ac:dyDescent="0.3">
      <c r="B706" s="26" t="s">
        <v>19</v>
      </c>
      <c r="C706" s="26" t="str">
        <f>IF(_xlfn.XLOOKUP(TRIM(Table1[[#This Row],[Store ID]]), 'Stores Details'!B708:B727, 'Stores Details'!G708:G727, "") = "Inactive", "Yes", "No")</f>
        <v>No</v>
      </c>
      <c r="D706" s="14" t="s">
        <v>44</v>
      </c>
      <c r="E706" s="51">
        <v>45299</v>
      </c>
      <c r="F706" s="14">
        <v>30</v>
      </c>
      <c r="G706" s="17">
        <v>28411.5</v>
      </c>
      <c r="H706" s="27">
        <v>20021.400000000001</v>
      </c>
      <c r="I706">
        <f>YEAR(Table1[[#This Row],[Date]])</f>
        <v>2024</v>
      </c>
      <c r="J706" t="str">
        <f>"Q" &amp; ROUNDUP(MONTH(Table1[[#This Row],[Date]])/3, 0) &amp; "'" &amp; RIGHT(YEAR(Table1[[#This Row],[Date]]), 2)</f>
        <v>Q1'24</v>
      </c>
      <c r="K706" t="str">
        <f>VLOOKUP(Table1[[#This Row],[Store ID]],Table3[[Store ID]:[City]],4,FALSE)</f>
        <v>Honolulu</v>
      </c>
      <c r="L706" t="str">
        <f>VLOOKUP(Table1[[#This Row],[Product Code]],Table4[[Product Code]:[Brand]],5,FALSE)</f>
        <v>Bose</v>
      </c>
      <c r="M706" t="str">
        <f>VLOOKUP(Table1[[#This Row],[Product Code]],Table4[[Product Code]:[Product Category]],3,FALSE)</f>
        <v>Accessories</v>
      </c>
      <c r="N706" t="str">
        <f>_xlfn.XLOOKUP(Table1[[#This Row],[Product Code]],Table4[Product Code],Table4[Subcategory])</f>
        <v>Keyboards</v>
      </c>
    </row>
    <row r="707" spans="2:14" x14ac:dyDescent="0.3">
      <c r="B707" s="26" t="s">
        <v>21</v>
      </c>
      <c r="C707" s="26" t="str">
        <f>IF(_xlfn.XLOOKUP(TRIM(Table1[[#This Row],[Store ID]]), 'Stores Details'!B709:B728, 'Stores Details'!G709:G728, "") = "Inactive", "Yes", "No")</f>
        <v>No</v>
      </c>
      <c r="D707" s="14" t="s">
        <v>72</v>
      </c>
      <c r="E707" s="51">
        <v>45074</v>
      </c>
      <c r="F707" s="14">
        <v>19</v>
      </c>
      <c r="G707" s="17">
        <v>10193.120000000001</v>
      </c>
      <c r="H707" s="27">
        <v>7429.57</v>
      </c>
      <c r="I707">
        <f>YEAR(Table1[[#This Row],[Date]])</f>
        <v>2023</v>
      </c>
      <c r="J707" t="str">
        <f>"Q" &amp; ROUNDUP(MONTH(Table1[[#This Row],[Date]])/3, 0) &amp; "'" &amp; RIGHT(YEAR(Table1[[#This Row],[Date]]), 2)</f>
        <v>Q2'23</v>
      </c>
      <c r="K707" t="str">
        <f>VLOOKUP(Table1[[#This Row],[Store ID]],Table3[[Store ID]:[City]],4,FALSE)</f>
        <v>Raleigh</v>
      </c>
      <c r="L707" t="str">
        <f>VLOOKUP(Table1[[#This Row],[Product Code]],Table4[[Product Code]:[Brand]],5,FALSE)</f>
        <v>VoltEdge</v>
      </c>
      <c r="M707" t="str">
        <f>VLOOKUP(Table1[[#This Row],[Product Code]],Table4[[Product Code]:[Product Category]],3,FALSE)</f>
        <v>Gaming Consoles</v>
      </c>
      <c r="N707" t="str">
        <f>_xlfn.XLOOKUP(Table1[[#This Row],[Product Code]],Table4[Product Code],Table4[Subcategory])</f>
        <v>Game Consoles</v>
      </c>
    </row>
    <row r="708" spans="2:14" x14ac:dyDescent="0.3">
      <c r="B708" s="26" t="s">
        <v>16</v>
      </c>
      <c r="C708" s="26" t="str">
        <f>IF(_xlfn.XLOOKUP(TRIM(Table1[[#This Row],[Store ID]]), 'Stores Details'!B710:B729, 'Stores Details'!G710:G729, "") = "Inactive", "Yes", "No")</f>
        <v>No</v>
      </c>
      <c r="D708" s="14" t="s">
        <v>71</v>
      </c>
      <c r="E708" s="51">
        <v>45561</v>
      </c>
      <c r="F708" s="14">
        <v>9</v>
      </c>
      <c r="G708" s="17">
        <v>2333.4299999999998</v>
      </c>
      <c r="H708" s="27">
        <v>1525.23</v>
      </c>
      <c r="I708">
        <f>YEAR(Table1[[#This Row],[Date]])</f>
        <v>2024</v>
      </c>
      <c r="J708" t="str">
        <f>"Q" &amp; ROUNDUP(MONTH(Table1[[#This Row],[Date]])/3, 0) &amp; "'" &amp; RIGHT(YEAR(Table1[[#This Row],[Date]]), 2)</f>
        <v>Q3'24</v>
      </c>
      <c r="K708" t="str">
        <f>VLOOKUP(Table1[[#This Row],[Store ID]],Table3[[Store ID]:[City]],4,FALSE)</f>
        <v>Chicago</v>
      </c>
      <c r="L708" t="str">
        <f>VLOOKUP(Table1[[#This Row],[Product Code]],Table4[[Product Code]:[Brand]],5,FALSE)</f>
        <v>HP</v>
      </c>
      <c r="M708" t="str">
        <f>VLOOKUP(Table1[[#This Row],[Product Code]],Table4[[Product Code]:[Product Category]],3,FALSE)</f>
        <v>Smart Gadgets</v>
      </c>
      <c r="N708" t="str">
        <f>_xlfn.XLOOKUP(Table1[[#This Row],[Product Code]],Table4[Product Code],Table4[Subcategory])</f>
        <v>Smart Speakers</v>
      </c>
    </row>
    <row r="709" spans="2:14" x14ac:dyDescent="0.3">
      <c r="B709" s="26" t="s">
        <v>19</v>
      </c>
      <c r="C709" s="26" t="str">
        <f>IF(_xlfn.XLOOKUP(TRIM(Table1[[#This Row],[Store ID]]), 'Stores Details'!B711:B730, 'Stores Details'!G711:G730, "") = "Inactive", "Yes", "No")</f>
        <v>No</v>
      </c>
      <c r="D709" s="14" t="s">
        <v>38</v>
      </c>
      <c r="E709" s="51">
        <v>45447</v>
      </c>
      <c r="F709" s="14">
        <v>15</v>
      </c>
      <c r="G709" s="17">
        <v>17559.600000000002</v>
      </c>
      <c r="H709" s="27">
        <v>14027.55</v>
      </c>
      <c r="I709">
        <f>YEAR(Table1[[#This Row],[Date]])</f>
        <v>2024</v>
      </c>
      <c r="J709" t="str">
        <f>"Q" &amp; ROUNDUP(MONTH(Table1[[#This Row],[Date]])/3, 0) &amp; "'" &amp; RIGHT(YEAR(Table1[[#This Row],[Date]]), 2)</f>
        <v>Q2'24</v>
      </c>
      <c r="K709" t="str">
        <f>VLOOKUP(Table1[[#This Row],[Store ID]],Table3[[Store ID]:[City]],4,FALSE)</f>
        <v>Honolulu</v>
      </c>
      <c r="L709" t="str">
        <f>VLOOKUP(Table1[[#This Row],[Product Code]],Table4[[Product Code]:[Brand]],5,FALSE)</f>
        <v>HP</v>
      </c>
      <c r="M709" t="str">
        <f>VLOOKUP(Table1[[#This Row],[Product Code]],Table4[[Product Code]:[Product Category]],3,FALSE)</f>
        <v>Gaming Consoles</v>
      </c>
      <c r="N709" t="str">
        <f>_xlfn.XLOOKUP(Table1[[#This Row],[Product Code]],Table4[Product Code],Table4[Subcategory])</f>
        <v>Game Consoles</v>
      </c>
    </row>
    <row r="710" spans="2:14" x14ac:dyDescent="0.3">
      <c r="B710" s="26" t="s">
        <v>25</v>
      </c>
      <c r="C710" s="26" t="str">
        <f>IF(_xlfn.XLOOKUP(TRIM(Table1[[#This Row],[Store ID]]), 'Stores Details'!B712:B731, 'Stores Details'!G712:G731, "") = "Inactive", "Yes", "No")</f>
        <v>No</v>
      </c>
      <c r="D710" s="14" t="s">
        <v>15</v>
      </c>
      <c r="E710" s="51">
        <v>45575</v>
      </c>
      <c r="F710" s="14">
        <v>30</v>
      </c>
      <c r="G710" s="17">
        <v>16872.3</v>
      </c>
      <c r="H710" s="27">
        <v>12882.9</v>
      </c>
      <c r="I710">
        <f>YEAR(Table1[[#This Row],[Date]])</f>
        <v>2024</v>
      </c>
      <c r="J710" t="str">
        <f>"Q" &amp; ROUNDUP(MONTH(Table1[[#This Row],[Date]])/3, 0) &amp; "'" &amp; RIGHT(YEAR(Table1[[#This Row],[Date]]), 2)</f>
        <v>Q4'24</v>
      </c>
      <c r="K710" t="str">
        <f>VLOOKUP(Table1[[#This Row],[Store ID]],Table3[[Store ID]:[City]],4,FALSE)</f>
        <v>Dallas</v>
      </c>
      <c r="L710" t="str">
        <f>VLOOKUP(Table1[[#This Row],[Product Code]],Table4[[Product Code]:[Brand]],5,FALSE)</f>
        <v>Bose</v>
      </c>
      <c r="M710" t="str">
        <f>VLOOKUP(Table1[[#This Row],[Product Code]],Table4[[Product Code]:[Product Category]],3,FALSE)</f>
        <v>Accessories</v>
      </c>
      <c r="N710" t="str">
        <f>_xlfn.XLOOKUP(Table1[[#This Row],[Product Code]],Table4[Product Code],Table4[Subcategory])</f>
        <v>Mice</v>
      </c>
    </row>
    <row r="711" spans="2:14" x14ac:dyDescent="0.3">
      <c r="B711" s="26" t="s">
        <v>24</v>
      </c>
      <c r="C711" s="26" t="str">
        <f>IF(_xlfn.XLOOKUP(TRIM(Table1[[#This Row],[Store ID]]), 'Stores Details'!B713:B732, 'Stores Details'!G713:G732, "") = "Inactive", "Yes", "No")</f>
        <v>No</v>
      </c>
      <c r="D711" s="14" t="s">
        <v>31</v>
      </c>
      <c r="E711" s="51">
        <v>45488</v>
      </c>
      <c r="F711" s="14">
        <v>8</v>
      </c>
      <c r="G711" s="17">
        <v>4857.84</v>
      </c>
      <c r="H711" s="27">
        <v>2978.72</v>
      </c>
      <c r="I711">
        <f>YEAR(Table1[[#This Row],[Date]])</f>
        <v>2024</v>
      </c>
      <c r="J711" t="str">
        <f>"Q" &amp; ROUNDUP(MONTH(Table1[[#This Row],[Date]])/3, 0) &amp; "'" &amp; RIGHT(YEAR(Table1[[#This Row],[Date]]), 2)</f>
        <v>Q3'24</v>
      </c>
      <c r="K711" t="str">
        <f>VLOOKUP(Table1[[#This Row],[Store ID]],Table3[[Store ID]:[City]],4,FALSE)</f>
        <v>Atlanta</v>
      </c>
      <c r="L711" t="str">
        <f>VLOOKUP(Table1[[#This Row],[Product Code]],Table4[[Product Code]:[Brand]],5,FALSE)</f>
        <v>VoltEdge</v>
      </c>
      <c r="M711" t="str">
        <f>VLOOKUP(Table1[[#This Row],[Product Code]],Table4[[Product Code]:[Product Category]],3,FALSE)</f>
        <v>Laptops</v>
      </c>
      <c r="N711" t="str">
        <f>_xlfn.XLOOKUP(Table1[[#This Row],[Product Code]],Table4[Product Code],Table4[Subcategory])</f>
        <v>Ultrabooks</v>
      </c>
    </row>
    <row r="712" spans="2:14" x14ac:dyDescent="0.3">
      <c r="B712" s="26" t="s">
        <v>23</v>
      </c>
      <c r="C712" s="26" t="str">
        <f>IF(_xlfn.XLOOKUP(TRIM(Table1[[#This Row],[Store ID]]), 'Stores Details'!B714:B733, 'Stores Details'!G714:G733, "") = "Inactive", "Yes", "No")</f>
        <v>No</v>
      </c>
      <c r="D712" s="14" t="s">
        <v>40</v>
      </c>
      <c r="E712" s="51">
        <v>45344</v>
      </c>
      <c r="F712" s="14">
        <v>20</v>
      </c>
      <c r="G712" s="17">
        <v>27075.8</v>
      </c>
      <c r="H712" s="27">
        <v>19489.2</v>
      </c>
      <c r="I712">
        <f>YEAR(Table1[[#This Row],[Date]])</f>
        <v>2024</v>
      </c>
      <c r="J712" t="str">
        <f>"Q" &amp; ROUNDUP(MONTH(Table1[[#This Row],[Date]])/3, 0) &amp; "'" &amp; RIGHT(YEAR(Table1[[#This Row],[Date]]), 2)</f>
        <v>Q1'24</v>
      </c>
      <c r="K712" t="str">
        <f>VLOOKUP(Table1[[#This Row],[Store ID]],Table3[[Store ID]:[City]],4,FALSE)</f>
        <v>San Francisco</v>
      </c>
      <c r="L712" t="str">
        <f>VLOOKUP(Table1[[#This Row],[Product Code]],Table4[[Product Code]:[Brand]],5,FALSE)</f>
        <v>HP</v>
      </c>
      <c r="M712" t="str">
        <f>VLOOKUP(Table1[[#This Row],[Product Code]],Table4[[Product Code]:[Product Category]],3,FALSE)</f>
        <v>Gaming Consoles</v>
      </c>
      <c r="N712" t="str">
        <f>_xlfn.XLOOKUP(Table1[[#This Row],[Product Code]],Table4[Product Code],Table4[Subcategory])</f>
        <v>Game Consoles</v>
      </c>
    </row>
    <row r="713" spans="2:14" x14ac:dyDescent="0.3">
      <c r="B713" s="26" t="s">
        <v>14</v>
      </c>
      <c r="C713" s="26" t="str">
        <f>IF(_xlfn.XLOOKUP(TRIM(Table1[[#This Row],[Store ID]]), 'Stores Details'!B715:B734, 'Stores Details'!G715:G734, "") = "Inactive", "Yes", "No")</f>
        <v>No</v>
      </c>
      <c r="D713" s="14" t="s">
        <v>35</v>
      </c>
      <c r="E713" s="51">
        <v>45377</v>
      </c>
      <c r="F713" s="14">
        <v>26</v>
      </c>
      <c r="G713" s="17">
        <v>10378.16</v>
      </c>
      <c r="H713" s="27">
        <v>7842.6399999999994</v>
      </c>
      <c r="I713">
        <f>YEAR(Table1[[#This Row],[Date]])</f>
        <v>2024</v>
      </c>
      <c r="J713" t="str">
        <f>"Q" &amp; ROUNDUP(MONTH(Table1[[#This Row],[Date]])/3, 0) &amp; "'" &amp; RIGHT(YEAR(Table1[[#This Row],[Date]]), 2)</f>
        <v>Q1'24</v>
      </c>
      <c r="K713" t="str">
        <f>VLOOKUP(Table1[[#This Row],[Store ID]],Table3[[Store ID]:[City]],4,FALSE)</f>
        <v>Los Angeles</v>
      </c>
      <c r="L713" t="str">
        <f>VLOOKUP(Table1[[#This Row],[Product Code]],Table4[[Product Code]:[Brand]],5,FALSE)</f>
        <v>Dell</v>
      </c>
      <c r="M713" t="str">
        <f>VLOOKUP(Table1[[#This Row],[Product Code]],Table4[[Product Code]:[Product Category]],3,FALSE)</f>
        <v>Smart Gadgets</v>
      </c>
      <c r="N713" t="str">
        <f>_xlfn.XLOOKUP(Table1[[#This Row],[Product Code]],Table4[Product Code],Table4[Subcategory])</f>
        <v>Streaming Devices</v>
      </c>
    </row>
    <row r="714" spans="2:14" x14ac:dyDescent="0.3">
      <c r="B714" s="26" t="s">
        <v>17</v>
      </c>
      <c r="C714" s="26" t="str">
        <f>IF(_xlfn.XLOOKUP(TRIM(Table1[[#This Row],[Store ID]]), 'Stores Details'!B716:B735, 'Stores Details'!G716:G735, "") = "Inactive", "Yes", "No")</f>
        <v>No</v>
      </c>
      <c r="D714" s="14" t="s">
        <v>43</v>
      </c>
      <c r="E714" s="51">
        <v>45353</v>
      </c>
      <c r="F714" s="14">
        <v>11</v>
      </c>
      <c r="G714" s="17">
        <v>14641.769999999999</v>
      </c>
      <c r="H714" s="27">
        <v>8993.82</v>
      </c>
      <c r="I714">
        <f>YEAR(Table1[[#This Row],[Date]])</f>
        <v>2024</v>
      </c>
      <c r="J714" t="str">
        <f>"Q" &amp; ROUNDUP(MONTH(Table1[[#This Row],[Date]])/3, 0) &amp; "'" &amp; RIGHT(YEAR(Table1[[#This Row],[Date]]), 2)</f>
        <v>Q1'24</v>
      </c>
      <c r="K714" t="str">
        <f>VLOOKUP(Table1[[#This Row],[Store ID]],Table3[[Store ID]:[City]],4,FALSE)</f>
        <v>Richmond</v>
      </c>
      <c r="L714" t="str">
        <f>VLOOKUP(Table1[[#This Row],[Product Code]],Table4[[Product Code]:[Brand]],5,FALSE)</f>
        <v>Apple</v>
      </c>
      <c r="M714" t="str">
        <f>VLOOKUP(Table1[[#This Row],[Product Code]],Table4[[Product Code]:[Product Category]],3,FALSE)</f>
        <v>Smart Gadgets</v>
      </c>
      <c r="N714" t="str">
        <f>_xlfn.XLOOKUP(Table1[[#This Row],[Product Code]],Table4[Product Code],Table4[Subcategory])</f>
        <v>Smartwatches</v>
      </c>
    </row>
    <row r="715" spans="2:14" x14ac:dyDescent="0.3">
      <c r="B715" s="26" t="s">
        <v>14</v>
      </c>
      <c r="C715" s="26" t="str">
        <f>IF(_xlfn.XLOOKUP(TRIM(Table1[[#This Row],[Store ID]]), 'Stores Details'!B717:B736, 'Stores Details'!G717:G736, "") = "Inactive", "Yes", "No")</f>
        <v>No</v>
      </c>
      <c r="D715" s="14" t="s">
        <v>47</v>
      </c>
      <c r="E715" s="51">
        <v>45410</v>
      </c>
      <c r="F715" s="14">
        <v>2</v>
      </c>
      <c r="G715" s="17">
        <v>2662.46</v>
      </c>
      <c r="H715" s="27">
        <v>1661.42</v>
      </c>
      <c r="I715">
        <f>YEAR(Table1[[#This Row],[Date]])</f>
        <v>2024</v>
      </c>
      <c r="J715" t="str">
        <f>"Q" &amp; ROUNDUP(MONTH(Table1[[#This Row],[Date]])/3, 0) &amp; "'" &amp; RIGHT(YEAR(Table1[[#This Row],[Date]]), 2)</f>
        <v>Q2'24</v>
      </c>
      <c r="K715" t="str">
        <f>VLOOKUP(Table1[[#This Row],[Store ID]],Table3[[Store ID]:[City]],4,FALSE)</f>
        <v>Los Angeles</v>
      </c>
      <c r="L715" t="str">
        <f>VLOOKUP(Table1[[#This Row],[Product Code]],Table4[[Product Code]:[Brand]],5,FALSE)</f>
        <v>Sony</v>
      </c>
      <c r="M715" t="str">
        <f>VLOOKUP(Table1[[#This Row],[Product Code]],Table4[[Product Code]:[Product Category]],3,FALSE)</f>
        <v>Accessories</v>
      </c>
      <c r="N715" t="str">
        <f>_xlfn.XLOOKUP(Table1[[#This Row],[Product Code]],Table4[Product Code],Table4[Subcategory])</f>
        <v>Keyboards</v>
      </c>
    </row>
    <row r="716" spans="2:14" x14ac:dyDescent="0.3">
      <c r="B716" s="26" t="s">
        <v>14</v>
      </c>
      <c r="C716" s="26" t="str">
        <f>IF(_xlfn.XLOOKUP(TRIM(Table1[[#This Row],[Store ID]]), 'Stores Details'!B718:B737, 'Stores Details'!G718:G737, "") = "Inactive", "Yes", "No")</f>
        <v>No</v>
      </c>
      <c r="D716" s="14" t="s">
        <v>41</v>
      </c>
      <c r="E716" s="51">
        <v>45470</v>
      </c>
      <c r="F716" s="14">
        <v>13</v>
      </c>
      <c r="G716" s="17">
        <v>6249.0999999999995</v>
      </c>
      <c r="H716" s="27">
        <v>3925.22</v>
      </c>
      <c r="I716">
        <f>YEAR(Table1[[#This Row],[Date]])</f>
        <v>2024</v>
      </c>
      <c r="J716" t="str">
        <f>"Q" &amp; ROUNDUP(MONTH(Table1[[#This Row],[Date]])/3, 0) &amp; "'" &amp; RIGHT(YEAR(Table1[[#This Row],[Date]]), 2)</f>
        <v>Q2'24</v>
      </c>
      <c r="K716" t="str">
        <f>VLOOKUP(Table1[[#This Row],[Store ID]],Table3[[Store ID]:[City]],4,FALSE)</f>
        <v>Los Angeles</v>
      </c>
      <c r="L716" t="str">
        <f>VLOOKUP(Table1[[#This Row],[Product Code]],Table4[[Product Code]:[Brand]],5,FALSE)</f>
        <v>VoltEdge</v>
      </c>
      <c r="M716" t="str">
        <f>VLOOKUP(Table1[[#This Row],[Product Code]],Table4[[Product Code]:[Product Category]],3,FALSE)</f>
        <v>Laptops</v>
      </c>
      <c r="N716" t="str">
        <f>_xlfn.XLOOKUP(Table1[[#This Row],[Product Code]],Table4[Product Code],Table4[Subcategory])</f>
        <v>Gaming Laptops</v>
      </c>
    </row>
    <row r="717" spans="2:14" x14ac:dyDescent="0.3">
      <c r="B717" s="26" t="s">
        <v>16</v>
      </c>
      <c r="C717" s="26" t="str">
        <f>IF(_xlfn.XLOOKUP(TRIM(Table1[[#This Row],[Store ID]]), 'Stores Details'!B719:B738, 'Stores Details'!G719:G738, "") = "Inactive", "Yes", "No")</f>
        <v>No</v>
      </c>
      <c r="D717" s="14" t="s">
        <v>58</v>
      </c>
      <c r="E717" s="51">
        <v>45068</v>
      </c>
      <c r="F717" s="14">
        <v>14</v>
      </c>
      <c r="G717" s="17">
        <v>12292.980000000001</v>
      </c>
      <c r="H717" s="27">
        <v>8469.58</v>
      </c>
      <c r="I717">
        <f>YEAR(Table1[[#This Row],[Date]])</f>
        <v>2023</v>
      </c>
      <c r="J717" t="str">
        <f>"Q" &amp; ROUNDUP(MONTH(Table1[[#This Row],[Date]])/3, 0) &amp; "'" &amp; RIGHT(YEAR(Table1[[#This Row],[Date]]), 2)</f>
        <v>Q2'23</v>
      </c>
      <c r="K717" t="str">
        <f>VLOOKUP(Table1[[#This Row],[Store ID]],Table3[[Store ID]:[City]],4,FALSE)</f>
        <v>Chicago</v>
      </c>
      <c r="L717" t="str">
        <f>VLOOKUP(Table1[[#This Row],[Product Code]],Table4[[Product Code]:[Brand]],5,FALSE)</f>
        <v>Sony</v>
      </c>
      <c r="M717" t="str">
        <f>VLOOKUP(Table1[[#This Row],[Product Code]],Table4[[Product Code]:[Product Category]],3,FALSE)</f>
        <v>Accessories</v>
      </c>
      <c r="N717" t="str">
        <f>_xlfn.XLOOKUP(Table1[[#This Row],[Product Code]],Table4[Product Code],Table4[Subcategory])</f>
        <v>Chargers</v>
      </c>
    </row>
    <row r="718" spans="2:14" x14ac:dyDescent="0.3">
      <c r="B718" s="26" t="s">
        <v>22</v>
      </c>
      <c r="C718" s="26" t="str">
        <f>IF(_xlfn.XLOOKUP(TRIM(Table1[[#This Row],[Store ID]]), 'Stores Details'!B720:B739, 'Stores Details'!G720:G739, "") = "Inactive", "Yes", "No")</f>
        <v>No</v>
      </c>
      <c r="D718" s="14" t="s">
        <v>33</v>
      </c>
      <c r="E718" s="51">
        <v>45567</v>
      </c>
      <c r="F718" s="14">
        <v>31</v>
      </c>
      <c r="G718" s="17">
        <v>7334.9100000000008</v>
      </c>
      <c r="H718" s="27">
        <v>5678.2699999999995</v>
      </c>
      <c r="I718">
        <f>YEAR(Table1[[#This Row],[Date]])</f>
        <v>2024</v>
      </c>
      <c r="J718" t="str">
        <f>"Q" &amp; ROUNDUP(MONTH(Table1[[#This Row],[Date]])/3, 0) &amp; "'" &amp; RIGHT(YEAR(Table1[[#This Row],[Date]]), 2)</f>
        <v>Q4'24</v>
      </c>
      <c r="K718" t="str">
        <f>VLOOKUP(Table1[[#This Row],[Store ID]],Table3[[Store ID]:[City]],4,FALSE)</f>
        <v>Detroit</v>
      </c>
      <c r="L718" t="str">
        <f>VLOOKUP(Table1[[#This Row],[Product Code]],Table4[[Product Code]:[Brand]],5,FALSE)</f>
        <v>VoltEdge</v>
      </c>
      <c r="M718" t="str">
        <f>VLOOKUP(Table1[[#This Row],[Product Code]],Table4[[Product Code]:[Product Category]],3,FALSE)</f>
        <v>Headphones</v>
      </c>
      <c r="N718" t="str">
        <f>_xlfn.XLOOKUP(Table1[[#This Row],[Product Code]],Table4[Product Code],Table4[Subcategory])</f>
        <v>Wired Headphones</v>
      </c>
    </row>
    <row r="719" spans="2:14" x14ac:dyDescent="0.3">
      <c r="B719" s="26" t="s">
        <v>25</v>
      </c>
      <c r="C719" s="26" t="str">
        <f>IF(_xlfn.XLOOKUP(TRIM(Table1[[#This Row],[Store ID]]), 'Stores Details'!B721:B740, 'Stores Details'!G721:G740, "") = "Inactive", "Yes", "No")</f>
        <v>No</v>
      </c>
      <c r="D719" s="14" t="s">
        <v>48</v>
      </c>
      <c r="E719" s="51">
        <v>45293</v>
      </c>
      <c r="F719" s="14">
        <v>25</v>
      </c>
      <c r="G719" s="17">
        <v>20166.5</v>
      </c>
      <c r="H719" s="27">
        <v>12026</v>
      </c>
      <c r="I719">
        <f>YEAR(Table1[[#This Row],[Date]])</f>
        <v>2024</v>
      </c>
      <c r="J719" t="str">
        <f>"Q" &amp; ROUNDUP(MONTH(Table1[[#This Row],[Date]])/3, 0) &amp; "'" &amp; RIGHT(YEAR(Table1[[#This Row],[Date]]), 2)</f>
        <v>Q1'24</v>
      </c>
      <c r="K719" t="str">
        <f>VLOOKUP(Table1[[#This Row],[Store ID]],Table3[[Store ID]:[City]],4,FALSE)</f>
        <v>Dallas</v>
      </c>
      <c r="L719" t="str">
        <f>VLOOKUP(Table1[[#This Row],[Product Code]],Table4[[Product Code]:[Brand]],5,FALSE)</f>
        <v>VoltEdge</v>
      </c>
      <c r="M719" t="str">
        <f>VLOOKUP(Table1[[#This Row],[Product Code]],Table4[[Product Code]:[Product Category]],3,FALSE)</f>
        <v>Gaming Consoles</v>
      </c>
      <c r="N719" t="str">
        <f>_xlfn.XLOOKUP(Table1[[#This Row],[Product Code]],Table4[Product Code],Table4[Subcategory])</f>
        <v>Game Consoles</v>
      </c>
    </row>
    <row r="720" spans="2:14" x14ac:dyDescent="0.3">
      <c r="B720" s="26" t="s">
        <v>14</v>
      </c>
      <c r="C720" s="26" t="str">
        <f>IF(_xlfn.XLOOKUP(TRIM(Table1[[#This Row],[Store ID]]), 'Stores Details'!B722:B741, 'Stores Details'!G722:G741, "") = "Inactive", "Yes", "No")</f>
        <v>No</v>
      </c>
      <c r="D720" s="14" t="s">
        <v>32</v>
      </c>
      <c r="E720" s="51">
        <v>45478</v>
      </c>
      <c r="F720" s="14">
        <v>16</v>
      </c>
      <c r="G720" s="17">
        <v>2927.68</v>
      </c>
      <c r="H720" s="27">
        <v>2224.16</v>
      </c>
      <c r="I720">
        <f>YEAR(Table1[[#This Row],[Date]])</f>
        <v>2024</v>
      </c>
      <c r="J720" t="str">
        <f>"Q" &amp; ROUNDUP(MONTH(Table1[[#This Row],[Date]])/3, 0) &amp; "'" &amp; RIGHT(YEAR(Table1[[#This Row],[Date]]), 2)</f>
        <v>Q3'24</v>
      </c>
      <c r="K720" t="str">
        <f>VLOOKUP(Table1[[#This Row],[Store ID]],Table3[[Store ID]:[City]],4,FALSE)</f>
        <v>Los Angeles</v>
      </c>
      <c r="L720" t="str">
        <f>VLOOKUP(Table1[[#This Row],[Product Code]],Table4[[Product Code]:[Brand]],5,FALSE)</f>
        <v>Sony</v>
      </c>
      <c r="M720" t="str">
        <f>VLOOKUP(Table1[[#This Row],[Product Code]],Table4[[Product Code]:[Product Category]],3,FALSE)</f>
        <v>Accessories</v>
      </c>
      <c r="N720" t="str">
        <f>_xlfn.XLOOKUP(Table1[[#This Row],[Product Code]],Table4[Product Code],Table4[Subcategory])</f>
        <v>Chargers</v>
      </c>
    </row>
    <row r="721" spans="2:14" x14ac:dyDescent="0.3">
      <c r="B721" s="26" t="s">
        <v>29</v>
      </c>
      <c r="C721" s="26" t="str">
        <f>IF(_xlfn.XLOOKUP(TRIM(Table1[[#This Row],[Store ID]]), 'Stores Details'!B723:B742, 'Stores Details'!G723:G742, "") = "Inactive", "Yes", "No")</f>
        <v>No</v>
      </c>
      <c r="D721" s="14" t="s">
        <v>44</v>
      </c>
      <c r="E721" s="51">
        <v>45490</v>
      </c>
      <c r="F721" s="14">
        <v>20</v>
      </c>
      <c r="G721" s="17">
        <v>18941</v>
      </c>
      <c r="H721" s="27">
        <v>13347.6</v>
      </c>
      <c r="I721">
        <f>YEAR(Table1[[#This Row],[Date]])</f>
        <v>2024</v>
      </c>
      <c r="J721" t="str">
        <f>"Q" &amp; ROUNDUP(MONTH(Table1[[#This Row],[Date]])/3, 0) &amp; "'" &amp; RIGHT(YEAR(Table1[[#This Row],[Date]]), 2)</f>
        <v>Q3'24</v>
      </c>
      <c r="K721" t="str">
        <f>VLOOKUP(Table1[[#This Row],[Store ID]],Table3[[Store ID]:[City]],4,FALSE)</f>
        <v>Kansas City</v>
      </c>
      <c r="L721" t="str">
        <f>VLOOKUP(Table1[[#This Row],[Product Code]],Table4[[Product Code]:[Brand]],5,FALSE)</f>
        <v>Bose</v>
      </c>
      <c r="M721" t="str">
        <f>VLOOKUP(Table1[[#This Row],[Product Code]],Table4[[Product Code]:[Product Category]],3,FALSE)</f>
        <v>Accessories</v>
      </c>
      <c r="N721" t="str">
        <f>_xlfn.XLOOKUP(Table1[[#This Row],[Product Code]],Table4[Product Code],Table4[Subcategory])</f>
        <v>Keyboards</v>
      </c>
    </row>
    <row r="722" spans="2:14" x14ac:dyDescent="0.3">
      <c r="B722" s="26" t="s">
        <v>25</v>
      </c>
      <c r="C722" s="26" t="str">
        <f>IF(_xlfn.XLOOKUP(TRIM(Table1[[#This Row],[Store ID]]), 'Stores Details'!B724:B743, 'Stores Details'!G724:G743, "") = "Inactive", "Yes", "No")</f>
        <v>No</v>
      </c>
      <c r="D722" s="14" t="s">
        <v>35</v>
      </c>
      <c r="E722" s="51">
        <v>45376</v>
      </c>
      <c r="F722" s="14">
        <v>11</v>
      </c>
      <c r="G722" s="17">
        <v>4390.76</v>
      </c>
      <c r="H722" s="27">
        <v>3318.04</v>
      </c>
      <c r="I722">
        <f>YEAR(Table1[[#This Row],[Date]])</f>
        <v>2024</v>
      </c>
      <c r="J722" t="str">
        <f>"Q" &amp; ROUNDUP(MONTH(Table1[[#This Row],[Date]])/3, 0) &amp; "'" &amp; RIGHT(YEAR(Table1[[#This Row],[Date]]), 2)</f>
        <v>Q1'24</v>
      </c>
      <c r="K722" t="str">
        <f>VLOOKUP(Table1[[#This Row],[Store ID]],Table3[[Store ID]:[City]],4,FALSE)</f>
        <v>Dallas</v>
      </c>
      <c r="L722" t="str">
        <f>VLOOKUP(Table1[[#This Row],[Product Code]],Table4[[Product Code]:[Brand]],5,FALSE)</f>
        <v>Dell</v>
      </c>
      <c r="M722" t="str">
        <f>VLOOKUP(Table1[[#This Row],[Product Code]],Table4[[Product Code]:[Product Category]],3,FALSE)</f>
        <v>Smart Gadgets</v>
      </c>
      <c r="N722" t="str">
        <f>_xlfn.XLOOKUP(Table1[[#This Row],[Product Code]],Table4[Product Code],Table4[Subcategory])</f>
        <v>Streaming Devices</v>
      </c>
    </row>
    <row r="723" spans="2:14" x14ac:dyDescent="0.3">
      <c r="B723" s="26" t="s">
        <v>18</v>
      </c>
      <c r="C723" s="26" t="str">
        <f>IF(_xlfn.XLOOKUP(TRIM(Table1[[#This Row],[Store ID]]), 'Stores Details'!B725:B744, 'Stores Details'!G725:G744, "") = "Inactive", "Yes", "No")</f>
        <v>No</v>
      </c>
      <c r="D723" s="14" t="s">
        <v>46</v>
      </c>
      <c r="E723" s="51">
        <v>45477</v>
      </c>
      <c r="F723" s="14">
        <v>9</v>
      </c>
      <c r="G723" s="17">
        <v>7950.5999999999995</v>
      </c>
      <c r="H723" s="27">
        <v>5440.41</v>
      </c>
      <c r="I723">
        <f>YEAR(Table1[[#This Row],[Date]])</f>
        <v>2024</v>
      </c>
      <c r="J723" t="str">
        <f>"Q" &amp; ROUNDUP(MONTH(Table1[[#This Row],[Date]])/3, 0) &amp; "'" &amp; RIGHT(YEAR(Table1[[#This Row],[Date]]), 2)</f>
        <v>Q3'24</v>
      </c>
      <c r="K723" t="str">
        <f>VLOOKUP(Table1[[#This Row],[Store ID]],Table3[[Store ID]:[City]],4,FALSE)</f>
        <v>Minneapolis</v>
      </c>
      <c r="L723" t="str">
        <f>VLOOKUP(Table1[[#This Row],[Product Code]],Table4[[Product Code]:[Brand]],5,FALSE)</f>
        <v>Bose</v>
      </c>
      <c r="M723" t="str">
        <f>VLOOKUP(Table1[[#This Row],[Product Code]],Table4[[Product Code]:[Product Category]],3,FALSE)</f>
        <v>Headphones</v>
      </c>
      <c r="N723" t="str">
        <f>_xlfn.XLOOKUP(Table1[[#This Row],[Product Code]],Table4[Product Code],Table4[Subcategory])</f>
        <v>Wireless Headphones</v>
      </c>
    </row>
    <row r="724" spans="2:14" x14ac:dyDescent="0.3">
      <c r="B724" s="26" t="s">
        <v>14</v>
      </c>
      <c r="C724" s="26" t="str">
        <f>IF(_xlfn.XLOOKUP(TRIM(Table1[[#This Row],[Store ID]]), 'Stores Details'!B726:B745, 'Stores Details'!G726:G745, "") = "Inactive", "Yes", "No")</f>
        <v>No</v>
      </c>
      <c r="D724" s="14" t="s">
        <v>66</v>
      </c>
      <c r="E724" s="51">
        <v>45010</v>
      </c>
      <c r="F724" s="14">
        <v>32</v>
      </c>
      <c r="G724" s="17">
        <v>12407.68</v>
      </c>
      <c r="H724" s="27">
        <v>8301.44</v>
      </c>
      <c r="I724">
        <f>YEAR(Table1[[#This Row],[Date]])</f>
        <v>2023</v>
      </c>
      <c r="J724" t="str">
        <f>"Q" &amp; ROUNDUP(MONTH(Table1[[#This Row],[Date]])/3, 0) &amp; "'" &amp; RIGHT(YEAR(Table1[[#This Row],[Date]]), 2)</f>
        <v>Q1'23</v>
      </c>
      <c r="K724" t="str">
        <f>VLOOKUP(Table1[[#This Row],[Store ID]],Table3[[Store ID]:[City]],4,FALSE)</f>
        <v>Los Angeles</v>
      </c>
      <c r="L724" t="str">
        <f>VLOOKUP(Table1[[#This Row],[Product Code]],Table4[[Product Code]:[Brand]],5,FALSE)</f>
        <v>HP</v>
      </c>
      <c r="M724" t="str">
        <f>VLOOKUP(Table1[[#This Row],[Product Code]],Table4[[Product Code]:[Product Category]],3,FALSE)</f>
        <v>Accessories</v>
      </c>
      <c r="N724" t="str">
        <f>_xlfn.XLOOKUP(Table1[[#This Row],[Product Code]],Table4[Product Code],Table4[Subcategory])</f>
        <v>Chargers</v>
      </c>
    </row>
    <row r="725" spans="2:14" x14ac:dyDescent="0.3">
      <c r="B725" s="26" t="s">
        <v>14</v>
      </c>
      <c r="C725" s="26" t="str">
        <f>IF(_xlfn.XLOOKUP(TRIM(Table1[[#This Row],[Store ID]]), 'Stores Details'!B727:B746, 'Stores Details'!G727:G746, "") = "Inactive", "Yes", "No")</f>
        <v>No</v>
      </c>
      <c r="D725" s="14" t="s">
        <v>61</v>
      </c>
      <c r="E725" s="51">
        <v>45182</v>
      </c>
      <c r="F725" s="14">
        <v>16</v>
      </c>
      <c r="G725" s="17">
        <v>5670.72</v>
      </c>
      <c r="H725" s="27">
        <v>4048.96</v>
      </c>
      <c r="I725">
        <f>YEAR(Table1[[#This Row],[Date]])</f>
        <v>2023</v>
      </c>
      <c r="J725" t="str">
        <f>"Q" &amp; ROUNDUP(MONTH(Table1[[#This Row],[Date]])/3, 0) &amp; "'" &amp; RIGHT(YEAR(Table1[[#This Row],[Date]]), 2)</f>
        <v>Q3'23</v>
      </c>
      <c r="K725" t="str">
        <f>VLOOKUP(Table1[[#This Row],[Store ID]],Table3[[Store ID]:[City]],4,FALSE)</f>
        <v>Los Angeles</v>
      </c>
      <c r="L725" t="str">
        <f>VLOOKUP(Table1[[#This Row],[Product Code]],Table4[[Product Code]:[Brand]],5,FALSE)</f>
        <v>VoltEdge</v>
      </c>
      <c r="M725" t="str">
        <f>VLOOKUP(Table1[[#This Row],[Product Code]],Table4[[Product Code]:[Product Category]],3,FALSE)</f>
        <v>Headphones</v>
      </c>
      <c r="N725" t="str">
        <f>_xlfn.XLOOKUP(Table1[[#This Row],[Product Code]],Table4[Product Code],Table4[Subcategory])</f>
        <v>Wired Headphones</v>
      </c>
    </row>
    <row r="726" spans="2:14" x14ac:dyDescent="0.3">
      <c r="B726" s="26" t="s">
        <v>28</v>
      </c>
      <c r="C726" s="26" t="str">
        <f>IF(_xlfn.XLOOKUP(TRIM(Table1[[#This Row],[Store ID]]), 'Stores Details'!B728:B747, 'Stores Details'!G728:G747, "") = "Inactive", "Yes", "No")</f>
        <v>No</v>
      </c>
      <c r="D726" s="14" t="s">
        <v>51</v>
      </c>
      <c r="E726" s="51">
        <v>44963</v>
      </c>
      <c r="F726" s="14">
        <v>30</v>
      </c>
      <c r="G726" s="17">
        <v>8619</v>
      </c>
      <c r="H726" s="27">
        <v>6980.0999999999995</v>
      </c>
      <c r="I726">
        <f>YEAR(Table1[[#This Row],[Date]])</f>
        <v>2023</v>
      </c>
      <c r="J726" t="str">
        <f>"Q" &amp; ROUNDUP(MONTH(Table1[[#This Row],[Date]])/3, 0) &amp; "'" &amp; RIGHT(YEAR(Table1[[#This Row],[Date]]), 2)</f>
        <v>Q1'23</v>
      </c>
      <c r="K726" t="str">
        <f>VLOOKUP(Table1[[#This Row],[Store ID]],Table3[[Store ID]:[City]],4,FALSE)</f>
        <v>Portland</v>
      </c>
      <c r="L726" t="str">
        <f>VLOOKUP(Table1[[#This Row],[Product Code]],Table4[[Product Code]:[Brand]],5,FALSE)</f>
        <v>Samsung</v>
      </c>
      <c r="M726" t="str">
        <f>VLOOKUP(Table1[[#This Row],[Product Code]],Table4[[Product Code]:[Product Category]],3,FALSE)</f>
        <v>Accessories</v>
      </c>
      <c r="N726" t="str">
        <f>_xlfn.XLOOKUP(Table1[[#This Row],[Product Code]],Table4[Product Code],Table4[Subcategory])</f>
        <v>Mice</v>
      </c>
    </row>
    <row r="727" spans="2:14" x14ac:dyDescent="0.3">
      <c r="B727" s="26" t="s">
        <v>21</v>
      </c>
      <c r="C727" s="26" t="str">
        <f>IF(_xlfn.XLOOKUP(TRIM(Table1[[#This Row],[Store ID]]), 'Stores Details'!B729:B748, 'Stores Details'!G729:G748, "") = "Inactive", "Yes", "No")</f>
        <v>No</v>
      </c>
      <c r="D727" s="14" t="s">
        <v>67</v>
      </c>
      <c r="E727" s="51">
        <v>45284</v>
      </c>
      <c r="F727" s="14">
        <v>41</v>
      </c>
      <c r="G727" s="17">
        <v>43192.68</v>
      </c>
      <c r="H727" s="27">
        <v>25676.66</v>
      </c>
      <c r="I727">
        <f>YEAR(Table1[[#This Row],[Date]])</f>
        <v>2023</v>
      </c>
      <c r="J727" t="str">
        <f>"Q" &amp; ROUNDUP(MONTH(Table1[[#This Row],[Date]])/3, 0) &amp; "'" &amp; RIGHT(YEAR(Table1[[#This Row],[Date]]), 2)</f>
        <v>Q4'23</v>
      </c>
      <c r="K727" t="str">
        <f>VLOOKUP(Table1[[#This Row],[Store ID]],Table3[[Store ID]:[City]],4,FALSE)</f>
        <v>Raleigh</v>
      </c>
      <c r="L727" t="str">
        <f>VLOOKUP(Table1[[#This Row],[Product Code]],Table4[[Product Code]:[Brand]],5,FALSE)</f>
        <v>VoltEdge</v>
      </c>
      <c r="M727" t="str">
        <f>VLOOKUP(Table1[[#This Row],[Product Code]],Table4[[Product Code]:[Product Category]],3,FALSE)</f>
        <v>Accessories</v>
      </c>
      <c r="N727" t="str">
        <f>_xlfn.XLOOKUP(Table1[[#This Row],[Product Code]],Table4[Product Code],Table4[Subcategory])</f>
        <v>Keyboards</v>
      </c>
    </row>
    <row r="728" spans="2:14" x14ac:dyDescent="0.3">
      <c r="B728" s="26" t="s">
        <v>18</v>
      </c>
      <c r="C728" s="26" t="str">
        <f>IF(_xlfn.XLOOKUP(TRIM(Table1[[#This Row],[Store ID]]), 'Stores Details'!B730:B749, 'Stores Details'!G730:G749, "") = "Inactive", "Yes", "No")</f>
        <v>No</v>
      </c>
      <c r="D728" s="14" t="s">
        <v>55</v>
      </c>
      <c r="E728" s="51">
        <v>45053</v>
      </c>
      <c r="F728" s="14">
        <v>20</v>
      </c>
      <c r="G728" s="17">
        <v>21073.800000000003</v>
      </c>
      <c r="H728" s="27">
        <v>13051.400000000001</v>
      </c>
      <c r="I728">
        <f>YEAR(Table1[[#This Row],[Date]])</f>
        <v>2023</v>
      </c>
      <c r="J728" t="str">
        <f>"Q" &amp; ROUNDUP(MONTH(Table1[[#This Row],[Date]])/3, 0) &amp; "'" &amp; RIGHT(YEAR(Table1[[#This Row],[Date]]), 2)</f>
        <v>Q2'23</v>
      </c>
      <c r="K728" t="str">
        <f>VLOOKUP(Table1[[#This Row],[Store ID]],Table3[[Store ID]:[City]],4,FALSE)</f>
        <v>Minneapolis</v>
      </c>
      <c r="L728" t="str">
        <f>VLOOKUP(Table1[[#This Row],[Product Code]],Table4[[Product Code]:[Brand]],5,FALSE)</f>
        <v>Sony</v>
      </c>
      <c r="M728" t="str">
        <f>VLOOKUP(Table1[[#This Row],[Product Code]],Table4[[Product Code]:[Product Category]],3,FALSE)</f>
        <v>Smart Gadgets</v>
      </c>
      <c r="N728" t="str">
        <f>_xlfn.XLOOKUP(Table1[[#This Row],[Product Code]],Table4[Product Code],Table4[Subcategory])</f>
        <v>Fitness Bands</v>
      </c>
    </row>
    <row r="729" spans="2:14" x14ac:dyDescent="0.3">
      <c r="B729" s="26" t="s">
        <v>26</v>
      </c>
      <c r="C729" s="26" t="str">
        <f>IF(_xlfn.XLOOKUP(TRIM(Table1[[#This Row],[Store ID]]), 'Stores Details'!B731:B750, 'Stores Details'!G731:G750, "") = "Inactive", "Yes", "No")</f>
        <v>No</v>
      </c>
      <c r="D729" s="14" t="s">
        <v>75</v>
      </c>
      <c r="E729" s="51">
        <v>45087</v>
      </c>
      <c r="F729" s="14">
        <v>16</v>
      </c>
      <c r="G729" s="17">
        <v>2608.8000000000002</v>
      </c>
      <c r="H729" s="27">
        <v>2017.76</v>
      </c>
      <c r="I729">
        <f>YEAR(Table1[[#This Row],[Date]])</f>
        <v>2023</v>
      </c>
      <c r="J729" t="str">
        <f>"Q" &amp; ROUNDUP(MONTH(Table1[[#This Row],[Date]])/3, 0) &amp; "'" &amp; RIGHT(YEAR(Table1[[#This Row],[Date]]), 2)</f>
        <v>Q2'23</v>
      </c>
      <c r="K729" t="str">
        <f>VLOOKUP(Table1[[#This Row],[Store ID]],Table3[[Store ID]:[City]],4,FALSE)</f>
        <v>Philadelphia</v>
      </c>
      <c r="L729" t="str">
        <f>VLOOKUP(Table1[[#This Row],[Product Code]],Table4[[Product Code]:[Brand]],5,FALSE)</f>
        <v>VoltEdge</v>
      </c>
      <c r="M729" t="str">
        <f>VLOOKUP(Table1[[#This Row],[Product Code]],Table4[[Product Code]:[Product Category]],3,FALSE)</f>
        <v>Accessories</v>
      </c>
      <c r="N729" t="str">
        <f>_xlfn.XLOOKUP(Table1[[#This Row],[Product Code]],Table4[Product Code],Table4[Subcategory])</f>
        <v>Keyboards</v>
      </c>
    </row>
    <row r="730" spans="2:14" x14ac:dyDescent="0.3">
      <c r="B730" s="26" t="s">
        <v>23</v>
      </c>
      <c r="C730" s="26" t="str">
        <f>IF(_xlfn.XLOOKUP(TRIM(Table1[[#This Row],[Store ID]]), 'Stores Details'!B732:B751, 'Stores Details'!G732:G751, "") = "Inactive", "Yes", "No")</f>
        <v>No</v>
      </c>
      <c r="D730" s="14" t="s">
        <v>70</v>
      </c>
      <c r="E730" s="51">
        <v>45163</v>
      </c>
      <c r="F730" s="14">
        <v>19</v>
      </c>
      <c r="G730" s="17">
        <v>10323.84</v>
      </c>
      <c r="H730" s="27">
        <v>7345.0199999999995</v>
      </c>
      <c r="I730">
        <f>YEAR(Table1[[#This Row],[Date]])</f>
        <v>2023</v>
      </c>
      <c r="J730" t="str">
        <f>"Q" &amp; ROUNDUP(MONTH(Table1[[#This Row],[Date]])/3, 0) &amp; "'" &amp; RIGHT(YEAR(Table1[[#This Row],[Date]]), 2)</f>
        <v>Q3'23</v>
      </c>
      <c r="K730" t="str">
        <f>VLOOKUP(Table1[[#This Row],[Store ID]],Table3[[Store ID]:[City]],4,FALSE)</f>
        <v>San Francisco</v>
      </c>
      <c r="L730" t="str">
        <f>VLOOKUP(Table1[[#This Row],[Product Code]],Table4[[Product Code]:[Brand]],5,FALSE)</f>
        <v>VoltEdge</v>
      </c>
      <c r="M730" t="str">
        <f>VLOOKUP(Table1[[#This Row],[Product Code]],Table4[[Product Code]:[Product Category]],3,FALSE)</f>
        <v>Headphones</v>
      </c>
      <c r="N730" t="str">
        <f>_xlfn.XLOOKUP(Table1[[#This Row],[Product Code]],Table4[Product Code],Table4[Subcategory])</f>
        <v>Wireless Headphones</v>
      </c>
    </row>
    <row r="731" spans="2:14" x14ac:dyDescent="0.3">
      <c r="B731" s="26" t="s">
        <v>14</v>
      </c>
      <c r="C731" s="26" t="str">
        <f>IF(_xlfn.XLOOKUP(TRIM(Table1[[#This Row],[Store ID]]), 'Stores Details'!B733:B752, 'Stores Details'!G733:G752, "") = "Inactive", "Yes", "No")</f>
        <v>No</v>
      </c>
      <c r="D731" s="14" t="s">
        <v>42</v>
      </c>
      <c r="E731" s="51">
        <v>45529</v>
      </c>
      <c r="F731" s="14">
        <v>16</v>
      </c>
      <c r="G731" s="17">
        <v>20409.759999999998</v>
      </c>
      <c r="H731" s="27">
        <v>12726.24</v>
      </c>
      <c r="I731">
        <f>YEAR(Table1[[#This Row],[Date]])</f>
        <v>2024</v>
      </c>
      <c r="J731" t="str">
        <f>"Q" &amp; ROUNDUP(MONTH(Table1[[#This Row],[Date]])/3, 0) &amp; "'" &amp; RIGHT(YEAR(Table1[[#This Row],[Date]]), 2)</f>
        <v>Q3'24</v>
      </c>
      <c r="K731" t="str">
        <f>VLOOKUP(Table1[[#This Row],[Store ID]],Table3[[Store ID]:[City]],4,FALSE)</f>
        <v>Los Angeles</v>
      </c>
      <c r="L731" t="str">
        <f>VLOOKUP(Table1[[#This Row],[Product Code]],Table4[[Product Code]:[Brand]],5,FALSE)</f>
        <v>Dell</v>
      </c>
      <c r="M731" t="str">
        <f>VLOOKUP(Table1[[#This Row],[Product Code]],Table4[[Product Code]:[Product Category]],3,FALSE)</f>
        <v>Headphones</v>
      </c>
      <c r="N731" t="str">
        <f>_xlfn.XLOOKUP(Table1[[#This Row],[Product Code]],Table4[Product Code],Table4[Subcategory])</f>
        <v>Wired Headphones</v>
      </c>
    </row>
    <row r="732" spans="2:14" x14ac:dyDescent="0.3">
      <c r="B732" s="26" t="s">
        <v>18</v>
      </c>
      <c r="C732" s="26" t="str">
        <f>IF(_xlfn.XLOOKUP(TRIM(Table1[[#This Row],[Store ID]]), 'Stores Details'!B734:B753, 'Stores Details'!G734:G753, "") = "Inactive", "Yes", "No")</f>
        <v>No</v>
      </c>
      <c r="D732" s="14" t="s">
        <v>15</v>
      </c>
      <c r="E732" s="51">
        <v>45621</v>
      </c>
      <c r="F732" s="14">
        <v>32</v>
      </c>
      <c r="G732" s="17">
        <v>17997.12</v>
      </c>
      <c r="H732" s="27">
        <v>13741.76</v>
      </c>
      <c r="I732">
        <f>YEAR(Table1[[#This Row],[Date]])</f>
        <v>2024</v>
      </c>
      <c r="J732" t="str">
        <f>"Q" &amp; ROUNDUP(MONTH(Table1[[#This Row],[Date]])/3, 0) &amp; "'" &amp; RIGHT(YEAR(Table1[[#This Row],[Date]]), 2)</f>
        <v>Q4'24</v>
      </c>
      <c r="K732" t="str">
        <f>VLOOKUP(Table1[[#This Row],[Store ID]],Table3[[Store ID]:[City]],4,FALSE)</f>
        <v>Minneapolis</v>
      </c>
      <c r="L732" t="str">
        <f>VLOOKUP(Table1[[#This Row],[Product Code]],Table4[[Product Code]:[Brand]],5,FALSE)</f>
        <v>Bose</v>
      </c>
      <c r="M732" t="str">
        <f>VLOOKUP(Table1[[#This Row],[Product Code]],Table4[[Product Code]:[Product Category]],3,FALSE)</f>
        <v>Accessories</v>
      </c>
      <c r="N732" t="str">
        <f>_xlfn.XLOOKUP(Table1[[#This Row],[Product Code]],Table4[Product Code],Table4[Subcategory])</f>
        <v>Mice</v>
      </c>
    </row>
    <row r="733" spans="2:14" x14ac:dyDescent="0.3">
      <c r="B733" s="26" t="s">
        <v>27</v>
      </c>
      <c r="C733" s="26" t="str">
        <f>IF(_xlfn.XLOOKUP(TRIM(Table1[[#This Row],[Store ID]]), 'Stores Details'!B735:B754, 'Stores Details'!G735:G754, "") = "Inactive", "Yes", "No")</f>
        <v>No</v>
      </c>
      <c r="D733" s="14" t="s">
        <v>75</v>
      </c>
      <c r="E733" s="51">
        <v>45088</v>
      </c>
      <c r="F733" s="14">
        <v>8</v>
      </c>
      <c r="G733" s="17">
        <v>1304.4000000000001</v>
      </c>
      <c r="H733" s="27">
        <v>1008.88</v>
      </c>
      <c r="I733">
        <f>YEAR(Table1[[#This Row],[Date]])</f>
        <v>2023</v>
      </c>
      <c r="J733" t="str">
        <f>"Q" &amp; ROUNDUP(MONTH(Table1[[#This Row],[Date]])/3, 0) &amp; "'" &amp; RIGHT(YEAR(Table1[[#This Row],[Date]]), 2)</f>
        <v>Q2'23</v>
      </c>
      <c r="K733" t="str">
        <f>VLOOKUP(Table1[[#This Row],[Store ID]],Table3[[Store ID]:[City]],4,FALSE)</f>
        <v>New York</v>
      </c>
      <c r="L733" t="str">
        <f>VLOOKUP(Table1[[#This Row],[Product Code]],Table4[[Product Code]:[Brand]],5,FALSE)</f>
        <v>VoltEdge</v>
      </c>
      <c r="M733" t="str">
        <f>VLOOKUP(Table1[[#This Row],[Product Code]],Table4[[Product Code]:[Product Category]],3,FALSE)</f>
        <v>Accessories</v>
      </c>
      <c r="N733" t="str">
        <f>_xlfn.XLOOKUP(Table1[[#This Row],[Product Code]],Table4[Product Code],Table4[Subcategory])</f>
        <v>Keyboards</v>
      </c>
    </row>
    <row r="734" spans="2:14" x14ac:dyDescent="0.3">
      <c r="B734" s="26" t="s">
        <v>14</v>
      </c>
      <c r="C734" s="26" t="str">
        <f>IF(_xlfn.XLOOKUP(TRIM(Table1[[#This Row],[Store ID]]), 'Stores Details'!B736:B755, 'Stores Details'!G736:G755, "") = "Inactive", "Yes", "No")</f>
        <v>No</v>
      </c>
      <c r="D734" s="14" t="s">
        <v>34</v>
      </c>
      <c r="E734" s="51">
        <v>45583</v>
      </c>
      <c r="F734" s="14">
        <v>23</v>
      </c>
      <c r="G734" s="17">
        <v>7432.45</v>
      </c>
      <c r="H734" s="27">
        <v>4596.7800000000007</v>
      </c>
      <c r="I734">
        <f>YEAR(Table1[[#This Row],[Date]])</f>
        <v>2024</v>
      </c>
      <c r="J734" t="str">
        <f>"Q" &amp; ROUNDUP(MONTH(Table1[[#This Row],[Date]])/3, 0) &amp; "'" &amp; RIGHT(YEAR(Table1[[#This Row],[Date]]), 2)</f>
        <v>Q4'24</v>
      </c>
      <c r="K734" t="str">
        <f>VLOOKUP(Table1[[#This Row],[Store ID]],Table3[[Store ID]:[City]],4,FALSE)</f>
        <v>Los Angeles</v>
      </c>
      <c r="L734" t="str">
        <f>VLOOKUP(Table1[[#This Row],[Product Code]],Table4[[Product Code]:[Brand]],5,FALSE)</f>
        <v>Samsung</v>
      </c>
      <c r="M734" t="str">
        <f>VLOOKUP(Table1[[#This Row],[Product Code]],Table4[[Product Code]:[Product Category]],3,FALSE)</f>
        <v>Gaming Consoles</v>
      </c>
      <c r="N734" t="str">
        <f>_xlfn.XLOOKUP(Table1[[#This Row],[Product Code]],Table4[Product Code],Table4[Subcategory])</f>
        <v>Game Consoles</v>
      </c>
    </row>
    <row r="735" spans="2:14" x14ac:dyDescent="0.3">
      <c r="B735" s="26" t="s">
        <v>24</v>
      </c>
      <c r="C735" s="26" t="str">
        <f>IF(_xlfn.XLOOKUP(TRIM(Table1[[#This Row],[Store ID]]), 'Stores Details'!B737:B756, 'Stores Details'!G737:G756, "") = "Inactive", "Yes", "No")</f>
        <v>No</v>
      </c>
      <c r="D735" s="14" t="s">
        <v>32</v>
      </c>
      <c r="E735" s="51">
        <v>45439</v>
      </c>
      <c r="F735" s="14">
        <v>18</v>
      </c>
      <c r="G735" s="17">
        <v>3293.64</v>
      </c>
      <c r="H735" s="27">
        <v>2502.1799999999998</v>
      </c>
      <c r="I735">
        <f>YEAR(Table1[[#This Row],[Date]])</f>
        <v>2024</v>
      </c>
      <c r="J735" t="str">
        <f>"Q" &amp; ROUNDUP(MONTH(Table1[[#This Row],[Date]])/3, 0) &amp; "'" &amp; RIGHT(YEAR(Table1[[#This Row],[Date]]), 2)</f>
        <v>Q2'24</v>
      </c>
      <c r="K735" t="str">
        <f>VLOOKUP(Table1[[#This Row],[Store ID]],Table3[[Store ID]:[City]],4,FALSE)</f>
        <v>Atlanta</v>
      </c>
      <c r="L735" t="str">
        <f>VLOOKUP(Table1[[#This Row],[Product Code]],Table4[[Product Code]:[Brand]],5,FALSE)</f>
        <v>Sony</v>
      </c>
      <c r="M735" t="str">
        <f>VLOOKUP(Table1[[#This Row],[Product Code]],Table4[[Product Code]:[Product Category]],3,FALSE)</f>
        <v>Accessories</v>
      </c>
      <c r="N735" t="str">
        <f>_xlfn.XLOOKUP(Table1[[#This Row],[Product Code]],Table4[Product Code],Table4[Subcategory])</f>
        <v>Chargers</v>
      </c>
    </row>
    <row r="736" spans="2:14" x14ac:dyDescent="0.3">
      <c r="B736" s="26" t="s">
        <v>23</v>
      </c>
      <c r="C736" s="26" t="str">
        <f>IF(_xlfn.XLOOKUP(TRIM(Table1[[#This Row],[Store ID]]), 'Stores Details'!B738:B757, 'Stores Details'!G738:G757, "") = "Inactive", "Yes", "No")</f>
        <v>No</v>
      </c>
      <c r="D736" s="14" t="s">
        <v>68</v>
      </c>
      <c r="E736" s="51">
        <v>45215</v>
      </c>
      <c r="F736" s="14">
        <v>35</v>
      </c>
      <c r="G736" s="17">
        <v>36535.800000000003</v>
      </c>
      <c r="H736" s="27">
        <v>22541.399999999998</v>
      </c>
      <c r="I736">
        <f>YEAR(Table1[[#This Row],[Date]])</f>
        <v>2023</v>
      </c>
      <c r="J736" t="str">
        <f>"Q" &amp; ROUNDUP(MONTH(Table1[[#This Row],[Date]])/3, 0) &amp; "'" &amp; RIGHT(YEAR(Table1[[#This Row],[Date]]), 2)</f>
        <v>Q4'23</v>
      </c>
      <c r="K736" t="str">
        <f>VLOOKUP(Table1[[#This Row],[Store ID]],Table3[[Store ID]:[City]],4,FALSE)</f>
        <v>San Francisco</v>
      </c>
      <c r="L736" t="str">
        <f>VLOOKUP(Table1[[#This Row],[Product Code]],Table4[[Product Code]:[Brand]],5,FALSE)</f>
        <v>Apple</v>
      </c>
      <c r="M736" t="str">
        <f>VLOOKUP(Table1[[#This Row],[Product Code]],Table4[[Product Code]:[Product Category]],3,FALSE)</f>
        <v>Gaming Consoles</v>
      </c>
      <c r="N736" t="str">
        <f>_xlfn.XLOOKUP(Table1[[#This Row],[Product Code]],Table4[Product Code],Table4[Subcategory])</f>
        <v>VR Headsets</v>
      </c>
    </row>
    <row r="737" spans="2:14" x14ac:dyDescent="0.3">
      <c r="B737" s="26" t="s">
        <v>24</v>
      </c>
      <c r="C737" s="26" t="str">
        <f>IF(_xlfn.XLOOKUP(TRIM(Table1[[#This Row],[Store ID]]), 'Stores Details'!B739:B758, 'Stores Details'!G739:G758, "") = "Inactive", "Yes", "No")</f>
        <v>No</v>
      </c>
      <c r="D737" s="14" t="s">
        <v>46</v>
      </c>
      <c r="E737" s="51">
        <v>45630</v>
      </c>
      <c r="F737" s="14">
        <v>29</v>
      </c>
      <c r="G737" s="17">
        <v>25618.6</v>
      </c>
      <c r="H737" s="27">
        <v>17530.21</v>
      </c>
      <c r="I737">
        <f>YEAR(Table1[[#This Row],[Date]])</f>
        <v>2024</v>
      </c>
      <c r="J737" t="str">
        <f>"Q" &amp; ROUNDUP(MONTH(Table1[[#This Row],[Date]])/3, 0) &amp; "'" &amp; RIGHT(YEAR(Table1[[#This Row],[Date]]), 2)</f>
        <v>Q4'24</v>
      </c>
      <c r="K737" t="str">
        <f>VLOOKUP(Table1[[#This Row],[Store ID]],Table3[[Store ID]:[City]],4,FALSE)</f>
        <v>Atlanta</v>
      </c>
      <c r="L737" t="str">
        <f>VLOOKUP(Table1[[#This Row],[Product Code]],Table4[[Product Code]:[Brand]],5,FALSE)</f>
        <v>Bose</v>
      </c>
      <c r="M737" t="str">
        <f>VLOOKUP(Table1[[#This Row],[Product Code]],Table4[[Product Code]:[Product Category]],3,FALSE)</f>
        <v>Headphones</v>
      </c>
      <c r="N737" t="str">
        <f>_xlfn.XLOOKUP(Table1[[#This Row],[Product Code]],Table4[Product Code],Table4[Subcategory])</f>
        <v>Wireless Headphones</v>
      </c>
    </row>
    <row r="738" spans="2:14" x14ac:dyDescent="0.3">
      <c r="B738" s="26" t="s">
        <v>28</v>
      </c>
      <c r="C738" s="26" t="str">
        <f>IF(_xlfn.XLOOKUP(TRIM(Table1[[#This Row],[Store ID]]), 'Stores Details'!B740:B759, 'Stores Details'!G740:G759, "") = "Inactive", "Yes", "No")</f>
        <v>No</v>
      </c>
      <c r="D738" s="14" t="s">
        <v>47</v>
      </c>
      <c r="E738" s="51">
        <v>45514</v>
      </c>
      <c r="F738" s="14">
        <v>16</v>
      </c>
      <c r="G738" s="17">
        <v>21299.68</v>
      </c>
      <c r="H738" s="27">
        <v>13291.36</v>
      </c>
      <c r="I738">
        <f>YEAR(Table1[[#This Row],[Date]])</f>
        <v>2024</v>
      </c>
      <c r="J738" t="str">
        <f>"Q" &amp; ROUNDUP(MONTH(Table1[[#This Row],[Date]])/3, 0) &amp; "'" &amp; RIGHT(YEAR(Table1[[#This Row],[Date]]), 2)</f>
        <v>Q3'24</v>
      </c>
      <c r="K738" t="str">
        <f>VLOOKUP(Table1[[#This Row],[Store ID]],Table3[[Store ID]:[City]],4,FALSE)</f>
        <v>Portland</v>
      </c>
      <c r="L738" t="str">
        <f>VLOOKUP(Table1[[#This Row],[Product Code]],Table4[[Product Code]:[Brand]],5,FALSE)</f>
        <v>Sony</v>
      </c>
      <c r="M738" t="str">
        <f>VLOOKUP(Table1[[#This Row],[Product Code]],Table4[[Product Code]:[Product Category]],3,FALSE)</f>
        <v>Accessories</v>
      </c>
      <c r="N738" t="str">
        <f>_xlfn.XLOOKUP(Table1[[#This Row],[Product Code]],Table4[Product Code],Table4[Subcategory])</f>
        <v>Keyboards</v>
      </c>
    </row>
    <row r="739" spans="2:14" x14ac:dyDescent="0.3">
      <c r="B739" s="26" t="s">
        <v>14</v>
      </c>
      <c r="C739" s="26" t="str">
        <f>IF(_xlfn.XLOOKUP(TRIM(Table1[[#This Row],[Store ID]]), 'Stores Details'!B741:B760, 'Stores Details'!G741:G760, "") = "Inactive", "Yes", "No")</f>
        <v>No</v>
      </c>
      <c r="D739" s="14" t="s">
        <v>72</v>
      </c>
      <c r="E739" s="51">
        <v>45619</v>
      </c>
      <c r="F739" s="14">
        <v>25</v>
      </c>
      <c r="G739" s="17">
        <v>13412</v>
      </c>
      <c r="H739" s="27">
        <v>9775.75</v>
      </c>
      <c r="I739">
        <f>YEAR(Table1[[#This Row],[Date]])</f>
        <v>2024</v>
      </c>
      <c r="J739" t="str">
        <f>"Q" &amp; ROUNDUP(MONTH(Table1[[#This Row],[Date]])/3, 0) &amp; "'" &amp; RIGHT(YEAR(Table1[[#This Row],[Date]]), 2)</f>
        <v>Q4'24</v>
      </c>
      <c r="K739" t="str">
        <f>VLOOKUP(Table1[[#This Row],[Store ID]],Table3[[Store ID]:[City]],4,FALSE)</f>
        <v>Los Angeles</v>
      </c>
      <c r="L739" t="str">
        <f>VLOOKUP(Table1[[#This Row],[Product Code]],Table4[[Product Code]:[Brand]],5,FALSE)</f>
        <v>VoltEdge</v>
      </c>
      <c r="M739" t="str">
        <f>VLOOKUP(Table1[[#This Row],[Product Code]],Table4[[Product Code]:[Product Category]],3,FALSE)</f>
        <v>Gaming Consoles</v>
      </c>
      <c r="N739" t="str">
        <f>_xlfn.XLOOKUP(Table1[[#This Row],[Product Code]],Table4[Product Code],Table4[Subcategory])</f>
        <v>Game Consoles</v>
      </c>
    </row>
    <row r="740" spans="2:14" x14ac:dyDescent="0.3">
      <c r="B740" s="26" t="s">
        <v>14</v>
      </c>
      <c r="C740" s="26" t="str">
        <f>IF(_xlfn.XLOOKUP(TRIM(Table1[[#This Row],[Store ID]]), 'Stores Details'!B742:B761, 'Stores Details'!G742:G761, "") = "Inactive", "Yes", "No")</f>
        <v>No</v>
      </c>
      <c r="D740" s="14" t="s">
        <v>33</v>
      </c>
      <c r="E740" s="51">
        <v>45449</v>
      </c>
      <c r="F740" s="14">
        <v>11</v>
      </c>
      <c r="G740" s="17">
        <v>2602.71</v>
      </c>
      <c r="H740" s="27">
        <v>2014.87</v>
      </c>
      <c r="I740">
        <f>YEAR(Table1[[#This Row],[Date]])</f>
        <v>2024</v>
      </c>
      <c r="J740" t="str">
        <f>"Q" &amp; ROUNDUP(MONTH(Table1[[#This Row],[Date]])/3, 0) &amp; "'" &amp; RIGHT(YEAR(Table1[[#This Row],[Date]]), 2)</f>
        <v>Q2'24</v>
      </c>
      <c r="K740" t="str">
        <f>VLOOKUP(Table1[[#This Row],[Store ID]],Table3[[Store ID]:[City]],4,FALSE)</f>
        <v>Los Angeles</v>
      </c>
      <c r="L740" t="str">
        <f>VLOOKUP(Table1[[#This Row],[Product Code]],Table4[[Product Code]:[Brand]],5,FALSE)</f>
        <v>VoltEdge</v>
      </c>
      <c r="M740" t="str">
        <f>VLOOKUP(Table1[[#This Row],[Product Code]],Table4[[Product Code]:[Product Category]],3,FALSE)</f>
        <v>Headphones</v>
      </c>
      <c r="N740" t="str">
        <f>_xlfn.XLOOKUP(Table1[[#This Row],[Product Code]],Table4[Product Code],Table4[Subcategory])</f>
        <v>Wired Headphones</v>
      </c>
    </row>
    <row r="741" spans="2:14" x14ac:dyDescent="0.3">
      <c r="B741" s="26" t="s">
        <v>14</v>
      </c>
      <c r="C741" s="26" t="str">
        <f>IF(_xlfn.XLOOKUP(TRIM(Table1[[#This Row],[Store ID]]), 'Stores Details'!B743:B762, 'Stores Details'!G743:G762, "") = "Inactive", "Yes", "No")</f>
        <v>No</v>
      </c>
      <c r="D741" s="14" t="s">
        <v>54</v>
      </c>
      <c r="E741" s="51">
        <v>45238</v>
      </c>
      <c r="F741" s="14">
        <v>35</v>
      </c>
      <c r="G741" s="17">
        <v>49105.35</v>
      </c>
      <c r="H741" s="27">
        <v>31169.25</v>
      </c>
      <c r="I741">
        <f>YEAR(Table1[[#This Row],[Date]])</f>
        <v>2023</v>
      </c>
      <c r="J741" t="str">
        <f>"Q" &amp; ROUNDUP(MONTH(Table1[[#This Row],[Date]])/3, 0) &amp; "'" &amp; RIGHT(YEAR(Table1[[#This Row],[Date]]), 2)</f>
        <v>Q4'23</v>
      </c>
      <c r="K741" t="str">
        <f>VLOOKUP(Table1[[#This Row],[Store ID]],Table3[[Store ID]:[City]],4,FALSE)</f>
        <v>Los Angeles</v>
      </c>
      <c r="L741" t="str">
        <f>VLOOKUP(Table1[[#This Row],[Product Code]],Table4[[Product Code]:[Brand]],5,FALSE)</f>
        <v>Apple</v>
      </c>
      <c r="M741" t="str">
        <f>VLOOKUP(Table1[[#This Row],[Product Code]],Table4[[Product Code]:[Product Category]],3,FALSE)</f>
        <v>Gaming Consoles</v>
      </c>
      <c r="N741" t="str">
        <f>_xlfn.XLOOKUP(Table1[[#This Row],[Product Code]],Table4[Product Code],Table4[Subcategory])</f>
        <v>Game Consoles</v>
      </c>
    </row>
    <row r="742" spans="2:14" x14ac:dyDescent="0.3">
      <c r="B742" s="26" t="s">
        <v>25</v>
      </c>
      <c r="C742" s="26" t="str">
        <f>IF(_xlfn.XLOOKUP(TRIM(Table1[[#This Row],[Store ID]]), 'Stores Details'!B744:B763, 'Stores Details'!G744:G763, "") = "Inactive", "Yes", "No")</f>
        <v>No</v>
      </c>
      <c r="D742" s="14" t="s">
        <v>55</v>
      </c>
      <c r="E742" s="51">
        <v>45261</v>
      </c>
      <c r="F742" s="14">
        <v>33</v>
      </c>
      <c r="G742" s="17">
        <v>34771.770000000004</v>
      </c>
      <c r="H742" s="27">
        <v>21534.81</v>
      </c>
      <c r="I742">
        <f>YEAR(Table1[[#This Row],[Date]])</f>
        <v>2023</v>
      </c>
      <c r="J742" t="str">
        <f>"Q" &amp; ROUNDUP(MONTH(Table1[[#This Row],[Date]])/3, 0) &amp; "'" &amp; RIGHT(YEAR(Table1[[#This Row],[Date]]), 2)</f>
        <v>Q4'23</v>
      </c>
      <c r="K742" t="str">
        <f>VLOOKUP(Table1[[#This Row],[Store ID]],Table3[[Store ID]:[City]],4,FALSE)</f>
        <v>Dallas</v>
      </c>
      <c r="L742" t="str">
        <f>VLOOKUP(Table1[[#This Row],[Product Code]],Table4[[Product Code]:[Brand]],5,FALSE)</f>
        <v>Sony</v>
      </c>
      <c r="M742" t="str">
        <f>VLOOKUP(Table1[[#This Row],[Product Code]],Table4[[Product Code]:[Product Category]],3,FALSE)</f>
        <v>Smart Gadgets</v>
      </c>
      <c r="N742" t="str">
        <f>_xlfn.XLOOKUP(Table1[[#This Row],[Product Code]],Table4[Product Code],Table4[Subcategory])</f>
        <v>Fitness Bands</v>
      </c>
    </row>
    <row r="743" spans="2:14" x14ac:dyDescent="0.3">
      <c r="B743" s="26" t="s">
        <v>17</v>
      </c>
      <c r="C743" s="26" t="str">
        <f>IF(_xlfn.XLOOKUP(TRIM(Table1[[#This Row],[Store ID]]), 'Stores Details'!B745:B764, 'Stores Details'!G745:G764, "") = "Inactive", "Yes", "No")</f>
        <v>No</v>
      </c>
      <c r="D743" s="14" t="s">
        <v>47</v>
      </c>
      <c r="E743" s="51">
        <v>45525</v>
      </c>
      <c r="F743" s="14">
        <v>9</v>
      </c>
      <c r="G743" s="17">
        <v>11981.07</v>
      </c>
      <c r="H743" s="27">
        <v>7476.39</v>
      </c>
      <c r="I743">
        <f>YEAR(Table1[[#This Row],[Date]])</f>
        <v>2024</v>
      </c>
      <c r="J743" t="str">
        <f>"Q" &amp; ROUNDUP(MONTH(Table1[[#This Row],[Date]])/3, 0) &amp; "'" &amp; RIGHT(YEAR(Table1[[#This Row],[Date]]), 2)</f>
        <v>Q3'24</v>
      </c>
      <c r="K743" t="str">
        <f>VLOOKUP(Table1[[#This Row],[Store ID]],Table3[[Store ID]:[City]],4,FALSE)</f>
        <v>Richmond</v>
      </c>
      <c r="L743" t="str">
        <f>VLOOKUP(Table1[[#This Row],[Product Code]],Table4[[Product Code]:[Brand]],5,FALSE)</f>
        <v>Sony</v>
      </c>
      <c r="M743" t="str">
        <f>VLOOKUP(Table1[[#This Row],[Product Code]],Table4[[Product Code]:[Product Category]],3,FALSE)</f>
        <v>Accessories</v>
      </c>
      <c r="N743" t="str">
        <f>_xlfn.XLOOKUP(Table1[[#This Row],[Product Code]],Table4[Product Code],Table4[Subcategory])</f>
        <v>Keyboards</v>
      </c>
    </row>
    <row r="744" spans="2:14" x14ac:dyDescent="0.3">
      <c r="B744" s="26" t="s">
        <v>17</v>
      </c>
      <c r="C744" s="26" t="str">
        <f>IF(_xlfn.XLOOKUP(TRIM(Table1[[#This Row],[Store ID]]), 'Stores Details'!B746:B765, 'Stores Details'!G746:G765, "") = "Inactive", "Yes", "No")</f>
        <v>No</v>
      </c>
      <c r="D744" s="14" t="s">
        <v>48</v>
      </c>
      <c r="E744" s="51">
        <v>45574</v>
      </c>
      <c r="F744" s="14">
        <v>33</v>
      </c>
      <c r="G744" s="17">
        <v>26619.78</v>
      </c>
      <c r="H744" s="27">
        <v>15874.320000000002</v>
      </c>
      <c r="I744">
        <f>YEAR(Table1[[#This Row],[Date]])</f>
        <v>2024</v>
      </c>
      <c r="J744" t="str">
        <f>"Q" &amp; ROUNDUP(MONTH(Table1[[#This Row],[Date]])/3, 0) &amp; "'" &amp; RIGHT(YEAR(Table1[[#This Row],[Date]]), 2)</f>
        <v>Q4'24</v>
      </c>
      <c r="K744" t="str">
        <f>VLOOKUP(Table1[[#This Row],[Store ID]],Table3[[Store ID]:[City]],4,FALSE)</f>
        <v>Richmond</v>
      </c>
      <c r="L744" t="str">
        <f>VLOOKUP(Table1[[#This Row],[Product Code]],Table4[[Product Code]:[Brand]],5,FALSE)</f>
        <v>VoltEdge</v>
      </c>
      <c r="M744" t="str">
        <f>VLOOKUP(Table1[[#This Row],[Product Code]],Table4[[Product Code]:[Product Category]],3,FALSE)</f>
        <v>Gaming Consoles</v>
      </c>
      <c r="N744" t="str">
        <f>_xlfn.XLOOKUP(Table1[[#This Row],[Product Code]],Table4[Product Code],Table4[Subcategory])</f>
        <v>Game Consoles</v>
      </c>
    </row>
    <row r="745" spans="2:14" x14ac:dyDescent="0.3">
      <c r="B745" s="26" t="s">
        <v>14</v>
      </c>
      <c r="C745" s="26" t="str">
        <f>IF(_xlfn.XLOOKUP(TRIM(Table1[[#This Row],[Store ID]]), 'Stores Details'!B747:B766, 'Stores Details'!G747:G766, "") = "Inactive", "Yes", "No")</f>
        <v>No</v>
      </c>
      <c r="D745" s="14" t="s">
        <v>32</v>
      </c>
      <c r="E745" s="51">
        <v>45337</v>
      </c>
      <c r="F745" s="14">
        <v>29</v>
      </c>
      <c r="G745" s="17">
        <v>5306.42</v>
      </c>
      <c r="H745" s="27">
        <v>4031.29</v>
      </c>
      <c r="I745">
        <f>YEAR(Table1[[#This Row],[Date]])</f>
        <v>2024</v>
      </c>
      <c r="J745" t="str">
        <f>"Q" &amp; ROUNDUP(MONTH(Table1[[#This Row],[Date]])/3, 0) &amp; "'" &amp; RIGHT(YEAR(Table1[[#This Row],[Date]]), 2)</f>
        <v>Q1'24</v>
      </c>
      <c r="K745" t="str">
        <f>VLOOKUP(Table1[[#This Row],[Store ID]],Table3[[Store ID]:[City]],4,FALSE)</f>
        <v>Los Angeles</v>
      </c>
      <c r="L745" t="str">
        <f>VLOOKUP(Table1[[#This Row],[Product Code]],Table4[[Product Code]:[Brand]],5,FALSE)</f>
        <v>Sony</v>
      </c>
      <c r="M745" t="str">
        <f>VLOOKUP(Table1[[#This Row],[Product Code]],Table4[[Product Code]:[Product Category]],3,FALSE)</f>
        <v>Accessories</v>
      </c>
      <c r="N745" t="str">
        <f>_xlfn.XLOOKUP(Table1[[#This Row],[Product Code]],Table4[Product Code],Table4[Subcategory])</f>
        <v>Chargers</v>
      </c>
    </row>
    <row r="746" spans="2:14" x14ac:dyDescent="0.3">
      <c r="B746" s="26" t="s">
        <v>20</v>
      </c>
      <c r="C746" s="26" t="str">
        <f>IF(_xlfn.XLOOKUP(TRIM(Table1[[#This Row],[Store ID]]), 'Stores Details'!B748:B767, 'Stores Details'!G748:G767, "") = "Inactive", "Yes", "No")</f>
        <v>No</v>
      </c>
      <c r="D746" s="14" t="s">
        <v>43</v>
      </c>
      <c r="E746" s="51">
        <v>45562</v>
      </c>
      <c r="F746" s="14">
        <v>10</v>
      </c>
      <c r="G746" s="17">
        <v>13310.699999999999</v>
      </c>
      <c r="H746" s="27">
        <v>8176.2</v>
      </c>
      <c r="I746">
        <f>YEAR(Table1[[#This Row],[Date]])</f>
        <v>2024</v>
      </c>
      <c r="J746" t="str">
        <f>"Q" &amp; ROUNDUP(MONTH(Table1[[#This Row],[Date]])/3, 0) &amp; "'" &amp; RIGHT(YEAR(Table1[[#This Row],[Date]]), 2)</f>
        <v>Q3'24</v>
      </c>
      <c r="K746" t="str">
        <f>VLOOKUP(Table1[[#This Row],[Store ID]],Table3[[Store ID]:[City]],4,FALSE)</f>
        <v>Denver</v>
      </c>
      <c r="L746" t="str">
        <f>VLOOKUP(Table1[[#This Row],[Product Code]],Table4[[Product Code]:[Brand]],5,FALSE)</f>
        <v>Apple</v>
      </c>
      <c r="M746" t="str">
        <f>VLOOKUP(Table1[[#This Row],[Product Code]],Table4[[Product Code]:[Product Category]],3,FALSE)</f>
        <v>Smart Gadgets</v>
      </c>
      <c r="N746" t="str">
        <f>_xlfn.XLOOKUP(Table1[[#This Row],[Product Code]],Table4[Product Code],Table4[Subcategory])</f>
        <v>Smartwatches</v>
      </c>
    </row>
    <row r="747" spans="2:14" x14ac:dyDescent="0.3">
      <c r="B747" s="26" t="s">
        <v>14</v>
      </c>
      <c r="C747" s="26" t="str">
        <f>IF(_xlfn.XLOOKUP(TRIM(Table1[[#This Row],[Store ID]]), 'Stores Details'!B749:B768, 'Stores Details'!G749:G768, "") = "Inactive", "Yes", "No")</f>
        <v>No</v>
      </c>
      <c r="D747" s="14" t="s">
        <v>49</v>
      </c>
      <c r="E747" s="51">
        <v>45573</v>
      </c>
      <c r="F747" s="14">
        <v>26</v>
      </c>
      <c r="G747" s="17">
        <v>28808</v>
      </c>
      <c r="H747" s="27">
        <v>22569.3</v>
      </c>
      <c r="I747">
        <f>YEAR(Table1[[#This Row],[Date]])</f>
        <v>2024</v>
      </c>
      <c r="J747" t="str">
        <f>"Q" &amp; ROUNDUP(MONTH(Table1[[#This Row],[Date]])/3, 0) &amp; "'" &amp; RIGHT(YEAR(Table1[[#This Row],[Date]]), 2)</f>
        <v>Q4'24</v>
      </c>
      <c r="K747" t="str">
        <f>VLOOKUP(Table1[[#This Row],[Store ID]],Table3[[Store ID]:[City]],4,FALSE)</f>
        <v>Los Angeles</v>
      </c>
      <c r="L747" t="str">
        <f>VLOOKUP(Table1[[#This Row],[Product Code]],Table4[[Product Code]:[Brand]],5,FALSE)</f>
        <v>VoltEdge</v>
      </c>
      <c r="M747" t="str">
        <f>VLOOKUP(Table1[[#This Row],[Product Code]],Table4[[Product Code]:[Product Category]],3,FALSE)</f>
        <v>Headphones</v>
      </c>
      <c r="N747" t="str">
        <f>_xlfn.XLOOKUP(Table1[[#This Row],[Product Code]],Table4[Product Code],Table4[Subcategory])</f>
        <v>Noise-Canceling Over-Ear</v>
      </c>
    </row>
    <row r="748" spans="2:14" x14ac:dyDescent="0.3">
      <c r="B748" s="26" t="s">
        <v>14</v>
      </c>
      <c r="C748" s="26" t="str">
        <f>IF(_xlfn.XLOOKUP(TRIM(Table1[[#This Row],[Store ID]]), 'Stores Details'!B750:B769, 'Stores Details'!G750:G769, "") = "Inactive", "Yes", "No")</f>
        <v>No</v>
      </c>
      <c r="D748" s="14" t="s">
        <v>43</v>
      </c>
      <c r="E748" s="51">
        <v>45435</v>
      </c>
      <c r="F748" s="14">
        <v>14</v>
      </c>
      <c r="G748" s="17">
        <v>18634.98</v>
      </c>
      <c r="H748" s="27">
        <v>11446.68</v>
      </c>
      <c r="I748">
        <f>YEAR(Table1[[#This Row],[Date]])</f>
        <v>2024</v>
      </c>
      <c r="J748" t="str">
        <f>"Q" &amp; ROUNDUP(MONTH(Table1[[#This Row],[Date]])/3, 0) &amp; "'" &amp; RIGHT(YEAR(Table1[[#This Row],[Date]]), 2)</f>
        <v>Q2'24</v>
      </c>
      <c r="K748" t="str">
        <f>VLOOKUP(Table1[[#This Row],[Store ID]],Table3[[Store ID]:[City]],4,FALSE)</f>
        <v>Los Angeles</v>
      </c>
      <c r="L748" t="str">
        <f>VLOOKUP(Table1[[#This Row],[Product Code]],Table4[[Product Code]:[Brand]],5,FALSE)</f>
        <v>Apple</v>
      </c>
      <c r="M748" t="str">
        <f>VLOOKUP(Table1[[#This Row],[Product Code]],Table4[[Product Code]:[Product Category]],3,FALSE)</f>
        <v>Smart Gadgets</v>
      </c>
      <c r="N748" t="str">
        <f>_xlfn.XLOOKUP(Table1[[#This Row],[Product Code]],Table4[Product Code],Table4[Subcategory])</f>
        <v>Smartwatches</v>
      </c>
    </row>
    <row r="749" spans="2:14" x14ac:dyDescent="0.3">
      <c r="B749" s="26" t="s">
        <v>21</v>
      </c>
      <c r="C749" s="26" t="str">
        <f>IF(_xlfn.XLOOKUP(TRIM(Table1[[#This Row],[Store ID]]), 'Stores Details'!B751:B770, 'Stores Details'!G751:G770, "") = "Inactive", "Yes", "No")</f>
        <v>No</v>
      </c>
      <c r="D749" s="14" t="s">
        <v>34</v>
      </c>
      <c r="E749" s="51">
        <v>45510</v>
      </c>
      <c r="F749" s="14">
        <v>20</v>
      </c>
      <c r="G749" s="17">
        <v>6463</v>
      </c>
      <c r="H749" s="27">
        <v>3997.2000000000003</v>
      </c>
      <c r="I749">
        <f>YEAR(Table1[[#This Row],[Date]])</f>
        <v>2024</v>
      </c>
      <c r="J749" t="str">
        <f>"Q" &amp; ROUNDUP(MONTH(Table1[[#This Row],[Date]])/3, 0) &amp; "'" &amp; RIGHT(YEAR(Table1[[#This Row],[Date]]), 2)</f>
        <v>Q3'24</v>
      </c>
      <c r="K749" t="str">
        <f>VLOOKUP(Table1[[#This Row],[Store ID]],Table3[[Store ID]:[City]],4,FALSE)</f>
        <v>Raleigh</v>
      </c>
      <c r="L749" t="str">
        <f>VLOOKUP(Table1[[#This Row],[Product Code]],Table4[[Product Code]:[Brand]],5,FALSE)</f>
        <v>Samsung</v>
      </c>
      <c r="M749" t="str">
        <f>VLOOKUP(Table1[[#This Row],[Product Code]],Table4[[Product Code]:[Product Category]],3,FALSE)</f>
        <v>Gaming Consoles</v>
      </c>
      <c r="N749" t="str">
        <f>_xlfn.XLOOKUP(Table1[[#This Row],[Product Code]],Table4[Product Code],Table4[Subcategory])</f>
        <v>Game Consoles</v>
      </c>
    </row>
    <row r="750" spans="2:14" x14ac:dyDescent="0.3">
      <c r="B750" s="26" t="s">
        <v>28</v>
      </c>
      <c r="C750" s="26" t="str">
        <f>IF(_xlfn.XLOOKUP(TRIM(Table1[[#This Row],[Store ID]]), 'Stores Details'!B752:B771, 'Stores Details'!G752:G771, "") = "Inactive", "Yes", "No")</f>
        <v>No</v>
      </c>
      <c r="D750" s="14" t="s">
        <v>15</v>
      </c>
      <c r="E750" s="51">
        <v>45501</v>
      </c>
      <c r="F750" s="14">
        <v>10</v>
      </c>
      <c r="G750" s="17">
        <v>5624.0999999999995</v>
      </c>
      <c r="H750" s="27">
        <v>4294.3</v>
      </c>
      <c r="I750">
        <f>YEAR(Table1[[#This Row],[Date]])</f>
        <v>2024</v>
      </c>
      <c r="J750" t="str">
        <f>"Q" &amp; ROUNDUP(MONTH(Table1[[#This Row],[Date]])/3, 0) &amp; "'" &amp; RIGHT(YEAR(Table1[[#This Row],[Date]]), 2)</f>
        <v>Q3'24</v>
      </c>
      <c r="K750" t="str">
        <f>VLOOKUP(Table1[[#This Row],[Store ID]],Table3[[Store ID]:[City]],4,FALSE)</f>
        <v>Portland</v>
      </c>
      <c r="L750" t="str">
        <f>VLOOKUP(Table1[[#This Row],[Product Code]],Table4[[Product Code]:[Brand]],5,FALSE)</f>
        <v>Bose</v>
      </c>
      <c r="M750" t="str">
        <f>VLOOKUP(Table1[[#This Row],[Product Code]],Table4[[Product Code]:[Product Category]],3,FALSE)</f>
        <v>Accessories</v>
      </c>
      <c r="N750" t="str">
        <f>_xlfn.XLOOKUP(Table1[[#This Row],[Product Code]],Table4[Product Code],Table4[Subcategory])</f>
        <v>Mice</v>
      </c>
    </row>
    <row r="751" spans="2:14" x14ac:dyDescent="0.3">
      <c r="B751" s="26" t="s">
        <v>21</v>
      </c>
      <c r="C751" s="26" t="str">
        <f>IF(_xlfn.XLOOKUP(TRIM(Table1[[#This Row],[Store ID]]), 'Stores Details'!B753:B772, 'Stores Details'!G753:G772, "") = "Inactive", "Yes", "No")</f>
        <v>No</v>
      </c>
      <c r="D751" s="14" t="s">
        <v>38</v>
      </c>
      <c r="E751" s="51">
        <v>45506</v>
      </c>
      <c r="F751" s="14">
        <v>2</v>
      </c>
      <c r="G751" s="17">
        <v>2341.2800000000002</v>
      </c>
      <c r="H751" s="27">
        <v>1870.34</v>
      </c>
      <c r="I751">
        <f>YEAR(Table1[[#This Row],[Date]])</f>
        <v>2024</v>
      </c>
      <c r="J751" t="str">
        <f>"Q" &amp; ROUNDUP(MONTH(Table1[[#This Row],[Date]])/3, 0) &amp; "'" &amp; RIGHT(YEAR(Table1[[#This Row],[Date]]), 2)</f>
        <v>Q3'24</v>
      </c>
      <c r="K751" t="str">
        <f>VLOOKUP(Table1[[#This Row],[Store ID]],Table3[[Store ID]:[City]],4,FALSE)</f>
        <v>Raleigh</v>
      </c>
      <c r="L751" t="str">
        <f>VLOOKUP(Table1[[#This Row],[Product Code]],Table4[[Product Code]:[Brand]],5,FALSE)</f>
        <v>HP</v>
      </c>
      <c r="M751" t="str">
        <f>VLOOKUP(Table1[[#This Row],[Product Code]],Table4[[Product Code]:[Product Category]],3,FALSE)</f>
        <v>Gaming Consoles</v>
      </c>
      <c r="N751" t="str">
        <f>_xlfn.XLOOKUP(Table1[[#This Row],[Product Code]],Table4[Product Code],Table4[Subcategory])</f>
        <v>Game Consoles</v>
      </c>
    </row>
    <row r="752" spans="2:14" x14ac:dyDescent="0.3">
      <c r="B752" s="26" t="s">
        <v>29</v>
      </c>
      <c r="C752" s="26" t="str">
        <f>IF(_xlfn.XLOOKUP(TRIM(Table1[[#This Row],[Store ID]]), 'Stores Details'!B754:B773, 'Stores Details'!G754:G773, "") = "Inactive", "Yes", "No")</f>
        <v>No</v>
      </c>
      <c r="D752" s="14" t="s">
        <v>68</v>
      </c>
      <c r="E752" s="51">
        <v>45098</v>
      </c>
      <c r="F752" s="14">
        <v>15</v>
      </c>
      <c r="G752" s="17">
        <v>15658.2</v>
      </c>
      <c r="H752" s="27">
        <v>9660.5999999999985</v>
      </c>
      <c r="I752">
        <f>YEAR(Table1[[#This Row],[Date]])</f>
        <v>2023</v>
      </c>
      <c r="J752" t="str">
        <f>"Q" &amp; ROUNDUP(MONTH(Table1[[#This Row],[Date]])/3, 0) &amp; "'" &amp; RIGHT(YEAR(Table1[[#This Row],[Date]]), 2)</f>
        <v>Q2'23</v>
      </c>
      <c r="K752" t="str">
        <f>VLOOKUP(Table1[[#This Row],[Store ID]],Table3[[Store ID]:[City]],4,FALSE)</f>
        <v>Kansas City</v>
      </c>
      <c r="L752" t="str">
        <f>VLOOKUP(Table1[[#This Row],[Product Code]],Table4[[Product Code]:[Brand]],5,FALSE)</f>
        <v>Apple</v>
      </c>
      <c r="M752" t="str">
        <f>VLOOKUP(Table1[[#This Row],[Product Code]],Table4[[Product Code]:[Product Category]],3,FALSE)</f>
        <v>Gaming Consoles</v>
      </c>
      <c r="N752" t="str">
        <f>_xlfn.XLOOKUP(Table1[[#This Row],[Product Code]],Table4[Product Code],Table4[Subcategory])</f>
        <v>VR Headsets</v>
      </c>
    </row>
    <row r="753" spans="2:14" x14ac:dyDescent="0.3">
      <c r="B753" s="26" t="s">
        <v>17</v>
      </c>
      <c r="C753" s="26" t="str">
        <f>IF(_xlfn.XLOOKUP(TRIM(Table1[[#This Row],[Store ID]]), 'Stores Details'!B755:B774, 'Stores Details'!G755:G774, "") = "Inactive", "Yes", "No")</f>
        <v>No</v>
      </c>
      <c r="D753" s="14" t="s">
        <v>39</v>
      </c>
      <c r="E753" s="51">
        <v>45650</v>
      </c>
      <c r="F753" s="14">
        <v>37</v>
      </c>
      <c r="G753" s="17">
        <v>15675.79</v>
      </c>
      <c r="H753" s="27">
        <v>10215.700000000001</v>
      </c>
      <c r="I753">
        <f>YEAR(Table1[[#This Row],[Date]])</f>
        <v>2024</v>
      </c>
      <c r="J753" t="str">
        <f>"Q" &amp; ROUNDUP(MONTH(Table1[[#This Row],[Date]])/3, 0) &amp; "'" &amp; RIGHT(YEAR(Table1[[#This Row],[Date]]), 2)</f>
        <v>Q4'24</v>
      </c>
      <c r="K753" t="str">
        <f>VLOOKUP(Table1[[#This Row],[Store ID]],Table3[[Store ID]:[City]],4,FALSE)</f>
        <v>Richmond</v>
      </c>
      <c r="L753" t="str">
        <f>VLOOKUP(Table1[[#This Row],[Product Code]],Table4[[Product Code]:[Brand]],5,FALSE)</f>
        <v>Apple</v>
      </c>
      <c r="M753" t="str">
        <f>VLOOKUP(Table1[[#This Row],[Product Code]],Table4[[Product Code]:[Product Category]],3,FALSE)</f>
        <v>Laptops</v>
      </c>
      <c r="N753" t="str">
        <f>_xlfn.XLOOKUP(Table1[[#This Row],[Product Code]],Table4[Product Code],Table4[Subcategory])</f>
        <v>Ultrabooks</v>
      </c>
    </row>
    <row r="754" spans="2:14" x14ac:dyDescent="0.3">
      <c r="B754" s="26" t="s">
        <v>27</v>
      </c>
      <c r="C754" s="26" t="str">
        <f>IF(_xlfn.XLOOKUP(TRIM(Table1[[#This Row],[Store ID]]), 'Stores Details'!B756:B775, 'Stores Details'!G756:G775, "") = "Inactive", "Yes", "No")</f>
        <v>No</v>
      </c>
      <c r="D754" s="14" t="s">
        <v>70</v>
      </c>
      <c r="E754" s="51">
        <v>45152</v>
      </c>
      <c r="F754" s="14">
        <v>15</v>
      </c>
      <c r="G754" s="17">
        <v>8150.4000000000005</v>
      </c>
      <c r="H754" s="27">
        <v>5798.7</v>
      </c>
      <c r="I754">
        <f>YEAR(Table1[[#This Row],[Date]])</f>
        <v>2023</v>
      </c>
      <c r="J754" t="str">
        <f>"Q" &amp; ROUNDUP(MONTH(Table1[[#This Row],[Date]])/3, 0) &amp; "'" &amp; RIGHT(YEAR(Table1[[#This Row],[Date]]), 2)</f>
        <v>Q3'23</v>
      </c>
      <c r="K754" t="str">
        <f>VLOOKUP(Table1[[#This Row],[Store ID]],Table3[[Store ID]:[City]],4,FALSE)</f>
        <v>New York</v>
      </c>
      <c r="L754" t="str">
        <f>VLOOKUP(Table1[[#This Row],[Product Code]],Table4[[Product Code]:[Brand]],5,FALSE)</f>
        <v>VoltEdge</v>
      </c>
      <c r="M754" t="str">
        <f>VLOOKUP(Table1[[#This Row],[Product Code]],Table4[[Product Code]:[Product Category]],3,FALSE)</f>
        <v>Headphones</v>
      </c>
      <c r="N754" t="str">
        <f>_xlfn.XLOOKUP(Table1[[#This Row],[Product Code]],Table4[Product Code],Table4[Subcategory])</f>
        <v>Wireless Headphones</v>
      </c>
    </row>
    <row r="755" spans="2:14" x14ac:dyDescent="0.3">
      <c r="B755" s="26" t="s">
        <v>17</v>
      </c>
      <c r="C755" s="26" t="str">
        <f>IF(_xlfn.XLOOKUP(TRIM(Table1[[#This Row],[Store ID]]), 'Stores Details'!B757:B776, 'Stores Details'!G757:G776, "") = "Inactive", "Yes", "No")</f>
        <v>No</v>
      </c>
      <c r="D755" s="14" t="s">
        <v>43</v>
      </c>
      <c r="E755" s="51">
        <v>45561</v>
      </c>
      <c r="F755" s="14">
        <v>4</v>
      </c>
      <c r="G755" s="17">
        <v>5324.28</v>
      </c>
      <c r="H755" s="27">
        <v>3270.48</v>
      </c>
      <c r="I755">
        <f>YEAR(Table1[[#This Row],[Date]])</f>
        <v>2024</v>
      </c>
      <c r="J755" t="str">
        <f>"Q" &amp; ROUNDUP(MONTH(Table1[[#This Row],[Date]])/3, 0) &amp; "'" &amp; RIGHT(YEAR(Table1[[#This Row],[Date]]), 2)</f>
        <v>Q3'24</v>
      </c>
      <c r="K755" t="str">
        <f>VLOOKUP(Table1[[#This Row],[Store ID]],Table3[[Store ID]:[City]],4,FALSE)</f>
        <v>Richmond</v>
      </c>
      <c r="L755" t="str">
        <f>VLOOKUP(Table1[[#This Row],[Product Code]],Table4[[Product Code]:[Brand]],5,FALSE)</f>
        <v>Apple</v>
      </c>
      <c r="M755" t="str">
        <f>VLOOKUP(Table1[[#This Row],[Product Code]],Table4[[Product Code]:[Product Category]],3,FALSE)</f>
        <v>Smart Gadgets</v>
      </c>
      <c r="N755" t="str">
        <f>_xlfn.XLOOKUP(Table1[[#This Row],[Product Code]],Table4[Product Code],Table4[Subcategory])</f>
        <v>Smartwatches</v>
      </c>
    </row>
    <row r="756" spans="2:14" x14ac:dyDescent="0.3">
      <c r="B756" s="26" t="s">
        <v>14</v>
      </c>
      <c r="C756" s="26" t="str">
        <f>IF(_xlfn.XLOOKUP(TRIM(Table1[[#This Row],[Store ID]]), 'Stores Details'!B758:B777, 'Stores Details'!G758:G777, "") = "Inactive", "Yes", "No")</f>
        <v>No</v>
      </c>
      <c r="D756" s="14" t="s">
        <v>53</v>
      </c>
      <c r="E756" s="51">
        <v>45122</v>
      </c>
      <c r="F756" s="14">
        <v>20</v>
      </c>
      <c r="G756" s="17">
        <v>1596.2</v>
      </c>
      <c r="H756" s="27">
        <v>1280.3999999999999</v>
      </c>
      <c r="I756">
        <f>YEAR(Table1[[#This Row],[Date]])</f>
        <v>2023</v>
      </c>
      <c r="J756" t="str">
        <f>"Q" &amp; ROUNDUP(MONTH(Table1[[#This Row],[Date]])/3, 0) &amp; "'" &amp; RIGHT(YEAR(Table1[[#This Row],[Date]]), 2)</f>
        <v>Q3'23</v>
      </c>
      <c r="K756" t="str">
        <f>VLOOKUP(Table1[[#This Row],[Store ID]],Table3[[Store ID]:[City]],4,FALSE)</f>
        <v>Los Angeles</v>
      </c>
      <c r="L756" t="str">
        <f>VLOOKUP(Table1[[#This Row],[Product Code]],Table4[[Product Code]:[Brand]],5,FALSE)</f>
        <v>HP</v>
      </c>
      <c r="M756" t="str">
        <f>VLOOKUP(Table1[[#This Row],[Product Code]],Table4[[Product Code]:[Product Category]],3,FALSE)</f>
        <v>Laptops</v>
      </c>
      <c r="N756" t="str">
        <f>_xlfn.XLOOKUP(Table1[[#This Row],[Product Code]],Table4[Product Code],Table4[Subcategory])</f>
        <v>Ultrabooks</v>
      </c>
    </row>
    <row r="757" spans="2:14" x14ac:dyDescent="0.3">
      <c r="B757" s="26" t="s">
        <v>28</v>
      </c>
      <c r="C757" s="26" t="str">
        <f>IF(_xlfn.XLOOKUP(TRIM(Table1[[#This Row],[Store ID]]), 'Stores Details'!B759:B778, 'Stores Details'!G759:G778, "") = "Inactive", "Yes", "No")</f>
        <v>No</v>
      </c>
      <c r="D757" s="14" t="s">
        <v>47</v>
      </c>
      <c r="E757" s="51">
        <v>45305</v>
      </c>
      <c r="F757" s="14">
        <v>14</v>
      </c>
      <c r="G757" s="17">
        <v>18637.22</v>
      </c>
      <c r="H757" s="27">
        <v>11629.94</v>
      </c>
      <c r="I757">
        <f>YEAR(Table1[[#This Row],[Date]])</f>
        <v>2024</v>
      </c>
      <c r="J757" t="str">
        <f>"Q" &amp; ROUNDUP(MONTH(Table1[[#This Row],[Date]])/3, 0) &amp; "'" &amp; RIGHT(YEAR(Table1[[#This Row],[Date]]), 2)</f>
        <v>Q1'24</v>
      </c>
      <c r="K757" t="str">
        <f>VLOOKUP(Table1[[#This Row],[Store ID]],Table3[[Store ID]:[City]],4,FALSE)</f>
        <v>Portland</v>
      </c>
      <c r="L757" t="str">
        <f>VLOOKUP(Table1[[#This Row],[Product Code]],Table4[[Product Code]:[Brand]],5,FALSE)</f>
        <v>Sony</v>
      </c>
      <c r="M757" t="str">
        <f>VLOOKUP(Table1[[#This Row],[Product Code]],Table4[[Product Code]:[Product Category]],3,FALSE)</f>
        <v>Accessories</v>
      </c>
      <c r="N757" t="str">
        <f>_xlfn.XLOOKUP(Table1[[#This Row],[Product Code]],Table4[Product Code],Table4[Subcategory])</f>
        <v>Keyboards</v>
      </c>
    </row>
    <row r="758" spans="2:14" x14ac:dyDescent="0.3">
      <c r="B758" s="26" t="s">
        <v>17</v>
      </c>
      <c r="C758" s="26" t="str">
        <f>IF(_xlfn.XLOOKUP(TRIM(Table1[[#This Row],[Store ID]]), 'Stores Details'!B760:B779, 'Stores Details'!G760:G779, "") = "Inactive", "Yes", "No")</f>
        <v>No</v>
      </c>
      <c r="D758" s="14" t="s">
        <v>44</v>
      </c>
      <c r="E758" s="51">
        <v>45326</v>
      </c>
      <c r="F758" s="14">
        <v>22</v>
      </c>
      <c r="G758" s="17">
        <v>20835.099999999999</v>
      </c>
      <c r="H758" s="27">
        <v>14682.36</v>
      </c>
      <c r="I758">
        <f>YEAR(Table1[[#This Row],[Date]])</f>
        <v>2024</v>
      </c>
      <c r="J758" t="str">
        <f>"Q" &amp; ROUNDUP(MONTH(Table1[[#This Row],[Date]])/3, 0) &amp; "'" &amp; RIGHT(YEAR(Table1[[#This Row],[Date]]), 2)</f>
        <v>Q1'24</v>
      </c>
      <c r="K758" t="str">
        <f>VLOOKUP(Table1[[#This Row],[Store ID]],Table3[[Store ID]:[City]],4,FALSE)</f>
        <v>Richmond</v>
      </c>
      <c r="L758" t="str">
        <f>VLOOKUP(Table1[[#This Row],[Product Code]],Table4[[Product Code]:[Brand]],5,FALSE)</f>
        <v>Bose</v>
      </c>
      <c r="M758" t="str">
        <f>VLOOKUP(Table1[[#This Row],[Product Code]],Table4[[Product Code]:[Product Category]],3,FALSE)</f>
        <v>Accessories</v>
      </c>
      <c r="N758" t="str">
        <f>_xlfn.XLOOKUP(Table1[[#This Row],[Product Code]],Table4[Product Code],Table4[Subcategory])</f>
        <v>Keyboards</v>
      </c>
    </row>
    <row r="759" spans="2:14" x14ac:dyDescent="0.3">
      <c r="B759" s="26" t="s">
        <v>28</v>
      </c>
      <c r="C759" s="26" t="str">
        <f>IF(_xlfn.XLOOKUP(TRIM(Table1[[#This Row],[Store ID]]), 'Stores Details'!B761:B780, 'Stores Details'!G761:G780, "") = "Inactive", "Yes", "No")</f>
        <v>No</v>
      </c>
      <c r="D759" s="14" t="s">
        <v>73</v>
      </c>
      <c r="E759" s="51">
        <v>45609</v>
      </c>
      <c r="F759" s="14">
        <v>30</v>
      </c>
      <c r="G759" s="17">
        <v>26074.799999999999</v>
      </c>
      <c r="H759" s="27">
        <v>19575.899999999998</v>
      </c>
      <c r="I759">
        <f>YEAR(Table1[[#This Row],[Date]])</f>
        <v>2024</v>
      </c>
      <c r="J759" t="str">
        <f>"Q" &amp; ROUNDUP(MONTH(Table1[[#This Row],[Date]])/3, 0) &amp; "'" &amp; RIGHT(YEAR(Table1[[#This Row],[Date]]), 2)</f>
        <v>Q4'24</v>
      </c>
      <c r="K759" t="str">
        <f>VLOOKUP(Table1[[#This Row],[Store ID]],Table3[[Store ID]:[City]],4,FALSE)</f>
        <v>Portland</v>
      </c>
      <c r="L759" t="str">
        <f>VLOOKUP(Table1[[#This Row],[Product Code]],Table4[[Product Code]:[Brand]],5,FALSE)</f>
        <v>ASUS</v>
      </c>
      <c r="M759" t="str">
        <f>VLOOKUP(Table1[[#This Row],[Product Code]],Table4[[Product Code]:[Product Category]],3,FALSE)</f>
        <v>Gaming Consoles</v>
      </c>
      <c r="N759" t="str">
        <f>_xlfn.XLOOKUP(Table1[[#This Row],[Product Code]],Table4[Product Code],Table4[Subcategory])</f>
        <v>VR Headsets</v>
      </c>
    </row>
    <row r="760" spans="2:14" x14ac:dyDescent="0.3">
      <c r="B760" s="26" t="s">
        <v>20</v>
      </c>
      <c r="C760" s="26" t="str">
        <f>IF(_xlfn.XLOOKUP(TRIM(Table1[[#This Row],[Store ID]]), 'Stores Details'!B762:B781, 'Stores Details'!G762:G781, "") = "Inactive", "Yes", "No")</f>
        <v>No</v>
      </c>
      <c r="D760" s="14" t="s">
        <v>68</v>
      </c>
      <c r="E760" s="51">
        <v>45082</v>
      </c>
      <c r="F760" s="14">
        <v>15</v>
      </c>
      <c r="G760" s="17">
        <v>15658.2</v>
      </c>
      <c r="H760" s="27">
        <v>9660.5999999999985</v>
      </c>
      <c r="I760">
        <f>YEAR(Table1[[#This Row],[Date]])</f>
        <v>2023</v>
      </c>
      <c r="J760" t="str">
        <f>"Q" &amp; ROUNDUP(MONTH(Table1[[#This Row],[Date]])/3, 0) &amp; "'" &amp; RIGHT(YEAR(Table1[[#This Row],[Date]]), 2)</f>
        <v>Q2'23</v>
      </c>
      <c r="K760" t="str">
        <f>VLOOKUP(Table1[[#This Row],[Store ID]],Table3[[Store ID]:[City]],4,FALSE)</f>
        <v>Denver</v>
      </c>
      <c r="L760" t="str">
        <f>VLOOKUP(Table1[[#This Row],[Product Code]],Table4[[Product Code]:[Brand]],5,FALSE)</f>
        <v>Apple</v>
      </c>
      <c r="M760" t="str">
        <f>VLOOKUP(Table1[[#This Row],[Product Code]],Table4[[Product Code]:[Product Category]],3,FALSE)</f>
        <v>Gaming Consoles</v>
      </c>
      <c r="N760" t="str">
        <f>_xlfn.XLOOKUP(Table1[[#This Row],[Product Code]],Table4[Product Code],Table4[Subcategory])</f>
        <v>VR Headsets</v>
      </c>
    </row>
    <row r="761" spans="2:14" x14ac:dyDescent="0.3">
      <c r="B761" s="26" t="s">
        <v>25</v>
      </c>
      <c r="C761" s="26" t="str">
        <f>IF(_xlfn.XLOOKUP(TRIM(Table1[[#This Row],[Store ID]]), 'Stores Details'!B763:B782, 'Stores Details'!G763:G782, "") = "Inactive", "Yes", "No")</f>
        <v>No</v>
      </c>
      <c r="D761" s="14" t="s">
        <v>36</v>
      </c>
      <c r="E761" s="51">
        <v>45449</v>
      </c>
      <c r="F761" s="14">
        <v>12</v>
      </c>
      <c r="G761" s="17">
        <v>8759.76</v>
      </c>
      <c r="H761" s="27">
        <v>7067.88</v>
      </c>
      <c r="I761">
        <f>YEAR(Table1[[#This Row],[Date]])</f>
        <v>2024</v>
      </c>
      <c r="J761" t="str">
        <f>"Q" &amp; ROUNDUP(MONTH(Table1[[#This Row],[Date]])/3, 0) &amp; "'" &amp; RIGHT(YEAR(Table1[[#This Row],[Date]]), 2)</f>
        <v>Q2'24</v>
      </c>
      <c r="K761" t="str">
        <f>VLOOKUP(Table1[[#This Row],[Store ID]],Table3[[Store ID]:[City]],4,FALSE)</f>
        <v>Dallas</v>
      </c>
      <c r="L761" t="str">
        <f>VLOOKUP(Table1[[#This Row],[Product Code]],Table4[[Product Code]:[Brand]],5,FALSE)</f>
        <v>VoltEdge</v>
      </c>
      <c r="M761" t="str">
        <f>VLOOKUP(Table1[[#This Row],[Product Code]],Table4[[Product Code]:[Product Category]],3,FALSE)</f>
        <v>Gaming Consoles</v>
      </c>
      <c r="N761" t="str">
        <f>_xlfn.XLOOKUP(Table1[[#This Row],[Product Code]],Table4[Product Code],Table4[Subcategory])</f>
        <v>VR Headsets</v>
      </c>
    </row>
    <row r="762" spans="2:14" x14ac:dyDescent="0.3">
      <c r="B762" s="26" t="s">
        <v>21</v>
      </c>
      <c r="C762" s="26" t="str">
        <f>IF(_xlfn.XLOOKUP(TRIM(Table1[[#This Row],[Store ID]]), 'Stores Details'!B764:B783, 'Stores Details'!G764:G783, "") = "Inactive", "Yes", "No")</f>
        <v>No</v>
      </c>
      <c r="D762" s="14" t="s">
        <v>79</v>
      </c>
      <c r="E762" s="51">
        <v>45087</v>
      </c>
      <c r="F762" s="14">
        <v>5</v>
      </c>
      <c r="G762" s="17">
        <v>4441.05</v>
      </c>
      <c r="H762" s="27">
        <v>3612.25</v>
      </c>
      <c r="I762">
        <f>YEAR(Table1[[#This Row],[Date]])</f>
        <v>2023</v>
      </c>
      <c r="J762" t="str">
        <f>"Q" &amp; ROUNDUP(MONTH(Table1[[#This Row],[Date]])/3, 0) &amp; "'" &amp; RIGHT(YEAR(Table1[[#This Row],[Date]]), 2)</f>
        <v>Q2'23</v>
      </c>
      <c r="K762" t="str">
        <f>VLOOKUP(Table1[[#This Row],[Store ID]],Table3[[Store ID]:[City]],4,FALSE)</f>
        <v>Raleigh</v>
      </c>
      <c r="L762" t="str">
        <f>VLOOKUP(Table1[[#This Row],[Product Code]],Table4[[Product Code]:[Brand]],5,FALSE)</f>
        <v>Sony</v>
      </c>
      <c r="M762" t="str">
        <f>VLOOKUP(Table1[[#This Row],[Product Code]],Table4[[Product Code]:[Product Category]],3,FALSE)</f>
        <v>Accessories</v>
      </c>
      <c r="N762" t="str">
        <f>_xlfn.XLOOKUP(Table1[[#This Row],[Product Code]],Table4[Product Code],Table4[Subcategory])</f>
        <v>Keyboards</v>
      </c>
    </row>
    <row r="763" spans="2:14" x14ac:dyDescent="0.3">
      <c r="B763" s="26" t="s">
        <v>21</v>
      </c>
      <c r="C763" s="26" t="str">
        <f>IF(_xlfn.XLOOKUP(TRIM(Table1[[#This Row],[Store ID]]), 'Stores Details'!B765:B784, 'Stores Details'!G765:G784, "") = "Inactive", "Yes", "No")</f>
        <v>No</v>
      </c>
      <c r="D763" s="14" t="s">
        <v>76</v>
      </c>
      <c r="E763" s="51">
        <v>45212</v>
      </c>
      <c r="F763" s="14">
        <v>24</v>
      </c>
      <c r="G763" s="17">
        <v>5482.32</v>
      </c>
      <c r="H763" s="27">
        <v>4381.4400000000005</v>
      </c>
      <c r="I763">
        <f>YEAR(Table1[[#This Row],[Date]])</f>
        <v>2023</v>
      </c>
      <c r="J763" t="str">
        <f>"Q" &amp; ROUNDUP(MONTH(Table1[[#This Row],[Date]])/3, 0) &amp; "'" &amp; RIGHT(YEAR(Table1[[#This Row],[Date]]), 2)</f>
        <v>Q4'23</v>
      </c>
      <c r="K763" t="str">
        <f>VLOOKUP(Table1[[#This Row],[Store ID]],Table3[[Store ID]:[City]],4,FALSE)</f>
        <v>Raleigh</v>
      </c>
      <c r="L763" t="str">
        <f>VLOOKUP(Table1[[#This Row],[Product Code]],Table4[[Product Code]:[Brand]],5,FALSE)</f>
        <v>ASUS</v>
      </c>
      <c r="M763" t="str">
        <f>VLOOKUP(Table1[[#This Row],[Product Code]],Table4[[Product Code]:[Product Category]],3,FALSE)</f>
        <v>Laptops</v>
      </c>
      <c r="N763" t="str">
        <f>_xlfn.XLOOKUP(Table1[[#This Row],[Product Code]],Table4[Product Code],Table4[Subcategory])</f>
        <v>Ultrabooks</v>
      </c>
    </row>
    <row r="764" spans="2:14" x14ac:dyDescent="0.3">
      <c r="B764" s="26" t="s">
        <v>26</v>
      </c>
      <c r="C764" s="26" t="str">
        <f>IF(_xlfn.XLOOKUP(TRIM(Table1[[#This Row],[Store ID]]), 'Stores Details'!B766:B785, 'Stores Details'!G766:G785, "") = "Inactive", "Yes", "No")</f>
        <v>No</v>
      </c>
      <c r="D764" s="14" t="s">
        <v>47</v>
      </c>
      <c r="E764" s="51">
        <v>45416</v>
      </c>
      <c r="F764" s="14">
        <v>20</v>
      </c>
      <c r="G764" s="17">
        <v>26624.6</v>
      </c>
      <c r="H764" s="27">
        <v>16614.2</v>
      </c>
      <c r="I764">
        <f>YEAR(Table1[[#This Row],[Date]])</f>
        <v>2024</v>
      </c>
      <c r="J764" t="str">
        <f>"Q" &amp; ROUNDUP(MONTH(Table1[[#This Row],[Date]])/3, 0) &amp; "'" &amp; RIGHT(YEAR(Table1[[#This Row],[Date]]), 2)</f>
        <v>Q2'24</v>
      </c>
      <c r="K764" t="str">
        <f>VLOOKUP(Table1[[#This Row],[Store ID]],Table3[[Store ID]:[City]],4,FALSE)</f>
        <v>Philadelphia</v>
      </c>
      <c r="L764" t="str">
        <f>VLOOKUP(Table1[[#This Row],[Product Code]],Table4[[Product Code]:[Brand]],5,FALSE)</f>
        <v>Sony</v>
      </c>
      <c r="M764" t="str">
        <f>VLOOKUP(Table1[[#This Row],[Product Code]],Table4[[Product Code]:[Product Category]],3,FALSE)</f>
        <v>Accessories</v>
      </c>
      <c r="N764" t="str">
        <f>_xlfn.XLOOKUP(Table1[[#This Row],[Product Code]],Table4[Product Code],Table4[Subcategory])</f>
        <v>Keyboards</v>
      </c>
    </row>
    <row r="765" spans="2:14" x14ac:dyDescent="0.3">
      <c r="B765" s="26" t="s">
        <v>18</v>
      </c>
      <c r="C765" s="26" t="str">
        <f>IF(_xlfn.XLOOKUP(TRIM(Table1[[#This Row],[Store ID]]), 'Stores Details'!B767:B786, 'Stores Details'!G767:G786, "") = "Inactive", "Yes", "No")</f>
        <v>No</v>
      </c>
      <c r="D765" s="14" t="s">
        <v>35</v>
      </c>
      <c r="E765" s="51">
        <v>45559</v>
      </c>
      <c r="F765" s="14">
        <v>9</v>
      </c>
      <c r="G765" s="17">
        <v>3592.44</v>
      </c>
      <c r="H765" s="27">
        <v>2714.7599999999998</v>
      </c>
      <c r="I765">
        <f>YEAR(Table1[[#This Row],[Date]])</f>
        <v>2024</v>
      </c>
      <c r="J765" t="str">
        <f>"Q" &amp; ROUNDUP(MONTH(Table1[[#This Row],[Date]])/3, 0) &amp; "'" &amp; RIGHT(YEAR(Table1[[#This Row],[Date]]), 2)</f>
        <v>Q3'24</v>
      </c>
      <c r="K765" t="str">
        <f>VLOOKUP(Table1[[#This Row],[Store ID]],Table3[[Store ID]:[City]],4,FALSE)</f>
        <v>Minneapolis</v>
      </c>
      <c r="L765" t="str">
        <f>VLOOKUP(Table1[[#This Row],[Product Code]],Table4[[Product Code]:[Brand]],5,FALSE)</f>
        <v>Dell</v>
      </c>
      <c r="M765" t="str">
        <f>VLOOKUP(Table1[[#This Row],[Product Code]],Table4[[Product Code]:[Product Category]],3,FALSE)</f>
        <v>Smart Gadgets</v>
      </c>
      <c r="N765" t="str">
        <f>_xlfn.XLOOKUP(Table1[[#This Row],[Product Code]],Table4[Product Code],Table4[Subcategory])</f>
        <v>Streaming Devices</v>
      </c>
    </row>
    <row r="766" spans="2:14" x14ac:dyDescent="0.3">
      <c r="B766" s="26" t="s">
        <v>20</v>
      </c>
      <c r="C766" s="26" t="str">
        <f>IF(_xlfn.XLOOKUP(TRIM(Table1[[#This Row],[Store ID]]), 'Stores Details'!B768:B787, 'Stores Details'!G768:G787, "") = "Inactive", "Yes", "No")</f>
        <v>No</v>
      </c>
      <c r="D766" s="14" t="s">
        <v>75</v>
      </c>
      <c r="E766" s="51">
        <v>45248</v>
      </c>
      <c r="F766" s="14">
        <v>39</v>
      </c>
      <c r="G766" s="17">
        <v>6358.9500000000007</v>
      </c>
      <c r="H766" s="27">
        <v>4918.29</v>
      </c>
      <c r="I766">
        <f>YEAR(Table1[[#This Row],[Date]])</f>
        <v>2023</v>
      </c>
      <c r="J766" t="str">
        <f>"Q" &amp; ROUNDUP(MONTH(Table1[[#This Row],[Date]])/3, 0) &amp; "'" &amp; RIGHT(YEAR(Table1[[#This Row],[Date]]), 2)</f>
        <v>Q4'23</v>
      </c>
      <c r="K766" t="str">
        <f>VLOOKUP(Table1[[#This Row],[Store ID]],Table3[[Store ID]:[City]],4,FALSE)</f>
        <v>Denver</v>
      </c>
      <c r="L766" t="str">
        <f>VLOOKUP(Table1[[#This Row],[Product Code]],Table4[[Product Code]:[Brand]],5,FALSE)</f>
        <v>VoltEdge</v>
      </c>
      <c r="M766" t="str">
        <f>VLOOKUP(Table1[[#This Row],[Product Code]],Table4[[Product Code]:[Product Category]],3,FALSE)</f>
        <v>Accessories</v>
      </c>
      <c r="N766" t="str">
        <f>_xlfn.XLOOKUP(Table1[[#This Row],[Product Code]],Table4[Product Code],Table4[Subcategory])</f>
        <v>Keyboards</v>
      </c>
    </row>
    <row r="767" spans="2:14" x14ac:dyDescent="0.3">
      <c r="B767" s="26" t="s">
        <v>30</v>
      </c>
      <c r="C767" s="26" t="str">
        <f>IF(_xlfn.XLOOKUP(TRIM(Table1[[#This Row],[Store ID]]), 'Stores Details'!B769:B788, 'Stores Details'!G769:G788, "") = "Inactive", "Yes", "No")</f>
        <v>No</v>
      </c>
      <c r="D767" s="14" t="s">
        <v>72</v>
      </c>
      <c r="E767" s="51">
        <v>45263</v>
      </c>
      <c r="F767" s="14">
        <v>38</v>
      </c>
      <c r="G767" s="17">
        <v>20386.240000000002</v>
      </c>
      <c r="H767" s="27">
        <v>14859.14</v>
      </c>
      <c r="I767">
        <f>YEAR(Table1[[#This Row],[Date]])</f>
        <v>2023</v>
      </c>
      <c r="J767" t="str">
        <f>"Q" &amp; ROUNDUP(MONTH(Table1[[#This Row],[Date]])/3, 0) &amp; "'" &amp; RIGHT(YEAR(Table1[[#This Row],[Date]]), 2)</f>
        <v>Q4'23</v>
      </c>
      <c r="K767" t="str">
        <f>VLOOKUP(Table1[[#This Row],[Store ID]],Table3[[Store ID]:[City]],4,FALSE)</f>
        <v>Nashville</v>
      </c>
      <c r="L767" t="str">
        <f>VLOOKUP(Table1[[#This Row],[Product Code]],Table4[[Product Code]:[Brand]],5,FALSE)</f>
        <v>VoltEdge</v>
      </c>
      <c r="M767" t="str">
        <f>VLOOKUP(Table1[[#This Row],[Product Code]],Table4[[Product Code]:[Product Category]],3,FALSE)</f>
        <v>Gaming Consoles</v>
      </c>
      <c r="N767" t="str">
        <f>_xlfn.XLOOKUP(Table1[[#This Row],[Product Code]],Table4[Product Code],Table4[Subcategory])</f>
        <v>Game Consoles</v>
      </c>
    </row>
    <row r="768" spans="2:14" x14ac:dyDescent="0.3">
      <c r="B768" s="26" t="s">
        <v>16</v>
      </c>
      <c r="C768" s="26" t="str">
        <f>IF(_xlfn.XLOOKUP(TRIM(Table1[[#This Row],[Store ID]]), 'Stores Details'!B770:B789, 'Stores Details'!G770:G789, "") = "Inactive", "Yes", "No")</f>
        <v>No</v>
      </c>
      <c r="D768" s="14" t="s">
        <v>70</v>
      </c>
      <c r="E768" s="51">
        <v>45149</v>
      </c>
      <c r="F768" s="14">
        <v>9</v>
      </c>
      <c r="G768" s="17">
        <v>4890.24</v>
      </c>
      <c r="H768" s="27">
        <v>3479.22</v>
      </c>
      <c r="I768">
        <f>YEAR(Table1[[#This Row],[Date]])</f>
        <v>2023</v>
      </c>
      <c r="J768" t="str">
        <f>"Q" &amp; ROUNDUP(MONTH(Table1[[#This Row],[Date]])/3, 0) &amp; "'" &amp; RIGHT(YEAR(Table1[[#This Row],[Date]]), 2)</f>
        <v>Q3'23</v>
      </c>
      <c r="K768" t="str">
        <f>VLOOKUP(Table1[[#This Row],[Store ID]],Table3[[Store ID]:[City]],4,FALSE)</f>
        <v>Chicago</v>
      </c>
      <c r="L768" t="str">
        <f>VLOOKUP(Table1[[#This Row],[Product Code]],Table4[[Product Code]:[Brand]],5,FALSE)</f>
        <v>VoltEdge</v>
      </c>
      <c r="M768" t="str">
        <f>VLOOKUP(Table1[[#This Row],[Product Code]],Table4[[Product Code]:[Product Category]],3,FALSE)</f>
        <v>Headphones</v>
      </c>
      <c r="N768" t="str">
        <f>_xlfn.XLOOKUP(Table1[[#This Row],[Product Code]],Table4[Product Code],Table4[Subcategory])</f>
        <v>Wireless Headphones</v>
      </c>
    </row>
    <row r="769" spans="2:14" x14ac:dyDescent="0.3">
      <c r="B769" s="26" t="s">
        <v>19</v>
      </c>
      <c r="C769" s="26" t="str">
        <f>IF(_xlfn.XLOOKUP(TRIM(Table1[[#This Row],[Store ID]]), 'Stores Details'!B771:B790, 'Stores Details'!G771:G790, "") = "Inactive", "Yes", "No")</f>
        <v>No</v>
      </c>
      <c r="D769" s="14" t="s">
        <v>39</v>
      </c>
      <c r="E769" s="51">
        <v>45579</v>
      </c>
      <c r="F769" s="14">
        <v>30</v>
      </c>
      <c r="G769" s="17">
        <v>12710.1</v>
      </c>
      <c r="H769" s="27">
        <v>8283</v>
      </c>
      <c r="I769">
        <f>YEAR(Table1[[#This Row],[Date]])</f>
        <v>2024</v>
      </c>
      <c r="J769" t="str">
        <f>"Q" &amp; ROUNDUP(MONTH(Table1[[#This Row],[Date]])/3, 0) &amp; "'" &amp; RIGHT(YEAR(Table1[[#This Row],[Date]]), 2)</f>
        <v>Q4'24</v>
      </c>
      <c r="K769" t="str">
        <f>VLOOKUP(Table1[[#This Row],[Store ID]],Table3[[Store ID]:[City]],4,FALSE)</f>
        <v>Honolulu</v>
      </c>
      <c r="L769" t="str">
        <f>VLOOKUP(Table1[[#This Row],[Product Code]],Table4[[Product Code]:[Brand]],5,FALSE)</f>
        <v>Apple</v>
      </c>
      <c r="M769" t="str">
        <f>VLOOKUP(Table1[[#This Row],[Product Code]],Table4[[Product Code]:[Product Category]],3,FALSE)</f>
        <v>Laptops</v>
      </c>
      <c r="N769" t="str">
        <f>_xlfn.XLOOKUP(Table1[[#This Row],[Product Code]],Table4[Product Code],Table4[Subcategory])</f>
        <v>Ultrabooks</v>
      </c>
    </row>
    <row r="770" spans="2:14" x14ac:dyDescent="0.3">
      <c r="B770" s="26" t="s">
        <v>27</v>
      </c>
      <c r="C770" s="26" t="str">
        <f>IF(_xlfn.XLOOKUP(TRIM(Table1[[#This Row],[Store ID]]), 'Stores Details'!B772:B791, 'Stores Details'!G772:G791, "") = "Inactive", "Yes", "No")</f>
        <v>No</v>
      </c>
      <c r="D770" s="14" t="s">
        <v>78</v>
      </c>
      <c r="E770" s="51">
        <v>45194</v>
      </c>
      <c r="F770" s="14">
        <v>19</v>
      </c>
      <c r="G770" s="17">
        <v>2548.85</v>
      </c>
      <c r="H770" s="27">
        <v>2105.58</v>
      </c>
      <c r="I770">
        <f>YEAR(Table1[[#This Row],[Date]])</f>
        <v>2023</v>
      </c>
      <c r="J770" t="str">
        <f>"Q" &amp; ROUNDUP(MONTH(Table1[[#This Row],[Date]])/3, 0) &amp; "'" &amp; RIGHT(YEAR(Table1[[#This Row],[Date]]), 2)</f>
        <v>Q3'23</v>
      </c>
      <c r="K770" t="str">
        <f>VLOOKUP(Table1[[#This Row],[Store ID]],Table3[[Store ID]:[City]],4,FALSE)</f>
        <v>New York</v>
      </c>
      <c r="L770" t="str">
        <f>VLOOKUP(Table1[[#This Row],[Product Code]],Table4[[Product Code]:[Brand]],5,FALSE)</f>
        <v>VoltEdge</v>
      </c>
      <c r="M770" t="str">
        <f>VLOOKUP(Table1[[#This Row],[Product Code]],Table4[[Product Code]:[Product Category]],3,FALSE)</f>
        <v>Accessories</v>
      </c>
      <c r="N770" t="str">
        <f>_xlfn.XLOOKUP(Table1[[#This Row],[Product Code]],Table4[Product Code],Table4[Subcategory])</f>
        <v>Laptop Sleeves</v>
      </c>
    </row>
    <row r="771" spans="2:14" x14ac:dyDescent="0.3">
      <c r="B771" s="26" t="s">
        <v>28</v>
      </c>
      <c r="C771" s="26" t="str">
        <f>IF(_xlfn.XLOOKUP(TRIM(Table1[[#This Row],[Store ID]]), 'Stores Details'!B773:B792, 'Stores Details'!G773:G792, "") = "Inactive", "Yes", "No")</f>
        <v>No</v>
      </c>
      <c r="D771" s="14" t="s">
        <v>49</v>
      </c>
      <c r="E771" s="51">
        <v>45439</v>
      </c>
      <c r="F771" s="14">
        <v>14</v>
      </c>
      <c r="G771" s="17">
        <v>15512</v>
      </c>
      <c r="H771" s="27">
        <v>12152.699999999999</v>
      </c>
      <c r="I771">
        <f>YEAR(Table1[[#This Row],[Date]])</f>
        <v>2024</v>
      </c>
      <c r="J771" t="str">
        <f>"Q" &amp; ROUNDUP(MONTH(Table1[[#This Row],[Date]])/3, 0) &amp; "'" &amp; RIGHT(YEAR(Table1[[#This Row],[Date]]), 2)</f>
        <v>Q2'24</v>
      </c>
      <c r="K771" t="str">
        <f>VLOOKUP(Table1[[#This Row],[Store ID]],Table3[[Store ID]:[City]],4,FALSE)</f>
        <v>Portland</v>
      </c>
      <c r="L771" t="str">
        <f>VLOOKUP(Table1[[#This Row],[Product Code]],Table4[[Product Code]:[Brand]],5,FALSE)</f>
        <v>VoltEdge</v>
      </c>
      <c r="M771" t="str">
        <f>VLOOKUP(Table1[[#This Row],[Product Code]],Table4[[Product Code]:[Product Category]],3,FALSE)</f>
        <v>Headphones</v>
      </c>
      <c r="N771" t="str">
        <f>_xlfn.XLOOKUP(Table1[[#This Row],[Product Code]],Table4[Product Code],Table4[Subcategory])</f>
        <v>Noise-Canceling Over-Ear</v>
      </c>
    </row>
    <row r="772" spans="2:14" x14ac:dyDescent="0.3">
      <c r="B772" s="26" t="s">
        <v>14</v>
      </c>
      <c r="C772" s="26" t="str">
        <f>IF(_xlfn.XLOOKUP(TRIM(Table1[[#This Row],[Store ID]]), 'Stores Details'!B774:B793, 'Stores Details'!G774:G793, "") = "Inactive", "Yes", "No")</f>
        <v>No</v>
      </c>
      <c r="D772" s="14" t="s">
        <v>31</v>
      </c>
      <c r="E772" s="51">
        <v>45496</v>
      </c>
      <c r="F772" s="14">
        <v>11</v>
      </c>
      <c r="G772" s="17">
        <v>6679.5300000000007</v>
      </c>
      <c r="H772" s="27">
        <v>4095.74</v>
      </c>
      <c r="I772">
        <f>YEAR(Table1[[#This Row],[Date]])</f>
        <v>2024</v>
      </c>
      <c r="J772" t="str">
        <f>"Q" &amp; ROUNDUP(MONTH(Table1[[#This Row],[Date]])/3, 0) &amp; "'" &amp; RIGHT(YEAR(Table1[[#This Row],[Date]]), 2)</f>
        <v>Q3'24</v>
      </c>
      <c r="K772" t="str">
        <f>VLOOKUP(Table1[[#This Row],[Store ID]],Table3[[Store ID]:[City]],4,FALSE)</f>
        <v>Los Angeles</v>
      </c>
      <c r="L772" t="str">
        <f>VLOOKUP(Table1[[#This Row],[Product Code]],Table4[[Product Code]:[Brand]],5,FALSE)</f>
        <v>VoltEdge</v>
      </c>
      <c r="M772" t="str">
        <f>VLOOKUP(Table1[[#This Row],[Product Code]],Table4[[Product Code]:[Product Category]],3,FALSE)</f>
        <v>Laptops</v>
      </c>
      <c r="N772" t="str">
        <f>_xlfn.XLOOKUP(Table1[[#This Row],[Product Code]],Table4[Product Code],Table4[Subcategory])</f>
        <v>Ultrabooks</v>
      </c>
    </row>
    <row r="773" spans="2:14" x14ac:dyDescent="0.3">
      <c r="B773" s="26" t="s">
        <v>19</v>
      </c>
      <c r="C773" s="26" t="str">
        <f>IF(_xlfn.XLOOKUP(TRIM(Table1[[#This Row],[Store ID]]), 'Stores Details'!B775:B794, 'Stores Details'!G775:G794, "") = "Inactive", "Yes", "No")</f>
        <v>No</v>
      </c>
      <c r="D773" s="14" t="s">
        <v>44</v>
      </c>
      <c r="E773" s="51">
        <v>45436</v>
      </c>
      <c r="F773" s="14">
        <v>19</v>
      </c>
      <c r="G773" s="17">
        <v>17993.95</v>
      </c>
      <c r="H773" s="27">
        <v>12680.22</v>
      </c>
      <c r="I773">
        <f>YEAR(Table1[[#This Row],[Date]])</f>
        <v>2024</v>
      </c>
      <c r="J773" t="str">
        <f>"Q" &amp; ROUNDUP(MONTH(Table1[[#This Row],[Date]])/3, 0) &amp; "'" &amp; RIGHT(YEAR(Table1[[#This Row],[Date]]), 2)</f>
        <v>Q2'24</v>
      </c>
      <c r="K773" t="str">
        <f>VLOOKUP(Table1[[#This Row],[Store ID]],Table3[[Store ID]:[City]],4,FALSE)</f>
        <v>Honolulu</v>
      </c>
      <c r="L773" t="str">
        <f>VLOOKUP(Table1[[#This Row],[Product Code]],Table4[[Product Code]:[Brand]],5,FALSE)</f>
        <v>Bose</v>
      </c>
      <c r="M773" t="str">
        <f>VLOOKUP(Table1[[#This Row],[Product Code]],Table4[[Product Code]:[Product Category]],3,FALSE)</f>
        <v>Accessories</v>
      </c>
      <c r="N773" t="str">
        <f>_xlfn.XLOOKUP(Table1[[#This Row],[Product Code]],Table4[Product Code],Table4[Subcategory])</f>
        <v>Keyboards</v>
      </c>
    </row>
    <row r="774" spans="2:14" x14ac:dyDescent="0.3">
      <c r="B774" s="26" t="s">
        <v>29</v>
      </c>
      <c r="C774" s="26" t="str">
        <f>IF(_xlfn.XLOOKUP(TRIM(Table1[[#This Row],[Store ID]]), 'Stores Details'!B776:B795, 'Stores Details'!G776:G795, "") = "Inactive", "Yes", "No")</f>
        <v>No</v>
      </c>
      <c r="D774" s="14" t="s">
        <v>67</v>
      </c>
      <c r="E774" s="51">
        <v>45126</v>
      </c>
      <c r="F774" s="14">
        <v>18</v>
      </c>
      <c r="G774" s="17">
        <v>18962.64</v>
      </c>
      <c r="H774" s="27">
        <v>11272.68</v>
      </c>
      <c r="I774">
        <f>YEAR(Table1[[#This Row],[Date]])</f>
        <v>2023</v>
      </c>
      <c r="J774" t="str">
        <f>"Q" &amp; ROUNDUP(MONTH(Table1[[#This Row],[Date]])/3, 0) &amp; "'" &amp; RIGHT(YEAR(Table1[[#This Row],[Date]]), 2)</f>
        <v>Q3'23</v>
      </c>
      <c r="K774" t="str">
        <f>VLOOKUP(Table1[[#This Row],[Store ID]],Table3[[Store ID]:[City]],4,FALSE)</f>
        <v>Kansas City</v>
      </c>
      <c r="L774" t="str">
        <f>VLOOKUP(Table1[[#This Row],[Product Code]],Table4[[Product Code]:[Brand]],5,FALSE)</f>
        <v>VoltEdge</v>
      </c>
      <c r="M774" t="str">
        <f>VLOOKUP(Table1[[#This Row],[Product Code]],Table4[[Product Code]:[Product Category]],3,FALSE)</f>
        <v>Accessories</v>
      </c>
      <c r="N774" t="str">
        <f>_xlfn.XLOOKUP(Table1[[#This Row],[Product Code]],Table4[Product Code],Table4[Subcategory])</f>
        <v>Keyboards</v>
      </c>
    </row>
    <row r="775" spans="2:14" x14ac:dyDescent="0.3">
      <c r="B775" s="26" t="s">
        <v>27</v>
      </c>
      <c r="C775" s="26" t="str">
        <f>IF(_xlfn.XLOOKUP(TRIM(Table1[[#This Row],[Store ID]]), 'Stores Details'!B777:B796, 'Stores Details'!G777:G796, "") = "Inactive", "Yes", "No")</f>
        <v>No</v>
      </c>
      <c r="D775" s="14" t="s">
        <v>64</v>
      </c>
      <c r="E775" s="51">
        <v>45078</v>
      </c>
      <c r="F775" s="14">
        <v>5</v>
      </c>
      <c r="G775" s="17">
        <v>1705.8500000000001</v>
      </c>
      <c r="H775" s="27">
        <v>1017.35</v>
      </c>
      <c r="I775">
        <f>YEAR(Table1[[#This Row],[Date]])</f>
        <v>2023</v>
      </c>
      <c r="J775" t="str">
        <f>"Q" &amp; ROUNDUP(MONTH(Table1[[#This Row],[Date]])/3, 0) &amp; "'" &amp; RIGHT(YEAR(Table1[[#This Row],[Date]]), 2)</f>
        <v>Q2'23</v>
      </c>
      <c r="K775" t="str">
        <f>VLOOKUP(Table1[[#This Row],[Store ID]],Table3[[Store ID]:[City]],4,FALSE)</f>
        <v>New York</v>
      </c>
      <c r="L775" t="str">
        <f>VLOOKUP(Table1[[#This Row],[Product Code]],Table4[[Product Code]:[Brand]],5,FALSE)</f>
        <v>VoltEdge</v>
      </c>
      <c r="M775" t="str">
        <f>VLOOKUP(Table1[[#This Row],[Product Code]],Table4[[Product Code]:[Product Category]],3,FALSE)</f>
        <v>Accessories</v>
      </c>
      <c r="N775" t="str">
        <f>_xlfn.XLOOKUP(Table1[[#This Row],[Product Code]],Table4[Product Code],Table4[Subcategory])</f>
        <v>Keyboards</v>
      </c>
    </row>
    <row r="776" spans="2:14" x14ac:dyDescent="0.3">
      <c r="B776" s="26" t="s">
        <v>20</v>
      </c>
      <c r="C776" s="26" t="str">
        <f>IF(_xlfn.XLOOKUP(TRIM(Table1[[#This Row],[Store ID]]), 'Stores Details'!B778:B797, 'Stores Details'!G778:G797, "") = "Inactive", "Yes", "No")</f>
        <v>No</v>
      </c>
      <c r="D776" s="14" t="s">
        <v>79</v>
      </c>
      <c r="E776" s="51">
        <v>44980</v>
      </c>
      <c r="F776" s="14">
        <v>32</v>
      </c>
      <c r="G776" s="17">
        <v>28422.720000000001</v>
      </c>
      <c r="H776" s="27">
        <v>23118.400000000001</v>
      </c>
      <c r="I776">
        <f>YEAR(Table1[[#This Row],[Date]])</f>
        <v>2023</v>
      </c>
      <c r="J776" t="str">
        <f>"Q" &amp; ROUNDUP(MONTH(Table1[[#This Row],[Date]])/3, 0) &amp; "'" &amp; RIGHT(YEAR(Table1[[#This Row],[Date]]), 2)</f>
        <v>Q1'23</v>
      </c>
      <c r="K776" t="str">
        <f>VLOOKUP(Table1[[#This Row],[Store ID]],Table3[[Store ID]:[City]],4,FALSE)</f>
        <v>Denver</v>
      </c>
      <c r="L776" t="str">
        <f>VLOOKUP(Table1[[#This Row],[Product Code]],Table4[[Product Code]:[Brand]],5,FALSE)</f>
        <v>Sony</v>
      </c>
      <c r="M776" t="str">
        <f>VLOOKUP(Table1[[#This Row],[Product Code]],Table4[[Product Code]:[Product Category]],3,FALSE)</f>
        <v>Accessories</v>
      </c>
      <c r="N776" t="str">
        <f>_xlfn.XLOOKUP(Table1[[#This Row],[Product Code]],Table4[Product Code],Table4[Subcategory])</f>
        <v>Keyboards</v>
      </c>
    </row>
    <row r="777" spans="2:14" x14ac:dyDescent="0.3">
      <c r="B777" s="26" t="s">
        <v>14</v>
      </c>
      <c r="C777" s="26" t="str">
        <f>IF(_xlfn.XLOOKUP(TRIM(Table1[[#This Row],[Store ID]]), 'Stores Details'!B779:B798, 'Stores Details'!G779:G798, "") = "Inactive", "Yes", "No")</f>
        <v>No</v>
      </c>
      <c r="D777" s="14" t="s">
        <v>58</v>
      </c>
      <c r="E777" s="51">
        <v>45056</v>
      </c>
      <c r="F777" s="14">
        <v>14</v>
      </c>
      <c r="G777" s="17">
        <v>12292.980000000001</v>
      </c>
      <c r="H777" s="27">
        <v>8469.58</v>
      </c>
      <c r="I777">
        <f>YEAR(Table1[[#This Row],[Date]])</f>
        <v>2023</v>
      </c>
      <c r="J777" t="str">
        <f>"Q" &amp; ROUNDUP(MONTH(Table1[[#This Row],[Date]])/3, 0) &amp; "'" &amp; RIGHT(YEAR(Table1[[#This Row],[Date]]), 2)</f>
        <v>Q2'23</v>
      </c>
      <c r="K777" t="str">
        <f>VLOOKUP(Table1[[#This Row],[Store ID]],Table3[[Store ID]:[City]],4,FALSE)</f>
        <v>Los Angeles</v>
      </c>
      <c r="L777" t="str">
        <f>VLOOKUP(Table1[[#This Row],[Product Code]],Table4[[Product Code]:[Brand]],5,FALSE)</f>
        <v>Sony</v>
      </c>
      <c r="M777" t="str">
        <f>VLOOKUP(Table1[[#This Row],[Product Code]],Table4[[Product Code]:[Product Category]],3,FALSE)</f>
        <v>Accessories</v>
      </c>
      <c r="N777" t="str">
        <f>_xlfn.XLOOKUP(Table1[[#This Row],[Product Code]],Table4[Product Code],Table4[Subcategory])</f>
        <v>Chargers</v>
      </c>
    </row>
    <row r="778" spans="2:14" x14ac:dyDescent="0.3">
      <c r="B778" s="26" t="s">
        <v>23</v>
      </c>
      <c r="C778" s="26" t="str">
        <f>IF(_xlfn.XLOOKUP(TRIM(Table1[[#This Row],[Store ID]]), 'Stores Details'!B780:B799, 'Stores Details'!G780:G799, "") = "Inactive", "Yes", "No")</f>
        <v>No</v>
      </c>
      <c r="D778" s="14" t="s">
        <v>79</v>
      </c>
      <c r="E778" s="51">
        <v>44966</v>
      </c>
      <c r="F778" s="14">
        <v>25</v>
      </c>
      <c r="G778" s="17">
        <v>22205.25</v>
      </c>
      <c r="H778" s="27">
        <v>18061.25</v>
      </c>
      <c r="I778">
        <f>YEAR(Table1[[#This Row],[Date]])</f>
        <v>2023</v>
      </c>
      <c r="J778" t="str">
        <f>"Q" &amp; ROUNDUP(MONTH(Table1[[#This Row],[Date]])/3, 0) &amp; "'" &amp; RIGHT(YEAR(Table1[[#This Row],[Date]]), 2)</f>
        <v>Q1'23</v>
      </c>
      <c r="K778" t="str">
        <f>VLOOKUP(Table1[[#This Row],[Store ID]],Table3[[Store ID]:[City]],4,FALSE)</f>
        <v>San Francisco</v>
      </c>
      <c r="L778" t="str">
        <f>VLOOKUP(Table1[[#This Row],[Product Code]],Table4[[Product Code]:[Brand]],5,FALSE)</f>
        <v>Sony</v>
      </c>
      <c r="M778" t="str">
        <f>VLOOKUP(Table1[[#This Row],[Product Code]],Table4[[Product Code]:[Product Category]],3,FALSE)</f>
        <v>Accessories</v>
      </c>
      <c r="N778" t="str">
        <f>_xlfn.XLOOKUP(Table1[[#This Row],[Product Code]],Table4[Product Code],Table4[Subcategory])</f>
        <v>Keyboards</v>
      </c>
    </row>
    <row r="779" spans="2:14" x14ac:dyDescent="0.3">
      <c r="B779" s="26" t="s">
        <v>21</v>
      </c>
      <c r="C779" s="26" t="str">
        <f>IF(_xlfn.XLOOKUP(TRIM(Table1[[#This Row],[Store ID]]), 'Stores Details'!B781:B800, 'Stores Details'!G781:G800, "") = "Inactive", "Yes", "No")</f>
        <v>No</v>
      </c>
      <c r="D779" s="14" t="s">
        <v>53</v>
      </c>
      <c r="E779" s="51">
        <v>45602</v>
      </c>
      <c r="F779" s="14">
        <v>24</v>
      </c>
      <c r="G779" s="17">
        <v>1915.44</v>
      </c>
      <c r="H779" s="27">
        <v>1536.48</v>
      </c>
      <c r="I779">
        <f>YEAR(Table1[[#This Row],[Date]])</f>
        <v>2024</v>
      </c>
      <c r="J779" t="str">
        <f>"Q" &amp; ROUNDUP(MONTH(Table1[[#This Row],[Date]])/3, 0) &amp; "'" &amp; RIGHT(YEAR(Table1[[#This Row],[Date]]), 2)</f>
        <v>Q4'24</v>
      </c>
      <c r="K779" t="str">
        <f>VLOOKUP(Table1[[#This Row],[Store ID]],Table3[[Store ID]:[City]],4,FALSE)</f>
        <v>Raleigh</v>
      </c>
      <c r="L779" t="str">
        <f>VLOOKUP(Table1[[#This Row],[Product Code]],Table4[[Product Code]:[Brand]],5,FALSE)</f>
        <v>HP</v>
      </c>
      <c r="M779" t="str">
        <f>VLOOKUP(Table1[[#This Row],[Product Code]],Table4[[Product Code]:[Product Category]],3,FALSE)</f>
        <v>Laptops</v>
      </c>
      <c r="N779" t="str">
        <f>_xlfn.XLOOKUP(Table1[[#This Row],[Product Code]],Table4[Product Code],Table4[Subcategory])</f>
        <v>Ultrabooks</v>
      </c>
    </row>
    <row r="780" spans="2:14" x14ac:dyDescent="0.3">
      <c r="B780" s="26" t="s">
        <v>14</v>
      </c>
      <c r="C780" s="26" t="str">
        <f>IF(_xlfn.XLOOKUP(TRIM(Table1[[#This Row],[Store ID]]), 'Stores Details'!B782:B801, 'Stores Details'!G782:G801, "") = "Inactive", "Yes", "No")</f>
        <v>No</v>
      </c>
      <c r="D780" s="14" t="s">
        <v>56</v>
      </c>
      <c r="E780" s="51">
        <v>45138</v>
      </c>
      <c r="F780" s="14">
        <v>5</v>
      </c>
      <c r="G780" s="17">
        <v>1912.8999999999999</v>
      </c>
      <c r="H780" s="27">
        <v>1511.6499999999999</v>
      </c>
      <c r="I780">
        <f>YEAR(Table1[[#This Row],[Date]])</f>
        <v>2023</v>
      </c>
      <c r="J780" t="str">
        <f>"Q" &amp; ROUNDUP(MONTH(Table1[[#This Row],[Date]])/3, 0) &amp; "'" &amp; RIGHT(YEAR(Table1[[#This Row],[Date]]), 2)</f>
        <v>Q3'23</v>
      </c>
      <c r="K780" t="str">
        <f>VLOOKUP(Table1[[#This Row],[Store ID]],Table3[[Store ID]:[City]],4,FALSE)</f>
        <v>Los Angeles</v>
      </c>
      <c r="L780" t="str">
        <f>VLOOKUP(Table1[[#This Row],[Product Code]],Table4[[Product Code]:[Brand]],5,FALSE)</f>
        <v>Samsung</v>
      </c>
      <c r="M780" t="str">
        <f>VLOOKUP(Table1[[#This Row],[Product Code]],Table4[[Product Code]:[Product Category]],3,FALSE)</f>
        <v>Gaming Consoles</v>
      </c>
      <c r="N780" t="str">
        <f>_xlfn.XLOOKUP(Table1[[#This Row],[Product Code]],Table4[Product Code],Table4[Subcategory])</f>
        <v>VR Headsets</v>
      </c>
    </row>
    <row r="781" spans="2:14" x14ac:dyDescent="0.3">
      <c r="B781" s="26" t="s">
        <v>24</v>
      </c>
      <c r="C781" s="26" t="str">
        <f>IF(_xlfn.XLOOKUP(TRIM(Table1[[#This Row],[Store ID]]), 'Stores Details'!B783:B802, 'Stores Details'!G783:G802, "") = "Inactive", "Yes", "No")</f>
        <v>No</v>
      </c>
      <c r="D781" s="14" t="s">
        <v>34</v>
      </c>
      <c r="E781" s="51">
        <v>45595</v>
      </c>
      <c r="F781" s="14">
        <v>26</v>
      </c>
      <c r="G781" s="17">
        <v>8401.9</v>
      </c>
      <c r="H781" s="27">
        <v>5196.3600000000006</v>
      </c>
      <c r="I781">
        <f>YEAR(Table1[[#This Row],[Date]])</f>
        <v>2024</v>
      </c>
      <c r="J781" t="str">
        <f>"Q" &amp; ROUNDUP(MONTH(Table1[[#This Row],[Date]])/3, 0) &amp; "'" &amp; RIGHT(YEAR(Table1[[#This Row],[Date]]), 2)</f>
        <v>Q4'24</v>
      </c>
      <c r="K781" t="str">
        <f>VLOOKUP(Table1[[#This Row],[Store ID]],Table3[[Store ID]:[City]],4,FALSE)</f>
        <v>Atlanta</v>
      </c>
      <c r="L781" t="str">
        <f>VLOOKUP(Table1[[#This Row],[Product Code]],Table4[[Product Code]:[Brand]],5,FALSE)</f>
        <v>Samsung</v>
      </c>
      <c r="M781" t="str">
        <f>VLOOKUP(Table1[[#This Row],[Product Code]],Table4[[Product Code]:[Product Category]],3,FALSE)</f>
        <v>Gaming Consoles</v>
      </c>
      <c r="N781" t="str">
        <f>_xlfn.XLOOKUP(Table1[[#This Row],[Product Code]],Table4[Product Code],Table4[Subcategory])</f>
        <v>Game Consoles</v>
      </c>
    </row>
    <row r="782" spans="2:14" x14ac:dyDescent="0.3">
      <c r="B782" s="26" t="s">
        <v>14</v>
      </c>
      <c r="C782" s="26" t="str">
        <f>IF(_xlfn.XLOOKUP(TRIM(Table1[[#This Row],[Store ID]]), 'Stores Details'!B784:B803, 'Stores Details'!G784:G803, "") = "Inactive", "Yes", "No")</f>
        <v>No</v>
      </c>
      <c r="D782" s="14" t="s">
        <v>48</v>
      </c>
      <c r="E782" s="51">
        <v>45617</v>
      </c>
      <c r="F782" s="14">
        <v>24</v>
      </c>
      <c r="G782" s="17">
        <v>19359.84</v>
      </c>
      <c r="H782" s="27">
        <v>11544.960000000001</v>
      </c>
      <c r="I782">
        <f>YEAR(Table1[[#This Row],[Date]])</f>
        <v>2024</v>
      </c>
      <c r="J782" t="str">
        <f>"Q" &amp; ROUNDUP(MONTH(Table1[[#This Row],[Date]])/3, 0) &amp; "'" &amp; RIGHT(YEAR(Table1[[#This Row],[Date]]), 2)</f>
        <v>Q4'24</v>
      </c>
      <c r="K782" t="str">
        <f>VLOOKUP(Table1[[#This Row],[Store ID]],Table3[[Store ID]:[City]],4,FALSE)</f>
        <v>Los Angeles</v>
      </c>
      <c r="L782" t="str">
        <f>VLOOKUP(Table1[[#This Row],[Product Code]],Table4[[Product Code]:[Brand]],5,FALSE)</f>
        <v>VoltEdge</v>
      </c>
      <c r="M782" t="str">
        <f>VLOOKUP(Table1[[#This Row],[Product Code]],Table4[[Product Code]:[Product Category]],3,FALSE)</f>
        <v>Gaming Consoles</v>
      </c>
      <c r="N782" t="str">
        <f>_xlfn.XLOOKUP(Table1[[#This Row],[Product Code]],Table4[Product Code],Table4[Subcategory])</f>
        <v>Game Consoles</v>
      </c>
    </row>
    <row r="783" spans="2:14" x14ac:dyDescent="0.3">
      <c r="B783" s="26" t="s">
        <v>14</v>
      </c>
      <c r="C783" s="26" t="str">
        <f>IF(_xlfn.XLOOKUP(TRIM(Table1[[#This Row],[Store ID]]), 'Stores Details'!B785:B804, 'Stores Details'!G785:G804, "") = "Inactive", "Yes", "No")</f>
        <v>No</v>
      </c>
      <c r="D783" s="14" t="s">
        <v>71</v>
      </c>
      <c r="E783" s="51">
        <v>45245</v>
      </c>
      <c r="F783" s="14">
        <v>28</v>
      </c>
      <c r="G783" s="17">
        <v>7259.5599999999995</v>
      </c>
      <c r="H783" s="27">
        <v>4745.16</v>
      </c>
      <c r="I783">
        <f>YEAR(Table1[[#This Row],[Date]])</f>
        <v>2023</v>
      </c>
      <c r="J783" t="str">
        <f>"Q" &amp; ROUNDUP(MONTH(Table1[[#This Row],[Date]])/3, 0) &amp; "'" &amp; RIGHT(YEAR(Table1[[#This Row],[Date]]), 2)</f>
        <v>Q4'23</v>
      </c>
      <c r="K783" t="str">
        <f>VLOOKUP(Table1[[#This Row],[Store ID]],Table3[[Store ID]:[City]],4,FALSE)</f>
        <v>Los Angeles</v>
      </c>
      <c r="L783" t="str">
        <f>VLOOKUP(Table1[[#This Row],[Product Code]],Table4[[Product Code]:[Brand]],5,FALSE)</f>
        <v>HP</v>
      </c>
      <c r="M783" t="str">
        <f>VLOOKUP(Table1[[#This Row],[Product Code]],Table4[[Product Code]:[Product Category]],3,FALSE)</f>
        <v>Smart Gadgets</v>
      </c>
      <c r="N783" t="str">
        <f>_xlfn.XLOOKUP(Table1[[#This Row],[Product Code]],Table4[Product Code],Table4[Subcategory])</f>
        <v>Smart Speakers</v>
      </c>
    </row>
    <row r="784" spans="2:14" x14ac:dyDescent="0.3">
      <c r="B784" s="26" t="s">
        <v>25</v>
      </c>
      <c r="C784" s="26" t="str">
        <f>IF(_xlfn.XLOOKUP(TRIM(Table1[[#This Row],[Store ID]]), 'Stores Details'!B786:B805, 'Stores Details'!G786:G805, "") = "Inactive", "Yes", "No")</f>
        <v>No</v>
      </c>
      <c r="D784" s="14" t="s">
        <v>15</v>
      </c>
      <c r="E784" s="51">
        <v>45610</v>
      </c>
      <c r="F784" s="14">
        <v>33</v>
      </c>
      <c r="G784" s="17">
        <v>18559.53</v>
      </c>
      <c r="H784" s="27">
        <v>14171.19</v>
      </c>
      <c r="I784">
        <f>YEAR(Table1[[#This Row],[Date]])</f>
        <v>2024</v>
      </c>
      <c r="J784" t="str">
        <f>"Q" &amp; ROUNDUP(MONTH(Table1[[#This Row],[Date]])/3, 0) &amp; "'" &amp; RIGHT(YEAR(Table1[[#This Row],[Date]]), 2)</f>
        <v>Q4'24</v>
      </c>
      <c r="K784" t="str">
        <f>VLOOKUP(Table1[[#This Row],[Store ID]],Table3[[Store ID]:[City]],4,FALSE)</f>
        <v>Dallas</v>
      </c>
      <c r="L784" t="str">
        <f>VLOOKUP(Table1[[#This Row],[Product Code]],Table4[[Product Code]:[Brand]],5,FALSE)</f>
        <v>Bose</v>
      </c>
      <c r="M784" t="str">
        <f>VLOOKUP(Table1[[#This Row],[Product Code]],Table4[[Product Code]:[Product Category]],3,FALSE)</f>
        <v>Accessories</v>
      </c>
      <c r="N784" t="str">
        <f>_xlfn.XLOOKUP(Table1[[#This Row],[Product Code]],Table4[Product Code],Table4[Subcategory])</f>
        <v>Mice</v>
      </c>
    </row>
    <row r="785" spans="2:14" x14ac:dyDescent="0.3">
      <c r="B785" s="26" t="s">
        <v>14</v>
      </c>
      <c r="C785" s="26" t="str">
        <f>IF(_xlfn.XLOOKUP(TRIM(Table1[[#This Row],[Store ID]]), 'Stores Details'!B787:B806, 'Stores Details'!G787:G806, "") = "Inactive", "Yes", "No")</f>
        <v>No</v>
      </c>
      <c r="D785" s="14" t="s">
        <v>69</v>
      </c>
      <c r="E785" s="51">
        <v>45468</v>
      </c>
      <c r="F785" s="14">
        <v>16</v>
      </c>
      <c r="G785" s="17">
        <v>17039.36</v>
      </c>
      <c r="H785" s="27">
        <v>10986.72</v>
      </c>
      <c r="I785">
        <f>YEAR(Table1[[#This Row],[Date]])</f>
        <v>2024</v>
      </c>
      <c r="J785" t="str">
        <f>"Q" &amp; ROUNDUP(MONTH(Table1[[#This Row],[Date]])/3, 0) &amp; "'" &amp; RIGHT(YEAR(Table1[[#This Row],[Date]]), 2)</f>
        <v>Q2'24</v>
      </c>
      <c r="K785" t="str">
        <f>VLOOKUP(Table1[[#This Row],[Store ID]],Table3[[Store ID]:[City]],4,FALSE)</f>
        <v>Los Angeles</v>
      </c>
      <c r="L785" t="str">
        <f>VLOOKUP(Table1[[#This Row],[Product Code]],Table4[[Product Code]:[Brand]],5,FALSE)</f>
        <v>VoltEdge</v>
      </c>
      <c r="M785" t="str">
        <f>VLOOKUP(Table1[[#This Row],[Product Code]],Table4[[Product Code]:[Product Category]],3,FALSE)</f>
        <v>Gaming Consoles</v>
      </c>
      <c r="N785" t="str">
        <f>_xlfn.XLOOKUP(Table1[[#This Row],[Product Code]],Table4[Product Code],Table4[Subcategory])</f>
        <v>VR Headsets</v>
      </c>
    </row>
    <row r="786" spans="2:14" x14ac:dyDescent="0.3">
      <c r="B786" s="26" t="s">
        <v>22</v>
      </c>
      <c r="C786" s="26" t="str">
        <f>IF(_xlfn.XLOOKUP(TRIM(Table1[[#This Row],[Store ID]]), 'Stores Details'!B788:B807, 'Stores Details'!G788:G807, "") = "Inactive", "Yes", "No")</f>
        <v>No</v>
      </c>
      <c r="D786" s="14" t="s">
        <v>66</v>
      </c>
      <c r="E786" s="51">
        <v>45181</v>
      </c>
      <c r="F786" s="14">
        <v>22</v>
      </c>
      <c r="G786" s="17">
        <v>8530.2800000000007</v>
      </c>
      <c r="H786" s="27">
        <v>5707.2400000000007</v>
      </c>
      <c r="I786">
        <f>YEAR(Table1[[#This Row],[Date]])</f>
        <v>2023</v>
      </c>
      <c r="J786" t="str">
        <f>"Q" &amp; ROUNDUP(MONTH(Table1[[#This Row],[Date]])/3, 0) &amp; "'" &amp; RIGHT(YEAR(Table1[[#This Row],[Date]]), 2)</f>
        <v>Q3'23</v>
      </c>
      <c r="K786" t="str">
        <f>VLOOKUP(Table1[[#This Row],[Store ID]],Table3[[Store ID]:[City]],4,FALSE)</f>
        <v>Detroit</v>
      </c>
      <c r="L786" t="str">
        <f>VLOOKUP(Table1[[#This Row],[Product Code]],Table4[[Product Code]:[Brand]],5,FALSE)</f>
        <v>HP</v>
      </c>
      <c r="M786" t="str">
        <f>VLOOKUP(Table1[[#This Row],[Product Code]],Table4[[Product Code]:[Product Category]],3,FALSE)</f>
        <v>Accessories</v>
      </c>
      <c r="N786" t="str">
        <f>_xlfn.XLOOKUP(Table1[[#This Row],[Product Code]],Table4[Product Code],Table4[Subcategory])</f>
        <v>Chargers</v>
      </c>
    </row>
    <row r="787" spans="2:14" x14ac:dyDescent="0.3">
      <c r="B787" s="26" t="s">
        <v>21</v>
      </c>
      <c r="C787" s="26" t="str">
        <f>IF(_xlfn.XLOOKUP(TRIM(Table1[[#This Row],[Store ID]]), 'Stores Details'!B789:B808, 'Stores Details'!G789:G808, "") = "Inactive", "Yes", "No")</f>
        <v>No</v>
      </c>
      <c r="D787" s="14" t="s">
        <v>36</v>
      </c>
      <c r="E787" s="51">
        <v>45307</v>
      </c>
      <c r="F787" s="14">
        <v>22</v>
      </c>
      <c r="G787" s="17">
        <v>16059.560000000001</v>
      </c>
      <c r="H787" s="27">
        <v>12957.78</v>
      </c>
      <c r="I787">
        <f>YEAR(Table1[[#This Row],[Date]])</f>
        <v>2024</v>
      </c>
      <c r="J787" t="str">
        <f>"Q" &amp; ROUNDUP(MONTH(Table1[[#This Row],[Date]])/3, 0) &amp; "'" &amp; RIGHT(YEAR(Table1[[#This Row],[Date]]), 2)</f>
        <v>Q1'24</v>
      </c>
      <c r="K787" t="str">
        <f>VLOOKUP(Table1[[#This Row],[Store ID]],Table3[[Store ID]:[City]],4,FALSE)</f>
        <v>Raleigh</v>
      </c>
      <c r="L787" t="str">
        <f>VLOOKUP(Table1[[#This Row],[Product Code]],Table4[[Product Code]:[Brand]],5,FALSE)</f>
        <v>VoltEdge</v>
      </c>
      <c r="M787" t="str">
        <f>VLOOKUP(Table1[[#This Row],[Product Code]],Table4[[Product Code]:[Product Category]],3,FALSE)</f>
        <v>Gaming Consoles</v>
      </c>
      <c r="N787" t="str">
        <f>_xlfn.XLOOKUP(Table1[[#This Row],[Product Code]],Table4[Product Code],Table4[Subcategory])</f>
        <v>VR Headsets</v>
      </c>
    </row>
    <row r="788" spans="2:14" x14ac:dyDescent="0.3">
      <c r="B788" s="26" t="s">
        <v>26</v>
      </c>
      <c r="C788" s="26" t="str">
        <f>IF(_xlfn.XLOOKUP(TRIM(Table1[[#This Row],[Store ID]]), 'Stores Details'!B790:B809, 'Stores Details'!G790:G809, "") = "Inactive", "Yes", "No")</f>
        <v>No</v>
      </c>
      <c r="D788" s="14" t="s">
        <v>42</v>
      </c>
      <c r="E788" s="51">
        <v>45327</v>
      </c>
      <c r="F788" s="14">
        <v>14</v>
      </c>
      <c r="G788" s="17">
        <v>17858.539999999997</v>
      </c>
      <c r="H788" s="27">
        <v>11135.46</v>
      </c>
      <c r="I788">
        <f>YEAR(Table1[[#This Row],[Date]])</f>
        <v>2024</v>
      </c>
      <c r="J788" t="str">
        <f>"Q" &amp; ROUNDUP(MONTH(Table1[[#This Row],[Date]])/3, 0) &amp; "'" &amp; RIGHT(YEAR(Table1[[#This Row],[Date]]), 2)</f>
        <v>Q1'24</v>
      </c>
      <c r="K788" t="str">
        <f>VLOOKUP(Table1[[#This Row],[Store ID]],Table3[[Store ID]:[City]],4,FALSE)</f>
        <v>Philadelphia</v>
      </c>
      <c r="L788" t="str">
        <f>VLOOKUP(Table1[[#This Row],[Product Code]],Table4[[Product Code]:[Brand]],5,FALSE)</f>
        <v>Dell</v>
      </c>
      <c r="M788" t="str">
        <f>VLOOKUP(Table1[[#This Row],[Product Code]],Table4[[Product Code]:[Product Category]],3,FALSE)</f>
        <v>Headphones</v>
      </c>
      <c r="N788" t="str">
        <f>_xlfn.XLOOKUP(Table1[[#This Row],[Product Code]],Table4[Product Code],Table4[Subcategory])</f>
        <v>Wired Headphones</v>
      </c>
    </row>
    <row r="789" spans="2:14" x14ac:dyDescent="0.3">
      <c r="B789" s="26" t="s">
        <v>27</v>
      </c>
      <c r="C789" s="26" t="str">
        <f>IF(_xlfn.XLOOKUP(TRIM(Table1[[#This Row],[Store ID]]), 'Stores Details'!B791:B810, 'Stores Details'!G791:G810, "") = "Inactive", "Yes", "No")</f>
        <v>No</v>
      </c>
      <c r="D789" s="14" t="s">
        <v>78</v>
      </c>
      <c r="E789" s="51">
        <v>45046</v>
      </c>
      <c r="F789" s="14">
        <v>8</v>
      </c>
      <c r="G789" s="17">
        <v>1073.2</v>
      </c>
      <c r="H789" s="27">
        <v>886.56</v>
      </c>
      <c r="I789">
        <f>YEAR(Table1[[#This Row],[Date]])</f>
        <v>2023</v>
      </c>
      <c r="J789" t="str">
        <f>"Q" &amp; ROUNDUP(MONTH(Table1[[#This Row],[Date]])/3, 0) &amp; "'" &amp; RIGHT(YEAR(Table1[[#This Row],[Date]]), 2)</f>
        <v>Q2'23</v>
      </c>
      <c r="K789" t="str">
        <f>VLOOKUP(Table1[[#This Row],[Store ID]],Table3[[Store ID]:[City]],4,FALSE)</f>
        <v>New York</v>
      </c>
      <c r="L789" t="str">
        <f>VLOOKUP(Table1[[#This Row],[Product Code]],Table4[[Product Code]:[Brand]],5,FALSE)</f>
        <v>VoltEdge</v>
      </c>
      <c r="M789" t="str">
        <f>VLOOKUP(Table1[[#This Row],[Product Code]],Table4[[Product Code]:[Product Category]],3,FALSE)</f>
        <v>Accessories</v>
      </c>
      <c r="N789" t="str">
        <f>_xlfn.XLOOKUP(Table1[[#This Row],[Product Code]],Table4[Product Code],Table4[Subcategory])</f>
        <v>Laptop Sleeves</v>
      </c>
    </row>
    <row r="790" spans="2:14" x14ac:dyDescent="0.3">
      <c r="B790" s="26" t="s">
        <v>22</v>
      </c>
      <c r="C790" s="26" t="str">
        <f>IF(_xlfn.XLOOKUP(TRIM(Table1[[#This Row],[Store ID]]), 'Stores Details'!B792:B811, 'Stores Details'!G792:G811, "") = "Inactive", "Yes", "No")</f>
        <v>No</v>
      </c>
      <c r="D790" s="14" t="s">
        <v>35</v>
      </c>
      <c r="E790" s="51">
        <v>45607</v>
      </c>
      <c r="F790" s="14">
        <v>38</v>
      </c>
      <c r="G790" s="17">
        <v>15168.080000000002</v>
      </c>
      <c r="H790" s="27">
        <v>11462.32</v>
      </c>
      <c r="I790">
        <f>YEAR(Table1[[#This Row],[Date]])</f>
        <v>2024</v>
      </c>
      <c r="J790" t="str">
        <f>"Q" &amp; ROUNDUP(MONTH(Table1[[#This Row],[Date]])/3, 0) &amp; "'" &amp; RIGHT(YEAR(Table1[[#This Row],[Date]]), 2)</f>
        <v>Q4'24</v>
      </c>
      <c r="K790" t="str">
        <f>VLOOKUP(Table1[[#This Row],[Store ID]],Table3[[Store ID]:[City]],4,FALSE)</f>
        <v>Detroit</v>
      </c>
      <c r="L790" t="str">
        <f>VLOOKUP(Table1[[#This Row],[Product Code]],Table4[[Product Code]:[Brand]],5,FALSE)</f>
        <v>Dell</v>
      </c>
      <c r="M790" t="str">
        <f>VLOOKUP(Table1[[#This Row],[Product Code]],Table4[[Product Code]:[Product Category]],3,FALSE)</f>
        <v>Smart Gadgets</v>
      </c>
      <c r="N790" t="str">
        <f>_xlfn.XLOOKUP(Table1[[#This Row],[Product Code]],Table4[Product Code],Table4[Subcategory])</f>
        <v>Streaming Devices</v>
      </c>
    </row>
    <row r="791" spans="2:14" x14ac:dyDescent="0.3">
      <c r="B791" s="26" t="s">
        <v>17</v>
      </c>
      <c r="C791" s="26" t="str">
        <f>IF(_xlfn.XLOOKUP(TRIM(Table1[[#This Row],[Store ID]]), 'Stores Details'!B793:B812, 'Stores Details'!G793:G812, "") = "Inactive", "Yes", "No")</f>
        <v>No</v>
      </c>
      <c r="D791" s="14" t="s">
        <v>42</v>
      </c>
      <c r="E791" s="51">
        <v>45606</v>
      </c>
      <c r="F791" s="14">
        <v>38</v>
      </c>
      <c r="G791" s="17">
        <v>48473.179999999993</v>
      </c>
      <c r="H791" s="27">
        <v>30224.82</v>
      </c>
      <c r="I791">
        <f>YEAR(Table1[[#This Row],[Date]])</f>
        <v>2024</v>
      </c>
      <c r="J791" t="str">
        <f>"Q" &amp; ROUNDUP(MONTH(Table1[[#This Row],[Date]])/3, 0) &amp; "'" &amp; RIGHT(YEAR(Table1[[#This Row],[Date]]), 2)</f>
        <v>Q4'24</v>
      </c>
      <c r="K791" t="str">
        <f>VLOOKUP(Table1[[#This Row],[Store ID]],Table3[[Store ID]:[City]],4,FALSE)</f>
        <v>Richmond</v>
      </c>
      <c r="L791" t="str">
        <f>VLOOKUP(Table1[[#This Row],[Product Code]],Table4[[Product Code]:[Brand]],5,FALSE)</f>
        <v>Dell</v>
      </c>
      <c r="M791" t="str">
        <f>VLOOKUP(Table1[[#This Row],[Product Code]],Table4[[Product Code]:[Product Category]],3,FALSE)</f>
        <v>Headphones</v>
      </c>
      <c r="N791" t="str">
        <f>_xlfn.XLOOKUP(Table1[[#This Row],[Product Code]],Table4[Product Code],Table4[Subcategory])</f>
        <v>Wired Headphones</v>
      </c>
    </row>
    <row r="792" spans="2:14" x14ac:dyDescent="0.3">
      <c r="B792" s="26" t="s">
        <v>29</v>
      </c>
      <c r="C792" s="26" t="str">
        <f>IF(_xlfn.XLOOKUP(TRIM(Table1[[#This Row],[Store ID]]), 'Stores Details'!B794:B813, 'Stores Details'!G794:G813, "") = "Inactive", "Yes", "No")</f>
        <v>No</v>
      </c>
      <c r="D792" s="14" t="s">
        <v>52</v>
      </c>
      <c r="E792" s="51">
        <v>45154</v>
      </c>
      <c r="F792" s="14">
        <v>15</v>
      </c>
      <c r="G792" s="17">
        <v>4044.3</v>
      </c>
      <c r="H792" s="27">
        <v>2458.35</v>
      </c>
      <c r="I792">
        <f>YEAR(Table1[[#This Row],[Date]])</f>
        <v>2023</v>
      </c>
      <c r="J792" t="str">
        <f>"Q" &amp; ROUNDUP(MONTH(Table1[[#This Row],[Date]])/3, 0) &amp; "'" &amp; RIGHT(YEAR(Table1[[#This Row],[Date]]), 2)</f>
        <v>Q3'23</v>
      </c>
      <c r="K792" t="str">
        <f>VLOOKUP(Table1[[#This Row],[Store ID]],Table3[[Store ID]:[City]],4,FALSE)</f>
        <v>Kansas City</v>
      </c>
      <c r="L792" t="str">
        <f>VLOOKUP(Table1[[#This Row],[Product Code]],Table4[[Product Code]:[Brand]],5,FALSE)</f>
        <v>ASUS</v>
      </c>
      <c r="M792" t="str">
        <f>VLOOKUP(Table1[[#This Row],[Product Code]],Table4[[Product Code]:[Product Category]],3,FALSE)</f>
        <v>Accessories</v>
      </c>
      <c r="N792" t="str">
        <f>_xlfn.XLOOKUP(Table1[[#This Row],[Product Code]],Table4[Product Code],Table4[Subcategory])</f>
        <v>Chargers</v>
      </c>
    </row>
    <row r="793" spans="2:14" x14ac:dyDescent="0.3">
      <c r="B793" s="26" t="s">
        <v>21</v>
      </c>
      <c r="C793" s="26" t="str">
        <f>IF(_xlfn.XLOOKUP(TRIM(Table1[[#This Row],[Store ID]]), 'Stores Details'!B795:B814, 'Stores Details'!G795:G814, "") = "Inactive", "Yes", "No")</f>
        <v>No</v>
      </c>
      <c r="D793" s="14" t="s">
        <v>40</v>
      </c>
      <c r="E793" s="51">
        <v>45495</v>
      </c>
      <c r="F793" s="14">
        <v>6</v>
      </c>
      <c r="G793" s="17">
        <v>8122.74</v>
      </c>
      <c r="H793" s="27">
        <v>5846.76</v>
      </c>
      <c r="I793">
        <f>YEAR(Table1[[#This Row],[Date]])</f>
        <v>2024</v>
      </c>
      <c r="J793" t="str">
        <f>"Q" &amp; ROUNDUP(MONTH(Table1[[#This Row],[Date]])/3, 0) &amp; "'" &amp; RIGHT(YEAR(Table1[[#This Row],[Date]]), 2)</f>
        <v>Q3'24</v>
      </c>
      <c r="K793" t="str">
        <f>VLOOKUP(Table1[[#This Row],[Store ID]],Table3[[Store ID]:[City]],4,FALSE)</f>
        <v>Raleigh</v>
      </c>
      <c r="L793" t="str">
        <f>VLOOKUP(Table1[[#This Row],[Product Code]],Table4[[Product Code]:[Brand]],5,FALSE)</f>
        <v>HP</v>
      </c>
      <c r="M793" t="str">
        <f>VLOOKUP(Table1[[#This Row],[Product Code]],Table4[[Product Code]:[Product Category]],3,FALSE)</f>
        <v>Gaming Consoles</v>
      </c>
      <c r="N793" t="str">
        <f>_xlfn.XLOOKUP(Table1[[#This Row],[Product Code]],Table4[Product Code],Table4[Subcategory])</f>
        <v>Game Consoles</v>
      </c>
    </row>
    <row r="794" spans="2:14" x14ac:dyDescent="0.3">
      <c r="B794" s="26" t="s">
        <v>19</v>
      </c>
      <c r="C794" s="26" t="str">
        <f>IF(_xlfn.XLOOKUP(TRIM(Table1[[#This Row],[Store ID]]), 'Stores Details'!B796:B815, 'Stores Details'!G796:G815, "") = "Inactive", "Yes", "No")</f>
        <v>No</v>
      </c>
      <c r="D794" s="14" t="s">
        <v>41</v>
      </c>
      <c r="E794" s="51">
        <v>45434</v>
      </c>
      <c r="F794" s="14">
        <v>14</v>
      </c>
      <c r="G794" s="17">
        <v>6729.8</v>
      </c>
      <c r="H794" s="27">
        <v>4227.16</v>
      </c>
      <c r="I794">
        <f>YEAR(Table1[[#This Row],[Date]])</f>
        <v>2024</v>
      </c>
      <c r="J794" t="str">
        <f>"Q" &amp; ROUNDUP(MONTH(Table1[[#This Row],[Date]])/3, 0) &amp; "'" &amp; RIGHT(YEAR(Table1[[#This Row],[Date]]), 2)</f>
        <v>Q2'24</v>
      </c>
      <c r="K794" t="str">
        <f>VLOOKUP(Table1[[#This Row],[Store ID]],Table3[[Store ID]:[City]],4,FALSE)</f>
        <v>Honolulu</v>
      </c>
      <c r="L794" t="str">
        <f>VLOOKUP(Table1[[#This Row],[Product Code]],Table4[[Product Code]:[Brand]],5,FALSE)</f>
        <v>VoltEdge</v>
      </c>
      <c r="M794" t="str">
        <f>VLOOKUP(Table1[[#This Row],[Product Code]],Table4[[Product Code]:[Product Category]],3,FALSE)</f>
        <v>Laptops</v>
      </c>
      <c r="N794" t="str">
        <f>_xlfn.XLOOKUP(Table1[[#This Row],[Product Code]],Table4[Product Code],Table4[Subcategory])</f>
        <v>Gaming Laptops</v>
      </c>
    </row>
    <row r="795" spans="2:14" x14ac:dyDescent="0.3">
      <c r="B795" s="26" t="s">
        <v>19</v>
      </c>
      <c r="C795" s="26" t="str">
        <f>IF(_xlfn.XLOOKUP(TRIM(Table1[[#This Row],[Store ID]]), 'Stores Details'!B797:B816, 'Stores Details'!G797:G816, "") = "Inactive", "Yes", "No")</f>
        <v>No</v>
      </c>
      <c r="D795" s="14" t="s">
        <v>56</v>
      </c>
      <c r="E795" s="51">
        <v>45223</v>
      </c>
      <c r="F795" s="14">
        <v>41</v>
      </c>
      <c r="G795" s="17">
        <v>15685.779999999999</v>
      </c>
      <c r="H795" s="27">
        <v>12395.529999999999</v>
      </c>
      <c r="I795">
        <f>YEAR(Table1[[#This Row],[Date]])</f>
        <v>2023</v>
      </c>
      <c r="J795" t="str">
        <f>"Q" &amp; ROUNDUP(MONTH(Table1[[#This Row],[Date]])/3, 0) &amp; "'" &amp; RIGHT(YEAR(Table1[[#This Row],[Date]]), 2)</f>
        <v>Q4'23</v>
      </c>
      <c r="K795" t="str">
        <f>VLOOKUP(Table1[[#This Row],[Store ID]],Table3[[Store ID]:[City]],4,FALSE)</f>
        <v>Honolulu</v>
      </c>
      <c r="L795" t="str">
        <f>VLOOKUP(Table1[[#This Row],[Product Code]],Table4[[Product Code]:[Brand]],5,FALSE)</f>
        <v>Samsung</v>
      </c>
      <c r="M795" t="str">
        <f>VLOOKUP(Table1[[#This Row],[Product Code]],Table4[[Product Code]:[Product Category]],3,FALSE)</f>
        <v>Gaming Consoles</v>
      </c>
      <c r="N795" t="str">
        <f>_xlfn.XLOOKUP(Table1[[#This Row],[Product Code]],Table4[Product Code],Table4[Subcategory])</f>
        <v>VR Headsets</v>
      </c>
    </row>
    <row r="796" spans="2:14" x14ac:dyDescent="0.3">
      <c r="B796" s="26" t="s">
        <v>30</v>
      </c>
      <c r="C796" s="26" t="str">
        <f>IF(_xlfn.XLOOKUP(TRIM(Table1[[#This Row],[Store ID]]), 'Stores Details'!B798:B817, 'Stores Details'!G798:G817, "") = "Inactive", "Yes", "No")</f>
        <v>No</v>
      </c>
      <c r="D796" s="14" t="s">
        <v>51</v>
      </c>
      <c r="E796" s="51">
        <v>45001</v>
      </c>
      <c r="F796" s="14">
        <v>12</v>
      </c>
      <c r="G796" s="17">
        <v>3447.6000000000004</v>
      </c>
      <c r="H796" s="27">
        <v>2792.04</v>
      </c>
      <c r="I796">
        <f>YEAR(Table1[[#This Row],[Date]])</f>
        <v>2023</v>
      </c>
      <c r="J796" t="str">
        <f>"Q" &amp; ROUNDUP(MONTH(Table1[[#This Row],[Date]])/3, 0) &amp; "'" &amp; RIGHT(YEAR(Table1[[#This Row],[Date]]), 2)</f>
        <v>Q1'23</v>
      </c>
      <c r="K796" t="str">
        <f>VLOOKUP(Table1[[#This Row],[Store ID]],Table3[[Store ID]:[City]],4,FALSE)</f>
        <v>Nashville</v>
      </c>
      <c r="L796" t="str">
        <f>VLOOKUP(Table1[[#This Row],[Product Code]],Table4[[Product Code]:[Brand]],5,FALSE)</f>
        <v>Samsung</v>
      </c>
      <c r="M796" t="str">
        <f>VLOOKUP(Table1[[#This Row],[Product Code]],Table4[[Product Code]:[Product Category]],3,FALSE)</f>
        <v>Accessories</v>
      </c>
      <c r="N796" t="str">
        <f>_xlfn.XLOOKUP(Table1[[#This Row],[Product Code]],Table4[Product Code],Table4[Subcategory])</f>
        <v>Mice</v>
      </c>
    </row>
    <row r="797" spans="2:14" x14ac:dyDescent="0.3">
      <c r="B797" s="26" t="s">
        <v>24</v>
      </c>
      <c r="C797" s="26" t="str">
        <f>IF(_xlfn.XLOOKUP(TRIM(Table1[[#This Row],[Store ID]]), 'Stores Details'!B799:B818, 'Stores Details'!G799:G818, "") = "Inactive", "Yes", "No")</f>
        <v>No</v>
      </c>
      <c r="D797" s="14" t="s">
        <v>60</v>
      </c>
      <c r="E797" s="51">
        <v>45124</v>
      </c>
      <c r="F797" s="14">
        <v>15</v>
      </c>
      <c r="G797" s="17">
        <v>3238.35</v>
      </c>
      <c r="H797" s="27">
        <v>2344.0500000000002</v>
      </c>
      <c r="I797">
        <f>YEAR(Table1[[#This Row],[Date]])</f>
        <v>2023</v>
      </c>
      <c r="J797" t="str">
        <f>"Q" &amp; ROUNDUP(MONTH(Table1[[#This Row],[Date]])/3, 0) &amp; "'" &amp; RIGHT(YEAR(Table1[[#This Row],[Date]]), 2)</f>
        <v>Q3'23</v>
      </c>
      <c r="K797" t="str">
        <f>VLOOKUP(Table1[[#This Row],[Store ID]],Table3[[Store ID]:[City]],4,FALSE)</f>
        <v>Atlanta</v>
      </c>
      <c r="L797" t="str">
        <f>VLOOKUP(Table1[[#This Row],[Product Code]],Table4[[Product Code]:[Brand]],5,FALSE)</f>
        <v>Dell</v>
      </c>
      <c r="M797" t="str">
        <f>VLOOKUP(Table1[[#This Row],[Product Code]],Table4[[Product Code]:[Product Category]],3,FALSE)</f>
        <v>Accessories</v>
      </c>
      <c r="N797" t="str">
        <f>_xlfn.XLOOKUP(Table1[[#This Row],[Product Code]],Table4[Product Code],Table4[Subcategory])</f>
        <v>Chargers</v>
      </c>
    </row>
    <row r="798" spans="2:14" x14ac:dyDescent="0.3">
      <c r="B798" s="26" t="s">
        <v>28</v>
      </c>
      <c r="C798" s="26" t="str">
        <f>IF(_xlfn.XLOOKUP(TRIM(Table1[[#This Row],[Store ID]]), 'Stores Details'!B800:B819, 'Stores Details'!G800:G819, "") = "Inactive", "Yes", "No")</f>
        <v>No</v>
      </c>
      <c r="D798" s="14" t="s">
        <v>31</v>
      </c>
      <c r="E798" s="51">
        <v>45443</v>
      </c>
      <c r="F798" s="14">
        <v>13</v>
      </c>
      <c r="G798" s="17">
        <v>7893.99</v>
      </c>
      <c r="H798" s="27">
        <v>4840.42</v>
      </c>
      <c r="I798">
        <f>YEAR(Table1[[#This Row],[Date]])</f>
        <v>2024</v>
      </c>
      <c r="J798" t="str">
        <f>"Q" &amp; ROUNDUP(MONTH(Table1[[#This Row],[Date]])/3, 0) &amp; "'" &amp; RIGHT(YEAR(Table1[[#This Row],[Date]]), 2)</f>
        <v>Q2'24</v>
      </c>
      <c r="K798" t="str">
        <f>VLOOKUP(Table1[[#This Row],[Store ID]],Table3[[Store ID]:[City]],4,FALSE)</f>
        <v>Portland</v>
      </c>
      <c r="L798" t="str">
        <f>VLOOKUP(Table1[[#This Row],[Product Code]],Table4[[Product Code]:[Brand]],5,FALSE)</f>
        <v>VoltEdge</v>
      </c>
      <c r="M798" t="str">
        <f>VLOOKUP(Table1[[#This Row],[Product Code]],Table4[[Product Code]:[Product Category]],3,FALSE)</f>
        <v>Laptops</v>
      </c>
      <c r="N798" t="str">
        <f>_xlfn.XLOOKUP(Table1[[#This Row],[Product Code]],Table4[Product Code],Table4[Subcategory])</f>
        <v>Ultrabooks</v>
      </c>
    </row>
    <row r="799" spans="2:14" x14ac:dyDescent="0.3">
      <c r="B799" s="26" t="s">
        <v>20</v>
      </c>
      <c r="C799" s="26" t="str">
        <f>IF(_xlfn.XLOOKUP(TRIM(Table1[[#This Row],[Store ID]]), 'Stores Details'!B801:B820, 'Stores Details'!G801:G820, "") = "Inactive", "Yes", "No")</f>
        <v>No</v>
      </c>
      <c r="D799" s="14" t="s">
        <v>15</v>
      </c>
      <c r="E799" s="51">
        <v>45522</v>
      </c>
      <c r="F799" s="14">
        <v>18</v>
      </c>
      <c r="G799" s="17">
        <v>10123.379999999999</v>
      </c>
      <c r="H799" s="27">
        <v>7729.74</v>
      </c>
      <c r="I799">
        <f>YEAR(Table1[[#This Row],[Date]])</f>
        <v>2024</v>
      </c>
      <c r="J799" t="str">
        <f>"Q" &amp; ROUNDUP(MONTH(Table1[[#This Row],[Date]])/3, 0) &amp; "'" &amp; RIGHT(YEAR(Table1[[#This Row],[Date]]), 2)</f>
        <v>Q3'24</v>
      </c>
      <c r="K799" t="str">
        <f>VLOOKUP(Table1[[#This Row],[Store ID]],Table3[[Store ID]:[City]],4,FALSE)</f>
        <v>Denver</v>
      </c>
      <c r="L799" t="str">
        <f>VLOOKUP(Table1[[#This Row],[Product Code]],Table4[[Product Code]:[Brand]],5,FALSE)</f>
        <v>Bose</v>
      </c>
      <c r="M799" t="str">
        <f>VLOOKUP(Table1[[#This Row],[Product Code]],Table4[[Product Code]:[Product Category]],3,FALSE)</f>
        <v>Accessories</v>
      </c>
      <c r="N799" t="str">
        <f>_xlfn.XLOOKUP(Table1[[#This Row],[Product Code]],Table4[Product Code],Table4[Subcategory])</f>
        <v>Mice</v>
      </c>
    </row>
    <row r="800" spans="2:14" x14ac:dyDescent="0.3">
      <c r="B800" s="26" t="s">
        <v>27</v>
      </c>
      <c r="C800" s="26" t="str">
        <f>IF(_xlfn.XLOOKUP(TRIM(Table1[[#This Row],[Store ID]]), 'Stores Details'!B802:B821, 'Stores Details'!G802:G821, "") = "Inactive", "Yes", "No")</f>
        <v>No</v>
      </c>
      <c r="D800" s="14" t="s">
        <v>37</v>
      </c>
      <c r="E800" s="51">
        <v>45306</v>
      </c>
      <c r="F800" s="14">
        <v>11</v>
      </c>
      <c r="G800" s="17">
        <v>16186.060000000001</v>
      </c>
      <c r="H800" s="27">
        <v>10952.15</v>
      </c>
      <c r="I800">
        <f>YEAR(Table1[[#This Row],[Date]])</f>
        <v>2024</v>
      </c>
      <c r="J800" t="str">
        <f>"Q" &amp; ROUNDUP(MONTH(Table1[[#This Row],[Date]])/3, 0) &amp; "'" &amp; RIGHT(YEAR(Table1[[#This Row],[Date]]), 2)</f>
        <v>Q1'24</v>
      </c>
      <c r="K800" t="str">
        <f>VLOOKUP(Table1[[#This Row],[Store ID]],Table3[[Store ID]:[City]],4,FALSE)</f>
        <v>New York</v>
      </c>
      <c r="L800" t="str">
        <f>VLOOKUP(Table1[[#This Row],[Product Code]],Table4[[Product Code]:[Brand]],5,FALSE)</f>
        <v>VoltEdge</v>
      </c>
      <c r="M800" t="str">
        <f>VLOOKUP(Table1[[#This Row],[Product Code]],Table4[[Product Code]:[Product Category]],3,FALSE)</f>
        <v>Smart Gadgets</v>
      </c>
      <c r="N800" t="str">
        <f>_xlfn.XLOOKUP(Table1[[#This Row],[Product Code]],Table4[Product Code],Table4[Subcategory])</f>
        <v>Fitness Bands</v>
      </c>
    </row>
    <row r="801" spans="2:14" x14ac:dyDescent="0.3">
      <c r="B801" s="26" t="s">
        <v>14</v>
      </c>
      <c r="C801" s="26" t="str">
        <f>IF(_xlfn.XLOOKUP(TRIM(Table1[[#This Row],[Store ID]]), 'Stores Details'!B803:B822, 'Stores Details'!G803:G822, "") = "Inactive", "Yes", "No")</f>
        <v>No</v>
      </c>
      <c r="D801" s="14" t="s">
        <v>46</v>
      </c>
      <c r="E801" s="51">
        <v>45413</v>
      </c>
      <c r="F801" s="14">
        <v>20</v>
      </c>
      <c r="G801" s="17">
        <v>17668</v>
      </c>
      <c r="H801" s="27">
        <v>12089.8</v>
      </c>
      <c r="I801">
        <f>YEAR(Table1[[#This Row],[Date]])</f>
        <v>2024</v>
      </c>
      <c r="J801" t="str">
        <f>"Q" &amp; ROUNDUP(MONTH(Table1[[#This Row],[Date]])/3, 0) &amp; "'" &amp; RIGHT(YEAR(Table1[[#This Row],[Date]]), 2)</f>
        <v>Q2'24</v>
      </c>
      <c r="K801" t="str">
        <f>VLOOKUP(Table1[[#This Row],[Store ID]],Table3[[Store ID]:[City]],4,FALSE)</f>
        <v>Los Angeles</v>
      </c>
      <c r="L801" t="str">
        <f>VLOOKUP(Table1[[#This Row],[Product Code]],Table4[[Product Code]:[Brand]],5,FALSE)</f>
        <v>Bose</v>
      </c>
      <c r="M801" t="str">
        <f>VLOOKUP(Table1[[#This Row],[Product Code]],Table4[[Product Code]:[Product Category]],3,FALSE)</f>
        <v>Headphones</v>
      </c>
      <c r="N801" t="str">
        <f>_xlfn.XLOOKUP(Table1[[#This Row],[Product Code]],Table4[Product Code],Table4[Subcategory])</f>
        <v>Wireless Headphones</v>
      </c>
    </row>
    <row r="802" spans="2:14" x14ac:dyDescent="0.3">
      <c r="B802" s="26" t="s">
        <v>25</v>
      </c>
      <c r="C802" s="26" t="str">
        <f>IF(_xlfn.XLOOKUP(TRIM(Table1[[#This Row],[Store ID]]), 'Stores Details'!B804:B823, 'Stores Details'!G804:G823, "") = "Inactive", "Yes", "No")</f>
        <v>No</v>
      </c>
      <c r="D802" s="14" t="s">
        <v>39</v>
      </c>
      <c r="E802" s="51">
        <v>45387</v>
      </c>
      <c r="F802" s="14">
        <v>19</v>
      </c>
      <c r="G802" s="17">
        <v>8049.7300000000005</v>
      </c>
      <c r="H802" s="27">
        <v>5245.9000000000005</v>
      </c>
      <c r="I802">
        <f>YEAR(Table1[[#This Row],[Date]])</f>
        <v>2024</v>
      </c>
      <c r="J802" t="str">
        <f>"Q" &amp; ROUNDUP(MONTH(Table1[[#This Row],[Date]])/3, 0) &amp; "'" &amp; RIGHT(YEAR(Table1[[#This Row],[Date]]), 2)</f>
        <v>Q2'24</v>
      </c>
      <c r="K802" t="str">
        <f>VLOOKUP(Table1[[#This Row],[Store ID]],Table3[[Store ID]:[City]],4,FALSE)</f>
        <v>Dallas</v>
      </c>
      <c r="L802" t="str">
        <f>VLOOKUP(Table1[[#This Row],[Product Code]],Table4[[Product Code]:[Brand]],5,FALSE)</f>
        <v>Apple</v>
      </c>
      <c r="M802" t="str">
        <f>VLOOKUP(Table1[[#This Row],[Product Code]],Table4[[Product Code]:[Product Category]],3,FALSE)</f>
        <v>Laptops</v>
      </c>
      <c r="N802" t="str">
        <f>_xlfn.XLOOKUP(Table1[[#This Row],[Product Code]],Table4[Product Code],Table4[Subcategory])</f>
        <v>Ultrabooks</v>
      </c>
    </row>
    <row r="803" spans="2:14" x14ac:dyDescent="0.3">
      <c r="B803" s="26" t="s">
        <v>21</v>
      </c>
      <c r="C803" s="26" t="str">
        <f>IF(_xlfn.XLOOKUP(TRIM(Table1[[#This Row],[Store ID]]), 'Stores Details'!B805:B824, 'Stores Details'!G805:G824, "") = "Inactive", "Yes", "No")</f>
        <v>No</v>
      </c>
      <c r="D803" s="14" t="s">
        <v>43</v>
      </c>
      <c r="E803" s="51">
        <v>45547</v>
      </c>
      <c r="F803" s="14">
        <v>2</v>
      </c>
      <c r="G803" s="17">
        <v>2662.14</v>
      </c>
      <c r="H803" s="27">
        <v>1635.24</v>
      </c>
      <c r="I803">
        <f>YEAR(Table1[[#This Row],[Date]])</f>
        <v>2024</v>
      </c>
      <c r="J803" t="str">
        <f>"Q" &amp; ROUNDUP(MONTH(Table1[[#This Row],[Date]])/3, 0) &amp; "'" &amp; RIGHT(YEAR(Table1[[#This Row],[Date]]), 2)</f>
        <v>Q3'24</v>
      </c>
      <c r="K803" t="str">
        <f>VLOOKUP(Table1[[#This Row],[Store ID]],Table3[[Store ID]:[City]],4,FALSE)</f>
        <v>Raleigh</v>
      </c>
      <c r="L803" t="str">
        <f>VLOOKUP(Table1[[#This Row],[Product Code]],Table4[[Product Code]:[Brand]],5,FALSE)</f>
        <v>Apple</v>
      </c>
      <c r="M803" t="str">
        <f>VLOOKUP(Table1[[#This Row],[Product Code]],Table4[[Product Code]:[Product Category]],3,FALSE)</f>
        <v>Smart Gadgets</v>
      </c>
      <c r="N803" t="str">
        <f>_xlfn.XLOOKUP(Table1[[#This Row],[Product Code]],Table4[Product Code],Table4[Subcategory])</f>
        <v>Smartwatches</v>
      </c>
    </row>
    <row r="804" spans="2:14" x14ac:dyDescent="0.3">
      <c r="B804" s="26" t="s">
        <v>28</v>
      </c>
      <c r="C804" s="26" t="str">
        <f>IF(_xlfn.XLOOKUP(TRIM(Table1[[#This Row],[Store ID]]), 'Stores Details'!B806:B825, 'Stores Details'!G806:G825, "") = "Inactive", "Yes", "No")</f>
        <v>No</v>
      </c>
      <c r="D804" s="14" t="s">
        <v>62</v>
      </c>
      <c r="E804" s="51">
        <v>45105</v>
      </c>
      <c r="F804" s="14">
        <v>22</v>
      </c>
      <c r="G804" s="17">
        <v>14366</v>
      </c>
      <c r="H804" s="27">
        <v>10761.3</v>
      </c>
      <c r="I804">
        <f>YEAR(Table1[[#This Row],[Date]])</f>
        <v>2023</v>
      </c>
      <c r="J804" t="str">
        <f>"Q" &amp; ROUNDUP(MONTH(Table1[[#This Row],[Date]])/3, 0) &amp; "'" &amp; RIGHT(YEAR(Table1[[#This Row],[Date]]), 2)</f>
        <v>Q2'23</v>
      </c>
      <c r="K804" t="str">
        <f>VLOOKUP(Table1[[#This Row],[Store ID]],Table3[[Store ID]:[City]],4,FALSE)</f>
        <v>Portland</v>
      </c>
      <c r="L804" t="str">
        <f>VLOOKUP(Table1[[#This Row],[Product Code]],Table4[[Product Code]:[Brand]],5,FALSE)</f>
        <v>ASUS</v>
      </c>
      <c r="M804" t="str">
        <f>VLOOKUP(Table1[[#This Row],[Product Code]],Table4[[Product Code]:[Product Category]],3,FALSE)</f>
        <v>Laptops</v>
      </c>
      <c r="N804" t="str">
        <f>_xlfn.XLOOKUP(Table1[[#This Row],[Product Code]],Table4[Product Code],Table4[Subcategory])</f>
        <v>Gaming Laptops</v>
      </c>
    </row>
    <row r="805" spans="2:14" x14ac:dyDescent="0.3">
      <c r="B805" s="26" t="s">
        <v>22</v>
      </c>
      <c r="C805" s="26" t="str">
        <f>IF(_xlfn.XLOOKUP(TRIM(Table1[[#This Row],[Store ID]]), 'Stores Details'!B807:B826, 'Stores Details'!G807:G826, "") = "Inactive", "Yes", "No")</f>
        <v>No</v>
      </c>
      <c r="D805" s="14" t="s">
        <v>59</v>
      </c>
      <c r="E805" s="51">
        <v>45390</v>
      </c>
      <c r="F805" s="14">
        <v>20</v>
      </c>
      <c r="G805" s="17">
        <v>3908.6000000000004</v>
      </c>
      <c r="H805" s="27">
        <v>2919</v>
      </c>
      <c r="I805">
        <f>YEAR(Table1[[#This Row],[Date]])</f>
        <v>2024</v>
      </c>
      <c r="J805" t="str">
        <f>"Q" &amp; ROUNDUP(MONTH(Table1[[#This Row],[Date]])/3, 0) &amp; "'" &amp; RIGHT(YEAR(Table1[[#This Row],[Date]]), 2)</f>
        <v>Q2'24</v>
      </c>
      <c r="K805" t="str">
        <f>VLOOKUP(Table1[[#This Row],[Store ID]],Table3[[Store ID]:[City]],4,FALSE)</f>
        <v>Detroit</v>
      </c>
      <c r="L805" t="str">
        <f>VLOOKUP(Table1[[#This Row],[Product Code]],Table4[[Product Code]:[Brand]],5,FALSE)</f>
        <v>ASUS</v>
      </c>
      <c r="M805" t="str">
        <f>VLOOKUP(Table1[[#This Row],[Product Code]],Table4[[Product Code]:[Product Category]],3,FALSE)</f>
        <v>Headphones</v>
      </c>
      <c r="N805" t="str">
        <f>_xlfn.XLOOKUP(Table1[[#This Row],[Product Code]],Table4[Product Code],Table4[Subcategory])</f>
        <v>Wireless Earbuds</v>
      </c>
    </row>
    <row r="806" spans="2:14" x14ac:dyDescent="0.3">
      <c r="B806" s="26" t="s">
        <v>19</v>
      </c>
      <c r="C806" s="26" t="str">
        <f>IF(_xlfn.XLOOKUP(TRIM(Table1[[#This Row],[Store ID]]), 'Stores Details'!B808:B827, 'Stores Details'!G808:G827, "") = "Inactive", "Yes", "No")</f>
        <v>No</v>
      </c>
      <c r="D806" s="14" t="s">
        <v>56</v>
      </c>
      <c r="E806" s="51">
        <v>45352</v>
      </c>
      <c r="F806" s="14">
        <v>20</v>
      </c>
      <c r="G806" s="17">
        <v>7651.5999999999995</v>
      </c>
      <c r="H806" s="27">
        <v>6046.5999999999995</v>
      </c>
      <c r="I806">
        <f>YEAR(Table1[[#This Row],[Date]])</f>
        <v>2024</v>
      </c>
      <c r="J806" t="str">
        <f>"Q" &amp; ROUNDUP(MONTH(Table1[[#This Row],[Date]])/3, 0) &amp; "'" &amp; RIGHT(YEAR(Table1[[#This Row],[Date]]), 2)</f>
        <v>Q1'24</v>
      </c>
      <c r="K806" t="str">
        <f>VLOOKUP(Table1[[#This Row],[Store ID]],Table3[[Store ID]:[City]],4,FALSE)</f>
        <v>Honolulu</v>
      </c>
      <c r="L806" t="str">
        <f>VLOOKUP(Table1[[#This Row],[Product Code]],Table4[[Product Code]:[Brand]],5,FALSE)</f>
        <v>Samsung</v>
      </c>
      <c r="M806" t="str">
        <f>VLOOKUP(Table1[[#This Row],[Product Code]],Table4[[Product Code]:[Product Category]],3,FALSE)</f>
        <v>Gaming Consoles</v>
      </c>
      <c r="N806" t="str">
        <f>_xlfn.XLOOKUP(Table1[[#This Row],[Product Code]],Table4[Product Code],Table4[Subcategory])</f>
        <v>VR Headsets</v>
      </c>
    </row>
    <row r="807" spans="2:14" x14ac:dyDescent="0.3">
      <c r="B807" s="26" t="s">
        <v>24</v>
      </c>
      <c r="C807" s="26" t="str">
        <f>IF(_xlfn.XLOOKUP(TRIM(Table1[[#This Row],[Store ID]]), 'Stores Details'!B809:B828, 'Stores Details'!G809:G828, "") = "Inactive", "Yes", "No")</f>
        <v>No</v>
      </c>
      <c r="D807" s="14" t="s">
        <v>79</v>
      </c>
      <c r="E807" s="51">
        <v>45083</v>
      </c>
      <c r="F807" s="14">
        <v>16</v>
      </c>
      <c r="G807" s="17">
        <v>14211.36</v>
      </c>
      <c r="H807" s="27">
        <v>11559.2</v>
      </c>
      <c r="I807">
        <f>YEAR(Table1[[#This Row],[Date]])</f>
        <v>2023</v>
      </c>
      <c r="J807" t="str">
        <f>"Q" &amp; ROUNDUP(MONTH(Table1[[#This Row],[Date]])/3, 0) &amp; "'" &amp; RIGHT(YEAR(Table1[[#This Row],[Date]]), 2)</f>
        <v>Q2'23</v>
      </c>
      <c r="K807" t="str">
        <f>VLOOKUP(Table1[[#This Row],[Store ID]],Table3[[Store ID]:[City]],4,FALSE)</f>
        <v>Atlanta</v>
      </c>
      <c r="L807" t="str">
        <f>VLOOKUP(Table1[[#This Row],[Product Code]],Table4[[Product Code]:[Brand]],5,FALSE)</f>
        <v>Sony</v>
      </c>
      <c r="M807" t="str">
        <f>VLOOKUP(Table1[[#This Row],[Product Code]],Table4[[Product Code]:[Product Category]],3,FALSE)</f>
        <v>Accessories</v>
      </c>
      <c r="N807" t="str">
        <f>_xlfn.XLOOKUP(Table1[[#This Row],[Product Code]],Table4[Product Code],Table4[Subcategory])</f>
        <v>Keyboards</v>
      </c>
    </row>
    <row r="808" spans="2:14" x14ac:dyDescent="0.3">
      <c r="B808" s="26" t="s">
        <v>26</v>
      </c>
      <c r="C808" s="26" t="str">
        <f>IF(_xlfn.XLOOKUP(TRIM(Table1[[#This Row],[Store ID]]), 'Stores Details'!B810:B829, 'Stores Details'!G810:G829, "") = "Inactive", "Yes", "No")</f>
        <v>No</v>
      </c>
      <c r="D808" s="14" t="s">
        <v>57</v>
      </c>
      <c r="E808" s="51">
        <v>45096</v>
      </c>
      <c r="F808" s="14">
        <v>6</v>
      </c>
      <c r="G808" s="17">
        <v>5300.9400000000005</v>
      </c>
      <c r="H808" s="27">
        <v>3696.54</v>
      </c>
      <c r="I808">
        <f>YEAR(Table1[[#This Row],[Date]])</f>
        <v>2023</v>
      </c>
      <c r="J808" t="str">
        <f>"Q" &amp; ROUNDUP(MONTH(Table1[[#This Row],[Date]])/3, 0) &amp; "'" &amp; RIGHT(YEAR(Table1[[#This Row],[Date]]), 2)</f>
        <v>Q2'23</v>
      </c>
      <c r="K808" t="str">
        <f>VLOOKUP(Table1[[#This Row],[Store ID]],Table3[[Store ID]:[City]],4,FALSE)</f>
        <v>Philadelphia</v>
      </c>
      <c r="L808" t="str">
        <f>VLOOKUP(Table1[[#This Row],[Product Code]],Table4[[Product Code]:[Brand]],5,FALSE)</f>
        <v>Bose</v>
      </c>
      <c r="M808" t="str">
        <f>VLOOKUP(Table1[[#This Row],[Product Code]],Table4[[Product Code]:[Product Category]],3,FALSE)</f>
        <v>Headphones</v>
      </c>
      <c r="N808" t="str">
        <f>_xlfn.XLOOKUP(Table1[[#This Row],[Product Code]],Table4[Product Code],Table4[Subcategory])</f>
        <v>Noise-Canceling Over-Ear</v>
      </c>
    </row>
    <row r="809" spans="2:14" x14ac:dyDescent="0.3">
      <c r="B809" s="26" t="s">
        <v>25</v>
      </c>
      <c r="C809" s="26" t="str">
        <f>IF(_xlfn.XLOOKUP(TRIM(Table1[[#This Row],[Store ID]]), 'Stores Details'!B811:B830, 'Stores Details'!G811:G830, "") = "Inactive", "Yes", "No")</f>
        <v>No</v>
      </c>
      <c r="D809" s="14" t="s">
        <v>37</v>
      </c>
      <c r="E809" s="51">
        <v>45651</v>
      </c>
      <c r="F809" s="14">
        <v>36</v>
      </c>
      <c r="G809" s="17">
        <v>52972.56</v>
      </c>
      <c r="H809" s="27">
        <v>35843.4</v>
      </c>
      <c r="I809">
        <f>YEAR(Table1[[#This Row],[Date]])</f>
        <v>2024</v>
      </c>
      <c r="J809" t="str">
        <f>"Q" &amp; ROUNDUP(MONTH(Table1[[#This Row],[Date]])/3, 0) &amp; "'" &amp; RIGHT(YEAR(Table1[[#This Row],[Date]]), 2)</f>
        <v>Q4'24</v>
      </c>
      <c r="K809" t="str">
        <f>VLOOKUP(Table1[[#This Row],[Store ID]],Table3[[Store ID]:[City]],4,FALSE)</f>
        <v>Dallas</v>
      </c>
      <c r="L809" t="str">
        <f>VLOOKUP(Table1[[#This Row],[Product Code]],Table4[[Product Code]:[Brand]],5,FALSE)</f>
        <v>VoltEdge</v>
      </c>
      <c r="M809" t="str">
        <f>VLOOKUP(Table1[[#This Row],[Product Code]],Table4[[Product Code]:[Product Category]],3,FALSE)</f>
        <v>Smart Gadgets</v>
      </c>
      <c r="N809" t="str">
        <f>_xlfn.XLOOKUP(Table1[[#This Row],[Product Code]],Table4[Product Code],Table4[Subcategory])</f>
        <v>Fitness Bands</v>
      </c>
    </row>
    <row r="810" spans="2:14" x14ac:dyDescent="0.3">
      <c r="B810" s="26" t="s">
        <v>24</v>
      </c>
      <c r="C810" s="26" t="str">
        <f>IF(_xlfn.XLOOKUP(TRIM(Table1[[#This Row],[Store ID]]), 'Stores Details'!B812:B831, 'Stores Details'!G812:G831, "") = "Inactive", "Yes", "No")</f>
        <v>No</v>
      </c>
      <c r="D810" s="14" t="s">
        <v>36</v>
      </c>
      <c r="E810" s="51">
        <v>45422</v>
      </c>
      <c r="F810" s="14">
        <v>15</v>
      </c>
      <c r="G810" s="17">
        <v>10949.7</v>
      </c>
      <c r="H810" s="27">
        <v>8834.85</v>
      </c>
      <c r="I810">
        <f>YEAR(Table1[[#This Row],[Date]])</f>
        <v>2024</v>
      </c>
      <c r="J810" t="str">
        <f>"Q" &amp; ROUNDUP(MONTH(Table1[[#This Row],[Date]])/3, 0) &amp; "'" &amp; RIGHT(YEAR(Table1[[#This Row],[Date]]), 2)</f>
        <v>Q2'24</v>
      </c>
      <c r="K810" t="str">
        <f>VLOOKUP(Table1[[#This Row],[Store ID]],Table3[[Store ID]:[City]],4,FALSE)</f>
        <v>Atlanta</v>
      </c>
      <c r="L810" t="str">
        <f>VLOOKUP(Table1[[#This Row],[Product Code]],Table4[[Product Code]:[Brand]],5,FALSE)</f>
        <v>VoltEdge</v>
      </c>
      <c r="M810" t="str">
        <f>VLOOKUP(Table1[[#This Row],[Product Code]],Table4[[Product Code]:[Product Category]],3,FALSE)</f>
        <v>Gaming Consoles</v>
      </c>
      <c r="N810" t="str">
        <f>_xlfn.XLOOKUP(Table1[[#This Row],[Product Code]],Table4[Product Code],Table4[Subcategory])</f>
        <v>VR Headsets</v>
      </c>
    </row>
    <row r="811" spans="2:14" x14ac:dyDescent="0.3">
      <c r="B811" s="26" t="s">
        <v>30</v>
      </c>
      <c r="C811" s="26" t="str">
        <f>IF(_xlfn.XLOOKUP(TRIM(Table1[[#This Row],[Store ID]]), 'Stores Details'!B813:B832, 'Stores Details'!G813:G832, "") = "Inactive", "Yes", "No")</f>
        <v>No</v>
      </c>
      <c r="D811" s="14" t="s">
        <v>50</v>
      </c>
      <c r="E811" s="51">
        <v>45342</v>
      </c>
      <c r="F811" s="14">
        <v>23</v>
      </c>
      <c r="G811" s="17">
        <v>27552.160000000003</v>
      </c>
      <c r="H811" s="27">
        <v>20298.649999999998</v>
      </c>
      <c r="I811">
        <f>YEAR(Table1[[#This Row],[Date]])</f>
        <v>2024</v>
      </c>
      <c r="J811" t="str">
        <f>"Q" &amp; ROUNDUP(MONTH(Table1[[#This Row],[Date]])/3, 0) &amp; "'" &amp; RIGHT(YEAR(Table1[[#This Row],[Date]]), 2)</f>
        <v>Q1'24</v>
      </c>
      <c r="K811" t="str">
        <f>VLOOKUP(Table1[[#This Row],[Store ID]],Table3[[Store ID]:[City]],4,FALSE)</f>
        <v>Nashville</v>
      </c>
      <c r="L811" t="str">
        <f>VLOOKUP(Table1[[#This Row],[Product Code]],Table4[[Product Code]:[Brand]],5,FALSE)</f>
        <v>VoltEdge</v>
      </c>
      <c r="M811" t="str">
        <f>VLOOKUP(Table1[[#This Row],[Product Code]],Table4[[Product Code]:[Product Category]],3,FALSE)</f>
        <v>Smart Gadgets</v>
      </c>
      <c r="N811" t="str">
        <f>_xlfn.XLOOKUP(Table1[[#This Row],[Product Code]],Table4[Product Code],Table4[Subcategory])</f>
        <v>Fitness Bands</v>
      </c>
    </row>
    <row r="812" spans="2:14" x14ac:dyDescent="0.3">
      <c r="B812" s="26" t="s">
        <v>16</v>
      </c>
      <c r="C812" s="26" t="str">
        <f>IF(_xlfn.XLOOKUP(TRIM(Table1[[#This Row],[Store ID]]), 'Stores Details'!B814:B833, 'Stores Details'!G814:G833, "") = "Inactive", "Yes", "No")</f>
        <v>No</v>
      </c>
      <c r="D812" s="14" t="s">
        <v>58</v>
      </c>
      <c r="E812" s="51">
        <v>45038</v>
      </c>
      <c r="F812" s="14">
        <v>19</v>
      </c>
      <c r="G812" s="17">
        <v>16683.330000000002</v>
      </c>
      <c r="H812" s="27">
        <v>11494.43</v>
      </c>
      <c r="I812">
        <f>YEAR(Table1[[#This Row],[Date]])</f>
        <v>2023</v>
      </c>
      <c r="J812" t="str">
        <f>"Q" &amp; ROUNDUP(MONTH(Table1[[#This Row],[Date]])/3, 0) &amp; "'" &amp; RIGHT(YEAR(Table1[[#This Row],[Date]]), 2)</f>
        <v>Q2'23</v>
      </c>
      <c r="K812" t="str">
        <f>VLOOKUP(Table1[[#This Row],[Store ID]],Table3[[Store ID]:[City]],4,FALSE)</f>
        <v>Chicago</v>
      </c>
      <c r="L812" t="str">
        <f>VLOOKUP(Table1[[#This Row],[Product Code]],Table4[[Product Code]:[Brand]],5,FALSE)</f>
        <v>Sony</v>
      </c>
      <c r="M812" t="str">
        <f>VLOOKUP(Table1[[#This Row],[Product Code]],Table4[[Product Code]:[Product Category]],3,FALSE)</f>
        <v>Accessories</v>
      </c>
      <c r="N812" t="str">
        <f>_xlfn.XLOOKUP(Table1[[#This Row],[Product Code]],Table4[Product Code],Table4[Subcategory])</f>
        <v>Chargers</v>
      </c>
    </row>
    <row r="813" spans="2:14" x14ac:dyDescent="0.3">
      <c r="B813" s="26" t="s">
        <v>19</v>
      </c>
      <c r="C813" s="26" t="str">
        <f>IF(_xlfn.XLOOKUP(TRIM(Table1[[#This Row],[Store ID]]), 'Stores Details'!B815:B834, 'Stores Details'!G815:G834, "") = "Inactive", "Yes", "No")</f>
        <v>No</v>
      </c>
      <c r="D813" s="14" t="s">
        <v>39</v>
      </c>
      <c r="E813" s="51">
        <v>45571</v>
      </c>
      <c r="F813" s="14">
        <v>36</v>
      </c>
      <c r="G813" s="17">
        <v>15252.12</v>
      </c>
      <c r="H813" s="27">
        <v>9939.6</v>
      </c>
      <c r="I813">
        <f>YEAR(Table1[[#This Row],[Date]])</f>
        <v>2024</v>
      </c>
      <c r="J813" t="str">
        <f>"Q" &amp; ROUNDUP(MONTH(Table1[[#This Row],[Date]])/3, 0) &amp; "'" &amp; RIGHT(YEAR(Table1[[#This Row],[Date]]), 2)</f>
        <v>Q4'24</v>
      </c>
      <c r="K813" t="str">
        <f>VLOOKUP(Table1[[#This Row],[Store ID]],Table3[[Store ID]:[City]],4,FALSE)</f>
        <v>Honolulu</v>
      </c>
      <c r="L813" t="str">
        <f>VLOOKUP(Table1[[#This Row],[Product Code]],Table4[[Product Code]:[Brand]],5,FALSE)</f>
        <v>Apple</v>
      </c>
      <c r="M813" t="str">
        <f>VLOOKUP(Table1[[#This Row],[Product Code]],Table4[[Product Code]:[Product Category]],3,FALSE)</f>
        <v>Laptops</v>
      </c>
      <c r="N813" t="str">
        <f>_xlfn.XLOOKUP(Table1[[#This Row],[Product Code]],Table4[Product Code],Table4[Subcategory])</f>
        <v>Ultrabooks</v>
      </c>
    </row>
    <row r="814" spans="2:14" x14ac:dyDescent="0.3">
      <c r="B814" s="26" t="s">
        <v>14</v>
      </c>
      <c r="C814" s="26" t="str">
        <f>IF(_xlfn.XLOOKUP(TRIM(Table1[[#This Row],[Store ID]]), 'Stores Details'!B816:B835, 'Stores Details'!G816:G835, "") = "Inactive", "Yes", "No")</f>
        <v>No</v>
      </c>
      <c r="D814" s="14" t="s">
        <v>51</v>
      </c>
      <c r="E814" s="51">
        <v>45168</v>
      </c>
      <c r="F814" s="14">
        <v>18</v>
      </c>
      <c r="G814" s="17">
        <v>5171.4000000000005</v>
      </c>
      <c r="H814" s="27">
        <v>4188.0599999999995</v>
      </c>
      <c r="I814">
        <f>YEAR(Table1[[#This Row],[Date]])</f>
        <v>2023</v>
      </c>
      <c r="J814" t="str">
        <f>"Q" &amp; ROUNDUP(MONTH(Table1[[#This Row],[Date]])/3, 0) &amp; "'" &amp; RIGHT(YEAR(Table1[[#This Row],[Date]]), 2)</f>
        <v>Q3'23</v>
      </c>
      <c r="K814" t="str">
        <f>VLOOKUP(Table1[[#This Row],[Store ID]],Table3[[Store ID]:[City]],4,FALSE)</f>
        <v>Los Angeles</v>
      </c>
      <c r="L814" t="str">
        <f>VLOOKUP(Table1[[#This Row],[Product Code]],Table4[[Product Code]:[Brand]],5,FALSE)</f>
        <v>Samsung</v>
      </c>
      <c r="M814" t="str">
        <f>VLOOKUP(Table1[[#This Row],[Product Code]],Table4[[Product Code]:[Product Category]],3,FALSE)</f>
        <v>Accessories</v>
      </c>
      <c r="N814" t="str">
        <f>_xlfn.XLOOKUP(Table1[[#This Row],[Product Code]],Table4[Product Code],Table4[Subcategory])</f>
        <v>Mice</v>
      </c>
    </row>
    <row r="815" spans="2:14" x14ac:dyDescent="0.3">
      <c r="B815" s="26" t="s">
        <v>27</v>
      </c>
      <c r="C815" s="26" t="str">
        <f>IF(_xlfn.XLOOKUP(TRIM(Table1[[#This Row],[Store ID]]), 'Stores Details'!B817:B836, 'Stores Details'!G817:G836, "") = "Inactive", "Yes", "No")</f>
        <v>No</v>
      </c>
      <c r="D815" s="14" t="s">
        <v>76</v>
      </c>
      <c r="E815" s="51">
        <v>45131</v>
      </c>
      <c r="F815" s="14">
        <v>7</v>
      </c>
      <c r="G815" s="17">
        <v>1599.01</v>
      </c>
      <c r="H815" s="27">
        <v>1277.92</v>
      </c>
      <c r="I815">
        <f>YEAR(Table1[[#This Row],[Date]])</f>
        <v>2023</v>
      </c>
      <c r="J815" t="str">
        <f>"Q" &amp; ROUNDUP(MONTH(Table1[[#This Row],[Date]])/3, 0) &amp; "'" &amp; RIGHT(YEAR(Table1[[#This Row],[Date]]), 2)</f>
        <v>Q3'23</v>
      </c>
      <c r="K815" t="str">
        <f>VLOOKUP(Table1[[#This Row],[Store ID]],Table3[[Store ID]:[City]],4,FALSE)</f>
        <v>New York</v>
      </c>
      <c r="L815" t="str">
        <f>VLOOKUP(Table1[[#This Row],[Product Code]],Table4[[Product Code]:[Brand]],5,FALSE)</f>
        <v>ASUS</v>
      </c>
      <c r="M815" t="str">
        <f>VLOOKUP(Table1[[#This Row],[Product Code]],Table4[[Product Code]:[Product Category]],3,FALSE)</f>
        <v>Laptops</v>
      </c>
      <c r="N815" t="str">
        <f>_xlfn.XLOOKUP(Table1[[#This Row],[Product Code]],Table4[Product Code],Table4[Subcategory])</f>
        <v>Ultrabooks</v>
      </c>
    </row>
    <row r="816" spans="2:14" x14ac:dyDescent="0.3">
      <c r="B816" s="26" t="s">
        <v>19</v>
      </c>
      <c r="C816" s="26" t="str">
        <f>IF(_xlfn.XLOOKUP(TRIM(Table1[[#This Row],[Store ID]]), 'Stores Details'!B818:B837, 'Stores Details'!G818:G837, "") = "Inactive", "Yes", "No")</f>
        <v>No</v>
      </c>
      <c r="D816" s="14" t="s">
        <v>44</v>
      </c>
      <c r="E816" s="51">
        <v>45390</v>
      </c>
      <c r="F816" s="14">
        <v>8</v>
      </c>
      <c r="G816" s="17">
        <v>7576.4</v>
      </c>
      <c r="H816" s="27">
        <v>5339.04</v>
      </c>
      <c r="I816">
        <f>YEAR(Table1[[#This Row],[Date]])</f>
        <v>2024</v>
      </c>
      <c r="J816" t="str">
        <f>"Q" &amp; ROUNDUP(MONTH(Table1[[#This Row],[Date]])/3, 0) &amp; "'" &amp; RIGHT(YEAR(Table1[[#This Row],[Date]]), 2)</f>
        <v>Q2'24</v>
      </c>
      <c r="K816" t="str">
        <f>VLOOKUP(Table1[[#This Row],[Store ID]],Table3[[Store ID]:[City]],4,FALSE)</f>
        <v>Honolulu</v>
      </c>
      <c r="L816" t="str">
        <f>VLOOKUP(Table1[[#This Row],[Product Code]],Table4[[Product Code]:[Brand]],5,FALSE)</f>
        <v>Bose</v>
      </c>
      <c r="M816" t="str">
        <f>VLOOKUP(Table1[[#This Row],[Product Code]],Table4[[Product Code]:[Product Category]],3,FALSE)</f>
        <v>Accessories</v>
      </c>
      <c r="N816" t="str">
        <f>_xlfn.XLOOKUP(Table1[[#This Row],[Product Code]],Table4[Product Code],Table4[Subcategory])</f>
        <v>Keyboards</v>
      </c>
    </row>
    <row r="817" spans="2:14" x14ac:dyDescent="0.3">
      <c r="B817" s="26" t="s">
        <v>18</v>
      </c>
      <c r="C817" s="26" t="str">
        <f>IF(_xlfn.XLOOKUP(TRIM(Table1[[#This Row],[Store ID]]), 'Stores Details'!B819:B838, 'Stores Details'!G819:G838, "") = "Inactive", "Yes", "No")</f>
        <v>No</v>
      </c>
      <c r="D817" s="14" t="s">
        <v>43</v>
      </c>
      <c r="E817" s="51">
        <v>45359</v>
      </c>
      <c r="F817" s="14">
        <v>24</v>
      </c>
      <c r="G817" s="17">
        <v>31945.68</v>
      </c>
      <c r="H817" s="27">
        <v>19622.88</v>
      </c>
      <c r="I817">
        <f>YEAR(Table1[[#This Row],[Date]])</f>
        <v>2024</v>
      </c>
      <c r="J817" t="str">
        <f>"Q" &amp; ROUNDUP(MONTH(Table1[[#This Row],[Date]])/3, 0) &amp; "'" &amp; RIGHT(YEAR(Table1[[#This Row],[Date]]), 2)</f>
        <v>Q1'24</v>
      </c>
      <c r="K817" t="str">
        <f>VLOOKUP(Table1[[#This Row],[Store ID]],Table3[[Store ID]:[City]],4,FALSE)</f>
        <v>Minneapolis</v>
      </c>
      <c r="L817" t="str">
        <f>VLOOKUP(Table1[[#This Row],[Product Code]],Table4[[Product Code]:[Brand]],5,FALSE)</f>
        <v>Apple</v>
      </c>
      <c r="M817" t="str">
        <f>VLOOKUP(Table1[[#This Row],[Product Code]],Table4[[Product Code]:[Product Category]],3,FALSE)</f>
        <v>Smart Gadgets</v>
      </c>
      <c r="N817" t="str">
        <f>_xlfn.XLOOKUP(Table1[[#This Row],[Product Code]],Table4[Product Code],Table4[Subcategory])</f>
        <v>Smartwatches</v>
      </c>
    </row>
    <row r="818" spans="2:14" x14ac:dyDescent="0.3">
      <c r="B818" s="26" t="s">
        <v>25</v>
      </c>
      <c r="C818" s="26" t="str">
        <f>IF(_xlfn.XLOOKUP(TRIM(Table1[[#This Row],[Store ID]]), 'Stores Details'!B820:B839, 'Stores Details'!G820:G839, "") = "Inactive", "Yes", "No")</f>
        <v>No</v>
      </c>
      <c r="D818" s="14" t="s">
        <v>65</v>
      </c>
      <c r="E818" s="51">
        <v>45089</v>
      </c>
      <c r="F818" s="14">
        <v>14</v>
      </c>
      <c r="G818" s="17">
        <v>20234.2</v>
      </c>
      <c r="H818" s="27">
        <v>13583.779999999999</v>
      </c>
      <c r="I818">
        <f>YEAR(Table1[[#This Row],[Date]])</f>
        <v>2023</v>
      </c>
      <c r="J818" t="str">
        <f>"Q" &amp; ROUNDUP(MONTH(Table1[[#This Row],[Date]])/3, 0) &amp; "'" &amp; RIGHT(YEAR(Table1[[#This Row],[Date]]), 2)</f>
        <v>Q2'23</v>
      </c>
      <c r="K818" t="str">
        <f>VLOOKUP(Table1[[#This Row],[Store ID]],Table3[[Store ID]:[City]],4,FALSE)</f>
        <v>Dallas</v>
      </c>
      <c r="L818" t="str">
        <f>VLOOKUP(Table1[[#This Row],[Product Code]],Table4[[Product Code]:[Brand]],5,FALSE)</f>
        <v>VoltEdge</v>
      </c>
      <c r="M818" t="str">
        <f>VLOOKUP(Table1[[#This Row],[Product Code]],Table4[[Product Code]:[Product Category]],3,FALSE)</f>
        <v>Smart Gadgets</v>
      </c>
      <c r="N818" t="str">
        <f>_xlfn.XLOOKUP(Table1[[#This Row],[Product Code]],Table4[Product Code],Table4[Subcategory])</f>
        <v>Smartwatches</v>
      </c>
    </row>
    <row r="819" spans="2:14" x14ac:dyDescent="0.3">
      <c r="B819" s="26" t="s">
        <v>30</v>
      </c>
      <c r="C819" s="26" t="str">
        <f>IF(_xlfn.XLOOKUP(TRIM(Table1[[#This Row],[Store ID]]), 'Stores Details'!B821:B840, 'Stores Details'!G821:G840, "") = "Inactive", "Yes", "No")</f>
        <v>No</v>
      </c>
      <c r="D819" s="14" t="s">
        <v>67</v>
      </c>
      <c r="E819" s="51">
        <v>45178</v>
      </c>
      <c r="F819" s="14">
        <v>6</v>
      </c>
      <c r="G819" s="17">
        <v>6320.88</v>
      </c>
      <c r="H819" s="27">
        <v>3757.56</v>
      </c>
      <c r="I819">
        <f>YEAR(Table1[[#This Row],[Date]])</f>
        <v>2023</v>
      </c>
      <c r="J819" t="str">
        <f>"Q" &amp; ROUNDUP(MONTH(Table1[[#This Row],[Date]])/3, 0) &amp; "'" &amp; RIGHT(YEAR(Table1[[#This Row],[Date]]), 2)</f>
        <v>Q3'23</v>
      </c>
      <c r="K819" t="str">
        <f>VLOOKUP(Table1[[#This Row],[Store ID]],Table3[[Store ID]:[City]],4,FALSE)</f>
        <v>Nashville</v>
      </c>
      <c r="L819" t="str">
        <f>VLOOKUP(Table1[[#This Row],[Product Code]],Table4[[Product Code]:[Brand]],5,FALSE)</f>
        <v>VoltEdge</v>
      </c>
      <c r="M819" t="str">
        <f>VLOOKUP(Table1[[#This Row],[Product Code]],Table4[[Product Code]:[Product Category]],3,FALSE)</f>
        <v>Accessories</v>
      </c>
      <c r="N819" t="str">
        <f>_xlfn.XLOOKUP(Table1[[#This Row],[Product Code]],Table4[Product Code],Table4[Subcategory])</f>
        <v>Keyboards</v>
      </c>
    </row>
    <row r="820" spans="2:14" x14ac:dyDescent="0.3">
      <c r="B820" s="26" t="s">
        <v>30</v>
      </c>
      <c r="C820" s="26" t="str">
        <f>IF(_xlfn.XLOOKUP(TRIM(Table1[[#This Row],[Store ID]]), 'Stores Details'!B822:B841, 'Stores Details'!G822:G841, "") = "Inactive", "Yes", "No")</f>
        <v>No</v>
      </c>
      <c r="D820" s="14" t="s">
        <v>32</v>
      </c>
      <c r="E820" s="51">
        <v>45356</v>
      </c>
      <c r="F820" s="14">
        <v>30</v>
      </c>
      <c r="G820" s="17">
        <v>5489.4</v>
      </c>
      <c r="H820" s="27">
        <v>4170.2999999999993</v>
      </c>
      <c r="I820">
        <f>YEAR(Table1[[#This Row],[Date]])</f>
        <v>2024</v>
      </c>
      <c r="J820" t="str">
        <f>"Q" &amp; ROUNDUP(MONTH(Table1[[#This Row],[Date]])/3, 0) &amp; "'" &amp; RIGHT(YEAR(Table1[[#This Row],[Date]]), 2)</f>
        <v>Q1'24</v>
      </c>
      <c r="K820" t="str">
        <f>VLOOKUP(Table1[[#This Row],[Store ID]],Table3[[Store ID]:[City]],4,FALSE)</f>
        <v>Nashville</v>
      </c>
      <c r="L820" t="str">
        <f>VLOOKUP(Table1[[#This Row],[Product Code]],Table4[[Product Code]:[Brand]],5,FALSE)</f>
        <v>Sony</v>
      </c>
      <c r="M820" t="str">
        <f>VLOOKUP(Table1[[#This Row],[Product Code]],Table4[[Product Code]:[Product Category]],3,FALSE)</f>
        <v>Accessories</v>
      </c>
      <c r="N820" t="str">
        <f>_xlfn.XLOOKUP(Table1[[#This Row],[Product Code]],Table4[Product Code],Table4[Subcategory])</f>
        <v>Chargers</v>
      </c>
    </row>
    <row r="821" spans="2:14" x14ac:dyDescent="0.3">
      <c r="B821" s="26" t="s">
        <v>28</v>
      </c>
      <c r="C821" s="26" t="str">
        <f>IF(_xlfn.XLOOKUP(TRIM(Table1[[#This Row],[Store ID]]), 'Stores Details'!B823:B842, 'Stores Details'!G823:G842, "") = "Inactive", "Yes", "No")</f>
        <v>No</v>
      </c>
      <c r="D821" s="14" t="s">
        <v>41</v>
      </c>
      <c r="E821" s="51">
        <v>45498</v>
      </c>
      <c r="F821" s="14">
        <v>20</v>
      </c>
      <c r="G821" s="17">
        <v>9614</v>
      </c>
      <c r="H821" s="27">
        <v>6038.8</v>
      </c>
      <c r="I821">
        <f>YEAR(Table1[[#This Row],[Date]])</f>
        <v>2024</v>
      </c>
      <c r="J821" t="str">
        <f>"Q" &amp; ROUNDUP(MONTH(Table1[[#This Row],[Date]])/3, 0) &amp; "'" &amp; RIGHT(YEAR(Table1[[#This Row],[Date]]), 2)</f>
        <v>Q3'24</v>
      </c>
      <c r="K821" t="str">
        <f>VLOOKUP(Table1[[#This Row],[Store ID]],Table3[[Store ID]:[City]],4,FALSE)</f>
        <v>Portland</v>
      </c>
      <c r="L821" t="str">
        <f>VLOOKUP(Table1[[#This Row],[Product Code]],Table4[[Product Code]:[Brand]],5,FALSE)</f>
        <v>VoltEdge</v>
      </c>
      <c r="M821" t="str">
        <f>VLOOKUP(Table1[[#This Row],[Product Code]],Table4[[Product Code]:[Product Category]],3,FALSE)</f>
        <v>Laptops</v>
      </c>
      <c r="N821" t="str">
        <f>_xlfn.XLOOKUP(Table1[[#This Row],[Product Code]],Table4[Product Code],Table4[Subcategory])</f>
        <v>Gaming Laptops</v>
      </c>
    </row>
    <row r="822" spans="2:14" x14ac:dyDescent="0.3">
      <c r="B822" s="26" t="s">
        <v>24</v>
      </c>
      <c r="C822" s="26" t="str">
        <f>IF(_xlfn.XLOOKUP(TRIM(Table1[[#This Row],[Store ID]]), 'Stores Details'!B824:B843, 'Stores Details'!G824:G843, "") = "Inactive", "Yes", "No")</f>
        <v>No</v>
      </c>
      <c r="D822" s="14" t="s">
        <v>46</v>
      </c>
      <c r="E822" s="51">
        <v>45579</v>
      </c>
      <c r="F822" s="14">
        <v>32</v>
      </c>
      <c r="G822" s="17">
        <v>28268.799999999999</v>
      </c>
      <c r="H822" s="27">
        <v>19343.68</v>
      </c>
      <c r="I822">
        <f>YEAR(Table1[[#This Row],[Date]])</f>
        <v>2024</v>
      </c>
      <c r="J822" t="str">
        <f>"Q" &amp; ROUNDUP(MONTH(Table1[[#This Row],[Date]])/3, 0) &amp; "'" &amp; RIGHT(YEAR(Table1[[#This Row],[Date]]), 2)</f>
        <v>Q4'24</v>
      </c>
      <c r="K822" t="str">
        <f>VLOOKUP(Table1[[#This Row],[Store ID]],Table3[[Store ID]:[City]],4,FALSE)</f>
        <v>Atlanta</v>
      </c>
      <c r="L822" t="str">
        <f>VLOOKUP(Table1[[#This Row],[Product Code]],Table4[[Product Code]:[Brand]],5,FALSE)</f>
        <v>Bose</v>
      </c>
      <c r="M822" t="str">
        <f>VLOOKUP(Table1[[#This Row],[Product Code]],Table4[[Product Code]:[Product Category]],3,FALSE)</f>
        <v>Headphones</v>
      </c>
      <c r="N822" t="str">
        <f>_xlfn.XLOOKUP(Table1[[#This Row],[Product Code]],Table4[Product Code],Table4[Subcategory])</f>
        <v>Wireless Headphones</v>
      </c>
    </row>
    <row r="823" spans="2:14" x14ac:dyDescent="0.3">
      <c r="B823" s="26" t="s">
        <v>25</v>
      </c>
      <c r="C823" s="26" t="str">
        <f>IF(_xlfn.XLOOKUP(TRIM(Table1[[#This Row],[Store ID]]), 'Stores Details'!B825:B844, 'Stores Details'!G825:G844, "") = "Inactive", "Yes", "No")</f>
        <v>No</v>
      </c>
      <c r="D823" s="14" t="s">
        <v>77</v>
      </c>
      <c r="E823" s="51">
        <v>45489</v>
      </c>
      <c r="F823" s="14">
        <v>18</v>
      </c>
      <c r="G823" s="17">
        <v>17371.079999999998</v>
      </c>
      <c r="H823" s="27">
        <v>13595.4</v>
      </c>
      <c r="I823">
        <f>YEAR(Table1[[#This Row],[Date]])</f>
        <v>2024</v>
      </c>
      <c r="J823" t="str">
        <f>"Q" &amp; ROUNDUP(MONTH(Table1[[#This Row],[Date]])/3, 0) &amp; "'" &amp; RIGHT(YEAR(Table1[[#This Row],[Date]]), 2)</f>
        <v>Q3'24</v>
      </c>
      <c r="K823" t="str">
        <f>VLOOKUP(Table1[[#This Row],[Store ID]],Table3[[Store ID]:[City]],4,FALSE)</f>
        <v>Dallas</v>
      </c>
      <c r="L823" t="str">
        <f>VLOOKUP(Table1[[#This Row],[Product Code]],Table4[[Product Code]:[Brand]],5,FALSE)</f>
        <v>VoltEdge</v>
      </c>
      <c r="M823" t="str">
        <f>VLOOKUP(Table1[[#This Row],[Product Code]],Table4[[Product Code]:[Product Category]],3,FALSE)</f>
        <v>Headphones</v>
      </c>
      <c r="N823" t="str">
        <f>_xlfn.XLOOKUP(Table1[[#This Row],[Product Code]],Table4[Product Code],Table4[Subcategory])</f>
        <v>Wireless Earbuds</v>
      </c>
    </row>
    <row r="824" spans="2:14" x14ac:dyDescent="0.3">
      <c r="B824" s="26" t="s">
        <v>28</v>
      </c>
      <c r="C824" s="26" t="str">
        <f>IF(_xlfn.XLOOKUP(TRIM(Table1[[#This Row],[Store ID]]), 'Stores Details'!B826:B845, 'Stores Details'!G826:G845, "") = "Inactive", "Yes", "No")</f>
        <v>No</v>
      </c>
      <c r="D824" s="14" t="s">
        <v>76</v>
      </c>
      <c r="E824" s="51">
        <v>45132</v>
      </c>
      <c r="F824" s="14">
        <v>7</v>
      </c>
      <c r="G824" s="17">
        <v>1599.01</v>
      </c>
      <c r="H824" s="27">
        <v>1277.92</v>
      </c>
      <c r="I824">
        <f>YEAR(Table1[[#This Row],[Date]])</f>
        <v>2023</v>
      </c>
      <c r="J824" t="str">
        <f>"Q" &amp; ROUNDUP(MONTH(Table1[[#This Row],[Date]])/3, 0) &amp; "'" &amp; RIGHT(YEAR(Table1[[#This Row],[Date]]), 2)</f>
        <v>Q3'23</v>
      </c>
      <c r="K824" t="str">
        <f>VLOOKUP(Table1[[#This Row],[Store ID]],Table3[[Store ID]:[City]],4,FALSE)</f>
        <v>Portland</v>
      </c>
      <c r="L824" t="str">
        <f>VLOOKUP(Table1[[#This Row],[Product Code]],Table4[[Product Code]:[Brand]],5,FALSE)</f>
        <v>ASUS</v>
      </c>
      <c r="M824" t="str">
        <f>VLOOKUP(Table1[[#This Row],[Product Code]],Table4[[Product Code]:[Product Category]],3,FALSE)</f>
        <v>Laptops</v>
      </c>
      <c r="N824" t="str">
        <f>_xlfn.XLOOKUP(Table1[[#This Row],[Product Code]],Table4[Product Code],Table4[Subcategory])</f>
        <v>Ultrabooks</v>
      </c>
    </row>
    <row r="825" spans="2:14" x14ac:dyDescent="0.3">
      <c r="B825" s="26" t="s">
        <v>14</v>
      </c>
      <c r="C825" s="26" t="str">
        <f>IF(_xlfn.XLOOKUP(TRIM(Table1[[#This Row],[Store ID]]), 'Stores Details'!B827:B846, 'Stores Details'!G827:G846, "") = "Inactive", "Yes", "No")</f>
        <v>No</v>
      </c>
      <c r="D825" s="14" t="s">
        <v>75</v>
      </c>
      <c r="E825" s="51">
        <v>45098</v>
      </c>
      <c r="F825" s="14">
        <v>8</v>
      </c>
      <c r="G825" s="17">
        <v>1304.4000000000001</v>
      </c>
      <c r="H825" s="27">
        <v>1008.88</v>
      </c>
      <c r="I825">
        <f>YEAR(Table1[[#This Row],[Date]])</f>
        <v>2023</v>
      </c>
      <c r="J825" t="str">
        <f>"Q" &amp; ROUNDUP(MONTH(Table1[[#This Row],[Date]])/3, 0) &amp; "'" &amp; RIGHT(YEAR(Table1[[#This Row],[Date]]), 2)</f>
        <v>Q2'23</v>
      </c>
      <c r="K825" t="str">
        <f>VLOOKUP(Table1[[#This Row],[Store ID]],Table3[[Store ID]:[City]],4,FALSE)</f>
        <v>Los Angeles</v>
      </c>
      <c r="L825" t="str">
        <f>VLOOKUP(Table1[[#This Row],[Product Code]],Table4[[Product Code]:[Brand]],5,FALSE)</f>
        <v>VoltEdge</v>
      </c>
      <c r="M825" t="str">
        <f>VLOOKUP(Table1[[#This Row],[Product Code]],Table4[[Product Code]:[Product Category]],3,FALSE)</f>
        <v>Accessories</v>
      </c>
      <c r="N825" t="str">
        <f>_xlfn.XLOOKUP(Table1[[#This Row],[Product Code]],Table4[Product Code],Table4[Subcategory])</f>
        <v>Keyboards</v>
      </c>
    </row>
    <row r="826" spans="2:14" x14ac:dyDescent="0.3">
      <c r="B826" s="26" t="s">
        <v>14</v>
      </c>
      <c r="C826" s="26" t="str">
        <f>IF(_xlfn.XLOOKUP(TRIM(Table1[[#This Row],[Store ID]]), 'Stores Details'!B828:B847, 'Stores Details'!G828:G847, "") = "Inactive", "Yes", "No")</f>
        <v>No</v>
      </c>
      <c r="D826" s="14" t="s">
        <v>52</v>
      </c>
      <c r="E826" s="51">
        <v>45008</v>
      </c>
      <c r="F826" s="14">
        <v>15</v>
      </c>
      <c r="G826" s="17">
        <v>4044.3</v>
      </c>
      <c r="H826" s="27">
        <v>2458.35</v>
      </c>
      <c r="I826">
        <f>YEAR(Table1[[#This Row],[Date]])</f>
        <v>2023</v>
      </c>
      <c r="J826" t="str">
        <f>"Q" &amp; ROUNDUP(MONTH(Table1[[#This Row],[Date]])/3, 0) &amp; "'" &amp; RIGHT(YEAR(Table1[[#This Row],[Date]]), 2)</f>
        <v>Q1'23</v>
      </c>
      <c r="K826" t="str">
        <f>VLOOKUP(Table1[[#This Row],[Store ID]],Table3[[Store ID]:[City]],4,FALSE)</f>
        <v>Los Angeles</v>
      </c>
      <c r="L826" t="str">
        <f>VLOOKUP(Table1[[#This Row],[Product Code]],Table4[[Product Code]:[Brand]],5,FALSE)</f>
        <v>ASUS</v>
      </c>
      <c r="M826" t="str">
        <f>VLOOKUP(Table1[[#This Row],[Product Code]],Table4[[Product Code]:[Product Category]],3,FALSE)</f>
        <v>Accessories</v>
      </c>
      <c r="N826" t="str">
        <f>_xlfn.XLOOKUP(Table1[[#This Row],[Product Code]],Table4[Product Code],Table4[Subcategory])</f>
        <v>Chargers</v>
      </c>
    </row>
    <row r="827" spans="2:14" x14ac:dyDescent="0.3">
      <c r="B827" s="26" t="s">
        <v>14</v>
      </c>
      <c r="C827" s="26" t="str">
        <f>IF(_xlfn.XLOOKUP(TRIM(Table1[[#This Row],[Store ID]]), 'Stores Details'!B829:B848, 'Stores Details'!G829:G848, "") = "Inactive", "Yes", "No")</f>
        <v>No</v>
      </c>
      <c r="D827" s="14" t="s">
        <v>45</v>
      </c>
      <c r="E827" s="51">
        <v>45575</v>
      </c>
      <c r="F827" s="14">
        <v>21</v>
      </c>
      <c r="G827" s="17">
        <v>14108.85</v>
      </c>
      <c r="H827" s="27">
        <v>11142.390000000001</v>
      </c>
      <c r="I827">
        <f>YEAR(Table1[[#This Row],[Date]])</f>
        <v>2024</v>
      </c>
      <c r="J827" t="str">
        <f>"Q" &amp; ROUNDUP(MONTH(Table1[[#This Row],[Date]])/3, 0) &amp; "'" &amp; RIGHT(YEAR(Table1[[#This Row],[Date]]), 2)</f>
        <v>Q4'24</v>
      </c>
      <c r="K827" t="str">
        <f>VLOOKUP(Table1[[#This Row],[Store ID]],Table3[[Store ID]:[City]],4,FALSE)</f>
        <v>Los Angeles</v>
      </c>
      <c r="L827" t="str">
        <f>VLOOKUP(Table1[[#This Row],[Product Code]],Table4[[Product Code]:[Brand]],5,FALSE)</f>
        <v>VoltEdge</v>
      </c>
      <c r="M827" t="str">
        <f>VLOOKUP(Table1[[#This Row],[Product Code]],Table4[[Product Code]:[Product Category]],3,FALSE)</f>
        <v>Accessories</v>
      </c>
      <c r="N827" t="str">
        <f>_xlfn.XLOOKUP(Table1[[#This Row],[Product Code]],Table4[Product Code],Table4[Subcategory])</f>
        <v>Chargers</v>
      </c>
    </row>
    <row r="828" spans="2:14" x14ac:dyDescent="0.3">
      <c r="B828" s="26" t="s">
        <v>14</v>
      </c>
      <c r="C828" s="26" t="str">
        <f>IF(_xlfn.XLOOKUP(TRIM(Table1[[#This Row],[Store ID]]), 'Stores Details'!B830:B849, 'Stores Details'!G830:G849, "") = "Inactive", "Yes", "No")</f>
        <v>No</v>
      </c>
      <c r="D828" s="14" t="s">
        <v>52</v>
      </c>
      <c r="E828" s="51">
        <v>45338</v>
      </c>
      <c r="F828" s="14">
        <v>19</v>
      </c>
      <c r="G828" s="17">
        <v>5122.78</v>
      </c>
      <c r="H828" s="27">
        <v>3113.91</v>
      </c>
      <c r="I828">
        <f>YEAR(Table1[[#This Row],[Date]])</f>
        <v>2024</v>
      </c>
      <c r="J828" t="str">
        <f>"Q" &amp; ROUNDUP(MONTH(Table1[[#This Row],[Date]])/3, 0) &amp; "'" &amp; RIGHT(YEAR(Table1[[#This Row],[Date]]), 2)</f>
        <v>Q1'24</v>
      </c>
      <c r="K828" t="str">
        <f>VLOOKUP(Table1[[#This Row],[Store ID]],Table3[[Store ID]:[City]],4,FALSE)</f>
        <v>Los Angeles</v>
      </c>
      <c r="L828" t="str">
        <f>VLOOKUP(Table1[[#This Row],[Product Code]],Table4[[Product Code]:[Brand]],5,FALSE)</f>
        <v>ASUS</v>
      </c>
      <c r="M828" t="str">
        <f>VLOOKUP(Table1[[#This Row],[Product Code]],Table4[[Product Code]:[Product Category]],3,FALSE)</f>
        <v>Accessories</v>
      </c>
      <c r="N828" t="str">
        <f>_xlfn.XLOOKUP(Table1[[#This Row],[Product Code]],Table4[Product Code],Table4[Subcategory])</f>
        <v>Chargers</v>
      </c>
    </row>
    <row r="829" spans="2:14" x14ac:dyDescent="0.3">
      <c r="B829" s="26" t="s">
        <v>24</v>
      </c>
      <c r="C829" s="26" t="str">
        <f>IF(_xlfn.XLOOKUP(TRIM(Table1[[#This Row],[Store ID]]), 'Stores Details'!B831:B850, 'Stores Details'!G831:G850, "") = "Inactive", "Yes", "No")</f>
        <v>No</v>
      </c>
      <c r="D829" s="14" t="s">
        <v>79</v>
      </c>
      <c r="E829" s="51">
        <v>45045</v>
      </c>
      <c r="F829" s="14">
        <v>8</v>
      </c>
      <c r="G829" s="17">
        <v>7105.68</v>
      </c>
      <c r="H829" s="27">
        <v>5779.6</v>
      </c>
      <c r="I829">
        <f>YEAR(Table1[[#This Row],[Date]])</f>
        <v>2023</v>
      </c>
      <c r="J829" t="str">
        <f>"Q" &amp; ROUNDUP(MONTH(Table1[[#This Row],[Date]])/3, 0) &amp; "'" &amp; RIGHT(YEAR(Table1[[#This Row],[Date]]), 2)</f>
        <v>Q2'23</v>
      </c>
      <c r="K829" t="str">
        <f>VLOOKUP(Table1[[#This Row],[Store ID]],Table3[[Store ID]:[City]],4,FALSE)</f>
        <v>Atlanta</v>
      </c>
      <c r="L829" t="str">
        <f>VLOOKUP(Table1[[#This Row],[Product Code]],Table4[[Product Code]:[Brand]],5,FALSE)</f>
        <v>Sony</v>
      </c>
      <c r="M829" t="str">
        <f>VLOOKUP(Table1[[#This Row],[Product Code]],Table4[[Product Code]:[Product Category]],3,FALSE)</f>
        <v>Accessories</v>
      </c>
      <c r="N829" t="str">
        <f>_xlfn.XLOOKUP(Table1[[#This Row],[Product Code]],Table4[Product Code],Table4[Subcategory])</f>
        <v>Keyboards</v>
      </c>
    </row>
    <row r="830" spans="2:14" x14ac:dyDescent="0.3">
      <c r="B830" s="26" t="s">
        <v>14</v>
      </c>
      <c r="C830" s="26" t="str">
        <f>IF(_xlfn.XLOOKUP(TRIM(Table1[[#This Row],[Store ID]]), 'Stores Details'!B832:B851, 'Stores Details'!G832:G851, "") = "Inactive", "Yes", "No")</f>
        <v>No</v>
      </c>
      <c r="D830" s="14" t="s">
        <v>53</v>
      </c>
      <c r="E830" s="51">
        <v>45013</v>
      </c>
      <c r="F830" s="14">
        <v>15</v>
      </c>
      <c r="G830" s="17">
        <v>1197.1500000000001</v>
      </c>
      <c r="H830" s="27">
        <v>960.3</v>
      </c>
      <c r="I830">
        <f>YEAR(Table1[[#This Row],[Date]])</f>
        <v>2023</v>
      </c>
      <c r="J830" t="str">
        <f>"Q" &amp; ROUNDUP(MONTH(Table1[[#This Row],[Date]])/3, 0) &amp; "'" &amp; RIGHT(YEAR(Table1[[#This Row],[Date]]), 2)</f>
        <v>Q1'23</v>
      </c>
      <c r="K830" t="str">
        <f>VLOOKUP(Table1[[#This Row],[Store ID]],Table3[[Store ID]:[City]],4,FALSE)</f>
        <v>Los Angeles</v>
      </c>
      <c r="L830" t="str">
        <f>VLOOKUP(Table1[[#This Row],[Product Code]],Table4[[Product Code]:[Brand]],5,FALSE)</f>
        <v>HP</v>
      </c>
      <c r="M830" t="str">
        <f>VLOOKUP(Table1[[#This Row],[Product Code]],Table4[[Product Code]:[Product Category]],3,FALSE)</f>
        <v>Laptops</v>
      </c>
      <c r="N830" t="str">
        <f>_xlfn.XLOOKUP(Table1[[#This Row],[Product Code]],Table4[Product Code],Table4[Subcategory])</f>
        <v>Ultrabooks</v>
      </c>
    </row>
    <row r="831" spans="2:14" x14ac:dyDescent="0.3">
      <c r="B831" s="26" t="s">
        <v>14</v>
      </c>
      <c r="C831" s="26" t="str">
        <f>IF(_xlfn.XLOOKUP(TRIM(Table1[[#This Row],[Store ID]]), 'Stores Details'!B833:B852, 'Stores Details'!G833:G852, "") = "Inactive", "Yes", "No")</f>
        <v>No</v>
      </c>
      <c r="D831" s="14" t="s">
        <v>48</v>
      </c>
      <c r="E831" s="51">
        <v>45474</v>
      </c>
      <c r="F831" s="14">
        <v>19</v>
      </c>
      <c r="G831" s="17">
        <v>15326.539999999999</v>
      </c>
      <c r="H831" s="27">
        <v>9139.76</v>
      </c>
      <c r="I831">
        <f>YEAR(Table1[[#This Row],[Date]])</f>
        <v>2024</v>
      </c>
      <c r="J831" t="str">
        <f>"Q" &amp; ROUNDUP(MONTH(Table1[[#This Row],[Date]])/3, 0) &amp; "'" &amp; RIGHT(YEAR(Table1[[#This Row],[Date]]), 2)</f>
        <v>Q3'24</v>
      </c>
      <c r="K831" t="str">
        <f>VLOOKUP(Table1[[#This Row],[Store ID]],Table3[[Store ID]:[City]],4,FALSE)</f>
        <v>Los Angeles</v>
      </c>
      <c r="L831" t="str">
        <f>VLOOKUP(Table1[[#This Row],[Product Code]],Table4[[Product Code]:[Brand]],5,FALSE)</f>
        <v>VoltEdge</v>
      </c>
      <c r="M831" t="str">
        <f>VLOOKUP(Table1[[#This Row],[Product Code]],Table4[[Product Code]:[Product Category]],3,FALSE)</f>
        <v>Gaming Consoles</v>
      </c>
      <c r="N831" t="str">
        <f>_xlfn.XLOOKUP(Table1[[#This Row],[Product Code]],Table4[Product Code],Table4[Subcategory])</f>
        <v>Game Consoles</v>
      </c>
    </row>
    <row r="832" spans="2:14" x14ac:dyDescent="0.3">
      <c r="B832" s="26" t="s">
        <v>14</v>
      </c>
      <c r="C832" s="26" t="str">
        <f>IF(_xlfn.XLOOKUP(TRIM(Table1[[#This Row],[Store ID]]), 'Stores Details'!B834:B853, 'Stores Details'!G834:G853, "") = "Inactive", "Yes", "No")</f>
        <v>No</v>
      </c>
      <c r="D832" s="14" t="s">
        <v>70</v>
      </c>
      <c r="E832" s="51">
        <v>45259</v>
      </c>
      <c r="F832" s="14">
        <v>42</v>
      </c>
      <c r="G832" s="17">
        <v>22821.119999999999</v>
      </c>
      <c r="H832" s="27">
        <v>16236.359999999999</v>
      </c>
      <c r="I832">
        <f>YEAR(Table1[[#This Row],[Date]])</f>
        <v>2023</v>
      </c>
      <c r="J832" t="str">
        <f>"Q" &amp; ROUNDUP(MONTH(Table1[[#This Row],[Date]])/3, 0) &amp; "'" &amp; RIGHT(YEAR(Table1[[#This Row],[Date]]), 2)</f>
        <v>Q4'23</v>
      </c>
      <c r="K832" t="str">
        <f>VLOOKUP(Table1[[#This Row],[Store ID]],Table3[[Store ID]:[City]],4,FALSE)</f>
        <v>Los Angeles</v>
      </c>
      <c r="L832" t="str">
        <f>VLOOKUP(Table1[[#This Row],[Product Code]],Table4[[Product Code]:[Brand]],5,FALSE)</f>
        <v>VoltEdge</v>
      </c>
      <c r="M832" t="str">
        <f>VLOOKUP(Table1[[#This Row],[Product Code]],Table4[[Product Code]:[Product Category]],3,FALSE)</f>
        <v>Headphones</v>
      </c>
      <c r="N832" t="str">
        <f>_xlfn.XLOOKUP(Table1[[#This Row],[Product Code]],Table4[Product Code],Table4[Subcategory])</f>
        <v>Wireless Headphones</v>
      </c>
    </row>
    <row r="833" spans="2:14" x14ac:dyDescent="0.3">
      <c r="B833" s="26" t="s">
        <v>29</v>
      </c>
      <c r="C833" s="26" t="str">
        <f>IF(_xlfn.XLOOKUP(TRIM(Table1[[#This Row],[Store ID]]), 'Stores Details'!B835:B854, 'Stores Details'!G835:G854, "") = "Inactive", "Yes", "No")</f>
        <v>No</v>
      </c>
      <c r="D833" s="14" t="s">
        <v>36</v>
      </c>
      <c r="E833" s="51">
        <v>45424</v>
      </c>
      <c r="F833" s="14">
        <v>2</v>
      </c>
      <c r="G833" s="17">
        <v>1459.96</v>
      </c>
      <c r="H833" s="27">
        <v>1177.98</v>
      </c>
      <c r="I833">
        <f>YEAR(Table1[[#This Row],[Date]])</f>
        <v>2024</v>
      </c>
      <c r="J833" t="str">
        <f>"Q" &amp; ROUNDUP(MONTH(Table1[[#This Row],[Date]])/3, 0) &amp; "'" &amp; RIGHT(YEAR(Table1[[#This Row],[Date]]), 2)</f>
        <v>Q2'24</v>
      </c>
      <c r="K833" t="str">
        <f>VLOOKUP(Table1[[#This Row],[Store ID]],Table3[[Store ID]:[City]],4,FALSE)</f>
        <v>Kansas City</v>
      </c>
      <c r="L833" t="str">
        <f>VLOOKUP(Table1[[#This Row],[Product Code]],Table4[[Product Code]:[Brand]],5,FALSE)</f>
        <v>VoltEdge</v>
      </c>
      <c r="M833" t="str">
        <f>VLOOKUP(Table1[[#This Row],[Product Code]],Table4[[Product Code]:[Product Category]],3,FALSE)</f>
        <v>Gaming Consoles</v>
      </c>
      <c r="N833" t="str">
        <f>_xlfn.XLOOKUP(Table1[[#This Row],[Product Code]],Table4[Product Code],Table4[Subcategory])</f>
        <v>VR Headsets</v>
      </c>
    </row>
    <row r="834" spans="2:14" x14ac:dyDescent="0.3">
      <c r="B834" s="26" t="s">
        <v>28</v>
      </c>
      <c r="C834" s="26" t="str">
        <f>IF(_xlfn.XLOOKUP(TRIM(Table1[[#This Row],[Store ID]]), 'Stores Details'!B836:B855, 'Stores Details'!G836:G855, "") = "Inactive", "Yes", "No")</f>
        <v>No</v>
      </c>
      <c r="D834" s="14" t="s">
        <v>55</v>
      </c>
      <c r="E834" s="51">
        <v>45186</v>
      </c>
      <c r="F834" s="14">
        <v>15</v>
      </c>
      <c r="G834" s="17">
        <v>15805.35</v>
      </c>
      <c r="H834" s="27">
        <v>9788.5500000000011</v>
      </c>
      <c r="I834">
        <f>YEAR(Table1[[#This Row],[Date]])</f>
        <v>2023</v>
      </c>
      <c r="J834" t="str">
        <f>"Q" &amp; ROUNDUP(MONTH(Table1[[#This Row],[Date]])/3, 0) &amp; "'" &amp; RIGHT(YEAR(Table1[[#This Row],[Date]]), 2)</f>
        <v>Q3'23</v>
      </c>
      <c r="K834" t="str">
        <f>VLOOKUP(Table1[[#This Row],[Store ID]],Table3[[Store ID]:[City]],4,FALSE)</f>
        <v>Portland</v>
      </c>
      <c r="L834" t="str">
        <f>VLOOKUP(Table1[[#This Row],[Product Code]],Table4[[Product Code]:[Brand]],5,FALSE)</f>
        <v>Sony</v>
      </c>
      <c r="M834" t="str">
        <f>VLOOKUP(Table1[[#This Row],[Product Code]],Table4[[Product Code]:[Product Category]],3,FALSE)</f>
        <v>Smart Gadgets</v>
      </c>
      <c r="N834" t="str">
        <f>_xlfn.XLOOKUP(Table1[[#This Row],[Product Code]],Table4[Product Code],Table4[Subcategory])</f>
        <v>Fitness Bands</v>
      </c>
    </row>
    <row r="835" spans="2:14" x14ac:dyDescent="0.3">
      <c r="B835" s="26" t="s">
        <v>14</v>
      </c>
      <c r="C835" s="26" t="str">
        <f>IF(_xlfn.XLOOKUP(TRIM(Table1[[#This Row],[Store ID]]), 'Stores Details'!B837:B856, 'Stores Details'!G837:G856, "") = "Inactive", "Yes", "No")</f>
        <v>No</v>
      </c>
      <c r="D835" s="14" t="s">
        <v>42</v>
      </c>
      <c r="E835" s="51">
        <v>45488</v>
      </c>
      <c r="F835" s="14">
        <v>3</v>
      </c>
      <c r="G835" s="17">
        <v>3826.83</v>
      </c>
      <c r="H835" s="27">
        <v>2386.17</v>
      </c>
      <c r="I835">
        <f>YEAR(Table1[[#This Row],[Date]])</f>
        <v>2024</v>
      </c>
      <c r="J835" t="str">
        <f>"Q" &amp; ROUNDUP(MONTH(Table1[[#This Row],[Date]])/3, 0) &amp; "'" &amp; RIGHT(YEAR(Table1[[#This Row],[Date]]), 2)</f>
        <v>Q3'24</v>
      </c>
      <c r="K835" t="str">
        <f>VLOOKUP(Table1[[#This Row],[Store ID]],Table3[[Store ID]:[City]],4,FALSE)</f>
        <v>Los Angeles</v>
      </c>
      <c r="L835" t="str">
        <f>VLOOKUP(Table1[[#This Row],[Product Code]],Table4[[Product Code]:[Brand]],5,FALSE)</f>
        <v>Dell</v>
      </c>
      <c r="M835" t="str">
        <f>VLOOKUP(Table1[[#This Row],[Product Code]],Table4[[Product Code]:[Product Category]],3,FALSE)</f>
        <v>Headphones</v>
      </c>
      <c r="N835" t="str">
        <f>_xlfn.XLOOKUP(Table1[[#This Row],[Product Code]],Table4[Product Code],Table4[Subcategory])</f>
        <v>Wired Headphones</v>
      </c>
    </row>
    <row r="836" spans="2:14" x14ac:dyDescent="0.3">
      <c r="B836" s="26" t="s">
        <v>14</v>
      </c>
      <c r="C836" s="26" t="str">
        <f>IF(_xlfn.XLOOKUP(TRIM(Table1[[#This Row],[Store ID]]), 'Stores Details'!B838:B857, 'Stores Details'!G838:G857, "") = "Inactive", "Yes", "No")</f>
        <v>No</v>
      </c>
      <c r="D836" s="14" t="s">
        <v>52</v>
      </c>
      <c r="E836" s="51">
        <v>45073</v>
      </c>
      <c r="F836" s="14">
        <v>3</v>
      </c>
      <c r="G836" s="17">
        <v>808.86</v>
      </c>
      <c r="H836" s="27">
        <v>491.66999999999996</v>
      </c>
      <c r="I836">
        <f>YEAR(Table1[[#This Row],[Date]])</f>
        <v>2023</v>
      </c>
      <c r="J836" t="str">
        <f>"Q" &amp; ROUNDUP(MONTH(Table1[[#This Row],[Date]])/3, 0) &amp; "'" &amp; RIGHT(YEAR(Table1[[#This Row],[Date]]), 2)</f>
        <v>Q2'23</v>
      </c>
      <c r="K836" t="str">
        <f>VLOOKUP(Table1[[#This Row],[Store ID]],Table3[[Store ID]:[City]],4,FALSE)</f>
        <v>Los Angeles</v>
      </c>
      <c r="L836" t="str">
        <f>VLOOKUP(Table1[[#This Row],[Product Code]],Table4[[Product Code]:[Brand]],5,FALSE)</f>
        <v>ASUS</v>
      </c>
      <c r="M836" t="str">
        <f>VLOOKUP(Table1[[#This Row],[Product Code]],Table4[[Product Code]:[Product Category]],3,FALSE)</f>
        <v>Accessories</v>
      </c>
      <c r="N836" t="str">
        <f>_xlfn.XLOOKUP(Table1[[#This Row],[Product Code]],Table4[Product Code],Table4[Subcategory])</f>
        <v>Chargers</v>
      </c>
    </row>
    <row r="837" spans="2:14" x14ac:dyDescent="0.3">
      <c r="B837" s="26" t="s">
        <v>24</v>
      </c>
      <c r="C837" s="26" t="str">
        <f>IF(_xlfn.XLOOKUP(TRIM(Table1[[#This Row],[Store ID]]), 'Stores Details'!B839:B858, 'Stores Details'!G839:G858, "") = "Inactive", "Yes", "No")</f>
        <v>No</v>
      </c>
      <c r="D837" s="14" t="s">
        <v>59</v>
      </c>
      <c r="E837" s="51">
        <v>45191</v>
      </c>
      <c r="F837" s="14">
        <v>23</v>
      </c>
      <c r="G837" s="17">
        <v>4494.8900000000003</v>
      </c>
      <c r="H837" s="27">
        <v>3356.85</v>
      </c>
      <c r="I837">
        <f>YEAR(Table1[[#This Row],[Date]])</f>
        <v>2023</v>
      </c>
      <c r="J837" t="str">
        <f>"Q" &amp; ROUNDUP(MONTH(Table1[[#This Row],[Date]])/3, 0) &amp; "'" &amp; RIGHT(YEAR(Table1[[#This Row],[Date]]), 2)</f>
        <v>Q3'23</v>
      </c>
      <c r="K837" t="str">
        <f>VLOOKUP(Table1[[#This Row],[Store ID]],Table3[[Store ID]:[City]],4,FALSE)</f>
        <v>Atlanta</v>
      </c>
      <c r="L837" t="str">
        <f>VLOOKUP(Table1[[#This Row],[Product Code]],Table4[[Product Code]:[Brand]],5,FALSE)</f>
        <v>ASUS</v>
      </c>
      <c r="M837" t="str">
        <f>VLOOKUP(Table1[[#This Row],[Product Code]],Table4[[Product Code]:[Product Category]],3,FALSE)</f>
        <v>Headphones</v>
      </c>
      <c r="N837" t="str">
        <f>_xlfn.XLOOKUP(Table1[[#This Row],[Product Code]],Table4[Product Code],Table4[Subcategory])</f>
        <v>Wireless Earbuds</v>
      </c>
    </row>
    <row r="838" spans="2:14" x14ac:dyDescent="0.3">
      <c r="B838" s="26" t="s">
        <v>28</v>
      </c>
      <c r="C838" s="26" t="str">
        <f>IF(_xlfn.XLOOKUP(TRIM(Table1[[#This Row],[Store ID]]), 'Stores Details'!B840:B859, 'Stores Details'!G840:G859, "") = "Inactive", "Yes", "No")</f>
        <v>No</v>
      </c>
      <c r="D838" s="14" t="s">
        <v>79</v>
      </c>
      <c r="E838" s="51">
        <v>45162</v>
      </c>
      <c r="F838" s="14">
        <v>16</v>
      </c>
      <c r="G838" s="17">
        <v>14211.36</v>
      </c>
      <c r="H838" s="27">
        <v>11559.2</v>
      </c>
      <c r="I838">
        <f>YEAR(Table1[[#This Row],[Date]])</f>
        <v>2023</v>
      </c>
      <c r="J838" t="str">
        <f>"Q" &amp; ROUNDUP(MONTH(Table1[[#This Row],[Date]])/3, 0) &amp; "'" &amp; RIGHT(YEAR(Table1[[#This Row],[Date]]), 2)</f>
        <v>Q3'23</v>
      </c>
      <c r="K838" t="str">
        <f>VLOOKUP(Table1[[#This Row],[Store ID]],Table3[[Store ID]:[City]],4,FALSE)</f>
        <v>Portland</v>
      </c>
      <c r="L838" t="str">
        <f>VLOOKUP(Table1[[#This Row],[Product Code]],Table4[[Product Code]:[Brand]],5,FALSE)</f>
        <v>Sony</v>
      </c>
      <c r="M838" t="str">
        <f>VLOOKUP(Table1[[#This Row],[Product Code]],Table4[[Product Code]:[Product Category]],3,FALSE)</f>
        <v>Accessories</v>
      </c>
      <c r="N838" t="str">
        <f>_xlfn.XLOOKUP(Table1[[#This Row],[Product Code]],Table4[Product Code],Table4[Subcategory])</f>
        <v>Keyboards</v>
      </c>
    </row>
    <row r="839" spans="2:14" x14ac:dyDescent="0.3">
      <c r="B839" s="26" t="s">
        <v>30</v>
      </c>
      <c r="C839" s="26" t="str">
        <f>IF(_xlfn.XLOOKUP(TRIM(Table1[[#This Row],[Store ID]]), 'Stores Details'!B841:B860, 'Stores Details'!G841:G860, "") = "Inactive", "Yes", "No")</f>
        <v>No</v>
      </c>
      <c r="D839" s="14" t="s">
        <v>54</v>
      </c>
      <c r="E839" s="51">
        <v>45341</v>
      </c>
      <c r="F839" s="14">
        <v>20</v>
      </c>
      <c r="G839" s="17">
        <v>28060.2</v>
      </c>
      <c r="H839" s="27">
        <v>17811</v>
      </c>
      <c r="I839">
        <f>YEAR(Table1[[#This Row],[Date]])</f>
        <v>2024</v>
      </c>
      <c r="J839" t="str">
        <f>"Q" &amp; ROUNDUP(MONTH(Table1[[#This Row],[Date]])/3, 0) &amp; "'" &amp; RIGHT(YEAR(Table1[[#This Row],[Date]]), 2)</f>
        <v>Q1'24</v>
      </c>
      <c r="K839" t="str">
        <f>VLOOKUP(Table1[[#This Row],[Store ID]],Table3[[Store ID]:[City]],4,FALSE)</f>
        <v>Nashville</v>
      </c>
      <c r="L839" t="str">
        <f>VLOOKUP(Table1[[#This Row],[Product Code]],Table4[[Product Code]:[Brand]],5,FALSE)</f>
        <v>Apple</v>
      </c>
      <c r="M839" t="str">
        <f>VLOOKUP(Table1[[#This Row],[Product Code]],Table4[[Product Code]:[Product Category]],3,FALSE)</f>
        <v>Gaming Consoles</v>
      </c>
      <c r="N839" t="str">
        <f>_xlfn.XLOOKUP(Table1[[#This Row],[Product Code]],Table4[Product Code],Table4[Subcategory])</f>
        <v>Game Consoles</v>
      </c>
    </row>
    <row r="840" spans="2:14" x14ac:dyDescent="0.3">
      <c r="B840" s="26" t="s">
        <v>28</v>
      </c>
      <c r="C840" s="26" t="str">
        <f>IF(_xlfn.XLOOKUP(TRIM(Table1[[#This Row],[Store ID]]), 'Stores Details'!B842:B861, 'Stores Details'!G842:G861, "") = "Inactive", "Yes", "No")</f>
        <v>No</v>
      </c>
      <c r="D840" s="14" t="s">
        <v>54</v>
      </c>
      <c r="E840" s="51">
        <v>44927</v>
      </c>
      <c r="F840" s="14">
        <v>26</v>
      </c>
      <c r="G840" s="17">
        <v>36478.26</v>
      </c>
      <c r="H840" s="27">
        <v>23154.3</v>
      </c>
      <c r="I840">
        <f>YEAR(Table1[[#This Row],[Date]])</f>
        <v>2023</v>
      </c>
      <c r="J840" t="str">
        <f>"Q" &amp; ROUNDUP(MONTH(Table1[[#This Row],[Date]])/3, 0) &amp; "'" &amp; RIGHT(YEAR(Table1[[#This Row],[Date]]), 2)</f>
        <v>Q1'23</v>
      </c>
      <c r="K840" t="str">
        <f>VLOOKUP(Table1[[#This Row],[Store ID]],Table3[[Store ID]:[City]],4,FALSE)</f>
        <v>Portland</v>
      </c>
      <c r="L840" t="str">
        <f>VLOOKUP(Table1[[#This Row],[Product Code]],Table4[[Product Code]:[Brand]],5,FALSE)</f>
        <v>Apple</v>
      </c>
      <c r="M840" t="str">
        <f>VLOOKUP(Table1[[#This Row],[Product Code]],Table4[[Product Code]:[Product Category]],3,FALSE)</f>
        <v>Gaming Consoles</v>
      </c>
      <c r="N840" t="str">
        <f>_xlfn.XLOOKUP(Table1[[#This Row],[Product Code]],Table4[Product Code],Table4[Subcategory])</f>
        <v>Game Consoles</v>
      </c>
    </row>
    <row r="841" spans="2:14" x14ac:dyDescent="0.3">
      <c r="B841" s="26" t="s">
        <v>14</v>
      </c>
      <c r="C841" s="26" t="str">
        <f>IF(_xlfn.XLOOKUP(TRIM(Table1[[#This Row],[Store ID]]), 'Stores Details'!B843:B862, 'Stores Details'!G843:G862, "") = "Inactive", "Yes", "No")</f>
        <v>No</v>
      </c>
      <c r="D841" s="14" t="s">
        <v>41</v>
      </c>
      <c r="E841" s="51">
        <v>45600</v>
      </c>
      <c r="F841" s="14">
        <v>28</v>
      </c>
      <c r="G841" s="17">
        <v>13459.6</v>
      </c>
      <c r="H841" s="27">
        <v>8454.32</v>
      </c>
      <c r="I841">
        <f>YEAR(Table1[[#This Row],[Date]])</f>
        <v>2024</v>
      </c>
      <c r="J841" t="str">
        <f>"Q" &amp; ROUNDUP(MONTH(Table1[[#This Row],[Date]])/3, 0) &amp; "'" &amp; RIGHT(YEAR(Table1[[#This Row],[Date]]), 2)</f>
        <v>Q4'24</v>
      </c>
      <c r="K841" t="str">
        <f>VLOOKUP(Table1[[#This Row],[Store ID]],Table3[[Store ID]:[City]],4,FALSE)</f>
        <v>Los Angeles</v>
      </c>
      <c r="L841" t="str">
        <f>VLOOKUP(Table1[[#This Row],[Product Code]],Table4[[Product Code]:[Brand]],5,FALSE)</f>
        <v>VoltEdge</v>
      </c>
      <c r="M841" t="str">
        <f>VLOOKUP(Table1[[#This Row],[Product Code]],Table4[[Product Code]:[Product Category]],3,FALSE)</f>
        <v>Laptops</v>
      </c>
      <c r="N841" t="str">
        <f>_xlfn.XLOOKUP(Table1[[#This Row],[Product Code]],Table4[Product Code],Table4[Subcategory])</f>
        <v>Gaming Laptops</v>
      </c>
    </row>
    <row r="842" spans="2:14" x14ac:dyDescent="0.3">
      <c r="B842" s="26" t="s">
        <v>14</v>
      </c>
      <c r="C842" s="26" t="str">
        <f>IF(_xlfn.XLOOKUP(TRIM(Table1[[#This Row],[Store ID]]), 'Stores Details'!B844:B863, 'Stores Details'!G844:G863, "") = "Inactive", "Yes", "No")</f>
        <v>No</v>
      </c>
      <c r="D842" s="14" t="s">
        <v>48</v>
      </c>
      <c r="E842" s="51">
        <v>45461</v>
      </c>
      <c r="F842" s="14">
        <v>7</v>
      </c>
      <c r="G842" s="17">
        <v>5646.62</v>
      </c>
      <c r="H842" s="27">
        <v>3367.28</v>
      </c>
      <c r="I842">
        <f>YEAR(Table1[[#This Row],[Date]])</f>
        <v>2024</v>
      </c>
      <c r="J842" t="str">
        <f>"Q" &amp; ROUNDUP(MONTH(Table1[[#This Row],[Date]])/3, 0) &amp; "'" &amp; RIGHT(YEAR(Table1[[#This Row],[Date]]), 2)</f>
        <v>Q2'24</v>
      </c>
      <c r="K842" t="str">
        <f>VLOOKUP(Table1[[#This Row],[Store ID]],Table3[[Store ID]:[City]],4,FALSE)</f>
        <v>Los Angeles</v>
      </c>
      <c r="L842" t="str">
        <f>VLOOKUP(Table1[[#This Row],[Product Code]],Table4[[Product Code]:[Brand]],5,FALSE)</f>
        <v>VoltEdge</v>
      </c>
      <c r="M842" t="str">
        <f>VLOOKUP(Table1[[#This Row],[Product Code]],Table4[[Product Code]:[Product Category]],3,FALSE)</f>
        <v>Gaming Consoles</v>
      </c>
      <c r="N842" t="str">
        <f>_xlfn.XLOOKUP(Table1[[#This Row],[Product Code]],Table4[Product Code],Table4[Subcategory])</f>
        <v>Game Consoles</v>
      </c>
    </row>
    <row r="843" spans="2:14" x14ac:dyDescent="0.3">
      <c r="B843" s="26" t="s">
        <v>18</v>
      </c>
      <c r="C843" s="26" t="str">
        <f>IF(_xlfn.XLOOKUP(TRIM(Table1[[#This Row],[Store ID]]), 'Stores Details'!B845:B864, 'Stores Details'!G845:G864, "") = "Inactive", "Yes", "No")</f>
        <v>No</v>
      </c>
      <c r="D843" s="14" t="s">
        <v>39</v>
      </c>
      <c r="E843" s="51">
        <v>45628</v>
      </c>
      <c r="F843" s="14">
        <v>26</v>
      </c>
      <c r="G843" s="17">
        <v>11015.42</v>
      </c>
      <c r="H843" s="27">
        <v>7178.6</v>
      </c>
      <c r="I843">
        <f>YEAR(Table1[[#This Row],[Date]])</f>
        <v>2024</v>
      </c>
      <c r="J843" t="str">
        <f>"Q" &amp; ROUNDUP(MONTH(Table1[[#This Row],[Date]])/3, 0) &amp; "'" &amp; RIGHT(YEAR(Table1[[#This Row],[Date]]), 2)</f>
        <v>Q4'24</v>
      </c>
      <c r="K843" t="str">
        <f>VLOOKUP(Table1[[#This Row],[Store ID]],Table3[[Store ID]:[City]],4,FALSE)</f>
        <v>Minneapolis</v>
      </c>
      <c r="L843" t="str">
        <f>VLOOKUP(Table1[[#This Row],[Product Code]],Table4[[Product Code]:[Brand]],5,FALSE)</f>
        <v>Apple</v>
      </c>
      <c r="M843" t="str">
        <f>VLOOKUP(Table1[[#This Row],[Product Code]],Table4[[Product Code]:[Product Category]],3,FALSE)</f>
        <v>Laptops</v>
      </c>
      <c r="N843" t="str">
        <f>_xlfn.XLOOKUP(Table1[[#This Row],[Product Code]],Table4[Product Code],Table4[Subcategory])</f>
        <v>Ultrabooks</v>
      </c>
    </row>
    <row r="844" spans="2:14" x14ac:dyDescent="0.3">
      <c r="B844" s="26" t="s">
        <v>16</v>
      </c>
      <c r="C844" s="26" t="str">
        <f>IF(_xlfn.XLOOKUP(TRIM(Table1[[#This Row],[Store ID]]), 'Stores Details'!B846:B865, 'Stores Details'!G846:G865, "") = "Inactive", "Yes", "No")</f>
        <v>No</v>
      </c>
      <c r="D844" s="14" t="s">
        <v>52</v>
      </c>
      <c r="E844" s="51">
        <v>45389</v>
      </c>
      <c r="F844" s="14">
        <v>15</v>
      </c>
      <c r="G844" s="17">
        <v>4044.3</v>
      </c>
      <c r="H844" s="27">
        <v>2458.35</v>
      </c>
      <c r="I844">
        <f>YEAR(Table1[[#This Row],[Date]])</f>
        <v>2024</v>
      </c>
      <c r="J844" t="str">
        <f>"Q" &amp; ROUNDUP(MONTH(Table1[[#This Row],[Date]])/3, 0) &amp; "'" &amp; RIGHT(YEAR(Table1[[#This Row],[Date]]), 2)</f>
        <v>Q2'24</v>
      </c>
      <c r="K844" t="str">
        <f>VLOOKUP(Table1[[#This Row],[Store ID]],Table3[[Store ID]:[City]],4,FALSE)</f>
        <v>Chicago</v>
      </c>
      <c r="L844" t="str">
        <f>VLOOKUP(Table1[[#This Row],[Product Code]],Table4[[Product Code]:[Brand]],5,FALSE)</f>
        <v>ASUS</v>
      </c>
      <c r="M844" t="str">
        <f>VLOOKUP(Table1[[#This Row],[Product Code]],Table4[[Product Code]:[Product Category]],3,FALSE)</f>
        <v>Accessories</v>
      </c>
      <c r="N844" t="str">
        <f>_xlfn.XLOOKUP(Table1[[#This Row],[Product Code]],Table4[Product Code],Table4[Subcategory])</f>
        <v>Chargers</v>
      </c>
    </row>
    <row r="845" spans="2:14" x14ac:dyDescent="0.3">
      <c r="B845" s="26" t="s">
        <v>14</v>
      </c>
      <c r="C845" s="26" t="str">
        <f>IF(_xlfn.XLOOKUP(TRIM(Table1[[#This Row],[Store ID]]), 'Stores Details'!B847:B866, 'Stores Details'!G847:G866, "") = "Inactive", "Yes", "No")</f>
        <v>No</v>
      </c>
      <c r="D845" s="14" t="s">
        <v>58</v>
      </c>
      <c r="E845" s="51">
        <v>45180</v>
      </c>
      <c r="F845" s="14">
        <v>13</v>
      </c>
      <c r="G845" s="17">
        <v>11414.91</v>
      </c>
      <c r="H845" s="27">
        <v>7864.6100000000006</v>
      </c>
      <c r="I845">
        <f>YEAR(Table1[[#This Row],[Date]])</f>
        <v>2023</v>
      </c>
      <c r="J845" t="str">
        <f>"Q" &amp; ROUNDUP(MONTH(Table1[[#This Row],[Date]])/3, 0) &amp; "'" &amp; RIGHT(YEAR(Table1[[#This Row],[Date]]), 2)</f>
        <v>Q3'23</v>
      </c>
      <c r="K845" t="str">
        <f>VLOOKUP(Table1[[#This Row],[Store ID]],Table3[[Store ID]:[City]],4,FALSE)</f>
        <v>Los Angeles</v>
      </c>
      <c r="L845" t="str">
        <f>VLOOKUP(Table1[[#This Row],[Product Code]],Table4[[Product Code]:[Brand]],5,FALSE)</f>
        <v>Sony</v>
      </c>
      <c r="M845" t="str">
        <f>VLOOKUP(Table1[[#This Row],[Product Code]],Table4[[Product Code]:[Product Category]],3,FALSE)</f>
        <v>Accessories</v>
      </c>
      <c r="N845" t="str">
        <f>_xlfn.XLOOKUP(Table1[[#This Row],[Product Code]],Table4[Product Code],Table4[Subcategory])</f>
        <v>Chargers</v>
      </c>
    </row>
    <row r="846" spans="2:14" x14ac:dyDescent="0.3">
      <c r="B846" s="26" t="s">
        <v>14</v>
      </c>
      <c r="C846" s="26" t="str">
        <f>IF(_xlfn.XLOOKUP(TRIM(Table1[[#This Row],[Store ID]]), 'Stores Details'!B848:B867, 'Stores Details'!G848:G867, "") = "Inactive", "Yes", "No")</f>
        <v>No</v>
      </c>
      <c r="D846" s="14" t="s">
        <v>74</v>
      </c>
      <c r="E846" s="51">
        <v>45223</v>
      </c>
      <c r="F846" s="14">
        <v>35</v>
      </c>
      <c r="G846" s="17">
        <v>39588.85</v>
      </c>
      <c r="H846" s="27">
        <v>32863.25</v>
      </c>
      <c r="I846">
        <f>YEAR(Table1[[#This Row],[Date]])</f>
        <v>2023</v>
      </c>
      <c r="J846" t="str">
        <f>"Q" &amp; ROUNDUP(MONTH(Table1[[#This Row],[Date]])/3, 0) &amp; "'" &amp; RIGHT(YEAR(Table1[[#This Row],[Date]]), 2)</f>
        <v>Q4'23</v>
      </c>
      <c r="K846" t="str">
        <f>VLOOKUP(Table1[[#This Row],[Store ID]],Table3[[Store ID]:[City]],4,FALSE)</f>
        <v>Los Angeles</v>
      </c>
      <c r="L846" t="str">
        <f>VLOOKUP(Table1[[#This Row],[Product Code]],Table4[[Product Code]:[Brand]],5,FALSE)</f>
        <v>VoltEdge</v>
      </c>
      <c r="M846" t="str">
        <f>VLOOKUP(Table1[[#This Row],[Product Code]],Table4[[Product Code]:[Product Category]],3,FALSE)</f>
        <v>Gaming Consoles</v>
      </c>
      <c r="N846" t="str">
        <f>_xlfn.XLOOKUP(Table1[[#This Row],[Product Code]],Table4[Product Code],Table4[Subcategory])</f>
        <v>Gaming Headsets</v>
      </c>
    </row>
    <row r="847" spans="2:14" x14ac:dyDescent="0.3">
      <c r="B847" s="26" t="s">
        <v>29</v>
      </c>
      <c r="C847" s="26" t="str">
        <f>IF(_xlfn.XLOOKUP(TRIM(Table1[[#This Row],[Store ID]]), 'Stores Details'!B849:B868, 'Stores Details'!G849:G868, "") = "Inactive", "Yes", "No")</f>
        <v>No</v>
      </c>
      <c r="D847" s="14" t="s">
        <v>55</v>
      </c>
      <c r="E847" s="51">
        <v>45133</v>
      </c>
      <c r="F847" s="14">
        <v>21</v>
      </c>
      <c r="G847" s="17">
        <v>22127.49</v>
      </c>
      <c r="H847" s="27">
        <v>13703.970000000001</v>
      </c>
      <c r="I847">
        <f>YEAR(Table1[[#This Row],[Date]])</f>
        <v>2023</v>
      </c>
      <c r="J847" t="str">
        <f>"Q" &amp; ROUNDUP(MONTH(Table1[[#This Row],[Date]])/3, 0) &amp; "'" &amp; RIGHT(YEAR(Table1[[#This Row],[Date]]), 2)</f>
        <v>Q3'23</v>
      </c>
      <c r="K847" t="str">
        <f>VLOOKUP(Table1[[#This Row],[Store ID]],Table3[[Store ID]:[City]],4,FALSE)</f>
        <v>Kansas City</v>
      </c>
      <c r="L847" t="str">
        <f>VLOOKUP(Table1[[#This Row],[Product Code]],Table4[[Product Code]:[Brand]],5,FALSE)</f>
        <v>Sony</v>
      </c>
      <c r="M847" t="str">
        <f>VLOOKUP(Table1[[#This Row],[Product Code]],Table4[[Product Code]:[Product Category]],3,FALSE)</f>
        <v>Smart Gadgets</v>
      </c>
      <c r="N847" t="str">
        <f>_xlfn.XLOOKUP(Table1[[#This Row],[Product Code]],Table4[Product Code],Table4[Subcategory])</f>
        <v>Fitness Bands</v>
      </c>
    </row>
    <row r="848" spans="2:14" x14ac:dyDescent="0.3">
      <c r="B848" s="26" t="s">
        <v>14</v>
      </c>
      <c r="C848" s="26" t="str">
        <f>IF(_xlfn.XLOOKUP(TRIM(Table1[[#This Row],[Store ID]]), 'Stores Details'!B850:B869, 'Stores Details'!G850:G869, "") = "Inactive", "Yes", "No")</f>
        <v>No</v>
      </c>
      <c r="D848" s="14" t="s">
        <v>65</v>
      </c>
      <c r="E848" s="51">
        <v>45013</v>
      </c>
      <c r="F848" s="14">
        <v>32</v>
      </c>
      <c r="G848" s="17">
        <v>46249.599999999999</v>
      </c>
      <c r="H848" s="27">
        <v>31048.639999999999</v>
      </c>
      <c r="I848">
        <f>YEAR(Table1[[#This Row],[Date]])</f>
        <v>2023</v>
      </c>
      <c r="J848" t="str">
        <f>"Q" &amp; ROUNDUP(MONTH(Table1[[#This Row],[Date]])/3, 0) &amp; "'" &amp; RIGHT(YEAR(Table1[[#This Row],[Date]]), 2)</f>
        <v>Q1'23</v>
      </c>
      <c r="K848" t="str">
        <f>VLOOKUP(Table1[[#This Row],[Store ID]],Table3[[Store ID]:[City]],4,FALSE)</f>
        <v>Los Angeles</v>
      </c>
      <c r="L848" t="str">
        <f>VLOOKUP(Table1[[#This Row],[Product Code]],Table4[[Product Code]:[Brand]],5,FALSE)</f>
        <v>VoltEdge</v>
      </c>
      <c r="M848" t="str">
        <f>VLOOKUP(Table1[[#This Row],[Product Code]],Table4[[Product Code]:[Product Category]],3,FALSE)</f>
        <v>Smart Gadgets</v>
      </c>
      <c r="N848" t="str">
        <f>_xlfn.XLOOKUP(Table1[[#This Row],[Product Code]],Table4[Product Code],Table4[Subcategory])</f>
        <v>Smartwatches</v>
      </c>
    </row>
    <row r="849" spans="2:14" x14ac:dyDescent="0.3">
      <c r="B849" s="26" t="s">
        <v>28</v>
      </c>
      <c r="C849" s="26" t="str">
        <f>IF(_xlfn.XLOOKUP(TRIM(Table1[[#This Row],[Store ID]]), 'Stores Details'!B851:B870, 'Stores Details'!G851:G870, "") = "Inactive", "Yes", "No")</f>
        <v>No</v>
      </c>
      <c r="D849" s="14" t="s">
        <v>65</v>
      </c>
      <c r="E849" s="51">
        <v>44991</v>
      </c>
      <c r="F849" s="14">
        <v>25</v>
      </c>
      <c r="G849" s="17">
        <v>36132.5</v>
      </c>
      <c r="H849" s="27">
        <v>24256.75</v>
      </c>
      <c r="I849">
        <f>YEAR(Table1[[#This Row],[Date]])</f>
        <v>2023</v>
      </c>
      <c r="J849" t="str">
        <f>"Q" &amp; ROUNDUP(MONTH(Table1[[#This Row],[Date]])/3, 0) &amp; "'" &amp; RIGHT(YEAR(Table1[[#This Row],[Date]]), 2)</f>
        <v>Q1'23</v>
      </c>
      <c r="K849" t="str">
        <f>VLOOKUP(Table1[[#This Row],[Store ID]],Table3[[Store ID]:[City]],4,FALSE)</f>
        <v>Portland</v>
      </c>
      <c r="L849" t="str">
        <f>VLOOKUP(Table1[[#This Row],[Product Code]],Table4[[Product Code]:[Brand]],5,FALSE)</f>
        <v>VoltEdge</v>
      </c>
      <c r="M849" t="str">
        <f>VLOOKUP(Table1[[#This Row],[Product Code]],Table4[[Product Code]:[Product Category]],3,FALSE)</f>
        <v>Smart Gadgets</v>
      </c>
      <c r="N849" t="str">
        <f>_xlfn.XLOOKUP(Table1[[#This Row],[Product Code]],Table4[Product Code],Table4[Subcategory])</f>
        <v>Smartwatches</v>
      </c>
    </row>
    <row r="850" spans="2:14" x14ac:dyDescent="0.3">
      <c r="B850" s="26" t="s">
        <v>24</v>
      </c>
      <c r="C850" s="26" t="str">
        <f>IF(_xlfn.XLOOKUP(TRIM(Table1[[#This Row],[Store ID]]), 'Stores Details'!B852:B871, 'Stores Details'!G852:G871, "") = "Inactive", "Yes", "No")</f>
        <v>No</v>
      </c>
      <c r="D850" s="14" t="s">
        <v>45</v>
      </c>
      <c r="E850" s="51">
        <v>45578</v>
      </c>
      <c r="F850" s="14">
        <v>28</v>
      </c>
      <c r="G850" s="17">
        <v>18811.8</v>
      </c>
      <c r="H850" s="27">
        <v>14856.52</v>
      </c>
      <c r="I850">
        <f>YEAR(Table1[[#This Row],[Date]])</f>
        <v>2024</v>
      </c>
      <c r="J850" t="str">
        <f>"Q" &amp; ROUNDUP(MONTH(Table1[[#This Row],[Date]])/3, 0) &amp; "'" &amp; RIGHT(YEAR(Table1[[#This Row],[Date]]), 2)</f>
        <v>Q4'24</v>
      </c>
      <c r="K850" t="str">
        <f>VLOOKUP(Table1[[#This Row],[Store ID]],Table3[[Store ID]:[City]],4,FALSE)</f>
        <v>Atlanta</v>
      </c>
      <c r="L850" t="str">
        <f>VLOOKUP(Table1[[#This Row],[Product Code]],Table4[[Product Code]:[Brand]],5,FALSE)</f>
        <v>VoltEdge</v>
      </c>
      <c r="M850" t="str">
        <f>VLOOKUP(Table1[[#This Row],[Product Code]],Table4[[Product Code]:[Product Category]],3,FALSE)</f>
        <v>Accessories</v>
      </c>
      <c r="N850" t="str">
        <f>_xlfn.XLOOKUP(Table1[[#This Row],[Product Code]],Table4[Product Code],Table4[Subcategory])</f>
        <v>Chargers</v>
      </c>
    </row>
    <row r="851" spans="2:14" x14ac:dyDescent="0.3">
      <c r="B851" s="26" t="s">
        <v>26</v>
      </c>
      <c r="C851" s="26" t="str">
        <f>IF(_xlfn.XLOOKUP(TRIM(Table1[[#This Row],[Store ID]]), 'Stores Details'!B853:B872, 'Stores Details'!G853:G872, "") = "Inactive", "Yes", "No")</f>
        <v>No</v>
      </c>
      <c r="D851" s="14" t="s">
        <v>68</v>
      </c>
      <c r="E851" s="51">
        <v>45087</v>
      </c>
      <c r="F851" s="14">
        <v>11</v>
      </c>
      <c r="G851" s="17">
        <v>11482.68</v>
      </c>
      <c r="H851" s="27">
        <v>7084.44</v>
      </c>
      <c r="I851">
        <f>YEAR(Table1[[#This Row],[Date]])</f>
        <v>2023</v>
      </c>
      <c r="J851" t="str">
        <f>"Q" &amp; ROUNDUP(MONTH(Table1[[#This Row],[Date]])/3, 0) &amp; "'" &amp; RIGHT(YEAR(Table1[[#This Row],[Date]]), 2)</f>
        <v>Q2'23</v>
      </c>
      <c r="K851" t="str">
        <f>VLOOKUP(Table1[[#This Row],[Store ID]],Table3[[Store ID]:[City]],4,FALSE)</f>
        <v>Philadelphia</v>
      </c>
      <c r="L851" t="str">
        <f>VLOOKUP(Table1[[#This Row],[Product Code]],Table4[[Product Code]:[Brand]],5,FALSE)</f>
        <v>Apple</v>
      </c>
      <c r="M851" t="str">
        <f>VLOOKUP(Table1[[#This Row],[Product Code]],Table4[[Product Code]:[Product Category]],3,FALSE)</f>
        <v>Gaming Consoles</v>
      </c>
      <c r="N851" t="str">
        <f>_xlfn.XLOOKUP(Table1[[#This Row],[Product Code]],Table4[Product Code],Table4[Subcategory])</f>
        <v>VR Headsets</v>
      </c>
    </row>
    <row r="852" spans="2:14" x14ac:dyDescent="0.3">
      <c r="B852" s="26" t="s">
        <v>14</v>
      </c>
      <c r="C852" s="26" t="str">
        <f>IF(_xlfn.XLOOKUP(TRIM(Table1[[#This Row],[Store ID]]), 'Stores Details'!B854:B873, 'Stores Details'!G854:G873, "") = "Inactive", "Yes", "No")</f>
        <v>No</v>
      </c>
      <c r="D852" s="14" t="s">
        <v>47</v>
      </c>
      <c r="E852" s="51">
        <v>45293</v>
      </c>
      <c r="F852" s="14">
        <v>14</v>
      </c>
      <c r="G852" s="17">
        <v>18637.22</v>
      </c>
      <c r="H852" s="27">
        <v>11629.94</v>
      </c>
      <c r="I852">
        <f>YEAR(Table1[[#This Row],[Date]])</f>
        <v>2024</v>
      </c>
      <c r="J852" t="str">
        <f>"Q" &amp; ROUNDUP(MONTH(Table1[[#This Row],[Date]])/3, 0) &amp; "'" &amp; RIGHT(YEAR(Table1[[#This Row],[Date]]), 2)</f>
        <v>Q1'24</v>
      </c>
      <c r="K852" t="str">
        <f>VLOOKUP(Table1[[#This Row],[Store ID]],Table3[[Store ID]:[City]],4,FALSE)</f>
        <v>Los Angeles</v>
      </c>
      <c r="L852" t="str">
        <f>VLOOKUP(Table1[[#This Row],[Product Code]],Table4[[Product Code]:[Brand]],5,FALSE)</f>
        <v>Sony</v>
      </c>
      <c r="M852" t="str">
        <f>VLOOKUP(Table1[[#This Row],[Product Code]],Table4[[Product Code]:[Product Category]],3,FALSE)</f>
        <v>Accessories</v>
      </c>
      <c r="N852" t="str">
        <f>_xlfn.XLOOKUP(Table1[[#This Row],[Product Code]],Table4[Product Code],Table4[Subcategory])</f>
        <v>Keyboards</v>
      </c>
    </row>
    <row r="853" spans="2:14" x14ac:dyDescent="0.3">
      <c r="B853" s="26" t="s">
        <v>19</v>
      </c>
      <c r="C853" s="26" t="str">
        <f>IF(_xlfn.XLOOKUP(TRIM(Table1[[#This Row],[Store ID]]), 'Stores Details'!B855:B874, 'Stores Details'!G855:G874, "") = "Inactive", "Yes", "No")</f>
        <v>No</v>
      </c>
      <c r="D853" s="14" t="s">
        <v>41</v>
      </c>
      <c r="E853" s="51">
        <v>45443</v>
      </c>
      <c r="F853" s="14">
        <v>7</v>
      </c>
      <c r="G853" s="17">
        <v>3364.9</v>
      </c>
      <c r="H853" s="27">
        <v>2113.58</v>
      </c>
      <c r="I853">
        <f>YEAR(Table1[[#This Row],[Date]])</f>
        <v>2024</v>
      </c>
      <c r="J853" t="str">
        <f>"Q" &amp; ROUNDUP(MONTH(Table1[[#This Row],[Date]])/3, 0) &amp; "'" &amp; RIGHT(YEAR(Table1[[#This Row],[Date]]), 2)</f>
        <v>Q2'24</v>
      </c>
      <c r="K853" t="str">
        <f>VLOOKUP(Table1[[#This Row],[Store ID]],Table3[[Store ID]:[City]],4,FALSE)</f>
        <v>Honolulu</v>
      </c>
      <c r="L853" t="str">
        <f>VLOOKUP(Table1[[#This Row],[Product Code]],Table4[[Product Code]:[Brand]],5,FALSE)</f>
        <v>VoltEdge</v>
      </c>
      <c r="M853" t="str">
        <f>VLOOKUP(Table1[[#This Row],[Product Code]],Table4[[Product Code]:[Product Category]],3,FALSE)</f>
        <v>Laptops</v>
      </c>
      <c r="N853" t="str">
        <f>_xlfn.XLOOKUP(Table1[[#This Row],[Product Code]],Table4[Product Code],Table4[Subcategory])</f>
        <v>Gaming Laptops</v>
      </c>
    </row>
    <row r="854" spans="2:14" x14ac:dyDescent="0.3">
      <c r="B854" s="26" t="s">
        <v>14</v>
      </c>
      <c r="C854" s="26" t="str">
        <f>IF(_xlfn.XLOOKUP(TRIM(Table1[[#This Row],[Store ID]]), 'Stores Details'!B856:B875, 'Stores Details'!G856:G875, "") = "Inactive", "Yes", "No")</f>
        <v>No</v>
      </c>
      <c r="D854" s="14" t="s">
        <v>54</v>
      </c>
      <c r="E854" s="51">
        <v>44975</v>
      </c>
      <c r="F854" s="14">
        <v>14</v>
      </c>
      <c r="G854" s="17">
        <v>19642.14</v>
      </c>
      <c r="H854" s="27">
        <v>12467.699999999999</v>
      </c>
      <c r="I854">
        <f>YEAR(Table1[[#This Row],[Date]])</f>
        <v>2023</v>
      </c>
      <c r="J854" t="str">
        <f>"Q" &amp; ROUNDUP(MONTH(Table1[[#This Row],[Date]])/3, 0) &amp; "'" &amp; RIGHT(YEAR(Table1[[#This Row],[Date]]), 2)</f>
        <v>Q1'23</v>
      </c>
      <c r="K854" t="str">
        <f>VLOOKUP(Table1[[#This Row],[Store ID]],Table3[[Store ID]:[City]],4,FALSE)</f>
        <v>Los Angeles</v>
      </c>
      <c r="L854" t="str">
        <f>VLOOKUP(Table1[[#This Row],[Product Code]],Table4[[Product Code]:[Brand]],5,FALSE)</f>
        <v>Apple</v>
      </c>
      <c r="M854" t="str">
        <f>VLOOKUP(Table1[[#This Row],[Product Code]],Table4[[Product Code]:[Product Category]],3,FALSE)</f>
        <v>Gaming Consoles</v>
      </c>
      <c r="N854" t="str">
        <f>_xlfn.XLOOKUP(Table1[[#This Row],[Product Code]],Table4[Product Code],Table4[Subcategory])</f>
        <v>Game Consoles</v>
      </c>
    </row>
    <row r="855" spans="2:14" x14ac:dyDescent="0.3">
      <c r="B855" s="26" t="s">
        <v>23</v>
      </c>
      <c r="C855" s="26" t="str">
        <f>IF(_xlfn.XLOOKUP(TRIM(Table1[[#This Row],[Store ID]]), 'Stores Details'!B857:B876, 'Stores Details'!G857:G876, "") = "Inactive", "Yes", "No")</f>
        <v>No</v>
      </c>
      <c r="D855" s="14" t="s">
        <v>51</v>
      </c>
      <c r="E855" s="51">
        <v>45219</v>
      </c>
      <c r="F855" s="14">
        <v>27</v>
      </c>
      <c r="G855" s="17">
        <v>7757.1</v>
      </c>
      <c r="H855" s="27">
        <v>6282.0899999999992</v>
      </c>
      <c r="I855">
        <f>YEAR(Table1[[#This Row],[Date]])</f>
        <v>2023</v>
      </c>
      <c r="J855" t="str">
        <f>"Q" &amp; ROUNDUP(MONTH(Table1[[#This Row],[Date]])/3, 0) &amp; "'" &amp; RIGHT(YEAR(Table1[[#This Row],[Date]]), 2)</f>
        <v>Q4'23</v>
      </c>
      <c r="K855" t="str">
        <f>VLOOKUP(Table1[[#This Row],[Store ID]],Table3[[Store ID]:[City]],4,FALSE)</f>
        <v>San Francisco</v>
      </c>
      <c r="L855" t="str">
        <f>VLOOKUP(Table1[[#This Row],[Product Code]],Table4[[Product Code]:[Brand]],5,FALSE)</f>
        <v>Samsung</v>
      </c>
      <c r="M855" t="str">
        <f>VLOOKUP(Table1[[#This Row],[Product Code]],Table4[[Product Code]:[Product Category]],3,FALSE)</f>
        <v>Accessories</v>
      </c>
      <c r="N855" t="str">
        <f>_xlfn.XLOOKUP(Table1[[#This Row],[Product Code]],Table4[Product Code],Table4[Subcategory])</f>
        <v>Mice</v>
      </c>
    </row>
    <row r="856" spans="2:14" x14ac:dyDescent="0.3">
      <c r="B856" s="26" t="s">
        <v>26</v>
      </c>
      <c r="C856" s="26" t="str">
        <f>IF(_xlfn.XLOOKUP(TRIM(Table1[[#This Row],[Store ID]]), 'Stores Details'!B858:B877, 'Stores Details'!G858:G877, "") = "Inactive", "Yes", "No")</f>
        <v>No</v>
      </c>
      <c r="D856" s="14" t="s">
        <v>69</v>
      </c>
      <c r="E856" s="51">
        <v>45170</v>
      </c>
      <c r="F856" s="14">
        <v>18</v>
      </c>
      <c r="G856" s="17">
        <v>19169.28</v>
      </c>
      <c r="H856" s="27">
        <v>12360.06</v>
      </c>
      <c r="I856">
        <f>YEAR(Table1[[#This Row],[Date]])</f>
        <v>2023</v>
      </c>
      <c r="J856" t="str">
        <f>"Q" &amp; ROUNDUP(MONTH(Table1[[#This Row],[Date]])/3, 0) &amp; "'" &amp; RIGHT(YEAR(Table1[[#This Row],[Date]]), 2)</f>
        <v>Q3'23</v>
      </c>
      <c r="K856" t="str">
        <f>VLOOKUP(Table1[[#This Row],[Store ID]],Table3[[Store ID]:[City]],4,FALSE)</f>
        <v>Philadelphia</v>
      </c>
      <c r="L856" t="str">
        <f>VLOOKUP(Table1[[#This Row],[Product Code]],Table4[[Product Code]:[Brand]],5,FALSE)</f>
        <v>VoltEdge</v>
      </c>
      <c r="M856" t="str">
        <f>VLOOKUP(Table1[[#This Row],[Product Code]],Table4[[Product Code]:[Product Category]],3,FALSE)</f>
        <v>Gaming Consoles</v>
      </c>
      <c r="N856" t="str">
        <f>_xlfn.XLOOKUP(Table1[[#This Row],[Product Code]],Table4[Product Code],Table4[Subcategory])</f>
        <v>VR Headsets</v>
      </c>
    </row>
    <row r="857" spans="2:14" x14ac:dyDescent="0.3">
      <c r="B857" s="26" t="s">
        <v>14</v>
      </c>
      <c r="C857" s="26" t="str">
        <f>IF(_xlfn.XLOOKUP(TRIM(Table1[[#This Row],[Store ID]]), 'Stores Details'!B859:B878, 'Stores Details'!G859:G878, "") = "Inactive", "Yes", "No")</f>
        <v>No</v>
      </c>
      <c r="D857" s="14" t="s">
        <v>43</v>
      </c>
      <c r="E857" s="51">
        <v>45536</v>
      </c>
      <c r="F857" s="14">
        <v>11</v>
      </c>
      <c r="G857" s="17">
        <v>14641.769999999999</v>
      </c>
      <c r="H857" s="27">
        <v>8993.82</v>
      </c>
      <c r="I857">
        <f>YEAR(Table1[[#This Row],[Date]])</f>
        <v>2024</v>
      </c>
      <c r="J857" t="str">
        <f>"Q" &amp; ROUNDUP(MONTH(Table1[[#This Row],[Date]])/3, 0) &amp; "'" &amp; RIGHT(YEAR(Table1[[#This Row],[Date]]), 2)</f>
        <v>Q3'24</v>
      </c>
      <c r="K857" t="str">
        <f>VLOOKUP(Table1[[#This Row],[Store ID]],Table3[[Store ID]:[City]],4,FALSE)</f>
        <v>Los Angeles</v>
      </c>
      <c r="L857" t="str">
        <f>VLOOKUP(Table1[[#This Row],[Product Code]],Table4[[Product Code]:[Brand]],5,FALSE)</f>
        <v>Apple</v>
      </c>
      <c r="M857" t="str">
        <f>VLOOKUP(Table1[[#This Row],[Product Code]],Table4[[Product Code]:[Product Category]],3,FALSE)</f>
        <v>Smart Gadgets</v>
      </c>
      <c r="N857" t="str">
        <f>_xlfn.XLOOKUP(Table1[[#This Row],[Product Code]],Table4[Product Code],Table4[Subcategory])</f>
        <v>Smartwatches</v>
      </c>
    </row>
    <row r="858" spans="2:14" x14ac:dyDescent="0.3">
      <c r="B858" s="26" t="s">
        <v>29</v>
      </c>
      <c r="C858" s="26" t="str">
        <f>IF(_xlfn.XLOOKUP(TRIM(Table1[[#This Row],[Store ID]]), 'Stores Details'!B860:B879, 'Stores Details'!G860:G879, "") = "Inactive", "Yes", "No")</f>
        <v>No</v>
      </c>
      <c r="D858" s="14" t="s">
        <v>63</v>
      </c>
      <c r="E858" s="51">
        <v>45039</v>
      </c>
      <c r="F858" s="14">
        <v>20</v>
      </c>
      <c r="G858" s="17">
        <v>6637.6</v>
      </c>
      <c r="H858" s="27">
        <v>3954.2000000000003</v>
      </c>
      <c r="I858">
        <f>YEAR(Table1[[#This Row],[Date]])</f>
        <v>2023</v>
      </c>
      <c r="J858" t="str">
        <f>"Q" &amp; ROUNDUP(MONTH(Table1[[#This Row],[Date]])/3, 0) &amp; "'" &amp; RIGHT(YEAR(Table1[[#This Row],[Date]]), 2)</f>
        <v>Q2'23</v>
      </c>
      <c r="K858" t="str">
        <f>VLOOKUP(Table1[[#This Row],[Store ID]],Table3[[Store ID]:[City]],4,FALSE)</f>
        <v>Kansas City</v>
      </c>
      <c r="L858" t="str">
        <f>VLOOKUP(Table1[[#This Row],[Product Code]],Table4[[Product Code]:[Brand]],5,FALSE)</f>
        <v>Samsung</v>
      </c>
      <c r="M858" t="str">
        <f>VLOOKUP(Table1[[#This Row],[Product Code]],Table4[[Product Code]:[Product Category]],3,FALSE)</f>
        <v>Laptops</v>
      </c>
      <c r="N858" t="str">
        <f>_xlfn.XLOOKUP(Table1[[#This Row],[Product Code]],Table4[Product Code],Table4[Subcategory])</f>
        <v>Gaming Laptops</v>
      </c>
    </row>
    <row r="859" spans="2:14" x14ac:dyDescent="0.3">
      <c r="B859" s="26" t="s">
        <v>14</v>
      </c>
      <c r="C859" s="26" t="str">
        <f>IF(_xlfn.XLOOKUP(TRIM(Table1[[#This Row],[Store ID]]), 'Stores Details'!B861:B880, 'Stores Details'!G861:G880, "") = "Inactive", "Yes", "No")</f>
        <v>No</v>
      </c>
      <c r="D859" s="14" t="s">
        <v>74</v>
      </c>
      <c r="E859" s="51">
        <v>45121</v>
      </c>
      <c r="F859" s="14">
        <v>23</v>
      </c>
      <c r="G859" s="17">
        <v>26015.53</v>
      </c>
      <c r="H859" s="27">
        <v>21595.850000000002</v>
      </c>
      <c r="I859">
        <f>YEAR(Table1[[#This Row],[Date]])</f>
        <v>2023</v>
      </c>
      <c r="J859" t="str">
        <f>"Q" &amp; ROUNDUP(MONTH(Table1[[#This Row],[Date]])/3, 0) &amp; "'" &amp; RIGHT(YEAR(Table1[[#This Row],[Date]]), 2)</f>
        <v>Q3'23</v>
      </c>
      <c r="K859" t="str">
        <f>VLOOKUP(Table1[[#This Row],[Store ID]],Table3[[Store ID]:[City]],4,FALSE)</f>
        <v>Los Angeles</v>
      </c>
      <c r="L859" t="str">
        <f>VLOOKUP(Table1[[#This Row],[Product Code]],Table4[[Product Code]:[Brand]],5,FALSE)</f>
        <v>VoltEdge</v>
      </c>
      <c r="M859" t="str">
        <f>VLOOKUP(Table1[[#This Row],[Product Code]],Table4[[Product Code]:[Product Category]],3,FALSE)</f>
        <v>Gaming Consoles</v>
      </c>
      <c r="N859" t="str">
        <f>_xlfn.XLOOKUP(Table1[[#This Row],[Product Code]],Table4[Product Code],Table4[Subcategory])</f>
        <v>Gaming Headsets</v>
      </c>
    </row>
    <row r="860" spans="2:14" x14ac:dyDescent="0.3">
      <c r="B860" s="26" t="s">
        <v>21</v>
      </c>
      <c r="C860" s="26" t="str">
        <f>IF(_xlfn.XLOOKUP(TRIM(Table1[[#This Row],[Store ID]]), 'Stores Details'!B862:B881, 'Stores Details'!G862:G881, "") = "Inactive", "Yes", "No")</f>
        <v>No</v>
      </c>
      <c r="D860" s="14" t="s">
        <v>55</v>
      </c>
      <c r="E860" s="51">
        <v>45555</v>
      </c>
      <c r="F860" s="14">
        <v>17</v>
      </c>
      <c r="G860" s="17">
        <v>17912.73</v>
      </c>
      <c r="H860" s="27">
        <v>11093.69</v>
      </c>
      <c r="I860">
        <f>YEAR(Table1[[#This Row],[Date]])</f>
        <v>2024</v>
      </c>
      <c r="J860" t="str">
        <f>"Q" &amp; ROUNDUP(MONTH(Table1[[#This Row],[Date]])/3, 0) &amp; "'" &amp; RIGHT(YEAR(Table1[[#This Row],[Date]]), 2)</f>
        <v>Q3'24</v>
      </c>
      <c r="K860" t="str">
        <f>VLOOKUP(Table1[[#This Row],[Store ID]],Table3[[Store ID]:[City]],4,FALSE)</f>
        <v>Raleigh</v>
      </c>
      <c r="L860" t="str">
        <f>VLOOKUP(Table1[[#This Row],[Product Code]],Table4[[Product Code]:[Brand]],5,FALSE)</f>
        <v>Sony</v>
      </c>
      <c r="M860" t="str">
        <f>VLOOKUP(Table1[[#This Row],[Product Code]],Table4[[Product Code]:[Product Category]],3,FALSE)</f>
        <v>Smart Gadgets</v>
      </c>
      <c r="N860" t="str">
        <f>_xlfn.XLOOKUP(Table1[[#This Row],[Product Code]],Table4[Product Code],Table4[Subcategory])</f>
        <v>Fitness Bands</v>
      </c>
    </row>
    <row r="861" spans="2:14" x14ac:dyDescent="0.3">
      <c r="B861" s="26" t="s">
        <v>30</v>
      </c>
      <c r="C861" s="26" t="str">
        <f>IF(_xlfn.XLOOKUP(TRIM(Table1[[#This Row],[Store ID]]), 'Stores Details'!B863:B882, 'Stores Details'!G863:G882, "") = "Inactive", "Yes", "No")</f>
        <v>No</v>
      </c>
      <c r="D861" s="14" t="s">
        <v>55</v>
      </c>
      <c r="E861" s="51">
        <v>44928</v>
      </c>
      <c r="F861" s="14">
        <v>32</v>
      </c>
      <c r="G861" s="17">
        <v>33718.080000000002</v>
      </c>
      <c r="H861" s="27">
        <v>20882.240000000002</v>
      </c>
      <c r="I861">
        <f>YEAR(Table1[[#This Row],[Date]])</f>
        <v>2023</v>
      </c>
      <c r="J861" t="str">
        <f>"Q" &amp; ROUNDUP(MONTH(Table1[[#This Row],[Date]])/3, 0) &amp; "'" &amp; RIGHT(YEAR(Table1[[#This Row],[Date]]), 2)</f>
        <v>Q1'23</v>
      </c>
      <c r="K861" t="str">
        <f>VLOOKUP(Table1[[#This Row],[Store ID]],Table3[[Store ID]:[City]],4,FALSE)</f>
        <v>Nashville</v>
      </c>
      <c r="L861" t="str">
        <f>VLOOKUP(Table1[[#This Row],[Product Code]],Table4[[Product Code]:[Brand]],5,FALSE)</f>
        <v>Sony</v>
      </c>
      <c r="M861" t="str">
        <f>VLOOKUP(Table1[[#This Row],[Product Code]],Table4[[Product Code]:[Product Category]],3,FALSE)</f>
        <v>Smart Gadgets</v>
      </c>
      <c r="N861" t="str">
        <f>_xlfn.XLOOKUP(Table1[[#This Row],[Product Code]],Table4[Product Code],Table4[Subcategory])</f>
        <v>Fitness Bands</v>
      </c>
    </row>
    <row r="862" spans="2:14" x14ac:dyDescent="0.3">
      <c r="B862" s="26" t="s">
        <v>24</v>
      </c>
      <c r="C862" s="26" t="str">
        <f>IF(_xlfn.XLOOKUP(TRIM(Table1[[#This Row],[Store ID]]), 'Stores Details'!B864:B883, 'Stores Details'!G864:G883, "") = "Inactive", "Yes", "No")</f>
        <v>No</v>
      </c>
      <c r="D862" s="14" t="s">
        <v>77</v>
      </c>
      <c r="E862" s="51">
        <v>45178</v>
      </c>
      <c r="F862" s="14">
        <v>8</v>
      </c>
      <c r="G862" s="17">
        <v>7720.48</v>
      </c>
      <c r="H862" s="27">
        <v>6042.4</v>
      </c>
      <c r="I862">
        <f>YEAR(Table1[[#This Row],[Date]])</f>
        <v>2023</v>
      </c>
      <c r="J862" t="str">
        <f>"Q" &amp; ROUNDUP(MONTH(Table1[[#This Row],[Date]])/3, 0) &amp; "'" &amp; RIGHT(YEAR(Table1[[#This Row],[Date]]), 2)</f>
        <v>Q3'23</v>
      </c>
      <c r="K862" t="str">
        <f>VLOOKUP(Table1[[#This Row],[Store ID]],Table3[[Store ID]:[City]],4,FALSE)</f>
        <v>Atlanta</v>
      </c>
      <c r="L862" t="str">
        <f>VLOOKUP(Table1[[#This Row],[Product Code]],Table4[[Product Code]:[Brand]],5,FALSE)</f>
        <v>VoltEdge</v>
      </c>
      <c r="M862" t="str">
        <f>VLOOKUP(Table1[[#This Row],[Product Code]],Table4[[Product Code]:[Product Category]],3,FALSE)</f>
        <v>Headphones</v>
      </c>
      <c r="N862" t="str">
        <f>_xlfn.XLOOKUP(Table1[[#This Row],[Product Code]],Table4[Product Code],Table4[Subcategory])</f>
        <v>Wireless Earbuds</v>
      </c>
    </row>
    <row r="863" spans="2:14" x14ac:dyDescent="0.3">
      <c r="B863" s="26" t="s">
        <v>20</v>
      </c>
      <c r="C863" s="26" t="str">
        <f>IF(_xlfn.XLOOKUP(TRIM(Table1[[#This Row],[Store ID]]), 'Stores Details'!B865:B884, 'Stores Details'!G865:G884, "") = "Inactive", "Yes", "No")</f>
        <v>No</v>
      </c>
      <c r="D863" s="14" t="s">
        <v>65</v>
      </c>
      <c r="E863" s="51">
        <v>45492</v>
      </c>
      <c r="F863" s="14">
        <v>6</v>
      </c>
      <c r="G863" s="17">
        <v>8671.7999999999993</v>
      </c>
      <c r="H863" s="27">
        <v>5821.62</v>
      </c>
      <c r="I863">
        <f>YEAR(Table1[[#This Row],[Date]])</f>
        <v>2024</v>
      </c>
      <c r="J863" t="str">
        <f>"Q" &amp; ROUNDUP(MONTH(Table1[[#This Row],[Date]])/3, 0) &amp; "'" &amp; RIGHT(YEAR(Table1[[#This Row],[Date]]), 2)</f>
        <v>Q3'24</v>
      </c>
      <c r="K863" t="str">
        <f>VLOOKUP(Table1[[#This Row],[Store ID]],Table3[[Store ID]:[City]],4,FALSE)</f>
        <v>Denver</v>
      </c>
      <c r="L863" t="str">
        <f>VLOOKUP(Table1[[#This Row],[Product Code]],Table4[[Product Code]:[Brand]],5,FALSE)</f>
        <v>VoltEdge</v>
      </c>
      <c r="M863" t="str">
        <f>VLOOKUP(Table1[[#This Row],[Product Code]],Table4[[Product Code]:[Product Category]],3,FALSE)</f>
        <v>Smart Gadgets</v>
      </c>
      <c r="N863" t="str">
        <f>_xlfn.XLOOKUP(Table1[[#This Row],[Product Code]],Table4[Product Code],Table4[Subcategory])</f>
        <v>Smartwatches</v>
      </c>
    </row>
    <row r="864" spans="2:14" x14ac:dyDescent="0.3">
      <c r="B864" s="26" t="s">
        <v>28</v>
      </c>
      <c r="C864" s="26" t="str">
        <f>IF(_xlfn.XLOOKUP(TRIM(Table1[[#This Row],[Store ID]]), 'Stores Details'!B866:B885, 'Stores Details'!G866:G885, "") = "Inactive", "Yes", "No")</f>
        <v>No</v>
      </c>
      <c r="D864" s="14" t="s">
        <v>52</v>
      </c>
      <c r="E864" s="51">
        <v>45231</v>
      </c>
      <c r="F864" s="14">
        <v>24</v>
      </c>
      <c r="G864" s="17">
        <v>6470.88</v>
      </c>
      <c r="H864" s="27">
        <v>3933.3599999999997</v>
      </c>
      <c r="I864">
        <f>YEAR(Table1[[#This Row],[Date]])</f>
        <v>2023</v>
      </c>
      <c r="J864" t="str">
        <f>"Q" &amp; ROUNDUP(MONTH(Table1[[#This Row],[Date]])/3, 0) &amp; "'" &amp; RIGHT(YEAR(Table1[[#This Row],[Date]]), 2)</f>
        <v>Q4'23</v>
      </c>
      <c r="K864" t="str">
        <f>VLOOKUP(Table1[[#This Row],[Store ID]],Table3[[Store ID]:[City]],4,FALSE)</f>
        <v>Portland</v>
      </c>
      <c r="L864" t="str">
        <f>VLOOKUP(Table1[[#This Row],[Product Code]],Table4[[Product Code]:[Brand]],5,FALSE)</f>
        <v>ASUS</v>
      </c>
      <c r="M864" t="str">
        <f>VLOOKUP(Table1[[#This Row],[Product Code]],Table4[[Product Code]:[Product Category]],3,FALSE)</f>
        <v>Accessories</v>
      </c>
      <c r="N864" t="str">
        <f>_xlfn.XLOOKUP(Table1[[#This Row],[Product Code]],Table4[Product Code],Table4[Subcategory])</f>
        <v>Chargers</v>
      </c>
    </row>
    <row r="865" spans="2:14" x14ac:dyDescent="0.3">
      <c r="B865" s="26" t="s">
        <v>22</v>
      </c>
      <c r="C865" s="26" t="str">
        <f>IF(_xlfn.XLOOKUP(TRIM(Table1[[#This Row],[Store ID]]), 'Stores Details'!B867:B886, 'Stores Details'!G867:G886, "") = "Inactive", "Yes", "No")</f>
        <v>No</v>
      </c>
      <c r="D865" s="14" t="s">
        <v>68</v>
      </c>
      <c r="E865" s="51">
        <v>45195</v>
      </c>
      <c r="F865" s="14">
        <v>17</v>
      </c>
      <c r="G865" s="17">
        <v>17745.960000000003</v>
      </c>
      <c r="H865" s="27">
        <v>10948.68</v>
      </c>
      <c r="I865">
        <f>YEAR(Table1[[#This Row],[Date]])</f>
        <v>2023</v>
      </c>
      <c r="J865" t="str">
        <f>"Q" &amp; ROUNDUP(MONTH(Table1[[#This Row],[Date]])/3, 0) &amp; "'" &amp; RIGHT(YEAR(Table1[[#This Row],[Date]]), 2)</f>
        <v>Q3'23</v>
      </c>
      <c r="K865" t="str">
        <f>VLOOKUP(Table1[[#This Row],[Store ID]],Table3[[Store ID]:[City]],4,FALSE)</f>
        <v>Detroit</v>
      </c>
      <c r="L865" t="str">
        <f>VLOOKUP(Table1[[#This Row],[Product Code]],Table4[[Product Code]:[Brand]],5,FALSE)</f>
        <v>Apple</v>
      </c>
      <c r="M865" t="str">
        <f>VLOOKUP(Table1[[#This Row],[Product Code]],Table4[[Product Code]:[Product Category]],3,FALSE)</f>
        <v>Gaming Consoles</v>
      </c>
      <c r="N865" t="str">
        <f>_xlfn.XLOOKUP(Table1[[#This Row],[Product Code]],Table4[Product Code],Table4[Subcategory])</f>
        <v>VR Headsets</v>
      </c>
    </row>
    <row r="866" spans="2:14" x14ac:dyDescent="0.3">
      <c r="B866" s="26" t="s">
        <v>27</v>
      </c>
      <c r="C866" s="26" t="str">
        <f>IF(_xlfn.XLOOKUP(TRIM(Table1[[#This Row],[Store ID]]), 'Stores Details'!B868:B887, 'Stores Details'!G868:G887, "") = "Inactive", "Yes", "No")</f>
        <v>No</v>
      </c>
      <c r="D866" s="14" t="s">
        <v>15</v>
      </c>
      <c r="E866" s="51">
        <v>45579</v>
      </c>
      <c r="F866" s="14">
        <v>40</v>
      </c>
      <c r="G866" s="17">
        <v>22496.399999999998</v>
      </c>
      <c r="H866" s="27">
        <v>17177.2</v>
      </c>
      <c r="I866">
        <f>YEAR(Table1[[#This Row],[Date]])</f>
        <v>2024</v>
      </c>
      <c r="J866" t="str">
        <f>"Q" &amp; ROUNDUP(MONTH(Table1[[#This Row],[Date]])/3, 0) &amp; "'" &amp; RIGHT(YEAR(Table1[[#This Row],[Date]]), 2)</f>
        <v>Q4'24</v>
      </c>
      <c r="K866" t="str">
        <f>VLOOKUP(Table1[[#This Row],[Store ID]],Table3[[Store ID]:[City]],4,FALSE)</f>
        <v>New York</v>
      </c>
      <c r="L866" t="str">
        <f>VLOOKUP(Table1[[#This Row],[Product Code]],Table4[[Product Code]:[Brand]],5,FALSE)</f>
        <v>Bose</v>
      </c>
      <c r="M866" t="str">
        <f>VLOOKUP(Table1[[#This Row],[Product Code]],Table4[[Product Code]:[Product Category]],3,FALSE)</f>
        <v>Accessories</v>
      </c>
      <c r="N866" t="str">
        <f>_xlfn.XLOOKUP(Table1[[#This Row],[Product Code]],Table4[Product Code],Table4[Subcategory])</f>
        <v>Mice</v>
      </c>
    </row>
    <row r="867" spans="2:14" x14ac:dyDescent="0.3">
      <c r="B867" s="26" t="s">
        <v>14</v>
      </c>
      <c r="C867" s="26" t="str">
        <f>IF(_xlfn.XLOOKUP(TRIM(Table1[[#This Row],[Store ID]]), 'Stores Details'!B869:B888, 'Stores Details'!G869:G888, "") = "Inactive", "Yes", "No")</f>
        <v>No</v>
      </c>
      <c r="D867" s="14" t="s">
        <v>39</v>
      </c>
      <c r="E867" s="51">
        <v>45518</v>
      </c>
      <c r="F867" s="14">
        <v>18</v>
      </c>
      <c r="G867" s="17">
        <v>7626.06</v>
      </c>
      <c r="H867" s="27">
        <v>4969.8</v>
      </c>
      <c r="I867">
        <f>YEAR(Table1[[#This Row],[Date]])</f>
        <v>2024</v>
      </c>
      <c r="J867" t="str">
        <f>"Q" &amp; ROUNDUP(MONTH(Table1[[#This Row],[Date]])/3, 0) &amp; "'" &amp; RIGHT(YEAR(Table1[[#This Row],[Date]]), 2)</f>
        <v>Q3'24</v>
      </c>
      <c r="K867" t="str">
        <f>VLOOKUP(Table1[[#This Row],[Store ID]],Table3[[Store ID]:[City]],4,FALSE)</f>
        <v>Los Angeles</v>
      </c>
      <c r="L867" t="str">
        <f>VLOOKUP(Table1[[#This Row],[Product Code]],Table4[[Product Code]:[Brand]],5,FALSE)</f>
        <v>Apple</v>
      </c>
      <c r="M867" t="str">
        <f>VLOOKUP(Table1[[#This Row],[Product Code]],Table4[[Product Code]:[Product Category]],3,FALSE)</f>
        <v>Laptops</v>
      </c>
      <c r="N867" t="str">
        <f>_xlfn.XLOOKUP(Table1[[#This Row],[Product Code]],Table4[Product Code],Table4[Subcategory])</f>
        <v>Ultrabooks</v>
      </c>
    </row>
    <row r="868" spans="2:14" x14ac:dyDescent="0.3">
      <c r="B868" s="26" t="s">
        <v>14</v>
      </c>
      <c r="C868" s="26" t="str">
        <f>IF(_xlfn.XLOOKUP(TRIM(Table1[[#This Row],[Store ID]]), 'Stores Details'!B870:B889, 'Stores Details'!G870:G889, "") = "Inactive", "Yes", "No")</f>
        <v>No</v>
      </c>
      <c r="D868" s="14" t="s">
        <v>54</v>
      </c>
      <c r="E868" s="51">
        <v>45136</v>
      </c>
      <c r="F868" s="14">
        <v>7</v>
      </c>
      <c r="G868" s="17">
        <v>9821.07</v>
      </c>
      <c r="H868" s="27">
        <v>6233.8499999999995</v>
      </c>
      <c r="I868">
        <f>YEAR(Table1[[#This Row],[Date]])</f>
        <v>2023</v>
      </c>
      <c r="J868" t="str">
        <f>"Q" &amp; ROUNDUP(MONTH(Table1[[#This Row],[Date]])/3, 0) &amp; "'" &amp; RIGHT(YEAR(Table1[[#This Row],[Date]]), 2)</f>
        <v>Q3'23</v>
      </c>
      <c r="K868" t="str">
        <f>VLOOKUP(Table1[[#This Row],[Store ID]],Table3[[Store ID]:[City]],4,FALSE)</f>
        <v>Los Angeles</v>
      </c>
      <c r="L868" t="str">
        <f>VLOOKUP(Table1[[#This Row],[Product Code]],Table4[[Product Code]:[Brand]],5,FALSE)</f>
        <v>Apple</v>
      </c>
      <c r="M868" t="str">
        <f>VLOOKUP(Table1[[#This Row],[Product Code]],Table4[[Product Code]:[Product Category]],3,FALSE)</f>
        <v>Gaming Consoles</v>
      </c>
      <c r="N868" t="str">
        <f>_xlfn.XLOOKUP(Table1[[#This Row],[Product Code]],Table4[Product Code],Table4[Subcategory])</f>
        <v>Game Consoles</v>
      </c>
    </row>
    <row r="869" spans="2:14" x14ac:dyDescent="0.3">
      <c r="B869" s="26" t="s">
        <v>14</v>
      </c>
      <c r="C869" s="26" t="str">
        <f>IF(_xlfn.XLOOKUP(TRIM(Table1[[#This Row],[Store ID]]), 'Stores Details'!B871:B890, 'Stores Details'!G871:G890, "") = "Inactive", "Yes", "No")</f>
        <v>No</v>
      </c>
      <c r="D869" s="14" t="s">
        <v>50</v>
      </c>
      <c r="E869" s="51">
        <v>45218</v>
      </c>
      <c r="F869" s="14">
        <v>38</v>
      </c>
      <c r="G869" s="17">
        <v>45520.960000000006</v>
      </c>
      <c r="H869" s="27">
        <v>33536.9</v>
      </c>
      <c r="I869">
        <f>YEAR(Table1[[#This Row],[Date]])</f>
        <v>2023</v>
      </c>
      <c r="J869" t="str">
        <f>"Q" &amp; ROUNDUP(MONTH(Table1[[#This Row],[Date]])/3, 0) &amp; "'" &amp; RIGHT(YEAR(Table1[[#This Row],[Date]]), 2)</f>
        <v>Q4'23</v>
      </c>
      <c r="K869" t="str">
        <f>VLOOKUP(Table1[[#This Row],[Store ID]],Table3[[Store ID]:[City]],4,FALSE)</f>
        <v>Los Angeles</v>
      </c>
      <c r="L869" t="str">
        <f>VLOOKUP(Table1[[#This Row],[Product Code]],Table4[[Product Code]:[Brand]],5,FALSE)</f>
        <v>VoltEdge</v>
      </c>
      <c r="M869" t="str">
        <f>VLOOKUP(Table1[[#This Row],[Product Code]],Table4[[Product Code]:[Product Category]],3,FALSE)</f>
        <v>Smart Gadgets</v>
      </c>
      <c r="N869" t="str">
        <f>_xlfn.XLOOKUP(Table1[[#This Row],[Product Code]],Table4[Product Code],Table4[Subcategory])</f>
        <v>Fitness Bands</v>
      </c>
    </row>
    <row r="870" spans="2:14" x14ac:dyDescent="0.3">
      <c r="B870" s="26" t="s">
        <v>29</v>
      </c>
      <c r="C870" s="26" t="str">
        <f>IF(_xlfn.XLOOKUP(TRIM(Table1[[#This Row],[Store ID]]), 'Stores Details'!B872:B891, 'Stores Details'!G872:G891, "") = "Inactive", "Yes", "No")</f>
        <v>No</v>
      </c>
      <c r="D870" s="14" t="s">
        <v>15</v>
      </c>
      <c r="E870" s="51">
        <v>45636</v>
      </c>
      <c r="F870" s="14">
        <v>26</v>
      </c>
      <c r="G870" s="17">
        <v>14622.66</v>
      </c>
      <c r="H870" s="27">
        <v>11165.18</v>
      </c>
      <c r="I870">
        <f>YEAR(Table1[[#This Row],[Date]])</f>
        <v>2024</v>
      </c>
      <c r="J870" t="str">
        <f>"Q" &amp; ROUNDUP(MONTH(Table1[[#This Row],[Date]])/3, 0) &amp; "'" &amp; RIGHT(YEAR(Table1[[#This Row],[Date]]), 2)</f>
        <v>Q4'24</v>
      </c>
      <c r="K870" t="str">
        <f>VLOOKUP(Table1[[#This Row],[Store ID]],Table3[[Store ID]:[City]],4,FALSE)</f>
        <v>Kansas City</v>
      </c>
      <c r="L870" t="str">
        <f>VLOOKUP(Table1[[#This Row],[Product Code]],Table4[[Product Code]:[Brand]],5,FALSE)</f>
        <v>Bose</v>
      </c>
      <c r="M870" t="str">
        <f>VLOOKUP(Table1[[#This Row],[Product Code]],Table4[[Product Code]:[Product Category]],3,FALSE)</f>
        <v>Accessories</v>
      </c>
      <c r="N870" t="str">
        <f>_xlfn.XLOOKUP(Table1[[#This Row],[Product Code]],Table4[Product Code],Table4[Subcategory])</f>
        <v>Mice</v>
      </c>
    </row>
    <row r="871" spans="2:14" x14ac:dyDescent="0.3">
      <c r="B871" s="26" t="s">
        <v>19</v>
      </c>
      <c r="C871" s="26" t="str">
        <f>IF(_xlfn.XLOOKUP(TRIM(Table1[[#This Row],[Store ID]]), 'Stores Details'!B873:B892, 'Stores Details'!G873:G892, "") = "Inactive", "Yes", "No")</f>
        <v>No</v>
      </c>
      <c r="D871" s="14" t="s">
        <v>31</v>
      </c>
      <c r="E871" s="51">
        <v>45352</v>
      </c>
      <c r="F871" s="14">
        <v>30</v>
      </c>
      <c r="G871" s="17">
        <v>18216.900000000001</v>
      </c>
      <c r="H871" s="27">
        <v>11170.199999999999</v>
      </c>
      <c r="I871">
        <f>YEAR(Table1[[#This Row],[Date]])</f>
        <v>2024</v>
      </c>
      <c r="J871" t="str">
        <f>"Q" &amp; ROUNDUP(MONTH(Table1[[#This Row],[Date]])/3, 0) &amp; "'" &amp; RIGHT(YEAR(Table1[[#This Row],[Date]]), 2)</f>
        <v>Q1'24</v>
      </c>
      <c r="K871" t="str">
        <f>VLOOKUP(Table1[[#This Row],[Store ID]],Table3[[Store ID]:[City]],4,FALSE)</f>
        <v>Honolulu</v>
      </c>
      <c r="L871" t="str">
        <f>VLOOKUP(Table1[[#This Row],[Product Code]],Table4[[Product Code]:[Brand]],5,FALSE)</f>
        <v>VoltEdge</v>
      </c>
      <c r="M871" t="str">
        <f>VLOOKUP(Table1[[#This Row],[Product Code]],Table4[[Product Code]:[Product Category]],3,FALSE)</f>
        <v>Laptops</v>
      </c>
      <c r="N871" t="str">
        <f>_xlfn.XLOOKUP(Table1[[#This Row],[Product Code]],Table4[Product Code],Table4[Subcategory])</f>
        <v>Ultrabooks</v>
      </c>
    </row>
    <row r="872" spans="2:14" x14ac:dyDescent="0.3">
      <c r="B872" s="26" t="s">
        <v>14</v>
      </c>
      <c r="C872" s="26" t="str">
        <f>IF(_xlfn.XLOOKUP(TRIM(Table1[[#This Row],[Store ID]]), 'Stores Details'!B874:B893, 'Stores Details'!G874:G893, "") = "Inactive", "Yes", "No")</f>
        <v>No</v>
      </c>
      <c r="D872" s="14" t="s">
        <v>43</v>
      </c>
      <c r="E872" s="51">
        <v>45327</v>
      </c>
      <c r="F872" s="14">
        <v>25</v>
      </c>
      <c r="G872" s="17">
        <v>33276.75</v>
      </c>
      <c r="H872" s="27">
        <v>20440.5</v>
      </c>
      <c r="I872">
        <f>YEAR(Table1[[#This Row],[Date]])</f>
        <v>2024</v>
      </c>
      <c r="J872" t="str">
        <f>"Q" &amp; ROUNDUP(MONTH(Table1[[#This Row],[Date]])/3, 0) &amp; "'" &amp; RIGHT(YEAR(Table1[[#This Row],[Date]]), 2)</f>
        <v>Q1'24</v>
      </c>
      <c r="K872" t="str">
        <f>VLOOKUP(Table1[[#This Row],[Store ID]],Table3[[Store ID]:[City]],4,FALSE)</f>
        <v>Los Angeles</v>
      </c>
      <c r="L872" t="str">
        <f>VLOOKUP(Table1[[#This Row],[Product Code]],Table4[[Product Code]:[Brand]],5,FALSE)</f>
        <v>Apple</v>
      </c>
      <c r="M872" t="str">
        <f>VLOOKUP(Table1[[#This Row],[Product Code]],Table4[[Product Code]:[Product Category]],3,FALSE)</f>
        <v>Smart Gadgets</v>
      </c>
      <c r="N872" t="str">
        <f>_xlfn.XLOOKUP(Table1[[#This Row],[Product Code]],Table4[Product Code],Table4[Subcategory])</f>
        <v>Smartwatches</v>
      </c>
    </row>
    <row r="873" spans="2:14" x14ac:dyDescent="0.3">
      <c r="B873" s="26" t="s">
        <v>20</v>
      </c>
      <c r="C873" s="26" t="str">
        <f>IF(_xlfn.XLOOKUP(TRIM(Table1[[#This Row],[Store ID]]), 'Stores Details'!B875:B894, 'Stores Details'!G875:G894, "") = "Inactive", "Yes", "No")</f>
        <v>No</v>
      </c>
      <c r="D873" s="14" t="s">
        <v>57</v>
      </c>
      <c r="E873" s="51">
        <v>45130</v>
      </c>
      <c r="F873" s="14">
        <v>6</v>
      </c>
      <c r="G873" s="17">
        <v>5300.9400000000005</v>
      </c>
      <c r="H873" s="27">
        <v>3696.54</v>
      </c>
      <c r="I873">
        <f>YEAR(Table1[[#This Row],[Date]])</f>
        <v>2023</v>
      </c>
      <c r="J873" t="str">
        <f>"Q" &amp; ROUNDUP(MONTH(Table1[[#This Row],[Date]])/3, 0) &amp; "'" &amp; RIGHT(YEAR(Table1[[#This Row],[Date]]), 2)</f>
        <v>Q3'23</v>
      </c>
      <c r="K873" t="str">
        <f>VLOOKUP(Table1[[#This Row],[Store ID]],Table3[[Store ID]:[City]],4,FALSE)</f>
        <v>Denver</v>
      </c>
      <c r="L873" t="str">
        <f>VLOOKUP(Table1[[#This Row],[Product Code]],Table4[[Product Code]:[Brand]],5,FALSE)</f>
        <v>Bose</v>
      </c>
      <c r="M873" t="str">
        <f>VLOOKUP(Table1[[#This Row],[Product Code]],Table4[[Product Code]:[Product Category]],3,FALSE)</f>
        <v>Headphones</v>
      </c>
      <c r="N873" t="str">
        <f>_xlfn.XLOOKUP(Table1[[#This Row],[Product Code]],Table4[Product Code],Table4[Subcategory])</f>
        <v>Noise-Canceling Over-Ear</v>
      </c>
    </row>
    <row r="874" spans="2:14" x14ac:dyDescent="0.3">
      <c r="B874" s="26" t="s">
        <v>28</v>
      </c>
      <c r="C874" s="26" t="str">
        <f>IF(_xlfn.XLOOKUP(TRIM(Table1[[#This Row],[Store ID]]), 'Stores Details'!B876:B895, 'Stores Details'!G876:G895, "") = "Inactive", "Yes", "No")</f>
        <v>No</v>
      </c>
      <c r="D874" s="14" t="s">
        <v>46</v>
      </c>
      <c r="E874" s="51">
        <v>45587</v>
      </c>
      <c r="F874" s="14">
        <v>25</v>
      </c>
      <c r="G874" s="17">
        <v>22085</v>
      </c>
      <c r="H874" s="27">
        <v>15112.25</v>
      </c>
      <c r="I874">
        <f>YEAR(Table1[[#This Row],[Date]])</f>
        <v>2024</v>
      </c>
      <c r="J874" t="str">
        <f>"Q" &amp; ROUNDUP(MONTH(Table1[[#This Row],[Date]])/3, 0) &amp; "'" &amp; RIGHT(YEAR(Table1[[#This Row],[Date]]), 2)</f>
        <v>Q4'24</v>
      </c>
      <c r="K874" t="str">
        <f>VLOOKUP(Table1[[#This Row],[Store ID]],Table3[[Store ID]:[City]],4,FALSE)</f>
        <v>Portland</v>
      </c>
      <c r="L874" t="str">
        <f>VLOOKUP(Table1[[#This Row],[Product Code]],Table4[[Product Code]:[Brand]],5,FALSE)</f>
        <v>Bose</v>
      </c>
      <c r="M874" t="str">
        <f>VLOOKUP(Table1[[#This Row],[Product Code]],Table4[[Product Code]:[Product Category]],3,FALSE)</f>
        <v>Headphones</v>
      </c>
      <c r="N874" t="str">
        <f>_xlfn.XLOOKUP(Table1[[#This Row],[Product Code]],Table4[Product Code],Table4[Subcategory])</f>
        <v>Wireless Headphones</v>
      </c>
    </row>
    <row r="875" spans="2:14" x14ac:dyDescent="0.3">
      <c r="B875" s="26" t="s">
        <v>29</v>
      </c>
      <c r="C875" s="26" t="str">
        <f>IF(_xlfn.XLOOKUP(TRIM(Table1[[#This Row],[Store ID]]), 'Stores Details'!B877:B896, 'Stores Details'!G877:G896, "") = "Inactive", "Yes", "No")</f>
        <v>No</v>
      </c>
      <c r="D875" s="14" t="s">
        <v>33</v>
      </c>
      <c r="E875" s="51">
        <v>45611</v>
      </c>
      <c r="F875" s="14">
        <v>24</v>
      </c>
      <c r="G875" s="17">
        <v>5678.64</v>
      </c>
      <c r="H875" s="27">
        <v>4396.08</v>
      </c>
      <c r="I875">
        <f>YEAR(Table1[[#This Row],[Date]])</f>
        <v>2024</v>
      </c>
      <c r="J875" t="str">
        <f>"Q" &amp; ROUNDUP(MONTH(Table1[[#This Row],[Date]])/3, 0) &amp; "'" &amp; RIGHT(YEAR(Table1[[#This Row],[Date]]), 2)</f>
        <v>Q4'24</v>
      </c>
      <c r="K875" t="str">
        <f>VLOOKUP(Table1[[#This Row],[Store ID]],Table3[[Store ID]:[City]],4,FALSE)</f>
        <v>Kansas City</v>
      </c>
      <c r="L875" t="str">
        <f>VLOOKUP(Table1[[#This Row],[Product Code]],Table4[[Product Code]:[Brand]],5,FALSE)</f>
        <v>VoltEdge</v>
      </c>
      <c r="M875" t="str">
        <f>VLOOKUP(Table1[[#This Row],[Product Code]],Table4[[Product Code]:[Product Category]],3,FALSE)</f>
        <v>Headphones</v>
      </c>
      <c r="N875" t="str">
        <f>_xlfn.XLOOKUP(Table1[[#This Row],[Product Code]],Table4[Product Code],Table4[Subcategory])</f>
        <v>Wired Headphones</v>
      </c>
    </row>
    <row r="876" spans="2:14" x14ac:dyDescent="0.3">
      <c r="B876" s="26" t="s">
        <v>25</v>
      </c>
      <c r="C876" s="26" t="str">
        <f>IF(_xlfn.XLOOKUP(TRIM(Table1[[#This Row],[Store ID]]), 'Stores Details'!B878:B897, 'Stores Details'!G878:G897, "") = "Inactive", "Yes", "No")</f>
        <v>No</v>
      </c>
      <c r="D876" s="14" t="s">
        <v>73</v>
      </c>
      <c r="E876" s="51">
        <v>45084</v>
      </c>
      <c r="F876" s="14">
        <v>7</v>
      </c>
      <c r="G876" s="17">
        <v>6084.12</v>
      </c>
      <c r="H876" s="27">
        <v>4567.71</v>
      </c>
      <c r="I876">
        <f>YEAR(Table1[[#This Row],[Date]])</f>
        <v>2023</v>
      </c>
      <c r="J876" t="str">
        <f>"Q" &amp; ROUNDUP(MONTH(Table1[[#This Row],[Date]])/3, 0) &amp; "'" &amp; RIGHT(YEAR(Table1[[#This Row],[Date]]), 2)</f>
        <v>Q2'23</v>
      </c>
      <c r="K876" t="str">
        <f>VLOOKUP(Table1[[#This Row],[Store ID]],Table3[[Store ID]:[City]],4,FALSE)</f>
        <v>Dallas</v>
      </c>
      <c r="L876" t="str">
        <f>VLOOKUP(Table1[[#This Row],[Product Code]],Table4[[Product Code]:[Brand]],5,FALSE)</f>
        <v>ASUS</v>
      </c>
      <c r="M876" t="str">
        <f>VLOOKUP(Table1[[#This Row],[Product Code]],Table4[[Product Code]:[Product Category]],3,FALSE)</f>
        <v>Gaming Consoles</v>
      </c>
      <c r="N876" t="str">
        <f>_xlfn.XLOOKUP(Table1[[#This Row],[Product Code]],Table4[Product Code],Table4[Subcategory])</f>
        <v>VR Headsets</v>
      </c>
    </row>
    <row r="877" spans="2:14" x14ac:dyDescent="0.3">
      <c r="B877" s="26" t="s">
        <v>24</v>
      </c>
      <c r="C877" s="26" t="str">
        <f>IF(_xlfn.XLOOKUP(TRIM(Table1[[#This Row],[Store ID]]), 'Stores Details'!B879:B898, 'Stores Details'!G879:G898, "") = "Inactive", "Yes", "No")</f>
        <v>No</v>
      </c>
      <c r="D877" s="14" t="s">
        <v>67</v>
      </c>
      <c r="E877" s="51">
        <v>44973</v>
      </c>
      <c r="F877" s="14">
        <v>16</v>
      </c>
      <c r="G877" s="17">
        <v>16855.68</v>
      </c>
      <c r="H877" s="27">
        <v>10020.16</v>
      </c>
      <c r="I877">
        <f>YEAR(Table1[[#This Row],[Date]])</f>
        <v>2023</v>
      </c>
      <c r="J877" t="str">
        <f>"Q" &amp; ROUNDUP(MONTH(Table1[[#This Row],[Date]])/3, 0) &amp; "'" &amp; RIGHT(YEAR(Table1[[#This Row],[Date]]), 2)</f>
        <v>Q1'23</v>
      </c>
      <c r="K877" t="str">
        <f>VLOOKUP(Table1[[#This Row],[Store ID]],Table3[[Store ID]:[City]],4,FALSE)</f>
        <v>Atlanta</v>
      </c>
      <c r="L877" t="str">
        <f>VLOOKUP(Table1[[#This Row],[Product Code]],Table4[[Product Code]:[Brand]],5,FALSE)</f>
        <v>VoltEdge</v>
      </c>
      <c r="M877" t="str">
        <f>VLOOKUP(Table1[[#This Row],[Product Code]],Table4[[Product Code]:[Product Category]],3,FALSE)</f>
        <v>Accessories</v>
      </c>
      <c r="N877" t="str">
        <f>_xlfn.XLOOKUP(Table1[[#This Row],[Product Code]],Table4[Product Code],Table4[Subcategory])</f>
        <v>Keyboards</v>
      </c>
    </row>
    <row r="878" spans="2:14" x14ac:dyDescent="0.3">
      <c r="B878" s="26" t="s">
        <v>14</v>
      </c>
      <c r="C878" s="26" t="str">
        <f>IF(_xlfn.XLOOKUP(TRIM(Table1[[#This Row],[Store ID]]), 'Stores Details'!B880:B899, 'Stores Details'!G880:G899, "") = "Inactive", "Yes", "No")</f>
        <v>No</v>
      </c>
      <c r="D878" s="14" t="s">
        <v>31</v>
      </c>
      <c r="E878" s="51">
        <v>45436</v>
      </c>
      <c r="F878" s="14">
        <v>5</v>
      </c>
      <c r="G878" s="17">
        <v>3036.15</v>
      </c>
      <c r="H878" s="27">
        <v>1861.6999999999998</v>
      </c>
      <c r="I878">
        <f>YEAR(Table1[[#This Row],[Date]])</f>
        <v>2024</v>
      </c>
      <c r="J878" t="str">
        <f>"Q" &amp; ROUNDUP(MONTH(Table1[[#This Row],[Date]])/3, 0) &amp; "'" &amp; RIGHT(YEAR(Table1[[#This Row],[Date]]), 2)</f>
        <v>Q2'24</v>
      </c>
      <c r="K878" t="str">
        <f>VLOOKUP(Table1[[#This Row],[Store ID]],Table3[[Store ID]:[City]],4,FALSE)</f>
        <v>Los Angeles</v>
      </c>
      <c r="L878" t="str">
        <f>VLOOKUP(Table1[[#This Row],[Product Code]],Table4[[Product Code]:[Brand]],5,FALSE)</f>
        <v>VoltEdge</v>
      </c>
      <c r="M878" t="str">
        <f>VLOOKUP(Table1[[#This Row],[Product Code]],Table4[[Product Code]:[Product Category]],3,FALSE)</f>
        <v>Laptops</v>
      </c>
      <c r="N878" t="str">
        <f>_xlfn.XLOOKUP(Table1[[#This Row],[Product Code]],Table4[Product Code],Table4[Subcategory])</f>
        <v>Ultrabooks</v>
      </c>
    </row>
    <row r="879" spans="2:14" x14ac:dyDescent="0.3">
      <c r="B879" s="26" t="s">
        <v>28</v>
      </c>
      <c r="C879" s="26" t="str">
        <f>IF(_xlfn.XLOOKUP(TRIM(Table1[[#This Row],[Store ID]]), 'Stores Details'!B881:B900, 'Stores Details'!G881:G900, "") = "Inactive", "Yes", "No")</f>
        <v>No</v>
      </c>
      <c r="D879" s="14" t="s">
        <v>50</v>
      </c>
      <c r="E879" s="51">
        <v>45243</v>
      </c>
      <c r="F879" s="14">
        <v>27</v>
      </c>
      <c r="G879" s="17">
        <v>32343.840000000004</v>
      </c>
      <c r="H879" s="27">
        <v>23828.85</v>
      </c>
      <c r="I879">
        <f>YEAR(Table1[[#This Row],[Date]])</f>
        <v>2023</v>
      </c>
      <c r="J879" t="str">
        <f>"Q" &amp; ROUNDUP(MONTH(Table1[[#This Row],[Date]])/3, 0) &amp; "'" &amp; RIGHT(YEAR(Table1[[#This Row],[Date]]), 2)</f>
        <v>Q4'23</v>
      </c>
      <c r="K879" t="str">
        <f>VLOOKUP(Table1[[#This Row],[Store ID]],Table3[[Store ID]:[City]],4,FALSE)</f>
        <v>Portland</v>
      </c>
      <c r="L879" t="str">
        <f>VLOOKUP(Table1[[#This Row],[Product Code]],Table4[[Product Code]:[Brand]],5,FALSE)</f>
        <v>VoltEdge</v>
      </c>
      <c r="M879" t="str">
        <f>VLOOKUP(Table1[[#This Row],[Product Code]],Table4[[Product Code]:[Product Category]],3,FALSE)</f>
        <v>Smart Gadgets</v>
      </c>
      <c r="N879" t="str">
        <f>_xlfn.XLOOKUP(Table1[[#This Row],[Product Code]],Table4[Product Code],Table4[Subcategory])</f>
        <v>Fitness Bands</v>
      </c>
    </row>
    <row r="880" spans="2:14" x14ac:dyDescent="0.3">
      <c r="B880" s="26" t="s">
        <v>19</v>
      </c>
      <c r="C880" s="26" t="str">
        <f>IF(_xlfn.XLOOKUP(TRIM(Table1[[#This Row],[Store ID]]), 'Stores Details'!B882:B901, 'Stores Details'!G882:G901, "") = "Inactive", "Yes", "No")</f>
        <v>No</v>
      </c>
      <c r="D880" s="14" t="s">
        <v>61</v>
      </c>
      <c r="E880" s="51">
        <v>45197</v>
      </c>
      <c r="F880" s="14">
        <v>37</v>
      </c>
      <c r="G880" s="17">
        <v>13113.54</v>
      </c>
      <c r="H880" s="27">
        <v>9363.2199999999993</v>
      </c>
      <c r="I880">
        <f>YEAR(Table1[[#This Row],[Date]])</f>
        <v>2023</v>
      </c>
      <c r="J880" t="str">
        <f>"Q" &amp; ROUNDUP(MONTH(Table1[[#This Row],[Date]])/3, 0) &amp; "'" &amp; RIGHT(YEAR(Table1[[#This Row],[Date]]), 2)</f>
        <v>Q3'23</v>
      </c>
      <c r="K880" t="str">
        <f>VLOOKUP(Table1[[#This Row],[Store ID]],Table3[[Store ID]:[City]],4,FALSE)</f>
        <v>Honolulu</v>
      </c>
      <c r="L880" t="str">
        <f>VLOOKUP(Table1[[#This Row],[Product Code]],Table4[[Product Code]:[Brand]],5,FALSE)</f>
        <v>VoltEdge</v>
      </c>
      <c r="M880" t="str">
        <f>VLOOKUP(Table1[[#This Row],[Product Code]],Table4[[Product Code]:[Product Category]],3,FALSE)</f>
        <v>Headphones</v>
      </c>
      <c r="N880" t="str">
        <f>_xlfn.XLOOKUP(Table1[[#This Row],[Product Code]],Table4[Product Code],Table4[Subcategory])</f>
        <v>Wired Headphones</v>
      </c>
    </row>
    <row r="881" spans="2:14" x14ac:dyDescent="0.3">
      <c r="B881" s="26" t="s">
        <v>29</v>
      </c>
      <c r="C881" s="26" t="str">
        <f>IF(_xlfn.XLOOKUP(TRIM(Table1[[#This Row],[Store ID]]), 'Stores Details'!B883:B902, 'Stores Details'!G883:G902, "") = "Inactive", "Yes", "No")</f>
        <v>No</v>
      </c>
      <c r="D881" s="14" t="s">
        <v>47</v>
      </c>
      <c r="E881" s="51">
        <v>45327</v>
      </c>
      <c r="F881" s="14">
        <v>12</v>
      </c>
      <c r="G881" s="17">
        <v>15974.76</v>
      </c>
      <c r="H881" s="27">
        <v>9968.52</v>
      </c>
      <c r="I881">
        <f>YEAR(Table1[[#This Row],[Date]])</f>
        <v>2024</v>
      </c>
      <c r="J881" t="str">
        <f>"Q" &amp; ROUNDUP(MONTH(Table1[[#This Row],[Date]])/3, 0) &amp; "'" &amp; RIGHT(YEAR(Table1[[#This Row],[Date]]), 2)</f>
        <v>Q1'24</v>
      </c>
      <c r="K881" t="str">
        <f>VLOOKUP(Table1[[#This Row],[Store ID]],Table3[[Store ID]:[City]],4,FALSE)</f>
        <v>Kansas City</v>
      </c>
      <c r="L881" t="str">
        <f>VLOOKUP(Table1[[#This Row],[Product Code]],Table4[[Product Code]:[Brand]],5,FALSE)</f>
        <v>Sony</v>
      </c>
      <c r="M881" t="str">
        <f>VLOOKUP(Table1[[#This Row],[Product Code]],Table4[[Product Code]:[Product Category]],3,FALSE)</f>
        <v>Accessories</v>
      </c>
      <c r="N881" t="str">
        <f>_xlfn.XLOOKUP(Table1[[#This Row],[Product Code]],Table4[Product Code],Table4[Subcategory])</f>
        <v>Keyboards</v>
      </c>
    </row>
    <row r="882" spans="2:14" x14ac:dyDescent="0.3">
      <c r="B882" s="26" t="s">
        <v>27</v>
      </c>
      <c r="C882" s="26" t="str">
        <f>IF(_xlfn.XLOOKUP(TRIM(Table1[[#This Row],[Store ID]]), 'Stores Details'!B884:B903, 'Stores Details'!G884:G903, "") = "Inactive", "Yes", "No")</f>
        <v>No</v>
      </c>
      <c r="D882" s="14" t="s">
        <v>33</v>
      </c>
      <c r="E882" s="51">
        <v>45537</v>
      </c>
      <c r="F882" s="14">
        <v>2</v>
      </c>
      <c r="G882" s="17">
        <v>473.22</v>
      </c>
      <c r="H882" s="27">
        <v>366.34</v>
      </c>
      <c r="I882">
        <f>YEAR(Table1[[#This Row],[Date]])</f>
        <v>2024</v>
      </c>
      <c r="J882" t="str">
        <f>"Q" &amp; ROUNDUP(MONTH(Table1[[#This Row],[Date]])/3, 0) &amp; "'" &amp; RIGHT(YEAR(Table1[[#This Row],[Date]]), 2)</f>
        <v>Q3'24</v>
      </c>
      <c r="K882" t="str">
        <f>VLOOKUP(Table1[[#This Row],[Store ID]],Table3[[Store ID]:[City]],4,FALSE)</f>
        <v>New York</v>
      </c>
      <c r="L882" t="str">
        <f>VLOOKUP(Table1[[#This Row],[Product Code]],Table4[[Product Code]:[Brand]],5,FALSE)</f>
        <v>VoltEdge</v>
      </c>
      <c r="M882" t="str">
        <f>VLOOKUP(Table1[[#This Row],[Product Code]],Table4[[Product Code]:[Product Category]],3,FALSE)</f>
        <v>Headphones</v>
      </c>
      <c r="N882" t="str">
        <f>_xlfn.XLOOKUP(Table1[[#This Row],[Product Code]],Table4[Product Code],Table4[Subcategory])</f>
        <v>Wired Headphones</v>
      </c>
    </row>
    <row r="883" spans="2:14" x14ac:dyDescent="0.3">
      <c r="B883" s="26" t="s">
        <v>14</v>
      </c>
      <c r="C883" s="26" t="str">
        <f>IF(_xlfn.XLOOKUP(TRIM(Table1[[#This Row],[Store ID]]), 'Stores Details'!B885:B904, 'Stores Details'!G885:G904, "") = "Inactive", "Yes", "No")</f>
        <v>No</v>
      </c>
      <c r="D883" s="14" t="s">
        <v>60</v>
      </c>
      <c r="E883" s="51">
        <v>45081</v>
      </c>
      <c r="F883" s="14">
        <v>7</v>
      </c>
      <c r="G883" s="17">
        <v>1511.23</v>
      </c>
      <c r="H883" s="27">
        <v>1093.8900000000001</v>
      </c>
      <c r="I883">
        <f>YEAR(Table1[[#This Row],[Date]])</f>
        <v>2023</v>
      </c>
      <c r="J883" t="str">
        <f>"Q" &amp; ROUNDUP(MONTH(Table1[[#This Row],[Date]])/3, 0) &amp; "'" &amp; RIGHT(YEAR(Table1[[#This Row],[Date]]), 2)</f>
        <v>Q2'23</v>
      </c>
      <c r="K883" t="str">
        <f>VLOOKUP(Table1[[#This Row],[Store ID]],Table3[[Store ID]:[City]],4,FALSE)</f>
        <v>Los Angeles</v>
      </c>
      <c r="L883" t="str">
        <f>VLOOKUP(Table1[[#This Row],[Product Code]],Table4[[Product Code]:[Brand]],5,FALSE)</f>
        <v>Dell</v>
      </c>
      <c r="M883" t="str">
        <f>VLOOKUP(Table1[[#This Row],[Product Code]],Table4[[Product Code]:[Product Category]],3,FALSE)</f>
        <v>Accessories</v>
      </c>
      <c r="N883" t="str">
        <f>_xlfn.XLOOKUP(Table1[[#This Row],[Product Code]],Table4[Product Code],Table4[Subcategory])</f>
        <v>Chargers</v>
      </c>
    </row>
    <row r="884" spans="2:14" x14ac:dyDescent="0.3">
      <c r="B884" s="26" t="s">
        <v>30</v>
      </c>
      <c r="C884" s="26" t="str">
        <f>IF(_xlfn.XLOOKUP(TRIM(Table1[[#This Row],[Store ID]]), 'Stores Details'!B886:B905, 'Stores Details'!G886:G905, "") = "Inactive", "Yes", "No")</f>
        <v>No</v>
      </c>
      <c r="D884" s="14" t="s">
        <v>78</v>
      </c>
      <c r="E884" s="51">
        <v>45148</v>
      </c>
      <c r="F884" s="14">
        <v>19</v>
      </c>
      <c r="G884" s="17">
        <v>2548.85</v>
      </c>
      <c r="H884" s="27">
        <v>2105.58</v>
      </c>
      <c r="I884">
        <f>YEAR(Table1[[#This Row],[Date]])</f>
        <v>2023</v>
      </c>
      <c r="J884" t="str">
        <f>"Q" &amp; ROUNDUP(MONTH(Table1[[#This Row],[Date]])/3, 0) &amp; "'" &amp; RIGHT(YEAR(Table1[[#This Row],[Date]]), 2)</f>
        <v>Q3'23</v>
      </c>
      <c r="K884" t="str">
        <f>VLOOKUP(Table1[[#This Row],[Store ID]],Table3[[Store ID]:[City]],4,FALSE)</f>
        <v>Nashville</v>
      </c>
      <c r="L884" t="str">
        <f>VLOOKUP(Table1[[#This Row],[Product Code]],Table4[[Product Code]:[Brand]],5,FALSE)</f>
        <v>VoltEdge</v>
      </c>
      <c r="M884" t="str">
        <f>VLOOKUP(Table1[[#This Row],[Product Code]],Table4[[Product Code]:[Product Category]],3,FALSE)</f>
        <v>Accessories</v>
      </c>
      <c r="N884" t="str">
        <f>_xlfn.XLOOKUP(Table1[[#This Row],[Product Code]],Table4[Product Code],Table4[Subcategory])</f>
        <v>Laptop Sleeves</v>
      </c>
    </row>
    <row r="885" spans="2:14" x14ac:dyDescent="0.3">
      <c r="B885" s="26" t="s">
        <v>14</v>
      </c>
      <c r="C885" s="26" t="str">
        <f>IF(_xlfn.XLOOKUP(TRIM(Table1[[#This Row],[Store ID]]), 'Stores Details'!B887:B906, 'Stores Details'!G887:G906, "") = "Inactive", "Yes", "No")</f>
        <v>No</v>
      </c>
      <c r="D885" s="14" t="s">
        <v>58</v>
      </c>
      <c r="E885" s="51">
        <v>45553</v>
      </c>
      <c r="F885" s="14">
        <v>4</v>
      </c>
      <c r="G885" s="17">
        <v>3512.28</v>
      </c>
      <c r="H885" s="27">
        <v>2419.88</v>
      </c>
      <c r="I885">
        <f>YEAR(Table1[[#This Row],[Date]])</f>
        <v>2024</v>
      </c>
      <c r="J885" t="str">
        <f>"Q" &amp; ROUNDUP(MONTH(Table1[[#This Row],[Date]])/3, 0) &amp; "'" &amp; RIGHT(YEAR(Table1[[#This Row],[Date]]), 2)</f>
        <v>Q3'24</v>
      </c>
      <c r="K885" t="str">
        <f>VLOOKUP(Table1[[#This Row],[Store ID]],Table3[[Store ID]:[City]],4,FALSE)</f>
        <v>Los Angeles</v>
      </c>
      <c r="L885" t="str">
        <f>VLOOKUP(Table1[[#This Row],[Product Code]],Table4[[Product Code]:[Brand]],5,FALSE)</f>
        <v>Sony</v>
      </c>
      <c r="M885" t="str">
        <f>VLOOKUP(Table1[[#This Row],[Product Code]],Table4[[Product Code]:[Product Category]],3,FALSE)</f>
        <v>Accessories</v>
      </c>
      <c r="N885" t="str">
        <f>_xlfn.XLOOKUP(Table1[[#This Row],[Product Code]],Table4[Product Code],Table4[Subcategory])</f>
        <v>Chargers</v>
      </c>
    </row>
    <row r="886" spans="2:14" x14ac:dyDescent="0.3">
      <c r="B886" s="26" t="s">
        <v>22</v>
      </c>
      <c r="C886" s="26" t="str">
        <f>IF(_xlfn.XLOOKUP(TRIM(Table1[[#This Row],[Store ID]]), 'Stores Details'!B888:B907, 'Stores Details'!G888:G907, "") = "Inactive", "Yes", "No")</f>
        <v>No</v>
      </c>
      <c r="D886" s="14" t="s">
        <v>15</v>
      </c>
      <c r="E886" s="51">
        <v>45590</v>
      </c>
      <c r="F886" s="14">
        <v>23</v>
      </c>
      <c r="G886" s="17">
        <v>12935.429999999998</v>
      </c>
      <c r="H886" s="27">
        <v>9876.89</v>
      </c>
      <c r="I886">
        <f>YEAR(Table1[[#This Row],[Date]])</f>
        <v>2024</v>
      </c>
      <c r="J886" t="str">
        <f>"Q" &amp; ROUNDUP(MONTH(Table1[[#This Row],[Date]])/3, 0) &amp; "'" &amp; RIGHT(YEAR(Table1[[#This Row],[Date]]), 2)</f>
        <v>Q4'24</v>
      </c>
      <c r="K886" t="str">
        <f>VLOOKUP(Table1[[#This Row],[Store ID]],Table3[[Store ID]:[City]],4,FALSE)</f>
        <v>Detroit</v>
      </c>
      <c r="L886" t="str">
        <f>VLOOKUP(Table1[[#This Row],[Product Code]],Table4[[Product Code]:[Brand]],5,FALSE)</f>
        <v>Bose</v>
      </c>
      <c r="M886" t="str">
        <f>VLOOKUP(Table1[[#This Row],[Product Code]],Table4[[Product Code]:[Product Category]],3,FALSE)</f>
        <v>Accessories</v>
      </c>
      <c r="N886" t="str">
        <f>_xlfn.XLOOKUP(Table1[[#This Row],[Product Code]],Table4[Product Code],Table4[Subcategory])</f>
        <v>Mice</v>
      </c>
    </row>
    <row r="887" spans="2:14" x14ac:dyDescent="0.3">
      <c r="B887" s="26" t="s">
        <v>14</v>
      </c>
      <c r="C887" s="26" t="str">
        <f>IF(_xlfn.XLOOKUP(TRIM(Table1[[#This Row],[Store ID]]), 'Stores Details'!B889:B908, 'Stores Details'!G889:G908, "") = "Inactive", "Yes", "No")</f>
        <v>No</v>
      </c>
      <c r="D887" s="14" t="s">
        <v>15</v>
      </c>
      <c r="E887" s="51">
        <v>45591</v>
      </c>
      <c r="F887" s="14">
        <v>24</v>
      </c>
      <c r="G887" s="17">
        <v>13497.84</v>
      </c>
      <c r="H887" s="27">
        <v>10306.32</v>
      </c>
      <c r="I887">
        <f>YEAR(Table1[[#This Row],[Date]])</f>
        <v>2024</v>
      </c>
      <c r="J887" t="str">
        <f>"Q" &amp; ROUNDUP(MONTH(Table1[[#This Row],[Date]])/3, 0) &amp; "'" &amp; RIGHT(YEAR(Table1[[#This Row],[Date]]), 2)</f>
        <v>Q4'24</v>
      </c>
      <c r="K887" t="str">
        <f>VLOOKUP(Table1[[#This Row],[Store ID]],Table3[[Store ID]:[City]],4,FALSE)</f>
        <v>Los Angeles</v>
      </c>
      <c r="L887" t="str">
        <f>VLOOKUP(Table1[[#This Row],[Product Code]],Table4[[Product Code]:[Brand]],5,FALSE)</f>
        <v>Bose</v>
      </c>
      <c r="M887" t="str">
        <f>VLOOKUP(Table1[[#This Row],[Product Code]],Table4[[Product Code]:[Product Category]],3,FALSE)</f>
        <v>Accessories</v>
      </c>
      <c r="N887" t="str">
        <f>_xlfn.XLOOKUP(Table1[[#This Row],[Product Code]],Table4[Product Code],Table4[Subcategory])</f>
        <v>Mice</v>
      </c>
    </row>
    <row r="888" spans="2:14" x14ac:dyDescent="0.3">
      <c r="B888" s="26" t="s">
        <v>14</v>
      </c>
      <c r="C888" s="26" t="str">
        <f>IF(_xlfn.XLOOKUP(TRIM(Table1[[#This Row],[Store ID]]), 'Stores Details'!B890:B909, 'Stores Details'!G890:G909, "") = "Inactive", "Yes", "No")</f>
        <v>No</v>
      </c>
      <c r="D888" s="14" t="s">
        <v>76</v>
      </c>
      <c r="E888" s="51">
        <v>45033</v>
      </c>
      <c r="F888" s="14">
        <v>19</v>
      </c>
      <c r="G888" s="17">
        <v>4340.17</v>
      </c>
      <c r="H888" s="27">
        <v>3468.64</v>
      </c>
      <c r="I888">
        <f>YEAR(Table1[[#This Row],[Date]])</f>
        <v>2023</v>
      </c>
      <c r="J888" t="str">
        <f>"Q" &amp; ROUNDUP(MONTH(Table1[[#This Row],[Date]])/3, 0) &amp; "'" &amp; RIGHT(YEAR(Table1[[#This Row],[Date]]), 2)</f>
        <v>Q2'23</v>
      </c>
      <c r="K888" t="str">
        <f>VLOOKUP(Table1[[#This Row],[Store ID]],Table3[[Store ID]:[City]],4,FALSE)</f>
        <v>Los Angeles</v>
      </c>
      <c r="L888" t="str">
        <f>VLOOKUP(Table1[[#This Row],[Product Code]],Table4[[Product Code]:[Brand]],5,FALSE)</f>
        <v>ASUS</v>
      </c>
      <c r="M888" t="str">
        <f>VLOOKUP(Table1[[#This Row],[Product Code]],Table4[[Product Code]:[Product Category]],3,FALSE)</f>
        <v>Laptops</v>
      </c>
      <c r="N888" t="str">
        <f>_xlfn.XLOOKUP(Table1[[#This Row],[Product Code]],Table4[Product Code],Table4[Subcategory])</f>
        <v>Ultrabooks</v>
      </c>
    </row>
    <row r="889" spans="2:14" x14ac:dyDescent="0.3">
      <c r="B889" s="26" t="s">
        <v>14</v>
      </c>
      <c r="C889" s="26" t="str">
        <f>IF(_xlfn.XLOOKUP(TRIM(Table1[[#This Row],[Store ID]]), 'Stores Details'!B891:B910, 'Stores Details'!G891:G910, "") = "Inactive", "Yes", "No")</f>
        <v>No</v>
      </c>
      <c r="D889" s="14" t="s">
        <v>46</v>
      </c>
      <c r="E889" s="51">
        <v>45405</v>
      </c>
      <c r="F889" s="14">
        <v>20</v>
      </c>
      <c r="G889" s="17">
        <v>17668</v>
      </c>
      <c r="H889" s="27">
        <v>12089.8</v>
      </c>
      <c r="I889">
        <f>YEAR(Table1[[#This Row],[Date]])</f>
        <v>2024</v>
      </c>
      <c r="J889" t="str">
        <f>"Q" &amp; ROUNDUP(MONTH(Table1[[#This Row],[Date]])/3, 0) &amp; "'" &amp; RIGHT(YEAR(Table1[[#This Row],[Date]]), 2)</f>
        <v>Q2'24</v>
      </c>
      <c r="K889" t="str">
        <f>VLOOKUP(Table1[[#This Row],[Store ID]],Table3[[Store ID]:[City]],4,FALSE)</f>
        <v>Los Angeles</v>
      </c>
      <c r="L889" t="str">
        <f>VLOOKUP(Table1[[#This Row],[Product Code]],Table4[[Product Code]:[Brand]],5,FALSE)</f>
        <v>Bose</v>
      </c>
      <c r="M889" t="str">
        <f>VLOOKUP(Table1[[#This Row],[Product Code]],Table4[[Product Code]:[Product Category]],3,FALSE)</f>
        <v>Headphones</v>
      </c>
      <c r="N889" t="str">
        <f>_xlfn.XLOOKUP(Table1[[#This Row],[Product Code]],Table4[Product Code],Table4[Subcategory])</f>
        <v>Wireless Headphones</v>
      </c>
    </row>
    <row r="890" spans="2:14" x14ac:dyDescent="0.3">
      <c r="B890" s="26" t="s">
        <v>14</v>
      </c>
      <c r="C890" s="26" t="str">
        <f>IF(_xlfn.XLOOKUP(TRIM(Table1[[#This Row],[Store ID]]), 'Stores Details'!B892:B911, 'Stores Details'!G892:G911, "") = "Inactive", "Yes", "No")</f>
        <v>No</v>
      </c>
      <c r="D890" s="14" t="s">
        <v>42</v>
      </c>
      <c r="E890" s="51">
        <v>45567</v>
      </c>
      <c r="F890" s="14">
        <v>28</v>
      </c>
      <c r="G890" s="17">
        <v>35717.079999999994</v>
      </c>
      <c r="H890" s="27">
        <v>22270.92</v>
      </c>
      <c r="I890">
        <f>YEAR(Table1[[#This Row],[Date]])</f>
        <v>2024</v>
      </c>
      <c r="J890" t="str">
        <f>"Q" &amp; ROUNDUP(MONTH(Table1[[#This Row],[Date]])/3, 0) &amp; "'" &amp; RIGHT(YEAR(Table1[[#This Row],[Date]]), 2)</f>
        <v>Q4'24</v>
      </c>
      <c r="K890" t="str">
        <f>VLOOKUP(Table1[[#This Row],[Store ID]],Table3[[Store ID]:[City]],4,FALSE)</f>
        <v>Los Angeles</v>
      </c>
      <c r="L890" t="str">
        <f>VLOOKUP(Table1[[#This Row],[Product Code]],Table4[[Product Code]:[Brand]],5,FALSE)</f>
        <v>Dell</v>
      </c>
      <c r="M890" t="str">
        <f>VLOOKUP(Table1[[#This Row],[Product Code]],Table4[[Product Code]:[Product Category]],3,FALSE)</f>
        <v>Headphones</v>
      </c>
      <c r="N890" t="str">
        <f>_xlfn.XLOOKUP(Table1[[#This Row],[Product Code]],Table4[Product Code],Table4[Subcategory])</f>
        <v>Wired Headphones</v>
      </c>
    </row>
    <row r="891" spans="2:14" x14ac:dyDescent="0.3">
      <c r="B891" s="26" t="s">
        <v>14</v>
      </c>
      <c r="C891" s="26" t="str">
        <f>IF(_xlfn.XLOOKUP(TRIM(Table1[[#This Row],[Store ID]]), 'Stores Details'!B893:B912, 'Stores Details'!G893:G912, "") = "Inactive", "Yes", "No")</f>
        <v>No</v>
      </c>
      <c r="D891" s="14" t="s">
        <v>57</v>
      </c>
      <c r="E891" s="51">
        <v>44976</v>
      </c>
      <c r="F891" s="14">
        <v>32</v>
      </c>
      <c r="G891" s="17">
        <v>28271.68</v>
      </c>
      <c r="H891" s="27">
        <v>19714.88</v>
      </c>
      <c r="I891">
        <f>YEAR(Table1[[#This Row],[Date]])</f>
        <v>2023</v>
      </c>
      <c r="J891" t="str">
        <f>"Q" &amp; ROUNDUP(MONTH(Table1[[#This Row],[Date]])/3, 0) &amp; "'" &amp; RIGHT(YEAR(Table1[[#This Row],[Date]]), 2)</f>
        <v>Q1'23</v>
      </c>
      <c r="K891" t="str">
        <f>VLOOKUP(Table1[[#This Row],[Store ID]],Table3[[Store ID]:[City]],4,FALSE)</f>
        <v>Los Angeles</v>
      </c>
      <c r="L891" t="str">
        <f>VLOOKUP(Table1[[#This Row],[Product Code]],Table4[[Product Code]:[Brand]],5,FALSE)</f>
        <v>Bose</v>
      </c>
      <c r="M891" t="str">
        <f>VLOOKUP(Table1[[#This Row],[Product Code]],Table4[[Product Code]:[Product Category]],3,FALSE)</f>
        <v>Headphones</v>
      </c>
      <c r="N891" t="str">
        <f>_xlfn.XLOOKUP(Table1[[#This Row],[Product Code]],Table4[Product Code],Table4[Subcategory])</f>
        <v>Noise-Canceling Over-Ear</v>
      </c>
    </row>
    <row r="892" spans="2:14" x14ac:dyDescent="0.3">
      <c r="B892" s="26" t="s">
        <v>20</v>
      </c>
      <c r="C892" s="26" t="str">
        <f>IF(_xlfn.XLOOKUP(TRIM(Table1[[#This Row],[Store ID]]), 'Stores Details'!B894:B913, 'Stores Details'!G894:G913, "") = "Inactive", "Yes", "No")</f>
        <v>No</v>
      </c>
      <c r="D892" s="14" t="s">
        <v>47</v>
      </c>
      <c r="E892" s="51">
        <v>45447</v>
      </c>
      <c r="F892" s="14">
        <v>4</v>
      </c>
      <c r="G892" s="17">
        <v>5324.92</v>
      </c>
      <c r="H892" s="27">
        <v>3322.84</v>
      </c>
      <c r="I892">
        <f>YEAR(Table1[[#This Row],[Date]])</f>
        <v>2024</v>
      </c>
      <c r="J892" t="str">
        <f>"Q" &amp; ROUNDUP(MONTH(Table1[[#This Row],[Date]])/3, 0) &amp; "'" &amp; RIGHT(YEAR(Table1[[#This Row],[Date]]), 2)</f>
        <v>Q2'24</v>
      </c>
      <c r="K892" t="str">
        <f>VLOOKUP(Table1[[#This Row],[Store ID]],Table3[[Store ID]:[City]],4,FALSE)</f>
        <v>Denver</v>
      </c>
      <c r="L892" t="str">
        <f>VLOOKUP(Table1[[#This Row],[Product Code]],Table4[[Product Code]:[Brand]],5,FALSE)</f>
        <v>Sony</v>
      </c>
      <c r="M892" t="str">
        <f>VLOOKUP(Table1[[#This Row],[Product Code]],Table4[[Product Code]:[Product Category]],3,FALSE)</f>
        <v>Accessories</v>
      </c>
      <c r="N892" t="str">
        <f>_xlfn.XLOOKUP(Table1[[#This Row],[Product Code]],Table4[Product Code],Table4[Subcategory])</f>
        <v>Keyboards</v>
      </c>
    </row>
    <row r="893" spans="2:14" x14ac:dyDescent="0.3">
      <c r="B893" s="26" t="s">
        <v>24</v>
      </c>
      <c r="C893" s="26" t="str">
        <f>IF(_xlfn.XLOOKUP(TRIM(Table1[[#This Row],[Store ID]]), 'Stores Details'!B895:B914, 'Stores Details'!G895:G914, "") = "Inactive", "Yes", "No")</f>
        <v>No</v>
      </c>
      <c r="D893" s="14" t="s">
        <v>53</v>
      </c>
      <c r="E893" s="51">
        <v>45343</v>
      </c>
      <c r="F893" s="14">
        <v>20</v>
      </c>
      <c r="G893" s="17">
        <v>1596.2</v>
      </c>
      <c r="H893" s="27">
        <v>1280.3999999999999</v>
      </c>
      <c r="I893">
        <f>YEAR(Table1[[#This Row],[Date]])</f>
        <v>2024</v>
      </c>
      <c r="J893" t="str">
        <f>"Q" &amp; ROUNDUP(MONTH(Table1[[#This Row],[Date]])/3, 0) &amp; "'" &amp; RIGHT(YEAR(Table1[[#This Row],[Date]]), 2)</f>
        <v>Q1'24</v>
      </c>
      <c r="K893" t="str">
        <f>VLOOKUP(Table1[[#This Row],[Store ID]],Table3[[Store ID]:[City]],4,FALSE)</f>
        <v>Atlanta</v>
      </c>
      <c r="L893" t="str">
        <f>VLOOKUP(Table1[[#This Row],[Product Code]],Table4[[Product Code]:[Brand]],5,FALSE)</f>
        <v>HP</v>
      </c>
      <c r="M893" t="str">
        <f>VLOOKUP(Table1[[#This Row],[Product Code]],Table4[[Product Code]:[Product Category]],3,FALSE)</f>
        <v>Laptops</v>
      </c>
      <c r="N893" t="str">
        <f>_xlfn.XLOOKUP(Table1[[#This Row],[Product Code]],Table4[Product Code],Table4[Subcategory])</f>
        <v>Ultrabooks</v>
      </c>
    </row>
    <row r="894" spans="2:14" x14ac:dyDescent="0.3">
      <c r="B894" s="26" t="s">
        <v>14</v>
      </c>
      <c r="C894" s="26" t="str">
        <f>IF(_xlfn.XLOOKUP(TRIM(Table1[[#This Row],[Store ID]]), 'Stores Details'!B896:B915, 'Stores Details'!G896:G915, "") = "Inactive", "Yes", "No")</f>
        <v>No</v>
      </c>
      <c r="D894" s="14" t="s">
        <v>15</v>
      </c>
      <c r="E894" s="51">
        <v>45432</v>
      </c>
      <c r="F894" s="14">
        <v>6</v>
      </c>
      <c r="G894" s="17">
        <v>3374.46</v>
      </c>
      <c r="H894" s="27">
        <v>2576.58</v>
      </c>
      <c r="I894">
        <f>YEAR(Table1[[#This Row],[Date]])</f>
        <v>2024</v>
      </c>
      <c r="J894" t="str">
        <f>"Q" &amp; ROUNDUP(MONTH(Table1[[#This Row],[Date]])/3, 0) &amp; "'" &amp; RIGHT(YEAR(Table1[[#This Row],[Date]]), 2)</f>
        <v>Q2'24</v>
      </c>
      <c r="K894" t="str">
        <f>VLOOKUP(Table1[[#This Row],[Store ID]],Table3[[Store ID]:[City]],4,FALSE)</f>
        <v>Los Angeles</v>
      </c>
      <c r="L894" t="str">
        <f>VLOOKUP(Table1[[#This Row],[Product Code]],Table4[[Product Code]:[Brand]],5,FALSE)</f>
        <v>Bose</v>
      </c>
      <c r="M894" t="str">
        <f>VLOOKUP(Table1[[#This Row],[Product Code]],Table4[[Product Code]:[Product Category]],3,FALSE)</f>
        <v>Accessories</v>
      </c>
      <c r="N894" t="str">
        <f>_xlfn.XLOOKUP(Table1[[#This Row],[Product Code]],Table4[Product Code],Table4[Subcategory])</f>
        <v>Mice</v>
      </c>
    </row>
    <row r="895" spans="2:14" x14ac:dyDescent="0.3">
      <c r="B895" s="26" t="s">
        <v>14</v>
      </c>
      <c r="C895" s="26" t="str">
        <f>IF(_xlfn.XLOOKUP(TRIM(Table1[[#This Row],[Store ID]]), 'Stores Details'!B897:B916, 'Stores Details'!G897:G916, "") = "Inactive", "Yes", "No")</f>
        <v>No</v>
      </c>
      <c r="D895" s="14" t="s">
        <v>45</v>
      </c>
      <c r="E895" s="51">
        <v>45499</v>
      </c>
      <c r="F895" s="14">
        <v>7</v>
      </c>
      <c r="G895" s="17">
        <v>4702.95</v>
      </c>
      <c r="H895" s="27">
        <v>3714.13</v>
      </c>
      <c r="I895">
        <f>YEAR(Table1[[#This Row],[Date]])</f>
        <v>2024</v>
      </c>
      <c r="J895" t="str">
        <f>"Q" &amp; ROUNDUP(MONTH(Table1[[#This Row],[Date]])/3, 0) &amp; "'" &amp; RIGHT(YEAR(Table1[[#This Row],[Date]]), 2)</f>
        <v>Q3'24</v>
      </c>
      <c r="K895" t="str">
        <f>VLOOKUP(Table1[[#This Row],[Store ID]],Table3[[Store ID]:[City]],4,FALSE)</f>
        <v>Los Angeles</v>
      </c>
      <c r="L895" t="str">
        <f>VLOOKUP(Table1[[#This Row],[Product Code]],Table4[[Product Code]:[Brand]],5,FALSE)</f>
        <v>VoltEdge</v>
      </c>
      <c r="M895" t="str">
        <f>VLOOKUP(Table1[[#This Row],[Product Code]],Table4[[Product Code]:[Product Category]],3,FALSE)</f>
        <v>Accessories</v>
      </c>
      <c r="N895" t="str">
        <f>_xlfn.XLOOKUP(Table1[[#This Row],[Product Code]],Table4[Product Code],Table4[Subcategory])</f>
        <v>Chargers</v>
      </c>
    </row>
    <row r="896" spans="2:14" x14ac:dyDescent="0.3">
      <c r="B896" s="26" t="s">
        <v>14</v>
      </c>
      <c r="C896" s="26" t="str">
        <f>IF(_xlfn.XLOOKUP(TRIM(Table1[[#This Row],[Store ID]]), 'Stores Details'!B898:B917, 'Stores Details'!G898:G917, "") = "Inactive", "Yes", "No")</f>
        <v>No</v>
      </c>
      <c r="D896" s="14" t="s">
        <v>38</v>
      </c>
      <c r="E896" s="51">
        <v>45313</v>
      </c>
      <c r="F896" s="14">
        <v>29</v>
      </c>
      <c r="G896" s="17">
        <v>33948.560000000005</v>
      </c>
      <c r="H896" s="27">
        <v>27119.93</v>
      </c>
      <c r="I896">
        <f>YEAR(Table1[[#This Row],[Date]])</f>
        <v>2024</v>
      </c>
      <c r="J896" t="str">
        <f>"Q" &amp; ROUNDUP(MONTH(Table1[[#This Row],[Date]])/3, 0) &amp; "'" &amp; RIGHT(YEAR(Table1[[#This Row],[Date]]), 2)</f>
        <v>Q1'24</v>
      </c>
      <c r="K896" t="str">
        <f>VLOOKUP(Table1[[#This Row],[Store ID]],Table3[[Store ID]:[City]],4,FALSE)</f>
        <v>Los Angeles</v>
      </c>
      <c r="L896" t="str">
        <f>VLOOKUP(Table1[[#This Row],[Product Code]],Table4[[Product Code]:[Brand]],5,FALSE)</f>
        <v>HP</v>
      </c>
      <c r="M896" t="str">
        <f>VLOOKUP(Table1[[#This Row],[Product Code]],Table4[[Product Code]:[Product Category]],3,FALSE)</f>
        <v>Gaming Consoles</v>
      </c>
      <c r="N896" t="str">
        <f>_xlfn.XLOOKUP(Table1[[#This Row],[Product Code]],Table4[Product Code],Table4[Subcategory])</f>
        <v>Game Consoles</v>
      </c>
    </row>
    <row r="897" spans="2:14" x14ac:dyDescent="0.3">
      <c r="B897" s="26" t="s">
        <v>19</v>
      </c>
      <c r="C897" s="26" t="str">
        <f>IF(_xlfn.XLOOKUP(TRIM(Table1[[#This Row],[Store ID]]), 'Stores Details'!B899:B918, 'Stores Details'!G899:G918, "") = "Inactive", "Yes", "No")</f>
        <v>No</v>
      </c>
      <c r="D897" s="14" t="s">
        <v>57</v>
      </c>
      <c r="E897" s="51">
        <v>45436</v>
      </c>
      <c r="F897" s="14">
        <v>5</v>
      </c>
      <c r="G897" s="17">
        <v>4417.45</v>
      </c>
      <c r="H897" s="27">
        <v>3080.4500000000003</v>
      </c>
      <c r="I897">
        <f>YEAR(Table1[[#This Row],[Date]])</f>
        <v>2024</v>
      </c>
      <c r="J897" t="str">
        <f>"Q" &amp; ROUNDUP(MONTH(Table1[[#This Row],[Date]])/3, 0) &amp; "'" &amp; RIGHT(YEAR(Table1[[#This Row],[Date]]), 2)</f>
        <v>Q2'24</v>
      </c>
      <c r="K897" t="str">
        <f>VLOOKUP(Table1[[#This Row],[Store ID]],Table3[[Store ID]:[City]],4,FALSE)</f>
        <v>Honolulu</v>
      </c>
      <c r="L897" t="str">
        <f>VLOOKUP(Table1[[#This Row],[Product Code]],Table4[[Product Code]:[Brand]],5,FALSE)</f>
        <v>Bose</v>
      </c>
      <c r="M897" t="str">
        <f>VLOOKUP(Table1[[#This Row],[Product Code]],Table4[[Product Code]:[Product Category]],3,FALSE)</f>
        <v>Headphones</v>
      </c>
      <c r="N897" t="str">
        <f>_xlfn.XLOOKUP(Table1[[#This Row],[Product Code]],Table4[Product Code],Table4[Subcategory])</f>
        <v>Noise-Canceling Over-Ear</v>
      </c>
    </row>
    <row r="898" spans="2:14" x14ac:dyDescent="0.3">
      <c r="B898" s="26" t="s">
        <v>18</v>
      </c>
      <c r="C898" s="26" t="str">
        <f>IF(_xlfn.XLOOKUP(TRIM(Table1[[#This Row],[Store ID]]), 'Stores Details'!B900:B919, 'Stores Details'!G900:G919, "") = "Inactive", "Yes", "No")</f>
        <v>No</v>
      </c>
      <c r="D898" s="14" t="s">
        <v>33</v>
      </c>
      <c r="E898" s="51">
        <v>45350</v>
      </c>
      <c r="F898" s="14">
        <v>14</v>
      </c>
      <c r="G898" s="17">
        <v>3312.54</v>
      </c>
      <c r="H898" s="27">
        <v>2564.3799999999997</v>
      </c>
      <c r="I898">
        <f>YEAR(Table1[[#This Row],[Date]])</f>
        <v>2024</v>
      </c>
      <c r="J898" t="str">
        <f>"Q" &amp; ROUNDUP(MONTH(Table1[[#This Row],[Date]])/3, 0) &amp; "'" &amp; RIGHT(YEAR(Table1[[#This Row],[Date]]), 2)</f>
        <v>Q1'24</v>
      </c>
      <c r="K898" t="str">
        <f>VLOOKUP(Table1[[#This Row],[Store ID]],Table3[[Store ID]:[City]],4,FALSE)</f>
        <v>Minneapolis</v>
      </c>
      <c r="L898" t="str">
        <f>VLOOKUP(Table1[[#This Row],[Product Code]],Table4[[Product Code]:[Brand]],5,FALSE)</f>
        <v>VoltEdge</v>
      </c>
      <c r="M898" t="str">
        <f>VLOOKUP(Table1[[#This Row],[Product Code]],Table4[[Product Code]:[Product Category]],3,FALSE)</f>
        <v>Headphones</v>
      </c>
      <c r="N898" t="str">
        <f>_xlfn.XLOOKUP(Table1[[#This Row],[Product Code]],Table4[Product Code],Table4[Subcategory])</f>
        <v>Wired Headphones</v>
      </c>
    </row>
    <row r="899" spans="2:14" x14ac:dyDescent="0.3">
      <c r="B899" s="26" t="s">
        <v>28</v>
      </c>
      <c r="C899" s="26" t="str">
        <f>IF(_xlfn.XLOOKUP(TRIM(Table1[[#This Row],[Store ID]]), 'Stores Details'!B901:B920, 'Stores Details'!G901:G920, "") = "Inactive", "Yes", "No")</f>
        <v>No</v>
      </c>
      <c r="D899" s="14" t="s">
        <v>71</v>
      </c>
      <c r="E899" s="51">
        <v>45132</v>
      </c>
      <c r="F899" s="14">
        <v>4</v>
      </c>
      <c r="G899" s="17">
        <v>1037.08</v>
      </c>
      <c r="H899" s="27">
        <v>677.88</v>
      </c>
      <c r="I899">
        <f>YEAR(Table1[[#This Row],[Date]])</f>
        <v>2023</v>
      </c>
      <c r="J899" t="str">
        <f>"Q" &amp; ROUNDUP(MONTH(Table1[[#This Row],[Date]])/3, 0) &amp; "'" &amp; RIGHT(YEAR(Table1[[#This Row],[Date]]), 2)</f>
        <v>Q3'23</v>
      </c>
      <c r="K899" t="str">
        <f>VLOOKUP(Table1[[#This Row],[Store ID]],Table3[[Store ID]:[City]],4,FALSE)</f>
        <v>Portland</v>
      </c>
      <c r="L899" t="str">
        <f>VLOOKUP(Table1[[#This Row],[Product Code]],Table4[[Product Code]:[Brand]],5,FALSE)</f>
        <v>HP</v>
      </c>
      <c r="M899" t="str">
        <f>VLOOKUP(Table1[[#This Row],[Product Code]],Table4[[Product Code]:[Product Category]],3,FALSE)</f>
        <v>Smart Gadgets</v>
      </c>
      <c r="N899" t="str">
        <f>_xlfn.XLOOKUP(Table1[[#This Row],[Product Code]],Table4[Product Code],Table4[Subcategory])</f>
        <v>Smart Speakers</v>
      </c>
    </row>
    <row r="900" spans="2:14" x14ac:dyDescent="0.3">
      <c r="B900" s="26" t="s">
        <v>26</v>
      </c>
      <c r="C900" s="26" t="str">
        <f>IF(_xlfn.XLOOKUP(TRIM(Table1[[#This Row],[Store ID]]), 'Stores Details'!B902:B921, 'Stores Details'!G902:G921, "") = "Inactive", "Yes", "No")</f>
        <v>No</v>
      </c>
      <c r="D900" s="14" t="s">
        <v>47</v>
      </c>
      <c r="E900" s="51">
        <v>45418</v>
      </c>
      <c r="F900" s="14">
        <v>4</v>
      </c>
      <c r="G900" s="17">
        <v>5324.92</v>
      </c>
      <c r="H900" s="27">
        <v>3322.84</v>
      </c>
      <c r="I900">
        <f>YEAR(Table1[[#This Row],[Date]])</f>
        <v>2024</v>
      </c>
      <c r="J900" t="str">
        <f>"Q" &amp; ROUNDUP(MONTH(Table1[[#This Row],[Date]])/3, 0) &amp; "'" &amp; RIGHT(YEAR(Table1[[#This Row],[Date]]), 2)</f>
        <v>Q2'24</v>
      </c>
      <c r="K900" t="str">
        <f>VLOOKUP(Table1[[#This Row],[Store ID]],Table3[[Store ID]:[City]],4,FALSE)</f>
        <v>Philadelphia</v>
      </c>
      <c r="L900" t="str">
        <f>VLOOKUP(Table1[[#This Row],[Product Code]],Table4[[Product Code]:[Brand]],5,FALSE)</f>
        <v>Sony</v>
      </c>
      <c r="M900" t="str">
        <f>VLOOKUP(Table1[[#This Row],[Product Code]],Table4[[Product Code]:[Product Category]],3,FALSE)</f>
        <v>Accessories</v>
      </c>
      <c r="N900" t="str">
        <f>_xlfn.XLOOKUP(Table1[[#This Row],[Product Code]],Table4[Product Code],Table4[Subcategory])</f>
        <v>Keyboards</v>
      </c>
    </row>
    <row r="901" spans="2:14" x14ac:dyDescent="0.3">
      <c r="B901" s="26" t="s">
        <v>26</v>
      </c>
      <c r="C901" s="26" t="str">
        <f>IF(_xlfn.XLOOKUP(TRIM(Table1[[#This Row],[Store ID]]), 'Stores Details'!B903:B922, 'Stores Details'!G903:G922, "") = "Inactive", "Yes", "No")</f>
        <v>No</v>
      </c>
      <c r="D901" s="14" t="s">
        <v>79</v>
      </c>
      <c r="E901" s="51">
        <v>45195</v>
      </c>
      <c r="F901" s="14">
        <v>24</v>
      </c>
      <c r="G901" s="17">
        <v>21317.040000000001</v>
      </c>
      <c r="H901" s="27">
        <v>17338.800000000003</v>
      </c>
      <c r="I901">
        <f>YEAR(Table1[[#This Row],[Date]])</f>
        <v>2023</v>
      </c>
      <c r="J901" t="str">
        <f>"Q" &amp; ROUNDUP(MONTH(Table1[[#This Row],[Date]])/3, 0) &amp; "'" &amp; RIGHT(YEAR(Table1[[#This Row],[Date]]), 2)</f>
        <v>Q3'23</v>
      </c>
      <c r="K901" t="str">
        <f>VLOOKUP(Table1[[#This Row],[Store ID]],Table3[[Store ID]:[City]],4,FALSE)</f>
        <v>Philadelphia</v>
      </c>
      <c r="L901" t="str">
        <f>VLOOKUP(Table1[[#This Row],[Product Code]],Table4[[Product Code]:[Brand]],5,FALSE)</f>
        <v>Sony</v>
      </c>
      <c r="M901" t="str">
        <f>VLOOKUP(Table1[[#This Row],[Product Code]],Table4[[Product Code]:[Product Category]],3,FALSE)</f>
        <v>Accessories</v>
      </c>
      <c r="N901" t="str">
        <f>_xlfn.XLOOKUP(Table1[[#This Row],[Product Code]],Table4[Product Code],Table4[Subcategory])</f>
        <v>Keyboards</v>
      </c>
    </row>
    <row r="902" spans="2:14" x14ac:dyDescent="0.3">
      <c r="B902" s="26" t="s">
        <v>16</v>
      </c>
      <c r="C902" s="26" t="str">
        <f>IF(_xlfn.XLOOKUP(TRIM(Table1[[#This Row],[Store ID]]), 'Stores Details'!B904:B923, 'Stores Details'!G904:G923, "") = "Inactive", "Yes", "No")</f>
        <v>No</v>
      </c>
      <c r="D902" s="14" t="s">
        <v>31</v>
      </c>
      <c r="E902" s="51">
        <v>45303</v>
      </c>
      <c r="F902" s="14">
        <v>17</v>
      </c>
      <c r="G902" s="17">
        <v>10322.91</v>
      </c>
      <c r="H902" s="27">
        <v>6329.78</v>
      </c>
      <c r="I902">
        <f>YEAR(Table1[[#This Row],[Date]])</f>
        <v>2024</v>
      </c>
      <c r="J902" t="str">
        <f>"Q" &amp; ROUNDUP(MONTH(Table1[[#This Row],[Date]])/3, 0) &amp; "'" &amp; RIGHT(YEAR(Table1[[#This Row],[Date]]), 2)</f>
        <v>Q1'24</v>
      </c>
      <c r="K902" t="str">
        <f>VLOOKUP(Table1[[#This Row],[Store ID]],Table3[[Store ID]:[City]],4,FALSE)</f>
        <v>Chicago</v>
      </c>
      <c r="L902" t="str">
        <f>VLOOKUP(Table1[[#This Row],[Product Code]],Table4[[Product Code]:[Brand]],5,FALSE)</f>
        <v>VoltEdge</v>
      </c>
      <c r="M902" t="str">
        <f>VLOOKUP(Table1[[#This Row],[Product Code]],Table4[[Product Code]:[Product Category]],3,FALSE)</f>
        <v>Laptops</v>
      </c>
      <c r="N902" t="str">
        <f>_xlfn.XLOOKUP(Table1[[#This Row],[Product Code]],Table4[Product Code],Table4[Subcategory])</f>
        <v>Ultrabooks</v>
      </c>
    </row>
    <row r="903" spans="2:14" x14ac:dyDescent="0.3">
      <c r="B903" s="26" t="s">
        <v>28</v>
      </c>
      <c r="C903" s="26" t="str">
        <f>IF(_xlfn.XLOOKUP(TRIM(Table1[[#This Row],[Store ID]]), 'Stores Details'!B905:B924, 'Stores Details'!G905:G924, "") = "Inactive", "Yes", "No")</f>
        <v>No</v>
      </c>
      <c r="D903" s="14" t="s">
        <v>44</v>
      </c>
      <c r="E903" s="51">
        <v>45642</v>
      </c>
      <c r="F903" s="14">
        <v>34</v>
      </c>
      <c r="G903" s="17">
        <v>32199.699999999997</v>
      </c>
      <c r="H903" s="27">
        <v>22690.92</v>
      </c>
      <c r="I903">
        <f>YEAR(Table1[[#This Row],[Date]])</f>
        <v>2024</v>
      </c>
      <c r="J903" t="str">
        <f>"Q" &amp; ROUNDUP(MONTH(Table1[[#This Row],[Date]])/3, 0) &amp; "'" &amp; RIGHT(YEAR(Table1[[#This Row],[Date]]), 2)</f>
        <v>Q4'24</v>
      </c>
      <c r="K903" t="str">
        <f>VLOOKUP(Table1[[#This Row],[Store ID]],Table3[[Store ID]:[City]],4,FALSE)</f>
        <v>Portland</v>
      </c>
      <c r="L903" t="str">
        <f>VLOOKUP(Table1[[#This Row],[Product Code]],Table4[[Product Code]:[Brand]],5,FALSE)</f>
        <v>Bose</v>
      </c>
      <c r="M903" t="str">
        <f>VLOOKUP(Table1[[#This Row],[Product Code]],Table4[[Product Code]:[Product Category]],3,FALSE)</f>
        <v>Accessories</v>
      </c>
      <c r="N903" t="str">
        <f>_xlfn.XLOOKUP(Table1[[#This Row],[Product Code]],Table4[Product Code],Table4[Subcategory])</f>
        <v>Keyboards</v>
      </c>
    </row>
    <row r="904" spans="2:14" x14ac:dyDescent="0.3">
      <c r="B904" s="26" t="s">
        <v>27</v>
      </c>
      <c r="C904" s="26" t="str">
        <f>IF(_xlfn.XLOOKUP(TRIM(Table1[[#This Row],[Store ID]]), 'Stores Details'!B906:B925, 'Stores Details'!G906:G925, "") = "Inactive", "Yes", "No")</f>
        <v>No</v>
      </c>
      <c r="D904" s="14" t="s">
        <v>63</v>
      </c>
      <c r="E904" s="51">
        <v>44946</v>
      </c>
      <c r="F904" s="14">
        <v>17</v>
      </c>
      <c r="G904" s="17">
        <v>5641.96</v>
      </c>
      <c r="H904" s="27">
        <v>3361.07</v>
      </c>
      <c r="I904">
        <f>YEAR(Table1[[#This Row],[Date]])</f>
        <v>2023</v>
      </c>
      <c r="J904" t="str">
        <f>"Q" &amp; ROUNDUP(MONTH(Table1[[#This Row],[Date]])/3, 0) &amp; "'" &amp; RIGHT(YEAR(Table1[[#This Row],[Date]]), 2)</f>
        <v>Q1'23</v>
      </c>
      <c r="K904" t="str">
        <f>VLOOKUP(Table1[[#This Row],[Store ID]],Table3[[Store ID]:[City]],4,FALSE)</f>
        <v>New York</v>
      </c>
      <c r="L904" t="str">
        <f>VLOOKUP(Table1[[#This Row],[Product Code]],Table4[[Product Code]:[Brand]],5,FALSE)</f>
        <v>Samsung</v>
      </c>
      <c r="M904" t="str">
        <f>VLOOKUP(Table1[[#This Row],[Product Code]],Table4[[Product Code]:[Product Category]],3,FALSE)</f>
        <v>Laptops</v>
      </c>
      <c r="N904" t="str">
        <f>_xlfn.XLOOKUP(Table1[[#This Row],[Product Code]],Table4[Product Code],Table4[Subcategory])</f>
        <v>Gaming Laptops</v>
      </c>
    </row>
    <row r="905" spans="2:14" x14ac:dyDescent="0.3">
      <c r="B905" s="26" t="s">
        <v>18</v>
      </c>
      <c r="C905" s="26" t="str">
        <f>IF(_xlfn.XLOOKUP(TRIM(Table1[[#This Row],[Store ID]]), 'Stores Details'!B907:B926, 'Stores Details'!G907:G926, "") = "Inactive", "Yes", "No")</f>
        <v>No</v>
      </c>
      <c r="D905" s="14" t="s">
        <v>61</v>
      </c>
      <c r="E905" s="51">
        <v>45467</v>
      </c>
      <c r="F905" s="14">
        <v>16</v>
      </c>
      <c r="G905" s="17">
        <v>5670.72</v>
      </c>
      <c r="H905" s="27">
        <v>4048.96</v>
      </c>
      <c r="I905">
        <f>YEAR(Table1[[#This Row],[Date]])</f>
        <v>2024</v>
      </c>
      <c r="J905" t="str">
        <f>"Q" &amp; ROUNDUP(MONTH(Table1[[#This Row],[Date]])/3, 0) &amp; "'" &amp; RIGHT(YEAR(Table1[[#This Row],[Date]]), 2)</f>
        <v>Q2'24</v>
      </c>
      <c r="K905" t="str">
        <f>VLOOKUP(Table1[[#This Row],[Store ID]],Table3[[Store ID]:[City]],4,FALSE)</f>
        <v>Minneapolis</v>
      </c>
      <c r="L905" t="str">
        <f>VLOOKUP(Table1[[#This Row],[Product Code]],Table4[[Product Code]:[Brand]],5,FALSE)</f>
        <v>VoltEdge</v>
      </c>
      <c r="M905" t="str">
        <f>VLOOKUP(Table1[[#This Row],[Product Code]],Table4[[Product Code]:[Product Category]],3,FALSE)</f>
        <v>Headphones</v>
      </c>
      <c r="N905" t="str">
        <f>_xlfn.XLOOKUP(Table1[[#This Row],[Product Code]],Table4[Product Code],Table4[Subcategory])</f>
        <v>Wired Headphones</v>
      </c>
    </row>
    <row r="906" spans="2:14" x14ac:dyDescent="0.3">
      <c r="B906" s="26" t="s">
        <v>30</v>
      </c>
      <c r="C906" s="26" t="str">
        <f>IF(_xlfn.XLOOKUP(TRIM(Table1[[#This Row],[Store ID]]), 'Stores Details'!B908:B927, 'Stores Details'!G908:G927, "") = "Inactive", "Yes", "No")</f>
        <v>No</v>
      </c>
      <c r="D906" s="14" t="s">
        <v>65</v>
      </c>
      <c r="E906" s="51">
        <v>44937</v>
      </c>
      <c r="F906" s="14">
        <v>12</v>
      </c>
      <c r="G906" s="17">
        <v>17343.599999999999</v>
      </c>
      <c r="H906" s="27">
        <v>11643.24</v>
      </c>
      <c r="I906">
        <f>YEAR(Table1[[#This Row],[Date]])</f>
        <v>2023</v>
      </c>
      <c r="J906" t="str">
        <f>"Q" &amp; ROUNDUP(MONTH(Table1[[#This Row],[Date]])/3, 0) &amp; "'" &amp; RIGHT(YEAR(Table1[[#This Row],[Date]]), 2)</f>
        <v>Q1'23</v>
      </c>
      <c r="K906" t="str">
        <f>VLOOKUP(Table1[[#This Row],[Store ID]],Table3[[Store ID]:[City]],4,FALSE)</f>
        <v>Nashville</v>
      </c>
      <c r="L906" t="str">
        <f>VLOOKUP(Table1[[#This Row],[Product Code]],Table4[[Product Code]:[Brand]],5,FALSE)</f>
        <v>VoltEdge</v>
      </c>
      <c r="M906" t="str">
        <f>VLOOKUP(Table1[[#This Row],[Product Code]],Table4[[Product Code]:[Product Category]],3,FALSE)</f>
        <v>Smart Gadgets</v>
      </c>
      <c r="N906" t="str">
        <f>_xlfn.XLOOKUP(Table1[[#This Row],[Product Code]],Table4[Product Code],Table4[Subcategory])</f>
        <v>Smartwatches</v>
      </c>
    </row>
    <row r="907" spans="2:14" x14ac:dyDescent="0.3">
      <c r="B907" s="26" t="s">
        <v>14</v>
      </c>
      <c r="C907" s="26" t="str">
        <f>IF(_xlfn.XLOOKUP(TRIM(Table1[[#This Row],[Store ID]]), 'Stores Details'!B909:B928, 'Stores Details'!G909:G928, "") = "Inactive", "Yes", "No")</f>
        <v>No</v>
      </c>
      <c r="D907" s="14" t="s">
        <v>67</v>
      </c>
      <c r="E907" s="51">
        <v>45248</v>
      </c>
      <c r="F907" s="14">
        <v>33</v>
      </c>
      <c r="G907" s="17">
        <v>34764.840000000004</v>
      </c>
      <c r="H907" s="27">
        <v>20666.579999999998</v>
      </c>
      <c r="I907">
        <f>YEAR(Table1[[#This Row],[Date]])</f>
        <v>2023</v>
      </c>
      <c r="J907" t="str">
        <f>"Q" &amp; ROUNDUP(MONTH(Table1[[#This Row],[Date]])/3, 0) &amp; "'" &amp; RIGHT(YEAR(Table1[[#This Row],[Date]]), 2)</f>
        <v>Q4'23</v>
      </c>
      <c r="K907" t="str">
        <f>VLOOKUP(Table1[[#This Row],[Store ID]],Table3[[Store ID]:[City]],4,FALSE)</f>
        <v>Los Angeles</v>
      </c>
      <c r="L907" t="str">
        <f>VLOOKUP(Table1[[#This Row],[Product Code]],Table4[[Product Code]:[Brand]],5,FALSE)</f>
        <v>VoltEdge</v>
      </c>
      <c r="M907" t="str">
        <f>VLOOKUP(Table1[[#This Row],[Product Code]],Table4[[Product Code]:[Product Category]],3,FALSE)</f>
        <v>Accessories</v>
      </c>
      <c r="N907" t="str">
        <f>_xlfn.XLOOKUP(Table1[[#This Row],[Product Code]],Table4[Product Code],Table4[Subcategory])</f>
        <v>Keyboards</v>
      </c>
    </row>
    <row r="908" spans="2:14" x14ac:dyDescent="0.3">
      <c r="B908" s="26" t="s">
        <v>28</v>
      </c>
      <c r="C908" s="26" t="str">
        <f>IF(_xlfn.XLOOKUP(TRIM(Table1[[#This Row],[Store ID]]), 'Stores Details'!B910:B929, 'Stores Details'!G910:G929, "") = "Inactive", "Yes", "No")</f>
        <v>No</v>
      </c>
      <c r="D908" s="14" t="s">
        <v>34</v>
      </c>
      <c r="E908" s="51">
        <v>45629</v>
      </c>
      <c r="F908" s="14">
        <v>21</v>
      </c>
      <c r="G908" s="17">
        <v>6786.15</v>
      </c>
      <c r="H908" s="27">
        <v>4197.0600000000004</v>
      </c>
      <c r="I908">
        <f>YEAR(Table1[[#This Row],[Date]])</f>
        <v>2024</v>
      </c>
      <c r="J908" t="str">
        <f>"Q" &amp; ROUNDUP(MONTH(Table1[[#This Row],[Date]])/3, 0) &amp; "'" &amp; RIGHT(YEAR(Table1[[#This Row],[Date]]), 2)</f>
        <v>Q4'24</v>
      </c>
      <c r="K908" t="str">
        <f>VLOOKUP(Table1[[#This Row],[Store ID]],Table3[[Store ID]:[City]],4,FALSE)</f>
        <v>Portland</v>
      </c>
      <c r="L908" t="str">
        <f>VLOOKUP(Table1[[#This Row],[Product Code]],Table4[[Product Code]:[Brand]],5,FALSE)</f>
        <v>Samsung</v>
      </c>
      <c r="M908" t="str">
        <f>VLOOKUP(Table1[[#This Row],[Product Code]],Table4[[Product Code]:[Product Category]],3,FALSE)</f>
        <v>Gaming Consoles</v>
      </c>
      <c r="N908" t="str">
        <f>_xlfn.XLOOKUP(Table1[[#This Row],[Product Code]],Table4[Product Code],Table4[Subcategory])</f>
        <v>Game Consoles</v>
      </c>
    </row>
    <row r="909" spans="2:14" x14ac:dyDescent="0.3">
      <c r="B909" s="26" t="s">
        <v>30</v>
      </c>
      <c r="C909" s="26" t="str">
        <f>IF(_xlfn.XLOOKUP(TRIM(Table1[[#This Row],[Store ID]]), 'Stores Details'!B911:B930, 'Stores Details'!G911:G930, "") = "Inactive", "Yes", "No")</f>
        <v>No</v>
      </c>
      <c r="D909" s="14" t="s">
        <v>32</v>
      </c>
      <c r="E909" s="51">
        <v>45405</v>
      </c>
      <c r="F909" s="14">
        <v>15</v>
      </c>
      <c r="G909" s="17">
        <v>2744.7</v>
      </c>
      <c r="H909" s="27">
        <v>2085.1499999999996</v>
      </c>
      <c r="I909">
        <f>YEAR(Table1[[#This Row],[Date]])</f>
        <v>2024</v>
      </c>
      <c r="J909" t="str">
        <f>"Q" &amp; ROUNDUP(MONTH(Table1[[#This Row],[Date]])/3, 0) &amp; "'" &amp; RIGHT(YEAR(Table1[[#This Row],[Date]]), 2)</f>
        <v>Q2'24</v>
      </c>
      <c r="K909" t="str">
        <f>VLOOKUP(Table1[[#This Row],[Store ID]],Table3[[Store ID]:[City]],4,FALSE)</f>
        <v>Nashville</v>
      </c>
      <c r="L909" t="str">
        <f>VLOOKUP(Table1[[#This Row],[Product Code]],Table4[[Product Code]:[Brand]],5,FALSE)</f>
        <v>Sony</v>
      </c>
      <c r="M909" t="str">
        <f>VLOOKUP(Table1[[#This Row],[Product Code]],Table4[[Product Code]:[Product Category]],3,FALSE)</f>
        <v>Accessories</v>
      </c>
      <c r="N909" t="str">
        <f>_xlfn.XLOOKUP(Table1[[#This Row],[Product Code]],Table4[Product Code],Table4[Subcategory])</f>
        <v>Chargers</v>
      </c>
    </row>
    <row r="910" spans="2:14" x14ac:dyDescent="0.3">
      <c r="B910" s="26" t="s">
        <v>23</v>
      </c>
      <c r="C910" s="26" t="str">
        <f>IF(_xlfn.XLOOKUP(TRIM(Table1[[#This Row],[Store ID]]), 'Stores Details'!B912:B931, 'Stores Details'!G912:G931, "") = "Inactive", "Yes", "No")</f>
        <v>No</v>
      </c>
      <c r="D910" s="14" t="s">
        <v>37</v>
      </c>
      <c r="E910" s="51">
        <v>45640</v>
      </c>
      <c r="F910" s="14">
        <v>39</v>
      </c>
      <c r="G910" s="17">
        <v>57386.94</v>
      </c>
      <c r="H910" s="27">
        <v>38830.35</v>
      </c>
      <c r="I910">
        <f>YEAR(Table1[[#This Row],[Date]])</f>
        <v>2024</v>
      </c>
      <c r="J910" t="str">
        <f>"Q" &amp; ROUNDUP(MONTH(Table1[[#This Row],[Date]])/3, 0) &amp; "'" &amp; RIGHT(YEAR(Table1[[#This Row],[Date]]), 2)</f>
        <v>Q4'24</v>
      </c>
      <c r="K910" t="str">
        <f>VLOOKUP(Table1[[#This Row],[Store ID]],Table3[[Store ID]:[City]],4,FALSE)</f>
        <v>San Francisco</v>
      </c>
      <c r="L910" t="str">
        <f>VLOOKUP(Table1[[#This Row],[Product Code]],Table4[[Product Code]:[Brand]],5,FALSE)</f>
        <v>VoltEdge</v>
      </c>
      <c r="M910" t="str">
        <f>VLOOKUP(Table1[[#This Row],[Product Code]],Table4[[Product Code]:[Product Category]],3,FALSE)</f>
        <v>Smart Gadgets</v>
      </c>
      <c r="N910" t="str">
        <f>_xlfn.XLOOKUP(Table1[[#This Row],[Product Code]],Table4[Product Code],Table4[Subcategory])</f>
        <v>Fitness Bands</v>
      </c>
    </row>
    <row r="911" spans="2:14" x14ac:dyDescent="0.3">
      <c r="B911" s="26" t="s">
        <v>29</v>
      </c>
      <c r="C911" s="26" t="str">
        <f>IF(_xlfn.XLOOKUP(TRIM(Table1[[#This Row],[Store ID]]), 'Stores Details'!B913:B932, 'Stores Details'!G913:G932, "") = "Inactive", "Yes", "No")</f>
        <v>No</v>
      </c>
      <c r="D911" s="14" t="s">
        <v>46</v>
      </c>
      <c r="E911" s="51">
        <v>45397</v>
      </c>
      <c r="F911" s="14">
        <v>18</v>
      </c>
      <c r="G911" s="17">
        <v>15901.199999999999</v>
      </c>
      <c r="H911" s="27">
        <v>10880.82</v>
      </c>
      <c r="I911">
        <f>YEAR(Table1[[#This Row],[Date]])</f>
        <v>2024</v>
      </c>
      <c r="J911" t="str">
        <f>"Q" &amp; ROUNDUP(MONTH(Table1[[#This Row],[Date]])/3, 0) &amp; "'" &amp; RIGHT(YEAR(Table1[[#This Row],[Date]]), 2)</f>
        <v>Q2'24</v>
      </c>
      <c r="K911" t="str">
        <f>VLOOKUP(Table1[[#This Row],[Store ID]],Table3[[Store ID]:[City]],4,FALSE)</f>
        <v>Kansas City</v>
      </c>
      <c r="L911" t="str">
        <f>VLOOKUP(Table1[[#This Row],[Product Code]],Table4[[Product Code]:[Brand]],5,FALSE)</f>
        <v>Bose</v>
      </c>
      <c r="M911" t="str">
        <f>VLOOKUP(Table1[[#This Row],[Product Code]],Table4[[Product Code]:[Product Category]],3,FALSE)</f>
        <v>Headphones</v>
      </c>
      <c r="N911" t="str">
        <f>_xlfn.XLOOKUP(Table1[[#This Row],[Product Code]],Table4[Product Code],Table4[Subcategory])</f>
        <v>Wireless Headphones</v>
      </c>
    </row>
    <row r="912" spans="2:14" x14ac:dyDescent="0.3">
      <c r="B912" s="26" t="s">
        <v>16</v>
      </c>
      <c r="C912" s="26" t="str">
        <f>IF(_xlfn.XLOOKUP(TRIM(Table1[[#This Row],[Store ID]]), 'Stores Details'!B914:B933, 'Stores Details'!G914:G933, "") = "Inactive", "Yes", "No")</f>
        <v>No</v>
      </c>
      <c r="D912" s="14" t="s">
        <v>73</v>
      </c>
      <c r="E912" s="51">
        <v>45081</v>
      </c>
      <c r="F912" s="14">
        <v>10</v>
      </c>
      <c r="G912" s="17">
        <v>8691.6</v>
      </c>
      <c r="H912" s="27">
        <v>6525.2999999999993</v>
      </c>
      <c r="I912">
        <f>YEAR(Table1[[#This Row],[Date]])</f>
        <v>2023</v>
      </c>
      <c r="J912" t="str">
        <f>"Q" &amp; ROUNDUP(MONTH(Table1[[#This Row],[Date]])/3, 0) &amp; "'" &amp; RIGHT(YEAR(Table1[[#This Row],[Date]]), 2)</f>
        <v>Q2'23</v>
      </c>
      <c r="K912" t="str">
        <f>VLOOKUP(Table1[[#This Row],[Store ID]],Table3[[Store ID]:[City]],4,FALSE)</f>
        <v>Chicago</v>
      </c>
      <c r="L912" t="str">
        <f>VLOOKUP(Table1[[#This Row],[Product Code]],Table4[[Product Code]:[Brand]],5,FALSE)</f>
        <v>ASUS</v>
      </c>
      <c r="M912" t="str">
        <f>VLOOKUP(Table1[[#This Row],[Product Code]],Table4[[Product Code]:[Product Category]],3,FALSE)</f>
        <v>Gaming Consoles</v>
      </c>
      <c r="N912" t="str">
        <f>_xlfn.XLOOKUP(Table1[[#This Row],[Product Code]],Table4[Product Code],Table4[Subcategory])</f>
        <v>VR Headsets</v>
      </c>
    </row>
    <row r="913" spans="2:14" x14ac:dyDescent="0.3">
      <c r="B913" s="26" t="s">
        <v>17</v>
      </c>
      <c r="C913" s="26" t="str">
        <f>IF(_xlfn.XLOOKUP(TRIM(Table1[[#This Row],[Store ID]]), 'Stores Details'!B915:B934, 'Stores Details'!G915:G934, "") = "Inactive", "Yes", "No")</f>
        <v>No</v>
      </c>
      <c r="D913" s="14" t="s">
        <v>36</v>
      </c>
      <c r="E913" s="51">
        <v>45493</v>
      </c>
      <c r="F913" s="14">
        <v>15</v>
      </c>
      <c r="G913" s="17">
        <v>10949.7</v>
      </c>
      <c r="H913" s="27">
        <v>8834.85</v>
      </c>
      <c r="I913">
        <f>YEAR(Table1[[#This Row],[Date]])</f>
        <v>2024</v>
      </c>
      <c r="J913" t="str">
        <f>"Q" &amp; ROUNDUP(MONTH(Table1[[#This Row],[Date]])/3, 0) &amp; "'" &amp; RIGHT(YEAR(Table1[[#This Row],[Date]]), 2)</f>
        <v>Q3'24</v>
      </c>
      <c r="K913" t="str">
        <f>VLOOKUP(Table1[[#This Row],[Store ID]],Table3[[Store ID]:[City]],4,FALSE)</f>
        <v>Richmond</v>
      </c>
      <c r="L913" t="str">
        <f>VLOOKUP(Table1[[#This Row],[Product Code]],Table4[[Product Code]:[Brand]],5,FALSE)</f>
        <v>VoltEdge</v>
      </c>
      <c r="M913" t="str">
        <f>VLOOKUP(Table1[[#This Row],[Product Code]],Table4[[Product Code]:[Product Category]],3,FALSE)</f>
        <v>Gaming Consoles</v>
      </c>
      <c r="N913" t="str">
        <f>_xlfn.XLOOKUP(Table1[[#This Row],[Product Code]],Table4[Product Code],Table4[Subcategory])</f>
        <v>VR Headsets</v>
      </c>
    </row>
    <row r="914" spans="2:14" x14ac:dyDescent="0.3">
      <c r="B914" s="26" t="s">
        <v>25</v>
      </c>
      <c r="C914" s="26" t="str">
        <f>IF(_xlfn.XLOOKUP(TRIM(Table1[[#This Row],[Store ID]]), 'Stores Details'!B916:B935, 'Stores Details'!G916:G935, "") = "Inactive", "Yes", "No")</f>
        <v>No</v>
      </c>
      <c r="D914" s="14" t="s">
        <v>70</v>
      </c>
      <c r="E914" s="51">
        <v>45543</v>
      </c>
      <c r="F914" s="14">
        <v>16</v>
      </c>
      <c r="G914" s="17">
        <v>8693.76</v>
      </c>
      <c r="H914" s="27">
        <v>6185.28</v>
      </c>
      <c r="I914">
        <f>YEAR(Table1[[#This Row],[Date]])</f>
        <v>2024</v>
      </c>
      <c r="J914" t="str">
        <f>"Q" &amp; ROUNDUP(MONTH(Table1[[#This Row],[Date]])/3, 0) &amp; "'" &amp; RIGHT(YEAR(Table1[[#This Row],[Date]]), 2)</f>
        <v>Q3'24</v>
      </c>
      <c r="K914" t="str">
        <f>VLOOKUP(Table1[[#This Row],[Store ID]],Table3[[Store ID]:[City]],4,FALSE)</f>
        <v>Dallas</v>
      </c>
      <c r="L914" t="str">
        <f>VLOOKUP(Table1[[#This Row],[Product Code]],Table4[[Product Code]:[Brand]],5,FALSE)</f>
        <v>VoltEdge</v>
      </c>
      <c r="M914" t="str">
        <f>VLOOKUP(Table1[[#This Row],[Product Code]],Table4[[Product Code]:[Product Category]],3,FALSE)</f>
        <v>Headphones</v>
      </c>
      <c r="N914" t="str">
        <f>_xlfn.XLOOKUP(Table1[[#This Row],[Product Code]],Table4[Product Code],Table4[Subcategory])</f>
        <v>Wireless Headphones</v>
      </c>
    </row>
    <row r="915" spans="2:14" x14ac:dyDescent="0.3">
      <c r="B915" s="26" t="s">
        <v>26</v>
      </c>
      <c r="C915" s="26" t="str">
        <f>IF(_xlfn.XLOOKUP(TRIM(Table1[[#This Row],[Store ID]]), 'Stores Details'!B917:B936, 'Stores Details'!G917:G936, "") = "Inactive", "Yes", "No")</f>
        <v>No</v>
      </c>
      <c r="D915" s="14" t="s">
        <v>40</v>
      </c>
      <c r="E915" s="51">
        <v>45579</v>
      </c>
      <c r="F915" s="14">
        <v>33</v>
      </c>
      <c r="G915" s="17">
        <v>44675.07</v>
      </c>
      <c r="H915" s="27">
        <v>32157.18</v>
      </c>
      <c r="I915">
        <f>YEAR(Table1[[#This Row],[Date]])</f>
        <v>2024</v>
      </c>
      <c r="J915" t="str">
        <f>"Q" &amp; ROUNDUP(MONTH(Table1[[#This Row],[Date]])/3, 0) &amp; "'" &amp; RIGHT(YEAR(Table1[[#This Row],[Date]]), 2)</f>
        <v>Q4'24</v>
      </c>
      <c r="K915" t="str">
        <f>VLOOKUP(Table1[[#This Row],[Store ID]],Table3[[Store ID]:[City]],4,FALSE)</f>
        <v>Philadelphia</v>
      </c>
      <c r="L915" t="str">
        <f>VLOOKUP(Table1[[#This Row],[Product Code]],Table4[[Product Code]:[Brand]],5,FALSE)</f>
        <v>HP</v>
      </c>
      <c r="M915" t="str">
        <f>VLOOKUP(Table1[[#This Row],[Product Code]],Table4[[Product Code]:[Product Category]],3,FALSE)</f>
        <v>Gaming Consoles</v>
      </c>
      <c r="N915" t="str">
        <f>_xlfn.XLOOKUP(Table1[[#This Row],[Product Code]],Table4[Product Code],Table4[Subcategory])</f>
        <v>Game Consoles</v>
      </c>
    </row>
    <row r="916" spans="2:14" x14ac:dyDescent="0.3">
      <c r="B916" s="26" t="s">
        <v>20</v>
      </c>
      <c r="C916" s="26" t="str">
        <f>IF(_xlfn.XLOOKUP(TRIM(Table1[[#This Row],[Store ID]]), 'Stores Details'!B918:B937, 'Stores Details'!G918:G937, "") = "Inactive", "Yes", "No")</f>
        <v>No</v>
      </c>
      <c r="D916" s="14" t="s">
        <v>34</v>
      </c>
      <c r="E916" s="51">
        <v>45414</v>
      </c>
      <c r="F916" s="14">
        <v>14</v>
      </c>
      <c r="G916" s="17">
        <v>4524.0999999999995</v>
      </c>
      <c r="H916" s="27">
        <v>2798.04</v>
      </c>
      <c r="I916">
        <f>YEAR(Table1[[#This Row],[Date]])</f>
        <v>2024</v>
      </c>
      <c r="J916" t="str">
        <f>"Q" &amp; ROUNDUP(MONTH(Table1[[#This Row],[Date]])/3, 0) &amp; "'" &amp; RIGHT(YEAR(Table1[[#This Row],[Date]]), 2)</f>
        <v>Q2'24</v>
      </c>
      <c r="K916" t="str">
        <f>VLOOKUP(Table1[[#This Row],[Store ID]],Table3[[Store ID]:[City]],4,FALSE)</f>
        <v>Denver</v>
      </c>
      <c r="L916" t="str">
        <f>VLOOKUP(Table1[[#This Row],[Product Code]],Table4[[Product Code]:[Brand]],5,FALSE)</f>
        <v>Samsung</v>
      </c>
      <c r="M916" t="str">
        <f>VLOOKUP(Table1[[#This Row],[Product Code]],Table4[[Product Code]:[Product Category]],3,FALSE)</f>
        <v>Gaming Consoles</v>
      </c>
      <c r="N916" t="str">
        <f>_xlfn.XLOOKUP(Table1[[#This Row],[Product Code]],Table4[Product Code],Table4[Subcategory])</f>
        <v>Game Consoles</v>
      </c>
    </row>
    <row r="917" spans="2:14" x14ac:dyDescent="0.3">
      <c r="B917" s="26" t="s">
        <v>14</v>
      </c>
      <c r="C917" s="26" t="str">
        <f>IF(_xlfn.XLOOKUP(TRIM(Table1[[#This Row],[Store ID]]), 'Stores Details'!B919:B938, 'Stores Details'!G919:G938, "") = "Inactive", "Yes", "No")</f>
        <v>No</v>
      </c>
      <c r="D917" s="14" t="s">
        <v>46</v>
      </c>
      <c r="E917" s="51">
        <v>45572</v>
      </c>
      <c r="F917" s="14">
        <v>30</v>
      </c>
      <c r="G917" s="17">
        <v>26502</v>
      </c>
      <c r="H917" s="27">
        <v>18134.7</v>
      </c>
      <c r="I917">
        <f>YEAR(Table1[[#This Row],[Date]])</f>
        <v>2024</v>
      </c>
      <c r="J917" t="str">
        <f>"Q" &amp; ROUNDUP(MONTH(Table1[[#This Row],[Date]])/3, 0) &amp; "'" &amp; RIGHT(YEAR(Table1[[#This Row],[Date]]), 2)</f>
        <v>Q4'24</v>
      </c>
      <c r="K917" t="str">
        <f>VLOOKUP(Table1[[#This Row],[Store ID]],Table3[[Store ID]:[City]],4,FALSE)</f>
        <v>Los Angeles</v>
      </c>
      <c r="L917" t="str">
        <f>VLOOKUP(Table1[[#This Row],[Product Code]],Table4[[Product Code]:[Brand]],5,FALSE)</f>
        <v>Bose</v>
      </c>
      <c r="M917" t="str">
        <f>VLOOKUP(Table1[[#This Row],[Product Code]],Table4[[Product Code]:[Product Category]],3,FALSE)</f>
        <v>Headphones</v>
      </c>
      <c r="N917" t="str">
        <f>_xlfn.XLOOKUP(Table1[[#This Row],[Product Code]],Table4[Product Code],Table4[Subcategory])</f>
        <v>Wireless Headphones</v>
      </c>
    </row>
    <row r="918" spans="2:14" x14ac:dyDescent="0.3">
      <c r="B918" s="26" t="s">
        <v>23</v>
      </c>
      <c r="C918" s="26" t="str">
        <f>IF(_xlfn.XLOOKUP(TRIM(Table1[[#This Row],[Store ID]]), 'Stores Details'!B920:B939, 'Stores Details'!G920:G939, "") = "Inactive", "Yes", "No")</f>
        <v>No</v>
      </c>
      <c r="D918" s="14" t="s">
        <v>31</v>
      </c>
      <c r="E918" s="51">
        <v>45481</v>
      </c>
      <c r="F918" s="14">
        <v>5</v>
      </c>
      <c r="G918" s="17">
        <v>3036.15</v>
      </c>
      <c r="H918" s="27">
        <v>1861.6999999999998</v>
      </c>
      <c r="I918">
        <f>YEAR(Table1[[#This Row],[Date]])</f>
        <v>2024</v>
      </c>
      <c r="J918" t="str">
        <f>"Q" &amp; ROUNDUP(MONTH(Table1[[#This Row],[Date]])/3, 0) &amp; "'" &amp; RIGHT(YEAR(Table1[[#This Row],[Date]]), 2)</f>
        <v>Q3'24</v>
      </c>
      <c r="K918" t="str">
        <f>VLOOKUP(Table1[[#This Row],[Store ID]],Table3[[Store ID]:[City]],4,FALSE)</f>
        <v>San Francisco</v>
      </c>
      <c r="L918" t="str">
        <f>VLOOKUP(Table1[[#This Row],[Product Code]],Table4[[Product Code]:[Brand]],5,FALSE)</f>
        <v>VoltEdge</v>
      </c>
      <c r="M918" t="str">
        <f>VLOOKUP(Table1[[#This Row],[Product Code]],Table4[[Product Code]:[Product Category]],3,FALSE)</f>
        <v>Laptops</v>
      </c>
      <c r="N918" t="str">
        <f>_xlfn.XLOOKUP(Table1[[#This Row],[Product Code]],Table4[Product Code],Table4[Subcategory])</f>
        <v>Ultrabooks</v>
      </c>
    </row>
    <row r="919" spans="2:14" x14ac:dyDescent="0.3">
      <c r="B919" s="26" t="s">
        <v>27</v>
      </c>
      <c r="C919" s="26" t="str">
        <f>IF(_xlfn.XLOOKUP(TRIM(Table1[[#This Row],[Store ID]]), 'Stores Details'!B921:B940, 'Stores Details'!G921:G940, "") = "Inactive", "Yes", "No")</f>
        <v>No</v>
      </c>
      <c r="D919" s="14" t="s">
        <v>70</v>
      </c>
      <c r="E919" s="51">
        <v>45133</v>
      </c>
      <c r="F919" s="14">
        <v>11</v>
      </c>
      <c r="G919" s="17">
        <v>5976.96</v>
      </c>
      <c r="H919" s="27">
        <v>4252.38</v>
      </c>
      <c r="I919">
        <f>YEAR(Table1[[#This Row],[Date]])</f>
        <v>2023</v>
      </c>
      <c r="J919" t="str">
        <f>"Q" &amp; ROUNDUP(MONTH(Table1[[#This Row],[Date]])/3, 0) &amp; "'" &amp; RIGHT(YEAR(Table1[[#This Row],[Date]]), 2)</f>
        <v>Q3'23</v>
      </c>
      <c r="K919" t="str">
        <f>VLOOKUP(Table1[[#This Row],[Store ID]],Table3[[Store ID]:[City]],4,FALSE)</f>
        <v>New York</v>
      </c>
      <c r="L919" t="str">
        <f>VLOOKUP(Table1[[#This Row],[Product Code]],Table4[[Product Code]:[Brand]],5,FALSE)</f>
        <v>VoltEdge</v>
      </c>
      <c r="M919" t="str">
        <f>VLOOKUP(Table1[[#This Row],[Product Code]],Table4[[Product Code]:[Product Category]],3,FALSE)</f>
        <v>Headphones</v>
      </c>
      <c r="N919" t="str">
        <f>_xlfn.XLOOKUP(Table1[[#This Row],[Product Code]],Table4[Product Code],Table4[Subcategory])</f>
        <v>Wireless Headphones</v>
      </c>
    </row>
    <row r="920" spans="2:14" x14ac:dyDescent="0.3">
      <c r="B920" s="26" t="s">
        <v>29</v>
      </c>
      <c r="C920" s="26" t="str">
        <f>IF(_xlfn.XLOOKUP(TRIM(Table1[[#This Row],[Store ID]]), 'Stores Details'!B922:B941, 'Stores Details'!G922:G941, "") = "Inactive", "Yes", "No")</f>
        <v>No</v>
      </c>
      <c r="D920" s="14" t="s">
        <v>31</v>
      </c>
      <c r="E920" s="51">
        <v>45518</v>
      </c>
      <c r="F920" s="14">
        <v>19</v>
      </c>
      <c r="G920" s="17">
        <v>11537.37</v>
      </c>
      <c r="H920" s="27">
        <v>7074.4599999999991</v>
      </c>
      <c r="I920">
        <f>YEAR(Table1[[#This Row],[Date]])</f>
        <v>2024</v>
      </c>
      <c r="J920" t="str">
        <f>"Q" &amp; ROUNDUP(MONTH(Table1[[#This Row],[Date]])/3, 0) &amp; "'" &amp; RIGHT(YEAR(Table1[[#This Row],[Date]]), 2)</f>
        <v>Q3'24</v>
      </c>
      <c r="K920" t="str">
        <f>VLOOKUP(Table1[[#This Row],[Store ID]],Table3[[Store ID]:[City]],4,FALSE)</f>
        <v>Kansas City</v>
      </c>
      <c r="L920" t="str">
        <f>VLOOKUP(Table1[[#This Row],[Product Code]],Table4[[Product Code]:[Brand]],5,FALSE)</f>
        <v>VoltEdge</v>
      </c>
      <c r="M920" t="str">
        <f>VLOOKUP(Table1[[#This Row],[Product Code]],Table4[[Product Code]:[Product Category]],3,FALSE)</f>
        <v>Laptops</v>
      </c>
      <c r="N920" t="str">
        <f>_xlfn.XLOOKUP(Table1[[#This Row],[Product Code]],Table4[Product Code],Table4[Subcategory])</f>
        <v>Ultrabooks</v>
      </c>
    </row>
    <row r="921" spans="2:14" x14ac:dyDescent="0.3">
      <c r="B921" s="26" t="s">
        <v>82</v>
      </c>
      <c r="C921" s="26" t="str">
        <f>IF(_xlfn.XLOOKUP(TRIM(Table1[[#This Row],[Store ID]]), 'Stores Details'!B923:B942, 'Stores Details'!G923:G942, "") = "Inactive", "Yes", "No")</f>
        <v>No</v>
      </c>
      <c r="D921" s="14" t="s">
        <v>78</v>
      </c>
      <c r="E921" s="51">
        <v>45076</v>
      </c>
      <c r="F921" s="14">
        <v>1</v>
      </c>
      <c r="G921" s="17">
        <v>1</v>
      </c>
      <c r="H921" s="27">
        <v>1</v>
      </c>
      <c r="I921">
        <f>YEAR(Table1[[#This Row],[Date]])</f>
        <v>2023</v>
      </c>
      <c r="J921" t="str">
        <f>"Q" &amp; ROUNDUP(MONTH(Table1[[#This Row],[Date]])/3, 0) &amp; "'" &amp; RIGHT(YEAR(Table1[[#This Row],[Date]]), 2)</f>
        <v>Q2'23</v>
      </c>
      <c r="K921" t="str">
        <f>VLOOKUP(Table1[[#This Row],[Store ID]],Table3[[Store ID]:[City]],4,FALSE)</f>
        <v>Denver</v>
      </c>
      <c r="L921" t="str">
        <f>VLOOKUP(Table1[[#This Row],[Product Code]],Table4[[Product Code]:[Brand]],5,FALSE)</f>
        <v>VoltEdge</v>
      </c>
      <c r="M921" t="str">
        <f>VLOOKUP(Table1[[#This Row],[Product Code]],Table4[[Product Code]:[Product Category]],3,FALSE)</f>
        <v>Accessories</v>
      </c>
      <c r="N921" t="str">
        <f>_xlfn.XLOOKUP(Table1[[#This Row],[Product Code]],Table4[Product Code],Table4[Subcategory])</f>
        <v>Laptop Sleeves</v>
      </c>
    </row>
    <row r="922" spans="2:14" x14ac:dyDescent="0.3">
      <c r="B922" s="26" t="s">
        <v>14</v>
      </c>
      <c r="C922" s="26" t="str">
        <f>IF(_xlfn.XLOOKUP(TRIM(Table1[[#This Row],[Store ID]]), 'Stores Details'!B924:B943, 'Stores Details'!G924:G943, "") = "Inactive", "Yes", "No")</f>
        <v>No</v>
      </c>
      <c r="D922" s="14" t="s">
        <v>38</v>
      </c>
      <c r="E922" s="51">
        <v>45515</v>
      </c>
      <c r="F922" s="14">
        <v>20</v>
      </c>
      <c r="G922" s="17">
        <v>23412.800000000003</v>
      </c>
      <c r="H922" s="27">
        <v>18703.399999999998</v>
      </c>
      <c r="I922">
        <f>YEAR(Table1[[#This Row],[Date]])</f>
        <v>2024</v>
      </c>
      <c r="J922" t="str">
        <f>"Q" &amp; ROUNDUP(MONTH(Table1[[#This Row],[Date]])/3, 0) &amp; "'" &amp; RIGHT(YEAR(Table1[[#This Row],[Date]]), 2)</f>
        <v>Q3'24</v>
      </c>
      <c r="K922" t="str">
        <f>VLOOKUP(Table1[[#This Row],[Store ID]],Table3[[Store ID]:[City]],4,FALSE)</f>
        <v>Los Angeles</v>
      </c>
      <c r="L922" t="str">
        <f>VLOOKUP(Table1[[#This Row],[Product Code]],Table4[[Product Code]:[Brand]],5,FALSE)</f>
        <v>HP</v>
      </c>
      <c r="M922" t="str">
        <f>VLOOKUP(Table1[[#This Row],[Product Code]],Table4[[Product Code]:[Product Category]],3,FALSE)</f>
        <v>Gaming Consoles</v>
      </c>
      <c r="N922" t="str">
        <f>_xlfn.XLOOKUP(Table1[[#This Row],[Product Code]],Table4[Product Code],Table4[Subcategory])</f>
        <v>Game Consoles</v>
      </c>
    </row>
    <row r="923" spans="2:14" x14ac:dyDescent="0.3">
      <c r="B923" s="26" t="s">
        <v>30</v>
      </c>
      <c r="C923" s="26" t="str">
        <f>IF(_xlfn.XLOOKUP(TRIM(Table1[[#This Row],[Store ID]]), 'Stores Details'!B925:B944, 'Stores Details'!G925:G944, "") = "Inactive", "Yes", "No")</f>
        <v>No</v>
      </c>
      <c r="D923" s="14" t="s">
        <v>75</v>
      </c>
      <c r="E923" s="51">
        <v>45063</v>
      </c>
      <c r="F923" s="14">
        <v>8</v>
      </c>
      <c r="G923" s="17">
        <v>1304.4000000000001</v>
      </c>
      <c r="H923" s="27">
        <v>1008.88</v>
      </c>
      <c r="I923">
        <f>YEAR(Table1[[#This Row],[Date]])</f>
        <v>2023</v>
      </c>
      <c r="J923" t="str">
        <f>"Q" &amp; ROUNDUP(MONTH(Table1[[#This Row],[Date]])/3, 0) &amp; "'" &amp; RIGHT(YEAR(Table1[[#This Row],[Date]]), 2)</f>
        <v>Q2'23</v>
      </c>
      <c r="K923" t="str">
        <f>VLOOKUP(Table1[[#This Row],[Store ID]],Table3[[Store ID]:[City]],4,FALSE)</f>
        <v>Nashville</v>
      </c>
      <c r="L923" t="str">
        <f>VLOOKUP(Table1[[#This Row],[Product Code]],Table4[[Product Code]:[Brand]],5,FALSE)</f>
        <v>VoltEdge</v>
      </c>
      <c r="M923" t="str">
        <f>VLOOKUP(Table1[[#This Row],[Product Code]],Table4[[Product Code]:[Product Category]],3,FALSE)</f>
        <v>Accessories</v>
      </c>
      <c r="N923" t="str">
        <f>_xlfn.XLOOKUP(Table1[[#This Row],[Product Code]],Table4[Product Code],Table4[Subcategory])</f>
        <v>Keyboards</v>
      </c>
    </row>
    <row r="924" spans="2:14" x14ac:dyDescent="0.3">
      <c r="B924" s="26" t="s">
        <v>23</v>
      </c>
      <c r="C924" s="26" t="str">
        <f>IF(_xlfn.XLOOKUP(TRIM(Table1[[#This Row],[Store ID]]), 'Stores Details'!B926:B945, 'Stores Details'!G926:G945, "") = "Inactive", "Yes", "No")</f>
        <v>No</v>
      </c>
      <c r="D924" s="14" t="s">
        <v>42</v>
      </c>
      <c r="E924" s="51">
        <v>45402</v>
      </c>
      <c r="F924" s="14">
        <v>3</v>
      </c>
      <c r="G924" s="17">
        <v>3826.83</v>
      </c>
      <c r="H924" s="27">
        <v>2386.17</v>
      </c>
      <c r="I924">
        <f>YEAR(Table1[[#This Row],[Date]])</f>
        <v>2024</v>
      </c>
      <c r="J924" t="str">
        <f>"Q" &amp; ROUNDUP(MONTH(Table1[[#This Row],[Date]])/3, 0) &amp; "'" &amp; RIGHT(YEAR(Table1[[#This Row],[Date]]), 2)</f>
        <v>Q2'24</v>
      </c>
      <c r="K924" t="str">
        <f>VLOOKUP(Table1[[#This Row],[Store ID]],Table3[[Store ID]:[City]],4,FALSE)</f>
        <v>San Francisco</v>
      </c>
      <c r="L924" t="str">
        <f>VLOOKUP(Table1[[#This Row],[Product Code]],Table4[[Product Code]:[Brand]],5,FALSE)</f>
        <v>Dell</v>
      </c>
      <c r="M924" t="str">
        <f>VLOOKUP(Table1[[#This Row],[Product Code]],Table4[[Product Code]:[Product Category]],3,FALSE)</f>
        <v>Headphones</v>
      </c>
      <c r="N924" t="str">
        <f>_xlfn.XLOOKUP(Table1[[#This Row],[Product Code]],Table4[Product Code],Table4[Subcategory])</f>
        <v>Wired Headphones</v>
      </c>
    </row>
    <row r="925" spans="2:14" x14ac:dyDescent="0.3">
      <c r="B925" s="26" t="s">
        <v>23</v>
      </c>
      <c r="C925" s="26" t="str">
        <f>IF(_xlfn.XLOOKUP(TRIM(Table1[[#This Row],[Store ID]]), 'Stores Details'!B927:B946, 'Stores Details'!G927:G946, "") = "Inactive", "Yes", "No")</f>
        <v>No</v>
      </c>
      <c r="D925" s="14" t="s">
        <v>34</v>
      </c>
      <c r="E925" s="51">
        <v>45548</v>
      </c>
      <c r="F925" s="14">
        <v>18</v>
      </c>
      <c r="G925" s="17">
        <v>5816.7</v>
      </c>
      <c r="H925" s="27">
        <v>3597.4800000000005</v>
      </c>
      <c r="I925">
        <f>YEAR(Table1[[#This Row],[Date]])</f>
        <v>2024</v>
      </c>
      <c r="J925" t="str">
        <f>"Q" &amp; ROUNDUP(MONTH(Table1[[#This Row],[Date]])/3, 0) &amp; "'" &amp; RIGHT(YEAR(Table1[[#This Row],[Date]]), 2)</f>
        <v>Q3'24</v>
      </c>
      <c r="K925" t="str">
        <f>VLOOKUP(Table1[[#This Row],[Store ID]],Table3[[Store ID]:[City]],4,FALSE)</f>
        <v>San Francisco</v>
      </c>
      <c r="L925" t="str">
        <f>VLOOKUP(Table1[[#This Row],[Product Code]],Table4[[Product Code]:[Brand]],5,FALSE)</f>
        <v>Samsung</v>
      </c>
      <c r="M925" t="str">
        <f>VLOOKUP(Table1[[#This Row],[Product Code]],Table4[[Product Code]:[Product Category]],3,FALSE)</f>
        <v>Gaming Consoles</v>
      </c>
      <c r="N925" t="str">
        <f>_xlfn.XLOOKUP(Table1[[#This Row],[Product Code]],Table4[Product Code],Table4[Subcategory])</f>
        <v>Game Consoles</v>
      </c>
    </row>
    <row r="926" spans="2:14" x14ac:dyDescent="0.3">
      <c r="B926" s="26" t="s">
        <v>19</v>
      </c>
      <c r="C926" s="26" t="str">
        <f>IF(_xlfn.XLOOKUP(TRIM(Table1[[#This Row],[Store ID]]), 'Stores Details'!B928:B947, 'Stores Details'!G928:G947, "") = "Inactive", "Yes", "No")</f>
        <v>No</v>
      </c>
      <c r="D926" s="14" t="s">
        <v>40</v>
      </c>
      <c r="E926" s="51">
        <v>45464</v>
      </c>
      <c r="F926" s="14">
        <v>5</v>
      </c>
      <c r="G926" s="17">
        <v>6768.95</v>
      </c>
      <c r="H926" s="27">
        <v>4872.3</v>
      </c>
      <c r="I926">
        <f>YEAR(Table1[[#This Row],[Date]])</f>
        <v>2024</v>
      </c>
      <c r="J926" t="str">
        <f>"Q" &amp; ROUNDUP(MONTH(Table1[[#This Row],[Date]])/3, 0) &amp; "'" &amp; RIGHT(YEAR(Table1[[#This Row],[Date]]), 2)</f>
        <v>Q2'24</v>
      </c>
      <c r="K926" t="str">
        <f>VLOOKUP(Table1[[#This Row],[Store ID]],Table3[[Store ID]:[City]],4,FALSE)</f>
        <v>Honolulu</v>
      </c>
      <c r="L926" t="str">
        <f>VLOOKUP(Table1[[#This Row],[Product Code]],Table4[[Product Code]:[Brand]],5,FALSE)</f>
        <v>HP</v>
      </c>
      <c r="M926" t="str">
        <f>VLOOKUP(Table1[[#This Row],[Product Code]],Table4[[Product Code]:[Product Category]],3,FALSE)</f>
        <v>Gaming Consoles</v>
      </c>
      <c r="N926" t="str">
        <f>_xlfn.XLOOKUP(Table1[[#This Row],[Product Code]],Table4[Product Code],Table4[Subcategory])</f>
        <v>Game Consoles</v>
      </c>
    </row>
    <row r="927" spans="2:14" x14ac:dyDescent="0.3">
      <c r="B927" s="26" t="s">
        <v>26</v>
      </c>
      <c r="C927" s="26" t="str">
        <f>IF(_xlfn.XLOOKUP(TRIM(Table1[[#This Row],[Store ID]]), 'Stores Details'!B929:B948, 'Stores Details'!G929:G948, "") = "Inactive", "Yes", "No")</f>
        <v>No</v>
      </c>
      <c r="D927" s="14" t="s">
        <v>71</v>
      </c>
      <c r="E927" s="51">
        <v>45023</v>
      </c>
      <c r="F927" s="14">
        <v>9</v>
      </c>
      <c r="G927" s="17">
        <v>2333.4299999999998</v>
      </c>
      <c r="H927" s="27">
        <v>1525.23</v>
      </c>
      <c r="I927">
        <f>YEAR(Table1[[#This Row],[Date]])</f>
        <v>2023</v>
      </c>
      <c r="J927" t="str">
        <f>"Q" &amp; ROUNDUP(MONTH(Table1[[#This Row],[Date]])/3, 0) &amp; "'" &amp; RIGHT(YEAR(Table1[[#This Row],[Date]]), 2)</f>
        <v>Q2'23</v>
      </c>
      <c r="K927" t="str">
        <f>VLOOKUP(Table1[[#This Row],[Store ID]],Table3[[Store ID]:[City]],4,FALSE)</f>
        <v>Philadelphia</v>
      </c>
      <c r="L927" t="str">
        <f>VLOOKUP(Table1[[#This Row],[Product Code]],Table4[[Product Code]:[Brand]],5,FALSE)</f>
        <v>HP</v>
      </c>
      <c r="M927" t="str">
        <f>VLOOKUP(Table1[[#This Row],[Product Code]],Table4[[Product Code]:[Product Category]],3,FALSE)</f>
        <v>Smart Gadgets</v>
      </c>
      <c r="N927" t="str">
        <f>_xlfn.XLOOKUP(Table1[[#This Row],[Product Code]],Table4[Product Code],Table4[Subcategory])</f>
        <v>Smart Speakers</v>
      </c>
    </row>
    <row r="928" spans="2:14" x14ac:dyDescent="0.3">
      <c r="B928" s="26" t="s">
        <v>21</v>
      </c>
      <c r="C928" s="26" t="str">
        <f>IF(_xlfn.XLOOKUP(TRIM(Table1[[#This Row],[Store ID]]), 'Stores Details'!B930:B949, 'Stores Details'!G930:G949, "") = "Inactive", "Yes", "No")</f>
        <v>No</v>
      </c>
      <c r="D928" s="14" t="s">
        <v>15</v>
      </c>
      <c r="E928" s="51">
        <v>45331</v>
      </c>
      <c r="F928" s="14">
        <v>30</v>
      </c>
      <c r="G928" s="17">
        <v>16872.3</v>
      </c>
      <c r="H928" s="27">
        <v>12882.9</v>
      </c>
      <c r="I928">
        <f>YEAR(Table1[[#This Row],[Date]])</f>
        <v>2024</v>
      </c>
      <c r="J928" t="str">
        <f>"Q" &amp; ROUNDUP(MONTH(Table1[[#This Row],[Date]])/3, 0) &amp; "'" &amp; RIGHT(YEAR(Table1[[#This Row],[Date]]), 2)</f>
        <v>Q1'24</v>
      </c>
      <c r="K928" t="str">
        <f>VLOOKUP(Table1[[#This Row],[Store ID]],Table3[[Store ID]:[City]],4,FALSE)</f>
        <v>Raleigh</v>
      </c>
      <c r="L928" t="str">
        <f>VLOOKUP(Table1[[#This Row],[Product Code]],Table4[[Product Code]:[Brand]],5,FALSE)</f>
        <v>Bose</v>
      </c>
      <c r="M928" t="str">
        <f>VLOOKUP(Table1[[#This Row],[Product Code]],Table4[[Product Code]:[Product Category]],3,FALSE)</f>
        <v>Accessories</v>
      </c>
      <c r="N928" t="str">
        <f>_xlfn.XLOOKUP(Table1[[#This Row],[Product Code]],Table4[Product Code],Table4[Subcategory])</f>
        <v>Mice</v>
      </c>
    </row>
    <row r="929" spans="2:14" x14ac:dyDescent="0.3">
      <c r="B929" s="26" t="s">
        <v>19</v>
      </c>
      <c r="C929" s="26" t="str">
        <f>IF(_xlfn.XLOOKUP(TRIM(Table1[[#This Row],[Store ID]]), 'Stores Details'!B931:B950, 'Stores Details'!G931:G950, "") = "Inactive", "Yes", "No")</f>
        <v>No</v>
      </c>
      <c r="D929" s="14" t="s">
        <v>32</v>
      </c>
      <c r="E929" s="51">
        <v>45387</v>
      </c>
      <c r="F929" s="14">
        <v>12</v>
      </c>
      <c r="G929" s="17">
        <v>2195.7599999999998</v>
      </c>
      <c r="H929" s="27">
        <v>1668.12</v>
      </c>
      <c r="I929">
        <f>YEAR(Table1[[#This Row],[Date]])</f>
        <v>2024</v>
      </c>
      <c r="J929" t="str">
        <f>"Q" &amp; ROUNDUP(MONTH(Table1[[#This Row],[Date]])/3, 0) &amp; "'" &amp; RIGHT(YEAR(Table1[[#This Row],[Date]]), 2)</f>
        <v>Q2'24</v>
      </c>
      <c r="K929" t="str">
        <f>VLOOKUP(Table1[[#This Row],[Store ID]],Table3[[Store ID]:[City]],4,FALSE)</f>
        <v>Honolulu</v>
      </c>
      <c r="L929" t="str">
        <f>VLOOKUP(Table1[[#This Row],[Product Code]],Table4[[Product Code]:[Brand]],5,FALSE)</f>
        <v>Sony</v>
      </c>
      <c r="M929" t="str">
        <f>VLOOKUP(Table1[[#This Row],[Product Code]],Table4[[Product Code]:[Product Category]],3,FALSE)</f>
        <v>Accessories</v>
      </c>
      <c r="N929" t="str">
        <f>_xlfn.XLOOKUP(Table1[[#This Row],[Product Code]],Table4[Product Code],Table4[Subcategory])</f>
        <v>Chargers</v>
      </c>
    </row>
    <row r="930" spans="2:14" x14ac:dyDescent="0.3">
      <c r="B930" s="26" t="s">
        <v>28</v>
      </c>
      <c r="C930" s="26" t="str">
        <f>IF(_xlfn.XLOOKUP(TRIM(Table1[[#This Row],[Store ID]]), 'Stores Details'!B932:B951, 'Stores Details'!G932:G951, "") = "Inactive", "Yes", "No")</f>
        <v>No</v>
      </c>
      <c r="D930" s="14" t="s">
        <v>71</v>
      </c>
      <c r="E930" s="51">
        <v>45149</v>
      </c>
      <c r="F930" s="14">
        <v>11</v>
      </c>
      <c r="G930" s="17">
        <v>2851.97</v>
      </c>
      <c r="H930" s="27">
        <v>1864.17</v>
      </c>
      <c r="I930">
        <f>YEAR(Table1[[#This Row],[Date]])</f>
        <v>2023</v>
      </c>
      <c r="J930" t="str">
        <f>"Q" &amp; ROUNDUP(MONTH(Table1[[#This Row],[Date]])/3, 0) &amp; "'" &amp; RIGHT(YEAR(Table1[[#This Row],[Date]]), 2)</f>
        <v>Q3'23</v>
      </c>
      <c r="K930" t="str">
        <f>VLOOKUP(Table1[[#This Row],[Store ID]],Table3[[Store ID]:[City]],4,FALSE)</f>
        <v>Portland</v>
      </c>
      <c r="L930" t="str">
        <f>VLOOKUP(Table1[[#This Row],[Product Code]],Table4[[Product Code]:[Brand]],5,FALSE)</f>
        <v>HP</v>
      </c>
      <c r="M930" t="str">
        <f>VLOOKUP(Table1[[#This Row],[Product Code]],Table4[[Product Code]:[Product Category]],3,FALSE)</f>
        <v>Smart Gadgets</v>
      </c>
      <c r="N930" t="str">
        <f>_xlfn.XLOOKUP(Table1[[#This Row],[Product Code]],Table4[Product Code],Table4[Subcategory])</f>
        <v>Smart Speakers</v>
      </c>
    </row>
    <row r="931" spans="2:14" x14ac:dyDescent="0.3">
      <c r="B931" s="26" t="s">
        <v>20</v>
      </c>
      <c r="C931" s="26" t="str">
        <f>IF(_xlfn.XLOOKUP(TRIM(Table1[[#This Row],[Store ID]]), 'Stores Details'!B933:B952, 'Stores Details'!G933:G952, "") = "Inactive", "Yes", "No")</f>
        <v>No</v>
      </c>
      <c r="D931" s="14" t="s">
        <v>50</v>
      </c>
      <c r="E931" s="51">
        <v>45025</v>
      </c>
      <c r="F931" s="14">
        <v>8</v>
      </c>
      <c r="G931" s="17">
        <v>9583.36</v>
      </c>
      <c r="H931" s="27">
        <v>7060.4</v>
      </c>
      <c r="I931">
        <f>YEAR(Table1[[#This Row],[Date]])</f>
        <v>2023</v>
      </c>
      <c r="J931" t="str">
        <f>"Q" &amp; ROUNDUP(MONTH(Table1[[#This Row],[Date]])/3, 0) &amp; "'" &amp; RIGHT(YEAR(Table1[[#This Row],[Date]]), 2)</f>
        <v>Q2'23</v>
      </c>
      <c r="K931" t="str">
        <f>VLOOKUP(Table1[[#This Row],[Store ID]],Table3[[Store ID]:[City]],4,FALSE)</f>
        <v>Denver</v>
      </c>
      <c r="L931" t="str">
        <f>VLOOKUP(Table1[[#This Row],[Product Code]],Table4[[Product Code]:[Brand]],5,FALSE)</f>
        <v>VoltEdge</v>
      </c>
      <c r="M931" t="str">
        <f>VLOOKUP(Table1[[#This Row],[Product Code]],Table4[[Product Code]:[Product Category]],3,FALSE)</f>
        <v>Smart Gadgets</v>
      </c>
      <c r="N931" t="str">
        <f>_xlfn.XLOOKUP(Table1[[#This Row],[Product Code]],Table4[Product Code],Table4[Subcategory])</f>
        <v>Fitness Bands</v>
      </c>
    </row>
    <row r="932" spans="2:14" x14ac:dyDescent="0.3">
      <c r="B932" s="26" t="s">
        <v>17</v>
      </c>
      <c r="C932" s="26" t="str">
        <f>IF(_xlfn.XLOOKUP(TRIM(Table1[[#This Row],[Store ID]]), 'Stores Details'!B934:B953, 'Stores Details'!G934:G953, "") = "Inactive", "Yes", "No")</f>
        <v>No</v>
      </c>
      <c r="D932" s="14" t="s">
        <v>40</v>
      </c>
      <c r="E932" s="51">
        <v>45330</v>
      </c>
      <c r="F932" s="14">
        <v>13</v>
      </c>
      <c r="G932" s="17">
        <v>17599.27</v>
      </c>
      <c r="H932" s="27">
        <v>12667.98</v>
      </c>
      <c r="I932">
        <f>YEAR(Table1[[#This Row],[Date]])</f>
        <v>2024</v>
      </c>
      <c r="J932" t="str">
        <f>"Q" &amp; ROUNDUP(MONTH(Table1[[#This Row],[Date]])/3, 0) &amp; "'" &amp; RIGHT(YEAR(Table1[[#This Row],[Date]]), 2)</f>
        <v>Q1'24</v>
      </c>
      <c r="K932" t="str">
        <f>VLOOKUP(Table1[[#This Row],[Store ID]],Table3[[Store ID]:[City]],4,FALSE)</f>
        <v>Richmond</v>
      </c>
      <c r="L932" t="str">
        <f>VLOOKUP(Table1[[#This Row],[Product Code]],Table4[[Product Code]:[Brand]],5,FALSE)</f>
        <v>HP</v>
      </c>
      <c r="M932" t="str">
        <f>VLOOKUP(Table1[[#This Row],[Product Code]],Table4[[Product Code]:[Product Category]],3,FALSE)</f>
        <v>Gaming Consoles</v>
      </c>
      <c r="N932" t="str">
        <f>_xlfn.XLOOKUP(Table1[[#This Row],[Product Code]],Table4[Product Code],Table4[Subcategory])</f>
        <v>Game Consoles</v>
      </c>
    </row>
    <row r="933" spans="2:14" x14ac:dyDescent="0.3">
      <c r="B933" s="26" t="s">
        <v>16</v>
      </c>
      <c r="C933" s="26" t="str">
        <f>IF(_xlfn.XLOOKUP(TRIM(Table1[[#This Row],[Store ID]]), 'Stores Details'!B935:B954, 'Stores Details'!G935:G954, "") = "Inactive", "Yes", "No")</f>
        <v>No</v>
      </c>
      <c r="D933" s="14" t="s">
        <v>59</v>
      </c>
      <c r="E933" s="51">
        <v>45131</v>
      </c>
      <c r="F933" s="14">
        <v>5</v>
      </c>
      <c r="G933" s="17">
        <v>977.15000000000009</v>
      </c>
      <c r="H933" s="27">
        <v>729.75</v>
      </c>
      <c r="I933">
        <f>YEAR(Table1[[#This Row],[Date]])</f>
        <v>2023</v>
      </c>
      <c r="J933" t="str">
        <f>"Q" &amp; ROUNDUP(MONTH(Table1[[#This Row],[Date]])/3, 0) &amp; "'" &amp; RIGHT(YEAR(Table1[[#This Row],[Date]]), 2)</f>
        <v>Q3'23</v>
      </c>
      <c r="K933" t="str">
        <f>VLOOKUP(Table1[[#This Row],[Store ID]],Table3[[Store ID]:[City]],4,FALSE)</f>
        <v>Chicago</v>
      </c>
      <c r="L933" t="str">
        <f>VLOOKUP(Table1[[#This Row],[Product Code]],Table4[[Product Code]:[Brand]],5,FALSE)</f>
        <v>ASUS</v>
      </c>
      <c r="M933" t="str">
        <f>VLOOKUP(Table1[[#This Row],[Product Code]],Table4[[Product Code]:[Product Category]],3,FALSE)</f>
        <v>Headphones</v>
      </c>
      <c r="N933" t="str">
        <f>_xlfn.XLOOKUP(Table1[[#This Row],[Product Code]],Table4[Product Code],Table4[Subcategory])</f>
        <v>Wireless Earbuds</v>
      </c>
    </row>
    <row r="934" spans="2:14" x14ac:dyDescent="0.3">
      <c r="B934" s="26" t="s">
        <v>27</v>
      </c>
      <c r="C934" s="26" t="str">
        <f>IF(_xlfn.XLOOKUP(TRIM(Table1[[#This Row],[Store ID]]), 'Stores Details'!B936:B955, 'Stores Details'!G936:G955, "") = "Inactive", "Yes", "No")</f>
        <v>No</v>
      </c>
      <c r="D934" s="14" t="s">
        <v>54</v>
      </c>
      <c r="E934" s="51">
        <v>45256</v>
      </c>
      <c r="F934" s="14">
        <v>25</v>
      </c>
      <c r="G934" s="17">
        <v>35075.25</v>
      </c>
      <c r="H934" s="27">
        <v>22263.75</v>
      </c>
      <c r="I934">
        <f>YEAR(Table1[[#This Row],[Date]])</f>
        <v>2023</v>
      </c>
      <c r="J934" t="str">
        <f>"Q" &amp; ROUNDUP(MONTH(Table1[[#This Row],[Date]])/3, 0) &amp; "'" &amp; RIGHT(YEAR(Table1[[#This Row],[Date]]), 2)</f>
        <v>Q4'23</v>
      </c>
      <c r="K934" t="str">
        <f>VLOOKUP(Table1[[#This Row],[Store ID]],Table3[[Store ID]:[City]],4,FALSE)</f>
        <v>New York</v>
      </c>
      <c r="L934" t="str">
        <f>VLOOKUP(Table1[[#This Row],[Product Code]],Table4[[Product Code]:[Brand]],5,FALSE)</f>
        <v>Apple</v>
      </c>
      <c r="M934" t="str">
        <f>VLOOKUP(Table1[[#This Row],[Product Code]],Table4[[Product Code]:[Product Category]],3,FALSE)</f>
        <v>Gaming Consoles</v>
      </c>
      <c r="N934" t="str">
        <f>_xlfn.XLOOKUP(Table1[[#This Row],[Product Code]],Table4[Product Code],Table4[Subcategory])</f>
        <v>Game Consoles</v>
      </c>
    </row>
    <row r="935" spans="2:14" x14ac:dyDescent="0.3">
      <c r="B935" s="26" t="s">
        <v>29</v>
      </c>
      <c r="C935" s="26" t="str">
        <f>IF(_xlfn.XLOOKUP(TRIM(Table1[[#This Row],[Store ID]]), 'Stores Details'!B937:B956, 'Stores Details'!G937:G956, "") = "Inactive", "Yes", "No")</f>
        <v>No</v>
      </c>
      <c r="D935" s="14" t="s">
        <v>62</v>
      </c>
      <c r="E935" s="51">
        <v>44976</v>
      </c>
      <c r="F935" s="14">
        <v>14</v>
      </c>
      <c r="G935" s="17">
        <v>9142</v>
      </c>
      <c r="H935" s="27">
        <v>6848.0999999999995</v>
      </c>
      <c r="I935">
        <f>YEAR(Table1[[#This Row],[Date]])</f>
        <v>2023</v>
      </c>
      <c r="J935" t="str">
        <f>"Q" &amp; ROUNDUP(MONTH(Table1[[#This Row],[Date]])/3, 0) &amp; "'" &amp; RIGHT(YEAR(Table1[[#This Row],[Date]]), 2)</f>
        <v>Q1'23</v>
      </c>
      <c r="K935" t="str">
        <f>VLOOKUP(Table1[[#This Row],[Store ID]],Table3[[Store ID]:[City]],4,FALSE)</f>
        <v>Kansas City</v>
      </c>
      <c r="L935" t="str">
        <f>VLOOKUP(Table1[[#This Row],[Product Code]],Table4[[Product Code]:[Brand]],5,FALSE)</f>
        <v>ASUS</v>
      </c>
      <c r="M935" t="str">
        <f>VLOOKUP(Table1[[#This Row],[Product Code]],Table4[[Product Code]:[Product Category]],3,FALSE)</f>
        <v>Laptops</v>
      </c>
      <c r="N935" t="str">
        <f>_xlfn.XLOOKUP(Table1[[#This Row],[Product Code]],Table4[Product Code],Table4[Subcategory])</f>
        <v>Gaming Laptops</v>
      </c>
    </row>
    <row r="936" spans="2:14" x14ac:dyDescent="0.3">
      <c r="B936" s="26" t="s">
        <v>18</v>
      </c>
      <c r="C936" s="26" t="str">
        <f>IF(_xlfn.XLOOKUP(TRIM(Table1[[#This Row],[Store ID]]), 'Stores Details'!B938:B957, 'Stores Details'!G938:G957, "") = "Inactive", "Yes", "No")</f>
        <v>No</v>
      </c>
      <c r="D936" s="14" t="s">
        <v>38</v>
      </c>
      <c r="E936" s="51">
        <v>45304</v>
      </c>
      <c r="F936" s="14">
        <v>15</v>
      </c>
      <c r="G936" s="17">
        <v>17559.600000000002</v>
      </c>
      <c r="H936" s="27">
        <v>14027.55</v>
      </c>
      <c r="I936">
        <f>YEAR(Table1[[#This Row],[Date]])</f>
        <v>2024</v>
      </c>
      <c r="J936" t="str">
        <f>"Q" &amp; ROUNDUP(MONTH(Table1[[#This Row],[Date]])/3, 0) &amp; "'" &amp; RIGHT(YEAR(Table1[[#This Row],[Date]]), 2)</f>
        <v>Q1'24</v>
      </c>
      <c r="K936" t="str">
        <f>VLOOKUP(Table1[[#This Row],[Store ID]],Table3[[Store ID]:[City]],4,FALSE)</f>
        <v>Minneapolis</v>
      </c>
      <c r="L936" t="str">
        <f>VLOOKUP(Table1[[#This Row],[Product Code]],Table4[[Product Code]:[Brand]],5,FALSE)</f>
        <v>HP</v>
      </c>
      <c r="M936" t="str">
        <f>VLOOKUP(Table1[[#This Row],[Product Code]],Table4[[Product Code]:[Product Category]],3,FALSE)</f>
        <v>Gaming Consoles</v>
      </c>
      <c r="N936" t="str">
        <f>_xlfn.XLOOKUP(Table1[[#This Row],[Product Code]],Table4[Product Code],Table4[Subcategory])</f>
        <v>Game Consoles</v>
      </c>
    </row>
    <row r="937" spans="2:14" x14ac:dyDescent="0.3">
      <c r="B937" s="26" t="s">
        <v>25</v>
      </c>
      <c r="C937" s="26" t="str">
        <f>IF(_xlfn.XLOOKUP(TRIM(Table1[[#This Row],[Store ID]]), 'Stores Details'!B939:B958, 'Stores Details'!G939:G958, "") = "Inactive", "Yes", "No")</f>
        <v>No</v>
      </c>
      <c r="D937" s="14" t="s">
        <v>43</v>
      </c>
      <c r="E937" s="51">
        <v>45308</v>
      </c>
      <c r="F937" s="14">
        <v>21</v>
      </c>
      <c r="G937" s="17">
        <v>27952.469999999998</v>
      </c>
      <c r="H937" s="27">
        <v>17170.02</v>
      </c>
      <c r="I937">
        <f>YEAR(Table1[[#This Row],[Date]])</f>
        <v>2024</v>
      </c>
      <c r="J937" t="str">
        <f>"Q" &amp; ROUNDUP(MONTH(Table1[[#This Row],[Date]])/3, 0) &amp; "'" &amp; RIGHT(YEAR(Table1[[#This Row],[Date]]), 2)</f>
        <v>Q1'24</v>
      </c>
      <c r="K937" t="str">
        <f>VLOOKUP(Table1[[#This Row],[Store ID]],Table3[[Store ID]:[City]],4,FALSE)</f>
        <v>Dallas</v>
      </c>
      <c r="L937" t="str">
        <f>VLOOKUP(Table1[[#This Row],[Product Code]],Table4[[Product Code]:[Brand]],5,FALSE)</f>
        <v>Apple</v>
      </c>
      <c r="M937" t="str">
        <f>VLOOKUP(Table1[[#This Row],[Product Code]],Table4[[Product Code]:[Product Category]],3,FALSE)</f>
        <v>Smart Gadgets</v>
      </c>
      <c r="N937" t="str">
        <f>_xlfn.XLOOKUP(Table1[[#This Row],[Product Code]],Table4[Product Code],Table4[Subcategory])</f>
        <v>Smartwatches</v>
      </c>
    </row>
    <row r="938" spans="2:14" x14ac:dyDescent="0.3">
      <c r="B938" s="26" t="s">
        <v>16</v>
      </c>
      <c r="C938" s="26" t="str">
        <f>IF(_xlfn.XLOOKUP(TRIM(Table1[[#This Row],[Store ID]]), 'Stores Details'!B940:B959, 'Stores Details'!G940:G959, "") = "Inactive", "Yes", "No")</f>
        <v>No</v>
      </c>
      <c r="D938" s="14" t="s">
        <v>46</v>
      </c>
      <c r="E938" s="51">
        <v>45549</v>
      </c>
      <c r="F938" s="14">
        <v>18</v>
      </c>
      <c r="G938" s="17">
        <v>15901.199999999999</v>
      </c>
      <c r="H938" s="27">
        <v>10880.82</v>
      </c>
      <c r="I938">
        <f>YEAR(Table1[[#This Row],[Date]])</f>
        <v>2024</v>
      </c>
      <c r="J938" t="str">
        <f>"Q" &amp; ROUNDUP(MONTH(Table1[[#This Row],[Date]])/3, 0) &amp; "'" &amp; RIGHT(YEAR(Table1[[#This Row],[Date]]), 2)</f>
        <v>Q3'24</v>
      </c>
      <c r="K938" t="str">
        <f>VLOOKUP(Table1[[#This Row],[Store ID]],Table3[[Store ID]:[City]],4,FALSE)</f>
        <v>Chicago</v>
      </c>
      <c r="L938" t="str">
        <f>VLOOKUP(Table1[[#This Row],[Product Code]],Table4[[Product Code]:[Brand]],5,FALSE)</f>
        <v>Bose</v>
      </c>
      <c r="M938" t="str">
        <f>VLOOKUP(Table1[[#This Row],[Product Code]],Table4[[Product Code]:[Product Category]],3,FALSE)</f>
        <v>Headphones</v>
      </c>
      <c r="N938" t="str">
        <f>_xlfn.XLOOKUP(Table1[[#This Row],[Product Code]],Table4[Product Code],Table4[Subcategory])</f>
        <v>Wireless Headphones</v>
      </c>
    </row>
    <row r="939" spans="2:14" x14ac:dyDescent="0.3">
      <c r="B939" s="26" t="s">
        <v>26</v>
      </c>
      <c r="C939" s="26" t="str">
        <f>IF(_xlfn.XLOOKUP(TRIM(Table1[[#This Row],[Store ID]]), 'Stores Details'!B941:B960, 'Stores Details'!G941:G960, "") = "Inactive", "Yes", "No")</f>
        <v>No</v>
      </c>
      <c r="D939" s="14" t="s">
        <v>79</v>
      </c>
      <c r="E939" s="51">
        <v>45052</v>
      </c>
      <c r="F939" s="14">
        <v>19</v>
      </c>
      <c r="G939" s="17">
        <v>16875.990000000002</v>
      </c>
      <c r="H939" s="27">
        <v>13726.550000000001</v>
      </c>
      <c r="I939">
        <f>YEAR(Table1[[#This Row],[Date]])</f>
        <v>2023</v>
      </c>
      <c r="J939" t="str">
        <f>"Q" &amp; ROUNDUP(MONTH(Table1[[#This Row],[Date]])/3, 0) &amp; "'" &amp; RIGHT(YEAR(Table1[[#This Row],[Date]]), 2)</f>
        <v>Q2'23</v>
      </c>
      <c r="K939" t="str">
        <f>VLOOKUP(Table1[[#This Row],[Store ID]],Table3[[Store ID]:[City]],4,FALSE)</f>
        <v>Philadelphia</v>
      </c>
      <c r="L939" t="str">
        <f>VLOOKUP(Table1[[#This Row],[Product Code]],Table4[[Product Code]:[Brand]],5,FALSE)</f>
        <v>Sony</v>
      </c>
      <c r="M939" t="str">
        <f>VLOOKUP(Table1[[#This Row],[Product Code]],Table4[[Product Code]:[Product Category]],3,FALSE)</f>
        <v>Accessories</v>
      </c>
      <c r="N939" t="str">
        <f>_xlfn.XLOOKUP(Table1[[#This Row],[Product Code]],Table4[Product Code],Table4[Subcategory])</f>
        <v>Keyboards</v>
      </c>
    </row>
    <row r="940" spans="2:14" x14ac:dyDescent="0.3">
      <c r="B940" s="26" t="s">
        <v>17</v>
      </c>
      <c r="C940" s="26" t="str">
        <f>IF(_xlfn.XLOOKUP(TRIM(Table1[[#This Row],[Store ID]]), 'Stores Details'!B942:B961, 'Stores Details'!G942:G961, "") = "Inactive", "Yes", "No")</f>
        <v>No</v>
      </c>
      <c r="D940" s="14" t="s">
        <v>71</v>
      </c>
      <c r="E940" s="51">
        <v>45311</v>
      </c>
      <c r="F940" s="14">
        <v>21</v>
      </c>
      <c r="G940" s="17">
        <v>5444.67</v>
      </c>
      <c r="H940" s="27">
        <v>3558.87</v>
      </c>
      <c r="I940">
        <f>YEAR(Table1[[#This Row],[Date]])</f>
        <v>2024</v>
      </c>
      <c r="J940" t="str">
        <f>"Q" &amp; ROUNDUP(MONTH(Table1[[#This Row],[Date]])/3, 0) &amp; "'" &amp; RIGHT(YEAR(Table1[[#This Row],[Date]]), 2)</f>
        <v>Q1'24</v>
      </c>
      <c r="K940" t="str">
        <f>VLOOKUP(Table1[[#This Row],[Store ID]],Table3[[Store ID]:[City]],4,FALSE)</f>
        <v>Richmond</v>
      </c>
      <c r="L940" t="str">
        <f>VLOOKUP(Table1[[#This Row],[Product Code]],Table4[[Product Code]:[Brand]],5,FALSE)</f>
        <v>HP</v>
      </c>
      <c r="M940" t="str">
        <f>VLOOKUP(Table1[[#This Row],[Product Code]],Table4[[Product Code]:[Product Category]],3,FALSE)</f>
        <v>Smart Gadgets</v>
      </c>
      <c r="N940" t="str">
        <f>_xlfn.XLOOKUP(Table1[[#This Row],[Product Code]],Table4[Product Code],Table4[Subcategory])</f>
        <v>Smart Speakers</v>
      </c>
    </row>
    <row r="941" spans="2:14" x14ac:dyDescent="0.3">
      <c r="B941" s="26" t="s">
        <v>21</v>
      </c>
      <c r="C941" s="26" t="str">
        <f>IF(_xlfn.XLOOKUP(TRIM(Table1[[#This Row],[Store ID]]), 'Stores Details'!B943:B962, 'Stores Details'!G943:G962, "") = "Inactive", "Yes", "No")</f>
        <v>No</v>
      </c>
      <c r="D941" s="14" t="s">
        <v>37</v>
      </c>
      <c r="E941" s="51">
        <v>45414</v>
      </c>
      <c r="F941" s="14">
        <v>13</v>
      </c>
      <c r="G941" s="17">
        <v>19128.98</v>
      </c>
      <c r="H941" s="27">
        <v>12943.449999999999</v>
      </c>
      <c r="I941">
        <f>YEAR(Table1[[#This Row],[Date]])</f>
        <v>2024</v>
      </c>
      <c r="J941" t="str">
        <f>"Q" &amp; ROUNDUP(MONTH(Table1[[#This Row],[Date]])/3, 0) &amp; "'" &amp; RIGHT(YEAR(Table1[[#This Row],[Date]]), 2)</f>
        <v>Q2'24</v>
      </c>
      <c r="K941" t="str">
        <f>VLOOKUP(Table1[[#This Row],[Store ID]],Table3[[Store ID]:[City]],4,FALSE)</f>
        <v>Raleigh</v>
      </c>
      <c r="L941" t="str">
        <f>VLOOKUP(Table1[[#This Row],[Product Code]],Table4[[Product Code]:[Brand]],5,FALSE)</f>
        <v>VoltEdge</v>
      </c>
      <c r="M941" t="str">
        <f>VLOOKUP(Table1[[#This Row],[Product Code]],Table4[[Product Code]:[Product Category]],3,FALSE)</f>
        <v>Smart Gadgets</v>
      </c>
      <c r="N941" t="str">
        <f>_xlfn.XLOOKUP(Table1[[#This Row],[Product Code]],Table4[Product Code],Table4[Subcategory])</f>
        <v>Fitness Bands</v>
      </c>
    </row>
    <row r="942" spans="2:14" x14ac:dyDescent="0.3">
      <c r="B942" s="26" t="s">
        <v>24</v>
      </c>
      <c r="C942" s="26" t="str">
        <f>IF(_xlfn.XLOOKUP(TRIM(Table1[[#This Row],[Store ID]]), 'Stores Details'!B944:B963, 'Stores Details'!G944:G963, "") = "Inactive", "Yes", "No")</f>
        <v>No</v>
      </c>
      <c r="D942" s="14" t="s">
        <v>39</v>
      </c>
      <c r="E942" s="51">
        <v>45652</v>
      </c>
      <c r="F942" s="14">
        <v>34</v>
      </c>
      <c r="G942" s="17">
        <v>14404.78</v>
      </c>
      <c r="H942" s="27">
        <v>9387.4000000000015</v>
      </c>
      <c r="I942">
        <f>YEAR(Table1[[#This Row],[Date]])</f>
        <v>2024</v>
      </c>
      <c r="J942" t="str">
        <f>"Q" &amp; ROUNDUP(MONTH(Table1[[#This Row],[Date]])/3, 0) &amp; "'" &amp; RIGHT(YEAR(Table1[[#This Row],[Date]]), 2)</f>
        <v>Q4'24</v>
      </c>
      <c r="K942" t="str">
        <f>VLOOKUP(Table1[[#This Row],[Store ID]],Table3[[Store ID]:[City]],4,FALSE)</f>
        <v>Atlanta</v>
      </c>
      <c r="L942" t="str">
        <f>VLOOKUP(Table1[[#This Row],[Product Code]],Table4[[Product Code]:[Brand]],5,FALSE)</f>
        <v>Apple</v>
      </c>
      <c r="M942" t="str">
        <f>VLOOKUP(Table1[[#This Row],[Product Code]],Table4[[Product Code]:[Product Category]],3,FALSE)</f>
        <v>Laptops</v>
      </c>
      <c r="N942" t="str">
        <f>_xlfn.XLOOKUP(Table1[[#This Row],[Product Code]],Table4[Product Code],Table4[Subcategory])</f>
        <v>Ultrabooks</v>
      </c>
    </row>
    <row r="943" spans="2:14" x14ac:dyDescent="0.3">
      <c r="B943" s="26" t="s">
        <v>14</v>
      </c>
      <c r="C943" s="26" t="str">
        <f>IF(_xlfn.XLOOKUP(TRIM(Table1[[#This Row],[Store ID]]), 'Stores Details'!B945:B964, 'Stores Details'!G945:G964, "") = "Inactive", "Yes", "No")</f>
        <v>No</v>
      </c>
      <c r="D943" s="14" t="s">
        <v>36</v>
      </c>
      <c r="E943" s="51">
        <v>45643</v>
      </c>
      <c r="F943" s="14">
        <v>36</v>
      </c>
      <c r="G943" s="17">
        <v>26279.279999999999</v>
      </c>
      <c r="H943" s="27">
        <v>21203.64</v>
      </c>
      <c r="I943">
        <f>YEAR(Table1[[#This Row],[Date]])</f>
        <v>2024</v>
      </c>
      <c r="J943" t="str">
        <f>"Q" &amp; ROUNDUP(MONTH(Table1[[#This Row],[Date]])/3, 0) &amp; "'" &amp; RIGHT(YEAR(Table1[[#This Row],[Date]]), 2)</f>
        <v>Q4'24</v>
      </c>
      <c r="K943" t="str">
        <f>VLOOKUP(Table1[[#This Row],[Store ID]],Table3[[Store ID]:[City]],4,FALSE)</f>
        <v>Los Angeles</v>
      </c>
      <c r="L943" t="str">
        <f>VLOOKUP(Table1[[#This Row],[Product Code]],Table4[[Product Code]:[Brand]],5,FALSE)</f>
        <v>VoltEdge</v>
      </c>
      <c r="M943" t="str">
        <f>VLOOKUP(Table1[[#This Row],[Product Code]],Table4[[Product Code]:[Product Category]],3,FALSE)</f>
        <v>Gaming Consoles</v>
      </c>
      <c r="N943" t="str">
        <f>_xlfn.XLOOKUP(Table1[[#This Row],[Product Code]],Table4[Product Code],Table4[Subcategory])</f>
        <v>VR Headsets</v>
      </c>
    </row>
    <row r="944" spans="2:14" x14ac:dyDescent="0.3">
      <c r="B944" s="26" t="s">
        <v>14</v>
      </c>
      <c r="C944" s="26" t="str">
        <f>IF(_xlfn.XLOOKUP(TRIM(Table1[[#This Row],[Store ID]]), 'Stores Details'!B946:B965, 'Stores Details'!G946:G965, "") = "Inactive", "Yes", "No")</f>
        <v>No</v>
      </c>
      <c r="D944" s="14" t="s">
        <v>59</v>
      </c>
      <c r="E944" s="51">
        <v>45119</v>
      </c>
      <c r="F944" s="14">
        <v>19</v>
      </c>
      <c r="G944" s="17">
        <v>3713.17</v>
      </c>
      <c r="H944" s="27">
        <v>2773.0499999999997</v>
      </c>
      <c r="I944">
        <f>YEAR(Table1[[#This Row],[Date]])</f>
        <v>2023</v>
      </c>
      <c r="J944" t="str">
        <f>"Q" &amp; ROUNDUP(MONTH(Table1[[#This Row],[Date]])/3, 0) &amp; "'" &amp; RIGHT(YEAR(Table1[[#This Row],[Date]]), 2)</f>
        <v>Q3'23</v>
      </c>
      <c r="K944" t="str">
        <f>VLOOKUP(Table1[[#This Row],[Store ID]],Table3[[Store ID]:[City]],4,FALSE)</f>
        <v>Los Angeles</v>
      </c>
      <c r="L944" t="str">
        <f>VLOOKUP(Table1[[#This Row],[Product Code]],Table4[[Product Code]:[Brand]],5,FALSE)</f>
        <v>ASUS</v>
      </c>
      <c r="M944" t="str">
        <f>VLOOKUP(Table1[[#This Row],[Product Code]],Table4[[Product Code]:[Product Category]],3,FALSE)</f>
        <v>Headphones</v>
      </c>
      <c r="N944" t="str">
        <f>_xlfn.XLOOKUP(Table1[[#This Row],[Product Code]],Table4[Product Code],Table4[Subcategory])</f>
        <v>Wireless Earbuds</v>
      </c>
    </row>
    <row r="945" spans="2:14" x14ac:dyDescent="0.3">
      <c r="B945" s="26" t="s">
        <v>21</v>
      </c>
      <c r="C945" s="26" t="str">
        <f>IF(_xlfn.XLOOKUP(TRIM(Table1[[#This Row],[Store ID]]), 'Stores Details'!B947:B966, 'Stores Details'!G947:G966, "") = "Inactive", "Yes", "No")</f>
        <v>No</v>
      </c>
      <c r="D945" s="14" t="s">
        <v>35</v>
      </c>
      <c r="E945" s="51">
        <v>45599</v>
      </c>
      <c r="F945" s="14">
        <v>27</v>
      </c>
      <c r="G945" s="17">
        <v>10777.320000000002</v>
      </c>
      <c r="H945" s="27">
        <v>8144.28</v>
      </c>
      <c r="I945">
        <f>YEAR(Table1[[#This Row],[Date]])</f>
        <v>2024</v>
      </c>
      <c r="J945" t="str">
        <f>"Q" &amp; ROUNDUP(MONTH(Table1[[#This Row],[Date]])/3, 0) &amp; "'" &amp; RIGHT(YEAR(Table1[[#This Row],[Date]]), 2)</f>
        <v>Q4'24</v>
      </c>
      <c r="K945" t="str">
        <f>VLOOKUP(Table1[[#This Row],[Store ID]],Table3[[Store ID]:[City]],4,FALSE)</f>
        <v>Raleigh</v>
      </c>
      <c r="L945" t="str">
        <f>VLOOKUP(Table1[[#This Row],[Product Code]],Table4[[Product Code]:[Brand]],5,FALSE)</f>
        <v>Dell</v>
      </c>
      <c r="M945" t="str">
        <f>VLOOKUP(Table1[[#This Row],[Product Code]],Table4[[Product Code]:[Product Category]],3,FALSE)</f>
        <v>Smart Gadgets</v>
      </c>
      <c r="N945" t="str">
        <f>_xlfn.XLOOKUP(Table1[[#This Row],[Product Code]],Table4[Product Code],Table4[Subcategory])</f>
        <v>Streaming Devices</v>
      </c>
    </row>
    <row r="946" spans="2:14" x14ac:dyDescent="0.3">
      <c r="B946" s="26" t="s">
        <v>16</v>
      </c>
      <c r="C946" s="26" t="str">
        <f>IF(_xlfn.XLOOKUP(TRIM(Table1[[#This Row],[Store ID]]), 'Stores Details'!B948:B967, 'Stores Details'!G948:G967, "") = "Inactive", "Yes", "No")</f>
        <v>No</v>
      </c>
      <c r="D946" s="14" t="s">
        <v>31</v>
      </c>
      <c r="E946" s="51">
        <v>45631</v>
      </c>
      <c r="F946" s="14">
        <v>39</v>
      </c>
      <c r="G946" s="17">
        <v>23681.97</v>
      </c>
      <c r="H946" s="27">
        <v>14521.259999999998</v>
      </c>
      <c r="I946">
        <f>YEAR(Table1[[#This Row],[Date]])</f>
        <v>2024</v>
      </c>
      <c r="J946" t="str">
        <f>"Q" &amp; ROUNDUP(MONTH(Table1[[#This Row],[Date]])/3, 0) &amp; "'" &amp; RIGHT(YEAR(Table1[[#This Row],[Date]]), 2)</f>
        <v>Q4'24</v>
      </c>
      <c r="K946" t="str">
        <f>VLOOKUP(Table1[[#This Row],[Store ID]],Table3[[Store ID]:[City]],4,FALSE)</f>
        <v>Chicago</v>
      </c>
      <c r="L946" t="str">
        <f>VLOOKUP(Table1[[#This Row],[Product Code]],Table4[[Product Code]:[Brand]],5,FALSE)</f>
        <v>VoltEdge</v>
      </c>
      <c r="M946" t="str">
        <f>VLOOKUP(Table1[[#This Row],[Product Code]],Table4[[Product Code]:[Product Category]],3,FALSE)</f>
        <v>Laptops</v>
      </c>
      <c r="N946" t="str">
        <f>_xlfn.XLOOKUP(Table1[[#This Row],[Product Code]],Table4[Product Code],Table4[Subcategory])</f>
        <v>Ultrabooks</v>
      </c>
    </row>
    <row r="947" spans="2:14" x14ac:dyDescent="0.3">
      <c r="B947" s="26" t="s">
        <v>14</v>
      </c>
      <c r="C947" s="26" t="str">
        <f>IF(_xlfn.XLOOKUP(TRIM(Table1[[#This Row],[Store ID]]), 'Stores Details'!B949:B968, 'Stores Details'!G949:G968, "") = "Inactive", "Yes", "No")</f>
        <v>No</v>
      </c>
      <c r="D947" s="14" t="s">
        <v>44</v>
      </c>
      <c r="E947" s="51">
        <v>45461</v>
      </c>
      <c r="F947" s="14">
        <v>16</v>
      </c>
      <c r="G947" s="17">
        <v>15152.8</v>
      </c>
      <c r="H947" s="27">
        <v>10678.08</v>
      </c>
      <c r="I947">
        <f>YEAR(Table1[[#This Row],[Date]])</f>
        <v>2024</v>
      </c>
      <c r="J947" t="str">
        <f>"Q" &amp; ROUNDUP(MONTH(Table1[[#This Row],[Date]])/3, 0) &amp; "'" &amp; RIGHT(YEAR(Table1[[#This Row],[Date]]), 2)</f>
        <v>Q2'24</v>
      </c>
      <c r="K947" t="str">
        <f>VLOOKUP(Table1[[#This Row],[Store ID]],Table3[[Store ID]:[City]],4,FALSE)</f>
        <v>Los Angeles</v>
      </c>
      <c r="L947" t="str">
        <f>VLOOKUP(Table1[[#This Row],[Product Code]],Table4[[Product Code]:[Brand]],5,FALSE)</f>
        <v>Bose</v>
      </c>
      <c r="M947" t="str">
        <f>VLOOKUP(Table1[[#This Row],[Product Code]],Table4[[Product Code]:[Product Category]],3,FALSE)</f>
        <v>Accessories</v>
      </c>
      <c r="N947" t="str">
        <f>_xlfn.XLOOKUP(Table1[[#This Row],[Product Code]],Table4[Product Code],Table4[Subcategory])</f>
        <v>Keyboards</v>
      </c>
    </row>
    <row r="948" spans="2:14" x14ac:dyDescent="0.3">
      <c r="B948" s="26" t="s">
        <v>17</v>
      </c>
      <c r="C948" s="26" t="str">
        <f>IF(_xlfn.XLOOKUP(TRIM(Table1[[#This Row],[Store ID]]), 'Stores Details'!B950:B969, 'Stores Details'!G950:G969, "") = "Inactive", "Yes", "No")</f>
        <v>No</v>
      </c>
      <c r="D948" s="14" t="s">
        <v>35</v>
      </c>
      <c r="E948" s="51">
        <v>45514</v>
      </c>
      <c r="F948" s="14">
        <v>13</v>
      </c>
      <c r="G948" s="17">
        <v>5189.08</v>
      </c>
      <c r="H948" s="27">
        <v>3921.3199999999997</v>
      </c>
      <c r="I948">
        <f>YEAR(Table1[[#This Row],[Date]])</f>
        <v>2024</v>
      </c>
      <c r="J948" t="str">
        <f>"Q" &amp; ROUNDUP(MONTH(Table1[[#This Row],[Date]])/3, 0) &amp; "'" &amp; RIGHT(YEAR(Table1[[#This Row],[Date]]), 2)</f>
        <v>Q3'24</v>
      </c>
      <c r="K948" t="str">
        <f>VLOOKUP(Table1[[#This Row],[Store ID]],Table3[[Store ID]:[City]],4,FALSE)</f>
        <v>Richmond</v>
      </c>
      <c r="L948" t="str">
        <f>VLOOKUP(Table1[[#This Row],[Product Code]],Table4[[Product Code]:[Brand]],5,FALSE)</f>
        <v>Dell</v>
      </c>
      <c r="M948" t="str">
        <f>VLOOKUP(Table1[[#This Row],[Product Code]],Table4[[Product Code]:[Product Category]],3,FALSE)</f>
        <v>Smart Gadgets</v>
      </c>
      <c r="N948" t="str">
        <f>_xlfn.XLOOKUP(Table1[[#This Row],[Product Code]],Table4[Product Code],Table4[Subcategory])</f>
        <v>Streaming Devices</v>
      </c>
    </row>
    <row r="949" spans="2:14" x14ac:dyDescent="0.3">
      <c r="B949" s="26" t="s">
        <v>14</v>
      </c>
      <c r="C949" s="26" t="str">
        <f>IF(_xlfn.XLOOKUP(TRIM(Table1[[#This Row],[Store ID]]), 'Stores Details'!B951:B970, 'Stores Details'!G951:G970, "") = "Inactive", "Yes", "No")</f>
        <v>No</v>
      </c>
      <c r="D949" s="14" t="s">
        <v>44</v>
      </c>
      <c r="E949" s="51">
        <v>45514</v>
      </c>
      <c r="F949" s="14">
        <v>11</v>
      </c>
      <c r="G949" s="17">
        <v>10417.549999999999</v>
      </c>
      <c r="H949" s="27">
        <v>7341.18</v>
      </c>
      <c r="I949">
        <f>YEAR(Table1[[#This Row],[Date]])</f>
        <v>2024</v>
      </c>
      <c r="J949" t="str">
        <f>"Q" &amp; ROUNDUP(MONTH(Table1[[#This Row],[Date]])/3, 0) &amp; "'" &amp; RIGHT(YEAR(Table1[[#This Row],[Date]]), 2)</f>
        <v>Q3'24</v>
      </c>
      <c r="K949" t="str">
        <f>VLOOKUP(Table1[[#This Row],[Store ID]],Table3[[Store ID]:[City]],4,FALSE)</f>
        <v>Los Angeles</v>
      </c>
      <c r="L949" t="str">
        <f>VLOOKUP(Table1[[#This Row],[Product Code]],Table4[[Product Code]:[Brand]],5,FALSE)</f>
        <v>Bose</v>
      </c>
      <c r="M949" t="str">
        <f>VLOOKUP(Table1[[#This Row],[Product Code]],Table4[[Product Code]:[Product Category]],3,FALSE)</f>
        <v>Accessories</v>
      </c>
      <c r="N949" t="str">
        <f>_xlfn.XLOOKUP(Table1[[#This Row],[Product Code]],Table4[Product Code],Table4[Subcategory])</f>
        <v>Keyboards</v>
      </c>
    </row>
    <row r="950" spans="2:14" x14ac:dyDescent="0.3">
      <c r="B950" s="26" t="s">
        <v>14</v>
      </c>
      <c r="C950" s="26" t="str">
        <f>IF(_xlfn.XLOOKUP(TRIM(Table1[[#This Row],[Store ID]]), 'Stores Details'!B952:B971, 'Stores Details'!G952:G971, "") = "Inactive", "Yes", "No")</f>
        <v>No</v>
      </c>
      <c r="D950" s="14" t="s">
        <v>73</v>
      </c>
      <c r="E950" s="51">
        <v>44963</v>
      </c>
      <c r="F950" s="14">
        <v>24</v>
      </c>
      <c r="G950" s="17">
        <v>20859.84</v>
      </c>
      <c r="H950" s="27">
        <v>15660.72</v>
      </c>
      <c r="I950">
        <f>YEAR(Table1[[#This Row],[Date]])</f>
        <v>2023</v>
      </c>
      <c r="J950" t="str">
        <f>"Q" &amp; ROUNDUP(MONTH(Table1[[#This Row],[Date]])/3, 0) &amp; "'" &amp; RIGHT(YEAR(Table1[[#This Row],[Date]]), 2)</f>
        <v>Q1'23</v>
      </c>
      <c r="K950" t="str">
        <f>VLOOKUP(Table1[[#This Row],[Store ID]],Table3[[Store ID]:[City]],4,FALSE)</f>
        <v>Los Angeles</v>
      </c>
      <c r="L950" t="str">
        <f>VLOOKUP(Table1[[#This Row],[Product Code]],Table4[[Product Code]:[Brand]],5,FALSE)</f>
        <v>ASUS</v>
      </c>
      <c r="M950" t="str">
        <f>VLOOKUP(Table1[[#This Row],[Product Code]],Table4[[Product Code]:[Product Category]],3,FALSE)</f>
        <v>Gaming Consoles</v>
      </c>
      <c r="N950" t="str">
        <f>_xlfn.XLOOKUP(Table1[[#This Row],[Product Code]],Table4[Product Code],Table4[Subcategory])</f>
        <v>VR Headsets</v>
      </c>
    </row>
    <row r="951" spans="2:14" x14ac:dyDescent="0.3">
      <c r="B951" s="26" t="s">
        <v>14</v>
      </c>
      <c r="C951" s="26" t="str">
        <f>IF(_xlfn.XLOOKUP(TRIM(Table1[[#This Row],[Store ID]]), 'Stores Details'!B953:B972, 'Stores Details'!G953:G972, "") = "Inactive", "Yes", "No")</f>
        <v>No</v>
      </c>
      <c r="D951" s="14" t="s">
        <v>35</v>
      </c>
      <c r="E951" s="51">
        <v>45637</v>
      </c>
      <c r="F951" s="14">
        <v>23</v>
      </c>
      <c r="G951" s="17">
        <v>9180.68</v>
      </c>
      <c r="H951" s="27">
        <v>6937.7199999999993</v>
      </c>
      <c r="I951">
        <f>YEAR(Table1[[#This Row],[Date]])</f>
        <v>2024</v>
      </c>
      <c r="J951" t="str">
        <f>"Q" &amp; ROUNDUP(MONTH(Table1[[#This Row],[Date]])/3, 0) &amp; "'" &amp; RIGHT(YEAR(Table1[[#This Row],[Date]]), 2)</f>
        <v>Q4'24</v>
      </c>
      <c r="K951" t="str">
        <f>VLOOKUP(Table1[[#This Row],[Store ID]],Table3[[Store ID]:[City]],4,FALSE)</f>
        <v>Los Angeles</v>
      </c>
      <c r="L951" t="str">
        <f>VLOOKUP(Table1[[#This Row],[Product Code]],Table4[[Product Code]:[Brand]],5,FALSE)</f>
        <v>Dell</v>
      </c>
      <c r="M951" t="str">
        <f>VLOOKUP(Table1[[#This Row],[Product Code]],Table4[[Product Code]:[Product Category]],3,FALSE)</f>
        <v>Smart Gadgets</v>
      </c>
      <c r="N951" t="str">
        <f>_xlfn.XLOOKUP(Table1[[#This Row],[Product Code]],Table4[Product Code],Table4[Subcategory])</f>
        <v>Streaming Devices</v>
      </c>
    </row>
    <row r="952" spans="2:14" x14ac:dyDescent="0.3">
      <c r="B952" s="26" t="s">
        <v>14</v>
      </c>
      <c r="C952" s="26" t="str">
        <f>IF(_xlfn.XLOOKUP(TRIM(Table1[[#This Row],[Store ID]]), 'Stores Details'!B954:B973, 'Stores Details'!G954:G973, "") = "Inactive", "Yes", "No")</f>
        <v>No</v>
      </c>
      <c r="D952" s="14" t="s">
        <v>60</v>
      </c>
      <c r="E952" s="51">
        <v>45108</v>
      </c>
      <c r="F952" s="14">
        <v>15</v>
      </c>
      <c r="G952" s="17">
        <v>3238.35</v>
      </c>
      <c r="H952" s="27">
        <v>2344.0500000000002</v>
      </c>
      <c r="I952">
        <f>YEAR(Table1[[#This Row],[Date]])</f>
        <v>2023</v>
      </c>
      <c r="J952" t="str">
        <f>"Q" &amp; ROUNDUP(MONTH(Table1[[#This Row],[Date]])/3, 0) &amp; "'" &amp; RIGHT(YEAR(Table1[[#This Row],[Date]]), 2)</f>
        <v>Q3'23</v>
      </c>
      <c r="K952" t="str">
        <f>VLOOKUP(Table1[[#This Row],[Store ID]],Table3[[Store ID]:[City]],4,FALSE)</f>
        <v>Los Angeles</v>
      </c>
      <c r="L952" t="str">
        <f>VLOOKUP(Table1[[#This Row],[Product Code]],Table4[[Product Code]:[Brand]],5,FALSE)</f>
        <v>Dell</v>
      </c>
      <c r="M952" t="str">
        <f>VLOOKUP(Table1[[#This Row],[Product Code]],Table4[[Product Code]:[Product Category]],3,FALSE)</f>
        <v>Accessories</v>
      </c>
      <c r="N952" t="str">
        <f>_xlfn.XLOOKUP(Table1[[#This Row],[Product Code]],Table4[Product Code],Table4[Subcategory])</f>
        <v>Chargers</v>
      </c>
    </row>
    <row r="953" spans="2:14" x14ac:dyDescent="0.3">
      <c r="B953" s="26" t="s">
        <v>14</v>
      </c>
      <c r="C953" s="26" t="str">
        <f>IF(_xlfn.XLOOKUP(TRIM(Table1[[#This Row],[Store ID]]), 'Stores Details'!B955:B974, 'Stores Details'!G955:G974, "") = "Inactive", "Yes", "No")</f>
        <v>No</v>
      </c>
      <c r="D953" s="14" t="s">
        <v>42</v>
      </c>
      <c r="E953" s="51">
        <v>45372</v>
      </c>
      <c r="F953" s="14">
        <v>21</v>
      </c>
      <c r="G953" s="17">
        <v>26787.809999999998</v>
      </c>
      <c r="H953" s="27">
        <v>16703.189999999999</v>
      </c>
      <c r="I953">
        <f>YEAR(Table1[[#This Row],[Date]])</f>
        <v>2024</v>
      </c>
      <c r="J953" t="str">
        <f>"Q" &amp; ROUNDUP(MONTH(Table1[[#This Row],[Date]])/3, 0) &amp; "'" &amp; RIGHT(YEAR(Table1[[#This Row],[Date]]), 2)</f>
        <v>Q1'24</v>
      </c>
      <c r="K953" t="str">
        <f>VLOOKUP(Table1[[#This Row],[Store ID]],Table3[[Store ID]:[City]],4,FALSE)</f>
        <v>Los Angeles</v>
      </c>
      <c r="L953" t="str">
        <f>VLOOKUP(Table1[[#This Row],[Product Code]],Table4[[Product Code]:[Brand]],5,FALSE)</f>
        <v>Dell</v>
      </c>
      <c r="M953" t="str">
        <f>VLOOKUP(Table1[[#This Row],[Product Code]],Table4[[Product Code]:[Product Category]],3,FALSE)</f>
        <v>Headphones</v>
      </c>
      <c r="N953" t="str">
        <f>_xlfn.XLOOKUP(Table1[[#This Row],[Product Code]],Table4[Product Code],Table4[Subcategory])</f>
        <v>Wired Headphones</v>
      </c>
    </row>
    <row r="954" spans="2:14" x14ac:dyDescent="0.3">
      <c r="B954" s="26" t="s">
        <v>14</v>
      </c>
      <c r="C954" s="26" t="str">
        <f>IF(_xlfn.XLOOKUP(TRIM(Table1[[#This Row],[Store ID]]), 'Stores Details'!B956:B975, 'Stores Details'!G956:G975, "") = "Inactive", "Yes", "No")</f>
        <v>No</v>
      </c>
      <c r="D954" s="14" t="s">
        <v>33</v>
      </c>
      <c r="E954" s="51">
        <v>45639</v>
      </c>
      <c r="F954" s="14">
        <v>26</v>
      </c>
      <c r="G954" s="17">
        <v>6151.8600000000006</v>
      </c>
      <c r="H954" s="27">
        <v>4762.42</v>
      </c>
      <c r="I954">
        <f>YEAR(Table1[[#This Row],[Date]])</f>
        <v>2024</v>
      </c>
      <c r="J954" t="str">
        <f>"Q" &amp; ROUNDUP(MONTH(Table1[[#This Row],[Date]])/3, 0) &amp; "'" &amp; RIGHT(YEAR(Table1[[#This Row],[Date]]), 2)</f>
        <v>Q4'24</v>
      </c>
      <c r="K954" t="str">
        <f>VLOOKUP(Table1[[#This Row],[Store ID]],Table3[[Store ID]:[City]],4,FALSE)</f>
        <v>Los Angeles</v>
      </c>
      <c r="L954" t="str">
        <f>VLOOKUP(Table1[[#This Row],[Product Code]],Table4[[Product Code]:[Brand]],5,FALSE)</f>
        <v>VoltEdge</v>
      </c>
      <c r="M954" t="str">
        <f>VLOOKUP(Table1[[#This Row],[Product Code]],Table4[[Product Code]:[Product Category]],3,FALSE)</f>
        <v>Headphones</v>
      </c>
      <c r="N954" t="str">
        <f>_xlfn.XLOOKUP(Table1[[#This Row],[Product Code]],Table4[Product Code],Table4[Subcategory])</f>
        <v>Wired Headphones</v>
      </c>
    </row>
    <row r="955" spans="2:14" x14ac:dyDescent="0.3">
      <c r="B955" s="26" t="s">
        <v>14</v>
      </c>
      <c r="C955" s="26" t="str">
        <f>IF(_xlfn.XLOOKUP(TRIM(Table1[[#This Row],[Store ID]]), 'Stores Details'!B957:B976, 'Stores Details'!G957:G976, "") = "Inactive", "Yes", "No")</f>
        <v>No</v>
      </c>
      <c r="D955" s="14" t="s">
        <v>75</v>
      </c>
      <c r="E955" s="51">
        <v>44936</v>
      </c>
      <c r="F955" s="14">
        <v>32</v>
      </c>
      <c r="G955" s="17">
        <v>5217.6000000000004</v>
      </c>
      <c r="H955" s="27">
        <v>4035.52</v>
      </c>
      <c r="I955">
        <f>YEAR(Table1[[#This Row],[Date]])</f>
        <v>2023</v>
      </c>
      <c r="J955" t="str">
        <f>"Q" &amp; ROUNDUP(MONTH(Table1[[#This Row],[Date]])/3, 0) &amp; "'" &amp; RIGHT(YEAR(Table1[[#This Row],[Date]]), 2)</f>
        <v>Q1'23</v>
      </c>
      <c r="K955" t="str">
        <f>VLOOKUP(Table1[[#This Row],[Store ID]],Table3[[Store ID]:[City]],4,FALSE)</f>
        <v>Los Angeles</v>
      </c>
      <c r="L955" t="str">
        <f>VLOOKUP(Table1[[#This Row],[Product Code]],Table4[[Product Code]:[Brand]],5,FALSE)</f>
        <v>VoltEdge</v>
      </c>
      <c r="M955" t="str">
        <f>VLOOKUP(Table1[[#This Row],[Product Code]],Table4[[Product Code]:[Product Category]],3,FALSE)</f>
        <v>Accessories</v>
      </c>
      <c r="N955" t="str">
        <f>_xlfn.XLOOKUP(Table1[[#This Row],[Product Code]],Table4[Product Code],Table4[Subcategory])</f>
        <v>Keyboards</v>
      </c>
    </row>
    <row r="956" spans="2:14" x14ac:dyDescent="0.3">
      <c r="B956" s="26" t="s">
        <v>16</v>
      </c>
      <c r="C956" s="26" t="str">
        <f>IF(_xlfn.XLOOKUP(TRIM(Table1[[#This Row],[Store ID]]), 'Stores Details'!B958:B977, 'Stores Details'!G958:G977, "") = "Inactive", "Yes", "No")</f>
        <v>No</v>
      </c>
      <c r="D956" s="14" t="s">
        <v>42</v>
      </c>
      <c r="E956" s="51">
        <v>45335</v>
      </c>
      <c r="F956" s="14">
        <v>30</v>
      </c>
      <c r="G956" s="17">
        <v>38268.299999999996</v>
      </c>
      <c r="H956" s="27">
        <v>23861.7</v>
      </c>
      <c r="I956">
        <f>YEAR(Table1[[#This Row],[Date]])</f>
        <v>2024</v>
      </c>
      <c r="J956" t="str">
        <f>"Q" &amp; ROUNDUP(MONTH(Table1[[#This Row],[Date]])/3, 0) &amp; "'" &amp; RIGHT(YEAR(Table1[[#This Row],[Date]]), 2)</f>
        <v>Q1'24</v>
      </c>
      <c r="K956" t="str">
        <f>VLOOKUP(Table1[[#This Row],[Store ID]],Table3[[Store ID]:[City]],4,FALSE)</f>
        <v>Chicago</v>
      </c>
      <c r="L956" t="str">
        <f>VLOOKUP(Table1[[#This Row],[Product Code]],Table4[[Product Code]:[Brand]],5,FALSE)</f>
        <v>Dell</v>
      </c>
      <c r="M956" t="str">
        <f>VLOOKUP(Table1[[#This Row],[Product Code]],Table4[[Product Code]:[Product Category]],3,FALSE)</f>
        <v>Headphones</v>
      </c>
      <c r="N956" t="str">
        <f>_xlfn.XLOOKUP(Table1[[#This Row],[Product Code]],Table4[Product Code],Table4[Subcategory])</f>
        <v>Wired Headphones</v>
      </c>
    </row>
    <row r="957" spans="2:14" x14ac:dyDescent="0.3">
      <c r="B957" s="26" t="s">
        <v>29</v>
      </c>
      <c r="C957" s="26" t="str">
        <f>IF(_xlfn.XLOOKUP(TRIM(Table1[[#This Row],[Store ID]]), 'Stores Details'!B959:B978, 'Stores Details'!G959:G978, "") = "Inactive", "Yes", "No")</f>
        <v>No</v>
      </c>
      <c r="D957" s="14" t="s">
        <v>41</v>
      </c>
      <c r="E957" s="51">
        <v>45306</v>
      </c>
      <c r="F957" s="14">
        <v>29</v>
      </c>
      <c r="G957" s="17">
        <v>13940.3</v>
      </c>
      <c r="H957" s="27">
        <v>8756.26</v>
      </c>
      <c r="I957">
        <f>YEAR(Table1[[#This Row],[Date]])</f>
        <v>2024</v>
      </c>
      <c r="J957" t="str">
        <f>"Q" &amp; ROUNDUP(MONTH(Table1[[#This Row],[Date]])/3, 0) &amp; "'" &amp; RIGHT(YEAR(Table1[[#This Row],[Date]]), 2)</f>
        <v>Q1'24</v>
      </c>
      <c r="K957" t="str">
        <f>VLOOKUP(Table1[[#This Row],[Store ID]],Table3[[Store ID]:[City]],4,FALSE)</f>
        <v>Kansas City</v>
      </c>
      <c r="L957" t="str">
        <f>VLOOKUP(Table1[[#This Row],[Product Code]],Table4[[Product Code]:[Brand]],5,FALSE)</f>
        <v>VoltEdge</v>
      </c>
      <c r="M957" t="str">
        <f>VLOOKUP(Table1[[#This Row],[Product Code]],Table4[[Product Code]:[Product Category]],3,FALSE)</f>
        <v>Laptops</v>
      </c>
      <c r="N957" t="str">
        <f>_xlfn.XLOOKUP(Table1[[#This Row],[Product Code]],Table4[Product Code],Table4[Subcategory])</f>
        <v>Gaming Laptops</v>
      </c>
    </row>
    <row r="958" spans="2:14" x14ac:dyDescent="0.3">
      <c r="B958" s="26" t="s">
        <v>21</v>
      </c>
      <c r="C958" s="26" t="str">
        <f>IF(_xlfn.XLOOKUP(TRIM(Table1[[#This Row],[Store ID]]), 'Stores Details'!B960:B979, 'Stores Details'!G960:G979, "") = "Inactive", "Yes", "No")</f>
        <v>No</v>
      </c>
      <c r="D958" s="14" t="s">
        <v>74</v>
      </c>
      <c r="E958" s="51">
        <v>45137</v>
      </c>
      <c r="F958" s="14">
        <v>9</v>
      </c>
      <c r="G958" s="17">
        <v>10179.99</v>
      </c>
      <c r="H958" s="27">
        <v>8450.5500000000011</v>
      </c>
      <c r="I958">
        <f>YEAR(Table1[[#This Row],[Date]])</f>
        <v>2023</v>
      </c>
      <c r="J958" t="str">
        <f>"Q" &amp; ROUNDUP(MONTH(Table1[[#This Row],[Date]])/3, 0) &amp; "'" &amp; RIGHT(YEAR(Table1[[#This Row],[Date]]), 2)</f>
        <v>Q3'23</v>
      </c>
      <c r="K958" t="str">
        <f>VLOOKUP(Table1[[#This Row],[Store ID]],Table3[[Store ID]:[City]],4,FALSE)</f>
        <v>Raleigh</v>
      </c>
      <c r="L958" t="str">
        <f>VLOOKUP(Table1[[#This Row],[Product Code]],Table4[[Product Code]:[Brand]],5,FALSE)</f>
        <v>VoltEdge</v>
      </c>
      <c r="M958" t="str">
        <f>VLOOKUP(Table1[[#This Row],[Product Code]],Table4[[Product Code]:[Product Category]],3,FALSE)</f>
        <v>Gaming Consoles</v>
      </c>
      <c r="N958" t="str">
        <f>_xlfn.XLOOKUP(Table1[[#This Row],[Product Code]],Table4[Product Code],Table4[Subcategory])</f>
        <v>Gaming Headsets</v>
      </c>
    </row>
    <row r="959" spans="2:14" x14ac:dyDescent="0.3">
      <c r="B959" s="26" t="s">
        <v>14</v>
      </c>
      <c r="C959" s="26" t="str">
        <f>IF(_xlfn.XLOOKUP(TRIM(Table1[[#This Row],[Store ID]]), 'Stores Details'!B961:B980, 'Stores Details'!G961:G980, "") = "Inactive", "Yes", "No")</f>
        <v>No</v>
      </c>
      <c r="D959" s="14" t="s">
        <v>40</v>
      </c>
      <c r="E959" s="51">
        <v>45387</v>
      </c>
      <c r="F959" s="14">
        <v>17</v>
      </c>
      <c r="G959" s="17">
        <v>23014.43</v>
      </c>
      <c r="H959" s="27">
        <v>16565.82</v>
      </c>
      <c r="I959">
        <f>YEAR(Table1[[#This Row],[Date]])</f>
        <v>2024</v>
      </c>
      <c r="J959" t="str">
        <f>"Q" &amp; ROUNDUP(MONTH(Table1[[#This Row],[Date]])/3, 0) &amp; "'" &amp; RIGHT(YEAR(Table1[[#This Row],[Date]]), 2)</f>
        <v>Q2'24</v>
      </c>
      <c r="K959" t="str">
        <f>VLOOKUP(Table1[[#This Row],[Store ID]],Table3[[Store ID]:[City]],4,FALSE)</f>
        <v>Los Angeles</v>
      </c>
      <c r="L959" t="str">
        <f>VLOOKUP(Table1[[#This Row],[Product Code]],Table4[[Product Code]:[Brand]],5,FALSE)</f>
        <v>HP</v>
      </c>
      <c r="M959" t="str">
        <f>VLOOKUP(Table1[[#This Row],[Product Code]],Table4[[Product Code]:[Product Category]],3,FALSE)</f>
        <v>Gaming Consoles</v>
      </c>
      <c r="N959" t="str">
        <f>_xlfn.XLOOKUP(Table1[[#This Row],[Product Code]],Table4[Product Code],Table4[Subcategory])</f>
        <v>Game Consoles</v>
      </c>
    </row>
    <row r="960" spans="2:14" x14ac:dyDescent="0.3">
      <c r="B960" s="26" t="s">
        <v>23</v>
      </c>
      <c r="C960" s="26" t="str">
        <f>IF(_xlfn.XLOOKUP(TRIM(Table1[[#This Row],[Store ID]]), 'Stores Details'!B962:B981, 'Stores Details'!G962:G981, "") = "Inactive", "Yes", "No")</f>
        <v>No</v>
      </c>
      <c r="D960" s="14" t="s">
        <v>49</v>
      </c>
      <c r="E960" s="51">
        <v>45387</v>
      </c>
      <c r="F960" s="14">
        <v>9</v>
      </c>
      <c r="G960" s="17">
        <v>9972</v>
      </c>
      <c r="H960" s="27">
        <v>7812.45</v>
      </c>
      <c r="I960">
        <f>YEAR(Table1[[#This Row],[Date]])</f>
        <v>2024</v>
      </c>
      <c r="J960" t="str">
        <f>"Q" &amp; ROUNDUP(MONTH(Table1[[#This Row],[Date]])/3, 0) &amp; "'" &amp; RIGHT(YEAR(Table1[[#This Row],[Date]]), 2)</f>
        <v>Q2'24</v>
      </c>
      <c r="K960" t="str">
        <f>VLOOKUP(Table1[[#This Row],[Store ID]],Table3[[Store ID]:[City]],4,FALSE)</f>
        <v>San Francisco</v>
      </c>
      <c r="L960" t="str">
        <f>VLOOKUP(Table1[[#This Row],[Product Code]],Table4[[Product Code]:[Brand]],5,FALSE)</f>
        <v>VoltEdge</v>
      </c>
      <c r="M960" t="str">
        <f>VLOOKUP(Table1[[#This Row],[Product Code]],Table4[[Product Code]:[Product Category]],3,FALSE)</f>
        <v>Headphones</v>
      </c>
      <c r="N960" t="str">
        <f>_xlfn.XLOOKUP(Table1[[#This Row],[Product Code]],Table4[Product Code],Table4[Subcategory])</f>
        <v>Noise-Canceling Over-Ear</v>
      </c>
    </row>
    <row r="961" spans="2:14" x14ac:dyDescent="0.3">
      <c r="B961" s="26" t="s">
        <v>14</v>
      </c>
      <c r="C961" s="26" t="str">
        <f>IF(_xlfn.XLOOKUP(TRIM(Table1[[#This Row],[Store ID]]), 'Stores Details'!B963:B982, 'Stores Details'!G963:G982, "") = "Inactive", "Yes", "No")</f>
        <v>No</v>
      </c>
      <c r="D961" s="14" t="s">
        <v>49</v>
      </c>
      <c r="E961" s="51">
        <v>45489</v>
      </c>
      <c r="F961" s="14">
        <v>2</v>
      </c>
      <c r="G961" s="17">
        <v>2216</v>
      </c>
      <c r="H961" s="27">
        <v>1736.1</v>
      </c>
      <c r="I961">
        <f>YEAR(Table1[[#This Row],[Date]])</f>
        <v>2024</v>
      </c>
      <c r="J961" t="str">
        <f>"Q" &amp; ROUNDUP(MONTH(Table1[[#This Row],[Date]])/3, 0) &amp; "'" &amp; RIGHT(YEAR(Table1[[#This Row],[Date]]), 2)</f>
        <v>Q3'24</v>
      </c>
      <c r="K961" t="str">
        <f>VLOOKUP(Table1[[#This Row],[Store ID]],Table3[[Store ID]:[City]],4,FALSE)</f>
        <v>Los Angeles</v>
      </c>
      <c r="L961" t="str">
        <f>VLOOKUP(Table1[[#This Row],[Product Code]],Table4[[Product Code]:[Brand]],5,FALSE)</f>
        <v>VoltEdge</v>
      </c>
      <c r="M961" t="str">
        <f>VLOOKUP(Table1[[#This Row],[Product Code]],Table4[[Product Code]:[Product Category]],3,FALSE)</f>
        <v>Headphones</v>
      </c>
      <c r="N961" t="str">
        <f>_xlfn.XLOOKUP(Table1[[#This Row],[Product Code]],Table4[Product Code],Table4[Subcategory])</f>
        <v>Noise-Canceling Over-Ear</v>
      </c>
    </row>
    <row r="962" spans="2:14" x14ac:dyDescent="0.3">
      <c r="B962" s="26" t="s">
        <v>16</v>
      </c>
      <c r="C962" s="26" t="str">
        <f>IF(_xlfn.XLOOKUP(TRIM(Table1[[#This Row],[Store ID]]), 'Stores Details'!B964:B983, 'Stores Details'!G964:G983, "") = "Inactive", "Yes", "No")</f>
        <v>No</v>
      </c>
      <c r="D962" s="14" t="s">
        <v>52</v>
      </c>
      <c r="E962" s="51">
        <v>45511</v>
      </c>
      <c r="F962" s="14">
        <v>23</v>
      </c>
      <c r="G962" s="17">
        <v>6201.26</v>
      </c>
      <c r="H962" s="27">
        <v>3769.47</v>
      </c>
      <c r="I962">
        <f>YEAR(Table1[[#This Row],[Date]])</f>
        <v>2024</v>
      </c>
      <c r="J962" t="str">
        <f>"Q" &amp; ROUNDUP(MONTH(Table1[[#This Row],[Date]])/3, 0) &amp; "'" &amp; RIGHT(YEAR(Table1[[#This Row],[Date]]), 2)</f>
        <v>Q3'24</v>
      </c>
      <c r="K962" t="str">
        <f>VLOOKUP(Table1[[#This Row],[Store ID]],Table3[[Store ID]:[City]],4,FALSE)</f>
        <v>Chicago</v>
      </c>
      <c r="L962" t="str">
        <f>VLOOKUP(Table1[[#This Row],[Product Code]],Table4[[Product Code]:[Brand]],5,FALSE)</f>
        <v>ASUS</v>
      </c>
      <c r="M962" t="str">
        <f>VLOOKUP(Table1[[#This Row],[Product Code]],Table4[[Product Code]:[Product Category]],3,FALSE)</f>
        <v>Accessories</v>
      </c>
      <c r="N962" t="str">
        <f>_xlfn.XLOOKUP(Table1[[#This Row],[Product Code]],Table4[Product Code],Table4[Subcategory])</f>
        <v>Chargers</v>
      </c>
    </row>
    <row r="963" spans="2:14" x14ac:dyDescent="0.3">
      <c r="B963" s="26" t="s">
        <v>28</v>
      </c>
      <c r="C963" s="26" t="str">
        <f>IF(_xlfn.XLOOKUP(TRIM(Table1[[#This Row],[Store ID]]), 'Stores Details'!B965:B984, 'Stores Details'!G965:G984, "") = "Inactive", "Yes", "No")</f>
        <v>No</v>
      </c>
      <c r="D963" s="14" t="s">
        <v>40</v>
      </c>
      <c r="E963" s="51">
        <v>45516</v>
      </c>
      <c r="F963" s="14">
        <v>1</v>
      </c>
      <c r="G963" s="17">
        <v>1353.79</v>
      </c>
      <c r="H963" s="27">
        <v>974.46</v>
      </c>
      <c r="I963">
        <f>YEAR(Table1[[#This Row],[Date]])</f>
        <v>2024</v>
      </c>
      <c r="J963" t="str">
        <f>"Q" &amp; ROUNDUP(MONTH(Table1[[#This Row],[Date]])/3, 0) &amp; "'" &amp; RIGHT(YEAR(Table1[[#This Row],[Date]]), 2)</f>
        <v>Q3'24</v>
      </c>
      <c r="K963" t="str">
        <f>VLOOKUP(Table1[[#This Row],[Store ID]],Table3[[Store ID]:[City]],4,FALSE)</f>
        <v>Portland</v>
      </c>
      <c r="L963" t="str">
        <f>VLOOKUP(Table1[[#This Row],[Product Code]],Table4[[Product Code]:[Brand]],5,FALSE)</f>
        <v>HP</v>
      </c>
      <c r="M963" t="str">
        <f>VLOOKUP(Table1[[#This Row],[Product Code]],Table4[[Product Code]:[Product Category]],3,FALSE)</f>
        <v>Gaming Consoles</v>
      </c>
      <c r="N963" t="str">
        <f>_xlfn.XLOOKUP(Table1[[#This Row],[Product Code]],Table4[Product Code],Table4[Subcategory])</f>
        <v>Game Consoles</v>
      </c>
    </row>
    <row r="964" spans="2:14" x14ac:dyDescent="0.3">
      <c r="B964" s="26" t="s">
        <v>27</v>
      </c>
      <c r="C964" s="26" t="str">
        <f>IF(_xlfn.XLOOKUP(TRIM(Table1[[#This Row],[Store ID]]), 'Stores Details'!B966:B985, 'Stores Details'!G966:G985, "") = "Inactive", "Yes", "No")</f>
        <v>No</v>
      </c>
      <c r="D964" s="14" t="s">
        <v>31</v>
      </c>
      <c r="E964" s="51">
        <v>45476</v>
      </c>
      <c r="F964" s="14">
        <v>1</v>
      </c>
      <c r="G964" s="17">
        <v>607.23</v>
      </c>
      <c r="H964" s="27">
        <v>372.34</v>
      </c>
      <c r="I964">
        <f>YEAR(Table1[[#This Row],[Date]])</f>
        <v>2024</v>
      </c>
      <c r="J964" t="str">
        <f>"Q" &amp; ROUNDUP(MONTH(Table1[[#This Row],[Date]])/3, 0) &amp; "'" &amp; RIGHT(YEAR(Table1[[#This Row],[Date]]), 2)</f>
        <v>Q3'24</v>
      </c>
      <c r="K964" t="str">
        <f>VLOOKUP(Table1[[#This Row],[Store ID]],Table3[[Store ID]:[City]],4,FALSE)</f>
        <v>New York</v>
      </c>
      <c r="L964" t="str">
        <f>VLOOKUP(Table1[[#This Row],[Product Code]],Table4[[Product Code]:[Brand]],5,FALSE)</f>
        <v>VoltEdge</v>
      </c>
      <c r="M964" t="str">
        <f>VLOOKUP(Table1[[#This Row],[Product Code]],Table4[[Product Code]:[Product Category]],3,FALSE)</f>
        <v>Laptops</v>
      </c>
      <c r="N964" t="str">
        <f>_xlfn.XLOOKUP(Table1[[#This Row],[Product Code]],Table4[Product Code],Table4[Subcategory])</f>
        <v>Ultrabooks</v>
      </c>
    </row>
    <row r="965" spans="2:14" x14ac:dyDescent="0.3">
      <c r="B965" s="26" t="s">
        <v>23</v>
      </c>
      <c r="C965" s="26" t="str">
        <f>IF(_xlfn.XLOOKUP(TRIM(Table1[[#This Row],[Store ID]]), 'Stores Details'!B967:B986, 'Stores Details'!G967:G986, "") = "Inactive", "Yes", "No")</f>
        <v>No</v>
      </c>
      <c r="D965" s="14" t="s">
        <v>32</v>
      </c>
      <c r="E965" s="51">
        <v>45343</v>
      </c>
      <c r="F965" s="14">
        <v>18</v>
      </c>
      <c r="G965" s="17">
        <v>3293.64</v>
      </c>
      <c r="H965" s="27">
        <v>2502.1799999999998</v>
      </c>
      <c r="I965">
        <f>YEAR(Table1[[#This Row],[Date]])</f>
        <v>2024</v>
      </c>
      <c r="J965" t="str">
        <f>"Q" &amp; ROUNDUP(MONTH(Table1[[#This Row],[Date]])/3, 0) &amp; "'" &amp; RIGHT(YEAR(Table1[[#This Row],[Date]]), 2)</f>
        <v>Q1'24</v>
      </c>
      <c r="K965" t="str">
        <f>VLOOKUP(Table1[[#This Row],[Store ID]],Table3[[Store ID]:[City]],4,FALSE)</f>
        <v>San Francisco</v>
      </c>
      <c r="L965" t="str">
        <f>VLOOKUP(Table1[[#This Row],[Product Code]],Table4[[Product Code]:[Brand]],5,FALSE)</f>
        <v>Sony</v>
      </c>
      <c r="M965" t="str">
        <f>VLOOKUP(Table1[[#This Row],[Product Code]],Table4[[Product Code]:[Product Category]],3,FALSE)</f>
        <v>Accessories</v>
      </c>
      <c r="N965" t="str">
        <f>_xlfn.XLOOKUP(Table1[[#This Row],[Product Code]],Table4[Product Code],Table4[Subcategory])</f>
        <v>Chargers</v>
      </c>
    </row>
    <row r="966" spans="2:14" x14ac:dyDescent="0.3">
      <c r="B966" s="26" t="s">
        <v>26</v>
      </c>
      <c r="C966" s="26" t="str">
        <f>IF(_xlfn.XLOOKUP(TRIM(Table1[[#This Row],[Store ID]]), 'Stores Details'!B968:B987, 'Stores Details'!G968:G987, "") = "Inactive", "Yes", "No")</f>
        <v>No</v>
      </c>
      <c r="D966" s="14" t="s">
        <v>62</v>
      </c>
      <c r="E966" s="51">
        <v>45082</v>
      </c>
      <c r="F966" s="14">
        <v>8</v>
      </c>
      <c r="G966" s="17">
        <v>5224</v>
      </c>
      <c r="H966" s="27">
        <v>3913.2</v>
      </c>
      <c r="I966">
        <f>YEAR(Table1[[#This Row],[Date]])</f>
        <v>2023</v>
      </c>
      <c r="J966" t="str">
        <f>"Q" &amp; ROUNDUP(MONTH(Table1[[#This Row],[Date]])/3, 0) &amp; "'" &amp; RIGHT(YEAR(Table1[[#This Row],[Date]]), 2)</f>
        <v>Q2'23</v>
      </c>
      <c r="K966" t="str">
        <f>VLOOKUP(Table1[[#This Row],[Store ID]],Table3[[Store ID]:[City]],4,FALSE)</f>
        <v>Philadelphia</v>
      </c>
      <c r="L966" t="str">
        <f>VLOOKUP(Table1[[#This Row],[Product Code]],Table4[[Product Code]:[Brand]],5,FALSE)</f>
        <v>ASUS</v>
      </c>
      <c r="M966" t="str">
        <f>VLOOKUP(Table1[[#This Row],[Product Code]],Table4[[Product Code]:[Product Category]],3,FALSE)</f>
        <v>Laptops</v>
      </c>
      <c r="N966" t="str">
        <f>_xlfn.XLOOKUP(Table1[[#This Row],[Product Code]],Table4[Product Code],Table4[Subcategory])</f>
        <v>Gaming Laptops</v>
      </c>
    </row>
    <row r="967" spans="2:14" x14ac:dyDescent="0.3">
      <c r="B967" s="26" t="s">
        <v>29</v>
      </c>
      <c r="C967" s="26" t="str">
        <f>IF(_xlfn.XLOOKUP(TRIM(Table1[[#This Row],[Store ID]]), 'Stores Details'!B969:B988, 'Stores Details'!G969:G988, "") = "Inactive", "Yes", "No")</f>
        <v>No</v>
      </c>
      <c r="D967" s="14" t="s">
        <v>74</v>
      </c>
      <c r="E967" s="51">
        <v>45080</v>
      </c>
      <c r="F967" s="14">
        <v>16</v>
      </c>
      <c r="G967" s="17">
        <v>18097.759999999998</v>
      </c>
      <c r="H967" s="27">
        <v>15023.2</v>
      </c>
      <c r="I967">
        <f>YEAR(Table1[[#This Row],[Date]])</f>
        <v>2023</v>
      </c>
      <c r="J967" t="str">
        <f>"Q" &amp; ROUNDUP(MONTH(Table1[[#This Row],[Date]])/3, 0) &amp; "'" &amp; RIGHT(YEAR(Table1[[#This Row],[Date]]), 2)</f>
        <v>Q2'23</v>
      </c>
      <c r="K967" t="str">
        <f>VLOOKUP(Table1[[#This Row],[Store ID]],Table3[[Store ID]:[City]],4,FALSE)</f>
        <v>Kansas City</v>
      </c>
      <c r="L967" t="str">
        <f>VLOOKUP(Table1[[#This Row],[Product Code]],Table4[[Product Code]:[Brand]],5,FALSE)</f>
        <v>VoltEdge</v>
      </c>
      <c r="M967" t="str">
        <f>VLOOKUP(Table1[[#This Row],[Product Code]],Table4[[Product Code]:[Product Category]],3,FALSE)</f>
        <v>Gaming Consoles</v>
      </c>
      <c r="N967" t="str">
        <f>_xlfn.XLOOKUP(Table1[[#This Row],[Product Code]],Table4[Product Code],Table4[Subcategory])</f>
        <v>Gaming Headsets</v>
      </c>
    </row>
    <row r="968" spans="2:14" x14ac:dyDescent="0.3">
      <c r="B968" s="26" t="s">
        <v>26</v>
      </c>
      <c r="C968" s="26" t="str">
        <f>IF(_xlfn.XLOOKUP(TRIM(Table1[[#This Row],[Store ID]]), 'Stores Details'!B970:B989, 'Stores Details'!G970:G989, "") = "Inactive", "Yes", "No")</f>
        <v>No</v>
      </c>
      <c r="D968" s="14" t="s">
        <v>54</v>
      </c>
      <c r="E968" s="51">
        <v>45076</v>
      </c>
      <c r="F968" s="14">
        <v>8</v>
      </c>
      <c r="G968" s="17">
        <v>11224.08</v>
      </c>
      <c r="H968" s="27">
        <v>7124.4</v>
      </c>
      <c r="I968">
        <f>YEAR(Table1[[#This Row],[Date]])</f>
        <v>2023</v>
      </c>
      <c r="J968" t="str">
        <f>"Q" &amp; ROUNDUP(MONTH(Table1[[#This Row],[Date]])/3, 0) &amp; "'" &amp; RIGHT(YEAR(Table1[[#This Row],[Date]]), 2)</f>
        <v>Q2'23</v>
      </c>
      <c r="K968" t="str">
        <f>VLOOKUP(Table1[[#This Row],[Store ID]],Table3[[Store ID]:[City]],4,FALSE)</f>
        <v>Philadelphia</v>
      </c>
      <c r="L968" t="str">
        <f>VLOOKUP(Table1[[#This Row],[Product Code]],Table4[[Product Code]:[Brand]],5,FALSE)</f>
        <v>Apple</v>
      </c>
      <c r="M968" t="str">
        <f>VLOOKUP(Table1[[#This Row],[Product Code]],Table4[[Product Code]:[Product Category]],3,FALSE)</f>
        <v>Gaming Consoles</v>
      </c>
      <c r="N968" t="str">
        <f>_xlfn.XLOOKUP(Table1[[#This Row],[Product Code]],Table4[Product Code],Table4[Subcategory])</f>
        <v>Game Consoles</v>
      </c>
    </row>
    <row r="969" spans="2:14" x14ac:dyDescent="0.3">
      <c r="B969" s="26" t="s">
        <v>22</v>
      </c>
      <c r="C969" s="26" t="str">
        <f>IF(_xlfn.XLOOKUP(TRIM(Table1[[#This Row],[Store ID]]), 'Stores Details'!B971:B990, 'Stores Details'!G971:G990, "") = "Inactive", "Yes", "No")</f>
        <v>No</v>
      </c>
      <c r="D969" s="14" t="s">
        <v>39</v>
      </c>
      <c r="E969" s="51">
        <v>45516</v>
      </c>
      <c r="F969" s="14">
        <v>10</v>
      </c>
      <c r="G969" s="17">
        <v>4236.7</v>
      </c>
      <c r="H969" s="27">
        <v>2761</v>
      </c>
      <c r="I969">
        <f>YEAR(Table1[[#This Row],[Date]])</f>
        <v>2024</v>
      </c>
      <c r="J969" t="str">
        <f>"Q" &amp; ROUNDUP(MONTH(Table1[[#This Row],[Date]])/3, 0) &amp; "'" &amp; RIGHT(YEAR(Table1[[#This Row],[Date]]), 2)</f>
        <v>Q3'24</v>
      </c>
      <c r="K969" t="str">
        <f>VLOOKUP(Table1[[#This Row],[Store ID]],Table3[[Store ID]:[City]],4,FALSE)</f>
        <v>Detroit</v>
      </c>
      <c r="L969" t="str">
        <f>VLOOKUP(Table1[[#This Row],[Product Code]],Table4[[Product Code]:[Brand]],5,FALSE)</f>
        <v>Apple</v>
      </c>
      <c r="M969" t="str">
        <f>VLOOKUP(Table1[[#This Row],[Product Code]],Table4[[Product Code]:[Product Category]],3,FALSE)</f>
        <v>Laptops</v>
      </c>
      <c r="N969" t="str">
        <f>_xlfn.XLOOKUP(Table1[[#This Row],[Product Code]],Table4[Product Code],Table4[Subcategory])</f>
        <v>Ultrabooks</v>
      </c>
    </row>
    <row r="970" spans="2:14" x14ac:dyDescent="0.3">
      <c r="B970" s="26" t="s">
        <v>25</v>
      </c>
      <c r="C970" s="26" t="str">
        <f>IF(_xlfn.XLOOKUP(TRIM(Table1[[#This Row],[Store ID]]), 'Stores Details'!B972:B991, 'Stores Details'!G972:G991, "") = "Inactive", "Yes", "No")</f>
        <v>No</v>
      </c>
      <c r="D970" s="14" t="s">
        <v>37</v>
      </c>
      <c r="E970" s="51">
        <v>45508</v>
      </c>
      <c r="F970" s="14">
        <v>16</v>
      </c>
      <c r="G970" s="17">
        <v>23543.360000000001</v>
      </c>
      <c r="H970" s="27">
        <v>15930.4</v>
      </c>
      <c r="I970">
        <f>YEAR(Table1[[#This Row],[Date]])</f>
        <v>2024</v>
      </c>
      <c r="J970" t="str">
        <f>"Q" &amp; ROUNDUP(MONTH(Table1[[#This Row],[Date]])/3, 0) &amp; "'" &amp; RIGHT(YEAR(Table1[[#This Row],[Date]]), 2)</f>
        <v>Q3'24</v>
      </c>
      <c r="K970" t="str">
        <f>VLOOKUP(Table1[[#This Row],[Store ID]],Table3[[Store ID]:[City]],4,FALSE)</f>
        <v>Dallas</v>
      </c>
      <c r="L970" t="str">
        <f>VLOOKUP(Table1[[#This Row],[Product Code]],Table4[[Product Code]:[Brand]],5,FALSE)</f>
        <v>VoltEdge</v>
      </c>
      <c r="M970" t="str">
        <f>VLOOKUP(Table1[[#This Row],[Product Code]],Table4[[Product Code]:[Product Category]],3,FALSE)</f>
        <v>Smart Gadgets</v>
      </c>
      <c r="N970" t="str">
        <f>_xlfn.XLOOKUP(Table1[[#This Row],[Product Code]],Table4[Product Code],Table4[Subcategory])</f>
        <v>Fitness Bands</v>
      </c>
    </row>
    <row r="971" spans="2:14" x14ac:dyDescent="0.3">
      <c r="B971" s="26" t="s">
        <v>14</v>
      </c>
      <c r="C971" s="26" t="str">
        <f>IF(_xlfn.XLOOKUP(TRIM(Table1[[#This Row],[Store ID]]), 'Stores Details'!B973:B992, 'Stores Details'!G973:G992, "") = "Inactive", "Yes", "No")</f>
        <v>No</v>
      </c>
      <c r="D971" s="14" t="s">
        <v>57</v>
      </c>
      <c r="E971" s="51">
        <v>45278</v>
      </c>
      <c r="F971" s="14">
        <v>26</v>
      </c>
      <c r="G971" s="17">
        <v>22970.74</v>
      </c>
      <c r="H971" s="27">
        <v>16018.34</v>
      </c>
      <c r="I971">
        <f>YEAR(Table1[[#This Row],[Date]])</f>
        <v>2023</v>
      </c>
      <c r="J971" t="str">
        <f>"Q" &amp; ROUNDUP(MONTH(Table1[[#This Row],[Date]])/3, 0) &amp; "'" &amp; RIGHT(YEAR(Table1[[#This Row],[Date]]), 2)</f>
        <v>Q4'23</v>
      </c>
      <c r="K971" t="str">
        <f>VLOOKUP(Table1[[#This Row],[Store ID]],Table3[[Store ID]:[City]],4,FALSE)</f>
        <v>Los Angeles</v>
      </c>
      <c r="L971" t="str">
        <f>VLOOKUP(Table1[[#This Row],[Product Code]],Table4[[Product Code]:[Brand]],5,FALSE)</f>
        <v>Bose</v>
      </c>
      <c r="M971" t="str">
        <f>VLOOKUP(Table1[[#This Row],[Product Code]],Table4[[Product Code]:[Product Category]],3,FALSE)</f>
        <v>Headphones</v>
      </c>
      <c r="N971" t="str">
        <f>_xlfn.XLOOKUP(Table1[[#This Row],[Product Code]],Table4[Product Code],Table4[Subcategory])</f>
        <v>Noise-Canceling Over-Ear</v>
      </c>
    </row>
    <row r="972" spans="2:14" x14ac:dyDescent="0.3">
      <c r="B972" s="26" t="s">
        <v>18</v>
      </c>
      <c r="C972" s="26" t="str">
        <f>IF(_xlfn.XLOOKUP(TRIM(Table1[[#This Row],[Store ID]]), 'Stores Details'!B974:B993, 'Stores Details'!G974:G993, "") = "Inactive", "Yes", "No")</f>
        <v>No</v>
      </c>
      <c r="D972" s="14" t="s">
        <v>65</v>
      </c>
      <c r="E972" s="51">
        <v>45111</v>
      </c>
      <c r="F972" s="14">
        <v>19</v>
      </c>
      <c r="G972" s="17">
        <v>27460.7</v>
      </c>
      <c r="H972" s="27">
        <v>18435.13</v>
      </c>
      <c r="I972">
        <f>YEAR(Table1[[#This Row],[Date]])</f>
        <v>2023</v>
      </c>
      <c r="J972" t="str">
        <f>"Q" &amp; ROUNDUP(MONTH(Table1[[#This Row],[Date]])/3, 0) &amp; "'" &amp; RIGHT(YEAR(Table1[[#This Row],[Date]]), 2)</f>
        <v>Q3'23</v>
      </c>
      <c r="K972" t="str">
        <f>VLOOKUP(Table1[[#This Row],[Store ID]],Table3[[Store ID]:[City]],4,FALSE)</f>
        <v>Minneapolis</v>
      </c>
      <c r="L972" t="str">
        <f>VLOOKUP(Table1[[#This Row],[Product Code]],Table4[[Product Code]:[Brand]],5,FALSE)</f>
        <v>VoltEdge</v>
      </c>
      <c r="M972" t="str">
        <f>VLOOKUP(Table1[[#This Row],[Product Code]],Table4[[Product Code]:[Product Category]],3,FALSE)</f>
        <v>Smart Gadgets</v>
      </c>
      <c r="N972" t="str">
        <f>_xlfn.XLOOKUP(Table1[[#This Row],[Product Code]],Table4[Product Code],Table4[Subcategory])</f>
        <v>Smartwatches</v>
      </c>
    </row>
    <row r="973" spans="2:14" x14ac:dyDescent="0.3">
      <c r="B973" s="26" t="s">
        <v>18</v>
      </c>
      <c r="C973" s="26" t="str">
        <f>IF(_xlfn.XLOOKUP(TRIM(Table1[[#This Row],[Store ID]]), 'Stores Details'!B975:B994, 'Stores Details'!G975:G994, "") = "Inactive", "Yes", "No")</f>
        <v>No</v>
      </c>
      <c r="D973" s="14" t="s">
        <v>46</v>
      </c>
      <c r="E973" s="51">
        <v>45599</v>
      </c>
      <c r="F973" s="14">
        <v>37</v>
      </c>
      <c r="G973" s="17">
        <v>32685.8</v>
      </c>
      <c r="H973" s="27">
        <v>22366.13</v>
      </c>
      <c r="I973">
        <f>YEAR(Table1[[#This Row],[Date]])</f>
        <v>2024</v>
      </c>
      <c r="J973" t="str">
        <f>"Q" &amp; ROUNDUP(MONTH(Table1[[#This Row],[Date]])/3, 0) &amp; "'" &amp; RIGHT(YEAR(Table1[[#This Row],[Date]]), 2)</f>
        <v>Q4'24</v>
      </c>
      <c r="K973" t="str">
        <f>VLOOKUP(Table1[[#This Row],[Store ID]],Table3[[Store ID]:[City]],4,FALSE)</f>
        <v>Minneapolis</v>
      </c>
      <c r="L973" t="str">
        <f>VLOOKUP(Table1[[#This Row],[Product Code]],Table4[[Product Code]:[Brand]],5,FALSE)</f>
        <v>Bose</v>
      </c>
      <c r="M973" t="str">
        <f>VLOOKUP(Table1[[#This Row],[Product Code]],Table4[[Product Code]:[Product Category]],3,FALSE)</f>
        <v>Headphones</v>
      </c>
      <c r="N973" t="str">
        <f>_xlfn.XLOOKUP(Table1[[#This Row],[Product Code]],Table4[Product Code],Table4[Subcategory])</f>
        <v>Wireless Headphones</v>
      </c>
    </row>
    <row r="974" spans="2:14" x14ac:dyDescent="0.3">
      <c r="B974" s="26" t="s">
        <v>24</v>
      </c>
      <c r="C974" s="26" t="str">
        <f>IF(_xlfn.XLOOKUP(TRIM(Table1[[#This Row],[Store ID]]), 'Stores Details'!B976:B995, 'Stores Details'!G976:G995, "") = "Inactive", "Yes", "No")</f>
        <v>No</v>
      </c>
      <c r="D974" s="14" t="s">
        <v>41</v>
      </c>
      <c r="E974" s="51">
        <v>45410</v>
      </c>
      <c r="F974" s="14">
        <v>4</v>
      </c>
      <c r="G974" s="17">
        <v>1922.8</v>
      </c>
      <c r="H974" s="27">
        <v>1207.76</v>
      </c>
      <c r="I974">
        <f>YEAR(Table1[[#This Row],[Date]])</f>
        <v>2024</v>
      </c>
      <c r="J974" t="str">
        <f>"Q" &amp; ROUNDUP(MONTH(Table1[[#This Row],[Date]])/3, 0) &amp; "'" &amp; RIGHT(YEAR(Table1[[#This Row],[Date]]), 2)</f>
        <v>Q2'24</v>
      </c>
      <c r="K974" t="str">
        <f>VLOOKUP(Table1[[#This Row],[Store ID]],Table3[[Store ID]:[City]],4,FALSE)</f>
        <v>Atlanta</v>
      </c>
      <c r="L974" t="str">
        <f>VLOOKUP(Table1[[#This Row],[Product Code]],Table4[[Product Code]:[Brand]],5,FALSE)</f>
        <v>VoltEdge</v>
      </c>
      <c r="M974" t="str">
        <f>VLOOKUP(Table1[[#This Row],[Product Code]],Table4[[Product Code]:[Product Category]],3,FALSE)</f>
        <v>Laptops</v>
      </c>
      <c r="N974" t="str">
        <f>_xlfn.XLOOKUP(Table1[[#This Row],[Product Code]],Table4[Product Code],Table4[Subcategory])</f>
        <v>Gaming Laptops</v>
      </c>
    </row>
    <row r="975" spans="2:14" x14ac:dyDescent="0.3">
      <c r="B975" s="26" t="s">
        <v>19</v>
      </c>
      <c r="C975" s="26" t="str">
        <f>IF(_xlfn.XLOOKUP(TRIM(Table1[[#This Row],[Store ID]]), 'Stores Details'!B977:B996, 'Stores Details'!G977:G996, "") = "Inactive", "Yes", "No")</f>
        <v>No</v>
      </c>
      <c r="D975" s="14" t="s">
        <v>58</v>
      </c>
      <c r="E975" s="51">
        <v>45055</v>
      </c>
      <c r="F975" s="14">
        <v>17</v>
      </c>
      <c r="G975" s="17">
        <v>14927.19</v>
      </c>
      <c r="H975" s="27">
        <v>10284.49</v>
      </c>
      <c r="I975">
        <f>YEAR(Table1[[#This Row],[Date]])</f>
        <v>2023</v>
      </c>
      <c r="J975" t="str">
        <f>"Q" &amp; ROUNDUP(MONTH(Table1[[#This Row],[Date]])/3, 0) &amp; "'" &amp; RIGHT(YEAR(Table1[[#This Row],[Date]]), 2)</f>
        <v>Q2'23</v>
      </c>
      <c r="K975" t="str">
        <f>VLOOKUP(Table1[[#This Row],[Store ID]],Table3[[Store ID]:[City]],4,FALSE)</f>
        <v>Honolulu</v>
      </c>
      <c r="L975" t="str">
        <f>VLOOKUP(Table1[[#This Row],[Product Code]],Table4[[Product Code]:[Brand]],5,FALSE)</f>
        <v>Sony</v>
      </c>
      <c r="M975" t="str">
        <f>VLOOKUP(Table1[[#This Row],[Product Code]],Table4[[Product Code]:[Product Category]],3,FALSE)</f>
        <v>Accessories</v>
      </c>
      <c r="N975" t="str">
        <f>_xlfn.XLOOKUP(Table1[[#This Row],[Product Code]],Table4[Product Code],Table4[Subcategory])</f>
        <v>Chargers</v>
      </c>
    </row>
    <row r="976" spans="2:14" x14ac:dyDescent="0.3">
      <c r="B976" s="26" t="s">
        <v>22</v>
      </c>
      <c r="C976" s="26" t="str">
        <f>IF(_xlfn.XLOOKUP(TRIM(Table1[[#This Row],[Store ID]]), 'Stores Details'!B978:B997, 'Stores Details'!G978:G997, "") = "Inactive", "Yes", "No")</f>
        <v>No</v>
      </c>
      <c r="D976" s="14" t="s">
        <v>36</v>
      </c>
      <c r="E976" s="51">
        <v>45636</v>
      </c>
      <c r="F976" s="14">
        <v>24</v>
      </c>
      <c r="G976" s="17">
        <v>17519.52</v>
      </c>
      <c r="H976" s="27">
        <v>14135.76</v>
      </c>
      <c r="I976">
        <f>YEAR(Table1[[#This Row],[Date]])</f>
        <v>2024</v>
      </c>
      <c r="J976" t="str">
        <f>"Q" &amp; ROUNDUP(MONTH(Table1[[#This Row],[Date]])/3, 0) &amp; "'" &amp; RIGHT(YEAR(Table1[[#This Row],[Date]]), 2)</f>
        <v>Q4'24</v>
      </c>
      <c r="K976" t="str">
        <f>VLOOKUP(Table1[[#This Row],[Store ID]],Table3[[Store ID]:[City]],4,FALSE)</f>
        <v>Detroit</v>
      </c>
      <c r="L976" t="str">
        <f>VLOOKUP(Table1[[#This Row],[Product Code]],Table4[[Product Code]:[Brand]],5,FALSE)</f>
        <v>VoltEdge</v>
      </c>
      <c r="M976" t="str">
        <f>VLOOKUP(Table1[[#This Row],[Product Code]],Table4[[Product Code]:[Product Category]],3,FALSE)</f>
        <v>Gaming Consoles</v>
      </c>
      <c r="N976" t="str">
        <f>_xlfn.XLOOKUP(Table1[[#This Row],[Product Code]],Table4[Product Code],Table4[Subcategory])</f>
        <v>VR Headsets</v>
      </c>
    </row>
    <row r="977" spans="2:14" x14ac:dyDescent="0.3">
      <c r="B977" s="26" t="s">
        <v>14</v>
      </c>
      <c r="C977" s="26" t="str">
        <f>IF(_xlfn.XLOOKUP(TRIM(Table1[[#This Row],[Store ID]]), 'Stores Details'!B979:B998, 'Stores Details'!G979:G998, "") = "Inactive", "Yes", "No")</f>
        <v>No</v>
      </c>
      <c r="D977" s="14" t="s">
        <v>62</v>
      </c>
      <c r="E977" s="51">
        <v>44941</v>
      </c>
      <c r="F977" s="14">
        <v>17</v>
      </c>
      <c r="G977" s="17">
        <v>11101</v>
      </c>
      <c r="H977" s="27">
        <v>8315.5499999999993</v>
      </c>
      <c r="I977">
        <f>YEAR(Table1[[#This Row],[Date]])</f>
        <v>2023</v>
      </c>
      <c r="J977" t="str">
        <f>"Q" &amp; ROUNDUP(MONTH(Table1[[#This Row],[Date]])/3, 0) &amp; "'" &amp; RIGHT(YEAR(Table1[[#This Row],[Date]]), 2)</f>
        <v>Q1'23</v>
      </c>
      <c r="K977" t="str">
        <f>VLOOKUP(Table1[[#This Row],[Store ID]],Table3[[Store ID]:[City]],4,FALSE)</f>
        <v>Los Angeles</v>
      </c>
      <c r="L977" t="str">
        <f>VLOOKUP(Table1[[#This Row],[Product Code]],Table4[[Product Code]:[Brand]],5,FALSE)</f>
        <v>ASUS</v>
      </c>
      <c r="M977" t="str">
        <f>VLOOKUP(Table1[[#This Row],[Product Code]],Table4[[Product Code]:[Product Category]],3,FALSE)</f>
        <v>Laptops</v>
      </c>
      <c r="N977" t="str">
        <f>_xlfn.XLOOKUP(Table1[[#This Row],[Product Code]],Table4[Product Code],Table4[Subcategory])</f>
        <v>Gaming Laptops</v>
      </c>
    </row>
    <row r="978" spans="2:14" x14ac:dyDescent="0.3">
      <c r="B978" s="26" t="s">
        <v>20</v>
      </c>
      <c r="C978" s="26" t="str">
        <f>IF(_xlfn.XLOOKUP(TRIM(Table1[[#This Row],[Store ID]]), 'Stores Details'!B980:B999, 'Stores Details'!G980:G999, "") = "Inactive", "Yes", "No")</f>
        <v>No</v>
      </c>
      <c r="D978" s="14" t="s">
        <v>71</v>
      </c>
      <c r="E978" s="51">
        <v>45052</v>
      </c>
      <c r="F978" s="14">
        <v>7</v>
      </c>
      <c r="G978" s="17">
        <v>1814.8899999999999</v>
      </c>
      <c r="H978" s="27">
        <v>1186.29</v>
      </c>
      <c r="I978">
        <f>YEAR(Table1[[#This Row],[Date]])</f>
        <v>2023</v>
      </c>
      <c r="J978" t="str">
        <f>"Q" &amp; ROUNDUP(MONTH(Table1[[#This Row],[Date]])/3, 0) &amp; "'" &amp; RIGHT(YEAR(Table1[[#This Row],[Date]]), 2)</f>
        <v>Q2'23</v>
      </c>
      <c r="K978" t="str">
        <f>VLOOKUP(Table1[[#This Row],[Store ID]],Table3[[Store ID]:[City]],4,FALSE)</f>
        <v>Denver</v>
      </c>
      <c r="L978" t="str">
        <f>VLOOKUP(Table1[[#This Row],[Product Code]],Table4[[Product Code]:[Brand]],5,FALSE)</f>
        <v>HP</v>
      </c>
      <c r="M978" t="str">
        <f>VLOOKUP(Table1[[#This Row],[Product Code]],Table4[[Product Code]:[Product Category]],3,FALSE)</f>
        <v>Smart Gadgets</v>
      </c>
      <c r="N978" t="str">
        <f>_xlfn.XLOOKUP(Table1[[#This Row],[Product Code]],Table4[Product Code],Table4[Subcategory])</f>
        <v>Smart Speakers</v>
      </c>
    </row>
    <row r="979" spans="2:14" x14ac:dyDescent="0.3">
      <c r="B979" s="26" t="s">
        <v>20</v>
      </c>
      <c r="C979" s="26" t="str">
        <f>IF(_xlfn.XLOOKUP(TRIM(Table1[[#This Row],[Store ID]]), 'Stores Details'!B981:B1000, 'Stores Details'!G981:G1000, "") = "Inactive", "Yes", "No")</f>
        <v>No</v>
      </c>
      <c r="D979" s="14" t="s">
        <v>40</v>
      </c>
      <c r="E979" s="51">
        <v>45554</v>
      </c>
      <c r="F979" s="14">
        <v>20</v>
      </c>
      <c r="G979" s="17">
        <v>27075.8</v>
      </c>
      <c r="H979" s="27">
        <v>19489.2</v>
      </c>
      <c r="I979">
        <f>YEAR(Table1[[#This Row],[Date]])</f>
        <v>2024</v>
      </c>
      <c r="J979" t="str">
        <f>"Q" &amp; ROUNDUP(MONTH(Table1[[#This Row],[Date]])/3, 0) &amp; "'" &amp; RIGHT(YEAR(Table1[[#This Row],[Date]]), 2)</f>
        <v>Q3'24</v>
      </c>
      <c r="K979" t="str">
        <f>VLOOKUP(Table1[[#This Row],[Store ID]],Table3[[Store ID]:[City]],4,FALSE)</f>
        <v>Denver</v>
      </c>
      <c r="L979" t="str">
        <f>VLOOKUP(Table1[[#This Row],[Product Code]],Table4[[Product Code]:[Brand]],5,FALSE)</f>
        <v>HP</v>
      </c>
      <c r="M979" t="str">
        <f>VLOOKUP(Table1[[#This Row],[Product Code]],Table4[[Product Code]:[Product Category]],3,FALSE)</f>
        <v>Gaming Consoles</v>
      </c>
      <c r="N979" t="str">
        <f>_xlfn.XLOOKUP(Table1[[#This Row],[Product Code]],Table4[Product Code],Table4[Subcategory])</f>
        <v>Game Consoles</v>
      </c>
    </row>
    <row r="980" spans="2:14" x14ac:dyDescent="0.3">
      <c r="B980" s="26" t="s">
        <v>29</v>
      </c>
      <c r="C980" s="26" t="str">
        <f>IF(_xlfn.XLOOKUP(TRIM(Table1[[#This Row],[Store ID]]), 'Stores Details'!B982:B1001, 'Stores Details'!G982:G1001, "") = "Inactive", "Yes", "No")</f>
        <v>No</v>
      </c>
      <c r="D980" s="14" t="s">
        <v>34</v>
      </c>
      <c r="E980" s="51">
        <v>45535</v>
      </c>
      <c r="F980" s="14">
        <v>5</v>
      </c>
      <c r="G980" s="17">
        <v>1615.75</v>
      </c>
      <c r="H980" s="27">
        <v>999.30000000000007</v>
      </c>
      <c r="I980">
        <f>YEAR(Table1[[#This Row],[Date]])</f>
        <v>2024</v>
      </c>
      <c r="J980" t="str">
        <f>"Q" &amp; ROUNDUP(MONTH(Table1[[#This Row],[Date]])/3, 0) &amp; "'" &amp; RIGHT(YEAR(Table1[[#This Row],[Date]]), 2)</f>
        <v>Q3'24</v>
      </c>
      <c r="K980" t="str">
        <f>VLOOKUP(Table1[[#This Row],[Store ID]],Table3[[Store ID]:[City]],4,FALSE)</f>
        <v>Kansas City</v>
      </c>
      <c r="L980" t="str">
        <f>VLOOKUP(Table1[[#This Row],[Product Code]],Table4[[Product Code]:[Brand]],5,FALSE)</f>
        <v>Samsung</v>
      </c>
      <c r="M980" t="str">
        <f>VLOOKUP(Table1[[#This Row],[Product Code]],Table4[[Product Code]:[Product Category]],3,FALSE)</f>
        <v>Gaming Consoles</v>
      </c>
      <c r="N980" t="str">
        <f>_xlfn.XLOOKUP(Table1[[#This Row],[Product Code]],Table4[Product Code],Table4[Subcategory])</f>
        <v>Game Consoles</v>
      </c>
    </row>
    <row r="981" spans="2:14" x14ac:dyDescent="0.3">
      <c r="B981" s="26" t="s">
        <v>14</v>
      </c>
      <c r="C981" s="26" t="str">
        <f>IF(_xlfn.XLOOKUP(TRIM(Table1[[#This Row],[Store ID]]), 'Stores Details'!B983:B1002, 'Stores Details'!G983:G1002, "") = "Inactive", "Yes", "No")</f>
        <v>No</v>
      </c>
      <c r="D981" s="14" t="s">
        <v>59</v>
      </c>
      <c r="E981" s="51">
        <v>45228</v>
      </c>
      <c r="F981" s="14">
        <v>25</v>
      </c>
      <c r="G981" s="17">
        <v>4885.75</v>
      </c>
      <c r="H981" s="27">
        <v>3648.7499999999995</v>
      </c>
      <c r="I981">
        <f>YEAR(Table1[[#This Row],[Date]])</f>
        <v>2023</v>
      </c>
      <c r="J981" t="str">
        <f>"Q" &amp; ROUNDUP(MONTH(Table1[[#This Row],[Date]])/3, 0) &amp; "'" &amp; RIGHT(YEAR(Table1[[#This Row],[Date]]), 2)</f>
        <v>Q4'23</v>
      </c>
      <c r="K981" t="str">
        <f>VLOOKUP(Table1[[#This Row],[Store ID]],Table3[[Store ID]:[City]],4,FALSE)</f>
        <v>Los Angeles</v>
      </c>
      <c r="L981" t="str">
        <f>VLOOKUP(Table1[[#This Row],[Product Code]],Table4[[Product Code]:[Brand]],5,FALSE)</f>
        <v>ASUS</v>
      </c>
      <c r="M981" t="str">
        <f>VLOOKUP(Table1[[#This Row],[Product Code]],Table4[[Product Code]:[Product Category]],3,FALSE)</f>
        <v>Headphones</v>
      </c>
      <c r="N981" t="str">
        <f>_xlfn.XLOOKUP(Table1[[#This Row],[Product Code]],Table4[Product Code],Table4[Subcategory])</f>
        <v>Wireless Earbuds</v>
      </c>
    </row>
    <row r="982" spans="2:14" x14ac:dyDescent="0.3">
      <c r="B982" s="26" t="s">
        <v>26</v>
      </c>
      <c r="C982" s="26" t="str">
        <f>IF(_xlfn.XLOOKUP(TRIM(Table1[[#This Row],[Store ID]]), 'Stores Details'!B984:B1003, 'Stores Details'!G984:G1003, "") = "Inactive", "Yes", "No")</f>
        <v>No</v>
      </c>
      <c r="D982" s="14" t="s">
        <v>56</v>
      </c>
      <c r="E982" s="51">
        <v>45186</v>
      </c>
      <c r="F982" s="14">
        <v>9</v>
      </c>
      <c r="G982" s="17">
        <v>3443.22</v>
      </c>
      <c r="H982" s="27">
        <v>2720.97</v>
      </c>
      <c r="I982">
        <f>YEAR(Table1[[#This Row],[Date]])</f>
        <v>2023</v>
      </c>
      <c r="J982" t="str">
        <f>"Q" &amp; ROUNDUP(MONTH(Table1[[#This Row],[Date]])/3, 0) &amp; "'" &amp; RIGHT(YEAR(Table1[[#This Row],[Date]]), 2)</f>
        <v>Q3'23</v>
      </c>
      <c r="K982" t="str">
        <f>VLOOKUP(Table1[[#This Row],[Store ID]],Table3[[Store ID]:[City]],4,FALSE)</f>
        <v>Philadelphia</v>
      </c>
      <c r="L982" t="str">
        <f>VLOOKUP(Table1[[#This Row],[Product Code]],Table4[[Product Code]:[Brand]],5,FALSE)</f>
        <v>Samsung</v>
      </c>
      <c r="M982" t="str">
        <f>VLOOKUP(Table1[[#This Row],[Product Code]],Table4[[Product Code]:[Product Category]],3,FALSE)</f>
        <v>Gaming Consoles</v>
      </c>
      <c r="N982" t="str">
        <f>_xlfn.XLOOKUP(Table1[[#This Row],[Product Code]],Table4[Product Code],Table4[Subcategory])</f>
        <v>VR Headsets</v>
      </c>
    </row>
    <row r="983" spans="2:14" x14ac:dyDescent="0.3">
      <c r="B983" s="26" t="s">
        <v>29</v>
      </c>
      <c r="C983" s="26" t="str">
        <f>IF(_xlfn.XLOOKUP(TRIM(Table1[[#This Row],[Store ID]]), 'Stores Details'!B985:B1004, 'Stores Details'!G985:G1004, "") = "Inactive", "Yes", "No")</f>
        <v>No</v>
      </c>
      <c r="D983" s="14" t="s">
        <v>72</v>
      </c>
      <c r="E983" s="51">
        <v>45208</v>
      </c>
      <c r="F983" s="14">
        <v>35</v>
      </c>
      <c r="G983" s="17">
        <v>18776.8</v>
      </c>
      <c r="H983" s="27">
        <v>13686.05</v>
      </c>
      <c r="I983">
        <f>YEAR(Table1[[#This Row],[Date]])</f>
        <v>2023</v>
      </c>
      <c r="J983" t="str">
        <f>"Q" &amp; ROUNDUP(MONTH(Table1[[#This Row],[Date]])/3, 0) &amp; "'" &amp; RIGHT(YEAR(Table1[[#This Row],[Date]]), 2)</f>
        <v>Q4'23</v>
      </c>
      <c r="K983" t="str">
        <f>VLOOKUP(Table1[[#This Row],[Store ID]],Table3[[Store ID]:[City]],4,FALSE)</f>
        <v>Kansas City</v>
      </c>
      <c r="L983" t="str">
        <f>VLOOKUP(Table1[[#This Row],[Product Code]],Table4[[Product Code]:[Brand]],5,FALSE)</f>
        <v>VoltEdge</v>
      </c>
      <c r="M983" t="str">
        <f>VLOOKUP(Table1[[#This Row],[Product Code]],Table4[[Product Code]:[Product Category]],3,FALSE)</f>
        <v>Gaming Consoles</v>
      </c>
      <c r="N983" t="str">
        <f>_xlfn.XLOOKUP(Table1[[#This Row],[Product Code]],Table4[Product Code],Table4[Subcategory])</f>
        <v>Game Consoles</v>
      </c>
    </row>
    <row r="984" spans="2:14" x14ac:dyDescent="0.3">
      <c r="B984" s="26" t="s">
        <v>14</v>
      </c>
      <c r="C984" s="26" t="str">
        <f>IF(_xlfn.XLOOKUP(TRIM(Table1[[#This Row],[Store ID]]), 'Stores Details'!B986:B1005, 'Stores Details'!G986:G1005, "") = "Inactive", "Yes", "No")</f>
        <v>No</v>
      </c>
      <c r="D984" s="14" t="s">
        <v>38</v>
      </c>
      <c r="E984" s="51">
        <v>45494</v>
      </c>
      <c r="F984" s="14">
        <v>5</v>
      </c>
      <c r="G984" s="17">
        <v>5853.2000000000007</v>
      </c>
      <c r="H984" s="27">
        <v>4675.8499999999995</v>
      </c>
      <c r="I984">
        <f>YEAR(Table1[[#This Row],[Date]])</f>
        <v>2024</v>
      </c>
      <c r="J984" t="str">
        <f>"Q" &amp; ROUNDUP(MONTH(Table1[[#This Row],[Date]])/3, 0) &amp; "'" &amp; RIGHT(YEAR(Table1[[#This Row],[Date]]), 2)</f>
        <v>Q3'24</v>
      </c>
      <c r="K984" t="str">
        <f>VLOOKUP(Table1[[#This Row],[Store ID]],Table3[[Store ID]:[City]],4,FALSE)</f>
        <v>Los Angeles</v>
      </c>
      <c r="L984" t="str">
        <f>VLOOKUP(Table1[[#This Row],[Product Code]],Table4[[Product Code]:[Brand]],5,FALSE)</f>
        <v>HP</v>
      </c>
      <c r="M984" t="str">
        <f>VLOOKUP(Table1[[#This Row],[Product Code]],Table4[[Product Code]:[Product Category]],3,FALSE)</f>
        <v>Gaming Consoles</v>
      </c>
      <c r="N984" t="str">
        <f>_xlfn.XLOOKUP(Table1[[#This Row],[Product Code]],Table4[Product Code],Table4[Subcategory])</f>
        <v>Game Consoles</v>
      </c>
    </row>
    <row r="985" spans="2:14" x14ac:dyDescent="0.3">
      <c r="B985" s="26" t="s">
        <v>14</v>
      </c>
      <c r="C985" s="26" t="str">
        <f>IF(_xlfn.XLOOKUP(TRIM(Table1[[#This Row],[Store ID]]), 'Stores Details'!B987:B1006, 'Stores Details'!G987:G1006, "") = "Inactive", "Yes", "No")</f>
        <v>No</v>
      </c>
      <c r="D985" s="14" t="s">
        <v>67</v>
      </c>
      <c r="E985" s="51">
        <v>45101</v>
      </c>
      <c r="F985" s="14">
        <v>3</v>
      </c>
      <c r="G985" s="17">
        <v>3160.44</v>
      </c>
      <c r="H985" s="27">
        <v>1878.78</v>
      </c>
      <c r="I985">
        <f>YEAR(Table1[[#This Row],[Date]])</f>
        <v>2023</v>
      </c>
      <c r="J985" t="str">
        <f>"Q" &amp; ROUNDUP(MONTH(Table1[[#This Row],[Date]])/3, 0) &amp; "'" &amp; RIGHT(YEAR(Table1[[#This Row],[Date]]), 2)</f>
        <v>Q2'23</v>
      </c>
      <c r="K985" t="str">
        <f>VLOOKUP(Table1[[#This Row],[Store ID]],Table3[[Store ID]:[City]],4,FALSE)</f>
        <v>Los Angeles</v>
      </c>
      <c r="L985" t="str">
        <f>VLOOKUP(Table1[[#This Row],[Product Code]],Table4[[Product Code]:[Brand]],5,FALSE)</f>
        <v>VoltEdge</v>
      </c>
      <c r="M985" t="str">
        <f>VLOOKUP(Table1[[#This Row],[Product Code]],Table4[[Product Code]:[Product Category]],3,FALSE)</f>
        <v>Accessories</v>
      </c>
      <c r="N985" t="str">
        <f>_xlfn.XLOOKUP(Table1[[#This Row],[Product Code]],Table4[Product Code],Table4[Subcategory])</f>
        <v>Keyboards</v>
      </c>
    </row>
    <row r="986" spans="2:14" x14ac:dyDescent="0.3">
      <c r="B986" s="26" t="s">
        <v>23</v>
      </c>
      <c r="C986" s="26" t="str">
        <f>IF(_xlfn.XLOOKUP(TRIM(Table1[[#This Row],[Store ID]]), 'Stores Details'!B988:B1007, 'Stores Details'!G988:G1007, "") = "Inactive", "Yes", "No")</f>
        <v>No</v>
      </c>
      <c r="D986" s="14" t="s">
        <v>76</v>
      </c>
      <c r="E986" s="51">
        <v>45057</v>
      </c>
      <c r="F986" s="14">
        <v>21</v>
      </c>
      <c r="G986" s="17">
        <v>4797.03</v>
      </c>
      <c r="H986" s="27">
        <v>3833.76</v>
      </c>
      <c r="I986">
        <f>YEAR(Table1[[#This Row],[Date]])</f>
        <v>2023</v>
      </c>
      <c r="J986" t="str">
        <f>"Q" &amp; ROUNDUP(MONTH(Table1[[#This Row],[Date]])/3, 0) &amp; "'" &amp; RIGHT(YEAR(Table1[[#This Row],[Date]]), 2)</f>
        <v>Q2'23</v>
      </c>
      <c r="K986" t="str">
        <f>VLOOKUP(Table1[[#This Row],[Store ID]],Table3[[Store ID]:[City]],4,FALSE)</f>
        <v>San Francisco</v>
      </c>
      <c r="L986" t="str">
        <f>VLOOKUP(Table1[[#This Row],[Product Code]],Table4[[Product Code]:[Brand]],5,FALSE)</f>
        <v>ASUS</v>
      </c>
      <c r="M986" t="str">
        <f>VLOOKUP(Table1[[#This Row],[Product Code]],Table4[[Product Code]:[Product Category]],3,FALSE)</f>
        <v>Laptops</v>
      </c>
      <c r="N986" t="str">
        <f>_xlfn.XLOOKUP(Table1[[#This Row],[Product Code]],Table4[Product Code],Table4[Subcategory])</f>
        <v>Ultrabooks</v>
      </c>
    </row>
    <row r="987" spans="2:14" x14ac:dyDescent="0.3">
      <c r="B987" s="26" t="s">
        <v>19</v>
      </c>
      <c r="C987" s="26" t="str">
        <f>IF(_xlfn.XLOOKUP(TRIM(Table1[[#This Row],[Store ID]]), 'Stores Details'!B989:B1008, 'Stores Details'!G989:G1008, "") = "Inactive", "Yes", "No")</f>
        <v>No</v>
      </c>
      <c r="D987" s="14" t="s">
        <v>40</v>
      </c>
      <c r="E987" s="51">
        <v>45631</v>
      </c>
      <c r="F987" s="14">
        <v>39</v>
      </c>
      <c r="G987" s="17">
        <v>52797.81</v>
      </c>
      <c r="H987" s="27">
        <v>38003.94</v>
      </c>
      <c r="I987">
        <f>YEAR(Table1[[#This Row],[Date]])</f>
        <v>2024</v>
      </c>
      <c r="J987" t="str">
        <f>"Q" &amp; ROUNDUP(MONTH(Table1[[#This Row],[Date]])/3, 0) &amp; "'" &amp; RIGHT(YEAR(Table1[[#This Row],[Date]]), 2)</f>
        <v>Q4'24</v>
      </c>
      <c r="K987" t="str">
        <f>VLOOKUP(Table1[[#This Row],[Store ID]],Table3[[Store ID]:[City]],4,FALSE)</f>
        <v>Honolulu</v>
      </c>
      <c r="L987" t="str">
        <f>VLOOKUP(Table1[[#This Row],[Product Code]],Table4[[Product Code]:[Brand]],5,FALSE)</f>
        <v>HP</v>
      </c>
      <c r="M987" t="str">
        <f>VLOOKUP(Table1[[#This Row],[Product Code]],Table4[[Product Code]:[Product Category]],3,FALSE)</f>
        <v>Gaming Consoles</v>
      </c>
      <c r="N987" t="str">
        <f>_xlfn.XLOOKUP(Table1[[#This Row],[Product Code]],Table4[Product Code],Table4[Subcategory])</f>
        <v>Game Consoles</v>
      </c>
    </row>
    <row r="988" spans="2:14" x14ac:dyDescent="0.3">
      <c r="B988" s="26" t="s">
        <v>19</v>
      </c>
      <c r="C988" s="26" t="str">
        <f>IF(_xlfn.XLOOKUP(TRIM(Table1[[#This Row],[Store ID]]), 'Stores Details'!B990:B1009, 'Stores Details'!G990:G1009, "") = "Inactive", "Yes", "No")</f>
        <v>No</v>
      </c>
      <c r="D988" s="14" t="s">
        <v>50</v>
      </c>
      <c r="E988" s="51">
        <v>45019</v>
      </c>
      <c r="F988" s="14">
        <v>12</v>
      </c>
      <c r="G988" s="17">
        <v>14375.04</v>
      </c>
      <c r="H988" s="27">
        <v>10590.599999999999</v>
      </c>
      <c r="I988">
        <f>YEAR(Table1[[#This Row],[Date]])</f>
        <v>2023</v>
      </c>
      <c r="J988" t="str">
        <f>"Q" &amp; ROUNDUP(MONTH(Table1[[#This Row],[Date]])/3, 0) &amp; "'" &amp; RIGHT(YEAR(Table1[[#This Row],[Date]]), 2)</f>
        <v>Q2'23</v>
      </c>
      <c r="K988" t="str">
        <f>VLOOKUP(Table1[[#This Row],[Store ID]],Table3[[Store ID]:[City]],4,FALSE)</f>
        <v>Honolulu</v>
      </c>
      <c r="L988" t="str">
        <f>VLOOKUP(Table1[[#This Row],[Product Code]],Table4[[Product Code]:[Brand]],5,FALSE)</f>
        <v>VoltEdge</v>
      </c>
      <c r="M988" t="str">
        <f>VLOOKUP(Table1[[#This Row],[Product Code]],Table4[[Product Code]:[Product Category]],3,FALSE)</f>
        <v>Smart Gadgets</v>
      </c>
      <c r="N988" t="str">
        <f>_xlfn.XLOOKUP(Table1[[#This Row],[Product Code]],Table4[Product Code],Table4[Subcategory])</f>
        <v>Fitness Bands</v>
      </c>
    </row>
    <row r="989" spans="2:14" x14ac:dyDescent="0.3">
      <c r="B989" s="26" t="s">
        <v>30</v>
      </c>
      <c r="C989" s="26" t="str">
        <f>IF(_xlfn.XLOOKUP(TRIM(Table1[[#This Row],[Store ID]]), 'Stores Details'!B991:B1010, 'Stores Details'!G991:G1010, "") = "Inactive", "Yes", "No")</f>
        <v>No</v>
      </c>
      <c r="D989" s="14" t="s">
        <v>72</v>
      </c>
      <c r="E989" s="51">
        <v>45000</v>
      </c>
      <c r="F989" s="14">
        <v>27</v>
      </c>
      <c r="G989" s="17">
        <v>14484.960000000001</v>
      </c>
      <c r="H989" s="27">
        <v>10557.81</v>
      </c>
      <c r="I989">
        <f>YEAR(Table1[[#This Row],[Date]])</f>
        <v>2023</v>
      </c>
      <c r="J989" t="str">
        <f>"Q" &amp; ROUNDUP(MONTH(Table1[[#This Row],[Date]])/3, 0) &amp; "'" &amp; RIGHT(YEAR(Table1[[#This Row],[Date]]), 2)</f>
        <v>Q1'23</v>
      </c>
      <c r="K989" t="str">
        <f>VLOOKUP(Table1[[#This Row],[Store ID]],Table3[[Store ID]:[City]],4,FALSE)</f>
        <v>Nashville</v>
      </c>
      <c r="L989" t="str">
        <f>VLOOKUP(Table1[[#This Row],[Product Code]],Table4[[Product Code]:[Brand]],5,FALSE)</f>
        <v>VoltEdge</v>
      </c>
      <c r="M989" t="str">
        <f>VLOOKUP(Table1[[#This Row],[Product Code]],Table4[[Product Code]:[Product Category]],3,FALSE)</f>
        <v>Gaming Consoles</v>
      </c>
      <c r="N989" t="str">
        <f>_xlfn.XLOOKUP(Table1[[#This Row],[Product Code]],Table4[Product Code],Table4[Subcategory])</f>
        <v>Game Consoles</v>
      </c>
    </row>
    <row r="990" spans="2:14" x14ac:dyDescent="0.3">
      <c r="B990" s="26" t="s">
        <v>26</v>
      </c>
      <c r="C990" s="26" t="str">
        <f>IF(_xlfn.XLOOKUP(TRIM(Table1[[#This Row],[Store ID]]), 'Stores Details'!B992:B1011, 'Stores Details'!G992:G1011, "") = "Inactive", "Yes", "No")</f>
        <v>No</v>
      </c>
      <c r="D990" s="14" t="s">
        <v>53</v>
      </c>
      <c r="E990" s="51">
        <v>45227</v>
      </c>
      <c r="F990" s="14">
        <v>41</v>
      </c>
      <c r="G990" s="17">
        <v>3272.21</v>
      </c>
      <c r="H990" s="27">
        <v>2624.8199999999997</v>
      </c>
      <c r="I990">
        <f>YEAR(Table1[[#This Row],[Date]])</f>
        <v>2023</v>
      </c>
      <c r="J990" t="str">
        <f>"Q" &amp; ROUNDUP(MONTH(Table1[[#This Row],[Date]])/3, 0) &amp; "'" &amp; RIGHT(YEAR(Table1[[#This Row],[Date]]), 2)</f>
        <v>Q4'23</v>
      </c>
      <c r="K990" t="str">
        <f>VLOOKUP(Table1[[#This Row],[Store ID]],Table3[[Store ID]:[City]],4,FALSE)</f>
        <v>Philadelphia</v>
      </c>
      <c r="L990" t="str">
        <f>VLOOKUP(Table1[[#This Row],[Product Code]],Table4[[Product Code]:[Brand]],5,FALSE)</f>
        <v>HP</v>
      </c>
      <c r="M990" t="str">
        <f>VLOOKUP(Table1[[#This Row],[Product Code]],Table4[[Product Code]:[Product Category]],3,FALSE)</f>
        <v>Laptops</v>
      </c>
      <c r="N990" t="str">
        <f>_xlfn.XLOOKUP(Table1[[#This Row],[Product Code]],Table4[Product Code],Table4[Subcategory])</f>
        <v>Ultrabooks</v>
      </c>
    </row>
    <row r="991" spans="2:14" x14ac:dyDescent="0.3">
      <c r="B991" s="26" t="s">
        <v>22</v>
      </c>
      <c r="C991" s="26" t="str">
        <f>IF(_xlfn.XLOOKUP(TRIM(Table1[[#This Row],[Store ID]]), 'Stores Details'!B993:B1012, 'Stores Details'!G993:G1012, "") = "Inactive", "Yes", "No")</f>
        <v>No</v>
      </c>
      <c r="D991" s="14" t="s">
        <v>38</v>
      </c>
      <c r="E991" s="51">
        <v>45456</v>
      </c>
      <c r="F991" s="14">
        <v>12</v>
      </c>
      <c r="G991" s="17">
        <v>14047.68</v>
      </c>
      <c r="H991" s="27">
        <v>11222.039999999999</v>
      </c>
      <c r="I991">
        <f>YEAR(Table1[[#This Row],[Date]])</f>
        <v>2024</v>
      </c>
      <c r="J991" t="str">
        <f>"Q" &amp; ROUNDUP(MONTH(Table1[[#This Row],[Date]])/3, 0) &amp; "'" &amp; RIGHT(YEAR(Table1[[#This Row],[Date]]), 2)</f>
        <v>Q2'24</v>
      </c>
      <c r="K991" t="str">
        <f>VLOOKUP(Table1[[#This Row],[Store ID]],Table3[[Store ID]:[City]],4,FALSE)</f>
        <v>Detroit</v>
      </c>
      <c r="L991" t="str">
        <f>VLOOKUP(Table1[[#This Row],[Product Code]],Table4[[Product Code]:[Brand]],5,FALSE)</f>
        <v>HP</v>
      </c>
      <c r="M991" t="str">
        <f>VLOOKUP(Table1[[#This Row],[Product Code]],Table4[[Product Code]:[Product Category]],3,FALSE)</f>
        <v>Gaming Consoles</v>
      </c>
      <c r="N991" t="str">
        <f>_xlfn.XLOOKUP(Table1[[#This Row],[Product Code]],Table4[Product Code],Table4[Subcategory])</f>
        <v>Game Consoles</v>
      </c>
    </row>
    <row r="992" spans="2:14" x14ac:dyDescent="0.3">
      <c r="B992" s="26" t="s">
        <v>21</v>
      </c>
      <c r="C992" s="26" t="str">
        <f>IF(_xlfn.XLOOKUP(TRIM(Table1[[#This Row],[Store ID]]), 'Stores Details'!B994:B1013, 'Stores Details'!G994:G1013, "") = "Inactive", "Yes", "No")</f>
        <v>No</v>
      </c>
      <c r="D992" s="14" t="s">
        <v>34</v>
      </c>
      <c r="E992" s="51">
        <v>45576</v>
      </c>
      <c r="F992" s="14">
        <v>34</v>
      </c>
      <c r="G992" s="17">
        <v>10987.099999999999</v>
      </c>
      <c r="H992" s="27">
        <v>6795.2400000000007</v>
      </c>
      <c r="I992">
        <f>YEAR(Table1[[#This Row],[Date]])</f>
        <v>2024</v>
      </c>
      <c r="J992" t="str">
        <f>"Q" &amp; ROUNDUP(MONTH(Table1[[#This Row],[Date]])/3, 0) &amp; "'" &amp; RIGHT(YEAR(Table1[[#This Row],[Date]]), 2)</f>
        <v>Q4'24</v>
      </c>
      <c r="K992" t="str">
        <f>VLOOKUP(Table1[[#This Row],[Store ID]],Table3[[Store ID]:[City]],4,FALSE)</f>
        <v>Raleigh</v>
      </c>
      <c r="L992" t="str">
        <f>VLOOKUP(Table1[[#This Row],[Product Code]],Table4[[Product Code]:[Brand]],5,FALSE)</f>
        <v>Samsung</v>
      </c>
      <c r="M992" t="str">
        <f>VLOOKUP(Table1[[#This Row],[Product Code]],Table4[[Product Code]:[Product Category]],3,FALSE)</f>
        <v>Gaming Consoles</v>
      </c>
      <c r="N992" t="str">
        <f>_xlfn.XLOOKUP(Table1[[#This Row],[Product Code]],Table4[Product Code],Table4[Subcategory])</f>
        <v>Game Consoles</v>
      </c>
    </row>
    <row r="993" spans="2:14" x14ac:dyDescent="0.3">
      <c r="B993" s="26" t="s">
        <v>16</v>
      </c>
      <c r="C993" s="26" t="str">
        <f>IF(_xlfn.XLOOKUP(TRIM(Table1[[#This Row],[Store ID]]), 'Stores Details'!B995:B1014, 'Stores Details'!G995:G1014, "") = "Inactive", "Yes", "No")</f>
        <v>No</v>
      </c>
      <c r="D993" s="14" t="s">
        <v>35</v>
      </c>
      <c r="E993" s="51">
        <v>45484</v>
      </c>
      <c r="F993" s="14">
        <v>4</v>
      </c>
      <c r="G993" s="17">
        <v>1596.64</v>
      </c>
      <c r="H993" s="27">
        <v>1206.56</v>
      </c>
      <c r="I993">
        <f>YEAR(Table1[[#This Row],[Date]])</f>
        <v>2024</v>
      </c>
      <c r="J993" t="str">
        <f>"Q" &amp; ROUNDUP(MONTH(Table1[[#This Row],[Date]])/3, 0) &amp; "'" &amp; RIGHT(YEAR(Table1[[#This Row],[Date]]), 2)</f>
        <v>Q3'24</v>
      </c>
      <c r="K993" t="str">
        <f>VLOOKUP(Table1[[#This Row],[Store ID]],Table3[[Store ID]:[City]],4,FALSE)</f>
        <v>Chicago</v>
      </c>
      <c r="L993" t="str">
        <f>VLOOKUP(Table1[[#This Row],[Product Code]],Table4[[Product Code]:[Brand]],5,FALSE)</f>
        <v>Dell</v>
      </c>
      <c r="M993" t="str">
        <f>VLOOKUP(Table1[[#This Row],[Product Code]],Table4[[Product Code]:[Product Category]],3,FALSE)</f>
        <v>Smart Gadgets</v>
      </c>
      <c r="N993" t="str">
        <f>_xlfn.XLOOKUP(Table1[[#This Row],[Product Code]],Table4[Product Code],Table4[Subcategory])</f>
        <v>Streaming Devices</v>
      </c>
    </row>
    <row r="994" spans="2:14" x14ac:dyDescent="0.3">
      <c r="B994" s="26" t="s">
        <v>22</v>
      </c>
      <c r="C994" s="26" t="str">
        <f>IF(_xlfn.XLOOKUP(TRIM(Table1[[#This Row],[Store ID]]), 'Stores Details'!B996:B1015, 'Stores Details'!G996:G1015, "") = "Inactive", "Yes", "No")</f>
        <v>No</v>
      </c>
      <c r="D994" s="14" t="s">
        <v>56</v>
      </c>
      <c r="E994" s="51">
        <v>45207</v>
      </c>
      <c r="F994" s="14">
        <v>27</v>
      </c>
      <c r="G994" s="17">
        <v>10329.66</v>
      </c>
      <c r="H994" s="27">
        <v>8162.91</v>
      </c>
      <c r="I994">
        <f>YEAR(Table1[[#This Row],[Date]])</f>
        <v>2023</v>
      </c>
      <c r="J994" t="str">
        <f>"Q" &amp; ROUNDUP(MONTH(Table1[[#This Row],[Date]])/3, 0) &amp; "'" &amp; RIGHT(YEAR(Table1[[#This Row],[Date]]), 2)</f>
        <v>Q4'23</v>
      </c>
      <c r="K994" t="str">
        <f>VLOOKUP(Table1[[#This Row],[Store ID]],Table3[[Store ID]:[City]],4,FALSE)</f>
        <v>Detroit</v>
      </c>
      <c r="L994" t="str">
        <f>VLOOKUP(Table1[[#This Row],[Product Code]],Table4[[Product Code]:[Brand]],5,FALSE)</f>
        <v>Samsung</v>
      </c>
      <c r="M994" t="str">
        <f>VLOOKUP(Table1[[#This Row],[Product Code]],Table4[[Product Code]:[Product Category]],3,FALSE)</f>
        <v>Gaming Consoles</v>
      </c>
      <c r="N994" t="str">
        <f>_xlfn.XLOOKUP(Table1[[#This Row],[Product Code]],Table4[Product Code],Table4[Subcategory])</f>
        <v>VR Headsets</v>
      </c>
    </row>
    <row r="995" spans="2:14" x14ac:dyDescent="0.3">
      <c r="B995" s="26" t="s">
        <v>21</v>
      </c>
      <c r="C995" s="26" t="str">
        <f>IF(_xlfn.XLOOKUP(TRIM(Table1[[#This Row],[Store ID]]), 'Stores Details'!B997:B1016, 'Stores Details'!G997:G1016, "") = "Inactive", "Yes", "No")</f>
        <v>No</v>
      </c>
      <c r="D995" s="14" t="s">
        <v>36</v>
      </c>
      <c r="E995" s="51">
        <v>45653</v>
      </c>
      <c r="F995" s="14">
        <v>32</v>
      </c>
      <c r="G995" s="17">
        <v>23359.360000000001</v>
      </c>
      <c r="H995" s="27">
        <v>18847.68</v>
      </c>
      <c r="I995">
        <f>YEAR(Table1[[#This Row],[Date]])</f>
        <v>2024</v>
      </c>
      <c r="J995" t="str">
        <f>"Q" &amp; ROUNDUP(MONTH(Table1[[#This Row],[Date]])/3, 0) &amp; "'" &amp; RIGHT(YEAR(Table1[[#This Row],[Date]]), 2)</f>
        <v>Q4'24</v>
      </c>
      <c r="K995" t="str">
        <f>VLOOKUP(Table1[[#This Row],[Store ID]],Table3[[Store ID]:[City]],4,FALSE)</f>
        <v>Raleigh</v>
      </c>
      <c r="L995" t="str">
        <f>VLOOKUP(Table1[[#This Row],[Product Code]],Table4[[Product Code]:[Brand]],5,FALSE)</f>
        <v>VoltEdge</v>
      </c>
      <c r="M995" t="str">
        <f>VLOOKUP(Table1[[#This Row],[Product Code]],Table4[[Product Code]:[Product Category]],3,FALSE)</f>
        <v>Gaming Consoles</v>
      </c>
      <c r="N995" t="str">
        <f>_xlfn.XLOOKUP(Table1[[#This Row],[Product Code]],Table4[Product Code],Table4[Subcategory])</f>
        <v>VR Headsets</v>
      </c>
    </row>
    <row r="996" spans="2:14" x14ac:dyDescent="0.3">
      <c r="B996" s="26" t="s">
        <v>17</v>
      </c>
      <c r="C996" s="26" t="str">
        <f>IF(_xlfn.XLOOKUP(TRIM(Table1[[#This Row],[Store ID]]), 'Stores Details'!B998:B1017, 'Stores Details'!G998:G1017, "") = "Inactive", "Yes", "No")</f>
        <v>No</v>
      </c>
      <c r="D996" s="14" t="s">
        <v>33</v>
      </c>
      <c r="E996" s="51">
        <v>45437</v>
      </c>
      <c r="F996" s="14">
        <v>1</v>
      </c>
      <c r="G996" s="17">
        <v>236.61</v>
      </c>
      <c r="H996" s="27">
        <v>183.17</v>
      </c>
      <c r="I996">
        <f>YEAR(Table1[[#This Row],[Date]])</f>
        <v>2024</v>
      </c>
      <c r="J996" t="str">
        <f>"Q" &amp; ROUNDUP(MONTH(Table1[[#This Row],[Date]])/3, 0) &amp; "'" &amp; RIGHT(YEAR(Table1[[#This Row],[Date]]), 2)</f>
        <v>Q2'24</v>
      </c>
      <c r="K996" t="str">
        <f>VLOOKUP(Table1[[#This Row],[Store ID]],Table3[[Store ID]:[City]],4,FALSE)</f>
        <v>Richmond</v>
      </c>
      <c r="L996" t="str">
        <f>VLOOKUP(Table1[[#This Row],[Product Code]],Table4[[Product Code]:[Brand]],5,FALSE)</f>
        <v>VoltEdge</v>
      </c>
      <c r="M996" t="str">
        <f>VLOOKUP(Table1[[#This Row],[Product Code]],Table4[[Product Code]:[Product Category]],3,FALSE)</f>
        <v>Headphones</v>
      </c>
      <c r="N996" t="str">
        <f>_xlfn.XLOOKUP(Table1[[#This Row],[Product Code]],Table4[Product Code],Table4[Subcategory])</f>
        <v>Wired Headphones</v>
      </c>
    </row>
    <row r="997" spans="2:14" x14ac:dyDescent="0.3">
      <c r="B997" s="26" t="s">
        <v>21</v>
      </c>
      <c r="C997" s="26" t="str">
        <f>IF(_xlfn.XLOOKUP(TRIM(Table1[[#This Row],[Store ID]]), 'Stores Details'!B999:B1018, 'Stores Details'!G999:G1018, "") = "Inactive", "Yes", "No")</f>
        <v>No</v>
      </c>
      <c r="D997" s="14" t="s">
        <v>63</v>
      </c>
      <c r="E997" s="51">
        <v>45072</v>
      </c>
      <c r="F997" s="14">
        <v>16</v>
      </c>
      <c r="G997" s="17">
        <v>5310.08</v>
      </c>
      <c r="H997" s="27">
        <v>3163.36</v>
      </c>
      <c r="I997">
        <f>YEAR(Table1[[#This Row],[Date]])</f>
        <v>2023</v>
      </c>
      <c r="J997" t="str">
        <f>"Q" &amp; ROUNDUP(MONTH(Table1[[#This Row],[Date]])/3, 0) &amp; "'" &amp; RIGHT(YEAR(Table1[[#This Row],[Date]]), 2)</f>
        <v>Q2'23</v>
      </c>
      <c r="K997" t="str">
        <f>VLOOKUP(Table1[[#This Row],[Store ID]],Table3[[Store ID]:[City]],4,FALSE)</f>
        <v>Raleigh</v>
      </c>
      <c r="L997" t="str">
        <f>VLOOKUP(Table1[[#This Row],[Product Code]],Table4[[Product Code]:[Brand]],5,FALSE)</f>
        <v>Samsung</v>
      </c>
      <c r="M997" t="str">
        <f>VLOOKUP(Table1[[#This Row],[Product Code]],Table4[[Product Code]:[Product Category]],3,FALSE)</f>
        <v>Laptops</v>
      </c>
      <c r="N997" t="str">
        <f>_xlfn.XLOOKUP(Table1[[#This Row],[Product Code]],Table4[Product Code],Table4[Subcategory])</f>
        <v>Gaming Laptops</v>
      </c>
    </row>
    <row r="998" spans="2:14" x14ac:dyDescent="0.3">
      <c r="B998" s="26" t="s">
        <v>30</v>
      </c>
      <c r="C998" s="26" t="str">
        <f>IF(_xlfn.XLOOKUP(TRIM(Table1[[#This Row],[Store ID]]), 'Stores Details'!B1000:B1019, 'Stores Details'!G1000:G1019, "") = "Inactive", "Yes", "No")</f>
        <v>No</v>
      </c>
      <c r="D998" s="14" t="s">
        <v>41</v>
      </c>
      <c r="E998" s="51">
        <v>45620</v>
      </c>
      <c r="F998" s="14">
        <v>31</v>
      </c>
      <c r="G998" s="17">
        <v>14901.699999999999</v>
      </c>
      <c r="H998" s="27">
        <v>9360.14</v>
      </c>
      <c r="I998">
        <f>YEAR(Table1[[#This Row],[Date]])</f>
        <v>2024</v>
      </c>
      <c r="J998" t="str">
        <f>"Q" &amp; ROUNDUP(MONTH(Table1[[#This Row],[Date]])/3, 0) &amp; "'" &amp; RIGHT(YEAR(Table1[[#This Row],[Date]]), 2)</f>
        <v>Q4'24</v>
      </c>
      <c r="K998" t="str">
        <f>VLOOKUP(Table1[[#This Row],[Store ID]],Table3[[Store ID]:[City]],4,FALSE)</f>
        <v>Nashville</v>
      </c>
      <c r="L998" t="str">
        <f>VLOOKUP(Table1[[#This Row],[Product Code]],Table4[[Product Code]:[Brand]],5,FALSE)</f>
        <v>VoltEdge</v>
      </c>
      <c r="M998" t="str">
        <f>VLOOKUP(Table1[[#This Row],[Product Code]],Table4[[Product Code]:[Product Category]],3,FALSE)</f>
        <v>Laptops</v>
      </c>
      <c r="N998" t="str">
        <f>_xlfn.XLOOKUP(Table1[[#This Row],[Product Code]],Table4[Product Code],Table4[Subcategory])</f>
        <v>Gaming Laptops</v>
      </c>
    </row>
    <row r="999" spans="2:14" x14ac:dyDescent="0.3">
      <c r="B999" s="26" t="s">
        <v>25</v>
      </c>
      <c r="C999" s="26" t="str">
        <f>IF(_xlfn.XLOOKUP(TRIM(Table1[[#This Row],[Store ID]]), 'Stores Details'!B1001:B1020, 'Stores Details'!G1001:G1020, "") = "Inactive", "Yes", "No")</f>
        <v>No</v>
      </c>
      <c r="D999" s="14" t="s">
        <v>15</v>
      </c>
      <c r="E999" s="51">
        <v>45584</v>
      </c>
      <c r="F999" s="14">
        <v>35</v>
      </c>
      <c r="G999" s="17">
        <v>19684.349999999999</v>
      </c>
      <c r="H999" s="27">
        <v>15030.050000000001</v>
      </c>
      <c r="I999">
        <f>YEAR(Table1[[#This Row],[Date]])</f>
        <v>2024</v>
      </c>
      <c r="J999" t="str">
        <f>"Q" &amp; ROUNDUP(MONTH(Table1[[#This Row],[Date]])/3, 0) &amp; "'" &amp; RIGHT(YEAR(Table1[[#This Row],[Date]]), 2)</f>
        <v>Q4'24</v>
      </c>
      <c r="K999" t="str">
        <f>VLOOKUP(Table1[[#This Row],[Store ID]],Table3[[Store ID]:[City]],4,FALSE)</f>
        <v>Dallas</v>
      </c>
      <c r="L999" t="str">
        <f>VLOOKUP(Table1[[#This Row],[Product Code]],Table4[[Product Code]:[Brand]],5,FALSE)</f>
        <v>Bose</v>
      </c>
      <c r="M999" t="str">
        <f>VLOOKUP(Table1[[#This Row],[Product Code]],Table4[[Product Code]:[Product Category]],3,FALSE)</f>
        <v>Accessories</v>
      </c>
      <c r="N999" t="str">
        <f>_xlfn.XLOOKUP(Table1[[#This Row],[Product Code]],Table4[Product Code],Table4[Subcategory])</f>
        <v>Mice</v>
      </c>
    </row>
    <row r="1000" spans="2:14" x14ac:dyDescent="0.3">
      <c r="B1000" s="26" t="s">
        <v>14</v>
      </c>
      <c r="C1000" s="26" t="str">
        <f>IF(_xlfn.XLOOKUP(TRIM(Table1[[#This Row],[Store ID]]), 'Stores Details'!B1002:B1021, 'Stores Details'!G1002:G1021, "") = "Inactive", "Yes", "No")</f>
        <v>No</v>
      </c>
      <c r="D1000" s="14" t="s">
        <v>77</v>
      </c>
      <c r="E1000" s="51">
        <v>45287</v>
      </c>
      <c r="F1000" s="14">
        <v>24</v>
      </c>
      <c r="G1000" s="17">
        <v>23161.439999999999</v>
      </c>
      <c r="H1000" s="27">
        <v>18127.199999999997</v>
      </c>
      <c r="I1000">
        <f>YEAR(Table1[[#This Row],[Date]])</f>
        <v>2023</v>
      </c>
      <c r="J1000" t="str">
        <f>"Q" &amp; ROUNDUP(MONTH(Table1[[#This Row],[Date]])/3, 0) &amp; "'" &amp; RIGHT(YEAR(Table1[[#This Row],[Date]]), 2)</f>
        <v>Q4'23</v>
      </c>
      <c r="K1000" t="str">
        <f>VLOOKUP(Table1[[#This Row],[Store ID]],Table3[[Store ID]:[City]],4,FALSE)</f>
        <v>Los Angeles</v>
      </c>
      <c r="L1000" t="str">
        <f>VLOOKUP(Table1[[#This Row],[Product Code]],Table4[[Product Code]:[Brand]],5,FALSE)</f>
        <v>VoltEdge</v>
      </c>
      <c r="M1000" t="str">
        <f>VLOOKUP(Table1[[#This Row],[Product Code]],Table4[[Product Code]:[Product Category]],3,FALSE)</f>
        <v>Headphones</v>
      </c>
      <c r="N1000" t="str">
        <f>_xlfn.XLOOKUP(Table1[[#This Row],[Product Code]],Table4[Product Code],Table4[Subcategory])</f>
        <v>Wireless Earbuds</v>
      </c>
    </row>
    <row r="1001" spans="2:14" x14ac:dyDescent="0.3">
      <c r="B1001" s="26" t="s">
        <v>27</v>
      </c>
      <c r="C1001" s="26" t="str">
        <f>IF(_xlfn.XLOOKUP(TRIM(Table1[[#This Row],[Store ID]]), 'Stores Details'!B1003:B1022, 'Stores Details'!G1003:G1022, "") = "Inactive", "Yes", "No")</f>
        <v>No</v>
      </c>
      <c r="D1001" s="14" t="s">
        <v>69</v>
      </c>
      <c r="E1001" s="51">
        <v>45037</v>
      </c>
      <c r="F1001" s="14">
        <v>14</v>
      </c>
      <c r="G1001" s="17">
        <v>14909.44</v>
      </c>
      <c r="H1001" s="27">
        <v>9613.3799999999992</v>
      </c>
      <c r="I1001">
        <f>YEAR(Table1[[#This Row],[Date]])</f>
        <v>2023</v>
      </c>
      <c r="J1001" t="str">
        <f>"Q" &amp; ROUNDUP(MONTH(Table1[[#This Row],[Date]])/3, 0) &amp; "'" &amp; RIGHT(YEAR(Table1[[#This Row],[Date]]), 2)</f>
        <v>Q2'23</v>
      </c>
      <c r="K1001" t="str">
        <f>VLOOKUP(Table1[[#This Row],[Store ID]],Table3[[Store ID]:[City]],4,FALSE)</f>
        <v>New York</v>
      </c>
      <c r="L1001" t="str">
        <f>VLOOKUP(Table1[[#This Row],[Product Code]],Table4[[Product Code]:[Brand]],5,FALSE)</f>
        <v>VoltEdge</v>
      </c>
      <c r="M1001" t="str">
        <f>VLOOKUP(Table1[[#This Row],[Product Code]],Table4[[Product Code]:[Product Category]],3,FALSE)</f>
        <v>Gaming Consoles</v>
      </c>
      <c r="N1001" t="str">
        <f>_xlfn.XLOOKUP(Table1[[#This Row],[Product Code]],Table4[Product Code],Table4[Subcategory])</f>
        <v>VR Headsets</v>
      </c>
    </row>
    <row r="1002" spans="2:14" x14ac:dyDescent="0.3">
      <c r="B1002" s="26" t="s">
        <v>17</v>
      </c>
      <c r="C1002" s="26" t="str">
        <f>IF(_xlfn.XLOOKUP(TRIM(Table1[[#This Row],[Store ID]]), 'Stores Details'!B1004:B1023, 'Stores Details'!G1004:G1023, "") = "Inactive", "Yes", "No")</f>
        <v>No</v>
      </c>
      <c r="D1002" s="14" t="s">
        <v>35</v>
      </c>
      <c r="E1002" s="51">
        <v>45415</v>
      </c>
      <c r="F1002" s="14">
        <v>20</v>
      </c>
      <c r="G1002" s="17">
        <v>7983.2000000000007</v>
      </c>
      <c r="H1002" s="27">
        <v>6032.7999999999993</v>
      </c>
      <c r="I1002">
        <f>YEAR(Table1[[#This Row],[Date]])</f>
        <v>2024</v>
      </c>
      <c r="J1002" t="str">
        <f>"Q" &amp; ROUNDUP(MONTH(Table1[[#This Row],[Date]])/3, 0) &amp; "'" &amp; RIGHT(YEAR(Table1[[#This Row],[Date]]), 2)</f>
        <v>Q2'24</v>
      </c>
      <c r="K1002" t="str">
        <f>VLOOKUP(Table1[[#This Row],[Store ID]],Table3[[Store ID]:[City]],4,FALSE)</f>
        <v>Richmond</v>
      </c>
      <c r="L1002" t="str">
        <f>VLOOKUP(Table1[[#This Row],[Product Code]],Table4[[Product Code]:[Brand]],5,FALSE)</f>
        <v>Dell</v>
      </c>
      <c r="M1002" t="str">
        <f>VLOOKUP(Table1[[#This Row],[Product Code]],Table4[[Product Code]:[Product Category]],3,FALSE)</f>
        <v>Smart Gadgets</v>
      </c>
      <c r="N1002" t="str">
        <f>_xlfn.XLOOKUP(Table1[[#This Row],[Product Code]],Table4[Product Code],Table4[Subcategory])</f>
        <v>Streaming Devices</v>
      </c>
    </row>
    <row r="1003" spans="2:14" x14ac:dyDescent="0.3">
      <c r="B1003" s="26" t="s">
        <v>20</v>
      </c>
      <c r="C1003" s="26" t="str">
        <f>IF(_xlfn.XLOOKUP(TRIM(Table1[[#This Row],[Store ID]]), 'Stores Details'!B1005:B1024, 'Stores Details'!G1005:G1024, "") = "Inactive", "Yes", "No")</f>
        <v>No</v>
      </c>
      <c r="D1003" s="14" t="s">
        <v>34</v>
      </c>
      <c r="E1003" s="51">
        <v>45566</v>
      </c>
      <c r="F1003" s="14">
        <v>32</v>
      </c>
      <c r="G1003" s="17">
        <v>10340.799999999999</v>
      </c>
      <c r="H1003" s="27">
        <v>6395.52</v>
      </c>
      <c r="I1003">
        <f>YEAR(Table1[[#This Row],[Date]])</f>
        <v>2024</v>
      </c>
      <c r="J1003" t="str">
        <f>"Q" &amp; ROUNDUP(MONTH(Table1[[#This Row],[Date]])/3, 0) &amp; "'" &amp; RIGHT(YEAR(Table1[[#This Row],[Date]]), 2)</f>
        <v>Q4'24</v>
      </c>
      <c r="K1003" t="str">
        <f>VLOOKUP(Table1[[#This Row],[Store ID]],Table3[[Store ID]:[City]],4,FALSE)</f>
        <v>Denver</v>
      </c>
      <c r="L1003" t="str">
        <f>VLOOKUP(Table1[[#This Row],[Product Code]],Table4[[Product Code]:[Brand]],5,FALSE)</f>
        <v>Samsung</v>
      </c>
      <c r="M1003" t="str">
        <f>VLOOKUP(Table1[[#This Row],[Product Code]],Table4[[Product Code]:[Product Category]],3,FALSE)</f>
        <v>Gaming Consoles</v>
      </c>
      <c r="N1003" t="str">
        <f>_xlfn.XLOOKUP(Table1[[#This Row],[Product Code]],Table4[Product Code],Table4[Subcategory])</f>
        <v>Game Consoles</v>
      </c>
    </row>
    <row r="1004" spans="2:14" x14ac:dyDescent="0.3">
      <c r="B1004" s="26" t="s">
        <v>21</v>
      </c>
      <c r="C1004" s="26" t="str">
        <f>IF(_xlfn.XLOOKUP(TRIM(Table1[[#This Row],[Store ID]]), 'Stores Details'!B1006:B1025, 'Stores Details'!G1006:G1025, "") = "Inactive", "Yes", "No")</f>
        <v>No</v>
      </c>
      <c r="D1004" s="14" t="s">
        <v>34</v>
      </c>
      <c r="E1004" s="51">
        <v>45327</v>
      </c>
      <c r="F1004" s="14">
        <v>23</v>
      </c>
      <c r="G1004" s="17">
        <v>7432.45</v>
      </c>
      <c r="H1004" s="27">
        <v>4596.7800000000007</v>
      </c>
      <c r="I1004">
        <f>YEAR(Table1[[#This Row],[Date]])</f>
        <v>2024</v>
      </c>
      <c r="J1004" t="str">
        <f>"Q" &amp; ROUNDUP(MONTH(Table1[[#This Row],[Date]])/3, 0) &amp; "'" &amp; RIGHT(YEAR(Table1[[#This Row],[Date]]), 2)</f>
        <v>Q1'24</v>
      </c>
      <c r="K1004" t="str">
        <f>VLOOKUP(Table1[[#This Row],[Store ID]],Table3[[Store ID]:[City]],4,FALSE)</f>
        <v>Raleigh</v>
      </c>
      <c r="L1004" t="str">
        <f>VLOOKUP(Table1[[#This Row],[Product Code]],Table4[[Product Code]:[Brand]],5,FALSE)</f>
        <v>Samsung</v>
      </c>
      <c r="M1004" t="str">
        <f>VLOOKUP(Table1[[#This Row],[Product Code]],Table4[[Product Code]:[Product Category]],3,FALSE)</f>
        <v>Gaming Consoles</v>
      </c>
      <c r="N1004" t="str">
        <f>_xlfn.XLOOKUP(Table1[[#This Row],[Product Code]],Table4[Product Code],Table4[Subcategory])</f>
        <v>Game Consoles</v>
      </c>
    </row>
    <row r="1005" spans="2:14" x14ac:dyDescent="0.3">
      <c r="B1005" s="26" t="s">
        <v>30</v>
      </c>
      <c r="C1005" s="26" t="str">
        <f>IF(_xlfn.XLOOKUP(TRIM(Table1[[#This Row],[Store ID]]), 'Stores Details'!B1007:B1026, 'Stores Details'!G1007:G1026, "") = "Inactive", "Yes", "No")</f>
        <v>No</v>
      </c>
      <c r="D1005" s="14" t="s">
        <v>35</v>
      </c>
      <c r="E1005" s="51">
        <v>45388</v>
      </c>
      <c r="F1005" s="14">
        <v>13</v>
      </c>
      <c r="G1005" s="17">
        <v>5189.08</v>
      </c>
      <c r="H1005" s="27">
        <v>3921.3199999999997</v>
      </c>
      <c r="I1005">
        <f>YEAR(Table1[[#This Row],[Date]])</f>
        <v>2024</v>
      </c>
      <c r="J1005" t="str">
        <f>"Q" &amp; ROUNDUP(MONTH(Table1[[#This Row],[Date]])/3, 0) &amp; "'" &amp; RIGHT(YEAR(Table1[[#This Row],[Date]]), 2)</f>
        <v>Q2'24</v>
      </c>
      <c r="K1005" t="str">
        <f>VLOOKUP(Table1[[#This Row],[Store ID]],Table3[[Store ID]:[City]],4,FALSE)</f>
        <v>Nashville</v>
      </c>
      <c r="L1005" t="str">
        <f>VLOOKUP(Table1[[#This Row],[Product Code]],Table4[[Product Code]:[Brand]],5,FALSE)</f>
        <v>Dell</v>
      </c>
      <c r="M1005" t="str">
        <f>VLOOKUP(Table1[[#This Row],[Product Code]],Table4[[Product Code]:[Product Category]],3,FALSE)</f>
        <v>Smart Gadgets</v>
      </c>
      <c r="N1005" t="str">
        <f>_xlfn.XLOOKUP(Table1[[#This Row],[Product Code]],Table4[Product Code],Table4[Subcategory])</f>
        <v>Streaming Devices</v>
      </c>
    </row>
    <row r="1006" spans="2:14" x14ac:dyDescent="0.3">
      <c r="B1006" s="26" t="s">
        <v>17</v>
      </c>
      <c r="C1006" s="26" t="str">
        <f>IF(_xlfn.XLOOKUP(TRIM(Table1[[#This Row],[Store ID]]), 'Stores Details'!B1008:B1027, 'Stores Details'!G1008:G1027, "") = "Inactive", "Yes", "No")</f>
        <v>No</v>
      </c>
      <c r="D1006" s="14" t="s">
        <v>34</v>
      </c>
      <c r="E1006" s="51">
        <v>45323</v>
      </c>
      <c r="F1006" s="14">
        <v>14</v>
      </c>
      <c r="G1006" s="17">
        <v>4524.0999999999995</v>
      </c>
      <c r="H1006" s="27">
        <v>2798.04</v>
      </c>
      <c r="I1006">
        <f>YEAR(Table1[[#This Row],[Date]])</f>
        <v>2024</v>
      </c>
      <c r="J1006" t="str">
        <f>"Q" &amp; ROUNDUP(MONTH(Table1[[#This Row],[Date]])/3, 0) &amp; "'" &amp; RIGHT(YEAR(Table1[[#This Row],[Date]]), 2)</f>
        <v>Q1'24</v>
      </c>
      <c r="K1006" t="str">
        <f>VLOOKUP(Table1[[#This Row],[Store ID]],Table3[[Store ID]:[City]],4,FALSE)</f>
        <v>Richmond</v>
      </c>
      <c r="L1006" t="str">
        <f>VLOOKUP(Table1[[#This Row],[Product Code]],Table4[[Product Code]:[Brand]],5,FALSE)</f>
        <v>Samsung</v>
      </c>
      <c r="M1006" t="str">
        <f>VLOOKUP(Table1[[#This Row],[Product Code]],Table4[[Product Code]:[Product Category]],3,FALSE)</f>
        <v>Gaming Consoles</v>
      </c>
      <c r="N1006" t="str">
        <f>_xlfn.XLOOKUP(Table1[[#This Row],[Product Code]],Table4[Product Code],Table4[Subcategory])</f>
        <v>Game Consoles</v>
      </c>
    </row>
    <row r="1007" spans="2:14" x14ac:dyDescent="0.3">
      <c r="B1007" s="26" t="s">
        <v>17</v>
      </c>
      <c r="C1007" s="26" t="str">
        <f>IF(_xlfn.XLOOKUP(TRIM(Table1[[#This Row],[Store ID]]), 'Stores Details'!B1009:B1028, 'Stores Details'!G1009:G1028, "") = "Inactive", "Yes", "No")</f>
        <v>No</v>
      </c>
      <c r="D1007" s="14" t="s">
        <v>54</v>
      </c>
      <c r="E1007" s="51">
        <v>45279</v>
      </c>
      <c r="F1007" s="14">
        <v>34</v>
      </c>
      <c r="G1007" s="17">
        <v>47702.34</v>
      </c>
      <c r="H1007" s="27">
        <v>30278.699999999997</v>
      </c>
      <c r="I1007">
        <f>YEAR(Table1[[#This Row],[Date]])</f>
        <v>2023</v>
      </c>
      <c r="J1007" t="str">
        <f>"Q" &amp; ROUNDUP(MONTH(Table1[[#This Row],[Date]])/3, 0) &amp; "'" &amp; RIGHT(YEAR(Table1[[#This Row],[Date]]), 2)</f>
        <v>Q4'23</v>
      </c>
      <c r="K1007" t="str">
        <f>VLOOKUP(Table1[[#This Row],[Store ID]],Table3[[Store ID]:[City]],4,FALSE)</f>
        <v>Richmond</v>
      </c>
      <c r="L1007" t="str">
        <f>VLOOKUP(Table1[[#This Row],[Product Code]],Table4[[Product Code]:[Brand]],5,FALSE)</f>
        <v>Apple</v>
      </c>
      <c r="M1007" t="str">
        <f>VLOOKUP(Table1[[#This Row],[Product Code]],Table4[[Product Code]:[Product Category]],3,FALSE)</f>
        <v>Gaming Consoles</v>
      </c>
      <c r="N1007" t="str">
        <f>_xlfn.XLOOKUP(Table1[[#This Row],[Product Code]],Table4[Product Code],Table4[Subcategory])</f>
        <v>Game Consoles</v>
      </c>
    </row>
    <row r="1008" spans="2:14" x14ac:dyDescent="0.3">
      <c r="B1008" s="26" t="s">
        <v>30</v>
      </c>
      <c r="C1008" s="26" t="str">
        <f>IF(_xlfn.XLOOKUP(TRIM(Table1[[#This Row],[Store ID]]), 'Stores Details'!B1010:B1029, 'Stores Details'!G1010:G1029, "") = "Inactive", "Yes", "No")</f>
        <v>No</v>
      </c>
      <c r="D1008" s="14" t="s">
        <v>58</v>
      </c>
      <c r="E1008" s="51">
        <v>45340</v>
      </c>
      <c r="F1008" s="14">
        <v>22</v>
      </c>
      <c r="G1008" s="17">
        <v>19317.54</v>
      </c>
      <c r="H1008" s="27">
        <v>13309.34</v>
      </c>
      <c r="I1008">
        <f>YEAR(Table1[[#This Row],[Date]])</f>
        <v>2024</v>
      </c>
      <c r="J1008" t="str">
        <f>"Q" &amp; ROUNDUP(MONTH(Table1[[#This Row],[Date]])/3, 0) &amp; "'" &amp; RIGHT(YEAR(Table1[[#This Row],[Date]]), 2)</f>
        <v>Q1'24</v>
      </c>
      <c r="K1008" t="str">
        <f>VLOOKUP(Table1[[#This Row],[Store ID]],Table3[[Store ID]:[City]],4,FALSE)</f>
        <v>Nashville</v>
      </c>
      <c r="L1008" t="str">
        <f>VLOOKUP(Table1[[#This Row],[Product Code]],Table4[[Product Code]:[Brand]],5,FALSE)</f>
        <v>Sony</v>
      </c>
      <c r="M1008" t="str">
        <f>VLOOKUP(Table1[[#This Row],[Product Code]],Table4[[Product Code]:[Product Category]],3,FALSE)</f>
        <v>Accessories</v>
      </c>
      <c r="N1008" t="str">
        <f>_xlfn.XLOOKUP(Table1[[#This Row],[Product Code]],Table4[Product Code],Table4[Subcategory])</f>
        <v>Chargers</v>
      </c>
    </row>
    <row r="1009" spans="2:14" x14ac:dyDescent="0.3">
      <c r="B1009" s="26" t="s">
        <v>30</v>
      </c>
      <c r="C1009" s="26" t="str">
        <f>IF(_xlfn.XLOOKUP(TRIM(Table1[[#This Row],[Store ID]]), 'Stores Details'!B1011:B1030, 'Stores Details'!G1011:G1030, "") = "Inactive", "Yes", "No")</f>
        <v>No</v>
      </c>
      <c r="D1009" s="14" t="s">
        <v>37</v>
      </c>
      <c r="E1009" s="51">
        <v>45392</v>
      </c>
      <c r="F1009" s="14">
        <v>7</v>
      </c>
      <c r="G1009" s="17">
        <v>10300.220000000001</v>
      </c>
      <c r="H1009" s="27">
        <v>6969.55</v>
      </c>
      <c r="I1009">
        <f>YEAR(Table1[[#This Row],[Date]])</f>
        <v>2024</v>
      </c>
      <c r="J1009" t="str">
        <f>"Q" &amp; ROUNDUP(MONTH(Table1[[#This Row],[Date]])/3, 0) &amp; "'" &amp; RIGHT(YEAR(Table1[[#This Row],[Date]]), 2)</f>
        <v>Q2'24</v>
      </c>
      <c r="K1009" t="str">
        <f>VLOOKUP(Table1[[#This Row],[Store ID]],Table3[[Store ID]:[City]],4,FALSE)</f>
        <v>Nashville</v>
      </c>
      <c r="L1009" t="str">
        <f>VLOOKUP(Table1[[#This Row],[Product Code]],Table4[[Product Code]:[Brand]],5,FALSE)</f>
        <v>VoltEdge</v>
      </c>
      <c r="M1009" t="str">
        <f>VLOOKUP(Table1[[#This Row],[Product Code]],Table4[[Product Code]:[Product Category]],3,FALSE)</f>
        <v>Smart Gadgets</v>
      </c>
      <c r="N1009" t="str">
        <f>_xlfn.XLOOKUP(Table1[[#This Row],[Product Code]],Table4[Product Code],Table4[Subcategory])</f>
        <v>Fitness Bands</v>
      </c>
    </row>
    <row r="1010" spans="2:14" x14ac:dyDescent="0.3">
      <c r="B1010" s="26" t="s">
        <v>17</v>
      </c>
      <c r="C1010" s="26" t="str">
        <f>IF(_xlfn.XLOOKUP(TRIM(Table1[[#This Row],[Store ID]]), 'Stores Details'!B1012:B1031, 'Stores Details'!G1012:G1031, "") = "Inactive", "Yes", "No")</f>
        <v>No</v>
      </c>
      <c r="D1010" s="14" t="s">
        <v>62</v>
      </c>
      <c r="E1010" s="51">
        <v>45036</v>
      </c>
      <c r="F1010" s="14">
        <v>15</v>
      </c>
      <c r="G1010" s="17">
        <v>9795</v>
      </c>
      <c r="H1010" s="27">
        <v>7337.25</v>
      </c>
      <c r="I1010">
        <f>YEAR(Table1[[#This Row],[Date]])</f>
        <v>2023</v>
      </c>
      <c r="J1010" t="str">
        <f>"Q" &amp; ROUNDUP(MONTH(Table1[[#This Row],[Date]])/3, 0) &amp; "'" &amp; RIGHT(YEAR(Table1[[#This Row],[Date]]), 2)</f>
        <v>Q2'23</v>
      </c>
      <c r="K1010" t="str">
        <f>VLOOKUP(Table1[[#This Row],[Store ID]],Table3[[Store ID]:[City]],4,FALSE)</f>
        <v>Richmond</v>
      </c>
      <c r="L1010" t="str">
        <f>VLOOKUP(Table1[[#This Row],[Product Code]],Table4[[Product Code]:[Brand]],5,FALSE)</f>
        <v>ASUS</v>
      </c>
      <c r="M1010" t="str">
        <f>VLOOKUP(Table1[[#This Row],[Product Code]],Table4[[Product Code]:[Product Category]],3,FALSE)</f>
        <v>Laptops</v>
      </c>
      <c r="N1010" t="str">
        <f>_xlfn.XLOOKUP(Table1[[#This Row],[Product Code]],Table4[Product Code],Table4[Subcategory])</f>
        <v>Gaming Laptops</v>
      </c>
    </row>
    <row r="1011" spans="2:14" x14ac:dyDescent="0.3">
      <c r="B1011" s="26" t="s">
        <v>19</v>
      </c>
      <c r="C1011" s="26" t="str">
        <f>IF(_xlfn.XLOOKUP(TRIM(Table1[[#This Row],[Store ID]]), 'Stores Details'!B1013:B1032, 'Stores Details'!G1013:G1032, "") = "Inactive", "Yes", "No")</f>
        <v>No</v>
      </c>
      <c r="D1011" s="14" t="s">
        <v>44</v>
      </c>
      <c r="E1011" s="51">
        <v>45373</v>
      </c>
      <c r="F1011" s="14">
        <v>13</v>
      </c>
      <c r="G1011" s="17">
        <v>12311.65</v>
      </c>
      <c r="H1011" s="27">
        <v>8675.94</v>
      </c>
      <c r="I1011">
        <f>YEAR(Table1[[#This Row],[Date]])</f>
        <v>2024</v>
      </c>
      <c r="J1011" t="str">
        <f>"Q" &amp; ROUNDUP(MONTH(Table1[[#This Row],[Date]])/3, 0) &amp; "'" &amp; RIGHT(YEAR(Table1[[#This Row],[Date]]), 2)</f>
        <v>Q1'24</v>
      </c>
      <c r="K1011" t="str">
        <f>VLOOKUP(Table1[[#This Row],[Store ID]],Table3[[Store ID]:[City]],4,FALSE)</f>
        <v>Honolulu</v>
      </c>
      <c r="L1011" t="str">
        <f>VLOOKUP(Table1[[#This Row],[Product Code]],Table4[[Product Code]:[Brand]],5,FALSE)</f>
        <v>Bose</v>
      </c>
      <c r="M1011" t="str">
        <f>VLOOKUP(Table1[[#This Row],[Product Code]],Table4[[Product Code]:[Product Category]],3,FALSE)</f>
        <v>Accessories</v>
      </c>
      <c r="N1011" t="str">
        <f>_xlfn.XLOOKUP(Table1[[#This Row],[Product Code]],Table4[Product Code],Table4[Subcategory])</f>
        <v>Keyboards</v>
      </c>
    </row>
    <row r="1012" spans="2:14" x14ac:dyDescent="0.3">
      <c r="B1012" s="26" t="s">
        <v>22</v>
      </c>
      <c r="C1012" s="26" t="str">
        <f>IF(_xlfn.XLOOKUP(TRIM(Table1[[#This Row],[Store ID]]), 'Stores Details'!B1014:B1033, 'Stores Details'!G1014:G1033, "") = "Inactive", "Yes", "No")</f>
        <v>No</v>
      </c>
      <c r="D1012" s="14" t="s">
        <v>33</v>
      </c>
      <c r="E1012" s="51">
        <v>45418</v>
      </c>
      <c r="F1012" s="14">
        <v>8</v>
      </c>
      <c r="G1012" s="17">
        <v>1892.88</v>
      </c>
      <c r="H1012" s="27">
        <v>1465.36</v>
      </c>
      <c r="I1012">
        <f>YEAR(Table1[[#This Row],[Date]])</f>
        <v>2024</v>
      </c>
      <c r="J1012" t="str">
        <f>"Q" &amp; ROUNDUP(MONTH(Table1[[#This Row],[Date]])/3, 0) &amp; "'" &amp; RIGHT(YEAR(Table1[[#This Row],[Date]]), 2)</f>
        <v>Q2'24</v>
      </c>
      <c r="K1012" t="str">
        <f>VLOOKUP(Table1[[#This Row],[Store ID]],Table3[[Store ID]:[City]],4,FALSE)</f>
        <v>Detroit</v>
      </c>
      <c r="L1012" t="str">
        <f>VLOOKUP(Table1[[#This Row],[Product Code]],Table4[[Product Code]:[Brand]],5,FALSE)</f>
        <v>VoltEdge</v>
      </c>
      <c r="M1012" t="str">
        <f>VLOOKUP(Table1[[#This Row],[Product Code]],Table4[[Product Code]:[Product Category]],3,FALSE)</f>
        <v>Headphones</v>
      </c>
      <c r="N1012" t="str">
        <f>_xlfn.XLOOKUP(Table1[[#This Row],[Product Code]],Table4[Product Code],Table4[Subcategory])</f>
        <v>Wired Headphones</v>
      </c>
    </row>
    <row r="1013" spans="2:14" x14ac:dyDescent="0.3">
      <c r="B1013" s="26" t="s">
        <v>18</v>
      </c>
      <c r="C1013" s="26" t="str">
        <f>IF(_xlfn.XLOOKUP(TRIM(Table1[[#This Row],[Store ID]]), 'Stores Details'!B1015:B1034, 'Stores Details'!G1015:G1034, "") = "Inactive", "Yes", "No")</f>
        <v>No</v>
      </c>
      <c r="D1013" s="14" t="s">
        <v>62</v>
      </c>
      <c r="E1013" s="51">
        <v>45139</v>
      </c>
      <c r="F1013" s="14">
        <v>11</v>
      </c>
      <c r="G1013" s="17">
        <v>7183</v>
      </c>
      <c r="H1013" s="27">
        <v>5380.65</v>
      </c>
      <c r="I1013">
        <f>YEAR(Table1[[#This Row],[Date]])</f>
        <v>2023</v>
      </c>
      <c r="J1013" t="str">
        <f>"Q" &amp; ROUNDUP(MONTH(Table1[[#This Row],[Date]])/3, 0) &amp; "'" &amp; RIGHT(YEAR(Table1[[#This Row],[Date]]), 2)</f>
        <v>Q3'23</v>
      </c>
      <c r="K1013" t="str">
        <f>VLOOKUP(Table1[[#This Row],[Store ID]],Table3[[Store ID]:[City]],4,FALSE)</f>
        <v>Minneapolis</v>
      </c>
      <c r="L1013" t="str">
        <f>VLOOKUP(Table1[[#This Row],[Product Code]],Table4[[Product Code]:[Brand]],5,FALSE)</f>
        <v>ASUS</v>
      </c>
      <c r="M1013" t="str">
        <f>VLOOKUP(Table1[[#This Row],[Product Code]],Table4[[Product Code]:[Product Category]],3,FALSE)</f>
        <v>Laptops</v>
      </c>
      <c r="N1013" t="str">
        <f>_xlfn.XLOOKUP(Table1[[#This Row],[Product Code]],Table4[Product Code],Table4[Subcategory])</f>
        <v>Gaming Laptops</v>
      </c>
    </row>
    <row r="1014" spans="2:14" x14ac:dyDescent="0.3">
      <c r="B1014" s="26" t="s">
        <v>29</v>
      </c>
      <c r="C1014" s="26" t="str">
        <f>IF(_xlfn.XLOOKUP(TRIM(Table1[[#This Row],[Store ID]]), 'Stores Details'!B1016:B1035, 'Stores Details'!G1016:G1035, "") = "Inactive", "Yes", "No")</f>
        <v>No</v>
      </c>
      <c r="D1014" s="14" t="s">
        <v>42</v>
      </c>
      <c r="E1014" s="51">
        <v>45507</v>
      </c>
      <c r="F1014" s="14">
        <v>17</v>
      </c>
      <c r="G1014" s="17">
        <v>21685.37</v>
      </c>
      <c r="H1014" s="27">
        <v>13521.63</v>
      </c>
      <c r="I1014">
        <f>YEAR(Table1[[#This Row],[Date]])</f>
        <v>2024</v>
      </c>
      <c r="J1014" t="str">
        <f>"Q" &amp; ROUNDUP(MONTH(Table1[[#This Row],[Date]])/3, 0) &amp; "'" &amp; RIGHT(YEAR(Table1[[#This Row],[Date]]), 2)</f>
        <v>Q3'24</v>
      </c>
      <c r="K1014" t="str">
        <f>VLOOKUP(Table1[[#This Row],[Store ID]],Table3[[Store ID]:[City]],4,FALSE)</f>
        <v>Kansas City</v>
      </c>
      <c r="L1014" t="str">
        <f>VLOOKUP(Table1[[#This Row],[Product Code]],Table4[[Product Code]:[Brand]],5,FALSE)</f>
        <v>Dell</v>
      </c>
      <c r="M1014" t="str">
        <f>VLOOKUP(Table1[[#This Row],[Product Code]],Table4[[Product Code]:[Product Category]],3,FALSE)</f>
        <v>Headphones</v>
      </c>
      <c r="N1014" t="str">
        <f>_xlfn.XLOOKUP(Table1[[#This Row],[Product Code]],Table4[Product Code],Table4[Subcategory])</f>
        <v>Wired Headphones</v>
      </c>
    </row>
    <row r="1015" spans="2:14" x14ac:dyDescent="0.3">
      <c r="B1015" s="26" t="s">
        <v>22</v>
      </c>
      <c r="C1015" s="26" t="str">
        <f>IF(_xlfn.XLOOKUP(TRIM(Table1[[#This Row],[Store ID]]), 'Stores Details'!B1017:B1036, 'Stores Details'!G1017:G1036, "") = "Inactive", "Yes", "No")</f>
        <v>No</v>
      </c>
      <c r="D1015" s="14" t="s">
        <v>37</v>
      </c>
      <c r="E1015" s="51">
        <v>45548</v>
      </c>
      <c r="F1015" s="14">
        <v>7</v>
      </c>
      <c r="G1015" s="17">
        <v>10300.220000000001</v>
      </c>
      <c r="H1015" s="27">
        <v>6969.55</v>
      </c>
      <c r="I1015">
        <f>YEAR(Table1[[#This Row],[Date]])</f>
        <v>2024</v>
      </c>
      <c r="J1015" t="str">
        <f>"Q" &amp; ROUNDUP(MONTH(Table1[[#This Row],[Date]])/3, 0) &amp; "'" &amp; RIGHT(YEAR(Table1[[#This Row],[Date]]), 2)</f>
        <v>Q3'24</v>
      </c>
      <c r="K1015" t="str">
        <f>VLOOKUP(Table1[[#This Row],[Store ID]],Table3[[Store ID]:[City]],4,FALSE)</f>
        <v>Detroit</v>
      </c>
      <c r="L1015" t="str">
        <f>VLOOKUP(Table1[[#This Row],[Product Code]],Table4[[Product Code]:[Brand]],5,FALSE)</f>
        <v>VoltEdge</v>
      </c>
      <c r="M1015" t="str">
        <f>VLOOKUP(Table1[[#This Row],[Product Code]],Table4[[Product Code]:[Product Category]],3,FALSE)</f>
        <v>Smart Gadgets</v>
      </c>
      <c r="N1015" t="str">
        <f>_xlfn.XLOOKUP(Table1[[#This Row],[Product Code]],Table4[Product Code],Table4[Subcategory])</f>
        <v>Fitness Bands</v>
      </c>
    </row>
    <row r="1016" spans="2:14" x14ac:dyDescent="0.3">
      <c r="B1016" s="26" t="s">
        <v>16</v>
      </c>
      <c r="C1016" s="26" t="str">
        <f>IF(_xlfn.XLOOKUP(TRIM(Table1[[#This Row],[Store ID]]), 'Stores Details'!B1018:B1037, 'Stores Details'!G1018:G1037, "") = "Inactive", "Yes", "No")</f>
        <v>No</v>
      </c>
      <c r="D1016" s="14" t="s">
        <v>53</v>
      </c>
      <c r="E1016" s="51">
        <v>45407</v>
      </c>
      <c r="F1016" s="14">
        <v>18</v>
      </c>
      <c r="G1016" s="17">
        <v>1436.58</v>
      </c>
      <c r="H1016" s="27">
        <v>1152.3599999999999</v>
      </c>
      <c r="I1016">
        <f>YEAR(Table1[[#This Row],[Date]])</f>
        <v>2024</v>
      </c>
      <c r="J1016" t="str">
        <f>"Q" &amp; ROUNDUP(MONTH(Table1[[#This Row],[Date]])/3, 0) &amp; "'" &amp; RIGHT(YEAR(Table1[[#This Row],[Date]]), 2)</f>
        <v>Q2'24</v>
      </c>
      <c r="K1016" t="str">
        <f>VLOOKUP(Table1[[#This Row],[Store ID]],Table3[[Store ID]:[City]],4,FALSE)</f>
        <v>Chicago</v>
      </c>
      <c r="L1016" t="str">
        <f>VLOOKUP(Table1[[#This Row],[Product Code]],Table4[[Product Code]:[Brand]],5,FALSE)</f>
        <v>HP</v>
      </c>
      <c r="M1016" t="str">
        <f>VLOOKUP(Table1[[#This Row],[Product Code]],Table4[[Product Code]:[Product Category]],3,FALSE)</f>
        <v>Laptops</v>
      </c>
      <c r="N1016" t="str">
        <f>_xlfn.XLOOKUP(Table1[[#This Row],[Product Code]],Table4[Product Code],Table4[Subcategory])</f>
        <v>Ultrabooks</v>
      </c>
    </row>
    <row r="1017" spans="2:14" x14ac:dyDescent="0.3">
      <c r="B1017" s="26" t="s">
        <v>27</v>
      </c>
      <c r="C1017" s="26" t="str">
        <f>IF(_xlfn.XLOOKUP(TRIM(Table1[[#This Row],[Store ID]]), 'Stores Details'!B1019:B1038, 'Stores Details'!G1019:G1038, "") = "Inactive", "Yes", "No")</f>
        <v>No</v>
      </c>
      <c r="D1017" s="14" t="s">
        <v>42</v>
      </c>
      <c r="E1017" s="51">
        <v>45365</v>
      </c>
      <c r="F1017" s="14">
        <v>13</v>
      </c>
      <c r="G1017" s="17">
        <v>16582.93</v>
      </c>
      <c r="H1017" s="27">
        <v>10340.07</v>
      </c>
      <c r="I1017">
        <f>YEAR(Table1[[#This Row],[Date]])</f>
        <v>2024</v>
      </c>
      <c r="J1017" t="str">
        <f>"Q" &amp; ROUNDUP(MONTH(Table1[[#This Row],[Date]])/3, 0) &amp; "'" &amp; RIGHT(YEAR(Table1[[#This Row],[Date]]), 2)</f>
        <v>Q1'24</v>
      </c>
      <c r="K1017" t="str">
        <f>VLOOKUP(Table1[[#This Row],[Store ID]],Table3[[Store ID]:[City]],4,FALSE)</f>
        <v>New York</v>
      </c>
      <c r="L1017" t="str">
        <f>VLOOKUP(Table1[[#This Row],[Product Code]],Table4[[Product Code]:[Brand]],5,FALSE)</f>
        <v>Dell</v>
      </c>
      <c r="M1017" t="str">
        <f>VLOOKUP(Table1[[#This Row],[Product Code]],Table4[[Product Code]:[Product Category]],3,FALSE)</f>
        <v>Headphones</v>
      </c>
      <c r="N1017" t="str">
        <f>_xlfn.XLOOKUP(Table1[[#This Row],[Product Code]],Table4[Product Code],Table4[Subcategory])</f>
        <v>Wired Headphones</v>
      </c>
    </row>
    <row r="1018" spans="2:14" x14ac:dyDescent="0.3">
      <c r="B1018" s="26" t="s">
        <v>29</v>
      </c>
      <c r="C1018" s="26" t="str">
        <f>IF(_xlfn.XLOOKUP(TRIM(Table1[[#This Row],[Store ID]]), 'Stores Details'!B1020:B1039, 'Stores Details'!G1020:G1039, "") = "Inactive", "Yes", "No")</f>
        <v>No</v>
      </c>
      <c r="D1018" s="14" t="s">
        <v>50</v>
      </c>
      <c r="E1018" s="51">
        <v>45040</v>
      </c>
      <c r="F1018" s="14">
        <v>20</v>
      </c>
      <c r="G1018" s="17">
        <v>23958.400000000001</v>
      </c>
      <c r="H1018" s="27">
        <v>17651</v>
      </c>
      <c r="I1018">
        <f>YEAR(Table1[[#This Row],[Date]])</f>
        <v>2023</v>
      </c>
      <c r="J1018" t="str">
        <f>"Q" &amp; ROUNDUP(MONTH(Table1[[#This Row],[Date]])/3, 0) &amp; "'" &amp; RIGHT(YEAR(Table1[[#This Row],[Date]]), 2)</f>
        <v>Q2'23</v>
      </c>
      <c r="K1018" t="str">
        <f>VLOOKUP(Table1[[#This Row],[Store ID]],Table3[[Store ID]:[City]],4,FALSE)</f>
        <v>Kansas City</v>
      </c>
      <c r="L1018" t="str">
        <f>VLOOKUP(Table1[[#This Row],[Product Code]],Table4[[Product Code]:[Brand]],5,FALSE)</f>
        <v>VoltEdge</v>
      </c>
      <c r="M1018" t="str">
        <f>VLOOKUP(Table1[[#This Row],[Product Code]],Table4[[Product Code]:[Product Category]],3,FALSE)</f>
        <v>Smart Gadgets</v>
      </c>
      <c r="N1018" t="str">
        <f>_xlfn.XLOOKUP(Table1[[#This Row],[Product Code]],Table4[Product Code],Table4[Subcategory])</f>
        <v>Fitness Bands</v>
      </c>
    </row>
    <row r="1019" spans="2:14" x14ac:dyDescent="0.3">
      <c r="B1019" s="26" t="s">
        <v>14</v>
      </c>
      <c r="C1019" s="26" t="str">
        <f>IF(_xlfn.XLOOKUP(TRIM(Table1[[#This Row],[Store ID]]), 'Stores Details'!B1021:B1040, 'Stores Details'!G1021:G1040, "") = "Inactive", "Yes", "No")</f>
        <v>No</v>
      </c>
      <c r="D1019" s="14" t="s">
        <v>52</v>
      </c>
      <c r="E1019" s="51">
        <v>45248</v>
      </c>
      <c r="F1019" s="14">
        <v>41</v>
      </c>
      <c r="G1019" s="17">
        <v>11054.42</v>
      </c>
      <c r="H1019" s="27">
        <v>6719.49</v>
      </c>
      <c r="I1019">
        <f>YEAR(Table1[[#This Row],[Date]])</f>
        <v>2023</v>
      </c>
      <c r="J1019" t="str">
        <f>"Q" &amp; ROUNDUP(MONTH(Table1[[#This Row],[Date]])/3, 0) &amp; "'" &amp; RIGHT(YEAR(Table1[[#This Row],[Date]]), 2)</f>
        <v>Q4'23</v>
      </c>
      <c r="K1019" t="str">
        <f>VLOOKUP(Table1[[#This Row],[Store ID]],Table3[[Store ID]:[City]],4,FALSE)</f>
        <v>Los Angeles</v>
      </c>
      <c r="L1019" t="str">
        <f>VLOOKUP(Table1[[#This Row],[Product Code]],Table4[[Product Code]:[Brand]],5,FALSE)</f>
        <v>ASUS</v>
      </c>
      <c r="M1019" t="str">
        <f>VLOOKUP(Table1[[#This Row],[Product Code]],Table4[[Product Code]:[Product Category]],3,FALSE)</f>
        <v>Accessories</v>
      </c>
      <c r="N1019" t="str">
        <f>_xlfn.XLOOKUP(Table1[[#This Row],[Product Code]],Table4[Product Code],Table4[Subcategory])</f>
        <v>Chargers</v>
      </c>
    </row>
    <row r="1020" spans="2:14" x14ac:dyDescent="0.3">
      <c r="B1020" s="26" t="s">
        <v>14</v>
      </c>
      <c r="C1020" s="26" t="str">
        <f>IF(_xlfn.XLOOKUP(TRIM(Table1[[#This Row],[Store ID]]), 'Stores Details'!B1022:B1041, 'Stores Details'!G1022:G1041, "") = "Inactive", "Yes", "No")</f>
        <v>No</v>
      </c>
      <c r="D1020" s="14" t="s">
        <v>78</v>
      </c>
      <c r="E1020" s="51">
        <v>45655</v>
      </c>
      <c r="F1020" s="14">
        <v>22</v>
      </c>
      <c r="G1020" s="17">
        <v>2951.3</v>
      </c>
      <c r="H1020" s="27">
        <v>2438.04</v>
      </c>
      <c r="I1020">
        <f>YEAR(Table1[[#This Row],[Date]])</f>
        <v>2024</v>
      </c>
      <c r="J1020" t="str">
        <f>"Q" &amp; ROUNDUP(MONTH(Table1[[#This Row],[Date]])/3, 0) &amp; "'" &amp; RIGHT(YEAR(Table1[[#This Row],[Date]]), 2)</f>
        <v>Q4'24</v>
      </c>
      <c r="K1020" t="str">
        <f>VLOOKUP(Table1[[#This Row],[Store ID]],Table3[[Store ID]:[City]],4,FALSE)</f>
        <v>Los Angeles</v>
      </c>
      <c r="L1020" t="str">
        <f>VLOOKUP(Table1[[#This Row],[Product Code]],Table4[[Product Code]:[Brand]],5,FALSE)</f>
        <v>VoltEdge</v>
      </c>
      <c r="M1020" t="str">
        <f>VLOOKUP(Table1[[#This Row],[Product Code]],Table4[[Product Code]:[Product Category]],3,FALSE)</f>
        <v>Accessories</v>
      </c>
      <c r="N1020" t="str">
        <f>_xlfn.XLOOKUP(Table1[[#This Row],[Product Code]],Table4[Product Code],Table4[Subcategory])</f>
        <v>Laptop Sleeves</v>
      </c>
    </row>
    <row r="1021" spans="2:14" x14ac:dyDescent="0.3">
      <c r="B1021" s="26" t="s">
        <v>28</v>
      </c>
      <c r="C1021" s="26" t="str">
        <f>IF(_xlfn.XLOOKUP(TRIM(Table1[[#This Row],[Store ID]]), 'Stores Details'!B1023:B1042, 'Stores Details'!G1023:G1042, "") = "Inactive", "Yes", "No")</f>
        <v>No</v>
      </c>
      <c r="D1021" s="14" t="s">
        <v>48</v>
      </c>
      <c r="E1021" s="51">
        <v>45615</v>
      </c>
      <c r="F1021" s="14">
        <v>40</v>
      </c>
      <c r="G1021" s="17">
        <v>32266.399999999998</v>
      </c>
      <c r="H1021" s="27">
        <v>19241.600000000002</v>
      </c>
      <c r="I1021">
        <f>YEAR(Table1[[#This Row],[Date]])</f>
        <v>2024</v>
      </c>
      <c r="J1021" t="str">
        <f>"Q" &amp; ROUNDUP(MONTH(Table1[[#This Row],[Date]])/3, 0) &amp; "'" &amp; RIGHT(YEAR(Table1[[#This Row],[Date]]), 2)</f>
        <v>Q4'24</v>
      </c>
      <c r="K1021" t="str">
        <f>VLOOKUP(Table1[[#This Row],[Store ID]],Table3[[Store ID]:[City]],4,FALSE)</f>
        <v>Portland</v>
      </c>
      <c r="L1021" t="str">
        <f>VLOOKUP(Table1[[#This Row],[Product Code]],Table4[[Product Code]:[Brand]],5,FALSE)</f>
        <v>VoltEdge</v>
      </c>
      <c r="M1021" t="str">
        <f>VLOOKUP(Table1[[#This Row],[Product Code]],Table4[[Product Code]:[Product Category]],3,FALSE)</f>
        <v>Gaming Consoles</v>
      </c>
      <c r="N1021" t="str">
        <f>_xlfn.XLOOKUP(Table1[[#This Row],[Product Code]],Table4[Product Code],Table4[Subcategory])</f>
        <v>Game Consoles</v>
      </c>
    </row>
    <row r="1022" spans="2:14" x14ac:dyDescent="0.3">
      <c r="B1022" s="26" t="s">
        <v>20</v>
      </c>
      <c r="C1022" s="26" t="str">
        <f>IF(_xlfn.XLOOKUP(TRIM(Table1[[#This Row],[Store ID]]), 'Stores Details'!B1024:B1043, 'Stores Details'!G1024:G1043, "") = "Inactive", "Yes", "No")</f>
        <v>No</v>
      </c>
      <c r="D1022" s="14" t="s">
        <v>56</v>
      </c>
      <c r="E1022" s="51">
        <v>45442</v>
      </c>
      <c r="F1022" s="14">
        <v>21</v>
      </c>
      <c r="G1022" s="17">
        <v>8034.1799999999994</v>
      </c>
      <c r="H1022" s="27">
        <v>6348.9299999999994</v>
      </c>
      <c r="I1022">
        <f>YEAR(Table1[[#This Row],[Date]])</f>
        <v>2024</v>
      </c>
      <c r="J1022" t="str">
        <f>"Q" &amp; ROUNDUP(MONTH(Table1[[#This Row],[Date]])/3, 0) &amp; "'" &amp; RIGHT(YEAR(Table1[[#This Row],[Date]]), 2)</f>
        <v>Q2'24</v>
      </c>
      <c r="K1022" t="str">
        <f>VLOOKUP(Table1[[#This Row],[Store ID]],Table3[[Store ID]:[City]],4,FALSE)</f>
        <v>Denver</v>
      </c>
      <c r="L1022" t="str">
        <f>VLOOKUP(Table1[[#This Row],[Product Code]],Table4[[Product Code]:[Brand]],5,FALSE)</f>
        <v>Samsung</v>
      </c>
      <c r="M1022" t="str">
        <f>VLOOKUP(Table1[[#This Row],[Product Code]],Table4[[Product Code]:[Product Category]],3,FALSE)</f>
        <v>Gaming Consoles</v>
      </c>
      <c r="N1022" t="str">
        <f>_xlfn.XLOOKUP(Table1[[#This Row],[Product Code]],Table4[Product Code],Table4[Subcategory])</f>
        <v>VR Headsets</v>
      </c>
    </row>
    <row r="1023" spans="2:14" x14ac:dyDescent="0.3">
      <c r="B1023" s="26" t="s">
        <v>30</v>
      </c>
      <c r="C1023" s="26" t="str">
        <f>IF(_xlfn.XLOOKUP(TRIM(Table1[[#This Row],[Store ID]]), 'Stores Details'!B1025:B1044, 'Stores Details'!G1025:G1044, "") = "Inactive", "Yes", "No")</f>
        <v>No</v>
      </c>
      <c r="D1023" s="14" t="s">
        <v>52</v>
      </c>
      <c r="E1023" s="51">
        <v>44942</v>
      </c>
      <c r="F1023" s="14">
        <v>21</v>
      </c>
      <c r="G1023" s="17">
        <v>5662.02</v>
      </c>
      <c r="H1023" s="27">
        <v>3441.6899999999996</v>
      </c>
      <c r="I1023">
        <f>YEAR(Table1[[#This Row],[Date]])</f>
        <v>2023</v>
      </c>
      <c r="J1023" t="str">
        <f>"Q" &amp; ROUNDUP(MONTH(Table1[[#This Row],[Date]])/3, 0) &amp; "'" &amp; RIGHT(YEAR(Table1[[#This Row],[Date]]), 2)</f>
        <v>Q1'23</v>
      </c>
      <c r="K1023" t="str">
        <f>VLOOKUP(Table1[[#This Row],[Store ID]],Table3[[Store ID]:[City]],4,FALSE)</f>
        <v>Nashville</v>
      </c>
      <c r="L1023" t="str">
        <f>VLOOKUP(Table1[[#This Row],[Product Code]],Table4[[Product Code]:[Brand]],5,FALSE)</f>
        <v>ASUS</v>
      </c>
      <c r="M1023" t="str">
        <f>VLOOKUP(Table1[[#This Row],[Product Code]],Table4[[Product Code]:[Product Category]],3,FALSE)</f>
        <v>Accessories</v>
      </c>
      <c r="N1023" t="str">
        <f>_xlfn.XLOOKUP(Table1[[#This Row],[Product Code]],Table4[Product Code],Table4[Subcategory])</f>
        <v>Chargers</v>
      </c>
    </row>
    <row r="1024" spans="2:14" x14ac:dyDescent="0.3">
      <c r="B1024" s="26" t="s">
        <v>26</v>
      </c>
      <c r="C1024" s="26" t="str">
        <f>IF(_xlfn.XLOOKUP(TRIM(Table1[[#This Row],[Store ID]]), 'Stores Details'!B1026:B1045, 'Stores Details'!G1026:G1045, "") = "Inactive", "Yes", "No")</f>
        <v>No</v>
      </c>
      <c r="D1024" s="14" t="s">
        <v>39</v>
      </c>
      <c r="E1024" s="51">
        <v>45457</v>
      </c>
      <c r="F1024" s="14">
        <v>16</v>
      </c>
      <c r="G1024" s="17">
        <v>6778.72</v>
      </c>
      <c r="H1024" s="27">
        <v>4417.6000000000004</v>
      </c>
      <c r="I1024">
        <f>YEAR(Table1[[#This Row],[Date]])</f>
        <v>2024</v>
      </c>
      <c r="J1024" t="str">
        <f>"Q" &amp; ROUNDUP(MONTH(Table1[[#This Row],[Date]])/3, 0) &amp; "'" &amp; RIGHT(YEAR(Table1[[#This Row],[Date]]), 2)</f>
        <v>Q2'24</v>
      </c>
      <c r="K1024" t="str">
        <f>VLOOKUP(Table1[[#This Row],[Store ID]],Table3[[Store ID]:[City]],4,FALSE)</f>
        <v>Philadelphia</v>
      </c>
      <c r="L1024" t="str">
        <f>VLOOKUP(Table1[[#This Row],[Product Code]],Table4[[Product Code]:[Brand]],5,FALSE)</f>
        <v>Apple</v>
      </c>
      <c r="M1024" t="str">
        <f>VLOOKUP(Table1[[#This Row],[Product Code]],Table4[[Product Code]:[Product Category]],3,FALSE)</f>
        <v>Laptops</v>
      </c>
      <c r="N1024" t="str">
        <f>_xlfn.XLOOKUP(Table1[[#This Row],[Product Code]],Table4[Product Code],Table4[Subcategory])</f>
        <v>Ultrabooks</v>
      </c>
    </row>
    <row r="1025" spans="2:14" x14ac:dyDescent="0.3">
      <c r="B1025" s="26" t="s">
        <v>14</v>
      </c>
      <c r="C1025" s="26" t="str">
        <f>IF(_xlfn.XLOOKUP(TRIM(Table1[[#This Row],[Store ID]]), 'Stores Details'!B1027:B1046, 'Stores Details'!G1027:G1046, "") = "Inactive", "Yes", "No")</f>
        <v>No</v>
      </c>
      <c r="D1025" s="14" t="s">
        <v>34</v>
      </c>
      <c r="E1025" s="51">
        <v>45344</v>
      </c>
      <c r="F1025" s="14">
        <v>28</v>
      </c>
      <c r="G1025" s="17">
        <v>9048.1999999999989</v>
      </c>
      <c r="H1025" s="27">
        <v>5596.08</v>
      </c>
      <c r="I1025">
        <f>YEAR(Table1[[#This Row],[Date]])</f>
        <v>2024</v>
      </c>
      <c r="J1025" t="str">
        <f>"Q" &amp; ROUNDUP(MONTH(Table1[[#This Row],[Date]])/3, 0) &amp; "'" &amp; RIGHT(YEAR(Table1[[#This Row],[Date]]), 2)</f>
        <v>Q1'24</v>
      </c>
      <c r="K1025" t="str">
        <f>VLOOKUP(Table1[[#This Row],[Store ID]],Table3[[Store ID]:[City]],4,FALSE)</f>
        <v>Los Angeles</v>
      </c>
      <c r="L1025" t="str">
        <f>VLOOKUP(Table1[[#This Row],[Product Code]],Table4[[Product Code]:[Brand]],5,FALSE)</f>
        <v>Samsung</v>
      </c>
      <c r="M1025" t="str">
        <f>VLOOKUP(Table1[[#This Row],[Product Code]],Table4[[Product Code]:[Product Category]],3,FALSE)</f>
        <v>Gaming Consoles</v>
      </c>
      <c r="N1025" t="str">
        <f>_xlfn.XLOOKUP(Table1[[#This Row],[Product Code]],Table4[Product Code],Table4[Subcategory])</f>
        <v>Game Consoles</v>
      </c>
    </row>
    <row r="1026" spans="2:14" x14ac:dyDescent="0.3">
      <c r="B1026" s="26" t="s">
        <v>24</v>
      </c>
      <c r="C1026" s="26" t="str">
        <f>IF(_xlfn.XLOOKUP(TRIM(Table1[[#This Row],[Store ID]]), 'Stores Details'!B1028:B1047, 'Stores Details'!G1028:G1047, "") = "Inactive", "Yes", "No")</f>
        <v>No</v>
      </c>
      <c r="D1026" s="14" t="s">
        <v>38</v>
      </c>
      <c r="E1026" s="51">
        <v>45333</v>
      </c>
      <c r="F1026" s="14">
        <v>26</v>
      </c>
      <c r="G1026" s="17">
        <v>30436.640000000003</v>
      </c>
      <c r="H1026" s="27">
        <v>24314.42</v>
      </c>
      <c r="I1026">
        <f>YEAR(Table1[[#This Row],[Date]])</f>
        <v>2024</v>
      </c>
      <c r="J1026" t="str">
        <f>"Q" &amp; ROUNDUP(MONTH(Table1[[#This Row],[Date]])/3, 0) &amp; "'" &amp; RIGHT(YEAR(Table1[[#This Row],[Date]]), 2)</f>
        <v>Q1'24</v>
      </c>
      <c r="K1026" t="str">
        <f>VLOOKUP(Table1[[#This Row],[Store ID]],Table3[[Store ID]:[City]],4,FALSE)</f>
        <v>Atlanta</v>
      </c>
      <c r="L1026" t="str">
        <f>VLOOKUP(Table1[[#This Row],[Product Code]],Table4[[Product Code]:[Brand]],5,FALSE)</f>
        <v>HP</v>
      </c>
      <c r="M1026" t="str">
        <f>VLOOKUP(Table1[[#This Row],[Product Code]],Table4[[Product Code]:[Product Category]],3,FALSE)</f>
        <v>Gaming Consoles</v>
      </c>
      <c r="N1026" t="str">
        <f>_xlfn.XLOOKUP(Table1[[#This Row],[Product Code]],Table4[Product Code],Table4[Subcategory])</f>
        <v>Game Consoles</v>
      </c>
    </row>
    <row r="1027" spans="2:14" x14ac:dyDescent="0.3">
      <c r="B1027" s="26" t="s">
        <v>25</v>
      </c>
      <c r="C1027" s="26" t="str">
        <f>IF(_xlfn.XLOOKUP(TRIM(Table1[[#This Row],[Store ID]]), 'Stores Details'!B1029:B1048, 'Stores Details'!G1029:G1048, "") = "Inactive", "Yes", "No")</f>
        <v>No</v>
      </c>
      <c r="D1027" s="14" t="s">
        <v>52</v>
      </c>
      <c r="E1027" s="51">
        <v>45023</v>
      </c>
      <c r="F1027" s="14">
        <v>6</v>
      </c>
      <c r="G1027" s="17">
        <v>1617.72</v>
      </c>
      <c r="H1027" s="27">
        <v>983.33999999999992</v>
      </c>
      <c r="I1027">
        <f>YEAR(Table1[[#This Row],[Date]])</f>
        <v>2023</v>
      </c>
      <c r="J1027" t="str">
        <f>"Q" &amp; ROUNDUP(MONTH(Table1[[#This Row],[Date]])/3, 0) &amp; "'" &amp; RIGHT(YEAR(Table1[[#This Row],[Date]]), 2)</f>
        <v>Q2'23</v>
      </c>
      <c r="K1027" t="str">
        <f>VLOOKUP(Table1[[#This Row],[Store ID]],Table3[[Store ID]:[City]],4,FALSE)</f>
        <v>Dallas</v>
      </c>
      <c r="L1027" t="str">
        <f>VLOOKUP(Table1[[#This Row],[Product Code]],Table4[[Product Code]:[Brand]],5,FALSE)</f>
        <v>ASUS</v>
      </c>
      <c r="M1027" t="str">
        <f>VLOOKUP(Table1[[#This Row],[Product Code]],Table4[[Product Code]:[Product Category]],3,FALSE)</f>
        <v>Accessories</v>
      </c>
      <c r="N1027" t="str">
        <f>_xlfn.XLOOKUP(Table1[[#This Row],[Product Code]],Table4[Product Code],Table4[Subcategory])</f>
        <v>Chargers</v>
      </c>
    </row>
    <row r="1028" spans="2:14" x14ac:dyDescent="0.3">
      <c r="B1028" s="26" t="s">
        <v>20</v>
      </c>
      <c r="C1028" s="26" t="str">
        <f>IF(_xlfn.XLOOKUP(TRIM(Table1[[#This Row],[Store ID]]), 'Stores Details'!B1030:B1049, 'Stores Details'!G1030:G1049, "") = "Inactive", "Yes", "No")</f>
        <v>No</v>
      </c>
      <c r="D1028" s="14" t="s">
        <v>44</v>
      </c>
      <c r="E1028" s="51">
        <v>45427</v>
      </c>
      <c r="F1028" s="14">
        <v>3</v>
      </c>
      <c r="G1028" s="17">
        <v>2841.1499999999996</v>
      </c>
      <c r="H1028" s="27">
        <v>2002.1399999999999</v>
      </c>
      <c r="I1028">
        <f>YEAR(Table1[[#This Row],[Date]])</f>
        <v>2024</v>
      </c>
      <c r="J1028" t="str">
        <f>"Q" &amp; ROUNDUP(MONTH(Table1[[#This Row],[Date]])/3, 0) &amp; "'" &amp; RIGHT(YEAR(Table1[[#This Row],[Date]]), 2)</f>
        <v>Q2'24</v>
      </c>
      <c r="K1028" t="str">
        <f>VLOOKUP(Table1[[#This Row],[Store ID]],Table3[[Store ID]:[City]],4,FALSE)</f>
        <v>Denver</v>
      </c>
      <c r="L1028" t="str">
        <f>VLOOKUP(Table1[[#This Row],[Product Code]],Table4[[Product Code]:[Brand]],5,FALSE)</f>
        <v>Bose</v>
      </c>
      <c r="M1028" t="str">
        <f>VLOOKUP(Table1[[#This Row],[Product Code]],Table4[[Product Code]:[Product Category]],3,FALSE)</f>
        <v>Accessories</v>
      </c>
      <c r="N1028" t="str">
        <f>_xlfn.XLOOKUP(Table1[[#This Row],[Product Code]],Table4[Product Code],Table4[Subcategory])</f>
        <v>Keyboards</v>
      </c>
    </row>
    <row r="1029" spans="2:14" x14ac:dyDescent="0.3">
      <c r="B1029" s="26" t="s">
        <v>18</v>
      </c>
      <c r="C1029" s="26" t="str">
        <f>IF(_xlfn.XLOOKUP(TRIM(Table1[[#This Row],[Store ID]]), 'Stores Details'!B1031:B1050, 'Stores Details'!G1031:G1050, "") = "Inactive", "Yes", "No")</f>
        <v>No</v>
      </c>
      <c r="D1029" s="14" t="s">
        <v>36</v>
      </c>
      <c r="E1029" s="51">
        <v>45477</v>
      </c>
      <c r="F1029" s="14">
        <v>1</v>
      </c>
      <c r="G1029" s="17">
        <v>729.98</v>
      </c>
      <c r="H1029" s="27">
        <v>588.99</v>
      </c>
      <c r="I1029">
        <f>YEAR(Table1[[#This Row],[Date]])</f>
        <v>2024</v>
      </c>
      <c r="J1029" t="str">
        <f>"Q" &amp; ROUNDUP(MONTH(Table1[[#This Row],[Date]])/3, 0) &amp; "'" &amp; RIGHT(YEAR(Table1[[#This Row],[Date]]), 2)</f>
        <v>Q3'24</v>
      </c>
      <c r="K1029" t="str">
        <f>VLOOKUP(Table1[[#This Row],[Store ID]],Table3[[Store ID]:[City]],4,FALSE)</f>
        <v>Minneapolis</v>
      </c>
      <c r="L1029" t="str">
        <f>VLOOKUP(Table1[[#This Row],[Product Code]],Table4[[Product Code]:[Brand]],5,FALSE)</f>
        <v>VoltEdge</v>
      </c>
      <c r="M1029" t="str">
        <f>VLOOKUP(Table1[[#This Row],[Product Code]],Table4[[Product Code]:[Product Category]],3,FALSE)</f>
        <v>Gaming Consoles</v>
      </c>
      <c r="N1029" t="str">
        <f>_xlfn.XLOOKUP(Table1[[#This Row],[Product Code]],Table4[Product Code],Table4[Subcategory])</f>
        <v>VR Headsets</v>
      </c>
    </row>
    <row r="1030" spans="2:14" x14ac:dyDescent="0.3">
      <c r="B1030" s="26" t="s">
        <v>18</v>
      </c>
      <c r="C1030" s="26" t="str">
        <f>IF(_xlfn.XLOOKUP(TRIM(Table1[[#This Row],[Store ID]]), 'Stores Details'!B1032:B1051, 'Stores Details'!G1032:G1051, "") = "Inactive", "Yes", "No")</f>
        <v>No</v>
      </c>
      <c r="D1030" s="14" t="s">
        <v>60</v>
      </c>
      <c r="E1030" s="51">
        <v>45005</v>
      </c>
      <c r="F1030" s="14">
        <v>22</v>
      </c>
      <c r="G1030" s="17">
        <v>4749.58</v>
      </c>
      <c r="H1030" s="27">
        <v>3437.94</v>
      </c>
      <c r="I1030">
        <f>YEAR(Table1[[#This Row],[Date]])</f>
        <v>2023</v>
      </c>
      <c r="J1030" t="str">
        <f>"Q" &amp; ROUNDUP(MONTH(Table1[[#This Row],[Date]])/3, 0) &amp; "'" &amp; RIGHT(YEAR(Table1[[#This Row],[Date]]), 2)</f>
        <v>Q1'23</v>
      </c>
      <c r="K1030" t="str">
        <f>VLOOKUP(Table1[[#This Row],[Store ID]],Table3[[Store ID]:[City]],4,FALSE)</f>
        <v>Minneapolis</v>
      </c>
      <c r="L1030" t="str">
        <f>VLOOKUP(Table1[[#This Row],[Product Code]],Table4[[Product Code]:[Brand]],5,FALSE)</f>
        <v>Dell</v>
      </c>
      <c r="M1030" t="str">
        <f>VLOOKUP(Table1[[#This Row],[Product Code]],Table4[[Product Code]:[Product Category]],3,FALSE)</f>
        <v>Accessories</v>
      </c>
      <c r="N1030" t="str">
        <f>_xlfn.XLOOKUP(Table1[[#This Row],[Product Code]],Table4[Product Code],Table4[Subcategory])</f>
        <v>Chargers</v>
      </c>
    </row>
    <row r="1031" spans="2:14" x14ac:dyDescent="0.3">
      <c r="B1031" s="26" t="s">
        <v>14</v>
      </c>
      <c r="C1031" s="26" t="str">
        <f>IF(_xlfn.XLOOKUP(TRIM(Table1[[#This Row],[Store ID]]), 'Stores Details'!B1033:B1052, 'Stores Details'!G1033:G1052, "") = "Inactive", "Yes", "No")</f>
        <v>No</v>
      </c>
      <c r="D1031" s="14" t="s">
        <v>31</v>
      </c>
      <c r="E1031" s="51">
        <v>45496</v>
      </c>
      <c r="F1031" s="14">
        <v>13</v>
      </c>
      <c r="G1031" s="17">
        <v>7893.99</v>
      </c>
      <c r="H1031" s="27">
        <v>4840.42</v>
      </c>
      <c r="I1031">
        <f>YEAR(Table1[[#This Row],[Date]])</f>
        <v>2024</v>
      </c>
      <c r="J1031" t="str">
        <f>"Q" &amp; ROUNDUP(MONTH(Table1[[#This Row],[Date]])/3, 0) &amp; "'" &amp; RIGHT(YEAR(Table1[[#This Row],[Date]]), 2)</f>
        <v>Q3'24</v>
      </c>
      <c r="K1031" t="str">
        <f>VLOOKUP(Table1[[#This Row],[Store ID]],Table3[[Store ID]:[City]],4,FALSE)</f>
        <v>Los Angeles</v>
      </c>
      <c r="L1031" t="str">
        <f>VLOOKUP(Table1[[#This Row],[Product Code]],Table4[[Product Code]:[Brand]],5,FALSE)</f>
        <v>VoltEdge</v>
      </c>
      <c r="M1031" t="str">
        <f>VLOOKUP(Table1[[#This Row],[Product Code]],Table4[[Product Code]:[Product Category]],3,FALSE)</f>
        <v>Laptops</v>
      </c>
      <c r="N1031" t="str">
        <f>_xlfn.XLOOKUP(Table1[[#This Row],[Product Code]],Table4[Product Code],Table4[Subcategory])</f>
        <v>Ultrabooks</v>
      </c>
    </row>
    <row r="1032" spans="2:14" x14ac:dyDescent="0.3">
      <c r="B1032" s="26" t="s">
        <v>24</v>
      </c>
      <c r="C1032" s="26" t="str">
        <f>IF(_xlfn.XLOOKUP(TRIM(Table1[[#This Row],[Store ID]]), 'Stores Details'!B1034:B1053, 'Stores Details'!G1034:G1053, "") = "Inactive", "Yes", "No")</f>
        <v>No</v>
      </c>
      <c r="D1032" s="14" t="s">
        <v>43</v>
      </c>
      <c r="E1032" s="51">
        <v>45456</v>
      </c>
      <c r="F1032" s="14">
        <v>7</v>
      </c>
      <c r="G1032" s="17">
        <v>9317.49</v>
      </c>
      <c r="H1032" s="27">
        <v>5723.34</v>
      </c>
      <c r="I1032">
        <f>YEAR(Table1[[#This Row],[Date]])</f>
        <v>2024</v>
      </c>
      <c r="J1032" t="str">
        <f>"Q" &amp; ROUNDUP(MONTH(Table1[[#This Row],[Date]])/3, 0) &amp; "'" &amp; RIGHT(YEAR(Table1[[#This Row],[Date]]), 2)</f>
        <v>Q2'24</v>
      </c>
      <c r="K1032" t="str">
        <f>VLOOKUP(Table1[[#This Row],[Store ID]],Table3[[Store ID]:[City]],4,FALSE)</f>
        <v>Atlanta</v>
      </c>
      <c r="L1032" t="str">
        <f>VLOOKUP(Table1[[#This Row],[Product Code]],Table4[[Product Code]:[Brand]],5,FALSE)</f>
        <v>Apple</v>
      </c>
      <c r="M1032" t="str">
        <f>VLOOKUP(Table1[[#This Row],[Product Code]],Table4[[Product Code]:[Product Category]],3,FALSE)</f>
        <v>Smart Gadgets</v>
      </c>
      <c r="N1032" t="str">
        <f>_xlfn.XLOOKUP(Table1[[#This Row],[Product Code]],Table4[Product Code],Table4[Subcategory])</f>
        <v>Smartwatches</v>
      </c>
    </row>
    <row r="1033" spans="2:14" x14ac:dyDescent="0.3">
      <c r="B1033" s="26" t="s">
        <v>26</v>
      </c>
      <c r="C1033" s="26" t="str">
        <f>IF(_xlfn.XLOOKUP(TRIM(Table1[[#This Row],[Store ID]]), 'Stores Details'!B1035:B1054, 'Stores Details'!G1035:G1054, "") = "Inactive", "Yes", "No")</f>
        <v>No</v>
      </c>
      <c r="D1033" s="14" t="s">
        <v>48</v>
      </c>
      <c r="E1033" s="51">
        <v>45540</v>
      </c>
      <c r="F1033" s="14">
        <v>3</v>
      </c>
      <c r="G1033" s="17">
        <v>2419.98</v>
      </c>
      <c r="H1033" s="27">
        <v>1443.1200000000001</v>
      </c>
      <c r="I1033">
        <f>YEAR(Table1[[#This Row],[Date]])</f>
        <v>2024</v>
      </c>
      <c r="J1033" t="str">
        <f>"Q" &amp; ROUNDUP(MONTH(Table1[[#This Row],[Date]])/3, 0) &amp; "'" &amp; RIGHT(YEAR(Table1[[#This Row],[Date]]), 2)</f>
        <v>Q3'24</v>
      </c>
      <c r="K1033" t="str">
        <f>VLOOKUP(Table1[[#This Row],[Store ID]],Table3[[Store ID]:[City]],4,FALSE)</f>
        <v>Philadelphia</v>
      </c>
      <c r="L1033" t="str">
        <f>VLOOKUP(Table1[[#This Row],[Product Code]],Table4[[Product Code]:[Brand]],5,FALSE)</f>
        <v>VoltEdge</v>
      </c>
      <c r="M1033" t="str">
        <f>VLOOKUP(Table1[[#This Row],[Product Code]],Table4[[Product Code]:[Product Category]],3,FALSE)</f>
        <v>Gaming Consoles</v>
      </c>
      <c r="N1033" t="str">
        <f>_xlfn.XLOOKUP(Table1[[#This Row],[Product Code]],Table4[Product Code],Table4[Subcategory])</f>
        <v>Game Consoles</v>
      </c>
    </row>
    <row r="1034" spans="2:14" x14ac:dyDescent="0.3">
      <c r="B1034" s="26" t="s">
        <v>21</v>
      </c>
      <c r="C1034" s="26" t="str">
        <f>IF(_xlfn.XLOOKUP(TRIM(Table1[[#This Row],[Store ID]]), 'Stores Details'!B1036:B1055, 'Stores Details'!G1036:G1055, "") = "Inactive", "Yes", "No")</f>
        <v>No</v>
      </c>
      <c r="D1034" s="14" t="s">
        <v>42</v>
      </c>
      <c r="E1034" s="51">
        <v>45446</v>
      </c>
      <c r="F1034" s="14">
        <v>5</v>
      </c>
      <c r="G1034" s="17">
        <v>6378.0499999999993</v>
      </c>
      <c r="H1034" s="27">
        <v>3976.95</v>
      </c>
      <c r="I1034">
        <f>YEAR(Table1[[#This Row],[Date]])</f>
        <v>2024</v>
      </c>
      <c r="J1034" t="str">
        <f>"Q" &amp; ROUNDUP(MONTH(Table1[[#This Row],[Date]])/3, 0) &amp; "'" &amp; RIGHT(YEAR(Table1[[#This Row],[Date]]), 2)</f>
        <v>Q2'24</v>
      </c>
      <c r="K1034" t="str">
        <f>VLOOKUP(Table1[[#This Row],[Store ID]],Table3[[Store ID]:[City]],4,FALSE)</f>
        <v>Raleigh</v>
      </c>
      <c r="L1034" t="str">
        <f>VLOOKUP(Table1[[#This Row],[Product Code]],Table4[[Product Code]:[Brand]],5,FALSE)</f>
        <v>Dell</v>
      </c>
      <c r="M1034" t="str">
        <f>VLOOKUP(Table1[[#This Row],[Product Code]],Table4[[Product Code]:[Product Category]],3,FALSE)</f>
        <v>Headphones</v>
      </c>
      <c r="N1034" t="str">
        <f>_xlfn.XLOOKUP(Table1[[#This Row],[Product Code]],Table4[Product Code],Table4[Subcategory])</f>
        <v>Wired Headphones</v>
      </c>
    </row>
    <row r="1035" spans="2:14" x14ac:dyDescent="0.3">
      <c r="B1035" s="26" t="s">
        <v>28</v>
      </c>
      <c r="C1035" s="26" t="str">
        <f>IF(_xlfn.XLOOKUP(TRIM(Table1[[#This Row],[Store ID]]), 'Stores Details'!B1037:B1056, 'Stores Details'!G1037:G1056, "") = "Inactive", "Yes", "No")</f>
        <v>No</v>
      </c>
      <c r="D1035" s="14" t="s">
        <v>75</v>
      </c>
      <c r="E1035" s="51">
        <v>44986</v>
      </c>
      <c r="F1035" s="14">
        <v>22</v>
      </c>
      <c r="G1035" s="17">
        <v>3587.1000000000004</v>
      </c>
      <c r="H1035" s="27">
        <v>2774.42</v>
      </c>
      <c r="I1035">
        <f>YEAR(Table1[[#This Row],[Date]])</f>
        <v>2023</v>
      </c>
      <c r="J1035" t="str">
        <f>"Q" &amp; ROUNDUP(MONTH(Table1[[#This Row],[Date]])/3, 0) &amp; "'" &amp; RIGHT(YEAR(Table1[[#This Row],[Date]]), 2)</f>
        <v>Q1'23</v>
      </c>
      <c r="K1035" t="str">
        <f>VLOOKUP(Table1[[#This Row],[Store ID]],Table3[[Store ID]:[City]],4,FALSE)</f>
        <v>Portland</v>
      </c>
      <c r="L1035" t="str">
        <f>VLOOKUP(Table1[[#This Row],[Product Code]],Table4[[Product Code]:[Brand]],5,FALSE)</f>
        <v>VoltEdge</v>
      </c>
      <c r="M1035" t="str">
        <f>VLOOKUP(Table1[[#This Row],[Product Code]],Table4[[Product Code]:[Product Category]],3,FALSE)</f>
        <v>Accessories</v>
      </c>
      <c r="N1035" t="str">
        <f>_xlfn.XLOOKUP(Table1[[#This Row],[Product Code]],Table4[Product Code],Table4[Subcategory])</f>
        <v>Keyboards</v>
      </c>
    </row>
    <row r="1036" spans="2:14" x14ac:dyDescent="0.3">
      <c r="B1036" s="26" t="s">
        <v>30</v>
      </c>
      <c r="C1036" s="26" t="str">
        <f>IF(_xlfn.XLOOKUP(TRIM(Table1[[#This Row],[Store ID]]), 'Stores Details'!B1038:B1057, 'Stores Details'!G1038:G1057, "") = "Inactive", "Yes", "No")</f>
        <v>No</v>
      </c>
      <c r="D1036" s="14" t="s">
        <v>75</v>
      </c>
      <c r="E1036" s="51">
        <v>45391</v>
      </c>
      <c r="F1036" s="14">
        <v>9</v>
      </c>
      <c r="G1036" s="17">
        <v>1467.45</v>
      </c>
      <c r="H1036" s="27">
        <v>1134.99</v>
      </c>
      <c r="I1036">
        <f>YEAR(Table1[[#This Row],[Date]])</f>
        <v>2024</v>
      </c>
      <c r="J1036" t="str">
        <f>"Q" &amp; ROUNDUP(MONTH(Table1[[#This Row],[Date]])/3, 0) &amp; "'" &amp; RIGHT(YEAR(Table1[[#This Row],[Date]]), 2)</f>
        <v>Q2'24</v>
      </c>
      <c r="K1036" t="str">
        <f>VLOOKUP(Table1[[#This Row],[Store ID]],Table3[[Store ID]:[City]],4,FALSE)</f>
        <v>Nashville</v>
      </c>
      <c r="L1036" t="str">
        <f>VLOOKUP(Table1[[#This Row],[Product Code]],Table4[[Product Code]:[Brand]],5,FALSE)</f>
        <v>VoltEdge</v>
      </c>
      <c r="M1036" t="str">
        <f>VLOOKUP(Table1[[#This Row],[Product Code]],Table4[[Product Code]:[Product Category]],3,FALSE)</f>
        <v>Accessories</v>
      </c>
      <c r="N1036" t="str">
        <f>_xlfn.XLOOKUP(Table1[[#This Row],[Product Code]],Table4[Product Code],Table4[Subcategory])</f>
        <v>Keyboards</v>
      </c>
    </row>
    <row r="1037" spans="2:14" x14ac:dyDescent="0.3">
      <c r="B1037" s="26" t="s">
        <v>14</v>
      </c>
      <c r="C1037" s="26" t="str">
        <f>IF(_xlfn.XLOOKUP(TRIM(Table1[[#This Row],[Store ID]]), 'Stores Details'!B1039:B1058, 'Stores Details'!G1039:G1058, "") = "Inactive", "Yes", "No")</f>
        <v>No</v>
      </c>
      <c r="D1037" s="14" t="s">
        <v>40</v>
      </c>
      <c r="E1037" s="51">
        <v>45440</v>
      </c>
      <c r="F1037" s="14">
        <v>9</v>
      </c>
      <c r="G1037" s="17">
        <v>12184.11</v>
      </c>
      <c r="H1037" s="27">
        <v>8770.14</v>
      </c>
      <c r="I1037">
        <f>YEAR(Table1[[#This Row],[Date]])</f>
        <v>2024</v>
      </c>
      <c r="J1037" t="str">
        <f>"Q" &amp; ROUNDUP(MONTH(Table1[[#This Row],[Date]])/3, 0) &amp; "'" &amp; RIGHT(YEAR(Table1[[#This Row],[Date]]), 2)</f>
        <v>Q2'24</v>
      </c>
      <c r="K1037" t="str">
        <f>VLOOKUP(Table1[[#This Row],[Store ID]],Table3[[Store ID]:[City]],4,FALSE)</f>
        <v>Los Angeles</v>
      </c>
      <c r="L1037" t="str">
        <f>VLOOKUP(Table1[[#This Row],[Product Code]],Table4[[Product Code]:[Brand]],5,FALSE)</f>
        <v>HP</v>
      </c>
      <c r="M1037" t="str">
        <f>VLOOKUP(Table1[[#This Row],[Product Code]],Table4[[Product Code]:[Product Category]],3,FALSE)</f>
        <v>Gaming Consoles</v>
      </c>
      <c r="N1037" t="str">
        <f>_xlfn.XLOOKUP(Table1[[#This Row],[Product Code]],Table4[Product Code],Table4[Subcategory])</f>
        <v>Game Consoles</v>
      </c>
    </row>
    <row r="1038" spans="2:14" x14ac:dyDescent="0.3">
      <c r="B1038" s="26" t="s">
        <v>27</v>
      </c>
      <c r="C1038" s="26" t="str">
        <f>IF(_xlfn.XLOOKUP(TRIM(Table1[[#This Row],[Store ID]]), 'Stores Details'!B1040:B1059, 'Stores Details'!G1040:G1059, "") = "Inactive", "Yes", "No")</f>
        <v>No</v>
      </c>
      <c r="D1038" s="14" t="s">
        <v>32</v>
      </c>
      <c r="E1038" s="51">
        <v>45397</v>
      </c>
      <c r="F1038" s="14">
        <v>11</v>
      </c>
      <c r="G1038" s="17">
        <v>2012.78</v>
      </c>
      <c r="H1038" s="27">
        <v>1529.11</v>
      </c>
      <c r="I1038">
        <f>YEAR(Table1[[#This Row],[Date]])</f>
        <v>2024</v>
      </c>
      <c r="J1038" t="str">
        <f>"Q" &amp; ROUNDUP(MONTH(Table1[[#This Row],[Date]])/3, 0) &amp; "'" &amp; RIGHT(YEAR(Table1[[#This Row],[Date]]), 2)</f>
        <v>Q2'24</v>
      </c>
      <c r="K1038" t="str">
        <f>VLOOKUP(Table1[[#This Row],[Store ID]],Table3[[Store ID]:[City]],4,FALSE)</f>
        <v>New York</v>
      </c>
      <c r="L1038" t="str">
        <f>VLOOKUP(Table1[[#This Row],[Product Code]],Table4[[Product Code]:[Brand]],5,FALSE)</f>
        <v>Sony</v>
      </c>
      <c r="M1038" t="str">
        <f>VLOOKUP(Table1[[#This Row],[Product Code]],Table4[[Product Code]:[Product Category]],3,FALSE)</f>
        <v>Accessories</v>
      </c>
      <c r="N1038" t="str">
        <f>_xlfn.XLOOKUP(Table1[[#This Row],[Product Code]],Table4[Product Code],Table4[Subcategory])</f>
        <v>Chargers</v>
      </c>
    </row>
    <row r="1039" spans="2:14" x14ac:dyDescent="0.3">
      <c r="B1039" s="26" t="s">
        <v>24</v>
      </c>
      <c r="C1039" s="26" t="str">
        <f>IF(_xlfn.XLOOKUP(TRIM(Table1[[#This Row],[Store ID]]), 'Stores Details'!B1041:B1060, 'Stores Details'!G1041:G1060, "") = "Inactive", "Yes", "No")</f>
        <v>No</v>
      </c>
      <c r="D1039" s="14" t="s">
        <v>40</v>
      </c>
      <c r="E1039" s="51">
        <v>45449</v>
      </c>
      <c r="F1039" s="14">
        <v>8</v>
      </c>
      <c r="G1039" s="17">
        <v>10830.32</v>
      </c>
      <c r="H1039" s="27">
        <v>7795.68</v>
      </c>
      <c r="I1039">
        <f>YEAR(Table1[[#This Row],[Date]])</f>
        <v>2024</v>
      </c>
      <c r="J1039" t="str">
        <f>"Q" &amp; ROUNDUP(MONTH(Table1[[#This Row],[Date]])/3, 0) &amp; "'" &amp; RIGHT(YEAR(Table1[[#This Row],[Date]]), 2)</f>
        <v>Q2'24</v>
      </c>
      <c r="K1039" t="str">
        <f>VLOOKUP(Table1[[#This Row],[Store ID]],Table3[[Store ID]:[City]],4,FALSE)</f>
        <v>Atlanta</v>
      </c>
      <c r="L1039" t="str">
        <f>VLOOKUP(Table1[[#This Row],[Product Code]],Table4[[Product Code]:[Brand]],5,FALSE)</f>
        <v>HP</v>
      </c>
      <c r="M1039" t="str">
        <f>VLOOKUP(Table1[[#This Row],[Product Code]],Table4[[Product Code]:[Product Category]],3,FALSE)</f>
        <v>Gaming Consoles</v>
      </c>
      <c r="N1039" t="str">
        <f>_xlfn.XLOOKUP(Table1[[#This Row],[Product Code]],Table4[Product Code],Table4[Subcategory])</f>
        <v>Game Consoles</v>
      </c>
    </row>
    <row r="1040" spans="2:14" x14ac:dyDescent="0.3">
      <c r="B1040" s="26" t="s">
        <v>14</v>
      </c>
      <c r="C1040" s="26" t="str">
        <f>IF(_xlfn.XLOOKUP(TRIM(Table1[[#This Row],[Store ID]]), 'Stores Details'!B1042:B1061, 'Stores Details'!G1042:G1061, "") = "Inactive", "Yes", "No")</f>
        <v>No</v>
      </c>
      <c r="D1040" s="14" t="s">
        <v>72</v>
      </c>
      <c r="E1040" s="51">
        <v>45165</v>
      </c>
      <c r="F1040" s="14">
        <v>18</v>
      </c>
      <c r="G1040" s="17">
        <v>9656.64</v>
      </c>
      <c r="H1040" s="27">
        <v>7038.5399999999991</v>
      </c>
      <c r="I1040">
        <f>YEAR(Table1[[#This Row],[Date]])</f>
        <v>2023</v>
      </c>
      <c r="J1040" t="str">
        <f>"Q" &amp; ROUNDUP(MONTH(Table1[[#This Row],[Date]])/3, 0) &amp; "'" &amp; RIGHT(YEAR(Table1[[#This Row],[Date]]), 2)</f>
        <v>Q3'23</v>
      </c>
      <c r="K1040" t="str">
        <f>VLOOKUP(Table1[[#This Row],[Store ID]],Table3[[Store ID]:[City]],4,FALSE)</f>
        <v>Los Angeles</v>
      </c>
      <c r="L1040" t="str">
        <f>VLOOKUP(Table1[[#This Row],[Product Code]],Table4[[Product Code]:[Brand]],5,FALSE)</f>
        <v>VoltEdge</v>
      </c>
      <c r="M1040" t="str">
        <f>VLOOKUP(Table1[[#This Row],[Product Code]],Table4[[Product Code]:[Product Category]],3,FALSE)</f>
        <v>Gaming Consoles</v>
      </c>
      <c r="N1040" t="str">
        <f>_xlfn.XLOOKUP(Table1[[#This Row],[Product Code]],Table4[Product Code],Table4[Subcategory])</f>
        <v>Game Consoles</v>
      </c>
    </row>
    <row r="1041" spans="2:14" x14ac:dyDescent="0.3">
      <c r="B1041" s="26" t="s">
        <v>14</v>
      </c>
      <c r="C1041" s="26" t="str">
        <f>IF(_xlfn.XLOOKUP(TRIM(Table1[[#This Row],[Store ID]]), 'Stores Details'!B1043:B1062, 'Stores Details'!G1043:G1062, "") = "Inactive", "Yes", "No")</f>
        <v>No</v>
      </c>
      <c r="D1041" s="14" t="s">
        <v>48</v>
      </c>
      <c r="E1041" s="51">
        <v>45335</v>
      </c>
      <c r="F1041" s="14">
        <v>17</v>
      </c>
      <c r="G1041" s="17">
        <v>13713.22</v>
      </c>
      <c r="H1041" s="27">
        <v>8177.68</v>
      </c>
      <c r="I1041">
        <f>YEAR(Table1[[#This Row],[Date]])</f>
        <v>2024</v>
      </c>
      <c r="J1041" t="str">
        <f>"Q" &amp; ROUNDUP(MONTH(Table1[[#This Row],[Date]])/3, 0) &amp; "'" &amp; RIGHT(YEAR(Table1[[#This Row],[Date]]), 2)</f>
        <v>Q1'24</v>
      </c>
      <c r="K1041" t="str">
        <f>VLOOKUP(Table1[[#This Row],[Store ID]],Table3[[Store ID]:[City]],4,FALSE)</f>
        <v>Los Angeles</v>
      </c>
      <c r="L1041" t="str">
        <f>VLOOKUP(Table1[[#This Row],[Product Code]],Table4[[Product Code]:[Brand]],5,FALSE)</f>
        <v>VoltEdge</v>
      </c>
      <c r="M1041" t="str">
        <f>VLOOKUP(Table1[[#This Row],[Product Code]],Table4[[Product Code]:[Product Category]],3,FALSE)</f>
        <v>Gaming Consoles</v>
      </c>
      <c r="N1041" t="str">
        <f>_xlfn.XLOOKUP(Table1[[#This Row],[Product Code]],Table4[Product Code],Table4[Subcategory])</f>
        <v>Game Consoles</v>
      </c>
    </row>
    <row r="1042" spans="2:14" x14ac:dyDescent="0.3">
      <c r="B1042" s="26" t="s">
        <v>16</v>
      </c>
      <c r="C1042" s="26" t="str">
        <f>IF(_xlfn.XLOOKUP(TRIM(Table1[[#This Row],[Store ID]]), 'Stores Details'!B1044:B1063, 'Stores Details'!G1044:G1063, "") = "Inactive", "Yes", "No")</f>
        <v>No</v>
      </c>
      <c r="D1042" s="14" t="s">
        <v>65</v>
      </c>
      <c r="E1042" s="51">
        <v>44938</v>
      </c>
      <c r="F1042" s="14">
        <v>30</v>
      </c>
      <c r="G1042" s="17">
        <v>43359</v>
      </c>
      <c r="H1042" s="27">
        <v>29108.1</v>
      </c>
      <c r="I1042">
        <f>YEAR(Table1[[#This Row],[Date]])</f>
        <v>2023</v>
      </c>
      <c r="J1042" t="str">
        <f>"Q" &amp; ROUNDUP(MONTH(Table1[[#This Row],[Date]])/3, 0) &amp; "'" &amp; RIGHT(YEAR(Table1[[#This Row],[Date]]), 2)</f>
        <v>Q1'23</v>
      </c>
      <c r="K1042" t="str">
        <f>VLOOKUP(Table1[[#This Row],[Store ID]],Table3[[Store ID]:[City]],4,FALSE)</f>
        <v>Chicago</v>
      </c>
      <c r="L1042" t="str">
        <f>VLOOKUP(Table1[[#This Row],[Product Code]],Table4[[Product Code]:[Brand]],5,FALSE)</f>
        <v>VoltEdge</v>
      </c>
      <c r="M1042" t="str">
        <f>VLOOKUP(Table1[[#This Row],[Product Code]],Table4[[Product Code]:[Product Category]],3,FALSE)</f>
        <v>Smart Gadgets</v>
      </c>
      <c r="N1042" t="str">
        <f>_xlfn.XLOOKUP(Table1[[#This Row],[Product Code]],Table4[Product Code],Table4[Subcategory])</f>
        <v>Smartwatches</v>
      </c>
    </row>
    <row r="1043" spans="2:14" x14ac:dyDescent="0.3">
      <c r="B1043" s="26" t="s">
        <v>29</v>
      </c>
      <c r="C1043" s="26" t="str">
        <f>IF(_xlfn.XLOOKUP(TRIM(Table1[[#This Row],[Store ID]]), 'Stores Details'!B1045:B1064, 'Stores Details'!G1045:G1064, "") = "Inactive", "Yes", "No")</f>
        <v>No</v>
      </c>
      <c r="D1043" s="14" t="s">
        <v>47</v>
      </c>
      <c r="E1043" s="51">
        <v>45438</v>
      </c>
      <c r="F1043" s="14">
        <v>13</v>
      </c>
      <c r="G1043" s="17">
        <v>17305.990000000002</v>
      </c>
      <c r="H1043" s="27">
        <v>10799.23</v>
      </c>
      <c r="I1043">
        <f>YEAR(Table1[[#This Row],[Date]])</f>
        <v>2024</v>
      </c>
      <c r="J1043" t="str">
        <f>"Q" &amp; ROUNDUP(MONTH(Table1[[#This Row],[Date]])/3, 0) &amp; "'" &amp; RIGHT(YEAR(Table1[[#This Row],[Date]]), 2)</f>
        <v>Q2'24</v>
      </c>
      <c r="K1043" t="str">
        <f>VLOOKUP(Table1[[#This Row],[Store ID]],Table3[[Store ID]:[City]],4,FALSE)</f>
        <v>Kansas City</v>
      </c>
      <c r="L1043" t="str">
        <f>VLOOKUP(Table1[[#This Row],[Product Code]],Table4[[Product Code]:[Brand]],5,FALSE)</f>
        <v>Sony</v>
      </c>
      <c r="M1043" t="str">
        <f>VLOOKUP(Table1[[#This Row],[Product Code]],Table4[[Product Code]:[Product Category]],3,FALSE)</f>
        <v>Accessories</v>
      </c>
      <c r="N1043" t="str">
        <f>_xlfn.XLOOKUP(Table1[[#This Row],[Product Code]],Table4[Product Code],Table4[Subcategory])</f>
        <v>Keyboards</v>
      </c>
    </row>
    <row r="1044" spans="2:14" x14ac:dyDescent="0.3">
      <c r="B1044" s="26" t="s">
        <v>18</v>
      </c>
      <c r="C1044" s="26" t="str">
        <f>IF(_xlfn.XLOOKUP(TRIM(Table1[[#This Row],[Store ID]]), 'Stores Details'!B1046:B1065, 'Stores Details'!G1046:G1065, "") = "Inactive", "Yes", "No")</f>
        <v>No</v>
      </c>
      <c r="D1044" s="14" t="s">
        <v>51</v>
      </c>
      <c r="E1044" s="51">
        <v>45434</v>
      </c>
      <c r="F1044" s="14">
        <v>10</v>
      </c>
      <c r="G1044" s="17">
        <v>2873</v>
      </c>
      <c r="H1044" s="27">
        <v>2326.6999999999998</v>
      </c>
      <c r="I1044">
        <f>YEAR(Table1[[#This Row],[Date]])</f>
        <v>2024</v>
      </c>
      <c r="J1044" t="str">
        <f>"Q" &amp; ROUNDUP(MONTH(Table1[[#This Row],[Date]])/3, 0) &amp; "'" &amp; RIGHT(YEAR(Table1[[#This Row],[Date]]), 2)</f>
        <v>Q2'24</v>
      </c>
      <c r="K1044" t="str">
        <f>VLOOKUP(Table1[[#This Row],[Store ID]],Table3[[Store ID]:[City]],4,FALSE)</f>
        <v>Minneapolis</v>
      </c>
      <c r="L1044" t="str">
        <f>VLOOKUP(Table1[[#This Row],[Product Code]],Table4[[Product Code]:[Brand]],5,FALSE)</f>
        <v>Samsung</v>
      </c>
      <c r="M1044" t="str">
        <f>VLOOKUP(Table1[[#This Row],[Product Code]],Table4[[Product Code]:[Product Category]],3,FALSE)</f>
        <v>Accessories</v>
      </c>
      <c r="N1044" t="str">
        <f>_xlfn.XLOOKUP(Table1[[#This Row],[Product Code]],Table4[Product Code],Table4[Subcategory])</f>
        <v>Mice</v>
      </c>
    </row>
    <row r="1045" spans="2:14" x14ac:dyDescent="0.3">
      <c r="B1045" s="26" t="s">
        <v>22</v>
      </c>
      <c r="C1045" s="26" t="str">
        <f>IF(_xlfn.XLOOKUP(TRIM(Table1[[#This Row],[Store ID]]), 'Stores Details'!B1047:B1066, 'Stores Details'!G1047:G1066, "") = "Inactive", "Yes", "No")</f>
        <v>No</v>
      </c>
      <c r="D1045" s="14" t="s">
        <v>75</v>
      </c>
      <c r="E1045" s="51">
        <v>45204</v>
      </c>
      <c r="F1045" s="14">
        <v>17</v>
      </c>
      <c r="G1045" s="17">
        <v>2771.8500000000004</v>
      </c>
      <c r="H1045" s="27">
        <v>2143.87</v>
      </c>
      <c r="I1045">
        <f>YEAR(Table1[[#This Row],[Date]])</f>
        <v>2023</v>
      </c>
      <c r="J1045" t="str">
        <f>"Q" &amp; ROUNDUP(MONTH(Table1[[#This Row],[Date]])/3, 0) &amp; "'" &amp; RIGHT(YEAR(Table1[[#This Row],[Date]]), 2)</f>
        <v>Q4'23</v>
      </c>
      <c r="K1045" t="str">
        <f>VLOOKUP(Table1[[#This Row],[Store ID]],Table3[[Store ID]:[City]],4,FALSE)</f>
        <v>Detroit</v>
      </c>
      <c r="L1045" t="str">
        <f>VLOOKUP(Table1[[#This Row],[Product Code]],Table4[[Product Code]:[Brand]],5,FALSE)</f>
        <v>VoltEdge</v>
      </c>
      <c r="M1045" t="str">
        <f>VLOOKUP(Table1[[#This Row],[Product Code]],Table4[[Product Code]:[Product Category]],3,FALSE)</f>
        <v>Accessories</v>
      </c>
      <c r="N1045" t="str">
        <f>_xlfn.XLOOKUP(Table1[[#This Row],[Product Code]],Table4[Product Code],Table4[Subcategory])</f>
        <v>Keyboards</v>
      </c>
    </row>
    <row r="1046" spans="2:14" x14ac:dyDescent="0.3">
      <c r="B1046" s="26" t="s">
        <v>21</v>
      </c>
      <c r="C1046" s="26" t="str">
        <f>IF(_xlfn.XLOOKUP(TRIM(Table1[[#This Row],[Store ID]]), 'Stores Details'!B1048:B1067, 'Stores Details'!G1048:G1067, "") = "Inactive", "Yes", "No")</f>
        <v>No</v>
      </c>
      <c r="D1046" s="14" t="s">
        <v>75</v>
      </c>
      <c r="E1046" s="51">
        <v>44966</v>
      </c>
      <c r="F1046" s="14">
        <v>24</v>
      </c>
      <c r="G1046" s="17">
        <v>3913.2000000000003</v>
      </c>
      <c r="H1046" s="27">
        <v>3026.64</v>
      </c>
      <c r="I1046">
        <f>YEAR(Table1[[#This Row],[Date]])</f>
        <v>2023</v>
      </c>
      <c r="J1046" t="str">
        <f>"Q" &amp; ROUNDUP(MONTH(Table1[[#This Row],[Date]])/3, 0) &amp; "'" &amp; RIGHT(YEAR(Table1[[#This Row],[Date]]), 2)</f>
        <v>Q1'23</v>
      </c>
      <c r="K1046" t="str">
        <f>VLOOKUP(Table1[[#This Row],[Store ID]],Table3[[Store ID]:[City]],4,FALSE)</f>
        <v>Raleigh</v>
      </c>
      <c r="L1046" t="str">
        <f>VLOOKUP(Table1[[#This Row],[Product Code]],Table4[[Product Code]:[Brand]],5,FALSE)</f>
        <v>VoltEdge</v>
      </c>
      <c r="M1046" t="str">
        <f>VLOOKUP(Table1[[#This Row],[Product Code]],Table4[[Product Code]:[Product Category]],3,FALSE)</f>
        <v>Accessories</v>
      </c>
      <c r="N1046" t="str">
        <f>_xlfn.XLOOKUP(Table1[[#This Row],[Product Code]],Table4[Product Code],Table4[Subcategory])</f>
        <v>Keyboards</v>
      </c>
    </row>
    <row r="1047" spans="2:14" x14ac:dyDescent="0.3">
      <c r="B1047" s="26" t="s">
        <v>30</v>
      </c>
      <c r="C1047" s="26" t="str">
        <f>IF(_xlfn.XLOOKUP(TRIM(Table1[[#This Row],[Store ID]]), 'Stores Details'!B1049:B1068, 'Stores Details'!G1049:G1068, "") = "Inactive", "Yes", "No")</f>
        <v>No</v>
      </c>
      <c r="D1047" s="14" t="s">
        <v>15</v>
      </c>
      <c r="E1047" s="51">
        <v>45642</v>
      </c>
      <c r="F1047" s="14">
        <v>34</v>
      </c>
      <c r="G1047" s="17">
        <v>19121.939999999999</v>
      </c>
      <c r="H1047" s="27">
        <v>14600.62</v>
      </c>
      <c r="I1047">
        <f>YEAR(Table1[[#This Row],[Date]])</f>
        <v>2024</v>
      </c>
      <c r="J1047" t="str">
        <f>"Q" &amp; ROUNDUP(MONTH(Table1[[#This Row],[Date]])/3, 0) &amp; "'" &amp; RIGHT(YEAR(Table1[[#This Row],[Date]]), 2)</f>
        <v>Q4'24</v>
      </c>
      <c r="K1047" t="str">
        <f>VLOOKUP(Table1[[#This Row],[Store ID]],Table3[[Store ID]:[City]],4,FALSE)</f>
        <v>Nashville</v>
      </c>
      <c r="L1047" t="str">
        <f>VLOOKUP(Table1[[#This Row],[Product Code]],Table4[[Product Code]:[Brand]],5,FALSE)</f>
        <v>Bose</v>
      </c>
      <c r="M1047" t="str">
        <f>VLOOKUP(Table1[[#This Row],[Product Code]],Table4[[Product Code]:[Product Category]],3,FALSE)</f>
        <v>Accessories</v>
      </c>
      <c r="N1047" t="str">
        <f>_xlfn.XLOOKUP(Table1[[#This Row],[Product Code]],Table4[Product Code],Table4[Subcategory])</f>
        <v>Mice</v>
      </c>
    </row>
    <row r="1048" spans="2:14" x14ac:dyDescent="0.3">
      <c r="B1048" s="26" t="s">
        <v>30</v>
      </c>
      <c r="C1048" s="26" t="str">
        <f>IF(_xlfn.XLOOKUP(TRIM(Table1[[#This Row],[Store ID]]), 'Stores Details'!B1050:B1069, 'Stores Details'!G1050:G1069, "") = "Inactive", "Yes", "No")</f>
        <v>No</v>
      </c>
      <c r="D1048" s="14" t="s">
        <v>67</v>
      </c>
      <c r="E1048" s="51">
        <v>45210</v>
      </c>
      <c r="F1048" s="14">
        <v>23</v>
      </c>
      <c r="G1048" s="17">
        <v>24230.04</v>
      </c>
      <c r="H1048" s="27">
        <v>14403.98</v>
      </c>
      <c r="I1048">
        <f>YEAR(Table1[[#This Row],[Date]])</f>
        <v>2023</v>
      </c>
      <c r="J1048" t="str">
        <f>"Q" &amp; ROUNDUP(MONTH(Table1[[#This Row],[Date]])/3, 0) &amp; "'" &amp; RIGHT(YEAR(Table1[[#This Row],[Date]]), 2)</f>
        <v>Q4'23</v>
      </c>
      <c r="K1048" t="str">
        <f>VLOOKUP(Table1[[#This Row],[Store ID]],Table3[[Store ID]:[City]],4,FALSE)</f>
        <v>Nashville</v>
      </c>
      <c r="L1048" t="str">
        <f>VLOOKUP(Table1[[#This Row],[Product Code]],Table4[[Product Code]:[Brand]],5,FALSE)</f>
        <v>VoltEdge</v>
      </c>
      <c r="M1048" t="str">
        <f>VLOOKUP(Table1[[#This Row],[Product Code]],Table4[[Product Code]:[Product Category]],3,FALSE)</f>
        <v>Accessories</v>
      </c>
      <c r="N1048" t="str">
        <f>_xlfn.XLOOKUP(Table1[[#This Row],[Product Code]],Table4[Product Code],Table4[Subcategory])</f>
        <v>Keyboards</v>
      </c>
    </row>
    <row r="1049" spans="2:14" x14ac:dyDescent="0.3">
      <c r="B1049" s="26" t="s">
        <v>28</v>
      </c>
      <c r="C1049" s="26" t="str">
        <f>IF(_xlfn.XLOOKUP(TRIM(Table1[[#This Row],[Store ID]]), 'Stores Details'!B1051:B1070, 'Stores Details'!G1051:G1070, "") = "Inactive", "Yes", "No")</f>
        <v>No</v>
      </c>
      <c r="D1049" s="14" t="s">
        <v>31</v>
      </c>
      <c r="E1049" s="51">
        <v>45345</v>
      </c>
      <c r="F1049" s="14">
        <v>23</v>
      </c>
      <c r="G1049" s="17">
        <v>13966.29</v>
      </c>
      <c r="H1049" s="27">
        <v>8563.82</v>
      </c>
      <c r="I1049">
        <f>YEAR(Table1[[#This Row],[Date]])</f>
        <v>2024</v>
      </c>
      <c r="J1049" t="str">
        <f>"Q" &amp; ROUNDUP(MONTH(Table1[[#This Row],[Date]])/3, 0) &amp; "'" &amp; RIGHT(YEAR(Table1[[#This Row],[Date]]), 2)</f>
        <v>Q1'24</v>
      </c>
      <c r="K1049" t="str">
        <f>VLOOKUP(Table1[[#This Row],[Store ID]],Table3[[Store ID]:[City]],4,FALSE)</f>
        <v>Portland</v>
      </c>
      <c r="L1049" t="str">
        <f>VLOOKUP(Table1[[#This Row],[Product Code]],Table4[[Product Code]:[Brand]],5,FALSE)</f>
        <v>VoltEdge</v>
      </c>
      <c r="M1049" t="str">
        <f>VLOOKUP(Table1[[#This Row],[Product Code]],Table4[[Product Code]:[Product Category]],3,FALSE)</f>
        <v>Laptops</v>
      </c>
      <c r="N1049" t="str">
        <f>_xlfn.XLOOKUP(Table1[[#This Row],[Product Code]],Table4[Product Code],Table4[Subcategory])</f>
        <v>Ultrabooks</v>
      </c>
    </row>
    <row r="1050" spans="2:14" x14ac:dyDescent="0.3">
      <c r="B1050" s="26" t="s">
        <v>27</v>
      </c>
      <c r="C1050" s="26" t="str">
        <f>IF(_xlfn.XLOOKUP(TRIM(Table1[[#This Row],[Store ID]]), 'Stores Details'!B1052:B1071, 'Stores Details'!G1052:G1071, "") = "Inactive", "Yes", "No")</f>
        <v>No</v>
      </c>
      <c r="D1050" s="14" t="s">
        <v>43</v>
      </c>
      <c r="E1050" s="51">
        <v>45542</v>
      </c>
      <c r="F1050" s="14">
        <v>11</v>
      </c>
      <c r="G1050" s="17">
        <v>14641.769999999999</v>
      </c>
      <c r="H1050" s="27">
        <v>8993.82</v>
      </c>
      <c r="I1050">
        <f>YEAR(Table1[[#This Row],[Date]])</f>
        <v>2024</v>
      </c>
      <c r="J1050" t="str">
        <f>"Q" &amp; ROUNDUP(MONTH(Table1[[#This Row],[Date]])/3, 0) &amp; "'" &amp; RIGHT(YEAR(Table1[[#This Row],[Date]]), 2)</f>
        <v>Q3'24</v>
      </c>
      <c r="K1050" t="str">
        <f>VLOOKUP(Table1[[#This Row],[Store ID]],Table3[[Store ID]:[City]],4,FALSE)</f>
        <v>New York</v>
      </c>
      <c r="L1050" t="str">
        <f>VLOOKUP(Table1[[#This Row],[Product Code]],Table4[[Product Code]:[Brand]],5,FALSE)</f>
        <v>Apple</v>
      </c>
      <c r="M1050" t="str">
        <f>VLOOKUP(Table1[[#This Row],[Product Code]],Table4[[Product Code]:[Product Category]],3,FALSE)</f>
        <v>Smart Gadgets</v>
      </c>
      <c r="N1050" t="str">
        <f>_xlfn.XLOOKUP(Table1[[#This Row],[Product Code]],Table4[Product Code],Table4[Subcategory])</f>
        <v>Smartwatches</v>
      </c>
    </row>
    <row r="1051" spans="2:14" x14ac:dyDescent="0.3">
      <c r="B1051" s="26" t="s">
        <v>26</v>
      </c>
      <c r="C1051" s="26" t="str">
        <f>IF(_xlfn.XLOOKUP(TRIM(Table1[[#This Row],[Store ID]]), 'Stores Details'!B1053:B1072, 'Stores Details'!G1053:G1072, "") = "Inactive", "Yes", "No")</f>
        <v>No</v>
      </c>
      <c r="D1051" s="14" t="s">
        <v>31</v>
      </c>
      <c r="E1051" s="51">
        <v>45593</v>
      </c>
      <c r="F1051" s="14">
        <v>26</v>
      </c>
      <c r="G1051" s="17">
        <v>15787.98</v>
      </c>
      <c r="H1051" s="27">
        <v>9680.84</v>
      </c>
      <c r="I1051">
        <f>YEAR(Table1[[#This Row],[Date]])</f>
        <v>2024</v>
      </c>
      <c r="J1051" t="str">
        <f>"Q" &amp; ROUNDUP(MONTH(Table1[[#This Row],[Date]])/3, 0) &amp; "'" &amp; RIGHT(YEAR(Table1[[#This Row],[Date]]), 2)</f>
        <v>Q4'24</v>
      </c>
      <c r="K1051" t="str">
        <f>VLOOKUP(Table1[[#This Row],[Store ID]],Table3[[Store ID]:[City]],4,FALSE)</f>
        <v>Philadelphia</v>
      </c>
      <c r="L1051" t="str">
        <f>VLOOKUP(Table1[[#This Row],[Product Code]],Table4[[Product Code]:[Brand]],5,FALSE)</f>
        <v>VoltEdge</v>
      </c>
      <c r="M1051" t="str">
        <f>VLOOKUP(Table1[[#This Row],[Product Code]],Table4[[Product Code]:[Product Category]],3,FALSE)</f>
        <v>Laptops</v>
      </c>
      <c r="N1051" t="str">
        <f>_xlfn.XLOOKUP(Table1[[#This Row],[Product Code]],Table4[Product Code],Table4[Subcategory])</f>
        <v>Ultrabooks</v>
      </c>
    </row>
    <row r="1052" spans="2:14" x14ac:dyDescent="0.3">
      <c r="B1052" s="26" t="s">
        <v>14</v>
      </c>
      <c r="C1052" s="26" t="str">
        <f>IF(_xlfn.XLOOKUP(TRIM(Table1[[#This Row],[Store ID]]), 'Stores Details'!B1054:B1073, 'Stores Details'!G1054:G1073, "") = "Inactive", "Yes", "No")</f>
        <v>No</v>
      </c>
      <c r="D1052" s="14" t="s">
        <v>59</v>
      </c>
      <c r="E1052" s="51">
        <v>45225</v>
      </c>
      <c r="F1052" s="14">
        <v>23</v>
      </c>
      <c r="G1052" s="17">
        <v>4494.8900000000003</v>
      </c>
      <c r="H1052" s="27">
        <v>3356.85</v>
      </c>
      <c r="I1052">
        <f>YEAR(Table1[[#This Row],[Date]])</f>
        <v>2023</v>
      </c>
      <c r="J1052" t="str">
        <f>"Q" &amp; ROUNDUP(MONTH(Table1[[#This Row],[Date]])/3, 0) &amp; "'" &amp; RIGHT(YEAR(Table1[[#This Row],[Date]]), 2)</f>
        <v>Q4'23</v>
      </c>
      <c r="K1052" t="str">
        <f>VLOOKUP(Table1[[#This Row],[Store ID]],Table3[[Store ID]:[City]],4,FALSE)</f>
        <v>Los Angeles</v>
      </c>
      <c r="L1052" t="str">
        <f>VLOOKUP(Table1[[#This Row],[Product Code]],Table4[[Product Code]:[Brand]],5,FALSE)</f>
        <v>ASUS</v>
      </c>
      <c r="M1052" t="str">
        <f>VLOOKUP(Table1[[#This Row],[Product Code]],Table4[[Product Code]:[Product Category]],3,FALSE)</f>
        <v>Headphones</v>
      </c>
      <c r="N1052" t="str">
        <f>_xlfn.XLOOKUP(Table1[[#This Row],[Product Code]],Table4[Product Code],Table4[Subcategory])</f>
        <v>Wireless Earbuds</v>
      </c>
    </row>
    <row r="1053" spans="2:14" x14ac:dyDescent="0.3">
      <c r="B1053" s="26" t="s">
        <v>18</v>
      </c>
      <c r="C1053" s="26" t="str">
        <f>IF(_xlfn.XLOOKUP(TRIM(Table1[[#This Row],[Store ID]]), 'Stores Details'!B1055:B1074, 'Stores Details'!G1055:G1074, "") = "Inactive", "Yes", "No")</f>
        <v>No</v>
      </c>
      <c r="D1053" s="14" t="s">
        <v>42</v>
      </c>
      <c r="E1053" s="51">
        <v>45447</v>
      </c>
      <c r="F1053" s="14">
        <v>6</v>
      </c>
      <c r="G1053" s="17">
        <v>7653.66</v>
      </c>
      <c r="H1053" s="27">
        <v>4772.34</v>
      </c>
      <c r="I1053">
        <f>YEAR(Table1[[#This Row],[Date]])</f>
        <v>2024</v>
      </c>
      <c r="J1053" t="str">
        <f>"Q" &amp; ROUNDUP(MONTH(Table1[[#This Row],[Date]])/3, 0) &amp; "'" &amp; RIGHT(YEAR(Table1[[#This Row],[Date]]), 2)</f>
        <v>Q2'24</v>
      </c>
      <c r="K1053" t="str">
        <f>VLOOKUP(Table1[[#This Row],[Store ID]],Table3[[Store ID]:[City]],4,FALSE)</f>
        <v>Minneapolis</v>
      </c>
      <c r="L1053" t="str">
        <f>VLOOKUP(Table1[[#This Row],[Product Code]],Table4[[Product Code]:[Brand]],5,FALSE)</f>
        <v>Dell</v>
      </c>
      <c r="M1053" t="str">
        <f>VLOOKUP(Table1[[#This Row],[Product Code]],Table4[[Product Code]:[Product Category]],3,FALSE)</f>
        <v>Headphones</v>
      </c>
      <c r="N1053" t="str">
        <f>_xlfn.XLOOKUP(Table1[[#This Row],[Product Code]],Table4[Product Code],Table4[Subcategory])</f>
        <v>Wired Headphones</v>
      </c>
    </row>
    <row r="1054" spans="2:14" x14ac:dyDescent="0.3">
      <c r="B1054" s="26" t="s">
        <v>14</v>
      </c>
      <c r="C1054" s="26" t="str">
        <f>IF(_xlfn.XLOOKUP(TRIM(Table1[[#This Row],[Store ID]]), 'Stores Details'!B1056:B1075, 'Stores Details'!G1056:G1075, "") = "Inactive", "Yes", "No")</f>
        <v>No</v>
      </c>
      <c r="D1054" s="14" t="s">
        <v>48</v>
      </c>
      <c r="E1054" s="51">
        <v>45477</v>
      </c>
      <c r="F1054" s="14">
        <v>20</v>
      </c>
      <c r="G1054" s="17">
        <v>16133.199999999999</v>
      </c>
      <c r="H1054" s="27">
        <v>9620.8000000000011</v>
      </c>
      <c r="I1054">
        <f>YEAR(Table1[[#This Row],[Date]])</f>
        <v>2024</v>
      </c>
      <c r="J1054" t="str">
        <f>"Q" &amp; ROUNDUP(MONTH(Table1[[#This Row],[Date]])/3, 0) &amp; "'" &amp; RIGHT(YEAR(Table1[[#This Row],[Date]]), 2)</f>
        <v>Q3'24</v>
      </c>
      <c r="K1054" t="str">
        <f>VLOOKUP(Table1[[#This Row],[Store ID]],Table3[[Store ID]:[City]],4,FALSE)</f>
        <v>Los Angeles</v>
      </c>
      <c r="L1054" t="str">
        <f>VLOOKUP(Table1[[#This Row],[Product Code]],Table4[[Product Code]:[Brand]],5,FALSE)</f>
        <v>VoltEdge</v>
      </c>
      <c r="M1054" t="str">
        <f>VLOOKUP(Table1[[#This Row],[Product Code]],Table4[[Product Code]:[Product Category]],3,FALSE)</f>
        <v>Gaming Consoles</v>
      </c>
      <c r="N1054" t="str">
        <f>_xlfn.XLOOKUP(Table1[[#This Row],[Product Code]],Table4[Product Code],Table4[Subcategory])</f>
        <v>Game Consoles</v>
      </c>
    </row>
    <row r="1055" spans="2:14" x14ac:dyDescent="0.3">
      <c r="B1055" s="26" t="s">
        <v>22</v>
      </c>
      <c r="C1055" s="26" t="str">
        <f>IF(_xlfn.XLOOKUP(TRIM(Table1[[#This Row],[Store ID]]), 'Stores Details'!B1057:B1076, 'Stores Details'!G1057:G1076, "") = "Inactive", "Yes", "No")</f>
        <v>No</v>
      </c>
      <c r="D1055" s="14" t="s">
        <v>56</v>
      </c>
      <c r="E1055" s="51">
        <v>45039</v>
      </c>
      <c r="F1055" s="14">
        <v>9</v>
      </c>
      <c r="G1055" s="17">
        <v>3443.22</v>
      </c>
      <c r="H1055" s="27">
        <v>2720.97</v>
      </c>
      <c r="I1055">
        <f>YEAR(Table1[[#This Row],[Date]])</f>
        <v>2023</v>
      </c>
      <c r="J1055" t="str">
        <f>"Q" &amp; ROUNDUP(MONTH(Table1[[#This Row],[Date]])/3, 0) &amp; "'" &amp; RIGHT(YEAR(Table1[[#This Row],[Date]]), 2)</f>
        <v>Q2'23</v>
      </c>
      <c r="K1055" t="str">
        <f>VLOOKUP(Table1[[#This Row],[Store ID]],Table3[[Store ID]:[City]],4,FALSE)</f>
        <v>Detroit</v>
      </c>
      <c r="L1055" t="str">
        <f>VLOOKUP(Table1[[#This Row],[Product Code]],Table4[[Product Code]:[Brand]],5,FALSE)</f>
        <v>Samsung</v>
      </c>
      <c r="M1055" t="str">
        <f>VLOOKUP(Table1[[#This Row],[Product Code]],Table4[[Product Code]:[Product Category]],3,FALSE)</f>
        <v>Gaming Consoles</v>
      </c>
      <c r="N1055" t="str">
        <f>_xlfn.XLOOKUP(Table1[[#This Row],[Product Code]],Table4[Product Code],Table4[Subcategory])</f>
        <v>VR Headsets</v>
      </c>
    </row>
    <row r="1056" spans="2:14" x14ac:dyDescent="0.3">
      <c r="B1056" s="26" t="s">
        <v>20</v>
      </c>
      <c r="C1056" s="26" t="str">
        <f>IF(_xlfn.XLOOKUP(TRIM(Table1[[#This Row],[Store ID]]), 'Stores Details'!B1058:B1077, 'Stores Details'!G1058:G1077, "") = "Inactive", "Yes", "No")</f>
        <v>No</v>
      </c>
      <c r="D1056" s="14" t="s">
        <v>15</v>
      </c>
      <c r="E1056" s="51">
        <v>45610</v>
      </c>
      <c r="F1056" s="14">
        <v>37</v>
      </c>
      <c r="G1056" s="17">
        <v>20809.169999999998</v>
      </c>
      <c r="H1056" s="27">
        <v>15888.91</v>
      </c>
      <c r="I1056">
        <f>YEAR(Table1[[#This Row],[Date]])</f>
        <v>2024</v>
      </c>
      <c r="J1056" t="str">
        <f>"Q" &amp; ROUNDUP(MONTH(Table1[[#This Row],[Date]])/3, 0) &amp; "'" &amp; RIGHT(YEAR(Table1[[#This Row],[Date]]), 2)</f>
        <v>Q4'24</v>
      </c>
      <c r="K1056" t="str">
        <f>VLOOKUP(Table1[[#This Row],[Store ID]],Table3[[Store ID]:[City]],4,FALSE)</f>
        <v>Denver</v>
      </c>
      <c r="L1056" t="str">
        <f>VLOOKUP(Table1[[#This Row],[Product Code]],Table4[[Product Code]:[Brand]],5,FALSE)</f>
        <v>Bose</v>
      </c>
      <c r="M1056" t="str">
        <f>VLOOKUP(Table1[[#This Row],[Product Code]],Table4[[Product Code]:[Product Category]],3,FALSE)</f>
        <v>Accessories</v>
      </c>
      <c r="N1056" t="str">
        <f>_xlfn.XLOOKUP(Table1[[#This Row],[Product Code]],Table4[Product Code],Table4[Subcategory])</f>
        <v>Mice</v>
      </c>
    </row>
    <row r="1057" spans="2:14" x14ac:dyDescent="0.3">
      <c r="B1057" s="26" t="s">
        <v>29</v>
      </c>
      <c r="C1057" s="26" t="str">
        <f>IF(_xlfn.XLOOKUP(TRIM(Table1[[#This Row],[Store ID]]), 'Stores Details'!B1059:B1078, 'Stores Details'!G1059:G1078, "") = "Inactive", "Yes", "No")</f>
        <v>No</v>
      </c>
      <c r="D1057" s="14" t="s">
        <v>59</v>
      </c>
      <c r="E1057" s="51">
        <v>45063</v>
      </c>
      <c r="F1057" s="14">
        <v>19</v>
      </c>
      <c r="G1057" s="17">
        <v>3713.17</v>
      </c>
      <c r="H1057" s="27">
        <v>2773.0499999999997</v>
      </c>
      <c r="I1057">
        <f>YEAR(Table1[[#This Row],[Date]])</f>
        <v>2023</v>
      </c>
      <c r="J1057" t="str">
        <f>"Q" &amp; ROUNDUP(MONTH(Table1[[#This Row],[Date]])/3, 0) &amp; "'" &amp; RIGHT(YEAR(Table1[[#This Row],[Date]]), 2)</f>
        <v>Q2'23</v>
      </c>
      <c r="K1057" t="str">
        <f>VLOOKUP(Table1[[#This Row],[Store ID]],Table3[[Store ID]:[City]],4,FALSE)</f>
        <v>Kansas City</v>
      </c>
      <c r="L1057" t="str">
        <f>VLOOKUP(Table1[[#This Row],[Product Code]],Table4[[Product Code]:[Brand]],5,FALSE)</f>
        <v>ASUS</v>
      </c>
      <c r="M1057" t="str">
        <f>VLOOKUP(Table1[[#This Row],[Product Code]],Table4[[Product Code]:[Product Category]],3,FALSE)</f>
        <v>Headphones</v>
      </c>
      <c r="N1057" t="str">
        <f>_xlfn.XLOOKUP(Table1[[#This Row],[Product Code]],Table4[Product Code],Table4[Subcategory])</f>
        <v>Wireless Earbuds</v>
      </c>
    </row>
    <row r="1058" spans="2:14" x14ac:dyDescent="0.3">
      <c r="B1058" s="26" t="s">
        <v>14</v>
      </c>
      <c r="C1058" s="26" t="str">
        <f>IF(_xlfn.XLOOKUP(TRIM(Table1[[#This Row],[Store ID]]), 'Stores Details'!B1060:B1079, 'Stores Details'!G1060:G1079, "") = "Inactive", "Yes", "No")</f>
        <v>No</v>
      </c>
      <c r="D1058" s="14" t="s">
        <v>56</v>
      </c>
      <c r="E1058" s="51">
        <v>44978</v>
      </c>
      <c r="F1058" s="14">
        <v>21</v>
      </c>
      <c r="G1058" s="17">
        <v>8034.1799999999994</v>
      </c>
      <c r="H1058" s="27">
        <v>6348.9299999999994</v>
      </c>
      <c r="I1058">
        <f>YEAR(Table1[[#This Row],[Date]])</f>
        <v>2023</v>
      </c>
      <c r="J1058" t="str">
        <f>"Q" &amp; ROUNDUP(MONTH(Table1[[#This Row],[Date]])/3, 0) &amp; "'" &amp; RIGHT(YEAR(Table1[[#This Row],[Date]]), 2)</f>
        <v>Q1'23</v>
      </c>
      <c r="K1058" t="str">
        <f>VLOOKUP(Table1[[#This Row],[Store ID]],Table3[[Store ID]:[City]],4,FALSE)</f>
        <v>Los Angeles</v>
      </c>
      <c r="L1058" t="str">
        <f>VLOOKUP(Table1[[#This Row],[Product Code]],Table4[[Product Code]:[Brand]],5,FALSE)</f>
        <v>Samsung</v>
      </c>
      <c r="M1058" t="str">
        <f>VLOOKUP(Table1[[#This Row],[Product Code]],Table4[[Product Code]:[Product Category]],3,FALSE)</f>
        <v>Gaming Consoles</v>
      </c>
      <c r="N1058" t="str">
        <f>_xlfn.XLOOKUP(Table1[[#This Row],[Product Code]],Table4[Product Code],Table4[Subcategory])</f>
        <v>VR Headsets</v>
      </c>
    </row>
    <row r="1059" spans="2:14" x14ac:dyDescent="0.3">
      <c r="B1059" s="26" t="s">
        <v>21</v>
      </c>
      <c r="C1059" s="26" t="str">
        <f>IF(_xlfn.XLOOKUP(TRIM(Table1[[#This Row],[Store ID]]), 'Stores Details'!B1061:B1080, 'Stores Details'!G1061:G1080, "") = "Inactive", "Yes", "No")</f>
        <v>No</v>
      </c>
      <c r="D1059" s="14" t="s">
        <v>49</v>
      </c>
      <c r="E1059" s="51">
        <v>45523</v>
      </c>
      <c r="F1059" s="14">
        <v>20</v>
      </c>
      <c r="G1059" s="17">
        <v>22160</v>
      </c>
      <c r="H1059" s="27">
        <v>17361</v>
      </c>
      <c r="I1059">
        <f>YEAR(Table1[[#This Row],[Date]])</f>
        <v>2024</v>
      </c>
      <c r="J1059" t="str">
        <f>"Q" &amp; ROUNDUP(MONTH(Table1[[#This Row],[Date]])/3, 0) &amp; "'" &amp; RIGHT(YEAR(Table1[[#This Row],[Date]]), 2)</f>
        <v>Q3'24</v>
      </c>
      <c r="K1059" t="str">
        <f>VLOOKUP(Table1[[#This Row],[Store ID]],Table3[[Store ID]:[City]],4,FALSE)</f>
        <v>Raleigh</v>
      </c>
      <c r="L1059" t="str">
        <f>VLOOKUP(Table1[[#This Row],[Product Code]],Table4[[Product Code]:[Brand]],5,FALSE)</f>
        <v>VoltEdge</v>
      </c>
      <c r="M1059" t="str">
        <f>VLOOKUP(Table1[[#This Row],[Product Code]],Table4[[Product Code]:[Product Category]],3,FALSE)</f>
        <v>Headphones</v>
      </c>
      <c r="N1059" t="str">
        <f>_xlfn.XLOOKUP(Table1[[#This Row],[Product Code]],Table4[Product Code],Table4[Subcategory])</f>
        <v>Noise-Canceling Over-Ear</v>
      </c>
    </row>
    <row r="1060" spans="2:14" x14ac:dyDescent="0.3">
      <c r="B1060" s="26" t="s">
        <v>16</v>
      </c>
      <c r="C1060" s="26" t="str">
        <f>IF(_xlfn.XLOOKUP(TRIM(Table1[[#This Row],[Store ID]]), 'Stores Details'!B1062:B1081, 'Stores Details'!G1062:G1081, "") = "Inactive", "Yes", "No")</f>
        <v>No</v>
      </c>
      <c r="D1060" s="14" t="s">
        <v>45</v>
      </c>
      <c r="E1060" s="51">
        <v>45339</v>
      </c>
      <c r="F1060" s="14">
        <v>14</v>
      </c>
      <c r="G1060" s="17">
        <v>9405.9</v>
      </c>
      <c r="H1060" s="27">
        <v>7428.26</v>
      </c>
      <c r="I1060">
        <f>YEAR(Table1[[#This Row],[Date]])</f>
        <v>2024</v>
      </c>
      <c r="J1060" t="str">
        <f>"Q" &amp; ROUNDUP(MONTH(Table1[[#This Row],[Date]])/3, 0) &amp; "'" &amp; RIGHT(YEAR(Table1[[#This Row],[Date]]), 2)</f>
        <v>Q1'24</v>
      </c>
      <c r="K1060" t="str">
        <f>VLOOKUP(Table1[[#This Row],[Store ID]],Table3[[Store ID]:[City]],4,FALSE)</f>
        <v>Chicago</v>
      </c>
      <c r="L1060" t="str">
        <f>VLOOKUP(Table1[[#This Row],[Product Code]],Table4[[Product Code]:[Brand]],5,FALSE)</f>
        <v>VoltEdge</v>
      </c>
      <c r="M1060" t="str">
        <f>VLOOKUP(Table1[[#This Row],[Product Code]],Table4[[Product Code]:[Product Category]],3,FALSE)</f>
        <v>Accessories</v>
      </c>
      <c r="N1060" t="str">
        <f>_xlfn.XLOOKUP(Table1[[#This Row],[Product Code]],Table4[Product Code],Table4[Subcategory])</f>
        <v>Chargers</v>
      </c>
    </row>
    <row r="1061" spans="2:14" x14ac:dyDescent="0.3">
      <c r="B1061" s="26" t="s">
        <v>19</v>
      </c>
      <c r="C1061" s="26" t="str">
        <f>IF(_xlfn.XLOOKUP(TRIM(Table1[[#This Row],[Store ID]]), 'Stores Details'!B1063:B1082, 'Stores Details'!G1063:G1082, "") = "Inactive", "Yes", "No")</f>
        <v>No</v>
      </c>
      <c r="D1061" s="14" t="s">
        <v>76</v>
      </c>
      <c r="E1061" s="51">
        <v>45247</v>
      </c>
      <c r="F1061" s="14">
        <v>24</v>
      </c>
      <c r="G1061" s="17">
        <v>5482.32</v>
      </c>
      <c r="H1061" s="27">
        <v>4381.4400000000005</v>
      </c>
      <c r="I1061">
        <f>YEAR(Table1[[#This Row],[Date]])</f>
        <v>2023</v>
      </c>
      <c r="J1061" t="str">
        <f>"Q" &amp; ROUNDUP(MONTH(Table1[[#This Row],[Date]])/3, 0) &amp; "'" &amp; RIGHT(YEAR(Table1[[#This Row],[Date]]), 2)</f>
        <v>Q4'23</v>
      </c>
      <c r="K1061" t="str">
        <f>VLOOKUP(Table1[[#This Row],[Store ID]],Table3[[Store ID]:[City]],4,FALSE)</f>
        <v>Honolulu</v>
      </c>
      <c r="L1061" t="str">
        <f>VLOOKUP(Table1[[#This Row],[Product Code]],Table4[[Product Code]:[Brand]],5,FALSE)</f>
        <v>ASUS</v>
      </c>
      <c r="M1061" t="str">
        <f>VLOOKUP(Table1[[#This Row],[Product Code]],Table4[[Product Code]:[Product Category]],3,FALSE)</f>
        <v>Laptops</v>
      </c>
      <c r="N1061" t="str">
        <f>_xlfn.XLOOKUP(Table1[[#This Row],[Product Code]],Table4[Product Code],Table4[Subcategory])</f>
        <v>Ultrabooks</v>
      </c>
    </row>
    <row r="1062" spans="2:14" x14ac:dyDescent="0.3">
      <c r="B1062" s="26" t="s">
        <v>30</v>
      </c>
      <c r="C1062" s="26" t="str">
        <f>IF(_xlfn.XLOOKUP(TRIM(Table1[[#This Row],[Store ID]]), 'Stores Details'!B1064:B1083, 'Stores Details'!G1064:G1083, "") = "Inactive", "Yes", "No")</f>
        <v>No</v>
      </c>
      <c r="D1062" s="14" t="s">
        <v>65</v>
      </c>
      <c r="E1062" s="51">
        <v>45136</v>
      </c>
      <c r="F1062" s="14">
        <v>18</v>
      </c>
      <c r="G1062" s="17">
        <v>26015.399999999998</v>
      </c>
      <c r="H1062" s="27">
        <v>17464.86</v>
      </c>
      <c r="I1062">
        <f>YEAR(Table1[[#This Row],[Date]])</f>
        <v>2023</v>
      </c>
      <c r="J1062" t="str">
        <f>"Q" &amp; ROUNDUP(MONTH(Table1[[#This Row],[Date]])/3, 0) &amp; "'" &amp; RIGHT(YEAR(Table1[[#This Row],[Date]]), 2)</f>
        <v>Q3'23</v>
      </c>
      <c r="K1062" t="str">
        <f>VLOOKUP(Table1[[#This Row],[Store ID]],Table3[[Store ID]:[City]],4,FALSE)</f>
        <v>Nashville</v>
      </c>
      <c r="L1062" t="str">
        <f>VLOOKUP(Table1[[#This Row],[Product Code]],Table4[[Product Code]:[Brand]],5,FALSE)</f>
        <v>VoltEdge</v>
      </c>
      <c r="M1062" t="str">
        <f>VLOOKUP(Table1[[#This Row],[Product Code]],Table4[[Product Code]:[Product Category]],3,FALSE)</f>
        <v>Smart Gadgets</v>
      </c>
      <c r="N1062" t="str">
        <f>_xlfn.XLOOKUP(Table1[[#This Row],[Product Code]],Table4[Product Code],Table4[Subcategory])</f>
        <v>Smartwatches</v>
      </c>
    </row>
    <row r="1063" spans="2:14" x14ac:dyDescent="0.3">
      <c r="B1063" s="26" t="s">
        <v>18</v>
      </c>
      <c r="C1063" s="26" t="str">
        <f>IF(_xlfn.XLOOKUP(TRIM(Table1[[#This Row],[Store ID]]), 'Stores Details'!B1065:B1084, 'Stores Details'!G1065:G1084, "") = "Inactive", "Yes", "No")</f>
        <v>No</v>
      </c>
      <c r="D1063" s="14" t="s">
        <v>60</v>
      </c>
      <c r="E1063" s="51">
        <v>45181</v>
      </c>
      <c r="F1063" s="14">
        <v>12</v>
      </c>
      <c r="G1063" s="17">
        <v>2590.6799999999998</v>
      </c>
      <c r="H1063" s="27">
        <v>1875.2400000000002</v>
      </c>
      <c r="I1063">
        <f>YEAR(Table1[[#This Row],[Date]])</f>
        <v>2023</v>
      </c>
      <c r="J1063" t="str">
        <f>"Q" &amp; ROUNDUP(MONTH(Table1[[#This Row],[Date]])/3, 0) &amp; "'" &amp; RIGHT(YEAR(Table1[[#This Row],[Date]]), 2)</f>
        <v>Q3'23</v>
      </c>
      <c r="K1063" t="str">
        <f>VLOOKUP(Table1[[#This Row],[Store ID]],Table3[[Store ID]:[City]],4,FALSE)</f>
        <v>Minneapolis</v>
      </c>
      <c r="L1063" t="str">
        <f>VLOOKUP(Table1[[#This Row],[Product Code]],Table4[[Product Code]:[Brand]],5,FALSE)</f>
        <v>Dell</v>
      </c>
      <c r="M1063" t="str">
        <f>VLOOKUP(Table1[[#This Row],[Product Code]],Table4[[Product Code]:[Product Category]],3,FALSE)</f>
        <v>Accessories</v>
      </c>
      <c r="N1063" t="str">
        <f>_xlfn.XLOOKUP(Table1[[#This Row],[Product Code]],Table4[Product Code],Table4[Subcategory])</f>
        <v>Chargers</v>
      </c>
    </row>
    <row r="1064" spans="2:14" x14ac:dyDescent="0.3">
      <c r="B1064" s="26" t="s">
        <v>25</v>
      </c>
      <c r="C1064" s="26" t="str">
        <f>IF(_xlfn.XLOOKUP(TRIM(Table1[[#This Row],[Store ID]]), 'Stores Details'!B1066:B1085, 'Stores Details'!G1066:G1085, "") = "Inactive", "Yes", "No")</f>
        <v>No</v>
      </c>
      <c r="D1064" s="14" t="s">
        <v>71</v>
      </c>
      <c r="E1064" s="51">
        <v>45127</v>
      </c>
      <c r="F1064" s="14">
        <v>21</v>
      </c>
      <c r="G1064" s="17">
        <v>5444.67</v>
      </c>
      <c r="H1064" s="27">
        <v>3558.87</v>
      </c>
      <c r="I1064">
        <f>YEAR(Table1[[#This Row],[Date]])</f>
        <v>2023</v>
      </c>
      <c r="J1064" t="str">
        <f>"Q" &amp; ROUNDUP(MONTH(Table1[[#This Row],[Date]])/3, 0) &amp; "'" &amp; RIGHT(YEAR(Table1[[#This Row],[Date]]), 2)</f>
        <v>Q3'23</v>
      </c>
      <c r="K1064" t="str">
        <f>VLOOKUP(Table1[[#This Row],[Store ID]],Table3[[Store ID]:[City]],4,FALSE)</f>
        <v>Dallas</v>
      </c>
      <c r="L1064" t="str">
        <f>VLOOKUP(Table1[[#This Row],[Product Code]],Table4[[Product Code]:[Brand]],5,FALSE)</f>
        <v>HP</v>
      </c>
      <c r="M1064" t="str">
        <f>VLOOKUP(Table1[[#This Row],[Product Code]],Table4[[Product Code]:[Product Category]],3,FALSE)</f>
        <v>Smart Gadgets</v>
      </c>
      <c r="N1064" t="str">
        <f>_xlfn.XLOOKUP(Table1[[#This Row],[Product Code]],Table4[Product Code],Table4[Subcategory])</f>
        <v>Smart Speakers</v>
      </c>
    </row>
    <row r="1065" spans="2:14" x14ac:dyDescent="0.3">
      <c r="B1065" s="26" t="s">
        <v>28</v>
      </c>
      <c r="C1065" s="26" t="str">
        <f>IF(_xlfn.XLOOKUP(TRIM(Table1[[#This Row],[Store ID]]), 'Stores Details'!B1067:B1086, 'Stores Details'!G1067:G1086, "") = "Inactive", "Yes", "No")</f>
        <v>No</v>
      </c>
      <c r="D1065" s="14" t="s">
        <v>43</v>
      </c>
      <c r="E1065" s="51">
        <v>45566</v>
      </c>
      <c r="F1065" s="14">
        <v>31</v>
      </c>
      <c r="G1065" s="17">
        <v>41263.17</v>
      </c>
      <c r="H1065" s="27">
        <v>25346.22</v>
      </c>
      <c r="I1065">
        <f>YEAR(Table1[[#This Row],[Date]])</f>
        <v>2024</v>
      </c>
      <c r="J1065" t="str">
        <f>"Q" &amp; ROUNDUP(MONTH(Table1[[#This Row],[Date]])/3, 0) &amp; "'" &amp; RIGHT(YEAR(Table1[[#This Row],[Date]]), 2)</f>
        <v>Q4'24</v>
      </c>
      <c r="K1065" t="str">
        <f>VLOOKUP(Table1[[#This Row],[Store ID]],Table3[[Store ID]:[City]],4,FALSE)</f>
        <v>Portland</v>
      </c>
      <c r="L1065" t="str">
        <f>VLOOKUP(Table1[[#This Row],[Product Code]],Table4[[Product Code]:[Brand]],5,FALSE)</f>
        <v>Apple</v>
      </c>
      <c r="M1065" t="str">
        <f>VLOOKUP(Table1[[#This Row],[Product Code]],Table4[[Product Code]:[Product Category]],3,FALSE)</f>
        <v>Smart Gadgets</v>
      </c>
      <c r="N1065" t="str">
        <f>_xlfn.XLOOKUP(Table1[[#This Row],[Product Code]],Table4[Product Code],Table4[Subcategory])</f>
        <v>Smartwatches</v>
      </c>
    </row>
    <row r="1066" spans="2:14" x14ac:dyDescent="0.3">
      <c r="B1066" s="26" t="s">
        <v>17</v>
      </c>
      <c r="C1066" s="26" t="str">
        <f>IF(_xlfn.XLOOKUP(TRIM(Table1[[#This Row],[Store ID]]), 'Stores Details'!B1068:B1087, 'Stores Details'!G1068:G1087, "") = "Inactive", "Yes", "No")</f>
        <v>No</v>
      </c>
      <c r="D1066" s="14" t="s">
        <v>32</v>
      </c>
      <c r="E1066" s="51">
        <v>45512</v>
      </c>
      <c r="F1066" s="14">
        <v>10</v>
      </c>
      <c r="G1066" s="17">
        <v>1829.8</v>
      </c>
      <c r="H1066" s="27">
        <v>1390.1</v>
      </c>
      <c r="I1066">
        <f>YEAR(Table1[[#This Row],[Date]])</f>
        <v>2024</v>
      </c>
      <c r="J1066" t="str">
        <f>"Q" &amp; ROUNDUP(MONTH(Table1[[#This Row],[Date]])/3, 0) &amp; "'" &amp; RIGHT(YEAR(Table1[[#This Row],[Date]]), 2)</f>
        <v>Q3'24</v>
      </c>
      <c r="K1066" t="str">
        <f>VLOOKUP(Table1[[#This Row],[Store ID]],Table3[[Store ID]:[City]],4,FALSE)</f>
        <v>Richmond</v>
      </c>
      <c r="L1066" t="str">
        <f>VLOOKUP(Table1[[#This Row],[Product Code]],Table4[[Product Code]:[Brand]],5,FALSE)</f>
        <v>Sony</v>
      </c>
      <c r="M1066" t="str">
        <f>VLOOKUP(Table1[[#This Row],[Product Code]],Table4[[Product Code]:[Product Category]],3,FALSE)</f>
        <v>Accessories</v>
      </c>
      <c r="N1066" t="str">
        <f>_xlfn.XLOOKUP(Table1[[#This Row],[Product Code]],Table4[Product Code],Table4[Subcategory])</f>
        <v>Chargers</v>
      </c>
    </row>
    <row r="1067" spans="2:14" x14ac:dyDescent="0.3">
      <c r="B1067" s="26" t="s">
        <v>14</v>
      </c>
      <c r="C1067" s="26" t="str">
        <f>IF(_xlfn.XLOOKUP(TRIM(Table1[[#This Row],[Store ID]]), 'Stores Details'!B1069:B1088, 'Stores Details'!G1069:G1088, "") = "Inactive", "Yes", "No")</f>
        <v>No</v>
      </c>
      <c r="D1067" s="14" t="s">
        <v>61</v>
      </c>
      <c r="E1067" s="51">
        <v>45530</v>
      </c>
      <c r="F1067" s="14">
        <v>20</v>
      </c>
      <c r="G1067" s="17">
        <v>7088.4000000000005</v>
      </c>
      <c r="H1067" s="27">
        <v>5061.2</v>
      </c>
      <c r="I1067">
        <f>YEAR(Table1[[#This Row],[Date]])</f>
        <v>2024</v>
      </c>
      <c r="J1067" t="str">
        <f>"Q" &amp; ROUNDUP(MONTH(Table1[[#This Row],[Date]])/3, 0) &amp; "'" &amp; RIGHT(YEAR(Table1[[#This Row],[Date]]), 2)</f>
        <v>Q3'24</v>
      </c>
      <c r="K1067" t="str">
        <f>VLOOKUP(Table1[[#This Row],[Store ID]],Table3[[Store ID]:[City]],4,FALSE)</f>
        <v>Los Angeles</v>
      </c>
      <c r="L1067" t="str">
        <f>VLOOKUP(Table1[[#This Row],[Product Code]],Table4[[Product Code]:[Brand]],5,FALSE)</f>
        <v>VoltEdge</v>
      </c>
      <c r="M1067" t="str">
        <f>VLOOKUP(Table1[[#This Row],[Product Code]],Table4[[Product Code]:[Product Category]],3,FALSE)</f>
        <v>Headphones</v>
      </c>
      <c r="N1067" t="str">
        <f>_xlfn.XLOOKUP(Table1[[#This Row],[Product Code]],Table4[Product Code],Table4[Subcategory])</f>
        <v>Wired Headphones</v>
      </c>
    </row>
    <row r="1068" spans="2:14" x14ac:dyDescent="0.3">
      <c r="B1068" s="26" t="s">
        <v>14</v>
      </c>
      <c r="C1068" s="26" t="str">
        <f>IF(_xlfn.XLOOKUP(TRIM(Table1[[#This Row],[Store ID]]), 'Stores Details'!B1070:B1089, 'Stores Details'!G1070:G1089, "") = "Inactive", "Yes", "No")</f>
        <v>No</v>
      </c>
      <c r="D1068" s="14" t="s">
        <v>31</v>
      </c>
      <c r="E1068" s="51">
        <v>45584</v>
      </c>
      <c r="F1068" s="14">
        <v>21</v>
      </c>
      <c r="G1068" s="17">
        <v>12751.83</v>
      </c>
      <c r="H1068" s="27">
        <v>7819.1399999999994</v>
      </c>
      <c r="I1068">
        <f>YEAR(Table1[[#This Row],[Date]])</f>
        <v>2024</v>
      </c>
      <c r="J1068" t="str">
        <f>"Q" &amp; ROUNDUP(MONTH(Table1[[#This Row],[Date]])/3, 0) &amp; "'" &amp; RIGHT(YEAR(Table1[[#This Row],[Date]]), 2)</f>
        <v>Q4'24</v>
      </c>
      <c r="K1068" t="str">
        <f>VLOOKUP(Table1[[#This Row],[Store ID]],Table3[[Store ID]:[City]],4,FALSE)</f>
        <v>Los Angeles</v>
      </c>
      <c r="L1068" t="str">
        <f>VLOOKUP(Table1[[#This Row],[Product Code]],Table4[[Product Code]:[Brand]],5,FALSE)</f>
        <v>VoltEdge</v>
      </c>
      <c r="M1068" t="str">
        <f>VLOOKUP(Table1[[#This Row],[Product Code]],Table4[[Product Code]:[Product Category]],3,FALSE)</f>
        <v>Laptops</v>
      </c>
      <c r="N1068" t="str">
        <f>_xlfn.XLOOKUP(Table1[[#This Row],[Product Code]],Table4[Product Code],Table4[Subcategory])</f>
        <v>Ultrabooks</v>
      </c>
    </row>
    <row r="1069" spans="2:14" x14ac:dyDescent="0.3">
      <c r="B1069" s="26" t="s">
        <v>14</v>
      </c>
      <c r="C1069" s="26" t="str">
        <f>IF(_xlfn.XLOOKUP(TRIM(Table1[[#This Row],[Store ID]]), 'Stores Details'!B1071:B1090, 'Stores Details'!G1071:G1090, "") = "Inactive", "Yes", "No")</f>
        <v>No</v>
      </c>
      <c r="D1069" s="14" t="s">
        <v>35</v>
      </c>
      <c r="E1069" s="51">
        <v>45387</v>
      </c>
      <c r="F1069" s="14">
        <v>4</v>
      </c>
      <c r="G1069" s="17">
        <v>1596.64</v>
      </c>
      <c r="H1069" s="27">
        <v>1206.56</v>
      </c>
      <c r="I1069">
        <f>YEAR(Table1[[#This Row],[Date]])</f>
        <v>2024</v>
      </c>
      <c r="J1069" t="str">
        <f>"Q" &amp; ROUNDUP(MONTH(Table1[[#This Row],[Date]])/3, 0) &amp; "'" &amp; RIGHT(YEAR(Table1[[#This Row],[Date]]), 2)</f>
        <v>Q2'24</v>
      </c>
      <c r="K1069" t="str">
        <f>VLOOKUP(Table1[[#This Row],[Store ID]],Table3[[Store ID]:[City]],4,FALSE)</f>
        <v>Los Angeles</v>
      </c>
      <c r="L1069" t="str">
        <f>VLOOKUP(Table1[[#This Row],[Product Code]],Table4[[Product Code]:[Brand]],5,FALSE)</f>
        <v>Dell</v>
      </c>
      <c r="M1069" t="str">
        <f>VLOOKUP(Table1[[#This Row],[Product Code]],Table4[[Product Code]:[Product Category]],3,FALSE)</f>
        <v>Smart Gadgets</v>
      </c>
      <c r="N1069" t="str">
        <f>_xlfn.XLOOKUP(Table1[[#This Row],[Product Code]],Table4[Product Code],Table4[Subcategory])</f>
        <v>Streaming Devices</v>
      </c>
    </row>
    <row r="1070" spans="2:14" x14ac:dyDescent="0.3">
      <c r="B1070" s="26" t="s">
        <v>26</v>
      </c>
      <c r="C1070" s="26" t="str">
        <f>IF(_xlfn.XLOOKUP(TRIM(Table1[[#This Row],[Store ID]]), 'Stores Details'!B1072:B1091, 'Stores Details'!G1072:G1091, "") = "Inactive", "Yes", "No")</f>
        <v>No</v>
      </c>
      <c r="D1070" s="14" t="s">
        <v>41</v>
      </c>
      <c r="E1070" s="51">
        <v>45373</v>
      </c>
      <c r="F1070" s="14">
        <v>18</v>
      </c>
      <c r="G1070" s="17">
        <v>8652.6</v>
      </c>
      <c r="H1070" s="27">
        <v>5434.92</v>
      </c>
      <c r="I1070">
        <f>YEAR(Table1[[#This Row],[Date]])</f>
        <v>2024</v>
      </c>
      <c r="J1070" t="str">
        <f>"Q" &amp; ROUNDUP(MONTH(Table1[[#This Row],[Date]])/3, 0) &amp; "'" &amp; RIGHT(YEAR(Table1[[#This Row],[Date]]), 2)</f>
        <v>Q1'24</v>
      </c>
      <c r="K1070" t="str">
        <f>VLOOKUP(Table1[[#This Row],[Store ID]],Table3[[Store ID]:[City]],4,FALSE)</f>
        <v>Philadelphia</v>
      </c>
      <c r="L1070" t="str">
        <f>VLOOKUP(Table1[[#This Row],[Product Code]],Table4[[Product Code]:[Brand]],5,FALSE)</f>
        <v>VoltEdge</v>
      </c>
      <c r="M1070" t="str">
        <f>VLOOKUP(Table1[[#This Row],[Product Code]],Table4[[Product Code]:[Product Category]],3,FALSE)</f>
        <v>Laptops</v>
      </c>
      <c r="N1070" t="str">
        <f>_xlfn.XLOOKUP(Table1[[#This Row],[Product Code]],Table4[Product Code],Table4[Subcategory])</f>
        <v>Gaming Laptops</v>
      </c>
    </row>
    <row r="1071" spans="2:14" x14ac:dyDescent="0.3">
      <c r="B1071" s="26" t="s">
        <v>29</v>
      </c>
      <c r="C1071" s="26" t="str">
        <f>IF(_xlfn.XLOOKUP(TRIM(Table1[[#This Row],[Store ID]]), 'Stores Details'!B1073:B1092, 'Stores Details'!G1073:G1092, "") = "Inactive", "Yes", "No")</f>
        <v>No</v>
      </c>
      <c r="D1071" s="14" t="s">
        <v>33</v>
      </c>
      <c r="E1071" s="51">
        <v>45409</v>
      </c>
      <c r="F1071" s="14">
        <v>8</v>
      </c>
      <c r="G1071" s="17">
        <v>1892.88</v>
      </c>
      <c r="H1071" s="27">
        <v>1465.36</v>
      </c>
      <c r="I1071">
        <f>YEAR(Table1[[#This Row],[Date]])</f>
        <v>2024</v>
      </c>
      <c r="J1071" t="str">
        <f>"Q" &amp; ROUNDUP(MONTH(Table1[[#This Row],[Date]])/3, 0) &amp; "'" &amp; RIGHT(YEAR(Table1[[#This Row],[Date]]), 2)</f>
        <v>Q2'24</v>
      </c>
      <c r="K1071" t="str">
        <f>VLOOKUP(Table1[[#This Row],[Store ID]],Table3[[Store ID]:[City]],4,FALSE)</f>
        <v>Kansas City</v>
      </c>
      <c r="L1071" t="str">
        <f>VLOOKUP(Table1[[#This Row],[Product Code]],Table4[[Product Code]:[Brand]],5,FALSE)</f>
        <v>VoltEdge</v>
      </c>
      <c r="M1071" t="str">
        <f>VLOOKUP(Table1[[#This Row],[Product Code]],Table4[[Product Code]:[Product Category]],3,FALSE)</f>
        <v>Headphones</v>
      </c>
      <c r="N1071" t="str">
        <f>_xlfn.XLOOKUP(Table1[[#This Row],[Product Code]],Table4[Product Code],Table4[Subcategory])</f>
        <v>Wired Headphones</v>
      </c>
    </row>
    <row r="1072" spans="2:14" x14ac:dyDescent="0.3">
      <c r="B1072" s="26" t="s">
        <v>25</v>
      </c>
      <c r="C1072" s="26" t="str">
        <f>IF(_xlfn.XLOOKUP(TRIM(Table1[[#This Row],[Store ID]]), 'Stores Details'!B1074:B1093, 'Stores Details'!G1074:G1093, "") = "Inactive", "Yes", "No")</f>
        <v>No</v>
      </c>
      <c r="D1072" s="14" t="s">
        <v>42</v>
      </c>
      <c r="E1072" s="51">
        <v>45360</v>
      </c>
      <c r="F1072" s="14">
        <v>29</v>
      </c>
      <c r="G1072" s="17">
        <v>36992.689999999995</v>
      </c>
      <c r="H1072" s="27">
        <v>23066.31</v>
      </c>
      <c r="I1072">
        <f>YEAR(Table1[[#This Row],[Date]])</f>
        <v>2024</v>
      </c>
      <c r="J1072" t="str">
        <f>"Q" &amp; ROUNDUP(MONTH(Table1[[#This Row],[Date]])/3, 0) &amp; "'" &amp; RIGHT(YEAR(Table1[[#This Row],[Date]]), 2)</f>
        <v>Q1'24</v>
      </c>
      <c r="K1072" t="str">
        <f>VLOOKUP(Table1[[#This Row],[Store ID]],Table3[[Store ID]:[City]],4,FALSE)</f>
        <v>Dallas</v>
      </c>
      <c r="L1072" t="str">
        <f>VLOOKUP(Table1[[#This Row],[Product Code]],Table4[[Product Code]:[Brand]],5,FALSE)</f>
        <v>Dell</v>
      </c>
      <c r="M1072" t="str">
        <f>VLOOKUP(Table1[[#This Row],[Product Code]],Table4[[Product Code]:[Product Category]],3,FALSE)</f>
        <v>Headphones</v>
      </c>
      <c r="N1072" t="str">
        <f>_xlfn.XLOOKUP(Table1[[#This Row],[Product Code]],Table4[Product Code],Table4[Subcategory])</f>
        <v>Wired Headphones</v>
      </c>
    </row>
    <row r="1073" spans="2:14" x14ac:dyDescent="0.3">
      <c r="B1073" s="26" t="s">
        <v>14</v>
      </c>
      <c r="C1073" s="26" t="str">
        <f>IF(_xlfn.XLOOKUP(TRIM(Table1[[#This Row],[Store ID]]), 'Stores Details'!B1075:B1094, 'Stores Details'!G1075:G1094, "") = "Inactive", "Yes", "No")</f>
        <v>No</v>
      </c>
      <c r="D1073" s="14" t="s">
        <v>39</v>
      </c>
      <c r="E1073" s="51">
        <v>45554</v>
      </c>
      <c r="F1073" s="14">
        <v>11</v>
      </c>
      <c r="G1073" s="17">
        <v>4660.37</v>
      </c>
      <c r="H1073" s="27">
        <v>3037.1000000000004</v>
      </c>
      <c r="I1073">
        <f>YEAR(Table1[[#This Row],[Date]])</f>
        <v>2024</v>
      </c>
      <c r="J1073" t="str">
        <f>"Q" &amp; ROUNDUP(MONTH(Table1[[#This Row],[Date]])/3, 0) &amp; "'" &amp; RIGHT(YEAR(Table1[[#This Row],[Date]]), 2)</f>
        <v>Q3'24</v>
      </c>
      <c r="K1073" t="str">
        <f>VLOOKUP(Table1[[#This Row],[Store ID]],Table3[[Store ID]:[City]],4,FALSE)</f>
        <v>Los Angeles</v>
      </c>
      <c r="L1073" t="str">
        <f>VLOOKUP(Table1[[#This Row],[Product Code]],Table4[[Product Code]:[Brand]],5,FALSE)</f>
        <v>Apple</v>
      </c>
      <c r="M1073" t="str">
        <f>VLOOKUP(Table1[[#This Row],[Product Code]],Table4[[Product Code]:[Product Category]],3,FALSE)</f>
        <v>Laptops</v>
      </c>
      <c r="N1073" t="str">
        <f>_xlfn.XLOOKUP(Table1[[#This Row],[Product Code]],Table4[Product Code],Table4[Subcategory])</f>
        <v>Ultrabooks</v>
      </c>
    </row>
    <row r="1074" spans="2:14" x14ac:dyDescent="0.3">
      <c r="B1074" s="26" t="s">
        <v>14</v>
      </c>
      <c r="C1074" s="26" t="str">
        <f>IF(_xlfn.XLOOKUP(TRIM(Table1[[#This Row],[Store ID]]), 'Stores Details'!B1076:B1095, 'Stores Details'!G1076:G1095, "") = "Inactive", "Yes", "No")</f>
        <v>No</v>
      </c>
      <c r="D1074" s="14" t="s">
        <v>57</v>
      </c>
      <c r="E1074" s="51">
        <v>44959</v>
      </c>
      <c r="F1074" s="14">
        <v>14</v>
      </c>
      <c r="G1074" s="17">
        <v>12368.86</v>
      </c>
      <c r="H1074" s="27">
        <v>8625.26</v>
      </c>
      <c r="I1074">
        <f>YEAR(Table1[[#This Row],[Date]])</f>
        <v>2023</v>
      </c>
      <c r="J1074" t="str">
        <f>"Q" &amp; ROUNDUP(MONTH(Table1[[#This Row],[Date]])/3, 0) &amp; "'" &amp; RIGHT(YEAR(Table1[[#This Row],[Date]]), 2)</f>
        <v>Q1'23</v>
      </c>
      <c r="K1074" t="str">
        <f>VLOOKUP(Table1[[#This Row],[Store ID]],Table3[[Store ID]:[City]],4,FALSE)</f>
        <v>Los Angeles</v>
      </c>
      <c r="L1074" t="str">
        <f>VLOOKUP(Table1[[#This Row],[Product Code]],Table4[[Product Code]:[Brand]],5,FALSE)</f>
        <v>Bose</v>
      </c>
      <c r="M1074" t="str">
        <f>VLOOKUP(Table1[[#This Row],[Product Code]],Table4[[Product Code]:[Product Category]],3,FALSE)</f>
        <v>Headphones</v>
      </c>
      <c r="N1074" t="str">
        <f>_xlfn.XLOOKUP(Table1[[#This Row],[Product Code]],Table4[Product Code],Table4[Subcategory])</f>
        <v>Noise-Canceling Over-Ear</v>
      </c>
    </row>
    <row r="1075" spans="2:14" x14ac:dyDescent="0.3">
      <c r="B1075" s="26" t="s">
        <v>14</v>
      </c>
      <c r="C1075" s="26" t="str">
        <f>IF(_xlfn.XLOOKUP(TRIM(Table1[[#This Row],[Store ID]]), 'Stores Details'!B1077:B1096, 'Stores Details'!G1077:G1096, "") = "Inactive", "Yes", "No")</f>
        <v>No</v>
      </c>
      <c r="D1075" s="14" t="s">
        <v>54</v>
      </c>
      <c r="E1075" s="51">
        <v>45033</v>
      </c>
      <c r="F1075" s="14">
        <v>7</v>
      </c>
      <c r="G1075" s="17">
        <v>9821.07</v>
      </c>
      <c r="H1075" s="27">
        <v>6233.8499999999995</v>
      </c>
      <c r="I1075">
        <f>YEAR(Table1[[#This Row],[Date]])</f>
        <v>2023</v>
      </c>
      <c r="J1075" t="str">
        <f>"Q" &amp; ROUNDUP(MONTH(Table1[[#This Row],[Date]])/3, 0) &amp; "'" &amp; RIGHT(YEAR(Table1[[#This Row],[Date]]), 2)</f>
        <v>Q2'23</v>
      </c>
      <c r="K1075" t="str">
        <f>VLOOKUP(Table1[[#This Row],[Store ID]],Table3[[Store ID]:[City]],4,FALSE)</f>
        <v>Los Angeles</v>
      </c>
      <c r="L1075" t="str">
        <f>VLOOKUP(Table1[[#This Row],[Product Code]],Table4[[Product Code]:[Brand]],5,FALSE)</f>
        <v>Apple</v>
      </c>
      <c r="M1075" t="str">
        <f>VLOOKUP(Table1[[#This Row],[Product Code]],Table4[[Product Code]:[Product Category]],3,FALSE)</f>
        <v>Gaming Consoles</v>
      </c>
      <c r="N1075" t="str">
        <f>_xlfn.XLOOKUP(Table1[[#This Row],[Product Code]],Table4[Product Code],Table4[Subcategory])</f>
        <v>Game Consoles</v>
      </c>
    </row>
    <row r="1076" spans="2:14" x14ac:dyDescent="0.3">
      <c r="B1076" s="26" t="s">
        <v>19</v>
      </c>
      <c r="C1076" s="26" t="str">
        <f>IF(_xlfn.XLOOKUP(TRIM(Table1[[#This Row],[Store ID]]), 'Stores Details'!B1078:B1097, 'Stores Details'!G1078:G1097, "") = "Inactive", "Yes", "No")</f>
        <v>No</v>
      </c>
      <c r="D1076" s="14" t="s">
        <v>45</v>
      </c>
      <c r="E1076" s="51">
        <v>45490</v>
      </c>
      <c r="F1076" s="14">
        <v>9</v>
      </c>
      <c r="G1076" s="17">
        <v>6046.6500000000005</v>
      </c>
      <c r="H1076" s="27">
        <v>4775.3100000000004</v>
      </c>
      <c r="I1076">
        <f>YEAR(Table1[[#This Row],[Date]])</f>
        <v>2024</v>
      </c>
      <c r="J1076" t="str">
        <f>"Q" &amp; ROUNDUP(MONTH(Table1[[#This Row],[Date]])/3, 0) &amp; "'" &amp; RIGHT(YEAR(Table1[[#This Row],[Date]]), 2)</f>
        <v>Q3'24</v>
      </c>
      <c r="K1076" t="str">
        <f>VLOOKUP(Table1[[#This Row],[Store ID]],Table3[[Store ID]:[City]],4,FALSE)</f>
        <v>Honolulu</v>
      </c>
      <c r="L1076" t="str">
        <f>VLOOKUP(Table1[[#This Row],[Product Code]],Table4[[Product Code]:[Brand]],5,FALSE)</f>
        <v>VoltEdge</v>
      </c>
      <c r="M1076" t="str">
        <f>VLOOKUP(Table1[[#This Row],[Product Code]],Table4[[Product Code]:[Product Category]],3,FALSE)</f>
        <v>Accessories</v>
      </c>
      <c r="N1076" t="str">
        <f>_xlfn.XLOOKUP(Table1[[#This Row],[Product Code]],Table4[Product Code],Table4[Subcategory])</f>
        <v>Chargers</v>
      </c>
    </row>
    <row r="1077" spans="2:14" x14ac:dyDescent="0.3">
      <c r="B1077" s="26" t="s">
        <v>14</v>
      </c>
      <c r="C1077" s="26" t="str">
        <f>IF(_xlfn.XLOOKUP(TRIM(Table1[[#This Row],[Store ID]]), 'Stores Details'!B1079:B1098, 'Stores Details'!G1079:G1098, "") = "Inactive", "Yes", "No")</f>
        <v>No</v>
      </c>
      <c r="D1077" s="14" t="s">
        <v>45</v>
      </c>
      <c r="E1077" s="51">
        <v>45560</v>
      </c>
      <c r="F1077" s="14">
        <v>2</v>
      </c>
      <c r="G1077" s="17">
        <v>1343.7</v>
      </c>
      <c r="H1077" s="27">
        <v>1061.18</v>
      </c>
      <c r="I1077">
        <f>YEAR(Table1[[#This Row],[Date]])</f>
        <v>2024</v>
      </c>
      <c r="J1077" t="str">
        <f>"Q" &amp; ROUNDUP(MONTH(Table1[[#This Row],[Date]])/3, 0) &amp; "'" &amp; RIGHT(YEAR(Table1[[#This Row],[Date]]), 2)</f>
        <v>Q3'24</v>
      </c>
      <c r="K1077" t="str">
        <f>VLOOKUP(Table1[[#This Row],[Store ID]],Table3[[Store ID]:[City]],4,FALSE)</f>
        <v>Los Angeles</v>
      </c>
      <c r="L1077" t="str">
        <f>VLOOKUP(Table1[[#This Row],[Product Code]],Table4[[Product Code]:[Brand]],5,FALSE)</f>
        <v>VoltEdge</v>
      </c>
      <c r="M1077" t="str">
        <f>VLOOKUP(Table1[[#This Row],[Product Code]],Table4[[Product Code]:[Product Category]],3,FALSE)</f>
        <v>Accessories</v>
      </c>
      <c r="N1077" t="str">
        <f>_xlfn.XLOOKUP(Table1[[#This Row],[Product Code]],Table4[Product Code],Table4[Subcategory])</f>
        <v>Chargers</v>
      </c>
    </row>
    <row r="1078" spans="2:14" x14ac:dyDescent="0.3">
      <c r="B1078" s="26" t="s">
        <v>28</v>
      </c>
      <c r="C1078" s="26" t="str">
        <f>IF(_xlfn.XLOOKUP(TRIM(Table1[[#This Row],[Store ID]]), 'Stores Details'!B1080:B1099, 'Stores Details'!G1080:G1099, "") = "Inactive", "Yes", "No")</f>
        <v>No</v>
      </c>
      <c r="D1078" s="14" t="s">
        <v>39</v>
      </c>
      <c r="E1078" s="51">
        <v>45456</v>
      </c>
      <c r="F1078" s="14">
        <v>5</v>
      </c>
      <c r="G1078" s="17">
        <v>2118.35</v>
      </c>
      <c r="H1078" s="27">
        <v>1380.5</v>
      </c>
      <c r="I1078">
        <f>YEAR(Table1[[#This Row],[Date]])</f>
        <v>2024</v>
      </c>
      <c r="J1078" t="str">
        <f>"Q" &amp; ROUNDUP(MONTH(Table1[[#This Row],[Date]])/3, 0) &amp; "'" &amp; RIGHT(YEAR(Table1[[#This Row],[Date]]), 2)</f>
        <v>Q2'24</v>
      </c>
      <c r="K1078" t="str">
        <f>VLOOKUP(Table1[[#This Row],[Store ID]],Table3[[Store ID]:[City]],4,FALSE)</f>
        <v>Portland</v>
      </c>
      <c r="L1078" t="str">
        <f>VLOOKUP(Table1[[#This Row],[Product Code]],Table4[[Product Code]:[Brand]],5,FALSE)</f>
        <v>Apple</v>
      </c>
      <c r="M1078" t="str">
        <f>VLOOKUP(Table1[[#This Row],[Product Code]],Table4[[Product Code]:[Product Category]],3,FALSE)</f>
        <v>Laptops</v>
      </c>
      <c r="N1078" t="str">
        <f>_xlfn.XLOOKUP(Table1[[#This Row],[Product Code]],Table4[Product Code],Table4[Subcategory])</f>
        <v>Ultrabooks</v>
      </c>
    </row>
    <row r="1079" spans="2:14" x14ac:dyDescent="0.3">
      <c r="B1079" s="26" t="s">
        <v>18</v>
      </c>
      <c r="C1079" s="26" t="str">
        <f>IF(_xlfn.XLOOKUP(TRIM(Table1[[#This Row],[Store ID]]), 'Stores Details'!B1081:B1100, 'Stores Details'!G1081:G1100, "") = "Inactive", "Yes", "No")</f>
        <v>No</v>
      </c>
      <c r="D1079" s="14" t="s">
        <v>45</v>
      </c>
      <c r="E1079" s="51">
        <v>45407</v>
      </c>
      <c r="F1079" s="14">
        <v>14</v>
      </c>
      <c r="G1079" s="17">
        <v>9405.9</v>
      </c>
      <c r="H1079" s="27">
        <v>7428.26</v>
      </c>
      <c r="I1079">
        <f>YEAR(Table1[[#This Row],[Date]])</f>
        <v>2024</v>
      </c>
      <c r="J1079" t="str">
        <f>"Q" &amp; ROUNDUP(MONTH(Table1[[#This Row],[Date]])/3, 0) &amp; "'" &amp; RIGHT(YEAR(Table1[[#This Row],[Date]]), 2)</f>
        <v>Q2'24</v>
      </c>
      <c r="K1079" t="str">
        <f>VLOOKUP(Table1[[#This Row],[Store ID]],Table3[[Store ID]:[City]],4,FALSE)</f>
        <v>Minneapolis</v>
      </c>
      <c r="L1079" t="str">
        <f>VLOOKUP(Table1[[#This Row],[Product Code]],Table4[[Product Code]:[Brand]],5,FALSE)</f>
        <v>VoltEdge</v>
      </c>
      <c r="M1079" t="str">
        <f>VLOOKUP(Table1[[#This Row],[Product Code]],Table4[[Product Code]:[Product Category]],3,FALSE)</f>
        <v>Accessories</v>
      </c>
      <c r="N1079" t="str">
        <f>_xlfn.XLOOKUP(Table1[[#This Row],[Product Code]],Table4[Product Code],Table4[Subcategory])</f>
        <v>Chargers</v>
      </c>
    </row>
    <row r="1080" spans="2:14" x14ac:dyDescent="0.3">
      <c r="B1080" s="26" t="s">
        <v>26</v>
      </c>
      <c r="C1080" s="26" t="str">
        <f>IF(_xlfn.XLOOKUP(TRIM(Table1[[#This Row],[Store ID]]), 'Stores Details'!B1082:B1101, 'Stores Details'!G1082:G1101, "") = "Inactive", "Yes", "No")</f>
        <v>No</v>
      </c>
      <c r="D1080" s="14" t="s">
        <v>45</v>
      </c>
      <c r="E1080" s="51">
        <v>45527</v>
      </c>
      <c r="F1080" s="14">
        <v>4</v>
      </c>
      <c r="G1080" s="17">
        <v>2687.4</v>
      </c>
      <c r="H1080" s="27">
        <v>2122.36</v>
      </c>
      <c r="I1080">
        <f>YEAR(Table1[[#This Row],[Date]])</f>
        <v>2024</v>
      </c>
      <c r="J1080" t="str">
        <f>"Q" &amp; ROUNDUP(MONTH(Table1[[#This Row],[Date]])/3, 0) &amp; "'" &amp; RIGHT(YEAR(Table1[[#This Row],[Date]]), 2)</f>
        <v>Q3'24</v>
      </c>
      <c r="K1080" t="str">
        <f>VLOOKUP(Table1[[#This Row],[Store ID]],Table3[[Store ID]:[City]],4,FALSE)</f>
        <v>Philadelphia</v>
      </c>
      <c r="L1080" t="str">
        <f>VLOOKUP(Table1[[#This Row],[Product Code]],Table4[[Product Code]:[Brand]],5,FALSE)</f>
        <v>VoltEdge</v>
      </c>
      <c r="M1080" t="str">
        <f>VLOOKUP(Table1[[#This Row],[Product Code]],Table4[[Product Code]:[Product Category]],3,FALSE)</f>
        <v>Accessories</v>
      </c>
      <c r="N1080" t="str">
        <f>_xlfn.XLOOKUP(Table1[[#This Row],[Product Code]],Table4[Product Code],Table4[Subcategory])</f>
        <v>Chargers</v>
      </c>
    </row>
    <row r="1081" spans="2:14" x14ac:dyDescent="0.3">
      <c r="B1081" s="26" t="s">
        <v>25</v>
      </c>
      <c r="C1081" s="26" t="str">
        <f>IF(_xlfn.XLOOKUP(TRIM(Table1[[#This Row],[Store ID]]), 'Stores Details'!B1083:B1102, 'Stores Details'!G1083:G1102, "") = "Inactive", "Yes", "No")</f>
        <v>No</v>
      </c>
      <c r="D1081" s="14" t="s">
        <v>79</v>
      </c>
      <c r="E1081" s="51">
        <v>45066</v>
      </c>
      <c r="F1081" s="14">
        <v>5</v>
      </c>
      <c r="G1081" s="17">
        <v>4441.05</v>
      </c>
      <c r="H1081" s="27">
        <v>3612.25</v>
      </c>
      <c r="I1081">
        <f>YEAR(Table1[[#This Row],[Date]])</f>
        <v>2023</v>
      </c>
      <c r="J1081" t="str">
        <f>"Q" &amp; ROUNDUP(MONTH(Table1[[#This Row],[Date]])/3, 0) &amp; "'" &amp; RIGHT(YEAR(Table1[[#This Row],[Date]]), 2)</f>
        <v>Q2'23</v>
      </c>
      <c r="K1081" t="str">
        <f>VLOOKUP(Table1[[#This Row],[Store ID]],Table3[[Store ID]:[City]],4,FALSE)</f>
        <v>Dallas</v>
      </c>
      <c r="L1081" t="str">
        <f>VLOOKUP(Table1[[#This Row],[Product Code]],Table4[[Product Code]:[Brand]],5,FALSE)</f>
        <v>Sony</v>
      </c>
      <c r="M1081" t="str">
        <f>VLOOKUP(Table1[[#This Row],[Product Code]],Table4[[Product Code]:[Product Category]],3,FALSE)</f>
        <v>Accessories</v>
      </c>
      <c r="N1081" t="str">
        <f>_xlfn.XLOOKUP(Table1[[#This Row],[Product Code]],Table4[Product Code],Table4[Subcategory])</f>
        <v>Keyboards</v>
      </c>
    </row>
    <row r="1082" spans="2:14" x14ac:dyDescent="0.3">
      <c r="B1082" s="26" t="s">
        <v>28</v>
      </c>
      <c r="C1082" s="26" t="str">
        <f>IF(_xlfn.XLOOKUP(TRIM(Table1[[#This Row],[Store ID]]), 'Stores Details'!B1084:B1103, 'Stores Details'!G1084:G1103, "") = "Inactive", "Yes", "No")</f>
        <v>No</v>
      </c>
      <c r="D1082" s="14" t="s">
        <v>43</v>
      </c>
      <c r="E1082" s="51">
        <v>45459</v>
      </c>
      <c r="F1082" s="14">
        <v>5</v>
      </c>
      <c r="G1082" s="17">
        <v>6655.3499999999995</v>
      </c>
      <c r="H1082" s="27">
        <v>4088.1</v>
      </c>
      <c r="I1082">
        <f>YEAR(Table1[[#This Row],[Date]])</f>
        <v>2024</v>
      </c>
      <c r="J1082" t="str">
        <f>"Q" &amp; ROUNDUP(MONTH(Table1[[#This Row],[Date]])/3, 0) &amp; "'" &amp; RIGHT(YEAR(Table1[[#This Row],[Date]]), 2)</f>
        <v>Q2'24</v>
      </c>
      <c r="K1082" t="str">
        <f>VLOOKUP(Table1[[#This Row],[Store ID]],Table3[[Store ID]:[City]],4,FALSE)</f>
        <v>Portland</v>
      </c>
      <c r="L1082" t="str">
        <f>VLOOKUP(Table1[[#This Row],[Product Code]],Table4[[Product Code]:[Brand]],5,FALSE)</f>
        <v>Apple</v>
      </c>
      <c r="M1082" t="str">
        <f>VLOOKUP(Table1[[#This Row],[Product Code]],Table4[[Product Code]:[Product Category]],3,FALSE)</f>
        <v>Smart Gadgets</v>
      </c>
      <c r="N1082" t="str">
        <f>_xlfn.XLOOKUP(Table1[[#This Row],[Product Code]],Table4[Product Code],Table4[Subcategory])</f>
        <v>Smartwatches</v>
      </c>
    </row>
    <row r="1083" spans="2:14" x14ac:dyDescent="0.3">
      <c r="B1083" s="26" t="s">
        <v>14</v>
      </c>
      <c r="C1083" s="26" t="str">
        <f>IF(_xlfn.XLOOKUP(TRIM(Table1[[#This Row],[Store ID]]), 'Stores Details'!B1085:B1104, 'Stores Details'!G1085:G1104, "") = "Inactive", "Yes", "No")</f>
        <v>No</v>
      </c>
      <c r="D1083" s="14" t="s">
        <v>67</v>
      </c>
      <c r="E1083" s="51">
        <v>45214</v>
      </c>
      <c r="F1083" s="14">
        <v>24</v>
      </c>
      <c r="G1083" s="17">
        <v>25283.52</v>
      </c>
      <c r="H1083" s="27">
        <v>15030.24</v>
      </c>
      <c r="I1083">
        <f>YEAR(Table1[[#This Row],[Date]])</f>
        <v>2023</v>
      </c>
      <c r="J1083" t="str">
        <f>"Q" &amp; ROUNDUP(MONTH(Table1[[#This Row],[Date]])/3, 0) &amp; "'" &amp; RIGHT(YEAR(Table1[[#This Row],[Date]]), 2)</f>
        <v>Q4'23</v>
      </c>
      <c r="K1083" t="str">
        <f>VLOOKUP(Table1[[#This Row],[Store ID]],Table3[[Store ID]:[City]],4,FALSE)</f>
        <v>Los Angeles</v>
      </c>
      <c r="L1083" t="str">
        <f>VLOOKUP(Table1[[#This Row],[Product Code]],Table4[[Product Code]:[Brand]],5,FALSE)</f>
        <v>VoltEdge</v>
      </c>
      <c r="M1083" t="str">
        <f>VLOOKUP(Table1[[#This Row],[Product Code]],Table4[[Product Code]:[Product Category]],3,FALSE)</f>
        <v>Accessories</v>
      </c>
      <c r="N1083" t="str">
        <f>_xlfn.XLOOKUP(Table1[[#This Row],[Product Code]],Table4[Product Code],Table4[Subcategory])</f>
        <v>Keyboards</v>
      </c>
    </row>
    <row r="1084" spans="2:14" x14ac:dyDescent="0.3">
      <c r="B1084" s="26" t="s">
        <v>24</v>
      </c>
      <c r="C1084" s="26" t="str">
        <f>IF(_xlfn.XLOOKUP(TRIM(Table1[[#This Row],[Store ID]]), 'Stores Details'!B1086:B1105, 'Stores Details'!G1086:G1105, "") = "Inactive", "Yes", "No")</f>
        <v>No</v>
      </c>
      <c r="D1084" s="14" t="s">
        <v>48</v>
      </c>
      <c r="E1084" s="51">
        <v>45439</v>
      </c>
      <c r="F1084" s="14">
        <v>7</v>
      </c>
      <c r="G1084" s="17">
        <v>5646.62</v>
      </c>
      <c r="H1084" s="27">
        <v>3367.28</v>
      </c>
      <c r="I1084">
        <f>YEAR(Table1[[#This Row],[Date]])</f>
        <v>2024</v>
      </c>
      <c r="J1084" t="str">
        <f>"Q" &amp; ROUNDUP(MONTH(Table1[[#This Row],[Date]])/3, 0) &amp; "'" &amp; RIGHT(YEAR(Table1[[#This Row],[Date]]), 2)</f>
        <v>Q2'24</v>
      </c>
      <c r="K1084" t="str">
        <f>VLOOKUP(Table1[[#This Row],[Store ID]],Table3[[Store ID]:[City]],4,FALSE)</f>
        <v>Atlanta</v>
      </c>
      <c r="L1084" t="str">
        <f>VLOOKUP(Table1[[#This Row],[Product Code]],Table4[[Product Code]:[Brand]],5,FALSE)</f>
        <v>VoltEdge</v>
      </c>
      <c r="M1084" t="str">
        <f>VLOOKUP(Table1[[#This Row],[Product Code]],Table4[[Product Code]:[Product Category]],3,FALSE)</f>
        <v>Gaming Consoles</v>
      </c>
      <c r="N1084" t="str">
        <f>_xlfn.XLOOKUP(Table1[[#This Row],[Product Code]],Table4[Product Code],Table4[Subcategory])</f>
        <v>Game Consoles</v>
      </c>
    </row>
    <row r="1085" spans="2:14" x14ac:dyDescent="0.3">
      <c r="B1085" s="26" t="s">
        <v>24</v>
      </c>
      <c r="C1085" s="26" t="str">
        <f>IF(_xlfn.XLOOKUP(TRIM(Table1[[#This Row],[Store ID]]), 'Stores Details'!B1087:B1106, 'Stores Details'!G1087:G1106, "") = "Inactive", "Yes", "No")</f>
        <v>No</v>
      </c>
      <c r="D1085" s="14" t="s">
        <v>37</v>
      </c>
      <c r="E1085" s="51">
        <v>45508</v>
      </c>
      <c r="F1085" s="14">
        <v>7</v>
      </c>
      <c r="G1085" s="17">
        <v>10300.220000000001</v>
      </c>
      <c r="H1085" s="27">
        <v>6969.55</v>
      </c>
      <c r="I1085">
        <f>YEAR(Table1[[#This Row],[Date]])</f>
        <v>2024</v>
      </c>
      <c r="J1085" t="str">
        <f>"Q" &amp; ROUNDUP(MONTH(Table1[[#This Row],[Date]])/3, 0) &amp; "'" &amp; RIGHT(YEAR(Table1[[#This Row],[Date]]), 2)</f>
        <v>Q3'24</v>
      </c>
      <c r="K1085" t="str">
        <f>VLOOKUP(Table1[[#This Row],[Store ID]],Table3[[Store ID]:[City]],4,FALSE)</f>
        <v>Atlanta</v>
      </c>
      <c r="L1085" t="str">
        <f>VLOOKUP(Table1[[#This Row],[Product Code]],Table4[[Product Code]:[Brand]],5,FALSE)</f>
        <v>VoltEdge</v>
      </c>
      <c r="M1085" t="str">
        <f>VLOOKUP(Table1[[#This Row],[Product Code]],Table4[[Product Code]:[Product Category]],3,FALSE)</f>
        <v>Smart Gadgets</v>
      </c>
      <c r="N1085" t="str">
        <f>_xlfn.XLOOKUP(Table1[[#This Row],[Product Code]],Table4[Product Code],Table4[Subcategory])</f>
        <v>Fitness Bands</v>
      </c>
    </row>
    <row r="1086" spans="2:14" x14ac:dyDescent="0.3">
      <c r="B1086" s="26" t="s">
        <v>28</v>
      </c>
      <c r="C1086" s="26" t="str">
        <f>IF(_xlfn.XLOOKUP(TRIM(Table1[[#This Row],[Store ID]]), 'Stores Details'!B1088:B1107, 'Stores Details'!G1088:G1107, "") = "Inactive", "Yes", "No")</f>
        <v>No</v>
      </c>
      <c r="D1086" s="14" t="s">
        <v>75</v>
      </c>
      <c r="E1086" s="51">
        <v>44960</v>
      </c>
      <c r="F1086" s="14">
        <v>23</v>
      </c>
      <c r="G1086" s="17">
        <v>3750.15</v>
      </c>
      <c r="H1086" s="27">
        <v>2900.53</v>
      </c>
      <c r="I1086">
        <f>YEAR(Table1[[#This Row],[Date]])</f>
        <v>2023</v>
      </c>
      <c r="J1086" t="str">
        <f>"Q" &amp; ROUNDUP(MONTH(Table1[[#This Row],[Date]])/3, 0) &amp; "'" &amp; RIGHT(YEAR(Table1[[#This Row],[Date]]), 2)</f>
        <v>Q1'23</v>
      </c>
      <c r="K1086" t="str">
        <f>VLOOKUP(Table1[[#This Row],[Store ID]],Table3[[Store ID]:[City]],4,FALSE)</f>
        <v>Portland</v>
      </c>
      <c r="L1086" t="str">
        <f>VLOOKUP(Table1[[#This Row],[Product Code]],Table4[[Product Code]:[Brand]],5,FALSE)</f>
        <v>VoltEdge</v>
      </c>
      <c r="M1086" t="str">
        <f>VLOOKUP(Table1[[#This Row],[Product Code]],Table4[[Product Code]:[Product Category]],3,FALSE)</f>
        <v>Accessories</v>
      </c>
      <c r="N1086" t="str">
        <f>_xlfn.XLOOKUP(Table1[[#This Row],[Product Code]],Table4[Product Code],Table4[Subcategory])</f>
        <v>Keyboards</v>
      </c>
    </row>
    <row r="1087" spans="2:14" x14ac:dyDescent="0.3">
      <c r="B1087" s="26" t="s">
        <v>24</v>
      </c>
      <c r="C1087" s="26" t="str">
        <f>IF(_xlfn.XLOOKUP(TRIM(Table1[[#This Row],[Store ID]]), 'Stores Details'!B1089:B1108, 'Stores Details'!G1089:G1108, "") = "Inactive", "Yes", "No")</f>
        <v>No</v>
      </c>
      <c r="D1087" s="14" t="s">
        <v>52</v>
      </c>
      <c r="E1087" s="51">
        <v>45084</v>
      </c>
      <c r="F1087" s="14">
        <v>13</v>
      </c>
      <c r="G1087" s="17">
        <v>3505.06</v>
      </c>
      <c r="H1087" s="27">
        <v>2130.5699999999997</v>
      </c>
      <c r="I1087">
        <f>YEAR(Table1[[#This Row],[Date]])</f>
        <v>2023</v>
      </c>
      <c r="J1087" t="str">
        <f>"Q" &amp; ROUNDUP(MONTH(Table1[[#This Row],[Date]])/3, 0) &amp; "'" &amp; RIGHT(YEAR(Table1[[#This Row],[Date]]), 2)</f>
        <v>Q2'23</v>
      </c>
      <c r="K1087" t="str">
        <f>VLOOKUP(Table1[[#This Row],[Store ID]],Table3[[Store ID]:[City]],4,FALSE)</f>
        <v>Atlanta</v>
      </c>
      <c r="L1087" t="str">
        <f>VLOOKUP(Table1[[#This Row],[Product Code]],Table4[[Product Code]:[Brand]],5,FALSE)</f>
        <v>ASUS</v>
      </c>
      <c r="M1087" t="str">
        <f>VLOOKUP(Table1[[#This Row],[Product Code]],Table4[[Product Code]:[Product Category]],3,FALSE)</f>
        <v>Accessories</v>
      </c>
      <c r="N1087" t="str">
        <f>_xlfn.XLOOKUP(Table1[[#This Row],[Product Code]],Table4[Product Code],Table4[Subcategory])</f>
        <v>Chargers</v>
      </c>
    </row>
    <row r="1088" spans="2:14" x14ac:dyDescent="0.3">
      <c r="B1088" s="26" t="s">
        <v>20</v>
      </c>
      <c r="C1088" s="26" t="str">
        <f>IF(_xlfn.XLOOKUP(TRIM(Table1[[#This Row],[Store ID]]), 'Stores Details'!B1090:B1109, 'Stores Details'!G1090:G1109, "") = "Inactive", "Yes", "No")</f>
        <v>No</v>
      </c>
      <c r="D1088" s="14" t="s">
        <v>41</v>
      </c>
      <c r="E1088" s="51">
        <v>45606</v>
      </c>
      <c r="F1088" s="14">
        <v>25</v>
      </c>
      <c r="G1088" s="17">
        <v>12017.5</v>
      </c>
      <c r="H1088" s="27">
        <v>7548.5</v>
      </c>
      <c r="I1088">
        <f>YEAR(Table1[[#This Row],[Date]])</f>
        <v>2024</v>
      </c>
      <c r="J1088" t="str">
        <f>"Q" &amp; ROUNDUP(MONTH(Table1[[#This Row],[Date]])/3, 0) &amp; "'" &amp; RIGHT(YEAR(Table1[[#This Row],[Date]]), 2)</f>
        <v>Q4'24</v>
      </c>
      <c r="K1088" t="str">
        <f>VLOOKUP(Table1[[#This Row],[Store ID]],Table3[[Store ID]:[City]],4,FALSE)</f>
        <v>Denver</v>
      </c>
      <c r="L1088" t="str">
        <f>VLOOKUP(Table1[[#This Row],[Product Code]],Table4[[Product Code]:[Brand]],5,FALSE)</f>
        <v>VoltEdge</v>
      </c>
      <c r="M1088" t="str">
        <f>VLOOKUP(Table1[[#This Row],[Product Code]],Table4[[Product Code]:[Product Category]],3,FALSE)</f>
        <v>Laptops</v>
      </c>
      <c r="N1088" t="str">
        <f>_xlfn.XLOOKUP(Table1[[#This Row],[Product Code]],Table4[Product Code],Table4[Subcategory])</f>
        <v>Gaming Laptops</v>
      </c>
    </row>
    <row r="1089" spans="2:14" x14ac:dyDescent="0.3">
      <c r="B1089" s="26" t="s">
        <v>21</v>
      </c>
      <c r="C1089" s="26" t="str">
        <f>IF(_xlfn.XLOOKUP(TRIM(Table1[[#This Row],[Store ID]]), 'Stores Details'!B1091:B1110, 'Stores Details'!G1091:G1110, "") = "Inactive", "Yes", "No")</f>
        <v>No</v>
      </c>
      <c r="D1089" s="14" t="s">
        <v>45</v>
      </c>
      <c r="E1089" s="51">
        <v>45631</v>
      </c>
      <c r="F1089" s="14">
        <v>26</v>
      </c>
      <c r="G1089" s="17">
        <v>17468.100000000002</v>
      </c>
      <c r="H1089" s="27">
        <v>13795.34</v>
      </c>
      <c r="I1089">
        <f>YEAR(Table1[[#This Row],[Date]])</f>
        <v>2024</v>
      </c>
      <c r="J1089" t="str">
        <f>"Q" &amp; ROUNDUP(MONTH(Table1[[#This Row],[Date]])/3, 0) &amp; "'" &amp; RIGHT(YEAR(Table1[[#This Row],[Date]]), 2)</f>
        <v>Q4'24</v>
      </c>
      <c r="K1089" t="str">
        <f>VLOOKUP(Table1[[#This Row],[Store ID]],Table3[[Store ID]:[City]],4,FALSE)</f>
        <v>Raleigh</v>
      </c>
      <c r="L1089" t="str">
        <f>VLOOKUP(Table1[[#This Row],[Product Code]],Table4[[Product Code]:[Brand]],5,FALSE)</f>
        <v>VoltEdge</v>
      </c>
      <c r="M1089" t="str">
        <f>VLOOKUP(Table1[[#This Row],[Product Code]],Table4[[Product Code]:[Product Category]],3,FALSE)</f>
        <v>Accessories</v>
      </c>
      <c r="N1089" t="str">
        <f>_xlfn.XLOOKUP(Table1[[#This Row],[Product Code]],Table4[Product Code],Table4[Subcategory])</f>
        <v>Chargers</v>
      </c>
    </row>
    <row r="1090" spans="2:14" x14ac:dyDescent="0.3">
      <c r="B1090" s="26" t="s">
        <v>16</v>
      </c>
      <c r="C1090" s="26" t="str">
        <f>IF(_xlfn.XLOOKUP(TRIM(Table1[[#This Row],[Store ID]]), 'Stores Details'!B1092:B1111, 'Stores Details'!G1092:G1111, "") = "Inactive", "Yes", "No")</f>
        <v>No</v>
      </c>
      <c r="D1090" s="14" t="s">
        <v>59</v>
      </c>
      <c r="E1090" s="51">
        <v>45237</v>
      </c>
      <c r="F1090" s="14">
        <v>32</v>
      </c>
      <c r="G1090" s="17">
        <v>6253.76</v>
      </c>
      <c r="H1090" s="27">
        <v>4670.3999999999996</v>
      </c>
      <c r="I1090">
        <f>YEAR(Table1[[#This Row],[Date]])</f>
        <v>2023</v>
      </c>
      <c r="J1090" t="str">
        <f>"Q" &amp; ROUNDUP(MONTH(Table1[[#This Row],[Date]])/3, 0) &amp; "'" &amp; RIGHT(YEAR(Table1[[#This Row],[Date]]), 2)</f>
        <v>Q4'23</v>
      </c>
      <c r="K1090" t="str">
        <f>VLOOKUP(Table1[[#This Row],[Store ID]],Table3[[Store ID]:[City]],4,FALSE)</f>
        <v>Chicago</v>
      </c>
      <c r="L1090" t="str">
        <f>VLOOKUP(Table1[[#This Row],[Product Code]],Table4[[Product Code]:[Brand]],5,FALSE)</f>
        <v>ASUS</v>
      </c>
      <c r="M1090" t="str">
        <f>VLOOKUP(Table1[[#This Row],[Product Code]],Table4[[Product Code]:[Product Category]],3,FALSE)</f>
        <v>Headphones</v>
      </c>
      <c r="N1090" t="str">
        <f>_xlfn.XLOOKUP(Table1[[#This Row],[Product Code]],Table4[Product Code],Table4[Subcategory])</f>
        <v>Wireless Earbuds</v>
      </c>
    </row>
    <row r="1091" spans="2:14" x14ac:dyDescent="0.3">
      <c r="B1091" s="26" t="s">
        <v>25</v>
      </c>
      <c r="C1091" s="26" t="str">
        <f>IF(_xlfn.XLOOKUP(TRIM(Table1[[#This Row],[Store ID]]), 'Stores Details'!B1093:B1112, 'Stores Details'!G1093:G1112, "") = "Inactive", "Yes", "No")</f>
        <v>No</v>
      </c>
      <c r="D1091" s="14" t="s">
        <v>48</v>
      </c>
      <c r="E1091" s="51">
        <v>45591</v>
      </c>
      <c r="F1091" s="14">
        <v>36</v>
      </c>
      <c r="G1091" s="17">
        <v>29039.759999999998</v>
      </c>
      <c r="H1091" s="27">
        <v>17317.440000000002</v>
      </c>
      <c r="I1091">
        <f>YEAR(Table1[[#This Row],[Date]])</f>
        <v>2024</v>
      </c>
      <c r="J1091" t="str">
        <f>"Q" &amp; ROUNDUP(MONTH(Table1[[#This Row],[Date]])/3, 0) &amp; "'" &amp; RIGHT(YEAR(Table1[[#This Row],[Date]]), 2)</f>
        <v>Q4'24</v>
      </c>
      <c r="K1091" t="str">
        <f>VLOOKUP(Table1[[#This Row],[Store ID]],Table3[[Store ID]:[City]],4,FALSE)</f>
        <v>Dallas</v>
      </c>
      <c r="L1091" t="str">
        <f>VLOOKUP(Table1[[#This Row],[Product Code]],Table4[[Product Code]:[Brand]],5,FALSE)</f>
        <v>VoltEdge</v>
      </c>
      <c r="M1091" t="str">
        <f>VLOOKUP(Table1[[#This Row],[Product Code]],Table4[[Product Code]:[Product Category]],3,FALSE)</f>
        <v>Gaming Consoles</v>
      </c>
      <c r="N1091" t="str">
        <f>_xlfn.XLOOKUP(Table1[[#This Row],[Product Code]],Table4[Product Code],Table4[Subcategory])</f>
        <v>Game Consoles</v>
      </c>
    </row>
    <row r="1092" spans="2:14" x14ac:dyDescent="0.3">
      <c r="B1092" s="26" t="s">
        <v>29</v>
      </c>
      <c r="C1092" s="26" t="str">
        <f>IF(_xlfn.XLOOKUP(TRIM(Table1[[#This Row],[Store ID]]), 'Stores Details'!B1094:B1113, 'Stores Details'!G1094:G1113, "") = "Inactive", "Yes", "No")</f>
        <v>No</v>
      </c>
      <c r="D1092" s="14" t="s">
        <v>44</v>
      </c>
      <c r="E1092" s="51">
        <v>45475</v>
      </c>
      <c r="F1092" s="14">
        <v>11</v>
      </c>
      <c r="G1092" s="17">
        <v>10417.549999999999</v>
      </c>
      <c r="H1092" s="27">
        <v>7341.18</v>
      </c>
      <c r="I1092">
        <f>YEAR(Table1[[#This Row],[Date]])</f>
        <v>2024</v>
      </c>
      <c r="J1092" t="str">
        <f>"Q" &amp; ROUNDUP(MONTH(Table1[[#This Row],[Date]])/3, 0) &amp; "'" &amp; RIGHT(YEAR(Table1[[#This Row],[Date]]), 2)</f>
        <v>Q3'24</v>
      </c>
      <c r="K1092" t="str">
        <f>VLOOKUP(Table1[[#This Row],[Store ID]],Table3[[Store ID]:[City]],4,FALSE)</f>
        <v>Kansas City</v>
      </c>
      <c r="L1092" t="str">
        <f>VLOOKUP(Table1[[#This Row],[Product Code]],Table4[[Product Code]:[Brand]],5,FALSE)</f>
        <v>Bose</v>
      </c>
      <c r="M1092" t="str">
        <f>VLOOKUP(Table1[[#This Row],[Product Code]],Table4[[Product Code]:[Product Category]],3,FALSE)</f>
        <v>Accessories</v>
      </c>
      <c r="N1092" t="str">
        <f>_xlfn.XLOOKUP(Table1[[#This Row],[Product Code]],Table4[Product Code],Table4[Subcategory])</f>
        <v>Keyboards</v>
      </c>
    </row>
    <row r="1093" spans="2:14" x14ac:dyDescent="0.3">
      <c r="B1093" s="26" t="s">
        <v>18</v>
      </c>
      <c r="C1093" s="26" t="str">
        <f>IF(_xlfn.XLOOKUP(TRIM(Table1[[#This Row],[Store ID]]), 'Stores Details'!B1095:B1114, 'Stores Details'!G1095:G1114, "") = "Inactive", "Yes", "No")</f>
        <v>No</v>
      </c>
      <c r="D1093" s="14" t="s">
        <v>45</v>
      </c>
      <c r="E1093" s="51">
        <v>45437</v>
      </c>
      <c r="F1093" s="14">
        <v>2</v>
      </c>
      <c r="G1093" s="17">
        <v>1343.7</v>
      </c>
      <c r="H1093" s="27">
        <v>1061.18</v>
      </c>
      <c r="I1093">
        <f>YEAR(Table1[[#This Row],[Date]])</f>
        <v>2024</v>
      </c>
      <c r="J1093" t="str">
        <f>"Q" &amp; ROUNDUP(MONTH(Table1[[#This Row],[Date]])/3, 0) &amp; "'" &amp; RIGHT(YEAR(Table1[[#This Row],[Date]]), 2)</f>
        <v>Q2'24</v>
      </c>
      <c r="K1093" t="str">
        <f>VLOOKUP(Table1[[#This Row],[Store ID]],Table3[[Store ID]:[City]],4,FALSE)</f>
        <v>Minneapolis</v>
      </c>
      <c r="L1093" t="str">
        <f>VLOOKUP(Table1[[#This Row],[Product Code]],Table4[[Product Code]:[Brand]],5,FALSE)</f>
        <v>VoltEdge</v>
      </c>
      <c r="M1093" t="str">
        <f>VLOOKUP(Table1[[#This Row],[Product Code]],Table4[[Product Code]:[Product Category]],3,FALSE)</f>
        <v>Accessories</v>
      </c>
      <c r="N1093" t="str">
        <f>_xlfn.XLOOKUP(Table1[[#This Row],[Product Code]],Table4[Product Code],Table4[Subcategory])</f>
        <v>Chargers</v>
      </c>
    </row>
    <row r="1094" spans="2:14" x14ac:dyDescent="0.3">
      <c r="B1094" s="26" t="s">
        <v>22</v>
      </c>
      <c r="C1094" s="26" t="str">
        <f>IF(_xlfn.XLOOKUP(TRIM(Table1[[#This Row],[Store ID]]), 'Stores Details'!B1096:B1115, 'Stores Details'!G1096:G1115, "") = "Inactive", "Yes", "No")</f>
        <v>No</v>
      </c>
      <c r="D1094" s="14" t="s">
        <v>44</v>
      </c>
      <c r="E1094" s="51">
        <v>45409</v>
      </c>
      <c r="F1094" s="14">
        <v>20</v>
      </c>
      <c r="G1094" s="17">
        <v>18941</v>
      </c>
      <c r="H1094" s="27">
        <v>13347.6</v>
      </c>
      <c r="I1094">
        <f>YEAR(Table1[[#This Row],[Date]])</f>
        <v>2024</v>
      </c>
      <c r="J1094" t="str">
        <f>"Q" &amp; ROUNDUP(MONTH(Table1[[#This Row],[Date]])/3, 0) &amp; "'" &amp; RIGHT(YEAR(Table1[[#This Row],[Date]]), 2)</f>
        <v>Q2'24</v>
      </c>
      <c r="K1094" t="str">
        <f>VLOOKUP(Table1[[#This Row],[Store ID]],Table3[[Store ID]:[City]],4,FALSE)</f>
        <v>Detroit</v>
      </c>
      <c r="L1094" t="str">
        <f>VLOOKUP(Table1[[#This Row],[Product Code]],Table4[[Product Code]:[Brand]],5,FALSE)</f>
        <v>Bose</v>
      </c>
      <c r="M1094" t="str">
        <f>VLOOKUP(Table1[[#This Row],[Product Code]],Table4[[Product Code]:[Product Category]],3,FALSE)</f>
        <v>Accessories</v>
      </c>
      <c r="N1094" t="str">
        <f>_xlfn.XLOOKUP(Table1[[#This Row],[Product Code]],Table4[Product Code],Table4[Subcategory])</f>
        <v>Keyboards</v>
      </c>
    </row>
    <row r="1095" spans="2:14" x14ac:dyDescent="0.3">
      <c r="B1095" s="26" t="s">
        <v>14</v>
      </c>
      <c r="C1095" s="26" t="str">
        <f>IF(_xlfn.XLOOKUP(TRIM(Table1[[#This Row],[Store ID]]), 'Stores Details'!B1097:B1116, 'Stores Details'!G1097:G1116, "") = "Inactive", "Yes", "No")</f>
        <v>No</v>
      </c>
      <c r="D1095" s="14" t="s">
        <v>36</v>
      </c>
      <c r="E1095" s="51">
        <v>45305</v>
      </c>
      <c r="F1095" s="14">
        <v>22</v>
      </c>
      <c r="G1095" s="17">
        <v>16059.560000000001</v>
      </c>
      <c r="H1095" s="27">
        <v>12957.78</v>
      </c>
      <c r="I1095">
        <f>YEAR(Table1[[#This Row],[Date]])</f>
        <v>2024</v>
      </c>
      <c r="J1095" t="str">
        <f>"Q" &amp; ROUNDUP(MONTH(Table1[[#This Row],[Date]])/3, 0) &amp; "'" &amp; RIGHT(YEAR(Table1[[#This Row],[Date]]), 2)</f>
        <v>Q1'24</v>
      </c>
      <c r="K1095" t="str">
        <f>VLOOKUP(Table1[[#This Row],[Store ID]],Table3[[Store ID]:[City]],4,FALSE)</f>
        <v>Los Angeles</v>
      </c>
      <c r="L1095" t="str">
        <f>VLOOKUP(Table1[[#This Row],[Product Code]],Table4[[Product Code]:[Brand]],5,FALSE)</f>
        <v>VoltEdge</v>
      </c>
      <c r="M1095" t="str">
        <f>VLOOKUP(Table1[[#This Row],[Product Code]],Table4[[Product Code]:[Product Category]],3,FALSE)</f>
        <v>Gaming Consoles</v>
      </c>
      <c r="N1095" t="str">
        <f>_xlfn.XLOOKUP(Table1[[#This Row],[Product Code]],Table4[Product Code],Table4[Subcategory])</f>
        <v>VR Headsets</v>
      </c>
    </row>
    <row r="1096" spans="2:14" x14ac:dyDescent="0.3">
      <c r="B1096" s="26" t="s">
        <v>14</v>
      </c>
      <c r="C1096" s="26" t="str">
        <f>IF(_xlfn.XLOOKUP(TRIM(Table1[[#This Row],[Store ID]]), 'Stores Details'!B1098:B1117, 'Stores Details'!G1098:G1117, "") = "Inactive", "Yes", "No")</f>
        <v>No</v>
      </c>
      <c r="D1096" s="14" t="s">
        <v>35</v>
      </c>
      <c r="E1096" s="51">
        <v>45654</v>
      </c>
      <c r="F1096" s="14">
        <v>35</v>
      </c>
      <c r="G1096" s="17">
        <v>13970.6</v>
      </c>
      <c r="H1096" s="27">
        <v>10557.4</v>
      </c>
      <c r="I1096">
        <f>YEAR(Table1[[#This Row],[Date]])</f>
        <v>2024</v>
      </c>
      <c r="J1096" t="str">
        <f>"Q" &amp; ROUNDUP(MONTH(Table1[[#This Row],[Date]])/3, 0) &amp; "'" &amp; RIGHT(YEAR(Table1[[#This Row],[Date]]), 2)</f>
        <v>Q4'24</v>
      </c>
      <c r="K1096" t="str">
        <f>VLOOKUP(Table1[[#This Row],[Store ID]],Table3[[Store ID]:[City]],4,FALSE)</f>
        <v>Los Angeles</v>
      </c>
      <c r="L1096" t="str">
        <f>VLOOKUP(Table1[[#This Row],[Product Code]],Table4[[Product Code]:[Brand]],5,FALSE)</f>
        <v>Dell</v>
      </c>
      <c r="M1096" t="str">
        <f>VLOOKUP(Table1[[#This Row],[Product Code]],Table4[[Product Code]:[Product Category]],3,FALSE)</f>
        <v>Smart Gadgets</v>
      </c>
      <c r="N1096" t="str">
        <f>_xlfn.XLOOKUP(Table1[[#This Row],[Product Code]],Table4[Product Code],Table4[Subcategory])</f>
        <v>Streaming Devices</v>
      </c>
    </row>
    <row r="1097" spans="2:14" x14ac:dyDescent="0.3">
      <c r="B1097" s="26" t="s">
        <v>14</v>
      </c>
      <c r="C1097" s="26" t="str">
        <f>IF(_xlfn.XLOOKUP(TRIM(Table1[[#This Row],[Store ID]]), 'Stores Details'!B1099:B1118, 'Stores Details'!G1099:G1118, "") = "Inactive", "Yes", "No")</f>
        <v>No</v>
      </c>
      <c r="D1097" s="14" t="s">
        <v>73</v>
      </c>
      <c r="E1097" s="51">
        <v>45139</v>
      </c>
      <c r="F1097" s="14">
        <v>17</v>
      </c>
      <c r="G1097" s="17">
        <v>14775.72</v>
      </c>
      <c r="H1097" s="27">
        <v>11093.01</v>
      </c>
      <c r="I1097">
        <f>YEAR(Table1[[#This Row],[Date]])</f>
        <v>2023</v>
      </c>
      <c r="J1097" t="str">
        <f>"Q" &amp; ROUNDUP(MONTH(Table1[[#This Row],[Date]])/3, 0) &amp; "'" &amp; RIGHT(YEAR(Table1[[#This Row],[Date]]), 2)</f>
        <v>Q3'23</v>
      </c>
      <c r="K1097" t="str">
        <f>VLOOKUP(Table1[[#This Row],[Store ID]],Table3[[Store ID]:[City]],4,FALSE)</f>
        <v>Los Angeles</v>
      </c>
      <c r="L1097" t="str">
        <f>VLOOKUP(Table1[[#This Row],[Product Code]],Table4[[Product Code]:[Brand]],5,FALSE)</f>
        <v>ASUS</v>
      </c>
      <c r="M1097" t="str">
        <f>VLOOKUP(Table1[[#This Row],[Product Code]],Table4[[Product Code]:[Product Category]],3,FALSE)</f>
        <v>Gaming Consoles</v>
      </c>
      <c r="N1097" t="str">
        <f>_xlfn.XLOOKUP(Table1[[#This Row],[Product Code]],Table4[Product Code],Table4[Subcategory])</f>
        <v>VR Headsets</v>
      </c>
    </row>
    <row r="1098" spans="2:14" x14ac:dyDescent="0.3">
      <c r="B1098" s="26" t="s">
        <v>27</v>
      </c>
      <c r="C1098" s="26" t="str">
        <f>IF(_xlfn.XLOOKUP(TRIM(Table1[[#This Row],[Store ID]]), 'Stores Details'!B1100:B1119, 'Stores Details'!G1100:G1119, "") = "Inactive", "Yes", "No")</f>
        <v>No</v>
      </c>
      <c r="D1098" s="14" t="s">
        <v>37</v>
      </c>
      <c r="E1098" s="51">
        <v>45427</v>
      </c>
      <c r="F1098" s="14">
        <v>17</v>
      </c>
      <c r="G1098" s="17">
        <v>25014.82</v>
      </c>
      <c r="H1098" s="27">
        <v>16926.05</v>
      </c>
      <c r="I1098">
        <f>YEAR(Table1[[#This Row],[Date]])</f>
        <v>2024</v>
      </c>
      <c r="J1098" t="str">
        <f>"Q" &amp; ROUNDUP(MONTH(Table1[[#This Row],[Date]])/3, 0) &amp; "'" &amp; RIGHT(YEAR(Table1[[#This Row],[Date]]), 2)</f>
        <v>Q2'24</v>
      </c>
      <c r="K1098" t="str">
        <f>VLOOKUP(Table1[[#This Row],[Store ID]],Table3[[Store ID]:[City]],4,FALSE)</f>
        <v>New York</v>
      </c>
      <c r="L1098" t="str">
        <f>VLOOKUP(Table1[[#This Row],[Product Code]],Table4[[Product Code]:[Brand]],5,FALSE)</f>
        <v>VoltEdge</v>
      </c>
      <c r="M1098" t="str">
        <f>VLOOKUP(Table1[[#This Row],[Product Code]],Table4[[Product Code]:[Product Category]],3,FALSE)</f>
        <v>Smart Gadgets</v>
      </c>
      <c r="N1098" t="str">
        <f>_xlfn.XLOOKUP(Table1[[#This Row],[Product Code]],Table4[Product Code],Table4[Subcategory])</f>
        <v>Fitness Bands</v>
      </c>
    </row>
    <row r="1099" spans="2:14" x14ac:dyDescent="0.3">
      <c r="B1099" s="26" t="s">
        <v>14</v>
      </c>
      <c r="C1099" s="26" t="str">
        <f>IF(_xlfn.XLOOKUP(TRIM(Table1[[#This Row],[Store ID]]), 'Stores Details'!B1101:B1120, 'Stores Details'!G1101:G1120, "") = "Inactive", "Yes", "No")</f>
        <v>No</v>
      </c>
      <c r="D1099" s="14" t="s">
        <v>54</v>
      </c>
      <c r="E1099" s="51">
        <v>45115</v>
      </c>
      <c r="F1099" s="14">
        <v>13</v>
      </c>
      <c r="G1099" s="17">
        <v>18239.13</v>
      </c>
      <c r="H1099" s="27">
        <v>11577.15</v>
      </c>
      <c r="I1099">
        <f>YEAR(Table1[[#This Row],[Date]])</f>
        <v>2023</v>
      </c>
      <c r="J1099" t="str">
        <f>"Q" &amp; ROUNDUP(MONTH(Table1[[#This Row],[Date]])/3, 0) &amp; "'" &amp; RIGHT(YEAR(Table1[[#This Row],[Date]]), 2)</f>
        <v>Q3'23</v>
      </c>
      <c r="K1099" t="str">
        <f>VLOOKUP(Table1[[#This Row],[Store ID]],Table3[[Store ID]:[City]],4,FALSE)</f>
        <v>Los Angeles</v>
      </c>
      <c r="L1099" t="str">
        <f>VLOOKUP(Table1[[#This Row],[Product Code]],Table4[[Product Code]:[Brand]],5,FALSE)</f>
        <v>Apple</v>
      </c>
      <c r="M1099" t="str">
        <f>VLOOKUP(Table1[[#This Row],[Product Code]],Table4[[Product Code]:[Product Category]],3,FALSE)</f>
        <v>Gaming Consoles</v>
      </c>
      <c r="N1099" t="str">
        <f>_xlfn.XLOOKUP(Table1[[#This Row],[Product Code]],Table4[Product Code],Table4[Subcategory])</f>
        <v>Game Consoles</v>
      </c>
    </row>
    <row r="1100" spans="2:14" x14ac:dyDescent="0.3">
      <c r="B1100" s="26" t="s">
        <v>14</v>
      </c>
      <c r="C1100" s="26" t="str">
        <f>IF(_xlfn.XLOOKUP(TRIM(Table1[[#This Row],[Store ID]]), 'Stores Details'!B1102:B1121, 'Stores Details'!G1102:G1121, "") = "Inactive", "Yes", "No")</f>
        <v>No</v>
      </c>
      <c r="D1100" s="14" t="s">
        <v>46</v>
      </c>
      <c r="E1100" s="51">
        <v>45376</v>
      </c>
      <c r="F1100" s="14">
        <v>19</v>
      </c>
      <c r="G1100" s="17">
        <v>16784.599999999999</v>
      </c>
      <c r="H1100" s="27">
        <v>11485.31</v>
      </c>
      <c r="I1100">
        <f>YEAR(Table1[[#This Row],[Date]])</f>
        <v>2024</v>
      </c>
      <c r="J1100" t="str">
        <f>"Q" &amp; ROUNDUP(MONTH(Table1[[#This Row],[Date]])/3, 0) &amp; "'" &amp; RIGHT(YEAR(Table1[[#This Row],[Date]]), 2)</f>
        <v>Q1'24</v>
      </c>
      <c r="K1100" t="str">
        <f>VLOOKUP(Table1[[#This Row],[Store ID]],Table3[[Store ID]:[City]],4,FALSE)</f>
        <v>Los Angeles</v>
      </c>
      <c r="L1100" t="str">
        <f>VLOOKUP(Table1[[#This Row],[Product Code]],Table4[[Product Code]:[Brand]],5,FALSE)</f>
        <v>Bose</v>
      </c>
      <c r="M1100" t="str">
        <f>VLOOKUP(Table1[[#This Row],[Product Code]],Table4[[Product Code]:[Product Category]],3,FALSE)</f>
        <v>Headphones</v>
      </c>
      <c r="N1100" t="str">
        <f>_xlfn.XLOOKUP(Table1[[#This Row],[Product Code]],Table4[Product Code],Table4[Subcategory])</f>
        <v>Wireless Headphones</v>
      </c>
    </row>
    <row r="1101" spans="2:14" x14ac:dyDescent="0.3">
      <c r="B1101" s="26" t="s">
        <v>22</v>
      </c>
      <c r="C1101" s="26" t="str">
        <f>IF(_xlfn.XLOOKUP(TRIM(Table1[[#This Row],[Store ID]]), 'Stores Details'!B1103:B1122, 'Stores Details'!G1103:G1122, "") = "Inactive", "Yes", "No")</f>
        <v>No</v>
      </c>
      <c r="D1101" s="14" t="s">
        <v>71</v>
      </c>
      <c r="E1101" s="51">
        <v>45054</v>
      </c>
      <c r="F1101" s="14">
        <v>9</v>
      </c>
      <c r="G1101" s="17">
        <v>2333.4299999999998</v>
      </c>
      <c r="H1101" s="27">
        <v>1525.23</v>
      </c>
      <c r="I1101">
        <f>YEAR(Table1[[#This Row],[Date]])</f>
        <v>2023</v>
      </c>
      <c r="J1101" t="str">
        <f>"Q" &amp; ROUNDUP(MONTH(Table1[[#This Row],[Date]])/3, 0) &amp; "'" &amp; RIGHT(YEAR(Table1[[#This Row],[Date]]), 2)</f>
        <v>Q2'23</v>
      </c>
      <c r="K1101" t="str">
        <f>VLOOKUP(Table1[[#This Row],[Store ID]],Table3[[Store ID]:[City]],4,FALSE)</f>
        <v>Detroit</v>
      </c>
      <c r="L1101" t="str">
        <f>VLOOKUP(Table1[[#This Row],[Product Code]],Table4[[Product Code]:[Brand]],5,FALSE)</f>
        <v>HP</v>
      </c>
      <c r="M1101" t="str">
        <f>VLOOKUP(Table1[[#This Row],[Product Code]],Table4[[Product Code]:[Product Category]],3,FALSE)</f>
        <v>Smart Gadgets</v>
      </c>
      <c r="N1101" t="str">
        <f>_xlfn.XLOOKUP(Table1[[#This Row],[Product Code]],Table4[Product Code],Table4[Subcategory])</f>
        <v>Smart Speakers</v>
      </c>
    </row>
    <row r="1102" spans="2:14" x14ac:dyDescent="0.3">
      <c r="B1102" s="26" t="s">
        <v>29</v>
      </c>
      <c r="C1102" s="26" t="str">
        <f>IF(_xlfn.XLOOKUP(TRIM(Table1[[#This Row],[Store ID]]), 'Stores Details'!B1104:B1123, 'Stores Details'!G1104:G1123, "") = "Inactive", "Yes", "No")</f>
        <v>No</v>
      </c>
      <c r="D1102" s="14" t="s">
        <v>50</v>
      </c>
      <c r="E1102" s="51">
        <v>45231</v>
      </c>
      <c r="F1102" s="14">
        <v>37</v>
      </c>
      <c r="G1102" s="17">
        <v>44323.040000000001</v>
      </c>
      <c r="H1102" s="27">
        <v>32654.35</v>
      </c>
      <c r="I1102">
        <f>YEAR(Table1[[#This Row],[Date]])</f>
        <v>2023</v>
      </c>
      <c r="J1102" t="str">
        <f>"Q" &amp; ROUNDUP(MONTH(Table1[[#This Row],[Date]])/3, 0) &amp; "'" &amp; RIGHT(YEAR(Table1[[#This Row],[Date]]), 2)</f>
        <v>Q4'23</v>
      </c>
      <c r="K1102" t="str">
        <f>VLOOKUP(Table1[[#This Row],[Store ID]],Table3[[Store ID]:[City]],4,FALSE)</f>
        <v>Kansas City</v>
      </c>
      <c r="L1102" t="str">
        <f>VLOOKUP(Table1[[#This Row],[Product Code]],Table4[[Product Code]:[Brand]],5,FALSE)</f>
        <v>VoltEdge</v>
      </c>
      <c r="M1102" t="str">
        <f>VLOOKUP(Table1[[#This Row],[Product Code]],Table4[[Product Code]:[Product Category]],3,FALSE)</f>
        <v>Smart Gadgets</v>
      </c>
      <c r="N1102" t="str">
        <f>_xlfn.XLOOKUP(Table1[[#This Row],[Product Code]],Table4[Product Code],Table4[Subcategory])</f>
        <v>Fitness Bands</v>
      </c>
    </row>
    <row r="1103" spans="2:14" x14ac:dyDescent="0.3">
      <c r="B1103" s="26" t="s">
        <v>29</v>
      </c>
      <c r="C1103" s="26" t="str">
        <f>IF(_xlfn.XLOOKUP(TRIM(Table1[[#This Row],[Store ID]]), 'Stores Details'!B1105:B1124, 'Stores Details'!G1105:G1124, "") = "Inactive", "Yes", "No")</f>
        <v>No</v>
      </c>
      <c r="D1103" s="14" t="s">
        <v>52</v>
      </c>
      <c r="E1103" s="51">
        <v>45049</v>
      </c>
      <c r="F1103" s="14">
        <v>22</v>
      </c>
      <c r="G1103" s="17">
        <v>5931.64</v>
      </c>
      <c r="H1103" s="27">
        <v>3605.58</v>
      </c>
      <c r="I1103">
        <f>YEAR(Table1[[#This Row],[Date]])</f>
        <v>2023</v>
      </c>
      <c r="J1103" t="str">
        <f>"Q" &amp; ROUNDUP(MONTH(Table1[[#This Row],[Date]])/3, 0) &amp; "'" &amp; RIGHT(YEAR(Table1[[#This Row],[Date]]), 2)</f>
        <v>Q2'23</v>
      </c>
      <c r="K1103" t="str">
        <f>VLOOKUP(Table1[[#This Row],[Store ID]],Table3[[Store ID]:[City]],4,FALSE)</f>
        <v>Kansas City</v>
      </c>
      <c r="L1103" t="str">
        <f>VLOOKUP(Table1[[#This Row],[Product Code]],Table4[[Product Code]:[Brand]],5,FALSE)</f>
        <v>ASUS</v>
      </c>
      <c r="M1103" t="str">
        <f>VLOOKUP(Table1[[#This Row],[Product Code]],Table4[[Product Code]:[Product Category]],3,FALSE)</f>
        <v>Accessories</v>
      </c>
      <c r="N1103" t="str">
        <f>_xlfn.XLOOKUP(Table1[[#This Row],[Product Code]],Table4[Product Code],Table4[Subcategory])</f>
        <v>Chargers</v>
      </c>
    </row>
    <row r="1104" spans="2:14" x14ac:dyDescent="0.3">
      <c r="B1104" s="26" t="s">
        <v>26</v>
      </c>
      <c r="C1104" s="26" t="str">
        <f>IF(_xlfn.XLOOKUP(TRIM(Table1[[#This Row],[Store ID]]), 'Stores Details'!B1106:B1125, 'Stores Details'!G1106:G1125, "") = "Inactive", "Yes", "No")</f>
        <v>No</v>
      </c>
      <c r="D1104" s="14" t="s">
        <v>66</v>
      </c>
      <c r="E1104" s="51">
        <v>45130</v>
      </c>
      <c r="F1104" s="14">
        <v>10</v>
      </c>
      <c r="G1104" s="17">
        <v>3877.4</v>
      </c>
      <c r="H1104" s="27">
        <v>2594.2000000000003</v>
      </c>
      <c r="I1104">
        <f>YEAR(Table1[[#This Row],[Date]])</f>
        <v>2023</v>
      </c>
      <c r="J1104" t="str">
        <f>"Q" &amp; ROUNDUP(MONTH(Table1[[#This Row],[Date]])/3, 0) &amp; "'" &amp; RIGHT(YEAR(Table1[[#This Row],[Date]]), 2)</f>
        <v>Q3'23</v>
      </c>
      <c r="K1104" t="str">
        <f>VLOOKUP(Table1[[#This Row],[Store ID]],Table3[[Store ID]:[City]],4,FALSE)</f>
        <v>Philadelphia</v>
      </c>
      <c r="L1104" t="str">
        <f>VLOOKUP(Table1[[#This Row],[Product Code]],Table4[[Product Code]:[Brand]],5,FALSE)</f>
        <v>HP</v>
      </c>
      <c r="M1104" t="str">
        <f>VLOOKUP(Table1[[#This Row],[Product Code]],Table4[[Product Code]:[Product Category]],3,FALSE)</f>
        <v>Accessories</v>
      </c>
      <c r="N1104" t="str">
        <f>_xlfn.XLOOKUP(Table1[[#This Row],[Product Code]],Table4[Product Code],Table4[Subcategory])</f>
        <v>Chargers</v>
      </c>
    </row>
    <row r="1105" spans="2:14" x14ac:dyDescent="0.3">
      <c r="B1105" s="26" t="s">
        <v>14</v>
      </c>
      <c r="C1105" s="26" t="str">
        <f>IF(_xlfn.XLOOKUP(TRIM(Table1[[#This Row],[Store ID]]), 'Stores Details'!B1107:B1126, 'Stores Details'!G1107:G1126, "") = "Inactive", "Yes", "No")</f>
        <v>No</v>
      </c>
      <c r="D1105" s="14" t="s">
        <v>33</v>
      </c>
      <c r="E1105" s="51">
        <v>45600</v>
      </c>
      <c r="F1105" s="14">
        <v>21</v>
      </c>
      <c r="G1105" s="17">
        <v>4968.8100000000004</v>
      </c>
      <c r="H1105" s="27">
        <v>3846.5699999999997</v>
      </c>
      <c r="I1105">
        <f>YEAR(Table1[[#This Row],[Date]])</f>
        <v>2024</v>
      </c>
      <c r="J1105" t="str">
        <f>"Q" &amp; ROUNDUP(MONTH(Table1[[#This Row],[Date]])/3, 0) &amp; "'" &amp; RIGHT(YEAR(Table1[[#This Row],[Date]]), 2)</f>
        <v>Q4'24</v>
      </c>
      <c r="K1105" t="str">
        <f>VLOOKUP(Table1[[#This Row],[Store ID]],Table3[[Store ID]:[City]],4,FALSE)</f>
        <v>Los Angeles</v>
      </c>
      <c r="L1105" t="str">
        <f>VLOOKUP(Table1[[#This Row],[Product Code]],Table4[[Product Code]:[Brand]],5,FALSE)</f>
        <v>VoltEdge</v>
      </c>
      <c r="M1105" t="str">
        <f>VLOOKUP(Table1[[#This Row],[Product Code]],Table4[[Product Code]:[Product Category]],3,FALSE)</f>
        <v>Headphones</v>
      </c>
      <c r="N1105" t="str">
        <f>_xlfn.XLOOKUP(Table1[[#This Row],[Product Code]],Table4[Product Code],Table4[Subcategory])</f>
        <v>Wired Headphones</v>
      </c>
    </row>
    <row r="1106" spans="2:14" x14ac:dyDescent="0.3">
      <c r="B1106" s="26" t="s">
        <v>20</v>
      </c>
      <c r="C1106" s="26" t="str">
        <f>IF(_xlfn.XLOOKUP(TRIM(Table1[[#This Row],[Store ID]]), 'Stores Details'!B1108:B1127, 'Stores Details'!G1108:G1127, "") = "Inactive", "Yes", "No")</f>
        <v>No</v>
      </c>
      <c r="D1106" s="14" t="s">
        <v>43</v>
      </c>
      <c r="E1106" s="51">
        <v>45489</v>
      </c>
      <c r="F1106" s="14">
        <v>3</v>
      </c>
      <c r="G1106" s="17">
        <v>3993.21</v>
      </c>
      <c r="H1106" s="27">
        <v>2452.86</v>
      </c>
      <c r="I1106">
        <f>YEAR(Table1[[#This Row],[Date]])</f>
        <v>2024</v>
      </c>
      <c r="J1106" t="str">
        <f>"Q" &amp; ROUNDUP(MONTH(Table1[[#This Row],[Date]])/3, 0) &amp; "'" &amp; RIGHT(YEAR(Table1[[#This Row],[Date]]), 2)</f>
        <v>Q3'24</v>
      </c>
      <c r="K1106" t="str">
        <f>VLOOKUP(Table1[[#This Row],[Store ID]],Table3[[Store ID]:[City]],4,FALSE)</f>
        <v>Denver</v>
      </c>
      <c r="L1106" t="str">
        <f>VLOOKUP(Table1[[#This Row],[Product Code]],Table4[[Product Code]:[Brand]],5,FALSE)</f>
        <v>Apple</v>
      </c>
      <c r="M1106" t="str">
        <f>VLOOKUP(Table1[[#This Row],[Product Code]],Table4[[Product Code]:[Product Category]],3,FALSE)</f>
        <v>Smart Gadgets</v>
      </c>
      <c r="N1106" t="str">
        <f>_xlfn.XLOOKUP(Table1[[#This Row],[Product Code]],Table4[Product Code],Table4[Subcategory])</f>
        <v>Smartwatches</v>
      </c>
    </row>
    <row r="1107" spans="2:14" x14ac:dyDescent="0.3">
      <c r="B1107" s="26" t="s">
        <v>18</v>
      </c>
      <c r="C1107" s="26" t="str">
        <f>IF(_xlfn.XLOOKUP(TRIM(Table1[[#This Row],[Store ID]]), 'Stores Details'!B1109:B1128, 'Stores Details'!G1109:G1128, "") = "Inactive", "Yes", "No")</f>
        <v>No</v>
      </c>
      <c r="D1107" s="14" t="s">
        <v>55</v>
      </c>
      <c r="E1107" s="51">
        <v>45199</v>
      </c>
      <c r="F1107" s="14">
        <v>35</v>
      </c>
      <c r="G1107" s="17">
        <v>36879.15</v>
      </c>
      <c r="H1107" s="27">
        <v>22839.95</v>
      </c>
      <c r="I1107">
        <f>YEAR(Table1[[#This Row],[Date]])</f>
        <v>2023</v>
      </c>
      <c r="J1107" t="str">
        <f>"Q" &amp; ROUNDUP(MONTH(Table1[[#This Row],[Date]])/3, 0) &amp; "'" &amp; RIGHT(YEAR(Table1[[#This Row],[Date]]), 2)</f>
        <v>Q3'23</v>
      </c>
      <c r="K1107" t="str">
        <f>VLOOKUP(Table1[[#This Row],[Store ID]],Table3[[Store ID]:[City]],4,FALSE)</f>
        <v>Minneapolis</v>
      </c>
      <c r="L1107" t="str">
        <f>VLOOKUP(Table1[[#This Row],[Product Code]],Table4[[Product Code]:[Brand]],5,FALSE)</f>
        <v>Sony</v>
      </c>
      <c r="M1107" t="str">
        <f>VLOOKUP(Table1[[#This Row],[Product Code]],Table4[[Product Code]:[Product Category]],3,FALSE)</f>
        <v>Smart Gadgets</v>
      </c>
      <c r="N1107" t="str">
        <f>_xlfn.XLOOKUP(Table1[[#This Row],[Product Code]],Table4[Product Code],Table4[Subcategory])</f>
        <v>Fitness Bands</v>
      </c>
    </row>
    <row r="1108" spans="2:14" x14ac:dyDescent="0.3">
      <c r="B1108" s="26" t="s">
        <v>23</v>
      </c>
      <c r="C1108" s="26" t="str">
        <f>IF(_xlfn.XLOOKUP(TRIM(Table1[[#This Row],[Store ID]]), 'Stores Details'!B1110:B1129, 'Stores Details'!G1110:G1129, "") = "Inactive", "Yes", "No")</f>
        <v>No</v>
      </c>
      <c r="D1108" s="14" t="s">
        <v>52</v>
      </c>
      <c r="E1108" s="51">
        <v>44935</v>
      </c>
      <c r="F1108" s="14">
        <v>24</v>
      </c>
      <c r="G1108" s="17">
        <v>6470.88</v>
      </c>
      <c r="H1108" s="27">
        <v>3933.3599999999997</v>
      </c>
      <c r="I1108">
        <f>YEAR(Table1[[#This Row],[Date]])</f>
        <v>2023</v>
      </c>
      <c r="J1108" t="str">
        <f>"Q" &amp; ROUNDUP(MONTH(Table1[[#This Row],[Date]])/3, 0) &amp; "'" &amp; RIGHT(YEAR(Table1[[#This Row],[Date]]), 2)</f>
        <v>Q1'23</v>
      </c>
      <c r="K1108" t="str">
        <f>VLOOKUP(Table1[[#This Row],[Store ID]],Table3[[Store ID]:[City]],4,FALSE)</f>
        <v>San Francisco</v>
      </c>
      <c r="L1108" t="str">
        <f>VLOOKUP(Table1[[#This Row],[Product Code]],Table4[[Product Code]:[Brand]],5,FALSE)</f>
        <v>ASUS</v>
      </c>
      <c r="M1108" t="str">
        <f>VLOOKUP(Table1[[#This Row],[Product Code]],Table4[[Product Code]:[Product Category]],3,FALSE)</f>
        <v>Accessories</v>
      </c>
      <c r="N1108" t="str">
        <f>_xlfn.XLOOKUP(Table1[[#This Row],[Product Code]],Table4[Product Code],Table4[Subcategory])</f>
        <v>Chargers</v>
      </c>
    </row>
    <row r="1109" spans="2:14" x14ac:dyDescent="0.3">
      <c r="B1109" s="26" t="s">
        <v>20</v>
      </c>
      <c r="C1109" s="26" t="str">
        <f>IF(_xlfn.XLOOKUP(TRIM(Table1[[#This Row],[Store ID]]), 'Stores Details'!B1111:B1130, 'Stores Details'!G1111:G1130, "") = "Inactive", "Yes", "No")</f>
        <v>No</v>
      </c>
      <c r="D1109" s="14" t="s">
        <v>51</v>
      </c>
      <c r="E1109" s="51">
        <v>44939</v>
      </c>
      <c r="F1109" s="14">
        <v>29</v>
      </c>
      <c r="G1109" s="17">
        <v>8331.7000000000007</v>
      </c>
      <c r="H1109" s="27">
        <v>6747.4299999999994</v>
      </c>
      <c r="I1109">
        <f>YEAR(Table1[[#This Row],[Date]])</f>
        <v>2023</v>
      </c>
      <c r="J1109" t="str">
        <f>"Q" &amp; ROUNDUP(MONTH(Table1[[#This Row],[Date]])/3, 0) &amp; "'" &amp; RIGHT(YEAR(Table1[[#This Row],[Date]]), 2)</f>
        <v>Q1'23</v>
      </c>
      <c r="K1109" t="str">
        <f>VLOOKUP(Table1[[#This Row],[Store ID]],Table3[[Store ID]:[City]],4,FALSE)</f>
        <v>Denver</v>
      </c>
      <c r="L1109" t="str">
        <f>VLOOKUP(Table1[[#This Row],[Product Code]],Table4[[Product Code]:[Brand]],5,FALSE)</f>
        <v>Samsung</v>
      </c>
      <c r="M1109" t="str">
        <f>VLOOKUP(Table1[[#This Row],[Product Code]],Table4[[Product Code]:[Product Category]],3,FALSE)</f>
        <v>Accessories</v>
      </c>
      <c r="N1109" t="str">
        <f>_xlfn.XLOOKUP(Table1[[#This Row],[Product Code]],Table4[Product Code],Table4[Subcategory])</f>
        <v>Mice</v>
      </c>
    </row>
    <row r="1110" spans="2:14" x14ac:dyDescent="0.3">
      <c r="B1110" s="26" t="s">
        <v>14</v>
      </c>
      <c r="C1110" s="26" t="str">
        <f>IF(_xlfn.XLOOKUP(TRIM(Table1[[#This Row],[Store ID]]), 'Stores Details'!B1112:B1131, 'Stores Details'!G1112:G1131, "") = "Inactive", "Yes", "No")</f>
        <v>No</v>
      </c>
      <c r="D1110" s="14" t="s">
        <v>41</v>
      </c>
      <c r="E1110" s="51">
        <v>45484</v>
      </c>
      <c r="F1110" s="14">
        <v>6</v>
      </c>
      <c r="G1110" s="17">
        <v>2884.2</v>
      </c>
      <c r="H1110" s="27">
        <v>1811.6399999999999</v>
      </c>
      <c r="I1110">
        <f>YEAR(Table1[[#This Row],[Date]])</f>
        <v>2024</v>
      </c>
      <c r="J1110" t="str">
        <f>"Q" &amp; ROUNDUP(MONTH(Table1[[#This Row],[Date]])/3, 0) &amp; "'" &amp; RIGHT(YEAR(Table1[[#This Row],[Date]]), 2)</f>
        <v>Q3'24</v>
      </c>
      <c r="K1110" t="str">
        <f>VLOOKUP(Table1[[#This Row],[Store ID]],Table3[[Store ID]:[City]],4,FALSE)</f>
        <v>Los Angeles</v>
      </c>
      <c r="L1110" t="str">
        <f>VLOOKUP(Table1[[#This Row],[Product Code]],Table4[[Product Code]:[Brand]],5,FALSE)</f>
        <v>VoltEdge</v>
      </c>
      <c r="M1110" t="str">
        <f>VLOOKUP(Table1[[#This Row],[Product Code]],Table4[[Product Code]:[Product Category]],3,FALSE)</f>
        <v>Laptops</v>
      </c>
      <c r="N1110" t="str">
        <f>_xlfn.XLOOKUP(Table1[[#This Row],[Product Code]],Table4[Product Code],Table4[Subcategory])</f>
        <v>Gaming Laptops</v>
      </c>
    </row>
    <row r="1111" spans="2:14" x14ac:dyDescent="0.3">
      <c r="B1111" s="26" t="s">
        <v>18</v>
      </c>
      <c r="C1111" s="26" t="str">
        <f>IF(_xlfn.XLOOKUP(TRIM(Table1[[#This Row],[Store ID]]), 'Stores Details'!B1113:B1132, 'Stores Details'!G1113:G1132, "") = "Inactive", "Yes", "No")</f>
        <v>No</v>
      </c>
      <c r="D1111" s="14" t="s">
        <v>70</v>
      </c>
      <c r="E1111" s="51">
        <v>45224</v>
      </c>
      <c r="F1111" s="14">
        <v>28</v>
      </c>
      <c r="G1111" s="17">
        <v>15214.08</v>
      </c>
      <c r="H1111" s="27">
        <v>10824.24</v>
      </c>
      <c r="I1111">
        <f>YEAR(Table1[[#This Row],[Date]])</f>
        <v>2023</v>
      </c>
      <c r="J1111" t="str">
        <f>"Q" &amp; ROUNDUP(MONTH(Table1[[#This Row],[Date]])/3, 0) &amp; "'" &amp; RIGHT(YEAR(Table1[[#This Row],[Date]]), 2)</f>
        <v>Q4'23</v>
      </c>
      <c r="K1111" t="str">
        <f>VLOOKUP(Table1[[#This Row],[Store ID]],Table3[[Store ID]:[City]],4,FALSE)</f>
        <v>Minneapolis</v>
      </c>
      <c r="L1111" t="str">
        <f>VLOOKUP(Table1[[#This Row],[Product Code]],Table4[[Product Code]:[Brand]],5,FALSE)</f>
        <v>VoltEdge</v>
      </c>
      <c r="M1111" t="str">
        <f>VLOOKUP(Table1[[#This Row],[Product Code]],Table4[[Product Code]:[Product Category]],3,FALSE)</f>
        <v>Headphones</v>
      </c>
      <c r="N1111" t="str">
        <f>_xlfn.XLOOKUP(Table1[[#This Row],[Product Code]],Table4[Product Code],Table4[Subcategory])</f>
        <v>Wireless Headphones</v>
      </c>
    </row>
    <row r="1112" spans="2:14" x14ac:dyDescent="0.3">
      <c r="B1112" s="26" t="s">
        <v>30</v>
      </c>
      <c r="C1112" s="26" t="str">
        <f>IF(_xlfn.XLOOKUP(TRIM(Table1[[#This Row],[Store ID]]), 'Stores Details'!B1114:B1133, 'Stores Details'!G1114:G1133, "") = "Inactive", "Yes", "No")</f>
        <v>No</v>
      </c>
      <c r="D1112" s="14" t="s">
        <v>34</v>
      </c>
      <c r="E1112" s="51">
        <v>45587</v>
      </c>
      <c r="F1112" s="14">
        <v>34</v>
      </c>
      <c r="G1112" s="17">
        <v>10987.099999999999</v>
      </c>
      <c r="H1112" s="27">
        <v>6795.2400000000007</v>
      </c>
      <c r="I1112">
        <f>YEAR(Table1[[#This Row],[Date]])</f>
        <v>2024</v>
      </c>
      <c r="J1112" t="str">
        <f>"Q" &amp; ROUNDUP(MONTH(Table1[[#This Row],[Date]])/3, 0) &amp; "'" &amp; RIGHT(YEAR(Table1[[#This Row],[Date]]), 2)</f>
        <v>Q4'24</v>
      </c>
      <c r="K1112" t="str">
        <f>VLOOKUP(Table1[[#This Row],[Store ID]],Table3[[Store ID]:[City]],4,FALSE)</f>
        <v>Nashville</v>
      </c>
      <c r="L1112" t="str">
        <f>VLOOKUP(Table1[[#This Row],[Product Code]],Table4[[Product Code]:[Brand]],5,FALSE)</f>
        <v>Samsung</v>
      </c>
      <c r="M1112" t="str">
        <f>VLOOKUP(Table1[[#This Row],[Product Code]],Table4[[Product Code]:[Product Category]],3,FALSE)</f>
        <v>Gaming Consoles</v>
      </c>
      <c r="N1112" t="str">
        <f>_xlfn.XLOOKUP(Table1[[#This Row],[Product Code]],Table4[Product Code],Table4[Subcategory])</f>
        <v>Game Consoles</v>
      </c>
    </row>
    <row r="1113" spans="2:14" x14ac:dyDescent="0.3">
      <c r="B1113" s="26" t="s">
        <v>21</v>
      </c>
      <c r="C1113" s="26" t="str">
        <f>IF(_xlfn.XLOOKUP(TRIM(Table1[[#This Row],[Store ID]]), 'Stores Details'!B1115:B1134, 'Stores Details'!G1115:G1134, "") = "Inactive", "Yes", "No")</f>
        <v>No</v>
      </c>
      <c r="D1113" s="14" t="s">
        <v>15</v>
      </c>
      <c r="E1113" s="51">
        <v>45618</v>
      </c>
      <c r="F1113" s="14">
        <v>29</v>
      </c>
      <c r="G1113" s="17">
        <v>16309.89</v>
      </c>
      <c r="H1113" s="27">
        <v>12453.47</v>
      </c>
      <c r="I1113">
        <f>YEAR(Table1[[#This Row],[Date]])</f>
        <v>2024</v>
      </c>
      <c r="J1113" t="str">
        <f>"Q" &amp; ROUNDUP(MONTH(Table1[[#This Row],[Date]])/3, 0) &amp; "'" &amp; RIGHT(YEAR(Table1[[#This Row],[Date]]), 2)</f>
        <v>Q4'24</v>
      </c>
      <c r="K1113" t="str">
        <f>VLOOKUP(Table1[[#This Row],[Store ID]],Table3[[Store ID]:[City]],4,FALSE)</f>
        <v>Raleigh</v>
      </c>
      <c r="L1113" t="str">
        <f>VLOOKUP(Table1[[#This Row],[Product Code]],Table4[[Product Code]:[Brand]],5,FALSE)</f>
        <v>Bose</v>
      </c>
      <c r="M1113" t="str">
        <f>VLOOKUP(Table1[[#This Row],[Product Code]],Table4[[Product Code]:[Product Category]],3,FALSE)</f>
        <v>Accessories</v>
      </c>
      <c r="N1113" t="str">
        <f>_xlfn.XLOOKUP(Table1[[#This Row],[Product Code]],Table4[Product Code],Table4[Subcategory])</f>
        <v>Mice</v>
      </c>
    </row>
    <row r="1114" spans="2:14" x14ac:dyDescent="0.3">
      <c r="B1114" s="26" t="s">
        <v>17</v>
      </c>
      <c r="C1114" s="26" t="str">
        <f>IF(_xlfn.XLOOKUP(TRIM(Table1[[#This Row],[Store ID]]), 'Stores Details'!B1116:B1135, 'Stores Details'!G1116:G1135, "") = "Inactive", "Yes", "No")</f>
        <v>No</v>
      </c>
      <c r="D1114" s="14" t="s">
        <v>36</v>
      </c>
      <c r="E1114" s="51">
        <v>45578</v>
      </c>
      <c r="F1114" s="14">
        <v>32</v>
      </c>
      <c r="G1114" s="17">
        <v>23359.360000000001</v>
      </c>
      <c r="H1114" s="27">
        <v>18847.68</v>
      </c>
      <c r="I1114">
        <f>YEAR(Table1[[#This Row],[Date]])</f>
        <v>2024</v>
      </c>
      <c r="J1114" t="str">
        <f>"Q" &amp; ROUNDUP(MONTH(Table1[[#This Row],[Date]])/3, 0) &amp; "'" &amp; RIGHT(YEAR(Table1[[#This Row],[Date]]), 2)</f>
        <v>Q4'24</v>
      </c>
      <c r="K1114" t="str">
        <f>VLOOKUP(Table1[[#This Row],[Store ID]],Table3[[Store ID]:[City]],4,FALSE)</f>
        <v>Richmond</v>
      </c>
      <c r="L1114" t="str">
        <f>VLOOKUP(Table1[[#This Row],[Product Code]],Table4[[Product Code]:[Brand]],5,FALSE)</f>
        <v>VoltEdge</v>
      </c>
      <c r="M1114" t="str">
        <f>VLOOKUP(Table1[[#This Row],[Product Code]],Table4[[Product Code]:[Product Category]],3,FALSE)</f>
        <v>Gaming Consoles</v>
      </c>
      <c r="N1114" t="str">
        <f>_xlfn.XLOOKUP(Table1[[#This Row],[Product Code]],Table4[Product Code],Table4[Subcategory])</f>
        <v>VR Headsets</v>
      </c>
    </row>
    <row r="1115" spans="2:14" x14ac:dyDescent="0.3">
      <c r="B1115" s="26" t="s">
        <v>25</v>
      </c>
      <c r="C1115" s="26" t="str">
        <f>IF(_xlfn.XLOOKUP(TRIM(Table1[[#This Row],[Store ID]]), 'Stores Details'!B1117:B1136, 'Stores Details'!G1117:G1136, "") = "Inactive", "Yes", "No")</f>
        <v>No</v>
      </c>
      <c r="D1115" s="14" t="s">
        <v>32</v>
      </c>
      <c r="E1115" s="51">
        <v>45566</v>
      </c>
      <c r="F1115" s="14">
        <v>39</v>
      </c>
      <c r="G1115" s="17">
        <v>7136.2199999999993</v>
      </c>
      <c r="H1115" s="27">
        <v>5421.3899999999994</v>
      </c>
      <c r="I1115">
        <f>YEAR(Table1[[#This Row],[Date]])</f>
        <v>2024</v>
      </c>
      <c r="J1115" t="str">
        <f>"Q" &amp; ROUNDUP(MONTH(Table1[[#This Row],[Date]])/3, 0) &amp; "'" &amp; RIGHT(YEAR(Table1[[#This Row],[Date]]), 2)</f>
        <v>Q4'24</v>
      </c>
      <c r="K1115" t="str">
        <f>VLOOKUP(Table1[[#This Row],[Store ID]],Table3[[Store ID]:[City]],4,FALSE)</f>
        <v>Dallas</v>
      </c>
      <c r="L1115" t="str">
        <f>VLOOKUP(Table1[[#This Row],[Product Code]],Table4[[Product Code]:[Brand]],5,FALSE)</f>
        <v>Sony</v>
      </c>
      <c r="M1115" t="str">
        <f>VLOOKUP(Table1[[#This Row],[Product Code]],Table4[[Product Code]:[Product Category]],3,FALSE)</f>
        <v>Accessories</v>
      </c>
      <c r="N1115" t="str">
        <f>_xlfn.XLOOKUP(Table1[[#This Row],[Product Code]],Table4[Product Code],Table4[Subcategory])</f>
        <v>Chargers</v>
      </c>
    </row>
    <row r="1116" spans="2:14" x14ac:dyDescent="0.3">
      <c r="B1116" s="26" t="s">
        <v>27</v>
      </c>
      <c r="C1116" s="26" t="str">
        <f>IF(_xlfn.XLOOKUP(TRIM(Table1[[#This Row],[Store ID]]), 'Stores Details'!B1118:B1137, 'Stores Details'!G1118:G1137, "") = "Inactive", "Yes", "No")</f>
        <v>No</v>
      </c>
      <c r="D1116" s="14" t="s">
        <v>72</v>
      </c>
      <c r="E1116" s="51">
        <v>45376</v>
      </c>
      <c r="F1116" s="14">
        <v>23</v>
      </c>
      <c r="G1116" s="17">
        <v>12339.04</v>
      </c>
      <c r="H1116" s="27">
        <v>8993.6899999999987</v>
      </c>
      <c r="I1116">
        <f>YEAR(Table1[[#This Row],[Date]])</f>
        <v>2024</v>
      </c>
      <c r="J1116" t="str">
        <f>"Q" &amp; ROUNDUP(MONTH(Table1[[#This Row],[Date]])/3, 0) &amp; "'" &amp; RIGHT(YEAR(Table1[[#This Row],[Date]]), 2)</f>
        <v>Q1'24</v>
      </c>
      <c r="K1116" t="str">
        <f>VLOOKUP(Table1[[#This Row],[Store ID]],Table3[[Store ID]:[City]],4,FALSE)</f>
        <v>New York</v>
      </c>
      <c r="L1116" t="str">
        <f>VLOOKUP(Table1[[#This Row],[Product Code]],Table4[[Product Code]:[Brand]],5,FALSE)</f>
        <v>VoltEdge</v>
      </c>
      <c r="M1116" t="str">
        <f>VLOOKUP(Table1[[#This Row],[Product Code]],Table4[[Product Code]:[Product Category]],3,FALSE)</f>
        <v>Gaming Consoles</v>
      </c>
      <c r="N1116" t="str">
        <f>_xlfn.XLOOKUP(Table1[[#This Row],[Product Code]],Table4[Product Code],Table4[Subcategory])</f>
        <v>Game Consoles</v>
      </c>
    </row>
    <row r="1117" spans="2:14" x14ac:dyDescent="0.3">
      <c r="B1117" s="26" t="s">
        <v>26</v>
      </c>
      <c r="C1117" s="26" t="str">
        <f>IF(_xlfn.XLOOKUP(TRIM(Table1[[#This Row],[Store ID]]), 'Stores Details'!B1119:B1138, 'Stores Details'!G1119:G1138, "") = "Inactive", "Yes", "No")</f>
        <v>No</v>
      </c>
      <c r="D1117" s="14" t="s">
        <v>50</v>
      </c>
      <c r="E1117" s="51">
        <v>45054</v>
      </c>
      <c r="F1117" s="14">
        <v>10</v>
      </c>
      <c r="G1117" s="17">
        <v>11979.2</v>
      </c>
      <c r="H1117" s="27">
        <v>8825.5</v>
      </c>
      <c r="I1117">
        <f>YEAR(Table1[[#This Row],[Date]])</f>
        <v>2023</v>
      </c>
      <c r="J1117" t="str">
        <f>"Q" &amp; ROUNDUP(MONTH(Table1[[#This Row],[Date]])/3, 0) &amp; "'" &amp; RIGHT(YEAR(Table1[[#This Row],[Date]]), 2)</f>
        <v>Q2'23</v>
      </c>
      <c r="K1117" t="str">
        <f>VLOOKUP(Table1[[#This Row],[Store ID]],Table3[[Store ID]:[City]],4,FALSE)</f>
        <v>Philadelphia</v>
      </c>
      <c r="L1117" t="str">
        <f>VLOOKUP(Table1[[#This Row],[Product Code]],Table4[[Product Code]:[Brand]],5,FALSE)</f>
        <v>VoltEdge</v>
      </c>
      <c r="M1117" t="str">
        <f>VLOOKUP(Table1[[#This Row],[Product Code]],Table4[[Product Code]:[Product Category]],3,FALSE)</f>
        <v>Smart Gadgets</v>
      </c>
      <c r="N1117" t="str">
        <f>_xlfn.XLOOKUP(Table1[[#This Row],[Product Code]],Table4[Product Code],Table4[Subcategory])</f>
        <v>Fitness Bands</v>
      </c>
    </row>
    <row r="1118" spans="2:14" x14ac:dyDescent="0.3">
      <c r="B1118" s="26" t="s">
        <v>17</v>
      </c>
      <c r="C1118" s="26" t="str">
        <f>IF(_xlfn.XLOOKUP(TRIM(Table1[[#This Row],[Store ID]]), 'Stores Details'!B1120:B1139, 'Stores Details'!G1120:G1139, "") = "Inactive", "Yes", "No")</f>
        <v>No</v>
      </c>
      <c r="D1118" s="14" t="s">
        <v>41</v>
      </c>
      <c r="E1118" s="51">
        <v>45422</v>
      </c>
      <c r="F1118" s="14">
        <v>9</v>
      </c>
      <c r="G1118" s="17">
        <v>4326.3</v>
      </c>
      <c r="H1118" s="27">
        <v>2717.46</v>
      </c>
      <c r="I1118">
        <f>YEAR(Table1[[#This Row],[Date]])</f>
        <v>2024</v>
      </c>
      <c r="J1118" t="str">
        <f>"Q" &amp; ROUNDUP(MONTH(Table1[[#This Row],[Date]])/3, 0) &amp; "'" &amp; RIGHT(YEAR(Table1[[#This Row],[Date]]), 2)</f>
        <v>Q2'24</v>
      </c>
      <c r="K1118" t="str">
        <f>VLOOKUP(Table1[[#This Row],[Store ID]],Table3[[Store ID]:[City]],4,FALSE)</f>
        <v>Richmond</v>
      </c>
      <c r="L1118" t="str">
        <f>VLOOKUP(Table1[[#This Row],[Product Code]],Table4[[Product Code]:[Brand]],5,FALSE)</f>
        <v>VoltEdge</v>
      </c>
      <c r="M1118" t="str">
        <f>VLOOKUP(Table1[[#This Row],[Product Code]],Table4[[Product Code]:[Product Category]],3,FALSE)</f>
        <v>Laptops</v>
      </c>
      <c r="N1118" t="str">
        <f>_xlfn.XLOOKUP(Table1[[#This Row],[Product Code]],Table4[Product Code],Table4[Subcategory])</f>
        <v>Gaming Laptops</v>
      </c>
    </row>
    <row r="1119" spans="2:14" x14ac:dyDescent="0.3">
      <c r="B1119" s="26" t="s">
        <v>21</v>
      </c>
      <c r="C1119" s="26" t="str">
        <f>IF(_xlfn.XLOOKUP(TRIM(Table1[[#This Row],[Store ID]]), 'Stores Details'!B1121:B1140, 'Stores Details'!G1121:G1140, "") = "Inactive", "Yes", "No")</f>
        <v>No</v>
      </c>
      <c r="D1119" s="14" t="s">
        <v>58</v>
      </c>
      <c r="E1119" s="51">
        <v>45183</v>
      </c>
      <c r="F1119" s="14">
        <v>16</v>
      </c>
      <c r="G1119" s="17">
        <v>14049.12</v>
      </c>
      <c r="H1119" s="27">
        <v>9679.52</v>
      </c>
      <c r="I1119">
        <f>YEAR(Table1[[#This Row],[Date]])</f>
        <v>2023</v>
      </c>
      <c r="J1119" t="str">
        <f>"Q" &amp; ROUNDUP(MONTH(Table1[[#This Row],[Date]])/3, 0) &amp; "'" &amp; RIGHT(YEAR(Table1[[#This Row],[Date]]), 2)</f>
        <v>Q3'23</v>
      </c>
      <c r="K1119" t="str">
        <f>VLOOKUP(Table1[[#This Row],[Store ID]],Table3[[Store ID]:[City]],4,FALSE)</f>
        <v>Raleigh</v>
      </c>
      <c r="L1119" t="str">
        <f>VLOOKUP(Table1[[#This Row],[Product Code]],Table4[[Product Code]:[Brand]],5,FALSE)</f>
        <v>Sony</v>
      </c>
      <c r="M1119" t="str">
        <f>VLOOKUP(Table1[[#This Row],[Product Code]],Table4[[Product Code]:[Product Category]],3,FALSE)</f>
        <v>Accessories</v>
      </c>
      <c r="N1119" t="str">
        <f>_xlfn.XLOOKUP(Table1[[#This Row],[Product Code]],Table4[Product Code],Table4[Subcategory])</f>
        <v>Chargers</v>
      </c>
    </row>
    <row r="1120" spans="2:14" x14ac:dyDescent="0.3">
      <c r="B1120" s="26" t="s">
        <v>30</v>
      </c>
      <c r="C1120" s="26" t="str">
        <f>IF(_xlfn.XLOOKUP(TRIM(Table1[[#This Row],[Store ID]]), 'Stores Details'!B1122:B1141, 'Stores Details'!G1122:G1141, "") = "Inactive", "Yes", "No")</f>
        <v>No</v>
      </c>
      <c r="D1120" s="14" t="s">
        <v>53</v>
      </c>
      <c r="E1120" s="51">
        <v>44984</v>
      </c>
      <c r="F1120" s="14">
        <v>32</v>
      </c>
      <c r="G1120" s="17">
        <v>2553.92</v>
      </c>
      <c r="H1120" s="27">
        <v>2048.64</v>
      </c>
      <c r="I1120">
        <f>YEAR(Table1[[#This Row],[Date]])</f>
        <v>2023</v>
      </c>
      <c r="J1120" t="str">
        <f>"Q" &amp; ROUNDUP(MONTH(Table1[[#This Row],[Date]])/3, 0) &amp; "'" &amp; RIGHT(YEAR(Table1[[#This Row],[Date]]), 2)</f>
        <v>Q1'23</v>
      </c>
      <c r="K1120" t="str">
        <f>VLOOKUP(Table1[[#This Row],[Store ID]],Table3[[Store ID]:[City]],4,FALSE)</f>
        <v>Nashville</v>
      </c>
      <c r="L1120" t="str">
        <f>VLOOKUP(Table1[[#This Row],[Product Code]],Table4[[Product Code]:[Brand]],5,FALSE)</f>
        <v>HP</v>
      </c>
      <c r="M1120" t="str">
        <f>VLOOKUP(Table1[[#This Row],[Product Code]],Table4[[Product Code]:[Product Category]],3,FALSE)</f>
        <v>Laptops</v>
      </c>
      <c r="N1120" t="str">
        <f>_xlfn.XLOOKUP(Table1[[#This Row],[Product Code]],Table4[Product Code],Table4[Subcategory])</f>
        <v>Ultrabooks</v>
      </c>
    </row>
    <row r="1121" spans="2:14" x14ac:dyDescent="0.3">
      <c r="B1121" s="26" t="s">
        <v>17</v>
      </c>
      <c r="C1121" s="26" t="str">
        <f>IF(_xlfn.XLOOKUP(TRIM(Table1[[#This Row],[Store ID]]), 'Stores Details'!B1123:B1142, 'Stores Details'!G1123:G1142, "") = "Inactive", "Yes", "No")</f>
        <v>No</v>
      </c>
      <c r="D1121" s="14" t="s">
        <v>47</v>
      </c>
      <c r="E1121" s="51">
        <v>45453</v>
      </c>
      <c r="F1121" s="14">
        <v>5</v>
      </c>
      <c r="G1121" s="17">
        <v>6656.15</v>
      </c>
      <c r="H1121" s="27">
        <v>4153.55</v>
      </c>
      <c r="I1121">
        <f>YEAR(Table1[[#This Row],[Date]])</f>
        <v>2024</v>
      </c>
      <c r="J1121" t="str">
        <f>"Q" &amp; ROUNDUP(MONTH(Table1[[#This Row],[Date]])/3, 0) &amp; "'" &amp; RIGHT(YEAR(Table1[[#This Row],[Date]]), 2)</f>
        <v>Q2'24</v>
      </c>
      <c r="K1121" t="str">
        <f>VLOOKUP(Table1[[#This Row],[Store ID]],Table3[[Store ID]:[City]],4,FALSE)</f>
        <v>Richmond</v>
      </c>
      <c r="L1121" t="str">
        <f>VLOOKUP(Table1[[#This Row],[Product Code]],Table4[[Product Code]:[Brand]],5,FALSE)</f>
        <v>Sony</v>
      </c>
      <c r="M1121" t="str">
        <f>VLOOKUP(Table1[[#This Row],[Product Code]],Table4[[Product Code]:[Product Category]],3,FALSE)</f>
        <v>Accessories</v>
      </c>
      <c r="N1121" t="str">
        <f>_xlfn.XLOOKUP(Table1[[#This Row],[Product Code]],Table4[Product Code],Table4[Subcategory])</f>
        <v>Keyboards</v>
      </c>
    </row>
    <row r="1122" spans="2:14" x14ac:dyDescent="0.3">
      <c r="B1122" s="26" t="s">
        <v>19</v>
      </c>
      <c r="C1122" s="26" t="str">
        <f>IF(_xlfn.XLOOKUP(TRIM(Table1[[#This Row],[Store ID]]), 'Stores Details'!B1124:B1143, 'Stores Details'!G1124:G1143, "") = "Inactive", "Yes", "No")</f>
        <v>No</v>
      </c>
      <c r="D1122" s="14" t="s">
        <v>39</v>
      </c>
      <c r="E1122" s="51">
        <v>45465</v>
      </c>
      <c r="F1122" s="14">
        <v>1</v>
      </c>
      <c r="G1122" s="17">
        <v>423.67</v>
      </c>
      <c r="H1122" s="27">
        <v>276.10000000000002</v>
      </c>
      <c r="I1122">
        <f>YEAR(Table1[[#This Row],[Date]])</f>
        <v>2024</v>
      </c>
      <c r="J1122" t="str">
        <f>"Q" &amp; ROUNDUP(MONTH(Table1[[#This Row],[Date]])/3, 0) &amp; "'" &amp; RIGHT(YEAR(Table1[[#This Row],[Date]]), 2)</f>
        <v>Q2'24</v>
      </c>
      <c r="K1122" t="str">
        <f>VLOOKUP(Table1[[#This Row],[Store ID]],Table3[[Store ID]:[City]],4,FALSE)</f>
        <v>Honolulu</v>
      </c>
      <c r="L1122" t="str">
        <f>VLOOKUP(Table1[[#This Row],[Product Code]],Table4[[Product Code]:[Brand]],5,FALSE)</f>
        <v>Apple</v>
      </c>
      <c r="M1122" t="str">
        <f>VLOOKUP(Table1[[#This Row],[Product Code]],Table4[[Product Code]:[Product Category]],3,FALSE)</f>
        <v>Laptops</v>
      </c>
      <c r="N1122" t="str">
        <f>_xlfn.XLOOKUP(Table1[[#This Row],[Product Code]],Table4[Product Code],Table4[Subcategory])</f>
        <v>Ultrabooks</v>
      </c>
    </row>
    <row r="1123" spans="2:14" x14ac:dyDescent="0.3">
      <c r="B1123" s="26" t="s">
        <v>20</v>
      </c>
      <c r="C1123" s="26" t="str">
        <f>IF(_xlfn.XLOOKUP(TRIM(Table1[[#This Row],[Store ID]]), 'Stores Details'!B1125:B1144, 'Stores Details'!G1125:G1144, "") = "Inactive", "Yes", "No")</f>
        <v>No</v>
      </c>
      <c r="D1123" s="14" t="s">
        <v>45</v>
      </c>
      <c r="E1123" s="51">
        <v>45527</v>
      </c>
      <c r="F1123" s="14">
        <v>7</v>
      </c>
      <c r="G1123" s="17">
        <v>4702.95</v>
      </c>
      <c r="H1123" s="27">
        <v>3714.13</v>
      </c>
      <c r="I1123">
        <f>YEAR(Table1[[#This Row],[Date]])</f>
        <v>2024</v>
      </c>
      <c r="J1123" t="str">
        <f>"Q" &amp; ROUNDUP(MONTH(Table1[[#This Row],[Date]])/3, 0) &amp; "'" &amp; RIGHT(YEAR(Table1[[#This Row],[Date]]), 2)</f>
        <v>Q3'24</v>
      </c>
      <c r="K1123" t="str">
        <f>VLOOKUP(Table1[[#This Row],[Store ID]],Table3[[Store ID]:[City]],4,FALSE)</f>
        <v>Denver</v>
      </c>
      <c r="L1123" t="str">
        <f>VLOOKUP(Table1[[#This Row],[Product Code]],Table4[[Product Code]:[Brand]],5,FALSE)</f>
        <v>VoltEdge</v>
      </c>
      <c r="M1123" t="str">
        <f>VLOOKUP(Table1[[#This Row],[Product Code]],Table4[[Product Code]:[Product Category]],3,FALSE)</f>
        <v>Accessories</v>
      </c>
      <c r="N1123" t="str">
        <f>_xlfn.XLOOKUP(Table1[[#This Row],[Product Code]],Table4[Product Code],Table4[Subcategory])</f>
        <v>Chargers</v>
      </c>
    </row>
    <row r="1124" spans="2:14" x14ac:dyDescent="0.3">
      <c r="B1124" s="26" t="s">
        <v>18</v>
      </c>
      <c r="C1124" s="26" t="str">
        <f>IF(_xlfn.XLOOKUP(TRIM(Table1[[#This Row],[Store ID]]), 'Stores Details'!B1126:B1145, 'Stores Details'!G1126:G1145, "") = "Inactive", "Yes", "No")</f>
        <v>No</v>
      </c>
      <c r="D1124" s="14" t="s">
        <v>40</v>
      </c>
      <c r="E1124" s="51">
        <v>45573</v>
      </c>
      <c r="F1124" s="14">
        <v>31</v>
      </c>
      <c r="G1124" s="17">
        <v>41967.49</v>
      </c>
      <c r="H1124" s="27">
        <v>30208.260000000002</v>
      </c>
      <c r="I1124">
        <f>YEAR(Table1[[#This Row],[Date]])</f>
        <v>2024</v>
      </c>
      <c r="J1124" t="str">
        <f>"Q" &amp; ROUNDUP(MONTH(Table1[[#This Row],[Date]])/3, 0) &amp; "'" &amp; RIGHT(YEAR(Table1[[#This Row],[Date]]), 2)</f>
        <v>Q4'24</v>
      </c>
      <c r="K1124" t="str">
        <f>VLOOKUP(Table1[[#This Row],[Store ID]],Table3[[Store ID]:[City]],4,FALSE)</f>
        <v>Minneapolis</v>
      </c>
      <c r="L1124" t="str">
        <f>VLOOKUP(Table1[[#This Row],[Product Code]],Table4[[Product Code]:[Brand]],5,FALSE)</f>
        <v>HP</v>
      </c>
      <c r="M1124" t="str">
        <f>VLOOKUP(Table1[[#This Row],[Product Code]],Table4[[Product Code]:[Product Category]],3,FALSE)</f>
        <v>Gaming Consoles</v>
      </c>
      <c r="N1124" t="str">
        <f>_xlfn.XLOOKUP(Table1[[#This Row],[Product Code]],Table4[Product Code],Table4[Subcategory])</f>
        <v>Game Consoles</v>
      </c>
    </row>
    <row r="1125" spans="2:14" x14ac:dyDescent="0.3">
      <c r="B1125" s="26" t="s">
        <v>24</v>
      </c>
      <c r="C1125" s="26" t="str">
        <f>IF(_xlfn.XLOOKUP(TRIM(Table1[[#This Row],[Store ID]]), 'Stores Details'!B1127:B1146, 'Stores Details'!G1127:G1146, "") = "Inactive", "Yes", "No")</f>
        <v>No</v>
      </c>
      <c r="D1125" s="14" t="s">
        <v>43</v>
      </c>
      <c r="E1125" s="51">
        <v>45518</v>
      </c>
      <c r="F1125" s="14">
        <v>17</v>
      </c>
      <c r="G1125" s="17">
        <v>22628.19</v>
      </c>
      <c r="H1125" s="27">
        <v>13899.54</v>
      </c>
      <c r="I1125">
        <f>YEAR(Table1[[#This Row],[Date]])</f>
        <v>2024</v>
      </c>
      <c r="J1125" t="str">
        <f>"Q" &amp; ROUNDUP(MONTH(Table1[[#This Row],[Date]])/3, 0) &amp; "'" &amp; RIGHT(YEAR(Table1[[#This Row],[Date]]), 2)</f>
        <v>Q3'24</v>
      </c>
      <c r="K1125" t="str">
        <f>VLOOKUP(Table1[[#This Row],[Store ID]],Table3[[Store ID]:[City]],4,FALSE)</f>
        <v>Atlanta</v>
      </c>
      <c r="L1125" t="str">
        <f>VLOOKUP(Table1[[#This Row],[Product Code]],Table4[[Product Code]:[Brand]],5,FALSE)</f>
        <v>Apple</v>
      </c>
      <c r="M1125" t="str">
        <f>VLOOKUP(Table1[[#This Row],[Product Code]],Table4[[Product Code]:[Product Category]],3,FALSE)</f>
        <v>Smart Gadgets</v>
      </c>
      <c r="N1125" t="str">
        <f>_xlfn.XLOOKUP(Table1[[#This Row],[Product Code]],Table4[Product Code],Table4[Subcategory])</f>
        <v>Smartwatches</v>
      </c>
    </row>
    <row r="1126" spans="2:14" x14ac:dyDescent="0.3">
      <c r="B1126" s="26" t="s">
        <v>18</v>
      </c>
      <c r="C1126" s="26" t="str">
        <f>IF(_xlfn.XLOOKUP(TRIM(Table1[[#This Row],[Store ID]]), 'Stores Details'!B1128:B1147, 'Stores Details'!G1128:G1147, "") = "Inactive", "Yes", "No")</f>
        <v>No</v>
      </c>
      <c r="D1126" s="14" t="s">
        <v>66</v>
      </c>
      <c r="E1126" s="51">
        <v>45116</v>
      </c>
      <c r="F1126" s="14">
        <v>22</v>
      </c>
      <c r="G1126" s="17">
        <v>8530.2800000000007</v>
      </c>
      <c r="H1126" s="27">
        <v>5707.2400000000007</v>
      </c>
      <c r="I1126">
        <f>YEAR(Table1[[#This Row],[Date]])</f>
        <v>2023</v>
      </c>
      <c r="J1126" t="str">
        <f>"Q" &amp; ROUNDUP(MONTH(Table1[[#This Row],[Date]])/3, 0) &amp; "'" &amp; RIGHT(YEAR(Table1[[#This Row],[Date]]), 2)</f>
        <v>Q3'23</v>
      </c>
      <c r="K1126" t="str">
        <f>VLOOKUP(Table1[[#This Row],[Store ID]],Table3[[Store ID]:[City]],4,FALSE)</f>
        <v>Minneapolis</v>
      </c>
      <c r="L1126" t="str">
        <f>VLOOKUP(Table1[[#This Row],[Product Code]],Table4[[Product Code]:[Brand]],5,FALSE)</f>
        <v>HP</v>
      </c>
      <c r="M1126" t="str">
        <f>VLOOKUP(Table1[[#This Row],[Product Code]],Table4[[Product Code]:[Product Category]],3,FALSE)</f>
        <v>Accessories</v>
      </c>
      <c r="N1126" t="str">
        <f>_xlfn.XLOOKUP(Table1[[#This Row],[Product Code]],Table4[Product Code],Table4[Subcategory])</f>
        <v>Chargers</v>
      </c>
    </row>
    <row r="1127" spans="2:14" x14ac:dyDescent="0.3">
      <c r="B1127" s="26" t="s">
        <v>14</v>
      </c>
      <c r="C1127" s="26" t="str">
        <f>IF(_xlfn.XLOOKUP(TRIM(Table1[[#This Row],[Store ID]]), 'Stores Details'!B1129:B1148, 'Stores Details'!G1129:G1148, "") = "Inactive", "Yes", "No")</f>
        <v>No</v>
      </c>
      <c r="D1127" s="14" t="s">
        <v>58</v>
      </c>
      <c r="E1127" s="51">
        <v>45239</v>
      </c>
      <c r="F1127" s="14">
        <v>29</v>
      </c>
      <c r="G1127" s="17">
        <v>25464.030000000002</v>
      </c>
      <c r="H1127" s="27">
        <v>17544.13</v>
      </c>
      <c r="I1127">
        <f>YEAR(Table1[[#This Row],[Date]])</f>
        <v>2023</v>
      </c>
      <c r="J1127" t="str">
        <f>"Q" &amp; ROUNDUP(MONTH(Table1[[#This Row],[Date]])/3, 0) &amp; "'" &amp; RIGHT(YEAR(Table1[[#This Row],[Date]]), 2)</f>
        <v>Q4'23</v>
      </c>
      <c r="K1127" t="str">
        <f>VLOOKUP(Table1[[#This Row],[Store ID]],Table3[[Store ID]:[City]],4,FALSE)</f>
        <v>Los Angeles</v>
      </c>
      <c r="L1127" t="str">
        <f>VLOOKUP(Table1[[#This Row],[Product Code]],Table4[[Product Code]:[Brand]],5,FALSE)</f>
        <v>Sony</v>
      </c>
      <c r="M1127" t="str">
        <f>VLOOKUP(Table1[[#This Row],[Product Code]],Table4[[Product Code]:[Product Category]],3,FALSE)</f>
        <v>Accessories</v>
      </c>
      <c r="N1127" t="str">
        <f>_xlfn.XLOOKUP(Table1[[#This Row],[Product Code]],Table4[Product Code],Table4[Subcategory])</f>
        <v>Chargers</v>
      </c>
    </row>
    <row r="1128" spans="2:14" x14ac:dyDescent="0.3">
      <c r="B1128" s="26" t="s">
        <v>23</v>
      </c>
      <c r="C1128" s="26" t="str">
        <f>IF(_xlfn.XLOOKUP(TRIM(Table1[[#This Row],[Store ID]]), 'Stores Details'!B1130:B1149, 'Stores Details'!G1130:G1149, "") = "Inactive", "Yes", "No")</f>
        <v>No</v>
      </c>
      <c r="D1128" s="14" t="s">
        <v>52</v>
      </c>
      <c r="E1128" s="51">
        <v>45081</v>
      </c>
      <c r="F1128" s="14">
        <v>6</v>
      </c>
      <c r="G1128" s="17">
        <v>1617.72</v>
      </c>
      <c r="H1128" s="27">
        <v>983.33999999999992</v>
      </c>
      <c r="I1128">
        <f>YEAR(Table1[[#This Row],[Date]])</f>
        <v>2023</v>
      </c>
      <c r="J1128" t="str">
        <f>"Q" &amp; ROUNDUP(MONTH(Table1[[#This Row],[Date]])/3, 0) &amp; "'" &amp; RIGHT(YEAR(Table1[[#This Row],[Date]]), 2)</f>
        <v>Q2'23</v>
      </c>
      <c r="K1128" t="str">
        <f>VLOOKUP(Table1[[#This Row],[Store ID]],Table3[[Store ID]:[City]],4,FALSE)</f>
        <v>San Francisco</v>
      </c>
      <c r="L1128" t="str">
        <f>VLOOKUP(Table1[[#This Row],[Product Code]],Table4[[Product Code]:[Brand]],5,FALSE)</f>
        <v>ASUS</v>
      </c>
      <c r="M1128" t="str">
        <f>VLOOKUP(Table1[[#This Row],[Product Code]],Table4[[Product Code]:[Product Category]],3,FALSE)</f>
        <v>Accessories</v>
      </c>
      <c r="N1128" t="str">
        <f>_xlfn.XLOOKUP(Table1[[#This Row],[Product Code]],Table4[Product Code],Table4[Subcategory])</f>
        <v>Chargers</v>
      </c>
    </row>
    <row r="1129" spans="2:14" x14ac:dyDescent="0.3">
      <c r="B1129" s="26" t="s">
        <v>25</v>
      </c>
      <c r="C1129" s="26" t="str">
        <f>IF(_xlfn.XLOOKUP(TRIM(Table1[[#This Row],[Store ID]]), 'Stores Details'!B1131:B1150, 'Stores Details'!G1131:G1150, "") = "Inactive", "Yes", "No")</f>
        <v>No</v>
      </c>
      <c r="D1129" s="14" t="s">
        <v>79</v>
      </c>
      <c r="E1129" s="51">
        <v>45091</v>
      </c>
      <c r="F1129" s="14">
        <v>15</v>
      </c>
      <c r="G1129" s="17">
        <v>13323.150000000001</v>
      </c>
      <c r="H1129" s="27">
        <v>10836.75</v>
      </c>
      <c r="I1129">
        <f>YEAR(Table1[[#This Row],[Date]])</f>
        <v>2023</v>
      </c>
      <c r="J1129" t="str">
        <f>"Q" &amp; ROUNDUP(MONTH(Table1[[#This Row],[Date]])/3, 0) &amp; "'" &amp; RIGHT(YEAR(Table1[[#This Row],[Date]]), 2)</f>
        <v>Q2'23</v>
      </c>
      <c r="K1129" t="str">
        <f>VLOOKUP(Table1[[#This Row],[Store ID]],Table3[[Store ID]:[City]],4,FALSE)</f>
        <v>Dallas</v>
      </c>
      <c r="L1129" t="str">
        <f>VLOOKUP(Table1[[#This Row],[Product Code]],Table4[[Product Code]:[Brand]],5,FALSE)</f>
        <v>Sony</v>
      </c>
      <c r="M1129" t="str">
        <f>VLOOKUP(Table1[[#This Row],[Product Code]],Table4[[Product Code]:[Product Category]],3,FALSE)</f>
        <v>Accessories</v>
      </c>
      <c r="N1129" t="str">
        <f>_xlfn.XLOOKUP(Table1[[#This Row],[Product Code]],Table4[Product Code],Table4[Subcategory])</f>
        <v>Keyboards</v>
      </c>
    </row>
    <row r="1130" spans="2:14" x14ac:dyDescent="0.3">
      <c r="B1130" s="26" t="s">
        <v>21</v>
      </c>
      <c r="C1130" s="26" t="str">
        <f>IF(_xlfn.XLOOKUP(TRIM(Table1[[#This Row],[Store ID]]), 'Stores Details'!B1132:B1151, 'Stores Details'!G1132:G1151, "") = "Inactive", "Yes", "No")</f>
        <v>No</v>
      </c>
      <c r="D1130" s="14" t="s">
        <v>79</v>
      </c>
      <c r="E1130" s="51">
        <v>45200</v>
      </c>
      <c r="F1130" s="14">
        <v>34</v>
      </c>
      <c r="G1130" s="17">
        <v>30199.14</v>
      </c>
      <c r="H1130" s="27">
        <v>24563.300000000003</v>
      </c>
      <c r="I1130">
        <f>YEAR(Table1[[#This Row],[Date]])</f>
        <v>2023</v>
      </c>
      <c r="J1130" t="str">
        <f>"Q" &amp; ROUNDUP(MONTH(Table1[[#This Row],[Date]])/3, 0) &amp; "'" &amp; RIGHT(YEAR(Table1[[#This Row],[Date]]), 2)</f>
        <v>Q4'23</v>
      </c>
      <c r="K1130" t="str">
        <f>VLOOKUP(Table1[[#This Row],[Store ID]],Table3[[Store ID]:[City]],4,FALSE)</f>
        <v>Raleigh</v>
      </c>
      <c r="L1130" t="str">
        <f>VLOOKUP(Table1[[#This Row],[Product Code]],Table4[[Product Code]:[Brand]],5,FALSE)</f>
        <v>Sony</v>
      </c>
      <c r="M1130" t="str">
        <f>VLOOKUP(Table1[[#This Row],[Product Code]],Table4[[Product Code]:[Product Category]],3,FALSE)</f>
        <v>Accessories</v>
      </c>
      <c r="N1130" t="str">
        <f>_xlfn.XLOOKUP(Table1[[#This Row],[Product Code]],Table4[Product Code],Table4[Subcategory])</f>
        <v>Keyboards</v>
      </c>
    </row>
    <row r="1131" spans="2:14" x14ac:dyDescent="0.3">
      <c r="B1131" s="26" t="s">
        <v>18</v>
      </c>
      <c r="C1131" s="26" t="str">
        <f>IF(_xlfn.XLOOKUP(TRIM(Table1[[#This Row],[Store ID]]), 'Stores Details'!B1133:B1152, 'Stores Details'!G1133:G1152, "") = "Inactive", "Yes", "No")</f>
        <v>No</v>
      </c>
      <c r="D1131" s="14" t="s">
        <v>37</v>
      </c>
      <c r="E1131" s="51">
        <v>45584</v>
      </c>
      <c r="F1131" s="14">
        <v>34</v>
      </c>
      <c r="G1131" s="17">
        <v>50029.64</v>
      </c>
      <c r="H1131" s="27">
        <v>33852.1</v>
      </c>
      <c r="I1131">
        <f>YEAR(Table1[[#This Row],[Date]])</f>
        <v>2024</v>
      </c>
      <c r="J1131" t="str">
        <f>"Q" &amp; ROUNDUP(MONTH(Table1[[#This Row],[Date]])/3, 0) &amp; "'" &amp; RIGHT(YEAR(Table1[[#This Row],[Date]]), 2)</f>
        <v>Q4'24</v>
      </c>
      <c r="K1131" t="str">
        <f>VLOOKUP(Table1[[#This Row],[Store ID]],Table3[[Store ID]:[City]],4,FALSE)</f>
        <v>Minneapolis</v>
      </c>
      <c r="L1131" t="str">
        <f>VLOOKUP(Table1[[#This Row],[Product Code]],Table4[[Product Code]:[Brand]],5,FALSE)</f>
        <v>VoltEdge</v>
      </c>
      <c r="M1131" t="str">
        <f>VLOOKUP(Table1[[#This Row],[Product Code]],Table4[[Product Code]:[Product Category]],3,FALSE)</f>
        <v>Smart Gadgets</v>
      </c>
      <c r="N1131" t="str">
        <f>_xlfn.XLOOKUP(Table1[[#This Row],[Product Code]],Table4[Product Code],Table4[Subcategory])</f>
        <v>Fitness Bands</v>
      </c>
    </row>
    <row r="1132" spans="2:14" x14ac:dyDescent="0.3">
      <c r="B1132" s="26" t="s">
        <v>28</v>
      </c>
      <c r="C1132" s="26" t="str">
        <f>IF(_xlfn.XLOOKUP(TRIM(Table1[[#This Row],[Store ID]]), 'Stores Details'!B1134:B1153, 'Stores Details'!G1134:G1153, "") = "Inactive", "Yes", "No")</f>
        <v>No</v>
      </c>
      <c r="D1132" s="14" t="s">
        <v>38</v>
      </c>
      <c r="E1132" s="51">
        <v>45414</v>
      </c>
      <c r="F1132" s="14">
        <v>9</v>
      </c>
      <c r="G1132" s="17">
        <v>10535.76</v>
      </c>
      <c r="H1132" s="27">
        <v>8416.5299999999988</v>
      </c>
      <c r="I1132">
        <f>YEAR(Table1[[#This Row],[Date]])</f>
        <v>2024</v>
      </c>
      <c r="J1132" t="str">
        <f>"Q" &amp; ROUNDUP(MONTH(Table1[[#This Row],[Date]])/3, 0) &amp; "'" &amp; RIGHT(YEAR(Table1[[#This Row],[Date]]), 2)</f>
        <v>Q2'24</v>
      </c>
      <c r="K1132" t="str">
        <f>VLOOKUP(Table1[[#This Row],[Store ID]],Table3[[Store ID]:[City]],4,FALSE)</f>
        <v>Portland</v>
      </c>
      <c r="L1132" t="str">
        <f>VLOOKUP(Table1[[#This Row],[Product Code]],Table4[[Product Code]:[Brand]],5,FALSE)</f>
        <v>HP</v>
      </c>
      <c r="M1132" t="str">
        <f>VLOOKUP(Table1[[#This Row],[Product Code]],Table4[[Product Code]:[Product Category]],3,FALSE)</f>
        <v>Gaming Consoles</v>
      </c>
      <c r="N1132" t="str">
        <f>_xlfn.XLOOKUP(Table1[[#This Row],[Product Code]],Table4[Product Code],Table4[Subcategory])</f>
        <v>Game Consoles</v>
      </c>
    </row>
    <row r="1133" spans="2:14" x14ac:dyDescent="0.3">
      <c r="B1133" s="26" t="s">
        <v>29</v>
      </c>
      <c r="C1133" s="26" t="str">
        <f>IF(_xlfn.XLOOKUP(TRIM(Table1[[#This Row],[Store ID]]), 'Stores Details'!B1135:B1154, 'Stores Details'!G1135:G1154, "") = "Inactive", "Yes", "No")</f>
        <v>No</v>
      </c>
      <c r="D1133" s="14" t="s">
        <v>70</v>
      </c>
      <c r="E1133" s="51">
        <v>45006</v>
      </c>
      <c r="F1133" s="14">
        <v>14</v>
      </c>
      <c r="G1133" s="17">
        <v>7607.04</v>
      </c>
      <c r="H1133" s="27">
        <v>5412.12</v>
      </c>
      <c r="I1133">
        <f>YEAR(Table1[[#This Row],[Date]])</f>
        <v>2023</v>
      </c>
      <c r="J1133" t="str">
        <f>"Q" &amp; ROUNDUP(MONTH(Table1[[#This Row],[Date]])/3, 0) &amp; "'" &amp; RIGHT(YEAR(Table1[[#This Row],[Date]]), 2)</f>
        <v>Q1'23</v>
      </c>
      <c r="K1133" t="str">
        <f>VLOOKUP(Table1[[#This Row],[Store ID]],Table3[[Store ID]:[City]],4,FALSE)</f>
        <v>Kansas City</v>
      </c>
      <c r="L1133" t="str">
        <f>VLOOKUP(Table1[[#This Row],[Product Code]],Table4[[Product Code]:[Brand]],5,FALSE)</f>
        <v>VoltEdge</v>
      </c>
      <c r="M1133" t="str">
        <f>VLOOKUP(Table1[[#This Row],[Product Code]],Table4[[Product Code]:[Product Category]],3,FALSE)</f>
        <v>Headphones</v>
      </c>
      <c r="N1133" t="str">
        <f>_xlfn.XLOOKUP(Table1[[#This Row],[Product Code]],Table4[Product Code],Table4[Subcategory])</f>
        <v>Wireless Headphones</v>
      </c>
    </row>
    <row r="1134" spans="2:14" x14ac:dyDescent="0.3">
      <c r="B1134" s="26" t="s">
        <v>14</v>
      </c>
      <c r="C1134" s="26" t="str">
        <f>IF(_xlfn.XLOOKUP(TRIM(Table1[[#This Row],[Store ID]]), 'Stores Details'!B1136:B1155, 'Stores Details'!G1136:G1155, "") = "Inactive", "Yes", "No")</f>
        <v>No</v>
      </c>
      <c r="D1134" s="14" t="s">
        <v>79</v>
      </c>
      <c r="E1134" s="51">
        <v>45035</v>
      </c>
      <c r="F1134" s="14">
        <v>18</v>
      </c>
      <c r="G1134" s="17">
        <v>15987.78</v>
      </c>
      <c r="H1134" s="27">
        <v>13004.1</v>
      </c>
      <c r="I1134">
        <f>YEAR(Table1[[#This Row],[Date]])</f>
        <v>2023</v>
      </c>
      <c r="J1134" t="str">
        <f>"Q" &amp; ROUNDUP(MONTH(Table1[[#This Row],[Date]])/3, 0) &amp; "'" &amp; RIGHT(YEAR(Table1[[#This Row],[Date]]), 2)</f>
        <v>Q2'23</v>
      </c>
      <c r="K1134" t="str">
        <f>VLOOKUP(Table1[[#This Row],[Store ID]],Table3[[Store ID]:[City]],4,FALSE)</f>
        <v>Los Angeles</v>
      </c>
      <c r="L1134" t="str">
        <f>VLOOKUP(Table1[[#This Row],[Product Code]],Table4[[Product Code]:[Brand]],5,FALSE)</f>
        <v>Sony</v>
      </c>
      <c r="M1134" t="str">
        <f>VLOOKUP(Table1[[#This Row],[Product Code]],Table4[[Product Code]:[Product Category]],3,FALSE)</f>
        <v>Accessories</v>
      </c>
      <c r="N1134" t="str">
        <f>_xlfn.XLOOKUP(Table1[[#This Row],[Product Code]],Table4[Product Code],Table4[Subcategory])</f>
        <v>Keyboards</v>
      </c>
    </row>
    <row r="1135" spans="2:14" x14ac:dyDescent="0.3">
      <c r="B1135" s="26" t="s">
        <v>14</v>
      </c>
      <c r="C1135" s="26" t="str">
        <f>IF(_xlfn.XLOOKUP(TRIM(Table1[[#This Row],[Store ID]]), 'Stores Details'!B1137:B1156, 'Stores Details'!G1137:G1156, "") = "Inactive", "Yes", "No")</f>
        <v>No</v>
      </c>
      <c r="D1135" s="14" t="s">
        <v>70</v>
      </c>
      <c r="E1135" s="51">
        <v>44989</v>
      </c>
      <c r="F1135" s="14">
        <v>15</v>
      </c>
      <c r="G1135" s="17">
        <v>8150.4000000000005</v>
      </c>
      <c r="H1135" s="27">
        <v>5798.7</v>
      </c>
      <c r="I1135">
        <f>YEAR(Table1[[#This Row],[Date]])</f>
        <v>2023</v>
      </c>
      <c r="J1135" t="str">
        <f>"Q" &amp; ROUNDUP(MONTH(Table1[[#This Row],[Date]])/3, 0) &amp; "'" &amp; RIGHT(YEAR(Table1[[#This Row],[Date]]), 2)</f>
        <v>Q1'23</v>
      </c>
      <c r="K1135" t="str">
        <f>VLOOKUP(Table1[[#This Row],[Store ID]],Table3[[Store ID]:[City]],4,FALSE)</f>
        <v>Los Angeles</v>
      </c>
      <c r="L1135" t="str">
        <f>VLOOKUP(Table1[[#This Row],[Product Code]],Table4[[Product Code]:[Brand]],5,FALSE)</f>
        <v>VoltEdge</v>
      </c>
      <c r="M1135" t="str">
        <f>VLOOKUP(Table1[[#This Row],[Product Code]],Table4[[Product Code]:[Product Category]],3,FALSE)</f>
        <v>Headphones</v>
      </c>
      <c r="N1135" t="str">
        <f>_xlfn.XLOOKUP(Table1[[#This Row],[Product Code]],Table4[Product Code],Table4[Subcategory])</f>
        <v>Wireless Headphones</v>
      </c>
    </row>
    <row r="1136" spans="2:14" x14ac:dyDescent="0.3">
      <c r="B1136" s="26" t="s">
        <v>26</v>
      </c>
      <c r="C1136" s="26" t="str">
        <f>IF(_xlfn.XLOOKUP(TRIM(Table1[[#This Row],[Store ID]]), 'Stores Details'!B1138:B1157, 'Stores Details'!G1138:G1157, "") = "Inactive", "Yes", "No")</f>
        <v>No</v>
      </c>
      <c r="D1136" s="14" t="s">
        <v>36</v>
      </c>
      <c r="E1136" s="51">
        <v>45334</v>
      </c>
      <c r="F1136" s="14">
        <v>22</v>
      </c>
      <c r="G1136" s="17">
        <v>16059.560000000001</v>
      </c>
      <c r="H1136" s="27">
        <v>12957.78</v>
      </c>
      <c r="I1136">
        <f>YEAR(Table1[[#This Row],[Date]])</f>
        <v>2024</v>
      </c>
      <c r="J1136" t="str">
        <f>"Q" &amp; ROUNDUP(MONTH(Table1[[#This Row],[Date]])/3, 0) &amp; "'" &amp; RIGHT(YEAR(Table1[[#This Row],[Date]]), 2)</f>
        <v>Q1'24</v>
      </c>
      <c r="K1136" t="str">
        <f>VLOOKUP(Table1[[#This Row],[Store ID]],Table3[[Store ID]:[City]],4,FALSE)</f>
        <v>Philadelphia</v>
      </c>
      <c r="L1136" t="str">
        <f>VLOOKUP(Table1[[#This Row],[Product Code]],Table4[[Product Code]:[Brand]],5,FALSE)</f>
        <v>VoltEdge</v>
      </c>
      <c r="M1136" t="str">
        <f>VLOOKUP(Table1[[#This Row],[Product Code]],Table4[[Product Code]:[Product Category]],3,FALSE)</f>
        <v>Gaming Consoles</v>
      </c>
      <c r="N1136" t="str">
        <f>_xlfn.XLOOKUP(Table1[[#This Row],[Product Code]],Table4[Product Code],Table4[Subcategory])</f>
        <v>VR Headsets</v>
      </c>
    </row>
    <row r="1137" spans="2:14" x14ac:dyDescent="0.3">
      <c r="B1137" s="26" t="s">
        <v>14</v>
      </c>
      <c r="C1137" s="26" t="str">
        <f>IF(_xlfn.XLOOKUP(TRIM(Table1[[#This Row],[Store ID]]), 'Stores Details'!B1139:B1158, 'Stores Details'!G1139:G1158, "") = "Inactive", "Yes", "No")</f>
        <v>No</v>
      </c>
      <c r="D1137" s="14" t="s">
        <v>31</v>
      </c>
      <c r="E1137" s="51">
        <v>45591</v>
      </c>
      <c r="F1137" s="14">
        <v>30</v>
      </c>
      <c r="G1137" s="17">
        <v>18216.900000000001</v>
      </c>
      <c r="H1137" s="27">
        <v>11170.199999999999</v>
      </c>
      <c r="I1137">
        <f>YEAR(Table1[[#This Row],[Date]])</f>
        <v>2024</v>
      </c>
      <c r="J1137" t="str">
        <f>"Q" &amp; ROUNDUP(MONTH(Table1[[#This Row],[Date]])/3, 0) &amp; "'" &amp; RIGHT(YEAR(Table1[[#This Row],[Date]]), 2)</f>
        <v>Q4'24</v>
      </c>
      <c r="K1137" t="str">
        <f>VLOOKUP(Table1[[#This Row],[Store ID]],Table3[[Store ID]:[City]],4,FALSE)</f>
        <v>Los Angeles</v>
      </c>
      <c r="L1137" t="str">
        <f>VLOOKUP(Table1[[#This Row],[Product Code]],Table4[[Product Code]:[Brand]],5,FALSE)</f>
        <v>VoltEdge</v>
      </c>
      <c r="M1137" t="str">
        <f>VLOOKUP(Table1[[#This Row],[Product Code]],Table4[[Product Code]:[Product Category]],3,FALSE)</f>
        <v>Laptops</v>
      </c>
      <c r="N1137" t="str">
        <f>_xlfn.XLOOKUP(Table1[[#This Row],[Product Code]],Table4[Product Code],Table4[Subcategory])</f>
        <v>Ultrabooks</v>
      </c>
    </row>
    <row r="1138" spans="2:14" x14ac:dyDescent="0.3">
      <c r="B1138" s="26" t="s">
        <v>14</v>
      </c>
      <c r="C1138" s="26" t="str">
        <f>IF(_xlfn.XLOOKUP(TRIM(Table1[[#This Row],[Store ID]]), 'Stores Details'!B1140:B1159, 'Stores Details'!G1140:G1159, "") = "Inactive", "Yes", "No")</f>
        <v>No</v>
      </c>
      <c r="D1138" s="14" t="s">
        <v>15</v>
      </c>
      <c r="E1138" s="51">
        <v>45391</v>
      </c>
      <c r="F1138" s="14">
        <v>7</v>
      </c>
      <c r="G1138" s="17">
        <v>3936.87</v>
      </c>
      <c r="H1138" s="27">
        <v>3006.01</v>
      </c>
      <c r="I1138">
        <f>YEAR(Table1[[#This Row],[Date]])</f>
        <v>2024</v>
      </c>
      <c r="J1138" t="str">
        <f>"Q" &amp; ROUNDUP(MONTH(Table1[[#This Row],[Date]])/3, 0) &amp; "'" &amp; RIGHT(YEAR(Table1[[#This Row],[Date]]), 2)</f>
        <v>Q2'24</v>
      </c>
      <c r="K1138" t="str">
        <f>VLOOKUP(Table1[[#This Row],[Store ID]],Table3[[Store ID]:[City]],4,FALSE)</f>
        <v>Los Angeles</v>
      </c>
      <c r="L1138" t="str">
        <f>VLOOKUP(Table1[[#This Row],[Product Code]],Table4[[Product Code]:[Brand]],5,FALSE)</f>
        <v>Bose</v>
      </c>
      <c r="M1138" t="str">
        <f>VLOOKUP(Table1[[#This Row],[Product Code]],Table4[[Product Code]:[Product Category]],3,FALSE)</f>
        <v>Accessories</v>
      </c>
      <c r="N1138" t="str">
        <f>_xlfn.XLOOKUP(Table1[[#This Row],[Product Code]],Table4[Product Code],Table4[Subcategory])</f>
        <v>Mice</v>
      </c>
    </row>
    <row r="1139" spans="2:14" x14ac:dyDescent="0.3">
      <c r="B1139" s="26" t="s">
        <v>27</v>
      </c>
      <c r="C1139" s="26" t="str">
        <f>IF(_xlfn.XLOOKUP(TRIM(Table1[[#This Row],[Store ID]]), 'Stores Details'!B1141:B1160, 'Stores Details'!G1141:G1160, "") = "Inactive", "Yes", "No")</f>
        <v>No</v>
      </c>
      <c r="D1139" s="14" t="s">
        <v>40</v>
      </c>
      <c r="E1139" s="51">
        <v>45344</v>
      </c>
      <c r="F1139" s="14">
        <v>24</v>
      </c>
      <c r="G1139" s="17">
        <v>32490.959999999999</v>
      </c>
      <c r="H1139" s="27">
        <v>23387.040000000001</v>
      </c>
      <c r="I1139">
        <f>YEAR(Table1[[#This Row],[Date]])</f>
        <v>2024</v>
      </c>
      <c r="J1139" t="str">
        <f>"Q" &amp; ROUNDUP(MONTH(Table1[[#This Row],[Date]])/3, 0) &amp; "'" &amp; RIGHT(YEAR(Table1[[#This Row],[Date]]), 2)</f>
        <v>Q1'24</v>
      </c>
      <c r="K1139" t="str">
        <f>VLOOKUP(Table1[[#This Row],[Store ID]],Table3[[Store ID]:[City]],4,FALSE)</f>
        <v>New York</v>
      </c>
      <c r="L1139" t="str">
        <f>VLOOKUP(Table1[[#This Row],[Product Code]],Table4[[Product Code]:[Brand]],5,FALSE)</f>
        <v>HP</v>
      </c>
      <c r="M1139" t="str">
        <f>VLOOKUP(Table1[[#This Row],[Product Code]],Table4[[Product Code]:[Product Category]],3,FALSE)</f>
        <v>Gaming Consoles</v>
      </c>
      <c r="N1139" t="str">
        <f>_xlfn.XLOOKUP(Table1[[#This Row],[Product Code]],Table4[Product Code],Table4[Subcategory])</f>
        <v>Game Consoles</v>
      </c>
    </row>
    <row r="1140" spans="2:14" x14ac:dyDescent="0.3">
      <c r="B1140" s="26" t="s">
        <v>14</v>
      </c>
      <c r="C1140" s="26" t="str">
        <f>IF(_xlfn.XLOOKUP(TRIM(Table1[[#This Row],[Store ID]]), 'Stores Details'!B1142:B1161, 'Stores Details'!G1142:G1161, "") = "Inactive", "Yes", "No")</f>
        <v>No</v>
      </c>
      <c r="D1140" s="14" t="s">
        <v>39</v>
      </c>
      <c r="E1140" s="51">
        <v>45488</v>
      </c>
      <c r="F1140" s="14">
        <v>12</v>
      </c>
      <c r="G1140" s="17">
        <v>5084.04</v>
      </c>
      <c r="H1140" s="27">
        <v>3313.2000000000003</v>
      </c>
      <c r="I1140">
        <f>YEAR(Table1[[#This Row],[Date]])</f>
        <v>2024</v>
      </c>
      <c r="J1140" t="str">
        <f>"Q" &amp; ROUNDUP(MONTH(Table1[[#This Row],[Date]])/3, 0) &amp; "'" &amp; RIGHT(YEAR(Table1[[#This Row],[Date]]), 2)</f>
        <v>Q3'24</v>
      </c>
      <c r="K1140" t="str">
        <f>VLOOKUP(Table1[[#This Row],[Store ID]],Table3[[Store ID]:[City]],4,FALSE)</f>
        <v>Los Angeles</v>
      </c>
      <c r="L1140" t="str">
        <f>VLOOKUP(Table1[[#This Row],[Product Code]],Table4[[Product Code]:[Brand]],5,FALSE)</f>
        <v>Apple</v>
      </c>
      <c r="M1140" t="str">
        <f>VLOOKUP(Table1[[#This Row],[Product Code]],Table4[[Product Code]:[Product Category]],3,FALSE)</f>
        <v>Laptops</v>
      </c>
      <c r="N1140" t="str">
        <f>_xlfn.XLOOKUP(Table1[[#This Row],[Product Code]],Table4[Product Code],Table4[Subcategory])</f>
        <v>Ultrabooks</v>
      </c>
    </row>
    <row r="1141" spans="2:14" x14ac:dyDescent="0.3">
      <c r="B1141" s="26" t="s">
        <v>14</v>
      </c>
      <c r="C1141" s="26" t="str">
        <f>IF(_xlfn.XLOOKUP(TRIM(Table1[[#This Row],[Store ID]]), 'Stores Details'!B1143:B1162, 'Stores Details'!G1143:G1162, "") = "Inactive", "Yes", "No")</f>
        <v>No</v>
      </c>
      <c r="D1141" s="14" t="s">
        <v>58</v>
      </c>
      <c r="E1141" s="51">
        <v>44984</v>
      </c>
      <c r="F1141" s="14">
        <v>16</v>
      </c>
      <c r="G1141" s="17">
        <v>14049.12</v>
      </c>
      <c r="H1141" s="27">
        <v>9679.52</v>
      </c>
      <c r="I1141">
        <f>YEAR(Table1[[#This Row],[Date]])</f>
        <v>2023</v>
      </c>
      <c r="J1141" t="str">
        <f>"Q" &amp; ROUNDUP(MONTH(Table1[[#This Row],[Date]])/3, 0) &amp; "'" &amp; RIGHT(YEAR(Table1[[#This Row],[Date]]), 2)</f>
        <v>Q1'23</v>
      </c>
      <c r="K1141" t="str">
        <f>VLOOKUP(Table1[[#This Row],[Store ID]],Table3[[Store ID]:[City]],4,FALSE)</f>
        <v>Los Angeles</v>
      </c>
      <c r="L1141" t="str">
        <f>VLOOKUP(Table1[[#This Row],[Product Code]],Table4[[Product Code]:[Brand]],5,FALSE)</f>
        <v>Sony</v>
      </c>
      <c r="M1141" t="str">
        <f>VLOOKUP(Table1[[#This Row],[Product Code]],Table4[[Product Code]:[Product Category]],3,FALSE)</f>
        <v>Accessories</v>
      </c>
      <c r="N1141" t="str">
        <f>_xlfn.XLOOKUP(Table1[[#This Row],[Product Code]],Table4[Product Code],Table4[Subcategory])</f>
        <v>Chargers</v>
      </c>
    </row>
    <row r="1142" spans="2:14" x14ac:dyDescent="0.3">
      <c r="B1142" s="26" t="s">
        <v>20</v>
      </c>
      <c r="C1142" s="26" t="str">
        <f>IF(_xlfn.XLOOKUP(TRIM(Table1[[#This Row],[Store ID]]), 'Stores Details'!B1144:B1163, 'Stores Details'!G1144:G1163, "") = "Inactive", "Yes", "No")</f>
        <v>No</v>
      </c>
      <c r="D1142" s="14" t="s">
        <v>36</v>
      </c>
      <c r="E1142" s="51">
        <v>45482</v>
      </c>
      <c r="F1142" s="14">
        <v>7</v>
      </c>
      <c r="G1142" s="17">
        <v>5109.8600000000006</v>
      </c>
      <c r="H1142" s="27">
        <v>4122.93</v>
      </c>
      <c r="I1142">
        <f>YEAR(Table1[[#This Row],[Date]])</f>
        <v>2024</v>
      </c>
      <c r="J1142" t="str">
        <f>"Q" &amp; ROUNDUP(MONTH(Table1[[#This Row],[Date]])/3, 0) &amp; "'" &amp; RIGHT(YEAR(Table1[[#This Row],[Date]]), 2)</f>
        <v>Q3'24</v>
      </c>
      <c r="K1142" t="str">
        <f>VLOOKUP(Table1[[#This Row],[Store ID]],Table3[[Store ID]:[City]],4,FALSE)</f>
        <v>Denver</v>
      </c>
      <c r="L1142" t="str">
        <f>VLOOKUP(Table1[[#This Row],[Product Code]],Table4[[Product Code]:[Brand]],5,FALSE)</f>
        <v>VoltEdge</v>
      </c>
      <c r="M1142" t="str">
        <f>VLOOKUP(Table1[[#This Row],[Product Code]],Table4[[Product Code]:[Product Category]],3,FALSE)</f>
        <v>Gaming Consoles</v>
      </c>
      <c r="N1142" t="str">
        <f>_xlfn.XLOOKUP(Table1[[#This Row],[Product Code]],Table4[Product Code],Table4[Subcategory])</f>
        <v>VR Headsets</v>
      </c>
    </row>
    <row r="1143" spans="2:14" x14ac:dyDescent="0.3">
      <c r="B1143" s="26" t="s">
        <v>27</v>
      </c>
      <c r="C1143" s="26" t="str">
        <f>IF(_xlfn.XLOOKUP(TRIM(Table1[[#This Row],[Store ID]]), 'Stores Details'!B1145:B1164, 'Stores Details'!G1145:G1164, "") = "Inactive", "Yes", "No")</f>
        <v>No</v>
      </c>
      <c r="D1143" s="14" t="s">
        <v>36</v>
      </c>
      <c r="E1143" s="51">
        <v>45655</v>
      </c>
      <c r="F1143" s="14">
        <v>21</v>
      </c>
      <c r="G1143" s="17">
        <v>15329.58</v>
      </c>
      <c r="H1143" s="27">
        <v>12368.79</v>
      </c>
      <c r="I1143">
        <f>YEAR(Table1[[#This Row],[Date]])</f>
        <v>2024</v>
      </c>
      <c r="J1143" t="str">
        <f>"Q" &amp; ROUNDUP(MONTH(Table1[[#This Row],[Date]])/3, 0) &amp; "'" &amp; RIGHT(YEAR(Table1[[#This Row],[Date]]), 2)</f>
        <v>Q4'24</v>
      </c>
      <c r="K1143" t="str">
        <f>VLOOKUP(Table1[[#This Row],[Store ID]],Table3[[Store ID]:[City]],4,FALSE)</f>
        <v>New York</v>
      </c>
      <c r="L1143" t="str">
        <f>VLOOKUP(Table1[[#This Row],[Product Code]],Table4[[Product Code]:[Brand]],5,FALSE)</f>
        <v>VoltEdge</v>
      </c>
      <c r="M1143" t="str">
        <f>VLOOKUP(Table1[[#This Row],[Product Code]],Table4[[Product Code]:[Product Category]],3,FALSE)</f>
        <v>Gaming Consoles</v>
      </c>
      <c r="N1143" t="str">
        <f>_xlfn.XLOOKUP(Table1[[#This Row],[Product Code]],Table4[Product Code],Table4[Subcategory])</f>
        <v>VR Headsets</v>
      </c>
    </row>
    <row r="1144" spans="2:14" x14ac:dyDescent="0.3">
      <c r="B1144" s="26" t="s">
        <v>28</v>
      </c>
      <c r="C1144" s="26" t="str">
        <f>IF(_xlfn.XLOOKUP(TRIM(Table1[[#This Row],[Store ID]]), 'Stores Details'!B1146:B1165, 'Stores Details'!G1146:G1165, "") = "Inactive", "Yes", "No")</f>
        <v>No</v>
      </c>
      <c r="D1144" s="14" t="s">
        <v>64</v>
      </c>
      <c r="E1144" s="51">
        <v>45270</v>
      </c>
      <c r="F1144" s="14">
        <v>26</v>
      </c>
      <c r="G1144" s="17">
        <v>8870.42</v>
      </c>
      <c r="H1144" s="27">
        <v>5290.22</v>
      </c>
      <c r="I1144">
        <f>YEAR(Table1[[#This Row],[Date]])</f>
        <v>2023</v>
      </c>
      <c r="J1144" t="str">
        <f>"Q" &amp; ROUNDUP(MONTH(Table1[[#This Row],[Date]])/3, 0) &amp; "'" &amp; RIGHT(YEAR(Table1[[#This Row],[Date]]), 2)</f>
        <v>Q4'23</v>
      </c>
      <c r="K1144" t="str">
        <f>VLOOKUP(Table1[[#This Row],[Store ID]],Table3[[Store ID]:[City]],4,FALSE)</f>
        <v>Portland</v>
      </c>
      <c r="L1144" t="str">
        <f>VLOOKUP(Table1[[#This Row],[Product Code]],Table4[[Product Code]:[Brand]],5,FALSE)</f>
        <v>VoltEdge</v>
      </c>
      <c r="M1144" t="str">
        <f>VLOOKUP(Table1[[#This Row],[Product Code]],Table4[[Product Code]:[Product Category]],3,FALSE)</f>
        <v>Accessories</v>
      </c>
      <c r="N1144" t="str">
        <f>_xlfn.XLOOKUP(Table1[[#This Row],[Product Code]],Table4[Product Code],Table4[Subcategory])</f>
        <v>Keyboards</v>
      </c>
    </row>
    <row r="1145" spans="2:14" x14ac:dyDescent="0.3">
      <c r="B1145" s="26" t="s">
        <v>30</v>
      </c>
      <c r="C1145" s="26" t="str">
        <f>IF(_xlfn.XLOOKUP(TRIM(Table1[[#This Row],[Store ID]]), 'Stores Details'!B1147:B1166, 'Stores Details'!G1147:G1166, "") = "Inactive", "Yes", "No")</f>
        <v>No</v>
      </c>
      <c r="D1145" s="14" t="s">
        <v>61</v>
      </c>
      <c r="E1145" s="51">
        <v>45532</v>
      </c>
      <c r="F1145" s="14">
        <v>14</v>
      </c>
      <c r="G1145" s="17">
        <v>4961.88</v>
      </c>
      <c r="H1145" s="27">
        <v>3542.84</v>
      </c>
      <c r="I1145">
        <f>YEAR(Table1[[#This Row],[Date]])</f>
        <v>2024</v>
      </c>
      <c r="J1145" t="str">
        <f>"Q" &amp; ROUNDUP(MONTH(Table1[[#This Row],[Date]])/3, 0) &amp; "'" &amp; RIGHT(YEAR(Table1[[#This Row],[Date]]), 2)</f>
        <v>Q3'24</v>
      </c>
      <c r="K1145" t="str">
        <f>VLOOKUP(Table1[[#This Row],[Store ID]],Table3[[Store ID]:[City]],4,FALSE)</f>
        <v>Nashville</v>
      </c>
      <c r="L1145" t="str">
        <f>VLOOKUP(Table1[[#This Row],[Product Code]],Table4[[Product Code]:[Brand]],5,FALSE)</f>
        <v>VoltEdge</v>
      </c>
      <c r="M1145" t="str">
        <f>VLOOKUP(Table1[[#This Row],[Product Code]],Table4[[Product Code]:[Product Category]],3,FALSE)</f>
        <v>Headphones</v>
      </c>
      <c r="N1145" t="str">
        <f>_xlfn.XLOOKUP(Table1[[#This Row],[Product Code]],Table4[Product Code],Table4[Subcategory])</f>
        <v>Wired Headphones</v>
      </c>
    </row>
    <row r="1146" spans="2:14" x14ac:dyDescent="0.3">
      <c r="B1146" s="26" t="s">
        <v>30</v>
      </c>
      <c r="C1146" s="26" t="str">
        <f>IF(_xlfn.XLOOKUP(TRIM(Table1[[#This Row],[Store ID]]), 'Stores Details'!B1148:B1167, 'Stores Details'!G1148:G1167, "") = "Inactive", "Yes", "No")</f>
        <v>No</v>
      </c>
      <c r="D1146" s="14" t="s">
        <v>39</v>
      </c>
      <c r="E1146" s="51">
        <v>45517</v>
      </c>
      <c r="F1146" s="14">
        <v>8</v>
      </c>
      <c r="G1146" s="17">
        <v>3389.36</v>
      </c>
      <c r="H1146" s="27">
        <v>2208.8000000000002</v>
      </c>
      <c r="I1146">
        <f>YEAR(Table1[[#This Row],[Date]])</f>
        <v>2024</v>
      </c>
      <c r="J1146" t="str">
        <f>"Q" &amp; ROUNDUP(MONTH(Table1[[#This Row],[Date]])/3, 0) &amp; "'" &amp; RIGHT(YEAR(Table1[[#This Row],[Date]]), 2)</f>
        <v>Q3'24</v>
      </c>
      <c r="K1146" t="str">
        <f>VLOOKUP(Table1[[#This Row],[Store ID]],Table3[[Store ID]:[City]],4,FALSE)</f>
        <v>Nashville</v>
      </c>
      <c r="L1146" t="str">
        <f>VLOOKUP(Table1[[#This Row],[Product Code]],Table4[[Product Code]:[Brand]],5,FALSE)</f>
        <v>Apple</v>
      </c>
      <c r="M1146" t="str">
        <f>VLOOKUP(Table1[[#This Row],[Product Code]],Table4[[Product Code]:[Product Category]],3,FALSE)</f>
        <v>Laptops</v>
      </c>
      <c r="N1146" t="str">
        <f>_xlfn.XLOOKUP(Table1[[#This Row],[Product Code]],Table4[Product Code],Table4[Subcategory])</f>
        <v>Ultrabooks</v>
      </c>
    </row>
    <row r="1147" spans="2:14" x14ac:dyDescent="0.3">
      <c r="B1147" s="26" t="s">
        <v>16</v>
      </c>
      <c r="C1147" s="26" t="str">
        <f>IF(_xlfn.XLOOKUP(TRIM(Table1[[#This Row],[Store ID]]), 'Stores Details'!B1149:B1168, 'Stores Details'!G1149:G1168, "") = "Inactive", "Yes", "No")</f>
        <v>No</v>
      </c>
      <c r="D1147" s="14" t="s">
        <v>33</v>
      </c>
      <c r="E1147" s="51">
        <v>45335</v>
      </c>
      <c r="F1147" s="14">
        <v>27</v>
      </c>
      <c r="G1147" s="17">
        <v>6388.47</v>
      </c>
      <c r="H1147" s="27">
        <v>4945.5899999999992</v>
      </c>
      <c r="I1147">
        <f>YEAR(Table1[[#This Row],[Date]])</f>
        <v>2024</v>
      </c>
      <c r="J1147" t="str">
        <f>"Q" &amp; ROUNDUP(MONTH(Table1[[#This Row],[Date]])/3, 0) &amp; "'" &amp; RIGHT(YEAR(Table1[[#This Row],[Date]]), 2)</f>
        <v>Q1'24</v>
      </c>
      <c r="K1147" t="str">
        <f>VLOOKUP(Table1[[#This Row],[Store ID]],Table3[[Store ID]:[City]],4,FALSE)</f>
        <v>Chicago</v>
      </c>
      <c r="L1147" t="str">
        <f>VLOOKUP(Table1[[#This Row],[Product Code]],Table4[[Product Code]:[Brand]],5,FALSE)</f>
        <v>VoltEdge</v>
      </c>
      <c r="M1147" t="str">
        <f>VLOOKUP(Table1[[#This Row],[Product Code]],Table4[[Product Code]:[Product Category]],3,FALSE)</f>
        <v>Headphones</v>
      </c>
      <c r="N1147" t="str">
        <f>_xlfn.XLOOKUP(Table1[[#This Row],[Product Code]],Table4[Product Code],Table4[Subcategory])</f>
        <v>Wired Headphones</v>
      </c>
    </row>
    <row r="1148" spans="2:14" x14ac:dyDescent="0.3">
      <c r="B1148" s="26" t="s">
        <v>26</v>
      </c>
      <c r="C1148" s="26" t="str">
        <f>IF(_xlfn.XLOOKUP(TRIM(Table1[[#This Row],[Store ID]]), 'Stores Details'!B1150:B1169, 'Stores Details'!G1150:G1169, "") = "Inactive", "Yes", "No")</f>
        <v>No</v>
      </c>
      <c r="D1148" s="14" t="s">
        <v>76</v>
      </c>
      <c r="E1148" s="51">
        <v>45152</v>
      </c>
      <c r="F1148" s="14">
        <v>6</v>
      </c>
      <c r="G1148" s="17">
        <v>1370.58</v>
      </c>
      <c r="H1148" s="27">
        <v>1095.3600000000001</v>
      </c>
      <c r="I1148">
        <f>YEAR(Table1[[#This Row],[Date]])</f>
        <v>2023</v>
      </c>
      <c r="J1148" t="str">
        <f>"Q" &amp; ROUNDUP(MONTH(Table1[[#This Row],[Date]])/3, 0) &amp; "'" &amp; RIGHT(YEAR(Table1[[#This Row],[Date]]), 2)</f>
        <v>Q3'23</v>
      </c>
      <c r="K1148" t="str">
        <f>VLOOKUP(Table1[[#This Row],[Store ID]],Table3[[Store ID]:[City]],4,FALSE)</f>
        <v>Philadelphia</v>
      </c>
      <c r="L1148" t="str">
        <f>VLOOKUP(Table1[[#This Row],[Product Code]],Table4[[Product Code]:[Brand]],5,FALSE)</f>
        <v>ASUS</v>
      </c>
      <c r="M1148" t="str">
        <f>VLOOKUP(Table1[[#This Row],[Product Code]],Table4[[Product Code]:[Product Category]],3,FALSE)</f>
        <v>Laptops</v>
      </c>
      <c r="N1148" t="str">
        <f>_xlfn.XLOOKUP(Table1[[#This Row],[Product Code]],Table4[Product Code],Table4[Subcategory])</f>
        <v>Ultrabooks</v>
      </c>
    </row>
    <row r="1149" spans="2:14" x14ac:dyDescent="0.3">
      <c r="B1149" s="26" t="s">
        <v>19</v>
      </c>
      <c r="C1149" s="26" t="str">
        <f>IF(_xlfn.XLOOKUP(TRIM(Table1[[#This Row],[Store ID]]), 'Stores Details'!B1151:B1170, 'Stores Details'!G1151:G1170, "") = "Inactive", "Yes", "No")</f>
        <v>No</v>
      </c>
      <c r="D1149" s="14" t="s">
        <v>37</v>
      </c>
      <c r="E1149" s="51">
        <v>45573</v>
      </c>
      <c r="F1149" s="14">
        <v>37</v>
      </c>
      <c r="G1149" s="17">
        <v>54444.020000000004</v>
      </c>
      <c r="H1149" s="27">
        <v>36839.049999999996</v>
      </c>
      <c r="I1149">
        <f>YEAR(Table1[[#This Row],[Date]])</f>
        <v>2024</v>
      </c>
      <c r="J1149" t="str">
        <f>"Q" &amp; ROUNDUP(MONTH(Table1[[#This Row],[Date]])/3, 0) &amp; "'" &amp; RIGHT(YEAR(Table1[[#This Row],[Date]]), 2)</f>
        <v>Q4'24</v>
      </c>
      <c r="K1149" t="str">
        <f>VLOOKUP(Table1[[#This Row],[Store ID]],Table3[[Store ID]:[City]],4,FALSE)</f>
        <v>Honolulu</v>
      </c>
      <c r="L1149" t="str">
        <f>VLOOKUP(Table1[[#This Row],[Product Code]],Table4[[Product Code]:[Brand]],5,FALSE)</f>
        <v>VoltEdge</v>
      </c>
      <c r="M1149" t="str">
        <f>VLOOKUP(Table1[[#This Row],[Product Code]],Table4[[Product Code]:[Product Category]],3,FALSE)</f>
        <v>Smart Gadgets</v>
      </c>
      <c r="N1149" t="str">
        <f>_xlfn.XLOOKUP(Table1[[#This Row],[Product Code]],Table4[Product Code],Table4[Subcategory])</f>
        <v>Fitness Bands</v>
      </c>
    </row>
    <row r="1150" spans="2:14" x14ac:dyDescent="0.3">
      <c r="B1150" s="26" t="s">
        <v>24</v>
      </c>
      <c r="C1150" s="26" t="str">
        <f>IF(_xlfn.XLOOKUP(TRIM(Table1[[#This Row],[Store ID]]), 'Stores Details'!B1152:B1171, 'Stores Details'!G1152:G1171, "") = "Inactive", "Yes", "No")</f>
        <v>No</v>
      </c>
      <c r="D1150" s="14" t="s">
        <v>36</v>
      </c>
      <c r="E1150" s="51">
        <v>45386</v>
      </c>
      <c r="F1150" s="14">
        <v>7</v>
      </c>
      <c r="G1150" s="17">
        <v>5109.8600000000006</v>
      </c>
      <c r="H1150" s="27">
        <v>4122.93</v>
      </c>
      <c r="I1150">
        <f>YEAR(Table1[[#This Row],[Date]])</f>
        <v>2024</v>
      </c>
      <c r="J1150" t="str">
        <f>"Q" &amp; ROUNDUP(MONTH(Table1[[#This Row],[Date]])/3, 0) &amp; "'" &amp; RIGHT(YEAR(Table1[[#This Row],[Date]]), 2)</f>
        <v>Q2'24</v>
      </c>
      <c r="K1150" t="str">
        <f>VLOOKUP(Table1[[#This Row],[Store ID]],Table3[[Store ID]:[City]],4,FALSE)</f>
        <v>Atlanta</v>
      </c>
      <c r="L1150" t="str">
        <f>VLOOKUP(Table1[[#This Row],[Product Code]],Table4[[Product Code]:[Brand]],5,FALSE)</f>
        <v>VoltEdge</v>
      </c>
      <c r="M1150" t="str">
        <f>VLOOKUP(Table1[[#This Row],[Product Code]],Table4[[Product Code]:[Product Category]],3,FALSE)</f>
        <v>Gaming Consoles</v>
      </c>
      <c r="N1150" t="str">
        <f>_xlfn.XLOOKUP(Table1[[#This Row],[Product Code]],Table4[Product Code],Table4[Subcategory])</f>
        <v>VR Headsets</v>
      </c>
    </row>
    <row r="1151" spans="2:14" x14ac:dyDescent="0.3">
      <c r="B1151" s="26" t="s">
        <v>14</v>
      </c>
      <c r="C1151" s="26" t="str">
        <f>IF(_xlfn.XLOOKUP(TRIM(Table1[[#This Row],[Store ID]]), 'Stores Details'!B1153:B1172, 'Stores Details'!G1153:G1172, "") = "Inactive", "Yes", "No")</f>
        <v>No</v>
      </c>
      <c r="D1151" s="14" t="s">
        <v>38</v>
      </c>
      <c r="E1151" s="51">
        <v>45337</v>
      </c>
      <c r="F1151" s="14">
        <v>20</v>
      </c>
      <c r="G1151" s="17">
        <v>23412.800000000003</v>
      </c>
      <c r="H1151" s="27">
        <v>18703.399999999998</v>
      </c>
      <c r="I1151">
        <f>YEAR(Table1[[#This Row],[Date]])</f>
        <v>2024</v>
      </c>
      <c r="J1151" t="str">
        <f>"Q" &amp; ROUNDUP(MONTH(Table1[[#This Row],[Date]])/3, 0) &amp; "'" &amp; RIGHT(YEAR(Table1[[#This Row],[Date]]), 2)</f>
        <v>Q1'24</v>
      </c>
      <c r="K1151" t="str">
        <f>VLOOKUP(Table1[[#This Row],[Store ID]],Table3[[Store ID]:[City]],4,FALSE)</f>
        <v>Los Angeles</v>
      </c>
      <c r="L1151" t="str">
        <f>VLOOKUP(Table1[[#This Row],[Product Code]],Table4[[Product Code]:[Brand]],5,FALSE)</f>
        <v>HP</v>
      </c>
      <c r="M1151" t="str">
        <f>VLOOKUP(Table1[[#This Row],[Product Code]],Table4[[Product Code]:[Product Category]],3,FALSE)</f>
        <v>Gaming Consoles</v>
      </c>
      <c r="N1151" t="str">
        <f>_xlfn.XLOOKUP(Table1[[#This Row],[Product Code]],Table4[Product Code],Table4[Subcategory])</f>
        <v>Game Consoles</v>
      </c>
    </row>
    <row r="1152" spans="2:14" x14ac:dyDescent="0.3">
      <c r="B1152" s="26" t="s">
        <v>14</v>
      </c>
      <c r="C1152" s="26" t="str">
        <f>IF(_xlfn.XLOOKUP(TRIM(Table1[[#This Row],[Store ID]]), 'Stores Details'!B1154:B1173, 'Stores Details'!G1154:G1173, "") = "Inactive", "Yes", "No")</f>
        <v>No</v>
      </c>
      <c r="D1152" s="14" t="s">
        <v>65</v>
      </c>
      <c r="E1152" s="51">
        <v>45510</v>
      </c>
      <c r="F1152" s="14">
        <v>9</v>
      </c>
      <c r="G1152" s="17">
        <v>13007.699999999999</v>
      </c>
      <c r="H1152" s="27">
        <v>8732.43</v>
      </c>
      <c r="I1152">
        <f>YEAR(Table1[[#This Row],[Date]])</f>
        <v>2024</v>
      </c>
      <c r="J1152" t="str">
        <f>"Q" &amp; ROUNDUP(MONTH(Table1[[#This Row],[Date]])/3, 0) &amp; "'" &amp; RIGHT(YEAR(Table1[[#This Row],[Date]]), 2)</f>
        <v>Q3'24</v>
      </c>
      <c r="K1152" t="str">
        <f>VLOOKUP(Table1[[#This Row],[Store ID]],Table3[[Store ID]:[City]],4,FALSE)</f>
        <v>Los Angeles</v>
      </c>
      <c r="L1152" t="str">
        <f>VLOOKUP(Table1[[#This Row],[Product Code]],Table4[[Product Code]:[Brand]],5,FALSE)</f>
        <v>VoltEdge</v>
      </c>
      <c r="M1152" t="str">
        <f>VLOOKUP(Table1[[#This Row],[Product Code]],Table4[[Product Code]:[Product Category]],3,FALSE)</f>
        <v>Smart Gadgets</v>
      </c>
      <c r="N1152" t="str">
        <f>_xlfn.XLOOKUP(Table1[[#This Row],[Product Code]],Table4[Product Code],Table4[Subcategory])</f>
        <v>Smartwatches</v>
      </c>
    </row>
    <row r="1153" spans="2:14" x14ac:dyDescent="0.3">
      <c r="B1153" s="26" t="s">
        <v>18</v>
      </c>
      <c r="C1153" s="26" t="str">
        <f>IF(_xlfn.XLOOKUP(TRIM(Table1[[#This Row],[Store ID]]), 'Stores Details'!B1155:B1174, 'Stores Details'!G1155:G1174, "") = "Inactive", "Yes", "No")</f>
        <v>No</v>
      </c>
      <c r="D1153" s="14" t="s">
        <v>33</v>
      </c>
      <c r="E1153" s="51">
        <v>45444</v>
      </c>
      <c r="F1153" s="14">
        <v>5</v>
      </c>
      <c r="G1153" s="17">
        <v>1183.0500000000002</v>
      </c>
      <c r="H1153" s="27">
        <v>915.84999999999991</v>
      </c>
      <c r="I1153">
        <f>YEAR(Table1[[#This Row],[Date]])</f>
        <v>2024</v>
      </c>
      <c r="J1153" t="str">
        <f>"Q" &amp; ROUNDUP(MONTH(Table1[[#This Row],[Date]])/3, 0) &amp; "'" &amp; RIGHT(YEAR(Table1[[#This Row],[Date]]), 2)</f>
        <v>Q2'24</v>
      </c>
      <c r="K1153" t="str">
        <f>VLOOKUP(Table1[[#This Row],[Store ID]],Table3[[Store ID]:[City]],4,FALSE)</f>
        <v>Minneapolis</v>
      </c>
      <c r="L1153" t="str">
        <f>VLOOKUP(Table1[[#This Row],[Product Code]],Table4[[Product Code]:[Brand]],5,FALSE)</f>
        <v>VoltEdge</v>
      </c>
      <c r="M1153" t="str">
        <f>VLOOKUP(Table1[[#This Row],[Product Code]],Table4[[Product Code]:[Product Category]],3,FALSE)</f>
        <v>Headphones</v>
      </c>
      <c r="N1153" t="str">
        <f>_xlfn.XLOOKUP(Table1[[#This Row],[Product Code]],Table4[Product Code],Table4[Subcategory])</f>
        <v>Wired Headphones</v>
      </c>
    </row>
    <row r="1154" spans="2:14" x14ac:dyDescent="0.3">
      <c r="B1154" s="26" t="s">
        <v>29</v>
      </c>
      <c r="C1154" s="26" t="str">
        <f>IF(_xlfn.XLOOKUP(TRIM(Table1[[#This Row],[Store ID]]), 'Stores Details'!B1156:B1175, 'Stores Details'!G1156:G1175, "") = "Inactive", "Yes", "No")</f>
        <v>No</v>
      </c>
      <c r="D1154" s="14" t="s">
        <v>54</v>
      </c>
      <c r="E1154" s="51">
        <v>45598</v>
      </c>
      <c r="F1154" s="14">
        <v>26</v>
      </c>
      <c r="G1154" s="17">
        <v>36478.26</v>
      </c>
      <c r="H1154" s="27">
        <v>23154.3</v>
      </c>
      <c r="I1154">
        <f>YEAR(Table1[[#This Row],[Date]])</f>
        <v>2024</v>
      </c>
      <c r="J1154" t="str">
        <f>"Q" &amp; ROUNDUP(MONTH(Table1[[#This Row],[Date]])/3, 0) &amp; "'" &amp; RIGHT(YEAR(Table1[[#This Row],[Date]]), 2)</f>
        <v>Q4'24</v>
      </c>
      <c r="K1154" t="str">
        <f>VLOOKUP(Table1[[#This Row],[Store ID]],Table3[[Store ID]:[City]],4,FALSE)</f>
        <v>Kansas City</v>
      </c>
      <c r="L1154" t="str">
        <f>VLOOKUP(Table1[[#This Row],[Product Code]],Table4[[Product Code]:[Brand]],5,FALSE)</f>
        <v>Apple</v>
      </c>
      <c r="M1154" t="str">
        <f>VLOOKUP(Table1[[#This Row],[Product Code]],Table4[[Product Code]:[Product Category]],3,FALSE)</f>
        <v>Gaming Consoles</v>
      </c>
      <c r="N1154" t="str">
        <f>_xlfn.XLOOKUP(Table1[[#This Row],[Product Code]],Table4[Product Code],Table4[Subcategory])</f>
        <v>Game Consoles</v>
      </c>
    </row>
    <row r="1155" spans="2:14" x14ac:dyDescent="0.3">
      <c r="B1155" s="26" t="s">
        <v>22</v>
      </c>
      <c r="C1155" s="26" t="str">
        <f>IF(_xlfn.XLOOKUP(TRIM(Table1[[#This Row],[Store ID]]), 'Stores Details'!B1157:B1176, 'Stores Details'!G1157:G1176, "") = "Inactive", "Yes", "No")</f>
        <v>No</v>
      </c>
      <c r="D1155" s="14" t="s">
        <v>71</v>
      </c>
      <c r="E1155" s="51">
        <v>45588</v>
      </c>
      <c r="F1155" s="14">
        <v>40</v>
      </c>
      <c r="G1155" s="17">
        <v>10370.799999999999</v>
      </c>
      <c r="H1155" s="27">
        <v>6778.8</v>
      </c>
      <c r="I1155">
        <f>YEAR(Table1[[#This Row],[Date]])</f>
        <v>2024</v>
      </c>
      <c r="J1155" t="str">
        <f>"Q" &amp; ROUNDUP(MONTH(Table1[[#This Row],[Date]])/3, 0) &amp; "'" &amp; RIGHT(YEAR(Table1[[#This Row],[Date]]), 2)</f>
        <v>Q4'24</v>
      </c>
      <c r="K1155" t="str">
        <f>VLOOKUP(Table1[[#This Row],[Store ID]],Table3[[Store ID]:[City]],4,FALSE)</f>
        <v>Detroit</v>
      </c>
      <c r="L1155" t="str">
        <f>VLOOKUP(Table1[[#This Row],[Product Code]],Table4[[Product Code]:[Brand]],5,FALSE)</f>
        <v>HP</v>
      </c>
      <c r="M1155" t="str">
        <f>VLOOKUP(Table1[[#This Row],[Product Code]],Table4[[Product Code]:[Product Category]],3,FALSE)</f>
        <v>Smart Gadgets</v>
      </c>
      <c r="N1155" t="str">
        <f>_xlfn.XLOOKUP(Table1[[#This Row],[Product Code]],Table4[Product Code],Table4[Subcategory])</f>
        <v>Smart Speakers</v>
      </c>
    </row>
    <row r="1156" spans="2:14" x14ac:dyDescent="0.3">
      <c r="B1156" s="26" t="s">
        <v>30</v>
      </c>
      <c r="C1156" s="26" t="str">
        <f>IF(_xlfn.XLOOKUP(TRIM(Table1[[#This Row],[Store ID]]), 'Stores Details'!B1158:B1177, 'Stores Details'!G1158:G1177, "") = "Inactive", "Yes", "No")</f>
        <v>No</v>
      </c>
      <c r="D1156" s="14" t="s">
        <v>48</v>
      </c>
      <c r="E1156" s="51">
        <v>45591</v>
      </c>
      <c r="F1156" s="14">
        <v>36</v>
      </c>
      <c r="G1156" s="17">
        <v>29039.759999999998</v>
      </c>
      <c r="H1156" s="27">
        <v>17317.440000000002</v>
      </c>
      <c r="I1156">
        <f>YEAR(Table1[[#This Row],[Date]])</f>
        <v>2024</v>
      </c>
      <c r="J1156" t="str">
        <f>"Q" &amp; ROUNDUP(MONTH(Table1[[#This Row],[Date]])/3, 0) &amp; "'" &amp; RIGHT(YEAR(Table1[[#This Row],[Date]]), 2)</f>
        <v>Q4'24</v>
      </c>
      <c r="K1156" t="str">
        <f>VLOOKUP(Table1[[#This Row],[Store ID]],Table3[[Store ID]:[City]],4,FALSE)</f>
        <v>Nashville</v>
      </c>
      <c r="L1156" t="str">
        <f>VLOOKUP(Table1[[#This Row],[Product Code]],Table4[[Product Code]:[Brand]],5,FALSE)</f>
        <v>VoltEdge</v>
      </c>
      <c r="M1156" t="str">
        <f>VLOOKUP(Table1[[#This Row],[Product Code]],Table4[[Product Code]:[Product Category]],3,FALSE)</f>
        <v>Gaming Consoles</v>
      </c>
      <c r="N1156" t="str">
        <f>_xlfn.XLOOKUP(Table1[[#This Row],[Product Code]],Table4[Product Code],Table4[Subcategory])</f>
        <v>Game Consoles</v>
      </c>
    </row>
    <row r="1157" spans="2:14" x14ac:dyDescent="0.3">
      <c r="B1157" s="26" t="s">
        <v>25</v>
      </c>
      <c r="C1157" s="26" t="str">
        <f>IF(_xlfn.XLOOKUP(TRIM(Table1[[#This Row],[Store ID]]), 'Stores Details'!B1159:B1178, 'Stores Details'!G1159:G1178, "") = "Inactive", "Yes", "No")</f>
        <v>No</v>
      </c>
      <c r="D1157" s="14" t="s">
        <v>44</v>
      </c>
      <c r="E1157" s="51">
        <v>45328</v>
      </c>
      <c r="F1157" s="14">
        <v>11</v>
      </c>
      <c r="G1157" s="17">
        <v>10417.549999999999</v>
      </c>
      <c r="H1157" s="27">
        <v>7341.18</v>
      </c>
      <c r="I1157">
        <f>YEAR(Table1[[#This Row],[Date]])</f>
        <v>2024</v>
      </c>
      <c r="J1157" t="str">
        <f>"Q" &amp; ROUNDUP(MONTH(Table1[[#This Row],[Date]])/3, 0) &amp; "'" &amp; RIGHT(YEAR(Table1[[#This Row],[Date]]), 2)</f>
        <v>Q1'24</v>
      </c>
      <c r="K1157" t="str">
        <f>VLOOKUP(Table1[[#This Row],[Store ID]],Table3[[Store ID]:[City]],4,FALSE)</f>
        <v>Dallas</v>
      </c>
      <c r="L1157" t="str">
        <f>VLOOKUP(Table1[[#This Row],[Product Code]],Table4[[Product Code]:[Brand]],5,FALSE)</f>
        <v>Bose</v>
      </c>
      <c r="M1157" t="str">
        <f>VLOOKUP(Table1[[#This Row],[Product Code]],Table4[[Product Code]:[Product Category]],3,FALSE)</f>
        <v>Accessories</v>
      </c>
      <c r="N1157" t="str">
        <f>_xlfn.XLOOKUP(Table1[[#This Row],[Product Code]],Table4[Product Code],Table4[Subcategory])</f>
        <v>Keyboards</v>
      </c>
    </row>
    <row r="1158" spans="2:14" x14ac:dyDescent="0.3">
      <c r="B1158" s="26" t="s">
        <v>14</v>
      </c>
      <c r="C1158" s="26" t="str">
        <f>IF(_xlfn.XLOOKUP(TRIM(Table1[[#This Row],[Store ID]]), 'Stores Details'!B1160:B1179, 'Stores Details'!G1160:G1179, "") = "Inactive", "Yes", "No")</f>
        <v>No</v>
      </c>
      <c r="D1158" s="14" t="s">
        <v>38</v>
      </c>
      <c r="E1158" s="51">
        <v>45544</v>
      </c>
      <c r="F1158" s="14">
        <v>10</v>
      </c>
      <c r="G1158" s="17">
        <v>11706.400000000001</v>
      </c>
      <c r="H1158" s="27">
        <v>9351.6999999999989</v>
      </c>
      <c r="I1158">
        <f>YEAR(Table1[[#This Row],[Date]])</f>
        <v>2024</v>
      </c>
      <c r="J1158" t="str">
        <f>"Q" &amp; ROUNDUP(MONTH(Table1[[#This Row],[Date]])/3, 0) &amp; "'" &amp; RIGHT(YEAR(Table1[[#This Row],[Date]]), 2)</f>
        <v>Q3'24</v>
      </c>
      <c r="K1158" t="str">
        <f>VLOOKUP(Table1[[#This Row],[Store ID]],Table3[[Store ID]:[City]],4,FALSE)</f>
        <v>Los Angeles</v>
      </c>
      <c r="L1158" t="str">
        <f>VLOOKUP(Table1[[#This Row],[Product Code]],Table4[[Product Code]:[Brand]],5,FALSE)</f>
        <v>HP</v>
      </c>
      <c r="M1158" t="str">
        <f>VLOOKUP(Table1[[#This Row],[Product Code]],Table4[[Product Code]:[Product Category]],3,FALSE)</f>
        <v>Gaming Consoles</v>
      </c>
      <c r="N1158" t="str">
        <f>_xlfn.XLOOKUP(Table1[[#This Row],[Product Code]],Table4[Product Code],Table4[Subcategory])</f>
        <v>Game Consoles</v>
      </c>
    </row>
    <row r="1159" spans="2:14" x14ac:dyDescent="0.3">
      <c r="B1159" s="26" t="s">
        <v>24</v>
      </c>
      <c r="C1159" s="26" t="str">
        <f>IF(_xlfn.XLOOKUP(TRIM(Table1[[#This Row],[Store ID]]), 'Stores Details'!B1161:B1180, 'Stores Details'!G1161:G1180, "") = "Inactive", "Yes", "No")</f>
        <v>No</v>
      </c>
      <c r="D1159" s="14" t="s">
        <v>62</v>
      </c>
      <c r="E1159" s="51">
        <v>45589</v>
      </c>
      <c r="F1159" s="14">
        <v>43</v>
      </c>
      <c r="G1159" s="17">
        <v>28079</v>
      </c>
      <c r="H1159" s="27">
        <v>21033.45</v>
      </c>
      <c r="I1159">
        <f>YEAR(Table1[[#This Row],[Date]])</f>
        <v>2024</v>
      </c>
      <c r="J1159" t="str">
        <f>"Q" &amp; ROUNDUP(MONTH(Table1[[#This Row],[Date]])/3, 0) &amp; "'" &amp; RIGHT(YEAR(Table1[[#This Row],[Date]]), 2)</f>
        <v>Q4'24</v>
      </c>
      <c r="K1159" t="str">
        <f>VLOOKUP(Table1[[#This Row],[Store ID]],Table3[[Store ID]:[City]],4,FALSE)</f>
        <v>Atlanta</v>
      </c>
      <c r="L1159" t="str">
        <f>VLOOKUP(Table1[[#This Row],[Product Code]],Table4[[Product Code]:[Brand]],5,FALSE)</f>
        <v>ASUS</v>
      </c>
      <c r="M1159" t="str">
        <f>VLOOKUP(Table1[[#This Row],[Product Code]],Table4[[Product Code]:[Product Category]],3,FALSE)</f>
        <v>Laptops</v>
      </c>
      <c r="N1159" t="str">
        <f>_xlfn.XLOOKUP(Table1[[#This Row],[Product Code]],Table4[Product Code],Table4[Subcategory])</f>
        <v>Gaming Laptops</v>
      </c>
    </row>
    <row r="1160" spans="2:14" x14ac:dyDescent="0.3">
      <c r="B1160" s="26" t="s">
        <v>14</v>
      </c>
      <c r="C1160" s="26" t="str">
        <f>IF(_xlfn.XLOOKUP(TRIM(Table1[[#This Row],[Store ID]]), 'Stores Details'!B1162:B1181, 'Stores Details'!G1162:G1181, "") = "Inactive", "Yes", "No")</f>
        <v>No</v>
      </c>
      <c r="D1160" s="14" t="s">
        <v>64</v>
      </c>
      <c r="E1160" s="51">
        <v>45397</v>
      </c>
      <c r="F1160" s="14">
        <v>14</v>
      </c>
      <c r="G1160" s="17">
        <v>4776.38</v>
      </c>
      <c r="H1160" s="27">
        <v>2848.58</v>
      </c>
      <c r="I1160">
        <f>YEAR(Table1[[#This Row],[Date]])</f>
        <v>2024</v>
      </c>
      <c r="J1160" t="str">
        <f>"Q" &amp; ROUNDUP(MONTH(Table1[[#This Row],[Date]])/3, 0) &amp; "'" &amp; RIGHT(YEAR(Table1[[#This Row],[Date]]), 2)</f>
        <v>Q2'24</v>
      </c>
      <c r="K1160" t="str">
        <f>VLOOKUP(Table1[[#This Row],[Store ID]],Table3[[Store ID]:[City]],4,FALSE)</f>
        <v>Los Angeles</v>
      </c>
      <c r="L1160" t="str">
        <f>VLOOKUP(Table1[[#This Row],[Product Code]],Table4[[Product Code]:[Brand]],5,FALSE)</f>
        <v>VoltEdge</v>
      </c>
      <c r="M1160" t="str">
        <f>VLOOKUP(Table1[[#This Row],[Product Code]],Table4[[Product Code]:[Product Category]],3,FALSE)</f>
        <v>Accessories</v>
      </c>
      <c r="N1160" t="str">
        <f>_xlfn.XLOOKUP(Table1[[#This Row],[Product Code]],Table4[Product Code],Table4[Subcategory])</f>
        <v>Keyboards</v>
      </c>
    </row>
    <row r="1161" spans="2:14" x14ac:dyDescent="0.3">
      <c r="B1161" s="26" t="s">
        <v>22</v>
      </c>
      <c r="C1161" s="26" t="str">
        <f>IF(_xlfn.XLOOKUP(TRIM(Table1[[#This Row],[Store ID]]), 'Stores Details'!B1163:B1182, 'Stores Details'!G1163:G1182, "") = "Inactive", "Yes", "No")</f>
        <v>No</v>
      </c>
      <c r="D1161" s="14" t="s">
        <v>40</v>
      </c>
      <c r="E1161" s="51">
        <v>45560</v>
      </c>
      <c r="F1161" s="14">
        <v>1</v>
      </c>
      <c r="G1161" s="17">
        <v>1353.79</v>
      </c>
      <c r="H1161" s="27">
        <v>974.46</v>
      </c>
      <c r="I1161">
        <f>YEAR(Table1[[#This Row],[Date]])</f>
        <v>2024</v>
      </c>
      <c r="J1161" t="str">
        <f>"Q" &amp; ROUNDUP(MONTH(Table1[[#This Row],[Date]])/3, 0) &amp; "'" &amp; RIGHT(YEAR(Table1[[#This Row],[Date]]), 2)</f>
        <v>Q3'24</v>
      </c>
      <c r="K1161" t="str">
        <f>VLOOKUP(Table1[[#This Row],[Store ID]],Table3[[Store ID]:[City]],4,FALSE)</f>
        <v>Detroit</v>
      </c>
      <c r="L1161" t="str">
        <f>VLOOKUP(Table1[[#This Row],[Product Code]],Table4[[Product Code]:[Brand]],5,FALSE)</f>
        <v>HP</v>
      </c>
      <c r="M1161" t="str">
        <f>VLOOKUP(Table1[[#This Row],[Product Code]],Table4[[Product Code]:[Product Category]],3,FALSE)</f>
        <v>Gaming Consoles</v>
      </c>
      <c r="N1161" t="str">
        <f>_xlfn.XLOOKUP(Table1[[#This Row],[Product Code]],Table4[Product Code],Table4[Subcategory])</f>
        <v>Game Consoles</v>
      </c>
    </row>
    <row r="1162" spans="2:14" x14ac:dyDescent="0.3">
      <c r="B1162" s="26" t="s">
        <v>22</v>
      </c>
      <c r="C1162" s="26" t="str">
        <f>IF(_xlfn.XLOOKUP(TRIM(Table1[[#This Row],[Store ID]]), 'Stores Details'!B1164:B1183, 'Stores Details'!G1164:G1183, "") = "Inactive", "Yes", "No")</f>
        <v>No</v>
      </c>
      <c r="D1162" s="14" t="s">
        <v>43</v>
      </c>
      <c r="E1162" s="51">
        <v>45414</v>
      </c>
      <c r="F1162" s="14">
        <v>13</v>
      </c>
      <c r="G1162" s="17">
        <v>17303.91</v>
      </c>
      <c r="H1162" s="27">
        <v>10629.06</v>
      </c>
      <c r="I1162">
        <f>YEAR(Table1[[#This Row],[Date]])</f>
        <v>2024</v>
      </c>
      <c r="J1162" t="str">
        <f>"Q" &amp; ROUNDUP(MONTH(Table1[[#This Row],[Date]])/3, 0) &amp; "'" &amp; RIGHT(YEAR(Table1[[#This Row],[Date]]), 2)</f>
        <v>Q2'24</v>
      </c>
      <c r="K1162" t="str">
        <f>VLOOKUP(Table1[[#This Row],[Store ID]],Table3[[Store ID]:[City]],4,FALSE)</f>
        <v>Detroit</v>
      </c>
      <c r="L1162" t="str">
        <f>VLOOKUP(Table1[[#This Row],[Product Code]],Table4[[Product Code]:[Brand]],5,FALSE)</f>
        <v>Apple</v>
      </c>
      <c r="M1162" t="str">
        <f>VLOOKUP(Table1[[#This Row],[Product Code]],Table4[[Product Code]:[Product Category]],3,FALSE)</f>
        <v>Smart Gadgets</v>
      </c>
      <c r="N1162" t="str">
        <f>_xlfn.XLOOKUP(Table1[[#This Row],[Product Code]],Table4[Product Code],Table4[Subcategory])</f>
        <v>Smartwatches</v>
      </c>
    </row>
    <row r="1163" spans="2:14" x14ac:dyDescent="0.3">
      <c r="B1163" s="26" t="s">
        <v>16</v>
      </c>
      <c r="C1163" s="26" t="str">
        <f>IF(_xlfn.XLOOKUP(TRIM(Table1[[#This Row],[Store ID]]), 'Stores Details'!B1165:B1184, 'Stores Details'!G1165:G1184, "") = "Inactive", "Yes", "No")</f>
        <v>No</v>
      </c>
      <c r="D1163" s="14" t="s">
        <v>37</v>
      </c>
      <c r="E1163" s="51">
        <v>45391</v>
      </c>
      <c r="F1163" s="14">
        <v>19</v>
      </c>
      <c r="G1163" s="17">
        <v>27957.74</v>
      </c>
      <c r="H1163" s="27">
        <v>18917.349999999999</v>
      </c>
      <c r="I1163">
        <f>YEAR(Table1[[#This Row],[Date]])</f>
        <v>2024</v>
      </c>
      <c r="J1163" t="str">
        <f>"Q" &amp; ROUNDUP(MONTH(Table1[[#This Row],[Date]])/3, 0) &amp; "'" &amp; RIGHT(YEAR(Table1[[#This Row],[Date]]), 2)</f>
        <v>Q2'24</v>
      </c>
      <c r="K1163" t="str">
        <f>VLOOKUP(Table1[[#This Row],[Store ID]],Table3[[Store ID]:[City]],4,FALSE)</f>
        <v>Chicago</v>
      </c>
      <c r="L1163" t="str">
        <f>VLOOKUP(Table1[[#This Row],[Product Code]],Table4[[Product Code]:[Brand]],5,FALSE)</f>
        <v>VoltEdge</v>
      </c>
      <c r="M1163" t="str">
        <f>VLOOKUP(Table1[[#This Row],[Product Code]],Table4[[Product Code]:[Product Category]],3,FALSE)</f>
        <v>Smart Gadgets</v>
      </c>
      <c r="N1163" t="str">
        <f>_xlfn.XLOOKUP(Table1[[#This Row],[Product Code]],Table4[Product Code],Table4[Subcategory])</f>
        <v>Fitness Bands</v>
      </c>
    </row>
    <row r="1164" spans="2:14" x14ac:dyDescent="0.3">
      <c r="B1164" s="26" t="s">
        <v>25</v>
      </c>
      <c r="C1164" s="26" t="str">
        <f>IF(_xlfn.XLOOKUP(TRIM(Table1[[#This Row],[Store ID]]), 'Stores Details'!B1166:B1185, 'Stores Details'!G1166:G1185, "") = "Inactive", "Yes", "No")</f>
        <v>No</v>
      </c>
      <c r="D1164" s="14" t="s">
        <v>66</v>
      </c>
      <c r="E1164" s="51">
        <v>45252</v>
      </c>
      <c r="F1164" s="14">
        <v>23</v>
      </c>
      <c r="G1164" s="17">
        <v>8918.02</v>
      </c>
      <c r="H1164" s="27">
        <v>5966.6600000000008</v>
      </c>
      <c r="I1164">
        <f>YEAR(Table1[[#This Row],[Date]])</f>
        <v>2023</v>
      </c>
      <c r="J1164" t="str">
        <f>"Q" &amp; ROUNDUP(MONTH(Table1[[#This Row],[Date]])/3, 0) &amp; "'" &amp; RIGHT(YEAR(Table1[[#This Row],[Date]]), 2)</f>
        <v>Q4'23</v>
      </c>
      <c r="K1164" t="str">
        <f>VLOOKUP(Table1[[#This Row],[Store ID]],Table3[[Store ID]:[City]],4,FALSE)</f>
        <v>Dallas</v>
      </c>
      <c r="L1164" t="str">
        <f>VLOOKUP(Table1[[#This Row],[Product Code]],Table4[[Product Code]:[Brand]],5,FALSE)</f>
        <v>HP</v>
      </c>
      <c r="M1164" t="str">
        <f>VLOOKUP(Table1[[#This Row],[Product Code]],Table4[[Product Code]:[Product Category]],3,FALSE)</f>
        <v>Accessories</v>
      </c>
      <c r="N1164" t="str">
        <f>_xlfn.XLOOKUP(Table1[[#This Row],[Product Code]],Table4[Product Code],Table4[Subcategory])</f>
        <v>Chargers</v>
      </c>
    </row>
    <row r="1165" spans="2:14" x14ac:dyDescent="0.3">
      <c r="B1165" s="26" t="s">
        <v>22</v>
      </c>
      <c r="C1165" s="26" t="str">
        <f>IF(_xlfn.XLOOKUP(TRIM(Table1[[#This Row],[Store ID]]), 'Stores Details'!B1167:B1186, 'Stores Details'!G1167:G1186, "") = "Inactive", "Yes", "No")</f>
        <v>No</v>
      </c>
      <c r="D1165" s="14" t="s">
        <v>41</v>
      </c>
      <c r="E1165" s="51">
        <v>45345</v>
      </c>
      <c r="F1165" s="14">
        <v>26</v>
      </c>
      <c r="G1165" s="17">
        <v>12498.199999999999</v>
      </c>
      <c r="H1165" s="27">
        <v>7850.44</v>
      </c>
      <c r="I1165">
        <f>YEAR(Table1[[#This Row],[Date]])</f>
        <v>2024</v>
      </c>
      <c r="J1165" t="str">
        <f>"Q" &amp; ROUNDUP(MONTH(Table1[[#This Row],[Date]])/3, 0) &amp; "'" &amp; RIGHT(YEAR(Table1[[#This Row],[Date]]), 2)</f>
        <v>Q1'24</v>
      </c>
      <c r="K1165" t="str">
        <f>VLOOKUP(Table1[[#This Row],[Store ID]],Table3[[Store ID]:[City]],4,FALSE)</f>
        <v>Detroit</v>
      </c>
      <c r="L1165" t="str">
        <f>VLOOKUP(Table1[[#This Row],[Product Code]],Table4[[Product Code]:[Brand]],5,FALSE)</f>
        <v>VoltEdge</v>
      </c>
      <c r="M1165" t="str">
        <f>VLOOKUP(Table1[[#This Row],[Product Code]],Table4[[Product Code]:[Product Category]],3,FALSE)</f>
        <v>Laptops</v>
      </c>
      <c r="N1165" t="str">
        <f>_xlfn.XLOOKUP(Table1[[#This Row],[Product Code]],Table4[Product Code],Table4[Subcategory])</f>
        <v>Gaming Laptops</v>
      </c>
    </row>
    <row r="1166" spans="2:14" x14ac:dyDescent="0.3">
      <c r="B1166" s="26" t="s">
        <v>30</v>
      </c>
      <c r="C1166" s="26" t="str">
        <f>IF(_xlfn.XLOOKUP(TRIM(Table1[[#This Row],[Store ID]]), 'Stores Details'!B1168:B1187, 'Stores Details'!G1168:G1187, "") = "Inactive", "Yes", "No")</f>
        <v>No</v>
      </c>
      <c r="D1166" s="14" t="s">
        <v>58</v>
      </c>
      <c r="E1166" s="51">
        <v>44977</v>
      </c>
      <c r="F1166" s="14">
        <v>17</v>
      </c>
      <c r="G1166" s="17">
        <v>14927.19</v>
      </c>
      <c r="H1166" s="27">
        <v>10284.49</v>
      </c>
      <c r="I1166">
        <f>YEAR(Table1[[#This Row],[Date]])</f>
        <v>2023</v>
      </c>
      <c r="J1166" t="str">
        <f>"Q" &amp; ROUNDUP(MONTH(Table1[[#This Row],[Date]])/3, 0) &amp; "'" &amp; RIGHT(YEAR(Table1[[#This Row],[Date]]), 2)</f>
        <v>Q1'23</v>
      </c>
      <c r="K1166" t="str">
        <f>VLOOKUP(Table1[[#This Row],[Store ID]],Table3[[Store ID]:[City]],4,FALSE)</f>
        <v>Nashville</v>
      </c>
      <c r="L1166" t="str">
        <f>VLOOKUP(Table1[[#This Row],[Product Code]],Table4[[Product Code]:[Brand]],5,FALSE)</f>
        <v>Sony</v>
      </c>
      <c r="M1166" t="str">
        <f>VLOOKUP(Table1[[#This Row],[Product Code]],Table4[[Product Code]:[Product Category]],3,FALSE)</f>
        <v>Accessories</v>
      </c>
      <c r="N1166" t="str">
        <f>_xlfn.XLOOKUP(Table1[[#This Row],[Product Code]],Table4[Product Code],Table4[Subcategory])</f>
        <v>Chargers</v>
      </c>
    </row>
    <row r="1167" spans="2:14" x14ac:dyDescent="0.3">
      <c r="B1167" s="26" t="s">
        <v>19</v>
      </c>
      <c r="C1167" s="26" t="str">
        <f>IF(_xlfn.XLOOKUP(TRIM(Table1[[#This Row],[Store ID]]), 'Stores Details'!B1169:B1188, 'Stores Details'!G1169:G1188, "") = "Inactive", "Yes", "No")</f>
        <v>No</v>
      </c>
      <c r="D1167" s="14" t="s">
        <v>46</v>
      </c>
      <c r="E1167" s="51">
        <v>45492</v>
      </c>
      <c r="F1167" s="14">
        <v>3</v>
      </c>
      <c r="G1167" s="17">
        <v>2650.2</v>
      </c>
      <c r="H1167" s="27">
        <v>1813.47</v>
      </c>
      <c r="I1167">
        <f>YEAR(Table1[[#This Row],[Date]])</f>
        <v>2024</v>
      </c>
      <c r="J1167" t="str">
        <f>"Q" &amp; ROUNDUP(MONTH(Table1[[#This Row],[Date]])/3, 0) &amp; "'" &amp; RIGHT(YEAR(Table1[[#This Row],[Date]]), 2)</f>
        <v>Q3'24</v>
      </c>
      <c r="K1167" t="str">
        <f>VLOOKUP(Table1[[#This Row],[Store ID]],Table3[[Store ID]:[City]],4,FALSE)</f>
        <v>Honolulu</v>
      </c>
      <c r="L1167" t="str">
        <f>VLOOKUP(Table1[[#This Row],[Product Code]],Table4[[Product Code]:[Brand]],5,FALSE)</f>
        <v>Bose</v>
      </c>
      <c r="M1167" t="str">
        <f>VLOOKUP(Table1[[#This Row],[Product Code]],Table4[[Product Code]:[Product Category]],3,FALSE)</f>
        <v>Headphones</v>
      </c>
      <c r="N1167" t="str">
        <f>_xlfn.XLOOKUP(Table1[[#This Row],[Product Code]],Table4[Product Code],Table4[Subcategory])</f>
        <v>Wireless Headphones</v>
      </c>
    </row>
    <row r="1168" spans="2:14" x14ac:dyDescent="0.3">
      <c r="B1168" s="26" t="s">
        <v>17</v>
      </c>
      <c r="C1168" s="26" t="str">
        <f>IF(_xlfn.XLOOKUP(TRIM(Table1[[#This Row],[Store ID]]), 'Stores Details'!B1170:B1189, 'Stores Details'!G1170:G1189, "") = "Inactive", "Yes", "No")</f>
        <v>No</v>
      </c>
      <c r="D1168" s="14" t="s">
        <v>15</v>
      </c>
      <c r="E1168" s="51">
        <v>45319</v>
      </c>
      <c r="F1168" s="14">
        <v>11</v>
      </c>
      <c r="G1168" s="17">
        <v>6186.5099999999993</v>
      </c>
      <c r="H1168" s="27">
        <v>4723.7300000000005</v>
      </c>
      <c r="I1168">
        <f>YEAR(Table1[[#This Row],[Date]])</f>
        <v>2024</v>
      </c>
      <c r="J1168" t="str">
        <f>"Q" &amp; ROUNDUP(MONTH(Table1[[#This Row],[Date]])/3, 0) &amp; "'" &amp; RIGHT(YEAR(Table1[[#This Row],[Date]]), 2)</f>
        <v>Q1'24</v>
      </c>
      <c r="K1168" t="str">
        <f>VLOOKUP(Table1[[#This Row],[Store ID]],Table3[[Store ID]:[City]],4,FALSE)</f>
        <v>Richmond</v>
      </c>
      <c r="L1168" t="str">
        <f>VLOOKUP(Table1[[#This Row],[Product Code]],Table4[[Product Code]:[Brand]],5,FALSE)</f>
        <v>Bose</v>
      </c>
      <c r="M1168" t="str">
        <f>VLOOKUP(Table1[[#This Row],[Product Code]],Table4[[Product Code]:[Product Category]],3,FALSE)</f>
        <v>Accessories</v>
      </c>
      <c r="N1168" t="str">
        <f>_xlfn.XLOOKUP(Table1[[#This Row],[Product Code]],Table4[Product Code],Table4[Subcategory])</f>
        <v>Mice</v>
      </c>
    </row>
    <row r="1169" spans="2:14" x14ac:dyDescent="0.3">
      <c r="B1169" s="26" t="s">
        <v>14</v>
      </c>
      <c r="C1169" s="26" t="str">
        <f>IF(_xlfn.XLOOKUP(TRIM(Table1[[#This Row],[Store ID]]), 'Stores Details'!B1171:B1190, 'Stores Details'!G1171:G1190, "") = "Inactive", "Yes", "No")</f>
        <v>No</v>
      </c>
      <c r="D1169" s="14" t="s">
        <v>65</v>
      </c>
      <c r="E1169" s="51">
        <v>45189</v>
      </c>
      <c r="F1169" s="14">
        <v>21</v>
      </c>
      <c r="G1169" s="17">
        <v>30351.3</v>
      </c>
      <c r="H1169" s="27">
        <v>20375.669999999998</v>
      </c>
      <c r="I1169">
        <f>YEAR(Table1[[#This Row],[Date]])</f>
        <v>2023</v>
      </c>
      <c r="J1169" t="str">
        <f>"Q" &amp; ROUNDUP(MONTH(Table1[[#This Row],[Date]])/3, 0) &amp; "'" &amp; RIGHT(YEAR(Table1[[#This Row],[Date]]), 2)</f>
        <v>Q3'23</v>
      </c>
      <c r="K1169" t="str">
        <f>VLOOKUP(Table1[[#This Row],[Store ID]],Table3[[Store ID]:[City]],4,FALSE)</f>
        <v>Los Angeles</v>
      </c>
      <c r="L1169" t="str">
        <f>VLOOKUP(Table1[[#This Row],[Product Code]],Table4[[Product Code]:[Brand]],5,FALSE)</f>
        <v>VoltEdge</v>
      </c>
      <c r="M1169" t="str">
        <f>VLOOKUP(Table1[[#This Row],[Product Code]],Table4[[Product Code]:[Product Category]],3,FALSE)</f>
        <v>Smart Gadgets</v>
      </c>
      <c r="N1169" t="str">
        <f>_xlfn.XLOOKUP(Table1[[#This Row],[Product Code]],Table4[Product Code],Table4[Subcategory])</f>
        <v>Smartwatches</v>
      </c>
    </row>
    <row r="1170" spans="2:14" x14ac:dyDescent="0.3">
      <c r="B1170" s="26" t="s">
        <v>14</v>
      </c>
      <c r="C1170" s="26" t="str">
        <f>IF(_xlfn.XLOOKUP(TRIM(Table1[[#This Row],[Store ID]]), 'Stores Details'!B1172:B1191, 'Stores Details'!G1172:G1191, "") = "Inactive", "Yes", "No")</f>
        <v>No</v>
      </c>
      <c r="D1170" s="14" t="s">
        <v>39</v>
      </c>
      <c r="E1170" s="51">
        <v>45405</v>
      </c>
      <c r="F1170" s="14">
        <v>19</v>
      </c>
      <c r="G1170" s="17">
        <v>8049.7300000000005</v>
      </c>
      <c r="H1170" s="27">
        <v>5245.9000000000005</v>
      </c>
      <c r="I1170">
        <f>YEAR(Table1[[#This Row],[Date]])</f>
        <v>2024</v>
      </c>
      <c r="J1170" t="str">
        <f>"Q" &amp; ROUNDUP(MONTH(Table1[[#This Row],[Date]])/3, 0) &amp; "'" &amp; RIGHT(YEAR(Table1[[#This Row],[Date]]), 2)</f>
        <v>Q2'24</v>
      </c>
      <c r="K1170" t="str">
        <f>VLOOKUP(Table1[[#This Row],[Store ID]],Table3[[Store ID]:[City]],4,FALSE)</f>
        <v>Los Angeles</v>
      </c>
      <c r="L1170" t="str">
        <f>VLOOKUP(Table1[[#This Row],[Product Code]],Table4[[Product Code]:[Brand]],5,FALSE)</f>
        <v>Apple</v>
      </c>
      <c r="M1170" t="str">
        <f>VLOOKUP(Table1[[#This Row],[Product Code]],Table4[[Product Code]:[Product Category]],3,FALSE)</f>
        <v>Laptops</v>
      </c>
      <c r="N1170" t="str">
        <f>_xlfn.XLOOKUP(Table1[[#This Row],[Product Code]],Table4[Product Code],Table4[Subcategory])</f>
        <v>Ultrabooks</v>
      </c>
    </row>
    <row r="1171" spans="2:14" x14ac:dyDescent="0.3">
      <c r="B1171" s="26" t="s">
        <v>24</v>
      </c>
      <c r="C1171" s="26" t="str">
        <f>IF(_xlfn.XLOOKUP(TRIM(Table1[[#This Row],[Store ID]]), 'Stores Details'!B1173:B1192, 'Stores Details'!G1173:G1192, "") = "Inactive", "Yes", "No")</f>
        <v>No</v>
      </c>
      <c r="D1171" s="14" t="s">
        <v>64</v>
      </c>
      <c r="E1171" s="51">
        <v>45204</v>
      </c>
      <c r="F1171" s="14">
        <v>13</v>
      </c>
      <c r="G1171" s="17">
        <v>4435.21</v>
      </c>
      <c r="H1171" s="27">
        <v>2645.11</v>
      </c>
      <c r="I1171">
        <f>YEAR(Table1[[#This Row],[Date]])</f>
        <v>2023</v>
      </c>
      <c r="J1171" t="str">
        <f>"Q" &amp; ROUNDUP(MONTH(Table1[[#This Row],[Date]])/3, 0) &amp; "'" &amp; RIGHT(YEAR(Table1[[#This Row],[Date]]), 2)</f>
        <v>Q4'23</v>
      </c>
      <c r="K1171" t="str">
        <f>VLOOKUP(Table1[[#This Row],[Store ID]],Table3[[Store ID]:[City]],4,FALSE)</f>
        <v>Atlanta</v>
      </c>
      <c r="L1171" t="str">
        <f>VLOOKUP(Table1[[#This Row],[Product Code]],Table4[[Product Code]:[Brand]],5,FALSE)</f>
        <v>VoltEdge</v>
      </c>
      <c r="M1171" t="str">
        <f>VLOOKUP(Table1[[#This Row],[Product Code]],Table4[[Product Code]:[Product Category]],3,FALSE)</f>
        <v>Accessories</v>
      </c>
      <c r="N1171" t="str">
        <f>_xlfn.XLOOKUP(Table1[[#This Row],[Product Code]],Table4[Product Code],Table4[Subcategory])</f>
        <v>Keyboards</v>
      </c>
    </row>
    <row r="1172" spans="2:14" x14ac:dyDescent="0.3">
      <c r="B1172" s="26" t="s">
        <v>14</v>
      </c>
      <c r="C1172" s="26" t="str">
        <f>IF(_xlfn.XLOOKUP(TRIM(Table1[[#This Row],[Store ID]]), 'Stores Details'!B1174:B1193, 'Stores Details'!G1174:G1193, "") = "Inactive", "Yes", "No")</f>
        <v>No</v>
      </c>
      <c r="D1172" s="14" t="s">
        <v>43</v>
      </c>
      <c r="E1172" s="51">
        <v>45636</v>
      </c>
      <c r="F1172" s="14">
        <v>40</v>
      </c>
      <c r="G1172" s="17">
        <v>53242.799999999996</v>
      </c>
      <c r="H1172" s="27">
        <v>32704.799999999999</v>
      </c>
      <c r="I1172">
        <f>YEAR(Table1[[#This Row],[Date]])</f>
        <v>2024</v>
      </c>
      <c r="J1172" t="str">
        <f>"Q" &amp; ROUNDUP(MONTH(Table1[[#This Row],[Date]])/3, 0) &amp; "'" &amp; RIGHT(YEAR(Table1[[#This Row],[Date]]), 2)</f>
        <v>Q4'24</v>
      </c>
      <c r="K1172" t="str">
        <f>VLOOKUP(Table1[[#This Row],[Store ID]],Table3[[Store ID]:[City]],4,FALSE)</f>
        <v>Los Angeles</v>
      </c>
      <c r="L1172" t="str">
        <f>VLOOKUP(Table1[[#This Row],[Product Code]],Table4[[Product Code]:[Brand]],5,FALSE)</f>
        <v>Apple</v>
      </c>
      <c r="M1172" t="str">
        <f>VLOOKUP(Table1[[#This Row],[Product Code]],Table4[[Product Code]:[Product Category]],3,FALSE)</f>
        <v>Smart Gadgets</v>
      </c>
      <c r="N1172" t="str">
        <f>_xlfn.XLOOKUP(Table1[[#This Row],[Product Code]],Table4[Product Code],Table4[Subcategory])</f>
        <v>Smartwatches</v>
      </c>
    </row>
    <row r="1173" spans="2:14" x14ac:dyDescent="0.3">
      <c r="B1173" s="26" t="s">
        <v>14</v>
      </c>
      <c r="C1173" s="26" t="str">
        <f>IF(_xlfn.XLOOKUP(TRIM(Table1[[#This Row],[Store ID]]), 'Stores Details'!B1175:B1194, 'Stores Details'!G1175:G1194, "") = "Inactive", "Yes", "No")</f>
        <v>No</v>
      </c>
      <c r="D1173" s="14" t="s">
        <v>15</v>
      </c>
      <c r="E1173" s="51">
        <v>45471</v>
      </c>
      <c r="F1173" s="14">
        <v>9</v>
      </c>
      <c r="G1173" s="17">
        <v>5061.6899999999996</v>
      </c>
      <c r="H1173" s="27">
        <v>3864.87</v>
      </c>
      <c r="I1173">
        <f>YEAR(Table1[[#This Row],[Date]])</f>
        <v>2024</v>
      </c>
      <c r="J1173" t="str">
        <f>"Q" &amp; ROUNDUP(MONTH(Table1[[#This Row],[Date]])/3, 0) &amp; "'" &amp; RIGHT(YEAR(Table1[[#This Row],[Date]]), 2)</f>
        <v>Q2'24</v>
      </c>
      <c r="K1173" t="str">
        <f>VLOOKUP(Table1[[#This Row],[Store ID]],Table3[[Store ID]:[City]],4,FALSE)</f>
        <v>Los Angeles</v>
      </c>
      <c r="L1173" t="str">
        <f>VLOOKUP(Table1[[#This Row],[Product Code]],Table4[[Product Code]:[Brand]],5,FALSE)</f>
        <v>Bose</v>
      </c>
      <c r="M1173" t="str">
        <f>VLOOKUP(Table1[[#This Row],[Product Code]],Table4[[Product Code]:[Product Category]],3,FALSE)</f>
        <v>Accessories</v>
      </c>
      <c r="N1173" t="str">
        <f>_xlfn.XLOOKUP(Table1[[#This Row],[Product Code]],Table4[Product Code],Table4[Subcategory])</f>
        <v>Mice</v>
      </c>
    </row>
    <row r="1174" spans="2:14" x14ac:dyDescent="0.3">
      <c r="B1174" s="26" t="s">
        <v>27</v>
      </c>
      <c r="C1174" s="26" t="str">
        <f>IF(_xlfn.XLOOKUP(TRIM(Table1[[#This Row],[Store ID]]), 'Stores Details'!B1176:B1195, 'Stores Details'!G1176:G1195, "") = "Inactive", "Yes", "No")</f>
        <v>No</v>
      </c>
      <c r="D1174" s="14" t="s">
        <v>69</v>
      </c>
      <c r="E1174" s="51">
        <v>45221</v>
      </c>
      <c r="F1174" s="14">
        <v>38</v>
      </c>
      <c r="G1174" s="17">
        <v>40468.480000000003</v>
      </c>
      <c r="H1174" s="27">
        <v>26093.46</v>
      </c>
      <c r="I1174">
        <f>YEAR(Table1[[#This Row],[Date]])</f>
        <v>2023</v>
      </c>
      <c r="J1174" t="str">
        <f>"Q" &amp; ROUNDUP(MONTH(Table1[[#This Row],[Date]])/3, 0) &amp; "'" &amp; RIGHT(YEAR(Table1[[#This Row],[Date]]), 2)</f>
        <v>Q4'23</v>
      </c>
      <c r="K1174" t="str">
        <f>VLOOKUP(Table1[[#This Row],[Store ID]],Table3[[Store ID]:[City]],4,FALSE)</f>
        <v>New York</v>
      </c>
      <c r="L1174" t="str">
        <f>VLOOKUP(Table1[[#This Row],[Product Code]],Table4[[Product Code]:[Brand]],5,FALSE)</f>
        <v>VoltEdge</v>
      </c>
      <c r="M1174" t="str">
        <f>VLOOKUP(Table1[[#This Row],[Product Code]],Table4[[Product Code]:[Product Category]],3,FALSE)</f>
        <v>Gaming Consoles</v>
      </c>
      <c r="N1174" t="str">
        <f>_xlfn.XLOOKUP(Table1[[#This Row],[Product Code]],Table4[Product Code],Table4[Subcategory])</f>
        <v>VR Headsets</v>
      </c>
    </row>
    <row r="1175" spans="2:14" x14ac:dyDescent="0.3">
      <c r="B1175" s="26" t="s">
        <v>14</v>
      </c>
      <c r="C1175" s="26" t="str">
        <f>IF(_xlfn.XLOOKUP(TRIM(Table1[[#This Row],[Store ID]]), 'Stores Details'!B1177:B1196, 'Stores Details'!G1177:G1196, "") = "Inactive", "Yes", "No")</f>
        <v>No</v>
      </c>
      <c r="D1175" s="14" t="s">
        <v>41</v>
      </c>
      <c r="E1175" s="51">
        <v>45393</v>
      </c>
      <c r="F1175" s="14">
        <v>7</v>
      </c>
      <c r="G1175" s="17">
        <v>3364.9</v>
      </c>
      <c r="H1175" s="27">
        <v>2113.58</v>
      </c>
      <c r="I1175">
        <f>YEAR(Table1[[#This Row],[Date]])</f>
        <v>2024</v>
      </c>
      <c r="J1175" t="str">
        <f>"Q" &amp; ROUNDUP(MONTH(Table1[[#This Row],[Date]])/3, 0) &amp; "'" &amp; RIGHT(YEAR(Table1[[#This Row],[Date]]), 2)</f>
        <v>Q2'24</v>
      </c>
      <c r="K1175" t="str">
        <f>VLOOKUP(Table1[[#This Row],[Store ID]],Table3[[Store ID]:[City]],4,FALSE)</f>
        <v>Los Angeles</v>
      </c>
      <c r="L1175" t="str">
        <f>VLOOKUP(Table1[[#This Row],[Product Code]],Table4[[Product Code]:[Brand]],5,FALSE)</f>
        <v>VoltEdge</v>
      </c>
      <c r="M1175" t="str">
        <f>VLOOKUP(Table1[[#This Row],[Product Code]],Table4[[Product Code]:[Product Category]],3,FALSE)</f>
        <v>Laptops</v>
      </c>
      <c r="N1175" t="str">
        <f>_xlfn.XLOOKUP(Table1[[#This Row],[Product Code]],Table4[Product Code],Table4[Subcategory])</f>
        <v>Gaming Laptops</v>
      </c>
    </row>
    <row r="1176" spans="2:14" x14ac:dyDescent="0.3">
      <c r="B1176" s="26" t="s">
        <v>29</v>
      </c>
      <c r="C1176" s="26" t="str">
        <f>IF(_xlfn.XLOOKUP(TRIM(Table1[[#This Row],[Store ID]]), 'Stores Details'!B1178:B1197, 'Stores Details'!G1178:G1197, "") = "Inactive", "Yes", "No")</f>
        <v>No</v>
      </c>
      <c r="D1176" s="14" t="s">
        <v>42</v>
      </c>
      <c r="E1176" s="51">
        <v>45538</v>
      </c>
      <c r="F1176" s="14">
        <v>5</v>
      </c>
      <c r="G1176" s="17">
        <v>6378.0499999999993</v>
      </c>
      <c r="H1176" s="27">
        <v>3976.95</v>
      </c>
      <c r="I1176">
        <f>YEAR(Table1[[#This Row],[Date]])</f>
        <v>2024</v>
      </c>
      <c r="J1176" t="str">
        <f>"Q" &amp; ROUNDUP(MONTH(Table1[[#This Row],[Date]])/3, 0) &amp; "'" &amp; RIGHT(YEAR(Table1[[#This Row],[Date]]), 2)</f>
        <v>Q3'24</v>
      </c>
      <c r="K1176" t="str">
        <f>VLOOKUP(Table1[[#This Row],[Store ID]],Table3[[Store ID]:[City]],4,FALSE)</f>
        <v>Kansas City</v>
      </c>
      <c r="L1176" t="str">
        <f>VLOOKUP(Table1[[#This Row],[Product Code]],Table4[[Product Code]:[Brand]],5,FALSE)</f>
        <v>Dell</v>
      </c>
      <c r="M1176" t="str">
        <f>VLOOKUP(Table1[[#This Row],[Product Code]],Table4[[Product Code]:[Product Category]],3,FALSE)</f>
        <v>Headphones</v>
      </c>
      <c r="N1176" t="str">
        <f>_xlfn.XLOOKUP(Table1[[#This Row],[Product Code]],Table4[Product Code],Table4[Subcategory])</f>
        <v>Wired Headphones</v>
      </c>
    </row>
    <row r="1177" spans="2:14" x14ac:dyDescent="0.3">
      <c r="B1177" s="26" t="s">
        <v>30</v>
      </c>
      <c r="C1177" s="26" t="str">
        <f>IF(_xlfn.XLOOKUP(TRIM(Table1[[#This Row],[Store ID]]), 'Stores Details'!B1179:B1198, 'Stores Details'!G1179:G1198, "") = "Inactive", "Yes", "No")</f>
        <v>No</v>
      </c>
      <c r="D1177" s="14" t="s">
        <v>41</v>
      </c>
      <c r="E1177" s="51">
        <v>45494</v>
      </c>
      <c r="F1177" s="14">
        <v>14</v>
      </c>
      <c r="G1177" s="17">
        <v>6729.8</v>
      </c>
      <c r="H1177" s="27">
        <v>4227.16</v>
      </c>
      <c r="I1177">
        <f>YEAR(Table1[[#This Row],[Date]])</f>
        <v>2024</v>
      </c>
      <c r="J1177" t="str">
        <f>"Q" &amp; ROUNDUP(MONTH(Table1[[#This Row],[Date]])/3, 0) &amp; "'" &amp; RIGHT(YEAR(Table1[[#This Row],[Date]]), 2)</f>
        <v>Q3'24</v>
      </c>
      <c r="K1177" t="str">
        <f>VLOOKUP(Table1[[#This Row],[Store ID]],Table3[[Store ID]:[City]],4,FALSE)</f>
        <v>Nashville</v>
      </c>
      <c r="L1177" t="str">
        <f>VLOOKUP(Table1[[#This Row],[Product Code]],Table4[[Product Code]:[Brand]],5,FALSE)</f>
        <v>VoltEdge</v>
      </c>
      <c r="M1177" t="str">
        <f>VLOOKUP(Table1[[#This Row],[Product Code]],Table4[[Product Code]:[Product Category]],3,FALSE)</f>
        <v>Laptops</v>
      </c>
      <c r="N1177" t="str">
        <f>_xlfn.XLOOKUP(Table1[[#This Row],[Product Code]],Table4[Product Code],Table4[Subcategory])</f>
        <v>Gaming Laptops</v>
      </c>
    </row>
    <row r="1178" spans="2:14" x14ac:dyDescent="0.3">
      <c r="B1178" s="26" t="s">
        <v>25</v>
      </c>
      <c r="C1178" s="26" t="str">
        <f>IF(_xlfn.XLOOKUP(TRIM(Table1[[#This Row],[Store ID]]), 'Stores Details'!B1180:B1199, 'Stores Details'!G1180:G1199, "") = "Inactive", "Yes", "No")</f>
        <v>No</v>
      </c>
      <c r="D1178" s="14" t="s">
        <v>72</v>
      </c>
      <c r="E1178" s="51">
        <v>45268</v>
      </c>
      <c r="F1178" s="14">
        <v>37</v>
      </c>
      <c r="G1178" s="17">
        <v>19849.760000000002</v>
      </c>
      <c r="H1178" s="27">
        <v>14468.109999999999</v>
      </c>
      <c r="I1178">
        <f>YEAR(Table1[[#This Row],[Date]])</f>
        <v>2023</v>
      </c>
      <c r="J1178" t="str">
        <f>"Q" &amp; ROUNDUP(MONTH(Table1[[#This Row],[Date]])/3, 0) &amp; "'" &amp; RIGHT(YEAR(Table1[[#This Row],[Date]]), 2)</f>
        <v>Q4'23</v>
      </c>
      <c r="K1178" t="str">
        <f>VLOOKUP(Table1[[#This Row],[Store ID]],Table3[[Store ID]:[City]],4,FALSE)</f>
        <v>Dallas</v>
      </c>
      <c r="L1178" t="str">
        <f>VLOOKUP(Table1[[#This Row],[Product Code]],Table4[[Product Code]:[Brand]],5,FALSE)</f>
        <v>VoltEdge</v>
      </c>
      <c r="M1178" t="str">
        <f>VLOOKUP(Table1[[#This Row],[Product Code]],Table4[[Product Code]:[Product Category]],3,FALSE)</f>
        <v>Gaming Consoles</v>
      </c>
      <c r="N1178" t="str">
        <f>_xlfn.XLOOKUP(Table1[[#This Row],[Product Code]],Table4[Product Code],Table4[Subcategory])</f>
        <v>Game Consoles</v>
      </c>
    </row>
    <row r="1179" spans="2:14" x14ac:dyDescent="0.3">
      <c r="B1179" s="26" t="s">
        <v>14</v>
      </c>
      <c r="C1179" s="26" t="str">
        <f>IF(_xlfn.XLOOKUP(TRIM(Table1[[#This Row],[Store ID]]), 'Stores Details'!B1181:B1200, 'Stores Details'!G1181:G1200, "") = "Inactive", "Yes", "No")</f>
        <v>No</v>
      </c>
      <c r="D1179" s="14" t="s">
        <v>36</v>
      </c>
      <c r="E1179" s="51">
        <v>45510</v>
      </c>
      <c r="F1179" s="14">
        <v>19</v>
      </c>
      <c r="G1179" s="17">
        <v>13869.62</v>
      </c>
      <c r="H1179" s="27">
        <v>11190.81</v>
      </c>
      <c r="I1179">
        <f>YEAR(Table1[[#This Row],[Date]])</f>
        <v>2024</v>
      </c>
      <c r="J1179" t="str">
        <f>"Q" &amp; ROUNDUP(MONTH(Table1[[#This Row],[Date]])/3, 0) &amp; "'" &amp; RIGHT(YEAR(Table1[[#This Row],[Date]]), 2)</f>
        <v>Q3'24</v>
      </c>
      <c r="K1179" t="str">
        <f>VLOOKUP(Table1[[#This Row],[Store ID]],Table3[[Store ID]:[City]],4,FALSE)</f>
        <v>Los Angeles</v>
      </c>
      <c r="L1179" t="str">
        <f>VLOOKUP(Table1[[#This Row],[Product Code]],Table4[[Product Code]:[Brand]],5,FALSE)</f>
        <v>VoltEdge</v>
      </c>
      <c r="M1179" t="str">
        <f>VLOOKUP(Table1[[#This Row],[Product Code]],Table4[[Product Code]:[Product Category]],3,FALSE)</f>
        <v>Gaming Consoles</v>
      </c>
      <c r="N1179" t="str">
        <f>_xlfn.XLOOKUP(Table1[[#This Row],[Product Code]],Table4[Product Code],Table4[Subcategory])</f>
        <v>VR Headsets</v>
      </c>
    </row>
    <row r="1180" spans="2:14" x14ac:dyDescent="0.3">
      <c r="B1180" s="26" t="s">
        <v>27</v>
      </c>
      <c r="C1180" s="26" t="str">
        <f>IF(_xlfn.XLOOKUP(TRIM(Table1[[#This Row],[Store ID]]), 'Stores Details'!B1182:B1201, 'Stores Details'!G1182:G1201, "") = "Inactive", "Yes", "No")</f>
        <v>No</v>
      </c>
      <c r="D1180" s="14" t="s">
        <v>43</v>
      </c>
      <c r="E1180" s="51">
        <v>45622</v>
      </c>
      <c r="F1180" s="14">
        <v>21</v>
      </c>
      <c r="G1180" s="17">
        <v>27952.469999999998</v>
      </c>
      <c r="H1180" s="27">
        <v>17170.02</v>
      </c>
      <c r="I1180">
        <f>YEAR(Table1[[#This Row],[Date]])</f>
        <v>2024</v>
      </c>
      <c r="J1180" t="str">
        <f>"Q" &amp; ROUNDUP(MONTH(Table1[[#This Row],[Date]])/3, 0) &amp; "'" &amp; RIGHT(YEAR(Table1[[#This Row],[Date]]), 2)</f>
        <v>Q4'24</v>
      </c>
      <c r="K1180" t="str">
        <f>VLOOKUP(Table1[[#This Row],[Store ID]],Table3[[Store ID]:[City]],4,FALSE)</f>
        <v>New York</v>
      </c>
      <c r="L1180" t="str">
        <f>VLOOKUP(Table1[[#This Row],[Product Code]],Table4[[Product Code]:[Brand]],5,FALSE)</f>
        <v>Apple</v>
      </c>
      <c r="M1180" t="str">
        <f>VLOOKUP(Table1[[#This Row],[Product Code]],Table4[[Product Code]:[Product Category]],3,FALSE)</f>
        <v>Smart Gadgets</v>
      </c>
      <c r="N1180" t="str">
        <f>_xlfn.XLOOKUP(Table1[[#This Row],[Product Code]],Table4[Product Code],Table4[Subcategory])</f>
        <v>Smartwatches</v>
      </c>
    </row>
    <row r="1181" spans="2:14" x14ac:dyDescent="0.3">
      <c r="B1181" s="26" t="s">
        <v>18</v>
      </c>
      <c r="C1181" s="26" t="str">
        <f>IF(_xlfn.XLOOKUP(TRIM(Table1[[#This Row],[Store ID]]), 'Stores Details'!B1183:B1202, 'Stores Details'!G1183:G1202, "") = "Inactive", "Yes", "No")</f>
        <v>No</v>
      </c>
      <c r="D1181" s="14" t="s">
        <v>74</v>
      </c>
      <c r="E1181" s="51">
        <v>45094</v>
      </c>
      <c r="F1181" s="14">
        <v>8</v>
      </c>
      <c r="G1181" s="17">
        <v>9048.8799999999992</v>
      </c>
      <c r="H1181" s="27">
        <v>7511.6</v>
      </c>
      <c r="I1181">
        <f>YEAR(Table1[[#This Row],[Date]])</f>
        <v>2023</v>
      </c>
      <c r="J1181" t="str">
        <f>"Q" &amp; ROUNDUP(MONTH(Table1[[#This Row],[Date]])/3, 0) &amp; "'" &amp; RIGHT(YEAR(Table1[[#This Row],[Date]]), 2)</f>
        <v>Q2'23</v>
      </c>
      <c r="K1181" t="str">
        <f>VLOOKUP(Table1[[#This Row],[Store ID]],Table3[[Store ID]:[City]],4,FALSE)</f>
        <v>Minneapolis</v>
      </c>
      <c r="L1181" t="str">
        <f>VLOOKUP(Table1[[#This Row],[Product Code]],Table4[[Product Code]:[Brand]],5,FALSE)</f>
        <v>VoltEdge</v>
      </c>
      <c r="M1181" t="str">
        <f>VLOOKUP(Table1[[#This Row],[Product Code]],Table4[[Product Code]:[Product Category]],3,FALSE)</f>
        <v>Gaming Consoles</v>
      </c>
      <c r="N1181" t="str">
        <f>_xlfn.XLOOKUP(Table1[[#This Row],[Product Code]],Table4[Product Code],Table4[Subcategory])</f>
        <v>Gaming Headsets</v>
      </c>
    </row>
    <row r="1182" spans="2:14" x14ac:dyDescent="0.3">
      <c r="B1182" s="26" t="s">
        <v>19</v>
      </c>
      <c r="C1182" s="26" t="str">
        <f>IF(_xlfn.XLOOKUP(TRIM(Table1[[#This Row],[Store ID]]), 'Stores Details'!B1184:B1203, 'Stores Details'!G1184:G1203, "") = "Inactive", "Yes", "No")</f>
        <v>No</v>
      </c>
      <c r="D1182" s="14" t="s">
        <v>50</v>
      </c>
      <c r="E1182" s="51">
        <v>45332</v>
      </c>
      <c r="F1182" s="14">
        <v>33</v>
      </c>
      <c r="G1182" s="17">
        <v>39531.360000000001</v>
      </c>
      <c r="H1182" s="27">
        <v>29124.149999999998</v>
      </c>
      <c r="I1182">
        <f>YEAR(Table1[[#This Row],[Date]])</f>
        <v>2024</v>
      </c>
      <c r="J1182" t="str">
        <f>"Q" &amp; ROUNDUP(MONTH(Table1[[#This Row],[Date]])/3, 0) &amp; "'" &amp; RIGHT(YEAR(Table1[[#This Row],[Date]]), 2)</f>
        <v>Q1'24</v>
      </c>
      <c r="K1182" t="str">
        <f>VLOOKUP(Table1[[#This Row],[Store ID]],Table3[[Store ID]:[City]],4,FALSE)</f>
        <v>Honolulu</v>
      </c>
      <c r="L1182" t="str">
        <f>VLOOKUP(Table1[[#This Row],[Product Code]],Table4[[Product Code]:[Brand]],5,FALSE)</f>
        <v>VoltEdge</v>
      </c>
      <c r="M1182" t="str">
        <f>VLOOKUP(Table1[[#This Row],[Product Code]],Table4[[Product Code]:[Product Category]],3,FALSE)</f>
        <v>Smart Gadgets</v>
      </c>
      <c r="N1182" t="str">
        <f>_xlfn.XLOOKUP(Table1[[#This Row],[Product Code]],Table4[Product Code],Table4[Subcategory])</f>
        <v>Fitness Bands</v>
      </c>
    </row>
    <row r="1183" spans="2:14" x14ac:dyDescent="0.3">
      <c r="B1183" s="26" t="s">
        <v>16</v>
      </c>
      <c r="C1183" s="26" t="str">
        <f>IF(_xlfn.XLOOKUP(TRIM(Table1[[#This Row],[Store ID]]), 'Stores Details'!B1185:B1204, 'Stores Details'!G1185:G1204, "") = "Inactive", "Yes", "No")</f>
        <v>No</v>
      </c>
      <c r="D1183" s="14" t="s">
        <v>33</v>
      </c>
      <c r="E1183" s="51">
        <v>45539</v>
      </c>
      <c r="F1183" s="14">
        <v>16</v>
      </c>
      <c r="G1183" s="17">
        <v>3785.76</v>
      </c>
      <c r="H1183" s="27">
        <v>2930.72</v>
      </c>
      <c r="I1183">
        <f>YEAR(Table1[[#This Row],[Date]])</f>
        <v>2024</v>
      </c>
      <c r="J1183" t="str">
        <f>"Q" &amp; ROUNDUP(MONTH(Table1[[#This Row],[Date]])/3, 0) &amp; "'" &amp; RIGHT(YEAR(Table1[[#This Row],[Date]]), 2)</f>
        <v>Q3'24</v>
      </c>
      <c r="K1183" t="str">
        <f>VLOOKUP(Table1[[#This Row],[Store ID]],Table3[[Store ID]:[City]],4,FALSE)</f>
        <v>Chicago</v>
      </c>
      <c r="L1183" t="str">
        <f>VLOOKUP(Table1[[#This Row],[Product Code]],Table4[[Product Code]:[Brand]],5,FALSE)</f>
        <v>VoltEdge</v>
      </c>
      <c r="M1183" t="str">
        <f>VLOOKUP(Table1[[#This Row],[Product Code]],Table4[[Product Code]:[Product Category]],3,FALSE)</f>
        <v>Headphones</v>
      </c>
      <c r="N1183" t="str">
        <f>_xlfn.XLOOKUP(Table1[[#This Row],[Product Code]],Table4[Product Code],Table4[Subcategory])</f>
        <v>Wired Headphones</v>
      </c>
    </row>
    <row r="1184" spans="2:14" x14ac:dyDescent="0.3">
      <c r="B1184" s="26" t="s">
        <v>28</v>
      </c>
      <c r="C1184" s="26" t="str">
        <f>IF(_xlfn.XLOOKUP(TRIM(Table1[[#This Row],[Store ID]]), 'Stores Details'!B1186:B1205, 'Stores Details'!G1186:G1205, "") = "Inactive", "Yes", "No")</f>
        <v>No</v>
      </c>
      <c r="D1184" s="14" t="s">
        <v>32</v>
      </c>
      <c r="E1184" s="51">
        <v>45585</v>
      </c>
      <c r="F1184" s="14">
        <v>39</v>
      </c>
      <c r="G1184" s="17">
        <v>7136.2199999999993</v>
      </c>
      <c r="H1184" s="27">
        <v>5421.3899999999994</v>
      </c>
      <c r="I1184">
        <f>YEAR(Table1[[#This Row],[Date]])</f>
        <v>2024</v>
      </c>
      <c r="J1184" t="str">
        <f>"Q" &amp; ROUNDUP(MONTH(Table1[[#This Row],[Date]])/3, 0) &amp; "'" &amp; RIGHT(YEAR(Table1[[#This Row],[Date]]), 2)</f>
        <v>Q4'24</v>
      </c>
      <c r="K1184" t="str">
        <f>VLOOKUP(Table1[[#This Row],[Store ID]],Table3[[Store ID]:[City]],4,FALSE)</f>
        <v>Portland</v>
      </c>
      <c r="L1184" t="str">
        <f>VLOOKUP(Table1[[#This Row],[Product Code]],Table4[[Product Code]:[Brand]],5,FALSE)</f>
        <v>Sony</v>
      </c>
      <c r="M1184" t="str">
        <f>VLOOKUP(Table1[[#This Row],[Product Code]],Table4[[Product Code]:[Product Category]],3,FALSE)</f>
        <v>Accessories</v>
      </c>
      <c r="N1184" t="str">
        <f>_xlfn.XLOOKUP(Table1[[#This Row],[Product Code]],Table4[Product Code],Table4[Subcategory])</f>
        <v>Chargers</v>
      </c>
    </row>
    <row r="1185" spans="2:14" x14ac:dyDescent="0.3">
      <c r="B1185" s="26" t="s">
        <v>27</v>
      </c>
      <c r="C1185" s="26" t="str">
        <f>IF(_xlfn.XLOOKUP(TRIM(Table1[[#This Row],[Store ID]]), 'Stores Details'!B1187:B1206, 'Stores Details'!G1187:G1206, "") = "Inactive", "Yes", "No")</f>
        <v>No</v>
      </c>
      <c r="D1185" s="14" t="s">
        <v>40</v>
      </c>
      <c r="E1185" s="51">
        <v>45361</v>
      </c>
      <c r="F1185" s="14">
        <v>15</v>
      </c>
      <c r="G1185" s="17">
        <v>20306.849999999999</v>
      </c>
      <c r="H1185" s="27">
        <v>14616.900000000001</v>
      </c>
      <c r="I1185">
        <f>YEAR(Table1[[#This Row],[Date]])</f>
        <v>2024</v>
      </c>
      <c r="J1185" t="str">
        <f>"Q" &amp; ROUNDUP(MONTH(Table1[[#This Row],[Date]])/3, 0) &amp; "'" &amp; RIGHT(YEAR(Table1[[#This Row],[Date]]), 2)</f>
        <v>Q1'24</v>
      </c>
      <c r="K1185" t="str">
        <f>VLOOKUP(Table1[[#This Row],[Store ID]],Table3[[Store ID]:[City]],4,FALSE)</f>
        <v>New York</v>
      </c>
      <c r="L1185" t="str">
        <f>VLOOKUP(Table1[[#This Row],[Product Code]],Table4[[Product Code]:[Brand]],5,FALSE)</f>
        <v>HP</v>
      </c>
      <c r="M1185" t="str">
        <f>VLOOKUP(Table1[[#This Row],[Product Code]],Table4[[Product Code]:[Product Category]],3,FALSE)</f>
        <v>Gaming Consoles</v>
      </c>
      <c r="N1185" t="str">
        <f>_xlfn.XLOOKUP(Table1[[#This Row],[Product Code]],Table4[Product Code],Table4[Subcategory])</f>
        <v>Game Consoles</v>
      </c>
    </row>
    <row r="1186" spans="2:14" x14ac:dyDescent="0.3">
      <c r="B1186" s="26" t="s">
        <v>14</v>
      </c>
      <c r="C1186" s="26" t="str">
        <f>IF(_xlfn.XLOOKUP(TRIM(Table1[[#This Row],[Store ID]]), 'Stores Details'!B1188:B1207, 'Stores Details'!G1188:G1207, "") = "Inactive", "Yes", "No")</f>
        <v>No</v>
      </c>
      <c r="D1186" s="14" t="s">
        <v>15</v>
      </c>
      <c r="E1186" s="51">
        <v>45317</v>
      </c>
      <c r="F1186" s="14">
        <v>28</v>
      </c>
      <c r="G1186" s="17">
        <v>15747.48</v>
      </c>
      <c r="H1186" s="27">
        <v>12024.04</v>
      </c>
      <c r="I1186">
        <f>YEAR(Table1[[#This Row],[Date]])</f>
        <v>2024</v>
      </c>
      <c r="J1186" t="str">
        <f>"Q" &amp; ROUNDUP(MONTH(Table1[[#This Row],[Date]])/3, 0) &amp; "'" &amp; RIGHT(YEAR(Table1[[#This Row],[Date]]), 2)</f>
        <v>Q1'24</v>
      </c>
      <c r="K1186" t="str">
        <f>VLOOKUP(Table1[[#This Row],[Store ID]],Table3[[Store ID]:[City]],4,FALSE)</f>
        <v>Los Angeles</v>
      </c>
      <c r="L1186" t="str">
        <f>VLOOKUP(Table1[[#This Row],[Product Code]],Table4[[Product Code]:[Brand]],5,FALSE)</f>
        <v>Bose</v>
      </c>
      <c r="M1186" t="str">
        <f>VLOOKUP(Table1[[#This Row],[Product Code]],Table4[[Product Code]:[Product Category]],3,FALSE)</f>
        <v>Accessories</v>
      </c>
      <c r="N1186" t="str">
        <f>_xlfn.XLOOKUP(Table1[[#This Row],[Product Code]],Table4[Product Code],Table4[Subcategory])</f>
        <v>Mice</v>
      </c>
    </row>
    <row r="1187" spans="2:14" x14ac:dyDescent="0.3">
      <c r="B1187" s="26" t="s">
        <v>19</v>
      </c>
      <c r="C1187" s="26" t="str">
        <f>IF(_xlfn.XLOOKUP(TRIM(Table1[[#This Row],[Store ID]]), 'Stores Details'!B1189:B1208, 'Stores Details'!G1189:G1208, "") = "Inactive", "Yes", "No")</f>
        <v>No</v>
      </c>
      <c r="D1187" s="14" t="s">
        <v>32</v>
      </c>
      <c r="E1187" s="51">
        <v>45538</v>
      </c>
      <c r="F1187" s="14">
        <v>20</v>
      </c>
      <c r="G1187" s="17">
        <v>3659.6</v>
      </c>
      <c r="H1187" s="27">
        <v>2780.2</v>
      </c>
      <c r="I1187">
        <f>YEAR(Table1[[#This Row],[Date]])</f>
        <v>2024</v>
      </c>
      <c r="J1187" t="str">
        <f>"Q" &amp; ROUNDUP(MONTH(Table1[[#This Row],[Date]])/3, 0) &amp; "'" &amp; RIGHT(YEAR(Table1[[#This Row],[Date]]), 2)</f>
        <v>Q3'24</v>
      </c>
      <c r="K1187" t="str">
        <f>VLOOKUP(Table1[[#This Row],[Store ID]],Table3[[Store ID]:[City]],4,FALSE)</f>
        <v>Honolulu</v>
      </c>
      <c r="L1187" t="str">
        <f>VLOOKUP(Table1[[#This Row],[Product Code]],Table4[[Product Code]:[Brand]],5,FALSE)</f>
        <v>Sony</v>
      </c>
      <c r="M1187" t="str">
        <f>VLOOKUP(Table1[[#This Row],[Product Code]],Table4[[Product Code]:[Product Category]],3,FALSE)</f>
        <v>Accessories</v>
      </c>
      <c r="N1187" t="str">
        <f>_xlfn.XLOOKUP(Table1[[#This Row],[Product Code]],Table4[Product Code],Table4[Subcategory])</f>
        <v>Chargers</v>
      </c>
    </row>
    <row r="1188" spans="2:14" x14ac:dyDescent="0.3">
      <c r="B1188" s="26" t="s">
        <v>14</v>
      </c>
      <c r="C1188" s="26" t="str">
        <f>IF(_xlfn.XLOOKUP(TRIM(Table1[[#This Row],[Store ID]]), 'Stores Details'!B1190:B1209, 'Stores Details'!G1190:G1209, "") = "Inactive", "Yes", "No")</f>
        <v>No</v>
      </c>
      <c r="D1188" s="14" t="s">
        <v>59</v>
      </c>
      <c r="E1188" s="51">
        <v>45042</v>
      </c>
      <c r="F1188" s="14">
        <v>9</v>
      </c>
      <c r="G1188" s="17">
        <v>1758.8700000000001</v>
      </c>
      <c r="H1188" s="27">
        <v>1313.55</v>
      </c>
      <c r="I1188">
        <f>YEAR(Table1[[#This Row],[Date]])</f>
        <v>2023</v>
      </c>
      <c r="J1188" t="str">
        <f>"Q" &amp; ROUNDUP(MONTH(Table1[[#This Row],[Date]])/3, 0) &amp; "'" &amp; RIGHT(YEAR(Table1[[#This Row],[Date]]), 2)</f>
        <v>Q2'23</v>
      </c>
      <c r="K1188" t="str">
        <f>VLOOKUP(Table1[[#This Row],[Store ID]],Table3[[Store ID]:[City]],4,FALSE)</f>
        <v>Los Angeles</v>
      </c>
      <c r="L1188" t="str">
        <f>VLOOKUP(Table1[[#This Row],[Product Code]],Table4[[Product Code]:[Brand]],5,FALSE)</f>
        <v>ASUS</v>
      </c>
      <c r="M1188" t="str">
        <f>VLOOKUP(Table1[[#This Row],[Product Code]],Table4[[Product Code]:[Product Category]],3,FALSE)</f>
        <v>Headphones</v>
      </c>
      <c r="N1188" t="str">
        <f>_xlfn.XLOOKUP(Table1[[#This Row],[Product Code]],Table4[Product Code],Table4[Subcategory])</f>
        <v>Wireless Earbuds</v>
      </c>
    </row>
    <row r="1189" spans="2:14" x14ac:dyDescent="0.3">
      <c r="B1189" s="26" t="s">
        <v>21</v>
      </c>
      <c r="C1189" s="26" t="str">
        <f>IF(_xlfn.XLOOKUP(TRIM(Table1[[#This Row],[Store ID]]), 'Stores Details'!B1191:B1210, 'Stores Details'!G1191:G1210, "") = "Inactive", "Yes", "No")</f>
        <v>No</v>
      </c>
      <c r="D1189" s="14" t="s">
        <v>73</v>
      </c>
      <c r="E1189" s="51">
        <v>45170</v>
      </c>
      <c r="F1189" s="14">
        <v>2</v>
      </c>
      <c r="G1189" s="17">
        <v>1738.32</v>
      </c>
      <c r="H1189" s="27">
        <v>1305.06</v>
      </c>
      <c r="I1189">
        <f>YEAR(Table1[[#This Row],[Date]])</f>
        <v>2023</v>
      </c>
      <c r="J1189" t="str">
        <f>"Q" &amp; ROUNDUP(MONTH(Table1[[#This Row],[Date]])/3, 0) &amp; "'" &amp; RIGHT(YEAR(Table1[[#This Row],[Date]]), 2)</f>
        <v>Q3'23</v>
      </c>
      <c r="K1189" t="str">
        <f>VLOOKUP(Table1[[#This Row],[Store ID]],Table3[[Store ID]:[City]],4,FALSE)</f>
        <v>Raleigh</v>
      </c>
      <c r="L1189" t="str">
        <f>VLOOKUP(Table1[[#This Row],[Product Code]],Table4[[Product Code]:[Brand]],5,FALSE)</f>
        <v>ASUS</v>
      </c>
      <c r="M1189" t="str">
        <f>VLOOKUP(Table1[[#This Row],[Product Code]],Table4[[Product Code]:[Product Category]],3,FALSE)</f>
        <v>Gaming Consoles</v>
      </c>
      <c r="N1189" t="str">
        <f>_xlfn.XLOOKUP(Table1[[#This Row],[Product Code]],Table4[Product Code],Table4[Subcategory])</f>
        <v>VR Headsets</v>
      </c>
    </row>
    <row r="1190" spans="2:14" x14ac:dyDescent="0.3">
      <c r="B1190" s="26" t="s">
        <v>14</v>
      </c>
      <c r="C1190" s="26" t="str">
        <f>IF(_xlfn.XLOOKUP(TRIM(Table1[[#This Row],[Store ID]]), 'Stores Details'!B1192:B1211, 'Stores Details'!G1192:G1211, "") = "Inactive", "Yes", "No")</f>
        <v>No</v>
      </c>
      <c r="D1190" s="14" t="s">
        <v>41</v>
      </c>
      <c r="E1190" s="51">
        <v>45465</v>
      </c>
      <c r="F1190" s="14">
        <v>1</v>
      </c>
      <c r="G1190" s="17">
        <v>480.7</v>
      </c>
      <c r="H1190" s="27">
        <v>301.94</v>
      </c>
      <c r="I1190">
        <f>YEAR(Table1[[#This Row],[Date]])</f>
        <v>2024</v>
      </c>
      <c r="J1190" t="str">
        <f>"Q" &amp; ROUNDUP(MONTH(Table1[[#This Row],[Date]])/3, 0) &amp; "'" &amp; RIGHT(YEAR(Table1[[#This Row],[Date]]), 2)</f>
        <v>Q2'24</v>
      </c>
      <c r="K1190" t="str">
        <f>VLOOKUP(Table1[[#This Row],[Store ID]],Table3[[Store ID]:[City]],4,FALSE)</f>
        <v>Los Angeles</v>
      </c>
      <c r="L1190" t="str">
        <f>VLOOKUP(Table1[[#This Row],[Product Code]],Table4[[Product Code]:[Brand]],5,FALSE)</f>
        <v>VoltEdge</v>
      </c>
      <c r="M1190" t="str">
        <f>VLOOKUP(Table1[[#This Row],[Product Code]],Table4[[Product Code]:[Product Category]],3,FALSE)</f>
        <v>Laptops</v>
      </c>
      <c r="N1190" t="str">
        <f>_xlfn.XLOOKUP(Table1[[#This Row],[Product Code]],Table4[Product Code],Table4[Subcategory])</f>
        <v>Gaming Laptops</v>
      </c>
    </row>
    <row r="1191" spans="2:14" x14ac:dyDescent="0.3">
      <c r="B1191" s="26" t="s">
        <v>27</v>
      </c>
      <c r="C1191" s="26" t="str">
        <f>IF(_xlfn.XLOOKUP(TRIM(Table1[[#This Row],[Store ID]]), 'Stores Details'!B1193:B1212, 'Stores Details'!G1193:G1212, "") = "Inactive", "Yes", "No")</f>
        <v>No</v>
      </c>
      <c r="D1191" s="14" t="s">
        <v>32</v>
      </c>
      <c r="E1191" s="51">
        <v>45636</v>
      </c>
      <c r="F1191" s="14">
        <v>40</v>
      </c>
      <c r="G1191" s="17">
        <v>7319.2</v>
      </c>
      <c r="H1191" s="27">
        <v>5560.4</v>
      </c>
      <c r="I1191">
        <f>YEAR(Table1[[#This Row],[Date]])</f>
        <v>2024</v>
      </c>
      <c r="J1191" t="str">
        <f>"Q" &amp; ROUNDUP(MONTH(Table1[[#This Row],[Date]])/3, 0) &amp; "'" &amp; RIGHT(YEAR(Table1[[#This Row],[Date]]), 2)</f>
        <v>Q4'24</v>
      </c>
      <c r="K1191" t="str">
        <f>VLOOKUP(Table1[[#This Row],[Store ID]],Table3[[Store ID]:[City]],4,FALSE)</f>
        <v>New York</v>
      </c>
      <c r="L1191" t="str">
        <f>VLOOKUP(Table1[[#This Row],[Product Code]],Table4[[Product Code]:[Brand]],5,FALSE)</f>
        <v>Sony</v>
      </c>
      <c r="M1191" t="str">
        <f>VLOOKUP(Table1[[#This Row],[Product Code]],Table4[[Product Code]:[Product Category]],3,FALSE)</f>
        <v>Accessories</v>
      </c>
      <c r="N1191" t="str">
        <f>_xlfn.XLOOKUP(Table1[[#This Row],[Product Code]],Table4[Product Code],Table4[Subcategory])</f>
        <v>Chargers</v>
      </c>
    </row>
    <row r="1192" spans="2:14" x14ac:dyDescent="0.3">
      <c r="B1192" s="26" t="s">
        <v>14</v>
      </c>
      <c r="C1192" s="26" t="str">
        <f>IF(_xlfn.XLOOKUP(TRIM(Table1[[#This Row],[Store ID]]), 'Stores Details'!B1194:B1213, 'Stores Details'!G1194:G1213, "") = "Inactive", "Yes", "No")</f>
        <v>No</v>
      </c>
      <c r="D1192" s="14" t="s">
        <v>75</v>
      </c>
      <c r="E1192" s="51">
        <v>45185</v>
      </c>
      <c r="F1192" s="14">
        <v>10</v>
      </c>
      <c r="G1192" s="17">
        <v>1630.5</v>
      </c>
      <c r="H1192" s="27">
        <v>1261.0999999999999</v>
      </c>
      <c r="I1192">
        <f>YEAR(Table1[[#This Row],[Date]])</f>
        <v>2023</v>
      </c>
      <c r="J1192" t="str">
        <f>"Q" &amp; ROUNDUP(MONTH(Table1[[#This Row],[Date]])/3, 0) &amp; "'" &amp; RIGHT(YEAR(Table1[[#This Row],[Date]]), 2)</f>
        <v>Q3'23</v>
      </c>
      <c r="K1192" t="str">
        <f>VLOOKUP(Table1[[#This Row],[Store ID]],Table3[[Store ID]:[City]],4,FALSE)</f>
        <v>Los Angeles</v>
      </c>
      <c r="L1192" t="str">
        <f>VLOOKUP(Table1[[#This Row],[Product Code]],Table4[[Product Code]:[Brand]],5,FALSE)</f>
        <v>VoltEdge</v>
      </c>
      <c r="M1192" t="str">
        <f>VLOOKUP(Table1[[#This Row],[Product Code]],Table4[[Product Code]:[Product Category]],3,FALSE)</f>
        <v>Accessories</v>
      </c>
      <c r="N1192" t="str">
        <f>_xlfn.XLOOKUP(Table1[[#This Row],[Product Code]],Table4[Product Code],Table4[Subcategory])</f>
        <v>Keyboards</v>
      </c>
    </row>
    <row r="1193" spans="2:14" x14ac:dyDescent="0.3">
      <c r="B1193" s="26" t="s">
        <v>28</v>
      </c>
      <c r="C1193" s="26" t="str">
        <f>IF(_xlfn.XLOOKUP(TRIM(Table1[[#This Row],[Store ID]]), 'Stores Details'!B1195:B1214, 'Stores Details'!G1195:G1214, "") = "Inactive", "Yes", "No")</f>
        <v>No</v>
      </c>
      <c r="D1193" s="14" t="s">
        <v>32</v>
      </c>
      <c r="E1193" s="51">
        <v>45332</v>
      </c>
      <c r="F1193" s="14">
        <v>25</v>
      </c>
      <c r="G1193" s="17">
        <v>4574.5</v>
      </c>
      <c r="H1193" s="27">
        <v>3475.25</v>
      </c>
      <c r="I1193">
        <f>YEAR(Table1[[#This Row],[Date]])</f>
        <v>2024</v>
      </c>
      <c r="J1193" t="str">
        <f>"Q" &amp; ROUNDUP(MONTH(Table1[[#This Row],[Date]])/3, 0) &amp; "'" &amp; RIGHT(YEAR(Table1[[#This Row],[Date]]), 2)</f>
        <v>Q1'24</v>
      </c>
      <c r="K1193" t="str">
        <f>VLOOKUP(Table1[[#This Row],[Store ID]],Table3[[Store ID]:[City]],4,FALSE)</f>
        <v>Portland</v>
      </c>
      <c r="L1193" t="str">
        <f>VLOOKUP(Table1[[#This Row],[Product Code]],Table4[[Product Code]:[Brand]],5,FALSE)</f>
        <v>Sony</v>
      </c>
      <c r="M1193" t="str">
        <f>VLOOKUP(Table1[[#This Row],[Product Code]],Table4[[Product Code]:[Product Category]],3,FALSE)</f>
        <v>Accessories</v>
      </c>
      <c r="N1193" t="str">
        <f>_xlfn.XLOOKUP(Table1[[#This Row],[Product Code]],Table4[Product Code],Table4[Subcategory])</f>
        <v>Chargers</v>
      </c>
    </row>
    <row r="1194" spans="2:14" x14ac:dyDescent="0.3">
      <c r="B1194" s="26" t="s">
        <v>30</v>
      </c>
      <c r="C1194" s="26" t="str">
        <f>IF(_xlfn.XLOOKUP(TRIM(Table1[[#This Row],[Store ID]]), 'Stores Details'!B1196:B1215, 'Stores Details'!G1196:G1215, "") = "Inactive", "Yes", "No")</f>
        <v>No</v>
      </c>
      <c r="D1194" s="14" t="s">
        <v>79</v>
      </c>
      <c r="E1194" s="51">
        <v>45181</v>
      </c>
      <c r="F1194" s="14">
        <v>7</v>
      </c>
      <c r="G1194" s="17">
        <v>6217.47</v>
      </c>
      <c r="H1194" s="27">
        <v>5057.1500000000005</v>
      </c>
      <c r="I1194">
        <f>YEAR(Table1[[#This Row],[Date]])</f>
        <v>2023</v>
      </c>
      <c r="J1194" t="str">
        <f>"Q" &amp; ROUNDUP(MONTH(Table1[[#This Row],[Date]])/3, 0) &amp; "'" &amp; RIGHT(YEAR(Table1[[#This Row],[Date]]), 2)</f>
        <v>Q3'23</v>
      </c>
      <c r="K1194" t="str">
        <f>VLOOKUP(Table1[[#This Row],[Store ID]],Table3[[Store ID]:[City]],4,FALSE)</f>
        <v>Nashville</v>
      </c>
      <c r="L1194" t="str">
        <f>VLOOKUP(Table1[[#This Row],[Product Code]],Table4[[Product Code]:[Brand]],5,FALSE)</f>
        <v>Sony</v>
      </c>
      <c r="M1194" t="str">
        <f>VLOOKUP(Table1[[#This Row],[Product Code]],Table4[[Product Code]:[Product Category]],3,FALSE)</f>
        <v>Accessories</v>
      </c>
      <c r="N1194" t="str">
        <f>_xlfn.XLOOKUP(Table1[[#This Row],[Product Code]],Table4[Product Code],Table4[Subcategory])</f>
        <v>Keyboards</v>
      </c>
    </row>
    <row r="1195" spans="2:14" x14ac:dyDescent="0.3">
      <c r="B1195" s="26" t="s">
        <v>14</v>
      </c>
      <c r="C1195" s="26" t="str">
        <f>IF(_xlfn.XLOOKUP(TRIM(Table1[[#This Row],[Store ID]]), 'Stores Details'!B1197:B1216, 'Stores Details'!G1197:G1216, "") = "Inactive", "Yes", "No")</f>
        <v>No</v>
      </c>
      <c r="D1195" s="14" t="s">
        <v>15</v>
      </c>
      <c r="E1195" s="51">
        <v>45512</v>
      </c>
      <c r="F1195" s="14">
        <v>15</v>
      </c>
      <c r="G1195" s="17">
        <v>8436.15</v>
      </c>
      <c r="H1195" s="27">
        <v>6441.45</v>
      </c>
      <c r="I1195">
        <f>YEAR(Table1[[#This Row],[Date]])</f>
        <v>2024</v>
      </c>
      <c r="J1195" t="str">
        <f>"Q" &amp; ROUNDUP(MONTH(Table1[[#This Row],[Date]])/3, 0) &amp; "'" &amp; RIGHT(YEAR(Table1[[#This Row],[Date]]), 2)</f>
        <v>Q3'24</v>
      </c>
      <c r="K1195" t="str">
        <f>VLOOKUP(Table1[[#This Row],[Store ID]],Table3[[Store ID]:[City]],4,FALSE)</f>
        <v>Los Angeles</v>
      </c>
      <c r="L1195" t="str">
        <f>VLOOKUP(Table1[[#This Row],[Product Code]],Table4[[Product Code]:[Brand]],5,FALSE)</f>
        <v>Bose</v>
      </c>
      <c r="M1195" t="str">
        <f>VLOOKUP(Table1[[#This Row],[Product Code]],Table4[[Product Code]:[Product Category]],3,FALSE)</f>
        <v>Accessories</v>
      </c>
      <c r="N1195" t="str">
        <f>_xlfn.XLOOKUP(Table1[[#This Row],[Product Code]],Table4[Product Code],Table4[Subcategory])</f>
        <v>Mice</v>
      </c>
    </row>
    <row r="1196" spans="2:14" x14ac:dyDescent="0.3">
      <c r="B1196" s="26" t="s">
        <v>14</v>
      </c>
      <c r="C1196" s="26" t="str">
        <f>IF(_xlfn.XLOOKUP(TRIM(Table1[[#This Row],[Store ID]]), 'Stores Details'!B1198:B1217, 'Stores Details'!G1198:G1217, "") = "Inactive", "Yes", "No")</f>
        <v>No</v>
      </c>
      <c r="D1196" s="14" t="s">
        <v>34</v>
      </c>
      <c r="E1196" s="51">
        <v>45431</v>
      </c>
      <c r="F1196" s="14">
        <v>18</v>
      </c>
      <c r="G1196" s="17">
        <v>5816.7</v>
      </c>
      <c r="H1196" s="27">
        <v>3597.4800000000005</v>
      </c>
      <c r="I1196">
        <f>YEAR(Table1[[#This Row],[Date]])</f>
        <v>2024</v>
      </c>
      <c r="J1196" t="str">
        <f>"Q" &amp; ROUNDUP(MONTH(Table1[[#This Row],[Date]])/3, 0) &amp; "'" &amp; RIGHT(YEAR(Table1[[#This Row],[Date]]), 2)</f>
        <v>Q2'24</v>
      </c>
      <c r="K1196" t="str">
        <f>VLOOKUP(Table1[[#This Row],[Store ID]],Table3[[Store ID]:[City]],4,FALSE)</f>
        <v>Los Angeles</v>
      </c>
      <c r="L1196" t="str">
        <f>VLOOKUP(Table1[[#This Row],[Product Code]],Table4[[Product Code]:[Brand]],5,FALSE)</f>
        <v>Samsung</v>
      </c>
      <c r="M1196" t="str">
        <f>VLOOKUP(Table1[[#This Row],[Product Code]],Table4[[Product Code]:[Product Category]],3,FALSE)</f>
        <v>Gaming Consoles</v>
      </c>
      <c r="N1196" t="str">
        <f>_xlfn.XLOOKUP(Table1[[#This Row],[Product Code]],Table4[Product Code],Table4[Subcategory])</f>
        <v>Game Consoles</v>
      </c>
    </row>
    <row r="1197" spans="2:14" x14ac:dyDescent="0.3">
      <c r="B1197" s="26" t="s">
        <v>17</v>
      </c>
      <c r="C1197" s="26" t="str">
        <f>IF(_xlfn.XLOOKUP(TRIM(Table1[[#This Row],[Store ID]]), 'Stores Details'!B1199:B1218, 'Stores Details'!G1199:G1218, "") = "Inactive", "Yes", "No")</f>
        <v>No</v>
      </c>
      <c r="D1197" s="14" t="s">
        <v>15</v>
      </c>
      <c r="E1197" s="51">
        <v>45527</v>
      </c>
      <c r="F1197" s="14">
        <v>16</v>
      </c>
      <c r="G1197" s="17">
        <v>8998.56</v>
      </c>
      <c r="H1197" s="27">
        <v>6870.88</v>
      </c>
      <c r="I1197">
        <f>YEAR(Table1[[#This Row],[Date]])</f>
        <v>2024</v>
      </c>
      <c r="J1197" t="str">
        <f>"Q" &amp; ROUNDUP(MONTH(Table1[[#This Row],[Date]])/3, 0) &amp; "'" &amp; RIGHT(YEAR(Table1[[#This Row],[Date]]), 2)</f>
        <v>Q3'24</v>
      </c>
      <c r="K1197" t="str">
        <f>VLOOKUP(Table1[[#This Row],[Store ID]],Table3[[Store ID]:[City]],4,FALSE)</f>
        <v>Richmond</v>
      </c>
      <c r="L1197" t="str">
        <f>VLOOKUP(Table1[[#This Row],[Product Code]],Table4[[Product Code]:[Brand]],5,FALSE)</f>
        <v>Bose</v>
      </c>
      <c r="M1197" t="str">
        <f>VLOOKUP(Table1[[#This Row],[Product Code]],Table4[[Product Code]:[Product Category]],3,FALSE)</f>
        <v>Accessories</v>
      </c>
      <c r="N1197" t="str">
        <f>_xlfn.XLOOKUP(Table1[[#This Row],[Product Code]],Table4[Product Code],Table4[Subcategory])</f>
        <v>Mice</v>
      </c>
    </row>
    <row r="1198" spans="2:14" x14ac:dyDescent="0.3">
      <c r="B1198" s="26" t="s">
        <v>25</v>
      </c>
      <c r="C1198" s="26" t="str">
        <f>IF(_xlfn.XLOOKUP(TRIM(Table1[[#This Row],[Store ID]]), 'Stores Details'!B1200:B1219, 'Stores Details'!G1200:G1219, "") = "Inactive", "Yes", "No")</f>
        <v>No</v>
      </c>
      <c r="D1198" s="14" t="s">
        <v>42</v>
      </c>
      <c r="E1198" s="51">
        <v>45465</v>
      </c>
      <c r="F1198" s="14">
        <v>5</v>
      </c>
      <c r="G1198" s="17">
        <v>6378.0499999999993</v>
      </c>
      <c r="H1198" s="27">
        <v>3976.95</v>
      </c>
      <c r="I1198">
        <f>YEAR(Table1[[#This Row],[Date]])</f>
        <v>2024</v>
      </c>
      <c r="J1198" t="str">
        <f>"Q" &amp; ROUNDUP(MONTH(Table1[[#This Row],[Date]])/3, 0) &amp; "'" &amp; RIGHT(YEAR(Table1[[#This Row],[Date]]), 2)</f>
        <v>Q2'24</v>
      </c>
      <c r="K1198" t="str">
        <f>VLOOKUP(Table1[[#This Row],[Store ID]],Table3[[Store ID]:[City]],4,FALSE)</f>
        <v>Dallas</v>
      </c>
      <c r="L1198" t="str">
        <f>VLOOKUP(Table1[[#This Row],[Product Code]],Table4[[Product Code]:[Brand]],5,FALSE)</f>
        <v>Dell</v>
      </c>
      <c r="M1198" t="str">
        <f>VLOOKUP(Table1[[#This Row],[Product Code]],Table4[[Product Code]:[Product Category]],3,FALSE)</f>
        <v>Headphones</v>
      </c>
      <c r="N1198" t="str">
        <f>_xlfn.XLOOKUP(Table1[[#This Row],[Product Code]],Table4[Product Code],Table4[Subcategory])</f>
        <v>Wired Headphones</v>
      </c>
    </row>
    <row r="1199" spans="2:14" x14ac:dyDescent="0.3">
      <c r="B1199" s="26" t="s">
        <v>20</v>
      </c>
      <c r="C1199" s="26" t="str">
        <f>IF(_xlfn.XLOOKUP(TRIM(Table1[[#This Row],[Store ID]]), 'Stores Details'!B1201:B1220, 'Stores Details'!G1201:G1220, "") = "Inactive", "Yes", "No")</f>
        <v>No</v>
      </c>
      <c r="D1199" s="14" t="s">
        <v>53</v>
      </c>
      <c r="E1199" s="51">
        <v>44973</v>
      </c>
      <c r="F1199" s="14">
        <v>17</v>
      </c>
      <c r="G1199" s="17">
        <v>1356.77</v>
      </c>
      <c r="H1199" s="27">
        <v>1088.3399999999999</v>
      </c>
      <c r="I1199">
        <f>YEAR(Table1[[#This Row],[Date]])</f>
        <v>2023</v>
      </c>
      <c r="J1199" t="str">
        <f>"Q" &amp; ROUNDUP(MONTH(Table1[[#This Row],[Date]])/3, 0) &amp; "'" &amp; RIGHT(YEAR(Table1[[#This Row],[Date]]), 2)</f>
        <v>Q1'23</v>
      </c>
      <c r="K1199" t="str">
        <f>VLOOKUP(Table1[[#This Row],[Store ID]],Table3[[Store ID]:[City]],4,FALSE)</f>
        <v>Denver</v>
      </c>
      <c r="L1199" t="str">
        <f>VLOOKUP(Table1[[#This Row],[Product Code]],Table4[[Product Code]:[Brand]],5,FALSE)</f>
        <v>HP</v>
      </c>
      <c r="M1199" t="str">
        <f>VLOOKUP(Table1[[#This Row],[Product Code]],Table4[[Product Code]:[Product Category]],3,FALSE)</f>
        <v>Laptops</v>
      </c>
      <c r="N1199" t="str">
        <f>_xlfn.XLOOKUP(Table1[[#This Row],[Product Code]],Table4[Product Code],Table4[Subcategory])</f>
        <v>Ultrabooks</v>
      </c>
    </row>
    <row r="1200" spans="2:14" x14ac:dyDescent="0.3">
      <c r="B1200" s="26" t="s">
        <v>21</v>
      </c>
      <c r="C1200" s="26" t="str">
        <f>IF(_xlfn.XLOOKUP(TRIM(Table1[[#This Row],[Store ID]]), 'Stores Details'!B1202:B1221, 'Stores Details'!G1202:G1221, "") = "Inactive", "Yes", "No")</f>
        <v>No</v>
      </c>
      <c r="D1200" s="14" t="s">
        <v>53</v>
      </c>
      <c r="E1200" s="51">
        <v>45427</v>
      </c>
      <c r="F1200" s="14">
        <v>17</v>
      </c>
      <c r="G1200" s="17">
        <v>1356.77</v>
      </c>
      <c r="H1200" s="27">
        <v>1088.3399999999999</v>
      </c>
      <c r="I1200">
        <f>YEAR(Table1[[#This Row],[Date]])</f>
        <v>2024</v>
      </c>
      <c r="J1200" t="str">
        <f>"Q" &amp; ROUNDUP(MONTH(Table1[[#This Row],[Date]])/3, 0) &amp; "'" &amp; RIGHT(YEAR(Table1[[#This Row],[Date]]), 2)</f>
        <v>Q2'24</v>
      </c>
      <c r="K1200" t="str">
        <f>VLOOKUP(Table1[[#This Row],[Store ID]],Table3[[Store ID]:[City]],4,FALSE)</f>
        <v>Raleigh</v>
      </c>
      <c r="L1200" t="str">
        <f>VLOOKUP(Table1[[#This Row],[Product Code]],Table4[[Product Code]:[Brand]],5,FALSE)</f>
        <v>HP</v>
      </c>
      <c r="M1200" t="str">
        <f>VLOOKUP(Table1[[#This Row],[Product Code]],Table4[[Product Code]:[Product Category]],3,FALSE)</f>
        <v>Laptops</v>
      </c>
      <c r="N1200" t="str">
        <f>_xlfn.XLOOKUP(Table1[[#This Row],[Product Code]],Table4[Product Code],Table4[Subcategory])</f>
        <v>Ultrabooks</v>
      </c>
    </row>
    <row r="1201" spans="2:14" x14ac:dyDescent="0.3">
      <c r="B1201" s="26" t="s">
        <v>22</v>
      </c>
      <c r="C1201" s="26" t="str">
        <f>IF(_xlfn.XLOOKUP(TRIM(Table1[[#This Row],[Store ID]]), 'Stores Details'!B1203:B1222, 'Stores Details'!G1203:G1222, "") = "Inactive", "Yes", "No")</f>
        <v>No</v>
      </c>
      <c r="D1201" s="14" t="s">
        <v>61</v>
      </c>
      <c r="E1201" s="51">
        <v>45181</v>
      </c>
      <c r="F1201" s="14">
        <v>13</v>
      </c>
      <c r="G1201" s="17">
        <v>4607.46</v>
      </c>
      <c r="H1201" s="27">
        <v>3289.78</v>
      </c>
      <c r="I1201">
        <f>YEAR(Table1[[#This Row],[Date]])</f>
        <v>2023</v>
      </c>
      <c r="J1201" t="str">
        <f>"Q" &amp; ROUNDUP(MONTH(Table1[[#This Row],[Date]])/3, 0) &amp; "'" &amp; RIGHT(YEAR(Table1[[#This Row],[Date]]), 2)</f>
        <v>Q3'23</v>
      </c>
      <c r="K1201" t="str">
        <f>VLOOKUP(Table1[[#This Row],[Store ID]],Table3[[Store ID]:[City]],4,FALSE)</f>
        <v>Detroit</v>
      </c>
      <c r="L1201" t="str">
        <f>VLOOKUP(Table1[[#This Row],[Product Code]],Table4[[Product Code]:[Brand]],5,FALSE)</f>
        <v>VoltEdge</v>
      </c>
      <c r="M1201" t="str">
        <f>VLOOKUP(Table1[[#This Row],[Product Code]],Table4[[Product Code]:[Product Category]],3,FALSE)</f>
        <v>Headphones</v>
      </c>
      <c r="N1201" t="str">
        <f>_xlfn.XLOOKUP(Table1[[#This Row],[Product Code]],Table4[Product Code],Table4[Subcategory])</f>
        <v>Wired Headphones</v>
      </c>
    </row>
    <row r="1202" spans="2:14" x14ac:dyDescent="0.3">
      <c r="B1202" s="26" t="s">
        <v>30</v>
      </c>
      <c r="C1202" s="26" t="str">
        <f>IF(_xlfn.XLOOKUP(TRIM(Table1[[#This Row],[Store ID]]), 'Stores Details'!B1204:B1223, 'Stores Details'!G1204:G1223, "") = "Inactive", "Yes", "No")</f>
        <v>No</v>
      </c>
      <c r="D1202" s="14" t="s">
        <v>65</v>
      </c>
      <c r="E1202" s="51">
        <v>44965</v>
      </c>
      <c r="F1202" s="14">
        <v>16</v>
      </c>
      <c r="G1202" s="17">
        <v>23124.799999999999</v>
      </c>
      <c r="H1202" s="27">
        <v>15524.32</v>
      </c>
      <c r="I1202">
        <f>YEAR(Table1[[#This Row],[Date]])</f>
        <v>2023</v>
      </c>
      <c r="J1202" t="str">
        <f>"Q" &amp; ROUNDUP(MONTH(Table1[[#This Row],[Date]])/3, 0) &amp; "'" &amp; RIGHT(YEAR(Table1[[#This Row],[Date]]), 2)</f>
        <v>Q1'23</v>
      </c>
      <c r="K1202" t="str">
        <f>VLOOKUP(Table1[[#This Row],[Store ID]],Table3[[Store ID]:[City]],4,FALSE)</f>
        <v>Nashville</v>
      </c>
      <c r="L1202" t="str">
        <f>VLOOKUP(Table1[[#This Row],[Product Code]],Table4[[Product Code]:[Brand]],5,FALSE)</f>
        <v>VoltEdge</v>
      </c>
      <c r="M1202" t="str">
        <f>VLOOKUP(Table1[[#This Row],[Product Code]],Table4[[Product Code]:[Product Category]],3,FALSE)</f>
        <v>Smart Gadgets</v>
      </c>
      <c r="N1202" t="str">
        <f>_xlfn.XLOOKUP(Table1[[#This Row],[Product Code]],Table4[Product Code],Table4[Subcategory])</f>
        <v>Smartwatches</v>
      </c>
    </row>
    <row r="1203" spans="2:14" x14ac:dyDescent="0.3">
      <c r="B1203" s="26" t="s">
        <v>16</v>
      </c>
      <c r="C1203" s="26" t="str">
        <f>IF(_xlfn.XLOOKUP(TRIM(Table1[[#This Row],[Store ID]]), 'Stores Details'!B1205:B1224, 'Stores Details'!G1205:G1224, "") = "Inactive", "Yes", "No")</f>
        <v>No</v>
      </c>
      <c r="D1203" s="14" t="s">
        <v>65</v>
      </c>
      <c r="E1203" s="51">
        <v>45023</v>
      </c>
      <c r="F1203" s="14">
        <v>9</v>
      </c>
      <c r="G1203" s="17">
        <v>13007.699999999999</v>
      </c>
      <c r="H1203" s="27">
        <v>8732.43</v>
      </c>
      <c r="I1203">
        <f>YEAR(Table1[[#This Row],[Date]])</f>
        <v>2023</v>
      </c>
      <c r="J1203" t="str">
        <f>"Q" &amp; ROUNDUP(MONTH(Table1[[#This Row],[Date]])/3, 0) &amp; "'" &amp; RIGHT(YEAR(Table1[[#This Row],[Date]]), 2)</f>
        <v>Q2'23</v>
      </c>
      <c r="K1203" t="str">
        <f>VLOOKUP(Table1[[#This Row],[Store ID]],Table3[[Store ID]:[City]],4,FALSE)</f>
        <v>Chicago</v>
      </c>
      <c r="L1203" t="str">
        <f>VLOOKUP(Table1[[#This Row],[Product Code]],Table4[[Product Code]:[Brand]],5,FALSE)</f>
        <v>VoltEdge</v>
      </c>
      <c r="M1203" t="str">
        <f>VLOOKUP(Table1[[#This Row],[Product Code]],Table4[[Product Code]:[Product Category]],3,FALSE)</f>
        <v>Smart Gadgets</v>
      </c>
      <c r="N1203" t="str">
        <f>_xlfn.XLOOKUP(Table1[[#This Row],[Product Code]],Table4[Product Code],Table4[Subcategory])</f>
        <v>Smartwatches</v>
      </c>
    </row>
    <row r="1204" spans="2:14" x14ac:dyDescent="0.3">
      <c r="B1204" s="26" t="s">
        <v>14</v>
      </c>
      <c r="C1204" s="26" t="str">
        <f>IF(_xlfn.XLOOKUP(TRIM(Table1[[#This Row],[Store ID]]), 'Stores Details'!B1206:B1225, 'Stores Details'!G1206:G1225, "") = "Inactive", "Yes", "No")</f>
        <v>No</v>
      </c>
      <c r="D1204" s="14" t="s">
        <v>37</v>
      </c>
      <c r="E1204" s="51">
        <v>45439</v>
      </c>
      <c r="F1204" s="14">
        <v>11</v>
      </c>
      <c r="G1204" s="17">
        <v>16186.060000000001</v>
      </c>
      <c r="H1204" s="27">
        <v>10952.15</v>
      </c>
      <c r="I1204">
        <f>YEAR(Table1[[#This Row],[Date]])</f>
        <v>2024</v>
      </c>
      <c r="J1204" t="str">
        <f>"Q" &amp; ROUNDUP(MONTH(Table1[[#This Row],[Date]])/3, 0) &amp; "'" &amp; RIGHT(YEAR(Table1[[#This Row],[Date]]), 2)</f>
        <v>Q2'24</v>
      </c>
      <c r="K1204" t="str">
        <f>VLOOKUP(Table1[[#This Row],[Store ID]],Table3[[Store ID]:[City]],4,FALSE)</f>
        <v>Los Angeles</v>
      </c>
      <c r="L1204" t="str">
        <f>VLOOKUP(Table1[[#This Row],[Product Code]],Table4[[Product Code]:[Brand]],5,FALSE)</f>
        <v>VoltEdge</v>
      </c>
      <c r="M1204" t="str">
        <f>VLOOKUP(Table1[[#This Row],[Product Code]],Table4[[Product Code]:[Product Category]],3,FALSE)</f>
        <v>Smart Gadgets</v>
      </c>
      <c r="N1204" t="str">
        <f>_xlfn.XLOOKUP(Table1[[#This Row],[Product Code]],Table4[Product Code],Table4[Subcategory])</f>
        <v>Fitness Bands</v>
      </c>
    </row>
    <row r="1205" spans="2:14" x14ac:dyDescent="0.3">
      <c r="B1205" s="26" t="s">
        <v>29</v>
      </c>
      <c r="C1205" s="26" t="str">
        <f>IF(_xlfn.XLOOKUP(TRIM(Table1[[#This Row],[Store ID]]), 'Stores Details'!B1207:B1226, 'Stores Details'!G1207:G1226, "") = "Inactive", "Yes", "No")</f>
        <v>No</v>
      </c>
      <c r="D1205" s="14" t="s">
        <v>41</v>
      </c>
      <c r="E1205" s="51">
        <v>45561</v>
      </c>
      <c r="F1205" s="14">
        <v>8</v>
      </c>
      <c r="G1205" s="17">
        <v>3845.6</v>
      </c>
      <c r="H1205" s="27">
        <v>2415.52</v>
      </c>
      <c r="I1205">
        <f>YEAR(Table1[[#This Row],[Date]])</f>
        <v>2024</v>
      </c>
      <c r="J1205" t="str">
        <f>"Q" &amp; ROUNDUP(MONTH(Table1[[#This Row],[Date]])/3, 0) &amp; "'" &amp; RIGHT(YEAR(Table1[[#This Row],[Date]]), 2)</f>
        <v>Q3'24</v>
      </c>
      <c r="K1205" t="str">
        <f>VLOOKUP(Table1[[#This Row],[Store ID]],Table3[[Store ID]:[City]],4,FALSE)</f>
        <v>Kansas City</v>
      </c>
      <c r="L1205" t="str">
        <f>VLOOKUP(Table1[[#This Row],[Product Code]],Table4[[Product Code]:[Brand]],5,FALSE)</f>
        <v>VoltEdge</v>
      </c>
      <c r="M1205" t="str">
        <f>VLOOKUP(Table1[[#This Row],[Product Code]],Table4[[Product Code]:[Product Category]],3,FALSE)</f>
        <v>Laptops</v>
      </c>
      <c r="N1205" t="str">
        <f>_xlfn.XLOOKUP(Table1[[#This Row],[Product Code]],Table4[Product Code],Table4[Subcategory])</f>
        <v>Gaming Laptops</v>
      </c>
    </row>
    <row r="1206" spans="2:14" x14ac:dyDescent="0.3">
      <c r="B1206" s="26" t="s">
        <v>21</v>
      </c>
      <c r="C1206" s="26" t="str">
        <f>IF(_xlfn.XLOOKUP(TRIM(Table1[[#This Row],[Store ID]]), 'Stores Details'!B1208:B1227, 'Stores Details'!G1208:G1227, "") = "Inactive", "Yes", "No")</f>
        <v>No</v>
      </c>
      <c r="D1206" s="14" t="s">
        <v>46</v>
      </c>
      <c r="E1206" s="51">
        <v>45457</v>
      </c>
      <c r="F1206" s="14">
        <v>2</v>
      </c>
      <c r="G1206" s="17">
        <v>1766.8</v>
      </c>
      <c r="H1206" s="27">
        <v>1208.98</v>
      </c>
      <c r="I1206">
        <f>YEAR(Table1[[#This Row],[Date]])</f>
        <v>2024</v>
      </c>
      <c r="J1206" t="str">
        <f>"Q" &amp; ROUNDUP(MONTH(Table1[[#This Row],[Date]])/3, 0) &amp; "'" &amp; RIGHT(YEAR(Table1[[#This Row],[Date]]), 2)</f>
        <v>Q2'24</v>
      </c>
      <c r="K1206" t="str">
        <f>VLOOKUP(Table1[[#This Row],[Store ID]],Table3[[Store ID]:[City]],4,FALSE)</f>
        <v>Raleigh</v>
      </c>
      <c r="L1206" t="str">
        <f>VLOOKUP(Table1[[#This Row],[Product Code]],Table4[[Product Code]:[Brand]],5,FALSE)</f>
        <v>Bose</v>
      </c>
      <c r="M1206" t="str">
        <f>VLOOKUP(Table1[[#This Row],[Product Code]],Table4[[Product Code]:[Product Category]],3,FALSE)</f>
        <v>Headphones</v>
      </c>
      <c r="N1206" t="str">
        <f>_xlfn.XLOOKUP(Table1[[#This Row],[Product Code]],Table4[Product Code],Table4[Subcategory])</f>
        <v>Wireless Headphones</v>
      </c>
    </row>
    <row r="1207" spans="2:14" x14ac:dyDescent="0.3">
      <c r="B1207" s="26" t="s">
        <v>24</v>
      </c>
      <c r="C1207" s="26" t="str">
        <f>IF(_xlfn.XLOOKUP(TRIM(Table1[[#This Row],[Store ID]]), 'Stores Details'!B1209:B1228, 'Stores Details'!G1209:G1228, "") = "Inactive", "Yes", "No")</f>
        <v>No</v>
      </c>
      <c r="D1207" s="14" t="s">
        <v>63</v>
      </c>
      <c r="E1207" s="51">
        <v>45176</v>
      </c>
      <c r="F1207" s="14">
        <v>14</v>
      </c>
      <c r="G1207" s="17">
        <v>4646.32</v>
      </c>
      <c r="H1207" s="27">
        <v>2767.94</v>
      </c>
      <c r="I1207">
        <f>YEAR(Table1[[#This Row],[Date]])</f>
        <v>2023</v>
      </c>
      <c r="J1207" t="str">
        <f>"Q" &amp; ROUNDUP(MONTH(Table1[[#This Row],[Date]])/3, 0) &amp; "'" &amp; RIGHT(YEAR(Table1[[#This Row],[Date]]), 2)</f>
        <v>Q3'23</v>
      </c>
      <c r="K1207" t="str">
        <f>VLOOKUP(Table1[[#This Row],[Store ID]],Table3[[Store ID]:[City]],4,FALSE)</f>
        <v>Atlanta</v>
      </c>
      <c r="L1207" t="str">
        <f>VLOOKUP(Table1[[#This Row],[Product Code]],Table4[[Product Code]:[Brand]],5,FALSE)</f>
        <v>Samsung</v>
      </c>
      <c r="M1207" t="str">
        <f>VLOOKUP(Table1[[#This Row],[Product Code]],Table4[[Product Code]:[Product Category]],3,FALSE)</f>
        <v>Laptops</v>
      </c>
      <c r="N1207" t="str">
        <f>_xlfn.XLOOKUP(Table1[[#This Row],[Product Code]],Table4[Product Code],Table4[Subcategory])</f>
        <v>Gaming Laptops</v>
      </c>
    </row>
    <row r="1208" spans="2:14" x14ac:dyDescent="0.3">
      <c r="B1208" s="26" t="s">
        <v>27</v>
      </c>
      <c r="C1208" s="26" t="str">
        <f>IF(_xlfn.XLOOKUP(TRIM(Table1[[#This Row],[Store ID]]), 'Stores Details'!B1210:B1229, 'Stores Details'!G1210:G1229, "") = "Inactive", "Yes", "No")</f>
        <v>No</v>
      </c>
      <c r="D1208" s="14" t="s">
        <v>36</v>
      </c>
      <c r="E1208" s="51">
        <v>45374</v>
      </c>
      <c r="F1208" s="14">
        <v>20</v>
      </c>
      <c r="G1208" s="17">
        <v>14599.6</v>
      </c>
      <c r="H1208" s="27">
        <v>11779.8</v>
      </c>
      <c r="I1208">
        <f>YEAR(Table1[[#This Row],[Date]])</f>
        <v>2024</v>
      </c>
      <c r="J1208" t="str">
        <f>"Q" &amp; ROUNDUP(MONTH(Table1[[#This Row],[Date]])/3, 0) &amp; "'" &amp; RIGHT(YEAR(Table1[[#This Row],[Date]]), 2)</f>
        <v>Q1'24</v>
      </c>
      <c r="K1208" t="str">
        <f>VLOOKUP(Table1[[#This Row],[Store ID]],Table3[[Store ID]:[City]],4,FALSE)</f>
        <v>New York</v>
      </c>
      <c r="L1208" t="str">
        <f>VLOOKUP(Table1[[#This Row],[Product Code]],Table4[[Product Code]:[Brand]],5,FALSE)</f>
        <v>VoltEdge</v>
      </c>
      <c r="M1208" t="str">
        <f>VLOOKUP(Table1[[#This Row],[Product Code]],Table4[[Product Code]:[Product Category]],3,FALSE)</f>
        <v>Gaming Consoles</v>
      </c>
      <c r="N1208" t="str">
        <f>_xlfn.XLOOKUP(Table1[[#This Row],[Product Code]],Table4[Product Code],Table4[Subcategory])</f>
        <v>VR Headsets</v>
      </c>
    </row>
    <row r="1209" spans="2:14" x14ac:dyDescent="0.3">
      <c r="B1209" s="26" t="s">
        <v>14</v>
      </c>
      <c r="C1209" s="26" t="str">
        <f>IF(_xlfn.XLOOKUP(TRIM(Table1[[#This Row],[Store ID]]), 'Stores Details'!B1211:B1230, 'Stores Details'!G1211:G1230, "") = "Inactive", "Yes", "No")</f>
        <v>No</v>
      </c>
      <c r="D1209" s="14" t="s">
        <v>33</v>
      </c>
      <c r="E1209" s="51">
        <v>45566</v>
      </c>
      <c r="F1209" s="14">
        <v>29</v>
      </c>
      <c r="G1209" s="17">
        <v>6861.6900000000005</v>
      </c>
      <c r="H1209" s="27">
        <v>5311.9299999999994</v>
      </c>
      <c r="I1209">
        <f>YEAR(Table1[[#This Row],[Date]])</f>
        <v>2024</v>
      </c>
      <c r="J1209" t="str">
        <f>"Q" &amp; ROUNDUP(MONTH(Table1[[#This Row],[Date]])/3, 0) &amp; "'" &amp; RIGHT(YEAR(Table1[[#This Row],[Date]]), 2)</f>
        <v>Q4'24</v>
      </c>
      <c r="K1209" t="str">
        <f>VLOOKUP(Table1[[#This Row],[Store ID]],Table3[[Store ID]:[City]],4,FALSE)</f>
        <v>Los Angeles</v>
      </c>
      <c r="L1209" t="str">
        <f>VLOOKUP(Table1[[#This Row],[Product Code]],Table4[[Product Code]:[Brand]],5,FALSE)</f>
        <v>VoltEdge</v>
      </c>
      <c r="M1209" t="str">
        <f>VLOOKUP(Table1[[#This Row],[Product Code]],Table4[[Product Code]:[Product Category]],3,FALSE)</f>
        <v>Headphones</v>
      </c>
      <c r="N1209" t="str">
        <f>_xlfn.XLOOKUP(Table1[[#This Row],[Product Code]],Table4[Product Code],Table4[Subcategory])</f>
        <v>Wired Headphones</v>
      </c>
    </row>
    <row r="1210" spans="2:14" x14ac:dyDescent="0.3">
      <c r="B1210" s="26" t="s">
        <v>26</v>
      </c>
      <c r="C1210" s="26" t="str">
        <f>IF(_xlfn.XLOOKUP(TRIM(Table1[[#This Row],[Store ID]]), 'Stores Details'!B1212:B1231, 'Stores Details'!G1212:G1231, "") = "Inactive", "Yes", "No")</f>
        <v>No</v>
      </c>
      <c r="D1210" s="14" t="s">
        <v>59</v>
      </c>
      <c r="E1210" s="51">
        <v>45106</v>
      </c>
      <c r="F1210" s="14">
        <v>18</v>
      </c>
      <c r="G1210" s="17">
        <v>3517.7400000000002</v>
      </c>
      <c r="H1210" s="27">
        <v>2627.1</v>
      </c>
      <c r="I1210">
        <f>YEAR(Table1[[#This Row],[Date]])</f>
        <v>2023</v>
      </c>
      <c r="J1210" t="str">
        <f>"Q" &amp; ROUNDUP(MONTH(Table1[[#This Row],[Date]])/3, 0) &amp; "'" &amp; RIGHT(YEAR(Table1[[#This Row],[Date]]), 2)</f>
        <v>Q2'23</v>
      </c>
      <c r="K1210" t="str">
        <f>VLOOKUP(Table1[[#This Row],[Store ID]],Table3[[Store ID]:[City]],4,FALSE)</f>
        <v>Philadelphia</v>
      </c>
      <c r="L1210" t="str">
        <f>VLOOKUP(Table1[[#This Row],[Product Code]],Table4[[Product Code]:[Brand]],5,FALSE)</f>
        <v>ASUS</v>
      </c>
      <c r="M1210" t="str">
        <f>VLOOKUP(Table1[[#This Row],[Product Code]],Table4[[Product Code]:[Product Category]],3,FALSE)</f>
        <v>Headphones</v>
      </c>
      <c r="N1210" t="str">
        <f>_xlfn.XLOOKUP(Table1[[#This Row],[Product Code]],Table4[Product Code],Table4[Subcategory])</f>
        <v>Wireless Earbuds</v>
      </c>
    </row>
    <row r="1211" spans="2:14" x14ac:dyDescent="0.3">
      <c r="B1211" s="26" t="s">
        <v>19</v>
      </c>
      <c r="C1211" s="26" t="str">
        <f>IF(_xlfn.XLOOKUP(TRIM(Table1[[#This Row],[Store ID]]), 'Stores Details'!B1213:B1232, 'Stores Details'!G1213:G1232, "") = "Inactive", "Yes", "No")</f>
        <v>No</v>
      </c>
      <c r="D1211" s="14" t="s">
        <v>41</v>
      </c>
      <c r="E1211" s="51">
        <v>45418</v>
      </c>
      <c r="F1211" s="14">
        <v>19</v>
      </c>
      <c r="G1211" s="17">
        <v>9133.2999999999993</v>
      </c>
      <c r="H1211" s="27">
        <v>5736.86</v>
      </c>
      <c r="I1211">
        <f>YEAR(Table1[[#This Row],[Date]])</f>
        <v>2024</v>
      </c>
      <c r="J1211" t="str">
        <f>"Q" &amp; ROUNDUP(MONTH(Table1[[#This Row],[Date]])/3, 0) &amp; "'" &amp; RIGHT(YEAR(Table1[[#This Row],[Date]]), 2)</f>
        <v>Q2'24</v>
      </c>
      <c r="K1211" t="str">
        <f>VLOOKUP(Table1[[#This Row],[Store ID]],Table3[[Store ID]:[City]],4,FALSE)</f>
        <v>Honolulu</v>
      </c>
      <c r="L1211" t="str">
        <f>VLOOKUP(Table1[[#This Row],[Product Code]],Table4[[Product Code]:[Brand]],5,FALSE)</f>
        <v>VoltEdge</v>
      </c>
      <c r="M1211" t="str">
        <f>VLOOKUP(Table1[[#This Row],[Product Code]],Table4[[Product Code]:[Product Category]],3,FALSE)</f>
        <v>Laptops</v>
      </c>
      <c r="N1211" t="str">
        <f>_xlfn.XLOOKUP(Table1[[#This Row],[Product Code]],Table4[Product Code],Table4[Subcategory])</f>
        <v>Gaming Laptops</v>
      </c>
    </row>
    <row r="1212" spans="2:14" x14ac:dyDescent="0.3">
      <c r="B1212" s="26" t="s">
        <v>16</v>
      </c>
      <c r="C1212" s="26" t="str">
        <f>IF(_xlfn.XLOOKUP(TRIM(Table1[[#This Row],[Store ID]]), 'Stores Details'!B1214:B1233, 'Stores Details'!G1214:G1233, "") = "Inactive", "Yes", "No")</f>
        <v>No</v>
      </c>
      <c r="D1212" s="14" t="s">
        <v>75</v>
      </c>
      <c r="E1212" s="51">
        <v>45168</v>
      </c>
      <c r="F1212" s="14">
        <v>21</v>
      </c>
      <c r="G1212" s="17">
        <v>3424.05</v>
      </c>
      <c r="H1212" s="27">
        <v>2648.31</v>
      </c>
      <c r="I1212">
        <f>YEAR(Table1[[#This Row],[Date]])</f>
        <v>2023</v>
      </c>
      <c r="J1212" t="str">
        <f>"Q" &amp; ROUNDUP(MONTH(Table1[[#This Row],[Date]])/3, 0) &amp; "'" &amp; RIGHT(YEAR(Table1[[#This Row],[Date]]), 2)</f>
        <v>Q3'23</v>
      </c>
      <c r="K1212" t="str">
        <f>VLOOKUP(Table1[[#This Row],[Store ID]],Table3[[Store ID]:[City]],4,FALSE)</f>
        <v>Chicago</v>
      </c>
      <c r="L1212" t="str">
        <f>VLOOKUP(Table1[[#This Row],[Product Code]],Table4[[Product Code]:[Brand]],5,FALSE)</f>
        <v>VoltEdge</v>
      </c>
      <c r="M1212" t="str">
        <f>VLOOKUP(Table1[[#This Row],[Product Code]],Table4[[Product Code]:[Product Category]],3,FALSE)</f>
        <v>Accessories</v>
      </c>
      <c r="N1212" t="str">
        <f>_xlfn.XLOOKUP(Table1[[#This Row],[Product Code]],Table4[Product Code],Table4[Subcategory])</f>
        <v>Keyboards</v>
      </c>
    </row>
    <row r="1213" spans="2:14" x14ac:dyDescent="0.3">
      <c r="B1213" s="26" t="s">
        <v>25</v>
      </c>
      <c r="C1213" s="26" t="str">
        <f>IF(_xlfn.XLOOKUP(TRIM(Table1[[#This Row],[Store ID]]), 'Stores Details'!B1215:B1234, 'Stores Details'!G1215:G1234, "") = "Inactive", "Yes", "No")</f>
        <v>No</v>
      </c>
      <c r="D1213" s="14" t="s">
        <v>41</v>
      </c>
      <c r="E1213" s="51">
        <v>45578</v>
      </c>
      <c r="F1213" s="14">
        <v>23</v>
      </c>
      <c r="G1213" s="17">
        <v>11056.1</v>
      </c>
      <c r="H1213" s="27">
        <v>6944.62</v>
      </c>
      <c r="I1213">
        <f>YEAR(Table1[[#This Row],[Date]])</f>
        <v>2024</v>
      </c>
      <c r="J1213" t="str">
        <f>"Q" &amp; ROUNDUP(MONTH(Table1[[#This Row],[Date]])/3, 0) &amp; "'" &amp; RIGHT(YEAR(Table1[[#This Row],[Date]]), 2)</f>
        <v>Q4'24</v>
      </c>
      <c r="K1213" t="str">
        <f>VLOOKUP(Table1[[#This Row],[Store ID]],Table3[[Store ID]:[City]],4,FALSE)</f>
        <v>Dallas</v>
      </c>
      <c r="L1213" t="str">
        <f>VLOOKUP(Table1[[#This Row],[Product Code]],Table4[[Product Code]:[Brand]],5,FALSE)</f>
        <v>VoltEdge</v>
      </c>
      <c r="M1213" t="str">
        <f>VLOOKUP(Table1[[#This Row],[Product Code]],Table4[[Product Code]:[Product Category]],3,FALSE)</f>
        <v>Laptops</v>
      </c>
      <c r="N1213" t="str">
        <f>_xlfn.XLOOKUP(Table1[[#This Row],[Product Code]],Table4[Product Code],Table4[Subcategory])</f>
        <v>Gaming Laptops</v>
      </c>
    </row>
    <row r="1214" spans="2:14" x14ac:dyDescent="0.3">
      <c r="B1214" s="26" t="s">
        <v>23</v>
      </c>
      <c r="C1214" s="26" t="str">
        <f>IF(_xlfn.XLOOKUP(TRIM(Table1[[#This Row],[Store ID]]), 'Stores Details'!B1216:B1235, 'Stores Details'!G1216:G1235, "") = "Inactive", "Yes", "No")</f>
        <v>No</v>
      </c>
      <c r="D1214" s="14" t="s">
        <v>48</v>
      </c>
      <c r="E1214" s="51">
        <v>45447</v>
      </c>
      <c r="F1214" s="14">
        <v>7</v>
      </c>
      <c r="G1214" s="17">
        <v>5646.62</v>
      </c>
      <c r="H1214" s="27">
        <v>3367.28</v>
      </c>
      <c r="I1214">
        <f>YEAR(Table1[[#This Row],[Date]])</f>
        <v>2024</v>
      </c>
      <c r="J1214" t="str">
        <f>"Q" &amp; ROUNDUP(MONTH(Table1[[#This Row],[Date]])/3, 0) &amp; "'" &amp; RIGHT(YEAR(Table1[[#This Row],[Date]]), 2)</f>
        <v>Q2'24</v>
      </c>
      <c r="K1214" t="str">
        <f>VLOOKUP(Table1[[#This Row],[Store ID]],Table3[[Store ID]:[City]],4,FALSE)</f>
        <v>San Francisco</v>
      </c>
      <c r="L1214" t="str">
        <f>VLOOKUP(Table1[[#This Row],[Product Code]],Table4[[Product Code]:[Brand]],5,FALSE)</f>
        <v>VoltEdge</v>
      </c>
      <c r="M1214" t="str">
        <f>VLOOKUP(Table1[[#This Row],[Product Code]],Table4[[Product Code]:[Product Category]],3,FALSE)</f>
        <v>Gaming Consoles</v>
      </c>
      <c r="N1214" t="str">
        <f>_xlfn.XLOOKUP(Table1[[#This Row],[Product Code]],Table4[Product Code],Table4[Subcategory])</f>
        <v>Game Consoles</v>
      </c>
    </row>
    <row r="1215" spans="2:14" x14ac:dyDescent="0.3">
      <c r="B1215" s="26" t="s">
        <v>26</v>
      </c>
      <c r="C1215" s="26" t="str">
        <f>IF(_xlfn.XLOOKUP(TRIM(Table1[[#This Row],[Store ID]]), 'Stores Details'!B1217:B1236, 'Stores Details'!G1217:G1236, "") = "Inactive", "Yes", "No")</f>
        <v>No</v>
      </c>
      <c r="D1215" s="14" t="s">
        <v>64</v>
      </c>
      <c r="E1215" s="51">
        <v>45257</v>
      </c>
      <c r="F1215" s="14">
        <v>41</v>
      </c>
      <c r="G1215" s="17">
        <v>13987.970000000001</v>
      </c>
      <c r="H1215" s="27">
        <v>8342.27</v>
      </c>
      <c r="I1215">
        <f>YEAR(Table1[[#This Row],[Date]])</f>
        <v>2023</v>
      </c>
      <c r="J1215" t="str">
        <f>"Q" &amp; ROUNDUP(MONTH(Table1[[#This Row],[Date]])/3, 0) &amp; "'" &amp; RIGHT(YEAR(Table1[[#This Row],[Date]]), 2)</f>
        <v>Q4'23</v>
      </c>
      <c r="K1215" t="str">
        <f>VLOOKUP(Table1[[#This Row],[Store ID]],Table3[[Store ID]:[City]],4,FALSE)</f>
        <v>Philadelphia</v>
      </c>
      <c r="L1215" t="str">
        <f>VLOOKUP(Table1[[#This Row],[Product Code]],Table4[[Product Code]:[Brand]],5,FALSE)</f>
        <v>VoltEdge</v>
      </c>
      <c r="M1215" t="str">
        <f>VLOOKUP(Table1[[#This Row],[Product Code]],Table4[[Product Code]:[Product Category]],3,FALSE)</f>
        <v>Accessories</v>
      </c>
      <c r="N1215" t="str">
        <f>_xlfn.XLOOKUP(Table1[[#This Row],[Product Code]],Table4[Product Code],Table4[Subcategory])</f>
        <v>Keyboards</v>
      </c>
    </row>
    <row r="1216" spans="2:14" x14ac:dyDescent="0.3">
      <c r="B1216" s="26" t="s">
        <v>24</v>
      </c>
      <c r="C1216" s="26" t="str">
        <f>IF(_xlfn.XLOOKUP(TRIM(Table1[[#This Row],[Store ID]]), 'Stores Details'!B1218:B1237, 'Stores Details'!G1218:G1237, "") = "Inactive", "Yes", "No")</f>
        <v>No</v>
      </c>
      <c r="D1216" s="14" t="s">
        <v>43</v>
      </c>
      <c r="E1216" s="51">
        <v>45605</v>
      </c>
      <c r="F1216" s="14">
        <v>27</v>
      </c>
      <c r="G1216" s="17">
        <v>35938.89</v>
      </c>
      <c r="H1216" s="27">
        <v>22075.74</v>
      </c>
      <c r="I1216">
        <f>YEAR(Table1[[#This Row],[Date]])</f>
        <v>2024</v>
      </c>
      <c r="J1216" t="str">
        <f>"Q" &amp; ROUNDUP(MONTH(Table1[[#This Row],[Date]])/3, 0) &amp; "'" &amp; RIGHT(YEAR(Table1[[#This Row],[Date]]), 2)</f>
        <v>Q4'24</v>
      </c>
      <c r="K1216" t="str">
        <f>VLOOKUP(Table1[[#This Row],[Store ID]],Table3[[Store ID]:[City]],4,FALSE)</f>
        <v>Atlanta</v>
      </c>
      <c r="L1216" t="str">
        <f>VLOOKUP(Table1[[#This Row],[Product Code]],Table4[[Product Code]:[Brand]],5,FALSE)</f>
        <v>Apple</v>
      </c>
      <c r="M1216" t="str">
        <f>VLOOKUP(Table1[[#This Row],[Product Code]],Table4[[Product Code]:[Product Category]],3,FALSE)</f>
        <v>Smart Gadgets</v>
      </c>
      <c r="N1216" t="str">
        <f>_xlfn.XLOOKUP(Table1[[#This Row],[Product Code]],Table4[Product Code],Table4[Subcategory])</f>
        <v>Smartwatches</v>
      </c>
    </row>
    <row r="1217" spans="2:14" x14ac:dyDescent="0.3">
      <c r="B1217" s="26" t="s">
        <v>14</v>
      </c>
      <c r="C1217" s="26" t="str">
        <f>IF(_xlfn.XLOOKUP(TRIM(Table1[[#This Row],[Store ID]]), 'Stores Details'!B1219:B1238, 'Stores Details'!G1219:G1238, "") = "Inactive", "Yes", "No")</f>
        <v>No</v>
      </c>
      <c r="D1217" s="14" t="s">
        <v>65</v>
      </c>
      <c r="E1217" s="51">
        <v>45267</v>
      </c>
      <c r="F1217" s="14">
        <v>32</v>
      </c>
      <c r="G1217" s="17">
        <v>46249.599999999999</v>
      </c>
      <c r="H1217" s="27">
        <v>31048.639999999999</v>
      </c>
      <c r="I1217">
        <f>YEAR(Table1[[#This Row],[Date]])</f>
        <v>2023</v>
      </c>
      <c r="J1217" t="str">
        <f>"Q" &amp; ROUNDUP(MONTH(Table1[[#This Row],[Date]])/3, 0) &amp; "'" &amp; RIGHT(YEAR(Table1[[#This Row],[Date]]), 2)</f>
        <v>Q4'23</v>
      </c>
      <c r="K1217" t="str">
        <f>VLOOKUP(Table1[[#This Row],[Store ID]],Table3[[Store ID]:[City]],4,FALSE)</f>
        <v>Los Angeles</v>
      </c>
      <c r="L1217" t="str">
        <f>VLOOKUP(Table1[[#This Row],[Product Code]],Table4[[Product Code]:[Brand]],5,FALSE)</f>
        <v>VoltEdge</v>
      </c>
      <c r="M1217" t="str">
        <f>VLOOKUP(Table1[[#This Row],[Product Code]],Table4[[Product Code]:[Product Category]],3,FALSE)</f>
        <v>Smart Gadgets</v>
      </c>
      <c r="N1217" t="str">
        <f>_xlfn.XLOOKUP(Table1[[#This Row],[Product Code]],Table4[Product Code],Table4[Subcategory])</f>
        <v>Smartwatches</v>
      </c>
    </row>
    <row r="1218" spans="2:14" x14ac:dyDescent="0.3">
      <c r="B1218" s="26" t="s">
        <v>17</v>
      </c>
      <c r="C1218" s="26" t="str">
        <f>IF(_xlfn.XLOOKUP(TRIM(Table1[[#This Row],[Store ID]]), 'Stores Details'!B1220:B1239, 'Stores Details'!G1220:G1239, "") = "Inactive", "Yes", "No")</f>
        <v>No</v>
      </c>
      <c r="D1218" s="14" t="s">
        <v>42</v>
      </c>
      <c r="E1218" s="51">
        <v>45576</v>
      </c>
      <c r="F1218" s="14">
        <v>24</v>
      </c>
      <c r="G1218" s="17">
        <v>30614.639999999999</v>
      </c>
      <c r="H1218" s="27">
        <v>19089.36</v>
      </c>
      <c r="I1218">
        <f>YEAR(Table1[[#This Row],[Date]])</f>
        <v>2024</v>
      </c>
      <c r="J1218" t="str">
        <f>"Q" &amp; ROUNDUP(MONTH(Table1[[#This Row],[Date]])/3, 0) &amp; "'" &amp; RIGHT(YEAR(Table1[[#This Row],[Date]]), 2)</f>
        <v>Q4'24</v>
      </c>
      <c r="K1218" t="str">
        <f>VLOOKUP(Table1[[#This Row],[Store ID]],Table3[[Store ID]:[City]],4,FALSE)</f>
        <v>Richmond</v>
      </c>
      <c r="L1218" t="str">
        <f>VLOOKUP(Table1[[#This Row],[Product Code]],Table4[[Product Code]:[Brand]],5,FALSE)</f>
        <v>Dell</v>
      </c>
      <c r="M1218" t="str">
        <f>VLOOKUP(Table1[[#This Row],[Product Code]],Table4[[Product Code]:[Product Category]],3,FALSE)</f>
        <v>Headphones</v>
      </c>
      <c r="N1218" t="str">
        <f>_xlfn.XLOOKUP(Table1[[#This Row],[Product Code]],Table4[Product Code],Table4[Subcategory])</f>
        <v>Wired Headphones</v>
      </c>
    </row>
    <row r="1219" spans="2:14" x14ac:dyDescent="0.3">
      <c r="B1219" s="26" t="s">
        <v>18</v>
      </c>
      <c r="C1219" s="26" t="str">
        <f>IF(_xlfn.XLOOKUP(TRIM(Table1[[#This Row],[Store ID]]), 'Stores Details'!B1221:B1240, 'Stores Details'!G1221:G1240, "") = "Inactive", "Yes", "No")</f>
        <v>No</v>
      </c>
      <c r="D1219" s="14" t="s">
        <v>69</v>
      </c>
      <c r="E1219" s="51">
        <v>45005</v>
      </c>
      <c r="F1219" s="14">
        <v>16</v>
      </c>
      <c r="G1219" s="17">
        <v>17039.36</v>
      </c>
      <c r="H1219" s="27">
        <v>10986.72</v>
      </c>
      <c r="I1219">
        <f>YEAR(Table1[[#This Row],[Date]])</f>
        <v>2023</v>
      </c>
      <c r="J1219" t="str">
        <f>"Q" &amp; ROUNDUP(MONTH(Table1[[#This Row],[Date]])/3, 0) &amp; "'" &amp; RIGHT(YEAR(Table1[[#This Row],[Date]]), 2)</f>
        <v>Q1'23</v>
      </c>
      <c r="K1219" t="str">
        <f>VLOOKUP(Table1[[#This Row],[Store ID]],Table3[[Store ID]:[City]],4,FALSE)</f>
        <v>Minneapolis</v>
      </c>
      <c r="L1219" t="str">
        <f>VLOOKUP(Table1[[#This Row],[Product Code]],Table4[[Product Code]:[Brand]],5,FALSE)</f>
        <v>VoltEdge</v>
      </c>
      <c r="M1219" t="str">
        <f>VLOOKUP(Table1[[#This Row],[Product Code]],Table4[[Product Code]:[Product Category]],3,FALSE)</f>
        <v>Gaming Consoles</v>
      </c>
      <c r="N1219" t="str">
        <f>_xlfn.XLOOKUP(Table1[[#This Row],[Product Code]],Table4[Product Code],Table4[Subcategory])</f>
        <v>VR Headsets</v>
      </c>
    </row>
    <row r="1220" spans="2:14" x14ac:dyDescent="0.3">
      <c r="B1220" s="26" t="s">
        <v>17</v>
      </c>
      <c r="C1220" s="26" t="str">
        <f>IF(_xlfn.XLOOKUP(TRIM(Table1[[#This Row],[Store ID]]), 'Stores Details'!B1222:B1241, 'Stores Details'!G1222:G1241, "") = "Inactive", "Yes", "No")</f>
        <v>No</v>
      </c>
      <c r="D1220" s="14" t="s">
        <v>15</v>
      </c>
      <c r="E1220" s="51">
        <v>45361</v>
      </c>
      <c r="F1220" s="14">
        <v>18</v>
      </c>
      <c r="G1220" s="17">
        <v>10123.379999999999</v>
      </c>
      <c r="H1220" s="27">
        <v>7729.74</v>
      </c>
      <c r="I1220">
        <f>YEAR(Table1[[#This Row],[Date]])</f>
        <v>2024</v>
      </c>
      <c r="J1220" t="str">
        <f>"Q" &amp; ROUNDUP(MONTH(Table1[[#This Row],[Date]])/3, 0) &amp; "'" &amp; RIGHT(YEAR(Table1[[#This Row],[Date]]), 2)</f>
        <v>Q1'24</v>
      </c>
      <c r="K1220" t="str">
        <f>VLOOKUP(Table1[[#This Row],[Store ID]],Table3[[Store ID]:[City]],4,FALSE)</f>
        <v>Richmond</v>
      </c>
      <c r="L1220" t="str">
        <f>VLOOKUP(Table1[[#This Row],[Product Code]],Table4[[Product Code]:[Brand]],5,FALSE)</f>
        <v>Bose</v>
      </c>
      <c r="M1220" t="str">
        <f>VLOOKUP(Table1[[#This Row],[Product Code]],Table4[[Product Code]:[Product Category]],3,FALSE)</f>
        <v>Accessories</v>
      </c>
      <c r="N1220" t="str">
        <f>_xlfn.XLOOKUP(Table1[[#This Row],[Product Code]],Table4[Product Code],Table4[Subcategory])</f>
        <v>Mice</v>
      </c>
    </row>
    <row r="1221" spans="2:14" x14ac:dyDescent="0.3">
      <c r="B1221" s="26" t="s">
        <v>23</v>
      </c>
      <c r="C1221" s="26" t="str">
        <f>IF(_xlfn.XLOOKUP(TRIM(Table1[[#This Row],[Store ID]]), 'Stores Details'!B1223:B1242, 'Stores Details'!G1223:G1242, "") = "Inactive", "Yes", "No")</f>
        <v>No</v>
      </c>
      <c r="D1221" s="14" t="s">
        <v>73</v>
      </c>
      <c r="E1221" s="51">
        <v>45605</v>
      </c>
      <c r="F1221" s="14">
        <v>28</v>
      </c>
      <c r="G1221" s="17">
        <v>24336.48</v>
      </c>
      <c r="H1221" s="27">
        <v>18270.84</v>
      </c>
      <c r="I1221">
        <f>YEAR(Table1[[#This Row],[Date]])</f>
        <v>2024</v>
      </c>
      <c r="J1221" t="str">
        <f>"Q" &amp; ROUNDUP(MONTH(Table1[[#This Row],[Date]])/3, 0) &amp; "'" &amp; RIGHT(YEAR(Table1[[#This Row],[Date]]), 2)</f>
        <v>Q4'24</v>
      </c>
      <c r="K1221" t="str">
        <f>VLOOKUP(Table1[[#This Row],[Store ID]],Table3[[Store ID]:[City]],4,FALSE)</f>
        <v>San Francisco</v>
      </c>
      <c r="L1221" t="str">
        <f>VLOOKUP(Table1[[#This Row],[Product Code]],Table4[[Product Code]:[Brand]],5,FALSE)</f>
        <v>ASUS</v>
      </c>
      <c r="M1221" t="str">
        <f>VLOOKUP(Table1[[#This Row],[Product Code]],Table4[[Product Code]:[Product Category]],3,FALSE)</f>
        <v>Gaming Consoles</v>
      </c>
      <c r="N1221" t="str">
        <f>_xlfn.XLOOKUP(Table1[[#This Row],[Product Code]],Table4[Product Code],Table4[Subcategory])</f>
        <v>VR Headsets</v>
      </c>
    </row>
    <row r="1222" spans="2:14" x14ac:dyDescent="0.3">
      <c r="B1222" s="26" t="s">
        <v>24</v>
      </c>
      <c r="C1222" s="26" t="str">
        <f>IF(_xlfn.XLOOKUP(TRIM(Table1[[#This Row],[Store ID]]), 'Stores Details'!B1224:B1243, 'Stores Details'!G1224:G1243, "") = "Inactive", "Yes", "No")</f>
        <v>No</v>
      </c>
      <c r="D1222" s="14" t="s">
        <v>78</v>
      </c>
      <c r="E1222" s="51">
        <v>45077</v>
      </c>
      <c r="F1222" s="14">
        <v>20</v>
      </c>
      <c r="G1222" s="17">
        <v>2683</v>
      </c>
      <c r="H1222" s="27">
        <v>2216.3999999999996</v>
      </c>
      <c r="I1222">
        <f>YEAR(Table1[[#This Row],[Date]])</f>
        <v>2023</v>
      </c>
      <c r="J1222" t="str">
        <f>"Q" &amp; ROUNDUP(MONTH(Table1[[#This Row],[Date]])/3, 0) &amp; "'" &amp; RIGHT(YEAR(Table1[[#This Row],[Date]]), 2)</f>
        <v>Q2'23</v>
      </c>
      <c r="K1222" t="str">
        <f>VLOOKUP(Table1[[#This Row],[Store ID]],Table3[[Store ID]:[City]],4,FALSE)</f>
        <v>Atlanta</v>
      </c>
      <c r="L1222" t="str">
        <f>VLOOKUP(Table1[[#This Row],[Product Code]],Table4[[Product Code]:[Brand]],5,FALSE)</f>
        <v>VoltEdge</v>
      </c>
      <c r="M1222" t="str">
        <f>VLOOKUP(Table1[[#This Row],[Product Code]],Table4[[Product Code]:[Product Category]],3,FALSE)</f>
        <v>Accessories</v>
      </c>
      <c r="N1222" t="str">
        <f>_xlfn.XLOOKUP(Table1[[#This Row],[Product Code]],Table4[Product Code],Table4[Subcategory])</f>
        <v>Laptop Sleeves</v>
      </c>
    </row>
    <row r="1223" spans="2:14" x14ac:dyDescent="0.3">
      <c r="B1223" s="26" t="s">
        <v>30</v>
      </c>
      <c r="C1223" s="26" t="str">
        <f>IF(_xlfn.XLOOKUP(TRIM(Table1[[#This Row],[Store ID]]), 'Stores Details'!B1225:B1244, 'Stores Details'!G1225:G1244, "") = "Inactive", "Yes", "No")</f>
        <v>No</v>
      </c>
      <c r="D1223" s="14" t="s">
        <v>36</v>
      </c>
      <c r="E1223" s="51">
        <v>45484</v>
      </c>
      <c r="F1223" s="14">
        <v>17</v>
      </c>
      <c r="G1223" s="17">
        <v>12409.66</v>
      </c>
      <c r="H1223" s="27">
        <v>10012.83</v>
      </c>
      <c r="I1223">
        <f>YEAR(Table1[[#This Row],[Date]])</f>
        <v>2024</v>
      </c>
      <c r="J1223" t="str">
        <f>"Q" &amp; ROUNDUP(MONTH(Table1[[#This Row],[Date]])/3, 0) &amp; "'" &amp; RIGHT(YEAR(Table1[[#This Row],[Date]]), 2)</f>
        <v>Q3'24</v>
      </c>
      <c r="K1223" t="str">
        <f>VLOOKUP(Table1[[#This Row],[Store ID]],Table3[[Store ID]:[City]],4,FALSE)</f>
        <v>Nashville</v>
      </c>
      <c r="L1223" t="str">
        <f>VLOOKUP(Table1[[#This Row],[Product Code]],Table4[[Product Code]:[Brand]],5,FALSE)</f>
        <v>VoltEdge</v>
      </c>
      <c r="M1223" t="str">
        <f>VLOOKUP(Table1[[#This Row],[Product Code]],Table4[[Product Code]:[Product Category]],3,FALSE)</f>
        <v>Gaming Consoles</v>
      </c>
      <c r="N1223" t="str">
        <f>_xlfn.XLOOKUP(Table1[[#This Row],[Product Code]],Table4[Product Code],Table4[Subcategory])</f>
        <v>VR Headsets</v>
      </c>
    </row>
    <row r="1224" spans="2:14" x14ac:dyDescent="0.3">
      <c r="B1224" s="26" t="s">
        <v>22</v>
      </c>
      <c r="C1224" s="26" t="str">
        <f>IF(_xlfn.XLOOKUP(TRIM(Table1[[#This Row],[Store ID]]), 'Stores Details'!B1226:B1245, 'Stores Details'!G1226:G1245, "") = "Inactive", "Yes", "No")</f>
        <v>No</v>
      </c>
      <c r="D1224" s="14" t="s">
        <v>61</v>
      </c>
      <c r="E1224" s="51">
        <v>45224</v>
      </c>
      <c r="F1224" s="14">
        <v>28</v>
      </c>
      <c r="G1224" s="17">
        <v>9923.76</v>
      </c>
      <c r="H1224" s="27">
        <v>7085.68</v>
      </c>
      <c r="I1224">
        <f>YEAR(Table1[[#This Row],[Date]])</f>
        <v>2023</v>
      </c>
      <c r="J1224" t="str">
        <f>"Q" &amp; ROUNDUP(MONTH(Table1[[#This Row],[Date]])/3, 0) &amp; "'" &amp; RIGHT(YEAR(Table1[[#This Row],[Date]]), 2)</f>
        <v>Q4'23</v>
      </c>
      <c r="K1224" t="str">
        <f>VLOOKUP(Table1[[#This Row],[Store ID]],Table3[[Store ID]:[City]],4,FALSE)</f>
        <v>Detroit</v>
      </c>
      <c r="L1224" t="str">
        <f>VLOOKUP(Table1[[#This Row],[Product Code]],Table4[[Product Code]:[Brand]],5,FALSE)</f>
        <v>VoltEdge</v>
      </c>
      <c r="M1224" t="str">
        <f>VLOOKUP(Table1[[#This Row],[Product Code]],Table4[[Product Code]:[Product Category]],3,FALSE)</f>
        <v>Headphones</v>
      </c>
      <c r="N1224" t="str">
        <f>_xlfn.XLOOKUP(Table1[[#This Row],[Product Code]],Table4[Product Code],Table4[Subcategory])</f>
        <v>Wired Headphones</v>
      </c>
    </row>
    <row r="1225" spans="2:14" x14ac:dyDescent="0.3">
      <c r="B1225" s="26" t="s">
        <v>14</v>
      </c>
      <c r="C1225" s="26" t="str">
        <f>IF(_xlfn.XLOOKUP(TRIM(Table1[[#This Row],[Store ID]]), 'Stores Details'!B1227:B1246, 'Stores Details'!G1227:G1246, "") = "Inactive", "Yes", "No")</f>
        <v>No</v>
      </c>
      <c r="D1225" s="14" t="s">
        <v>46</v>
      </c>
      <c r="E1225" s="51">
        <v>45403</v>
      </c>
      <c r="F1225" s="14">
        <v>16</v>
      </c>
      <c r="G1225" s="17">
        <v>14134.4</v>
      </c>
      <c r="H1225" s="27">
        <v>9671.84</v>
      </c>
      <c r="I1225">
        <f>YEAR(Table1[[#This Row],[Date]])</f>
        <v>2024</v>
      </c>
      <c r="J1225" t="str">
        <f>"Q" &amp; ROUNDUP(MONTH(Table1[[#This Row],[Date]])/3, 0) &amp; "'" &amp; RIGHT(YEAR(Table1[[#This Row],[Date]]), 2)</f>
        <v>Q2'24</v>
      </c>
      <c r="K1225" t="str">
        <f>VLOOKUP(Table1[[#This Row],[Store ID]],Table3[[Store ID]:[City]],4,FALSE)</f>
        <v>Los Angeles</v>
      </c>
      <c r="L1225" t="str">
        <f>VLOOKUP(Table1[[#This Row],[Product Code]],Table4[[Product Code]:[Brand]],5,FALSE)</f>
        <v>Bose</v>
      </c>
      <c r="M1225" t="str">
        <f>VLOOKUP(Table1[[#This Row],[Product Code]],Table4[[Product Code]:[Product Category]],3,FALSE)</f>
        <v>Headphones</v>
      </c>
      <c r="N1225" t="str">
        <f>_xlfn.XLOOKUP(Table1[[#This Row],[Product Code]],Table4[Product Code],Table4[Subcategory])</f>
        <v>Wireless Headphones</v>
      </c>
    </row>
    <row r="1226" spans="2:14" x14ac:dyDescent="0.3">
      <c r="B1226" s="26" t="s">
        <v>16</v>
      </c>
      <c r="C1226" s="26" t="str">
        <f>IF(_xlfn.XLOOKUP(TRIM(Table1[[#This Row],[Store ID]]), 'Stores Details'!B1228:B1247, 'Stores Details'!G1228:G1247, "") = "Inactive", "Yes", "No")</f>
        <v>No</v>
      </c>
      <c r="D1226" s="14" t="s">
        <v>68</v>
      </c>
      <c r="E1226" s="51">
        <v>45023</v>
      </c>
      <c r="F1226" s="14">
        <v>14</v>
      </c>
      <c r="G1226" s="17">
        <v>14614.320000000002</v>
      </c>
      <c r="H1226" s="27">
        <v>9016.56</v>
      </c>
      <c r="I1226">
        <f>YEAR(Table1[[#This Row],[Date]])</f>
        <v>2023</v>
      </c>
      <c r="J1226" t="str">
        <f>"Q" &amp; ROUNDUP(MONTH(Table1[[#This Row],[Date]])/3, 0) &amp; "'" &amp; RIGHT(YEAR(Table1[[#This Row],[Date]]), 2)</f>
        <v>Q2'23</v>
      </c>
      <c r="K1226" t="str">
        <f>VLOOKUP(Table1[[#This Row],[Store ID]],Table3[[Store ID]:[City]],4,FALSE)</f>
        <v>Chicago</v>
      </c>
      <c r="L1226" t="str">
        <f>VLOOKUP(Table1[[#This Row],[Product Code]],Table4[[Product Code]:[Brand]],5,FALSE)</f>
        <v>Apple</v>
      </c>
      <c r="M1226" t="str">
        <f>VLOOKUP(Table1[[#This Row],[Product Code]],Table4[[Product Code]:[Product Category]],3,FALSE)</f>
        <v>Gaming Consoles</v>
      </c>
      <c r="N1226" t="str">
        <f>_xlfn.XLOOKUP(Table1[[#This Row],[Product Code]],Table4[Product Code],Table4[Subcategory])</f>
        <v>VR Headsets</v>
      </c>
    </row>
    <row r="1227" spans="2:14" x14ac:dyDescent="0.3">
      <c r="B1227" s="26" t="s">
        <v>24</v>
      </c>
      <c r="C1227" s="26" t="str">
        <f>IF(_xlfn.XLOOKUP(TRIM(Table1[[#This Row],[Store ID]]), 'Stores Details'!B1229:B1248, 'Stores Details'!G1229:G1248, "") = "Inactive", "Yes", "No")</f>
        <v>No</v>
      </c>
      <c r="D1227" s="14" t="s">
        <v>38</v>
      </c>
      <c r="E1227" s="51">
        <v>45413</v>
      </c>
      <c r="F1227" s="14">
        <v>6</v>
      </c>
      <c r="G1227" s="17">
        <v>7023.84</v>
      </c>
      <c r="H1227" s="27">
        <v>5611.0199999999995</v>
      </c>
      <c r="I1227">
        <f>YEAR(Table1[[#This Row],[Date]])</f>
        <v>2024</v>
      </c>
      <c r="J1227" t="str">
        <f>"Q" &amp; ROUNDUP(MONTH(Table1[[#This Row],[Date]])/3, 0) &amp; "'" &amp; RIGHT(YEAR(Table1[[#This Row],[Date]]), 2)</f>
        <v>Q2'24</v>
      </c>
      <c r="K1227" t="str">
        <f>VLOOKUP(Table1[[#This Row],[Store ID]],Table3[[Store ID]:[City]],4,FALSE)</f>
        <v>Atlanta</v>
      </c>
      <c r="L1227" t="str">
        <f>VLOOKUP(Table1[[#This Row],[Product Code]],Table4[[Product Code]:[Brand]],5,FALSE)</f>
        <v>HP</v>
      </c>
      <c r="M1227" t="str">
        <f>VLOOKUP(Table1[[#This Row],[Product Code]],Table4[[Product Code]:[Product Category]],3,FALSE)</f>
        <v>Gaming Consoles</v>
      </c>
      <c r="N1227" t="str">
        <f>_xlfn.XLOOKUP(Table1[[#This Row],[Product Code]],Table4[Product Code],Table4[Subcategory])</f>
        <v>Game Consoles</v>
      </c>
    </row>
    <row r="1228" spans="2:14" x14ac:dyDescent="0.3">
      <c r="B1228" s="26" t="s">
        <v>22</v>
      </c>
      <c r="C1228" s="26" t="str">
        <f>IF(_xlfn.XLOOKUP(TRIM(Table1[[#This Row],[Store ID]]), 'Stores Details'!B1230:B1249, 'Stores Details'!G1230:G1249, "") = "Inactive", "Yes", "No")</f>
        <v>No</v>
      </c>
      <c r="D1228" s="14" t="s">
        <v>36</v>
      </c>
      <c r="E1228" s="51">
        <v>45607</v>
      </c>
      <c r="F1228" s="14">
        <v>29</v>
      </c>
      <c r="G1228" s="17">
        <v>21169.420000000002</v>
      </c>
      <c r="H1228" s="27">
        <v>17080.71</v>
      </c>
      <c r="I1228">
        <f>YEAR(Table1[[#This Row],[Date]])</f>
        <v>2024</v>
      </c>
      <c r="J1228" t="str">
        <f>"Q" &amp; ROUNDUP(MONTH(Table1[[#This Row],[Date]])/3, 0) &amp; "'" &amp; RIGHT(YEAR(Table1[[#This Row],[Date]]), 2)</f>
        <v>Q4'24</v>
      </c>
      <c r="K1228" t="str">
        <f>VLOOKUP(Table1[[#This Row],[Store ID]],Table3[[Store ID]:[City]],4,FALSE)</f>
        <v>Detroit</v>
      </c>
      <c r="L1228" t="str">
        <f>VLOOKUP(Table1[[#This Row],[Product Code]],Table4[[Product Code]:[Brand]],5,FALSE)</f>
        <v>VoltEdge</v>
      </c>
      <c r="M1228" t="str">
        <f>VLOOKUP(Table1[[#This Row],[Product Code]],Table4[[Product Code]:[Product Category]],3,FALSE)</f>
        <v>Gaming Consoles</v>
      </c>
      <c r="N1228" t="str">
        <f>_xlfn.XLOOKUP(Table1[[#This Row],[Product Code]],Table4[Product Code],Table4[Subcategory])</f>
        <v>VR Headsets</v>
      </c>
    </row>
    <row r="1229" spans="2:14" x14ac:dyDescent="0.3">
      <c r="B1229" s="26" t="s">
        <v>18</v>
      </c>
      <c r="C1229" s="26" t="str">
        <f>IF(_xlfn.XLOOKUP(TRIM(Table1[[#This Row],[Store ID]]), 'Stores Details'!B1231:B1250, 'Stores Details'!G1231:G1250, "") = "Inactive", "Yes", "No")</f>
        <v>No</v>
      </c>
      <c r="D1229" s="14" t="s">
        <v>46</v>
      </c>
      <c r="E1229" s="51">
        <v>45353</v>
      </c>
      <c r="F1229" s="14">
        <v>19</v>
      </c>
      <c r="G1229" s="17">
        <v>16784.599999999999</v>
      </c>
      <c r="H1229" s="27">
        <v>11485.31</v>
      </c>
      <c r="I1229">
        <f>YEAR(Table1[[#This Row],[Date]])</f>
        <v>2024</v>
      </c>
      <c r="J1229" t="str">
        <f>"Q" &amp; ROUNDUP(MONTH(Table1[[#This Row],[Date]])/3, 0) &amp; "'" &amp; RIGHT(YEAR(Table1[[#This Row],[Date]]), 2)</f>
        <v>Q1'24</v>
      </c>
      <c r="K1229" t="str">
        <f>VLOOKUP(Table1[[#This Row],[Store ID]],Table3[[Store ID]:[City]],4,FALSE)</f>
        <v>Minneapolis</v>
      </c>
      <c r="L1229" t="str">
        <f>VLOOKUP(Table1[[#This Row],[Product Code]],Table4[[Product Code]:[Brand]],5,FALSE)</f>
        <v>Bose</v>
      </c>
      <c r="M1229" t="str">
        <f>VLOOKUP(Table1[[#This Row],[Product Code]],Table4[[Product Code]:[Product Category]],3,FALSE)</f>
        <v>Headphones</v>
      </c>
      <c r="N1229" t="str">
        <f>_xlfn.XLOOKUP(Table1[[#This Row],[Product Code]],Table4[Product Code],Table4[Subcategory])</f>
        <v>Wireless Headphones</v>
      </c>
    </row>
    <row r="1230" spans="2:14" x14ac:dyDescent="0.3">
      <c r="B1230" s="26" t="s">
        <v>20</v>
      </c>
      <c r="C1230" s="26" t="str">
        <f>IF(_xlfn.XLOOKUP(TRIM(Table1[[#This Row],[Store ID]]), 'Stores Details'!B1232:B1251, 'Stores Details'!G1232:G1251, "") = "Inactive", "Yes", "No")</f>
        <v>No</v>
      </c>
      <c r="D1230" s="14" t="s">
        <v>56</v>
      </c>
      <c r="E1230" s="51">
        <v>45258</v>
      </c>
      <c r="F1230" s="14">
        <v>28</v>
      </c>
      <c r="G1230" s="17">
        <v>10712.24</v>
      </c>
      <c r="H1230" s="27">
        <v>8465.24</v>
      </c>
      <c r="I1230">
        <f>YEAR(Table1[[#This Row],[Date]])</f>
        <v>2023</v>
      </c>
      <c r="J1230" t="str">
        <f>"Q" &amp; ROUNDUP(MONTH(Table1[[#This Row],[Date]])/3, 0) &amp; "'" &amp; RIGHT(YEAR(Table1[[#This Row],[Date]]), 2)</f>
        <v>Q4'23</v>
      </c>
      <c r="K1230" t="str">
        <f>VLOOKUP(Table1[[#This Row],[Store ID]],Table3[[Store ID]:[City]],4,FALSE)</f>
        <v>Denver</v>
      </c>
      <c r="L1230" t="str">
        <f>VLOOKUP(Table1[[#This Row],[Product Code]],Table4[[Product Code]:[Brand]],5,FALSE)</f>
        <v>Samsung</v>
      </c>
      <c r="M1230" t="str">
        <f>VLOOKUP(Table1[[#This Row],[Product Code]],Table4[[Product Code]:[Product Category]],3,FALSE)</f>
        <v>Gaming Consoles</v>
      </c>
      <c r="N1230" t="str">
        <f>_xlfn.XLOOKUP(Table1[[#This Row],[Product Code]],Table4[Product Code],Table4[Subcategory])</f>
        <v>VR Headsets</v>
      </c>
    </row>
    <row r="1231" spans="2:14" x14ac:dyDescent="0.3">
      <c r="B1231" s="26" t="s">
        <v>29</v>
      </c>
      <c r="C1231" s="26" t="str">
        <f>IF(_xlfn.XLOOKUP(TRIM(Table1[[#This Row],[Store ID]]), 'Stores Details'!B1233:B1252, 'Stores Details'!G1233:G1252, "") = "Inactive", "Yes", "No")</f>
        <v>No</v>
      </c>
      <c r="D1231" s="14" t="s">
        <v>33</v>
      </c>
      <c r="E1231" s="51">
        <v>45488</v>
      </c>
      <c r="F1231" s="14">
        <v>16</v>
      </c>
      <c r="G1231" s="17">
        <v>3785.76</v>
      </c>
      <c r="H1231" s="27">
        <v>2930.72</v>
      </c>
      <c r="I1231">
        <f>YEAR(Table1[[#This Row],[Date]])</f>
        <v>2024</v>
      </c>
      <c r="J1231" t="str">
        <f>"Q" &amp; ROUNDUP(MONTH(Table1[[#This Row],[Date]])/3, 0) &amp; "'" &amp; RIGHT(YEAR(Table1[[#This Row],[Date]]), 2)</f>
        <v>Q3'24</v>
      </c>
      <c r="K1231" t="str">
        <f>VLOOKUP(Table1[[#This Row],[Store ID]],Table3[[Store ID]:[City]],4,FALSE)</f>
        <v>Kansas City</v>
      </c>
      <c r="L1231" t="str">
        <f>VLOOKUP(Table1[[#This Row],[Product Code]],Table4[[Product Code]:[Brand]],5,FALSE)</f>
        <v>VoltEdge</v>
      </c>
      <c r="M1231" t="str">
        <f>VLOOKUP(Table1[[#This Row],[Product Code]],Table4[[Product Code]:[Product Category]],3,FALSE)</f>
        <v>Headphones</v>
      </c>
      <c r="N1231" t="str">
        <f>_xlfn.XLOOKUP(Table1[[#This Row],[Product Code]],Table4[Product Code],Table4[Subcategory])</f>
        <v>Wired Headphones</v>
      </c>
    </row>
    <row r="1232" spans="2:14" x14ac:dyDescent="0.3">
      <c r="B1232" s="26" t="s">
        <v>25</v>
      </c>
      <c r="C1232" s="26" t="str">
        <f>IF(_xlfn.XLOOKUP(TRIM(Table1[[#This Row],[Store ID]]), 'Stores Details'!B1234:B1253, 'Stores Details'!G1234:G1253, "") = "Inactive", "Yes", "No")</f>
        <v>No</v>
      </c>
      <c r="D1232" s="14" t="s">
        <v>42</v>
      </c>
      <c r="E1232" s="51">
        <v>45532</v>
      </c>
      <c r="F1232" s="14">
        <v>16</v>
      </c>
      <c r="G1232" s="17">
        <v>20409.759999999998</v>
      </c>
      <c r="H1232" s="27">
        <v>12726.24</v>
      </c>
      <c r="I1232">
        <f>YEAR(Table1[[#This Row],[Date]])</f>
        <v>2024</v>
      </c>
      <c r="J1232" t="str">
        <f>"Q" &amp; ROUNDUP(MONTH(Table1[[#This Row],[Date]])/3, 0) &amp; "'" &amp; RIGHT(YEAR(Table1[[#This Row],[Date]]), 2)</f>
        <v>Q3'24</v>
      </c>
      <c r="K1232" t="str">
        <f>VLOOKUP(Table1[[#This Row],[Store ID]],Table3[[Store ID]:[City]],4,FALSE)</f>
        <v>Dallas</v>
      </c>
      <c r="L1232" t="str">
        <f>VLOOKUP(Table1[[#This Row],[Product Code]],Table4[[Product Code]:[Brand]],5,FALSE)</f>
        <v>Dell</v>
      </c>
      <c r="M1232" t="str">
        <f>VLOOKUP(Table1[[#This Row],[Product Code]],Table4[[Product Code]:[Product Category]],3,FALSE)</f>
        <v>Headphones</v>
      </c>
      <c r="N1232" t="str">
        <f>_xlfn.XLOOKUP(Table1[[#This Row],[Product Code]],Table4[Product Code],Table4[Subcategory])</f>
        <v>Wired Headphones</v>
      </c>
    </row>
    <row r="1233" spans="2:14" x14ac:dyDescent="0.3">
      <c r="B1233" s="26" t="s">
        <v>27</v>
      </c>
      <c r="C1233" s="26" t="str">
        <f>IF(_xlfn.XLOOKUP(TRIM(Table1[[#This Row],[Store ID]]), 'Stores Details'!B1235:B1254, 'Stores Details'!G1235:G1254, "") = "Inactive", "Yes", "No")</f>
        <v>No</v>
      </c>
      <c r="D1233" s="14" t="s">
        <v>41</v>
      </c>
      <c r="E1233" s="51">
        <v>45485</v>
      </c>
      <c r="F1233" s="14">
        <v>14</v>
      </c>
      <c r="G1233" s="17">
        <v>6729.8</v>
      </c>
      <c r="H1233" s="27">
        <v>4227.16</v>
      </c>
      <c r="I1233">
        <f>YEAR(Table1[[#This Row],[Date]])</f>
        <v>2024</v>
      </c>
      <c r="J1233" t="str">
        <f>"Q" &amp; ROUNDUP(MONTH(Table1[[#This Row],[Date]])/3, 0) &amp; "'" &amp; RIGHT(YEAR(Table1[[#This Row],[Date]]), 2)</f>
        <v>Q3'24</v>
      </c>
      <c r="K1233" t="str">
        <f>VLOOKUP(Table1[[#This Row],[Store ID]],Table3[[Store ID]:[City]],4,FALSE)</f>
        <v>New York</v>
      </c>
      <c r="L1233" t="str">
        <f>VLOOKUP(Table1[[#This Row],[Product Code]],Table4[[Product Code]:[Brand]],5,FALSE)</f>
        <v>VoltEdge</v>
      </c>
      <c r="M1233" t="str">
        <f>VLOOKUP(Table1[[#This Row],[Product Code]],Table4[[Product Code]:[Product Category]],3,FALSE)</f>
        <v>Laptops</v>
      </c>
      <c r="N1233" t="str">
        <f>_xlfn.XLOOKUP(Table1[[#This Row],[Product Code]],Table4[Product Code],Table4[Subcategory])</f>
        <v>Gaming Laptops</v>
      </c>
    </row>
    <row r="1234" spans="2:14" x14ac:dyDescent="0.3">
      <c r="B1234" s="26" t="s">
        <v>26</v>
      </c>
      <c r="C1234" s="26" t="str">
        <f>IF(_xlfn.XLOOKUP(TRIM(Table1[[#This Row],[Store ID]]), 'Stores Details'!B1236:B1255, 'Stores Details'!G1236:G1255, "") = "Inactive", "Yes", "No")</f>
        <v>No</v>
      </c>
      <c r="D1234" s="14" t="s">
        <v>61</v>
      </c>
      <c r="E1234" s="51">
        <v>45439</v>
      </c>
      <c r="F1234" s="14">
        <v>9</v>
      </c>
      <c r="G1234" s="17">
        <v>3189.78</v>
      </c>
      <c r="H1234" s="27">
        <v>2277.54</v>
      </c>
      <c r="I1234">
        <f>YEAR(Table1[[#This Row],[Date]])</f>
        <v>2024</v>
      </c>
      <c r="J1234" t="str">
        <f>"Q" &amp; ROUNDUP(MONTH(Table1[[#This Row],[Date]])/3, 0) &amp; "'" &amp; RIGHT(YEAR(Table1[[#This Row],[Date]]), 2)</f>
        <v>Q2'24</v>
      </c>
      <c r="K1234" t="str">
        <f>VLOOKUP(Table1[[#This Row],[Store ID]],Table3[[Store ID]:[City]],4,FALSE)</f>
        <v>Philadelphia</v>
      </c>
      <c r="L1234" t="str">
        <f>VLOOKUP(Table1[[#This Row],[Product Code]],Table4[[Product Code]:[Brand]],5,FALSE)</f>
        <v>VoltEdge</v>
      </c>
      <c r="M1234" t="str">
        <f>VLOOKUP(Table1[[#This Row],[Product Code]],Table4[[Product Code]:[Product Category]],3,FALSE)</f>
        <v>Headphones</v>
      </c>
      <c r="N1234" t="str">
        <f>_xlfn.XLOOKUP(Table1[[#This Row],[Product Code]],Table4[Product Code],Table4[Subcategory])</f>
        <v>Wired Headphones</v>
      </c>
    </row>
    <row r="1235" spans="2:14" x14ac:dyDescent="0.3">
      <c r="B1235" s="26" t="s">
        <v>28</v>
      </c>
      <c r="C1235" s="26" t="str">
        <f>IF(_xlfn.XLOOKUP(TRIM(Table1[[#This Row],[Store ID]]), 'Stores Details'!B1237:B1256, 'Stores Details'!G1237:G1256, "") = "Inactive", "Yes", "No")</f>
        <v>No</v>
      </c>
      <c r="D1235" s="14" t="s">
        <v>71</v>
      </c>
      <c r="E1235" s="51">
        <v>45129</v>
      </c>
      <c r="F1235" s="14">
        <v>9</v>
      </c>
      <c r="G1235" s="17">
        <v>2333.4299999999998</v>
      </c>
      <c r="H1235" s="27">
        <v>1525.23</v>
      </c>
      <c r="I1235">
        <f>YEAR(Table1[[#This Row],[Date]])</f>
        <v>2023</v>
      </c>
      <c r="J1235" t="str">
        <f>"Q" &amp; ROUNDUP(MONTH(Table1[[#This Row],[Date]])/3, 0) &amp; "'" &amp; RIGHT(YEAR(Table1[[#This Row],[Date]]), 2)</f>
        <v>Q3'23</v>
      </c>
      <c r="K1235" t="str">
        <f>VLOOKUP(Table1[[#This Row],[Store ID]],Table3[[Store ID]:[City]],4,FALSE)</f>
        <v>Portland</v>
      </c>
      <c r="L1235" t="str">
        <f>VLOOKUP(Table1[[#This Row],[Product Code]],Table4[[Product Code]:[Brand]],5,FALSE)</f>
        <v>HP</v>
      </c>
      <c r="M1235" t="str">
        <f>VLOOKUP(Table1[[#This Row],[Product Code]],Table4[[Product Code]:[Product Category]],3,FALSE)</f>
        <v>Smart Gadgets</v>
      </c>
      <c r="N1235" t="str">
        <f>_xlfn.XLOOKUP(Table1[[#This Row],[Product Code]],Table4[Product Code],Table4[Subcategory])</f>
        <v>Smart Speakers</v>
      </c>
    </row>
    <row r="1236" spans="2:14" x14ac:dyDescent="0.3">
      <c r="B1236" s="26" t="s">
        <v>20</v>
      </c>
      <c r="C1236" s="26" t="str">
        <f>IF(_xlfn.XLOOKUP(TRIM(Table1[[#This Row],[Store ID]]), 'Stores Details'!B1238:B1257, 'Stores Details'!G1238:G1257, "") = "Inactive", "Yes", "No")</f>
        <v>No</v>
      </c>
      <c r="D1236" s="14" t="s">
        <v>72</v>
      </c>
      <c r="E1236" s="51">
        <v>45086</v>
      </c>
      <c r="F1236" s="14">
        <v>20</v>
      </c>
      <c r="G1236" s="17">
        <v>10729.6</v>
      </c>
      <c r="H1236" s="27">
        <v>7820.5999999999995</v>
      </c>
      <c r="I1236">
        <f>YEAR(Table1[[#This Row],[Date]])</f>
        <v>2023</v>
      </c>
      <c r="J1236" t="str">
        <f>"Q" &amp; ROUNDUP(MONTH(Table1[[#This Row],[Date]])/3, 0) &amp; "'" &amp; RIGHT(YEAR(Table1[[#This Row],[Date]]), 2)</f>
        <v>Q2'23</v>
      </c>
      <c r="K1236" t="str">
        <f>VLOOKUP(Table1[[#This Row],[Store ID]],Table3[[Store ID]:[City]],4,FALSE)</f>
        <v>Denver</v>
      </c>
      <c r="L1236" t="str">
        <f>VLOOKUP(Table1[[#This Row],[Product Code]],Table4[[Product Code]:[Brand]],5,FALSE)</f>
        <v>VoltEdge</v>
      </c>
      <c r="M1236" t="str">
        <f>VLOOKUP(Table1[[#This Row],[Product Code]],Table4[[Product Code]:[Product Category]],3,FALSE)</f>
        <v>Gaming Consoles</v>
      </c>
      <c r="N1236" t="str">
        <f>_xlfn.XLOOKUP(Table1[[#This Row],[Product Code]],Table4[Product Code],Table4[Subcategory])</f>
        <v>Game Consoles</v>
      </c>
    </row>
    <row r="1237" spans="2:14" x14ac:dyDescent="0.3">
      <c r="B1237" s="26" t="s">
        <v>14</v>
      </c>
      <c r="C1237" s="26" t="str">
        <f>IF(_xlfn.XLOOKUP(TRIM(Table1[[#This Row],[Store ID]]), 'Stores Details'!B1239:B1258, 'Stores Details'!G1239:G1258, "") = "Inactive", "Yes", "No")</f>
        <v>No</v>
      </c>
      <c r="D1237" s="14" t="s">
        <v>77</v>
      </c>
      <c r="E1237" s="51">
        <v>45599</v>
      </c>
      <c r="F1237" s="14">
        <v>32</v>
      </c>
      <c r="G1237" s="17">
        <v>30881.919999999998</v>
      </c>
      <c r="H1237" s="27">
        <v>24169.599999999999</v>
      </c>
      <c r="I1237">
        <f>YEAR(Table1[[#This Row],[Date]])</f>
        <v>2024</v>
      </c>
      <c r="J1237" t="str">
        <f>"Q" &amp; ROUNDUP(MONTH(Table1[[#This Row],[Date]])/3, 0) &amp; "'" &amp; RIGHT(YEAR(Table1[[#This Row],[Date]]), 2)</f>
        <v>Q4'24</v>
      </c>
      <c r="K1237" t="str">
        <f>VLOOKUP(Table1[[#This Row],[Store ID]],Table3[[Store ID]:[City]],4,FALSE)</f>
        <v>Los Angeles</v>
      </c>
      <c r="L1237" t="str">
        <f>VLOOKUP(Table1[[#This Row],[Product Code]],Table4[[Product Code]:[Brand]],5,FALSE)</f>
        <v>VoltEdge</v>
      </c>
      <c r="M1237" t="str">
        <f>VLOOKUP(Table1[[#This Row],[Product Code]],Table4[[Product Code]:[Product Category]],3,FALSE)</f>
        <v>Headphones</v>
      </c>
      <c r="N1237" t="str">
        <f>_xlfn.XLOOKUP(Table1[[#This Row],[Product Code]],Table4[Product Code],Table4[Subcategory])</f>
        <v>Wireless Earbuds</v>
      </c>
    </row>
    <row r="1238" spans="2:14" x14ac:dyDescent="0.3">
      <c r="B1238" s="26" t="s">
        <v>21</v>
      </c>
      <c r="C1238" s="26" t="str">
        <f>IF(_xlfn.XLOOKUP(TRIM(Table1[[#This Row],[Store ID]]), 'Stores Details'!B1240:B1259, 'Stores Details'!G1240:G1259, "") = "Inactive", "Yes", "No")</f>
        <v>No</v>
      </c>
      <c r="D1238" s="14" t="s">
        <v>55</v>
      </c>
      <c r="E1238" s="51">
        <v>45152</v>
      </c>
      <c r="F1238" s="14">
        <v>4</v>
      </c>
      <c r="G1238" s="17">
        <v>4214.76</v>
      </c>
      <c r="H1238" s="27">
        <v>2610.2800000000002</v>
      </c>
      <c r="I1238">
        <f>YEAR(Table1[[#This Row],[Date]])</f>
        <v>2023</v>
      </c>
      <c r="J1238" t="str">
        <f>"Q" &amp; ROUNDUP(MONTH(Table1[[#This Row],[Date]])/3, 0) &amp; "'" &amp; RIGHT(YEAR(Table1[[#This Row],[Date]]), 2)</f>
        <v>Q3'23</v>
      </c>
      <c r="K1238" t="str">
        <f>VLOOKUP(Table1[[#This Row],[Store ID]],Table3[[Store ID]:[City]],4,FALSE)</f>
        <v>Raleigh</v>
      </c>
      <c r="L1238" t="str">
        <f>VLOOKUP(Table1[[#This Row],[Product Code]],Table4[[Product Code]:[Brand]],5,FALSE)</f>
        <v>Sony</v>
      </c>
      <c r="M1238" t="str">
        <f>VLOOKUP(Table1[[#This Row],[Product Code]],Table4[[Product Code]:[Product Category]],3,FALSE)</f>
        <v>Smart Gadgets</v>
      </c>
      <c r="N1238" t="str">
        <f>_xlfn.XLOOKUP(Table1[[#This Row],[Product Code]],Table4[Product Code],Table4[Subcategory])</f>
        <v>Fitness Bands</v>
      </c>
    </row>
    <row r="1239" spans="2:14" x14ac:dyDescent="0.3">
      <c r="B1239" s="26" t="s">
        <v>29</v>
      </c>
      <c r="C1239" s="26" t="str">
        <f>IF(_xlfn.XLOOKUP(TRIM(Table1[[#This Row],[Store ID]]), 'Stores Details'!B1241:B1260, 'Stores Details'!G1241:G1260, "") = "Inactive", "Yes", "No")</f>
        <v>No</v>
      </c>
      <c r="D1239" s="14" t="s">
        <v>72</v>
      </c>
      <c r="E1239" s="51">
        <v>45106</v>
      </c>
      <c r="F1239" s="14">
        <v>12</v>
      </c>
      <c r="G1239" s="17">
        <v>6437.76</v>
      </c>
      <c r="H1239" s="27">
        <v>4692.3599999999997</v>
      </c>
      <c r="I1239">
        <f>YEAR(Table1[[#This Row],[Date]])</f>
        <v>2023</v>
      </c>
      <c r="J1239" t="str">
        <f>"Q" &amp; ROUNDUP(MONTH(Table1[[#This Row],[Date]])/3, 0) &amp; "'" &amp; RIGHT(YEAR(Table1[[#This Row],[Date]]), 2)</f>
        <v>Q2'23</v>
      </c>
      <c r="K1239" t="str">
        <f>VLOOKUP(Table1[[#This Row],[Store ID]],Table3[[Store ID]:[City]],4,FALSE)</f>
        <v>Kansas City</v>
      </c>
      <c r="L1239" t="str">
        <f>VLOOKUP(Table1[[#This Row],[Product Code]],Table4[[Product Code]:[Brand]],5,FALSE)</f>
        <v>VoltEdge</v>
      </c>
      <c r="M1239" t="str">
        <f>VLOOKUP(Table1[[#This Row],[Product Code]],Table4[[Product Code]:[Product Category]],3,FALSE)</f>
        <v>Gaming Consoles</v>
      </c>
      <c r="N1239" t="str">
        <f>_xlfn.XLOOKUP(Table1[[#This Row],[Product Code]],Table4[Product Code],Table4[Subcategory])</f>
        <v>Game Consoles</v>
      </c>
    </row>
    <row r="1240" spans="2:14" x14ac:dyDescent="0.3">
      <c r="B1240" s="26" t="s">
        <v>24</v>
      </c>
      <c r="C1240" s="26" t="str">
        <f>IF(_xlfn.XLOOKUP(TRIM(Table1[[#This Row],[Store ID]]), 'Stores Details'!B1242:B1261, 'Stores Details'!G1242:G1261, "") = "Inactive", "Yes", "No")</f>
        <v>No</v>
      </c>
      <c r="D1240" s="14" t="s">
        <v>50</v>
      </c>
      <c r="E1240" s="51">
        <v>45035</v>
      </c>
      <c r="F1240" s="14">
        <v>16</v>
      </c>
      <c r="G1240" s="17">
        <v>19166.72</v>
      </c>
      <c r="H1240" s="27">
        <v>14120.8</v>
      </c>
      <c r="I1240">
        <f>YEAR(Table1[[#This Row],[Date]])</f>
        <v>2023</v>
      </c>
      <c r="J1240" t="str">
        <f>"Q" &amp; ROUNDUP(MONTH(Table1[[#This Row],[Date]])/3, 0) &amp; "'" &amp; RIGHT(YEAR(Table1[[#This Row],[Date]]), 2)</f>
        <v>Q2'23</v>
      </c>
      <c r="K1240" t="str">
        <f>VLOOKUP(Table1[[#This Row],[Store ID]],Table3[[Store ID]:[City]],4,FALSE)</f>
        <v>Atlanta</v>
      </c>
      <c r="L1240" t="str">
        <f>VLOOKUP(Table1[[#This Row],[Product Code]],Table4[[Product Code]:[Brand]],5,FALSE)</f>
        <v>VoltEdge</v>
      </c>
      <c r="M1240" t="str">
        <f>VLOOKUP(Table1[[#This Row],[Product Code]],Table4[[Product Code]:[Product Category]],3,FALSE)</f>
        <v>Smart Gadgets</v>
      </c>
      <c r="N1240" t="str">
        <f>_xlfn.XLOOKUP(Table1[[#This Row],[Product Code]],Table4[Product Code],Table4[Subcategory])</f>
        <v>Fitness Bands</v>
      </c>
    </row>
    <row r="1241" spans="2:14" x14ac:dyDescent="0.3">
      <c r="B1241" s="26" t="s">
        <v>17</v>
      </c>
      <c r="C1241" s="26" t="str">
        <f>IF(_xlfn.XLOOKUP(TRIM(Table1[[#This Row],[Store ID]]), 'Stores Details'!B1243:B1262, 'Stores Details'!G1243:G1262, "") = "Inactive", "Yes", "No")</f>
        <v>No</v>
      </c>
      <c r="D1241" s="14" t="s">
        <v>15</v>
      </c>
      <c r="E1241" s="51">
        <v>45620</v>
      </c>
      <c r="F1241" s="14">
        <v>38</v>
      </c>
      <c r="G1241" s="17">
        <v>21371.579999999998</v>
      </c>
      <c r="H1241" s="27">
        <v>16318.34</v>
      </c>
      <c r="I1241">
        <f>YEAR(Table1[[#This Row],[Date]])</f>
        <v>2024</v>
      </c>
      <c r="J1241" t="str">
        <f>"Q" &amp; ROUNDUP(MONTH(Table1[[#This Row],[Date]])/3, 0) &amp; "'" &amp; RIGHT(YEAR(Table1[[#This Row],[Date]]), 2)</f>
        <v>Q4'24</v>
      </c>
      <c r="K1241" t="str">
        <f>VLOOKUP(Table1[[#This Row],[Store ID]],Table3[[Store ID]:[City]],4,FALSE)</f>
        <v>Richmond</v>
      </c>
      <c r="L1241" t="str">
        <f>VLOOKUP(Table1[[#This Row],[Product Code]],Table4[[Product Code]:[Brand]],5,FALSE)</f>
        <v>Bose</v>
      </c>
      <c r="M1241" t="str">
        <f>VLOOKUP(Table1[[#This Row],[Product Code]],Table4[[Product Code]:[Product Category]],3,FALSE)</f>
        <v>Accessories</v>
      </c>
      <c r="N1241" t="str">
        <f>_xlfn.XLOOKUP(Table1[[#This Row],[Product Code]],Table4[Product Code],Table4[Subcategory])</f>
        <v>Mice</v>
      </c>
    </row>
    <row r="1242" spans="2:14" x14ac:dyDescent="0.3">
      <c r="B1242" s="26" t="s">
        <v>16</v>
      </c>
      <c r="C1242" s="26" t="str">
        <f>IF(_xlfn.XLOOKUP(TRIM(Table1[[#This Row],[Store ID]]), 'Stores Details'!B1244:B1263, 'Stores Details'!G1244:G1263, "") = "Inactive", "Yes", "No")</f>
        <v>No</v>
      </c>
      <c r="D1242" s="14" t="s">
        <v>69</v>
      </c>
      <c r="E1242" s="51">
        <v>45357</v>
      </c>
      <c r="F1242" s="14">
        <v>25</v>
      </c>
      <c r="G1242" s="17">
        <v>26624</v>
      </c>
      <c r="H1242" s="27">
        <v>17166.75</v>
      </c>
      <c r="I1242">
        <f>YEAR(Table1[[#This Row],[Date]])</f>
        <v>2024</v>
      </c>
      <c r="J1242" t="str">
        <f>"Q" &amp; ROUNDUP(MONTH(Table1[[#This Row],[Date]])/3, 0) &amp; "'" &amp; RIGHT(YEAR(Table1[[#This Row],[Date]]), 2)</f>
        <v>Q1'24</v>
      </c>
      <c r="K1242" t="str">
        <f>VLOOKUP(Table1[[#This Row],[Store ID]],Table3[[Store ID]:[City]],4,FALSE)</f>
        <v>Chicago</v>
      </c>
      <c r="L1242" t="str">
        <f>VLOOKUP(Table1[[#This Row],[Product Code]],Table4[[Product Code]:[Brand]],5,FALSE)</f>
        <v>VoltEdge</v>
      </c>
      <c r="M1242" t="str">
        <f>VLOOKUP(Table1[[#This Row],[Product Code]],Table4[[Product Code]:[Product Category]],3,FALSE)</f>
        <v>Gaming Consoles</v>
      </c>
      <c r="N1242" t="str">
        <f>_xlfn.XLOOKUP(Table1[[#This Row],[Product Code]],Table4[Product Code],Table4[Subcategory])</f>
        <v>VR Headsets</v>
      </c>
    </row>
    <row r="1243" spans="2:14" x14ac:dyDescent="0.3">
      <c r="B1243" s="26" t="s">
        <v>27</v>
      </c>
      <c r="C1243" s="26" t="str">
        <f>IF(_xlfn.XLOOKUP(TRIM(Table1[[#This Row],[Store ID]]), 'Stores Details'!B1245:B1264, 'Stores Details'!G1245:G1264, "") = "Inactive", "Yes", "No")</f>
        <v>No</v>
      </c>
      <c r="D1243" s="14" t="s">
        <v>36</v>
      </c>
      <c r="E1243" s="51">
        <v>45345</v>
      </c>
      <c r="F1243" s="14">
        <v>18</v>
      </c>
      <c r="G1243" s="17">
        <v>13139.64</v>
      </c>
      <c r="H1243" s="27">
        <v>10601.82</v>
      </c>
      <c r="I1243">
        <f>YEAR(Table1[[#This Row],[Date]])</f>
        <v>2024</v>
      </c>
      <c r="J1243" t="str">
        <f>"Q" &amp; ROUNDUP(MONTH(Table1[[#This Row],[Date]])/3, 0) &amp; "'" &amp; RIGHT(YEAR(Table1[[#This Row],[Date]]), 2)</f>
        <v>Q1'24</v>
      </c>
      <c r="K1243" t="str">
        <f>VLOOKUP(Table1[[#This Row],[Store ID]],Table3[[Store ID]:[City]],4,FALSE)</f>
        <v>New York</v>
      </c>
      <c r="L1243" t="str">
        <f>VLOOKUP(Table1[[#This Row],[Product Code]],Table4[[Product Code]:[Brand]],5,FALSE)</f>
        <v>VoltEdge</v>
      </c>
      <c r="M1243" t="str">
        <f>VLOOKUP(Table1[[#This Row],[Product Code]],Table4[[Product Code]:[Product Category]],3,FALSE)</f>
        <v>Gaming Consoles</v>
      </c>
      <c r="N1243" t="str">
        <f>_xlfn.XLOOKUP(Table1[[#This Row],[Product Code]],Table4[Product Code],Table4[Subcategory])</f>
        <v>VR Headsets</v>
      </c>
    </row>
    <row r="1244" spans="2:14" x14ac:dyDescent="0.3">
      <c r="B1244" s="26" t="s">
        <v>18</v>
      </c>
      <c r="C1244" s="26" t="str">
        <f>IF(_xlfn.XLOOKUP(TRIM(Table1[[#This Row],[Store ID]]), 'Stores Details'!B1246:B1265, 'Stores Details'!G1246:G1265, "") = "Inactive", "Yes", "No")</f>
        <v>No</v>
      </c>
      <c r="D1244" s="14" t="s">
        <v>43</v>
      </c>
      <c r="E1244" s="51">
        <v>45405</v>
      </c>
      <c r="F1244" s="14">
        <v>7</v>
      </c>
      <c r="G1244" s="17">
        <v>9317.49</v>
      </c>
      <c r="H1244" s="27">
        <v>5723.34</v>
      </c>
      <c r="I1244">
        <f>YEAR(Table1[[#This Row],[Date]])</f>
        <v>2024</v>
      </c>
      <c r="J1244" t="str">
        <f>"Q" &amp; ROUNDUP(MONTH(Table1[[#This Row],[Date]])/3, 0) &amp; "'" &amp; RIGHT(YEAR(Table1[[#This Row],[Date]]), 2)</f>
        <v>Q2'24</v>
      </c>
      <c r="K1244" t="str">
        <f>VLOOKUP(Table1[[#This Row],[Store ID]],Table3[[Store ID]:[City]],4,FALSE)</f>
        <v>Minneapolis</v>
      </c>
      <c r="L1244" t="str">
        <f>VLOOKUP(Table1[[#This Row],[Product Code]],Table4[[Product Code]:[Brand]],5,FALSE)</f>
        <v>Apple</v>
      </c>
      <c r="M1244" t="str">
        <f>VLOOKUP(Table1[[#This Row],[Product Code]],Table4[[Product Code]:[Product Category]],3,FALSE)</f>
        <v>Smart Gadgets</v>
      </c>
      <c r="N1244" t="str">
        <f>_xlfn.XLOOKUP(Table1[[#This Row],[Product Code]],Table4[Product Code],Table4[Subcategory])</f>
        <v>Smartwatches</v>
      </c>
    </row>
    <row r="1245" spans="2:14" x14ac:dyDescent="0.3">
      <c r="B1245" s="26" t="s">
        <v>14</v>
      </c>
      <c r="C1245" s="26" t="str">
        <f>IF(_xlfn.XLOOKUP(TRIM(Table1[[#This Row],[Store ID]]), 'Stores Details'!B1247:B1266, 'Stores Details'!G1247:G1266, "") = "Inactive", "Yes", "No")</f>
        <v>No</v>
      </c>
      <c r="D1245" s="14" t="s">
        <v>53</v>
      </c>
      <c r="E1245" s="51">
        <v>45446</v>
      </c>
      <c r="F1245" s="14">
        <v>15</v>
      </c>
      <c r="G1245" s="17">
        <v>1197.1500000000001</v>
      </c>
      <c r="H1245" s="27">
        <v>960.3</v>
      </c>
      <c r="I1245">
        <f>YEAR(Table1[[#This Row],[Date]])</f>
        <v>2024</v>
      </c>
      <c r="J1245" t="str">
        <f>"Q" &amp; ROUNDUP(MONTH(Table1[[#This Row],[Date]])/3, 0) &amp; "'" &amp; RIGHT(YEAR(Table1[[#This Row],[Date]]), 2)</f>
        <v>Q2'24</v>
      </c>
      <c r="K1245" t="str">
        <f>VLOOKUP(Table1[[#This Row],[Store ID]],Table3[[Store ID]:[City]],4,FALSE)</f>
        <v>Los Angeles</v>
      </c>
      <c r="L1245" t="str">
        <f>VLOOKUP(Table1[[#This Row],[Product Code]],Table4[[Product Code]:[Brand]],5,FALSE)</f>
        <v>HP</v>
      </c>
      <c r="M1245" t="str">
        <f>VLOOKUP(Table1[[#This Row],[Product Code]],Table4[[Product Code]:[Product Category]],3,FALSE)</f>
        <v>Laptops</v>
      </c>
      <c r="N1245" t="str">
        <f>_xlfn.XLOOKUP(Table1[[#This Row],[Product Code]],Table4[Product Code],Table4[Subcategory])</f>
        <v>Ultrabooks</v>
      </c>
    </row>
    <row r="1246" spans="2:14" x14ac:dyDescent="0.3">
      <c r="B1246" s="26" t="s">
        <v>24</v>
      </c>
      <c r="C1246" s="26" t="str">
        <f>IF(_xlfn.XLOOKUP(TRIM(Table1[[#This Row],[Store ID]]), 'Stores Details'!B1248:B1267, 'Stores Details'!G1248:G1267, "") = "Inactive", "Yes", "No")</f>
        <v>No</v>
      </c>
      <c r="D1246" s="14" t="s">
        <v>77</v>
      </c>
      <c r="E1246" s="51">
        <v>45099</v>
      </c>
      <c r="F1246" s="14">
        <v>19</v>
      </c>
      <c r="G1246" s="17">
        <v>18336.14</v>
      </c>
      <c r="H1246" s="27">
        <v>14350.699999999999</v>
      </c>
      <c r="I1246">
        <f>YEAR(Table1[[#This Row],[Date]])</f>
        <v>2023</v>
      </c>
      <c r="J1246" t="str">
        <f>"Q" &amp; ROUNDUP(MONTH(Table1[[#This Row],[Date]])/3, 0) &amp; "'" &amp; RIGHT(YEAR(Table1[[#This Row],[Date]]), 2)</f>
        <v>Q2'23</v>
      </c>
      <c r="K1246" t="str">
        <f>VLOOKUP(Table1[[#This Row],[Store ID]],Table3[[Store ID]:[City]],4,FALSE)</f>
        <v>Atlanta</v>
      </c>
      <c r="L1246" t="str">
        <f>VLOOKUP(Table1[[#This Row],[Product Code]],Table4[[Product Code]:[Brand]],5,FALSE)</f>
        <v>VoltEdge</v>
      </c>
      <c r="M1246" t="str">
        <f>VLOOKUP(Table1[[#This Row],[Product Code]],Table4[[Product Code]:[Product Category]],3,FALSE)</f>
        <v>Headphones</v>
      </c>
      <c r="N1246" t="str">
        <f>_xlfn.XLOOKUP(Table1[[#This Row],[Product Code]],Table4[Product Code],Table4[Subcategory])</f>
        <v>Wireless Earbuds</v>
      </c>
    </row>
    <row r="1247" spans="2:14" x14ac:dyDescent="0.3">
      <c r="B1247" s="26" t="s">
        <v>21</v>
      </c>
      <c r="C1247" s="26" t="str">
        <f>IF(_xlfn.XLOOKUP(TRIM(Table1[[#This Row],[Store ID]]), 'Stores Details'!B1249:B1268, 'Stores Details'!G1249:G1268, "") = "Inactive", "Yes", "No")</f>
        <v>No</v>
      </c>
      <c r="D1247" s="14" t="s">
        <v>39</v>
      </c>
      <c r="E1247" s="51">
        <v>45539</v>
      </c>
      <c r="F1247" s="14">
        <v>14</v>
      </c>
      <c r="G1247" s="17">
        <v>5931.38</v>
      </c>
      <c r="H1247" s="27">
        <v>3865.4000000000005</v>
      </c>
      <c r="I1247">
        <f>YEAR(Table1[[#This Row],[Date]])</f>
        <v>2024</v>
      </c>
      <c r="J1247" t="str">
        <f>"Q" &amp; ROUNDUP(MONTH(Table1[[#This Row],[Date]])/3, 0) &amp; "'" &amp; RIGHT(YEAR(Table1[[#This Row],[Date]]), 2)</f>
        <v>Q3'24</v>
      </c>
      <c r="K1247" t="str">
        <f>VLOOKUP(Table1[[#This Row],[Store ID]],Table3[[Store ID]:[City]],4,FALSE)</f>
        <v>Raleigh</v>
      </c>
      <c r="L1247" t="str">
        <f>VLOOKUP(Table1[[#This Row],[Product Code]],Table4[[Product Code]:[Brand]],5,FALSE)</f>
        <v>Apple</v>
      </c>
      <c r="M1247" t="str">
        <f>VLOOKUP(Table1[[#This Row],[Product Code]],Table4[[Product Code]:[Product Category]],3,FALSE)</f>
        <v>Laptops</v>
      </c>
      <c r="N1247" t="str">
        <f>_xlfn.XLOOKUP(Table1[[#This Row],[Product Code]],Table4[Product Code],Table4[Subcategory])</f>
        <v>Ultrabooks</v>
      </c>
    </row>
    <row r="1248" spans="2:14" x14ac:dyDescent="0.3">
      <c r="B1248" s="26" t="s">
        <v>28</v>
      </c>
      <c r="C1248" s="26" t="str">
        <f>IF(_xlfn.XLOOKUP(TRIM(Table1[[#This Row],[Store ID]]), 'Stores Details'!B1250:B1269, 'Stores Details'!G1250:G1269, "") = "Inactive", "Yes", "No")</f>
        <v>No</v>
      </c>
      <c r="D1248" s="14" t="s">
        <v>58</v>
      </c>
      <c r="E1248" s="51">
        <v>45400</v>
      </c>
      <c r="F1248" s="14">
        <v>5</v>
      </c>
      <c r="G1248" s="17">
        <v>4390.3500000000004</v>
      </c>
      <c r="H1248" s="27">
        <v>3024.8500000000004</v>
      </c>
      <c r="I1248">
        <f>YEAR(Table1[[#This Row],[Date]])</f>
        <v>2024</v>
      </c>
      <c r="J1248" t="str">
        <f>"Q" &amp; ROUNDUP(MONTH(Table1[[#This Row],[Date]])/3, 0) &amp; "'" &amp; RIGHT(YEAR(Table1[[#This Row],[Date]]), 2)</f>
        <v>Q2'24</v>
      </c>
      <c r="K1248" t="str">
        <f>VLOOKUP(Table1[[#This Row],[Store ID]],Table3[[Store ID]:[City]],4,FALSE)</f>
        <v>Portland</v>
      </c>
      <c r="L1248" t="str">
        <f>VLOOKUP(Table1[[#This Row],[Product Code]],Table4[[Product Code]:[Brand]],5,FALSE)</f>
        <v>Sony</v>
      </c>
      <c r="M1248" t="str">
        <f>VLOOKUP(Table1[[#This Row],[Product Code]],Table4[[Product Code]:[Product Category]],3,FALSE)</f>
        <v>Accessories</v>
      </c>
      <c r="N1248" t="str">
        <f>_xlfn.XLOOKUP(Table1[[#This Row],[Product Code]],Table4[Product Code],Table4[Subcategory])</f>
        <v>Chargers</v>
      </c>
    </row>
    <row r="1249" spans="2:14" x14ac:dyDescent="0.3">
      <c r="B1249" s="26" t="s">
        <v>19</v>
      </c>
      <c r="C1249" s="26" t="str">
        <f>IF(_xlfn.XLOOKUP(TRIM(Table1[[#This Row],[Store ID]]), 'Stores Details'!B1251:B1270, 'Stores Details'!G1251:G1270, "") = "Inactive", "Yes", "No")</f>
        <v>No</v>
      </c>
      <c r="D1249" s="14" t="s">
        <v>38</v>
      </c>
      <c r="E1249" s="51">
        <v>45315</v>
      </c>
      <c r="F1249" s="14">
        <v>26</v>
      </c>
      <c r="G1249" s="17">
        <v>30436.640000000003</v>
      </c>
      <c r="H1249" s="27">
        <v>24314.42</v>
      </c>
      <c r="I1249">
        <f>YEAR(Table1[[#This Row],[Date]])</f>
        <v>2024</v>
      </c>
      <c r="J1249" t="str">
        <f>"Q" &amp; ROUNDUP(MONTH(Table1[[#This Row],[Date]])/3, 0) &amp; "'" &amp; RIGHT(YEAR(Table1[[#This Row],[Date]]), 2)</f>
        <v>Q1'24</v>
      </c>
      <c r="K1249" t="str">
        <f>VLOOKUP(Table1[[#This Row],[Store ID]],Table3[[Store ID]:[City]],4,FALSE)</f>
        <v>Honolulu</v>
      </c>
      <c r="L1249" t="str">
        <f>VLOOKUP(Table1[[#This Row],[Product Code]],Table4[[Product Code]:[Brand]],5,FALSE)</f>
        <v>HP</v>
      </c>
      <c r="M1249" t="str">
        <f>VLOOKUP(Table1[[#This Row],[Product Code]],Table4[[Product Code]:[Product Category]],3,FALSE)</f>
        <v>Gaming Consoles</v>
      </c>
      <c r="N1249" t="str">
        <f>_xlfn.XLOOKUP(Table1[[#This Row],[Product Code]],Table4[Product Code],Table4[Subcategory])</f>
        <v>Game Consoles</v>
      </c>
    </row>
    <row r="1250" spans="2:14" x14ac:dyDescent="0.3">
      <c r="B1250" s="26" t="s">
        <v>14</v>
      </c>
      <c r="C1250" s="26" t="str">
        <f>IF(_xlfn.XLOOKUP(TRIM(Table1[[#This Row],[Store ID]]), 'Stores Details'!B1252:B1271, 'Stores Details'!G1252:G1271, "") = "Inactive", "Yes", "No")</f>
        <v>No</v>
      </c>
      <c r="D1250" s="14" t="s">
        <v>70</v>
      </c>
      <c r="E1250" s="51">
        <v>45045</v>
      </c>
      <c r="F1250" s="14">
        <v>14</v>
      </c>
      <c r="G1250" s="17">
        <v>7607.04</v>
      </c>
      <c r="H1250" s="27">
        <v>5412.12</v>
      </c>
      <c r="I1250">
        <f>YEAR(Table1[[#This Row],[Date]])</f>
        <v>2023</v>
      </c>
      <c r="J1250" t="str">
        <f>"Q" &amp; ROUNDUP(MONTH(Table1[[#This Row],[Date]])/3, 0) &amp; "'" &amp; RIGHT(YEAR(Table1[[#This Row],[Date]]), 2)</f>
        <v>Q2'23</v>
      </c>
      <c r="K1250" t="str">
        <f>VLOOKUP(Table1[[#This Row],[Store ID]],Table3[[Store ID]:[City]],4,FALSE)</f>
        <v>Los Angeles</v>
      </c>
      <c r="L1250" t="str">
        <f>VLOOKUP(Table1[[#This Row],[Product Code]],Table4[[Product Code]:[Brand]],5,FALSE)</f>
        <v>VoltEdge</v>
      </c>
      <c r="M1250" t="str">
        <f>VLOOKUP(Table1[[#This Row],[Product Code]],Table4[[Product Code]:[Product Category]],3,FALSE)</f>
        <v>Headphones</v>
      </c>
      <c r="N1250" t="str">
        <f>_xlfn.XLOOKUP(Table1[[#This Row],[Product Code]],Table4[Product Code],Table4[Subcategory])</f>
        <v>Wireless Headphones</v>
      </c>
    </row>
    <row r="1251" spans="2:14" x14ac:dyDescent="0.3">
      <c r="B1251" s="26" t="s">
        <v>27</v>
      </c>
      <c r="C1251" s="26" t="str">
        <f>IF(_xlfn.XLOOKUP(TRIM(Table1[[#This Row],[Store ID]]), 'Stores Details'!B1253:B1272, 'Stores Details'!G1253:G1272, "") = "Inactive", "Yes", "No")</f>
        <v>No</v>
      </c>
      <c r="D1251" s="14" t="s">
        <v>73</v>
      </c>
      <c r="E1251" s="51">
        <v>44933</v>
      </c>
      <c r="F1251" s="14">
        <v>29</v>
      </c>
      <c r="G1251" s="17">
        <v>25205.64</v>
      </c>
      <c r="H1251" s="27">
        <v>18923.37</v>
      </c>
      <c r="I1251">
        <f>YEAR(Table1[[#This Row],[Date]])</f>
        <v>2023</v>
      </c>
      <c r="J1251" t="str">
        <f>"Q" &amp; ROUNDUP(MONTH(Table1[[#This Row],[Date]])/3, 0) &amp; "'" &amp; RIGHT(YEAR(Table1[[#This Row],[Date]]), 2)</f>
        <v>Q1'23</v>
      </c>
      <c r="K1251" t="str">
        <f>VLOOKUP(Table1[[#This Row],[Store ID]],Table3[[Store ID]:[City]],4,FALSE)</f>
        <v>New York</v>
      </c>
      <c r="L1251" t="str">
        <f>VLOOKUP(Table1[[#This Row],[Product Code]],Table4[[Product Code]:[Brand]],5,FALSE)</f>
        <v>ASUS</v>
      </c>
      <c r="M1251" t="str">
        <f>VLOOKUP(Table1[[#This Row],[Product Code]],Table4[[Product Code]:[Product Category]],3,FALSE)</f>
        <v>Gaming Consoles</v>
      </c>
      <c r="N1251" t="str">
        <f>_xlfn.XLOOKUP(Table1[[#This Row],[Product Code]],Table4[Product Code],Table4[Subcategory])</f>
        <v>VR Headsets</v>
      </c>
    </row>
    <row r="1252" spans="2:14" x14ac:dyDescent="0.3">
      <c r="B1252" s="26" t="s">
        <v>29</v>
      </c>
      <c r="C1252" s="26" t="str">
        <f>IF(_xlfn.XLOOKUP(TRIM(Table1[[#This Row],[Store ID]]), 'Stores Details'!B1254:B1273, 'Stores Details'!G1254:G1273, "") = "Inactive", "Yes", "No")</f>
        <v>No</v>
      </c>
      <c r="D1252" s="14" t="s">
        <v>68</v>
      </c>
      <c r="E1252" s="51">
        <v>45088</v>
      </c>
      <c r="F1252" s="14">
        <v>20</v>
      </c>
      <c r="G1252" s="17">
        <v>20877.600000000002</v>
      </c>
      <c r="H1252" s="27">
        <v>12880.8</v>
      </c>
      <c r="I1252">
        <f>YEAR(Table1[[#This Row],[Date]])</f>
        <v>2023</v>
      </c>
      <c r="J1252" t="str">
        <f>"Q" &amp; ROUNDUP(MONTH(Table1[[#This Row],[Date]])/3, 0) &amp; "'" &amp; RIGHT(YEAR(Table1[[#This Row],[Date]]), 2)</f>
        <v>Q2'23</v>
      </c>
      <c r="K1252" t="str">
        <f>VLOOKUP(Table1[[#This Row],[Store ID]],Table3[[Store ID]:[City]],4,FALSE)</f>
        <v>Kansas City</v>
      </c>
      <c r="L1252" t="str">
        <f>VLOOKUP(Table1[[#This Row],[Product Code]],Table4[[Product Code]:[Brand]],5,FALSE)</f>
        <v>Apple</v>
      </c>
      <c r="M1252" t="str">
        <f>VLOOKUP(Table1[[#This Row],[Product Code]],Table4[[Product Code]:[Product Category]],3,FALSE)</f>
        <v>Gaming Consoles</v>
      </c>
      <c r="N1252" t="str">
        <f>_xlfn.XLOOKUP(Table1[[#This Row],[Product Code]],Table4[Product Code],Table4[Subcategory])</f>
        <v>VR Headsets</v>
      </c>
    </row>
    <row r="1253" spans="2:14" x14ac:dyDescent="0.3">
      <c r="B1253" s="26" t="s">
        <v>24</v>
      </c>
      <c r="C1253" s="26" t="str">
        <f>IF(_xlfn.XLOOKUP(TRIM(Table1[[#This Row],[Store ID]]), 'Stores Details'!B1255:B1274, 'Stores Details'!G1255:G1274, "") = "Inactive", "Yes", "No")</f>
        <v>No</v>
      </c>
      <c r="D1253" s="14" t="s">
        <v>54</v>
      </c>
      <c r="E1253" s="51">
        <v>45549</v>
      </c>
      <c r="F1253" s="14">
        <v>4</v>
      </c>
      <c r="G1253" s="17">
        <v>5612.04</v>
      </c>
      <c r="H1253" s="27">
        <v>3562.2</v>
      </c>
      <c r="I1253">
        <f>YEAR(Table1[[#This Row],[Date]])</f>
        <v>2024</v>
      </c>
      <c r="J1253" t="str">
        <f>"Q" &amp; ROUNDUP(MONTH(Table1[[#This Row],[Date]])/3, 0) &amp; "'" &amp; RIGHT(YEAR(Table1[[#This Row],[Date]]), 2)</f>
        <v>Q3'24</v>
      </c>
      <c r="K1253" t="str">
        <f>VLOOKUP(Table1[[#This Row],[Store ID]],Table3[[Store ID]:[City]],4,FALSE)</f>
        <v>Atlanta</v>
      </c>
      <c r="L1253" t="str">
        <f>VLOOKUP(Table1[[#This Row],[Product Code]],Table4[[Product Code]:[Brand]],5,FALSE)</f>
        <v>Apple</v>
      </c>
      <c r="M1253" t="str">
        <f>VLOOKUP(Table1[[#This Row],[Product Code]],Table4[[Product Code]:[Product Category]],3,FALSE)</f>
        <v>Gaming Consoles</v>
      </c>
      <c r="N1253" t="str">
        <f>_xlfn.XLOOKUP(Table1[[#This Row],[Product Code]],Table4[Product Code],Table4[Subcategory])</f>
        <v>Game Consoles</v>
      </c>
    </row>
    <row r="1254" spans="2:14" x14ac:dyDescent="0.3">
      <c r="B1254" s="26" t="s">
        <v>22</v>
      </c>
      <c r="C1254" s="26" t="str">
        <f>IF(_xlfn.XLOOKUP(TRIM(Table1[[#This Row],[Store ID]]), 'Stores Details'!B1256:B1275, 'Stores Details'!G1256:G1275, "") = "Inactive", "Yes", "No")</f>
        <v>No</v>
      </c>
      <c r="D1254" s="14" t="s">
        <v>35</v>
      </c>
      <c r="E1254" s="51">
        <v>45495</v>
      </c>
      <c r="F1254" s="14">
        <v>5</v>
      </c>
      <c r="G1254" s="17">
        <v>1995.8000000000002</v>
      </c>
      <c r="H1254" s="27">
        <v>1508.1999999999998</v>
      </c>
      <c r="I1254">
        <f>YEAR(Table1[[#This Row],[Date]])</f>
        <v>2024</v>
      </c>
      <c r="J1254" t="str">
        <f>"Q" &amp; ROUNDUP(MONTH(Table1[[#This Row],[Date]])/3, 0) &amp; "'" &amp; RIGHT(YEAR(Table1[[#This Row],[Date]]), 2)</f>
        <v>Q3'24</v>
      </c>
      <c r="K1254" t="str">
        <f>VLOOKUP(Table1[[#This Row],[Store ID]],Table3[[Store ID]:[City]],4,FALSE)</f>
        <v>Detroit</v>
      </c>
      <c r="L1254" t="str">
        <f>VLOOKUP(Table1[[#This Row],[Product Code]],Table4[[Product Code]:[Brand]],5,FALSE)</f>
        <v>Dell</v>
      </c>
      <c r="M1254" t="str">
        <f>VLOOKUP(Table1[[#This Row],[Product Code]],Table4[[Product Code]:[Product Category]],3,FALSE)</f>
        <v>Smart Gadgets</v>
      </c>
      <c r="N1254" t="str">
        <f>_xlfn.XLOOKUP(Table1[[#This Row],[Product Code]],Table4[Product Code],Table4[Subcategory])</f>
        <v>Streaming Devices</v>
      </c>
    </row>
    <row r="1255" spans="2:14" x14ac:dyDescent="0.3">
      <c r="B1255" s="26" t="s">
        <v>14</v>
      </c>
      <c r="C1255" s="26" t="str">
        <f>IF(_xlfn.XLOOKUP(TRIM(Table1[[#This Row],[Store ID]]), 'Stores Details'!B1257:B1276, 'Stores Details'!G1257:G1276, "") = "Inactive", "Yes", "No")</f>
        <v>No</v>
      </c>
      <c r="D1255" s="14" t="s">
        <v>55</v>
      </c>
      <c r="E1255" s="51">
        <v>45045</v>
      </c>
      <c r="F1255" s="14">
        <v>16</v>
      </c>
      <c r="G1255" s="17">
        <v>16859.04</v>
      </c>
      <c r="H1255" s="27">
        <v>10441.120000000001</v>
      </c>
      <c r="I1255">
        <f>YEAR(Table1[[#This Row],[Date]])</f>
        <v>2023</v>
      </c>
      <c r="J1255" t="str">
        <f>"Q" &amp; ROUNDUP(MONTH(Table1[[#This Row],[Date]])/3, 0) &amp; "'" &amp; RIGHT(YEAR(Table1[[#This Row],[Date]]), 2)</f>
        <v>Q2'23</v>
      </c>
      <c r="K1255" t="str">
        <f>VLOOKUP(Table1[[#This Row],[Store ID]],Table3[[Store ID]:[City]],4,FALSE)</f>
        <v>Los Angeles</v>
      </c>
      <c r="L1255" t="str">
        <f>VLOOKUP(Table1[[#This Row],[Product Code]],Table4[[Product Code]:[Brand]],5,FALSE)</f>
        <v>Sony</v>
      </c>
      <c r="M1255" t="str">
        <f>VLOOKUP(Table1[[#This Row],[Product Code]],Table4[[Product Code]:[Product Category]],3,FALSE)</f>
        <v>Smart Gadgets</v>
      </c>
      <c r="N1255" t="str">
        <f>_xlfn.XLOOKUP(Table1[[#This Row],[Product Code]],Table4[Product Code],Table4[Subcategory])</f>
        <v>Fitness Bands</v>
      </c>
    </row>
    <row r="1256" spans="2:14" x14ac:dyDescent="0.3">
      <c r="B1256" s="26" t="s">
        <v>21</v>
      </c>
      <c r="C1256" s="26" t="str">
        <f>IF(_xlfn.XLOOKUP(TRIM(Table1[[#This Row],[Store ID]]), 'Stores Details'!B1258:B1277, 'Stores Details'!G1258:G1277, "") = "Inactive", "Yes", "No")</f>
        <v>No</v>
      </c>
      <c r="D1256" s="14" t="s">
        <v>68</v>
      </c>
      <c r="E1256" s="51">
        <v>44933</v>
      </c>
      <c r="F1256" s="14">
        <v>14</v>
      </c>
      <c r="G1256" s="17">
        <v>14614.320000000002</v>
      </c>
      <c r="H1256" s="27">
        <v>9016.56</v>
      </c>
      <c r="I1256">
        <f>YEAR(Table1[[#This Row],[Date]])</f>
        <v>2023</v>
      </c>
      <c r="J1256" t="str">
        <f>"Q" &amp; ROUNDUP(MONTH(Table1[[#This Row],[Date]])/3, 0) &amp; "'" &amp; RIGHT(YEAR(Table1[[#This Row],[Date]]), 2)</f>
        <v>Q1'23</v>
      </c>
      <c r="K1256" t="str">
        <f>VLOOKUP(Table1[[#This Row],[Store ID]],Table3[[Store ID]:[City]],4,FALSE)</f>
        <v>Raleigh</v>
      </c>
      <c r="L1256" t="str">
        <f>VLOOKUP(Table1[[#This Row],[Product Code]],Table4[[Product Code]:[Brand]],5,FALSE)</f>
        <v>Apple</v>
      </c>
      <c r="M1256" t="str">
        <f>VLOOKUP(Table1[[#This Row],[Product Code]],Table4[[Product Code]:[Product Category]],3,FALSE)</f>
        <v>Gaming Consoles</v>
      </c>
      <c r="N1256" t="str">
        <f>_xlfn.XLOOKUP(Table1[[#This Row],[Product Code]],Table4[Product Code],Table4[Subcategory])</f>
        <v>VR Headsets</v>
      </c>
    </row>
    <row r="1257" spans="2:14" x14ac:dyDescent="0.3">
      <c r="B1257" s="26" t="s">
        <v>30</v>
      </c>
      <c r="C1257" s="26" t="str">
        <f>IF(_xlfn.XLOOKUP(TRIM(Table1[[#This Row],[Store ID]]), 'Stores Details'!B1259:B1278, 'Stores Details'!G1259:G1278, "") = "Inactive", "Yes", "No")</f>
        <v>No</v>
      </c>
      <c r="D1257" s="14" t="s">
        <v>64</v>
      </c>
      <c r="E1257" s="51">
        <v>45056</v>
      </c>
      <c r="F1257" s="14">
        <v>20</v>
      </c>
      <c r="G1257" s="17">
        <v>6823.4000000000005</v>
      </c>
      <c r="H1257" s="27">
        <v>4069.4</v>
      </c>
      <c r="I1257">
        <f>YEAR(Table1[[#This Row],[Date]])</f>
        <v>2023</v>
      </c>
      <c r="J1257" t="str">
        <f>"Q" &amp; ROUNDUP(MONTH(Table1[[#This Row],[Date]])/3, 0) &amp; "'" &amp; RIGHT(YEAR(Table1[[#This Row],[Date]]), 2)</f>
        <v>Q2'23</v>
      </c>
      <c r="K1257" t="str">
        <f>VLOOKUP(Table1[[#This Row],[Store ID]],Table3[[Store ID]:[City]],4,FALSE)</f>
        <v>Nashville</v>
      </c>
      <c r="L1257" t="str">
        <f>VLOOKUP(Table1[[#This Row],[Product Code]],Table4[[Product Code]:[Brand]],5,FALSE)</f>
        <v>VoltEdge</v>
      </c>
      <c r="M1257" t="str">
        <f>VLOOKUP(Table1[[#This Row],[Product Code]],Table4[[Product Code]:[Product Category]],3,FALSE)</f>
        <v>Accessories</v>
      </c>
      <c r="N1257" t="str">
        <f>_xlfn.XLOOKUP(Table1[[#This Row],[Product Code]],Table4[Product Code],Table4[Subcategory])</f>
        <v>Keyboards</v>
      </c>
    </row>
    <row r="1258" spans="2:14" x14ac:dyDescent="0.3">
      <c r="B1258" s="26" t="s">
        <v>14</v>
      </c>
      <c r="C1258" s="26" t="str">
        <f>IF(_xlfn.XLOOKUP(TRIM(Table1[[#This Row],[Store ID]]), 'Stores Details'!B1260:B1279, 'Stores Details'!G1260:G1279, "") = "Inactive", "Yes", "No")</f>
        <v>No</v>
      </c>
      <c r="D1258" s="14" t="s">
        <v>44</v>
      </c>
      <c r="E1258" s="51">
        <v>45465</v>
      </c>
      <c r="F1258" s="14">
        <v>13</v>
      </c>
      <c r="G1258" s="17">
        <v>12311.65</v>
      </c>
      <c r="H1258" s="27">
        <v>8675.94</v>
      </c>
      <c r="I1258">
        <f>YEAR(Table1[[#This Row],[Date]])</f>
        <v>2024</v>
      </c>
      <c r="J1258" t="str">
        <f>"Q" &amp; ROUNDUP(MONTH(Table1[[#This Row],[Date]])/3, 0) &amp; "'" &amp; RIGHT(YEAR(Table1[[#This Row],[Date]]), 2)</f>
        <v>Q2'24</v>
      </c>
      <c r="K1258" t="str">
        <f>VLOOKUP(Table1[[#This Row],[Store ID]],Table3[[Store ID]:[City]],4,FALSE)</f>
        <v>Los Angeles</v>
      </c>
      <c r="L1258" t="str">
        <f>VLOOKUP(Table1[[#This Row],[Product Code]],Table4[[Product Code]:[Brand]],5,FALSE)</f>
        <v>Bose</v>
      </c>
      <c r="M1258" t="str">
        <f>VLOOKUP(Table1[[#This Row],[Product Code]],Table4[[Product Code]:[Product Category]],3,FALSE)</f>
        <v>Accessories</v>
      </c>
      <c r="N1258" t="str">
        <f>_xlfn.XLOOKUP(Table1[[#This Row],[Product Code]],Table4[Product Code],Table4[Subcategory])</f>
        <v>Keyboards</v>
      </c>
    </row>
    <row r="1259" spans="2:14" x14ac:dyDescent="0.3">
      <c r="B1259" s="26" t="s">
        <v>20</v>
      </c>
      <c r="C1259" s="26" t="str">
        <f>IF(_xlfn.XLOOKUP(TRIM(Table1[[#This Row],[Store ID]]), 'Stores Details'!B1261:B1280, 'Stores Details'!G1261:G1280, "") = "Inactive", "Yes", "No")</f>
        <v>No</v>
      </c>
      <c r="D1259" s="14" t="s">
        <v>46</v>
      </c>
      <c r="E1259" s="51">
        <v>45521</v>
      </c>
      <c r="F1259" s="14">
        <v>18</v>
      </c>
      <c r="G1259" s="17">
        <v>15901.199999999999</v>
      </c>
      <c r="H1259" s="27">
        <v>10880.82</v>
      </c>
      <c r="I1259">
        <f>YEAR(Table1[[#This Row],[Date]])</f>
        <v>2024</v>
      </c>
      <c r="J1259" t="str">
        <f>"Q" &amp; ROUNDUP(MONTH(Table1[[#This Row],[Date]])/3, 0) &amp; "'" &amp; RIGHT(YEAR(Table1[[#This Row],[Date]]), 2)</f>
        <v>Q3'24</v>
      </c>
      <c r="K1259" t="str">
        <f>VLOOKUP(Table1[[#This Row],[Store ID]],Table3[[Store ID]:[City]],4,FALSE)</f>
        <v>Denver</v>
      </c>
      <c r="L1259" t="str">
        <f>VLOOKUP(Table1[[#This Row],[Product Code]],Table4[[Product Code]:[Brand]],5,FALSE)</f>
        <v>Bose</v>
      </c>
      <c r="M1259" t="str">
        <f>VLOOKUP(Table1[[#This Row],[Product Code]],Table4[[Product Code]:[Product Category]],3,FALSE)</f>
        <v>Headphones</v>
      </c>
      <c r="N1259" t="str">
        <f>_xlfn.XLOOKUP(Table1[[#This Row],[Product Code]],Table4[Product Code],Table4[Subcategory])</f>
        <v>Wireless Headphones</v>
      </c>
    </row>
    <row r="1260" spans="2:14" x14ac:dyDescent="0.3">
      <c r="B1260" s="26" t="s">
        <v>14</v>
      </c>
      <c r="C1260" s="26" t="str">
        <f>IF(_xlfn.XLOOKUP(TRIM(Table1[[#This Row],[Store ID]]), 'Stores Details'!B1262:B1281, 'Stores Details'!G1262:G1281, "") = "Inactive", "Yes", "No")</f>
        <v>No</v>
      </c>
      <c r="D1260" s="14" t="s">
        <v>40</v>
      </c>
      <c r="E1260" s="51">
        <v>45330</v>
      </c>
      <c r="F1260" s="14">
        <v>19</v>
      </c>
      <c r="G1260" s="17">
        <v>25722.01</v>
      </c>
      <c r="H1260" s="27">
        <v>18514.740000000002</v>
      </c>
      <c r="I1260">
        <f>YEAR(Table1[[#This Row],[Date]])</f>
        <v>2024</v>
      </c>
      <c r="J1260" t="str">
        <f>"Q" &amp; ROUNDUP(MONTH(Table1[[#This Row],[Date]])/3, 0) &amp; "'" &amp; RIGHT(YEAR(Table1[[#This Row],[Date]]), 2)</f>
        <v>Q1'24</v>
      </c>
      <c r="K1260" t="str">
        <f>VLOOKUP(Table1[[#This Row],[Store ID]],Table3[[Store ID]:[City]],4,FALSE)</f>
        <v>Los Angeles</v>
      </c>
      <c r="L1260" t="str">
        <f>VLOOKUP(Table1[[#This Row],[Product Code]],Table4[[Product Code]:[Brand]],5,FALSE)</f>
        <v>HP</v>
      </c>
      <c r="M1260" t="str">
        <f>VLOOKUP(Table1[[#This Row],[Product Code]],Table4[[Product Code]:[Product Category]],3,FALSE)</f>
        <v>Gaming Consoles</v>
      </c>
      <c r="N1260" t="str">
        <f>_xlfn.XLOOKUP(Table1[[#This Row],[Product Code]],Table4[Product Code],Table4[Subcategory])</f>
        <v>Game Consoles</v>
      </c>
    </row>
    <row r="1261" spans="2:14" x14ac:dyDescent="0.3">
      <c r="B1261" s="26" t="s">
        <v>14</v>
      </c>
      <c r="C1261" s="26" t="str">
        <f>IF(_xlfn.XLOOKUP(TRIM(Table1[[#This Row],[Store ID]]), 'Stores Details'!B1263:B1282, 'Stores Details'!G1263:G1282, "") = "Inactive", "Yes", "No")</f>
        <v>No</v>
      </c>
      <c r="D1261" s="14" t="s">
        <v>57</v>
      </c>
      <c r="E1261" s="51">
        <v>45137</v>
      </c>
      <c r="F1261" s="14">
        <v>7</v>
      </c>
      <c r="G1261" s="17">
        <v>6184.43</v>
      </c>
      <c r="H1261" s="27">
        <v>4312.63</v>
      </c>
      <c r="I1261">
        <f>YEAR(Table1[[#This Row],[Date]])</f>
        <v>2023</v>
      </c>
      <c r="J1261" t="str">
        <f>"Q" &amp; ROUNDUP(MONTH(Table1[[#This Row],[Date]])/3, 0) &amp; "'" &amp; RIGHT(YEAR(Table1[[#This Row],[Date]]), 2)</f>
        <v>Q3'23</v>
      </c>
      <c r="K1261" t="str">
        <f>VLOOKUP(Table1[[#This Row],[Store ID]],Table3[[Store ID]:[City]],4,FALSE)</f>
        <v>Los Angeles</v>
      </c>
      <c r="L1261" t="str">
        <f>VLOOKUP(Table1[[#This Row],[Product Code]],Table4[[Product Code]:[Brand]],5,FALSE)</f>
        <v>Bose</v>
      </c>
      <c r="M1261" t="str">
        <f>VLOOKUP(Table1[[#This Row],[Product Code]],Table4[[Product Code]:[Product Category]],3,FALSE)</f>
        <v>Headphones</v>
      </c>
      <c r="N1261" t="str">
        <f>_xlfn.XLOOKUP(Table1[[#This Row],[Product Code]],Table4[Product Code],Table4[Subcategory])</f>
        <v>Noise-Canceling Over-Ear</v>
      </c>
    </row>
    <row r="1262" spans="2:14" x14ac:dyDescent="0.3">
      <c r="B1262" s="26" t="s">
        <v>14</v>
      </c>
      <c r="C1262" s="26" t="str">
        <f>IF(_xlfn.XLOOKUP(TRIM(Table1[[#This Row],[Store ID]]), 'Stores Details'!B1264:B1283, 'Stores Details'!G1264:G1283, "") = "Inactive", "Yes", "No")</f>
        <v>No</v>
      </c>
      <c r="D1262" s="14" t="s">
        <v>68</v>
      </c>
      <c r="E1262" s="51">
        <v>45274</v>
      </c>
      <c r="F1262" s="14">
        <v>25</v>
      </c>
      <c r="G1262" s="17">
        <v>26097.000000000004</v>
      </c>
      <c r="H1262" s="27">
        <v>16101</v>
      </c>
      <c r="I1262">
        <f>YEAR(Table1[[#This Row],[Date]])</f>
        <v>2023</v>
      </c>
      <c r="J1262" t="str">
        <f>"Q" &amp; ROUNDUP(MONTH(Table1[[#This Row],[Date]])/3, 0) &amp; "'" &amp; RIGHT(YEAR(Table1[[#This Row],[Date]]), 2)</f>
        <v>Q4'23</v>
      </c>
      <c r="K1262" t="str">
        <f>VLOOKUP(Table1[[#This Row],[Store ID]],Table3[[Store ID]:[City]],4,FALSE)</f>
        <v>Los Angeles</v>
      </c>
      <c r="L1262" t="str">
        <f>VLOOKUP(Table1[[#This Row],[Product Code]],Table4[[Product Code]:[Brand]],5,FALSE)</f>
        <v>Apple</v>
      </c>
      <c r="M1262" t="str">
        <f>VLOOKUP(Table1[[#This Row],[Product Code]],Table4[[Product Code]:[Product Category]],3,FALSE)</f>
        <v>Gaming Consoles</v>
      </c>
      <c r="N1262" t="str">
        <f>_xlfn.XLOOKUP(Table1[[#This Row],[Product Code]],Table4[Product Code],Table4[Subcategory])</f>
        <v>VR Headsets</v>
      </c>
    </row>
    <row r="1263" spans="2:14" x14ac:dyDescent="0.3">
      <c r="B1263" s="26" t="s">
        <v>14</v>
      </c>
      <c r="C1263" s="26" t="str">
        <f>IF(_xlfn.XLOOKUP(TRIM(Table1[[#This Row],[Store ID]]), 'Stores Details'!B1265:B1284, 'Stores Details'!G1265:G1284, "") = "Inactive", "Yes", "No")</f>
        <v>No</v>
      </c>
      <c r="D1263" s="14" t="s">
        <v>48</v>
      </c>
      <c r="E1263" s="51">
        <v>45540</v>
      </c>
      <c r="F1263" s="14">
        <v>10</v>
      </c>
      <c r="G1263" s="17">
        <v>8066.5999999999995</v>
      </c>
      <c r="H1263" s="27">
        <v>4810.4000000000005</v>
      </c>
      <c r="I1263">
        <f>YEAR(Table1[[#This Row],[Date]])</f>
        <v>2024</v>
      </c>
      <c r="J1263" t="str">
        <f>"Q" &amp; ROUNDUP(MONTH(Table1[[#This Row],[Date]])/3, 0) &amp; "'" &amp; RIGHT(YEAR(Table1[[#This Row],[Date]]), 2)</f>
        <v>Q3'24</v>
      </c>
      <c r="K1263" t="str">
        <f>VLOOKUP(Table1[[#This Row],[Store ID]],Table3[[Store ID]:[City]],4,FALSE)</f>
        <v>Los Angeles</v>
      </c>
      <c r="L1263" t="str">
        <f>VLOOKUP(Table1[[#This Row],[Product Code]],Table4[[Product Code]:[Brand]],5,FALSE)</f>
        <v>VoltEdge</v>
      </c>
      <c r="M1263" t="str">
        <f>VLOOKUP(Table1[[#This Row],[Product Code]],Table4[[Product Code]:[Product Category]],3,FALSE)</f>
        <v>Gaming Consoles</v>
      </c>
      <c r="N1263" t="str">
        <f>_xlfn.XLOOKUP(Table1[[#This Row],[Product Code]],Table4[Product Code],Table4[Subcategory])</f>
        <v>Game Consoles</v>
      </c>
    </row>
    <row r="1264" spans="2:14" x14ac:dyDescent="0.3">
      <c r="B1264" s="26" t="s">
        <v>14</v>
      </c>
      <c r="C1264" s="26" t="str">
        <f>IF(_xlfn.XLOOKUP(TRIM(Table1[[#This Row],[Store ID]]), 'Stores Details'!B1266:B1285, 'Stores Details'!G1266:G1285, "") = "Inactive", "Yes", "No")</f>
        <v>No</v>
      </c>
      <c r="D1264" s="14" t="s">
        <v>47</v>
      </c>
      <c r="E1264" s="51">
        <v>45592</v>
      </c>
      <c r="F1264" s="14">
        <v>25</v>
      </c>
      <c r="G1264" s="17">
        <v>33280.75</v>
      </c>
      <c r="H1264" s="27">
        <v>20767.75</v>
      </c>
      <c r="I1264">
        <f>YEAR(Table1[[#This Row],[Date]])</f>
        <v>2024</v>
      </c>
      <c r="J1264" t="str">
        <f>"Q" &amp; ROUNDUP(MONTH(Table1[[#This Row],[Date]])/3, 0) &amp; "'" &amp; RIGHT(YEAR(Table1[[#This Row],[Date]]), 2)</f>
        <v>Q4'24</v>
      </c>
      <c r="K1264" t="str">
        <f>VLOOKUP(Table1[[#This Row],[Store ID]],Table3[[Store ID]:[City]],4,FALSE)</f>
        <v>Los Angeles</v>
      </c>
      <c r="L1264" t="str">
        <f>VLOOKUP(Table1[[#This Row],[Product Code]],Table4[[Product Code]:[Brand]],5,FALSE)</f>
        <v>Sony</v>
      </c>
      <c r="M1264" t="str">
        <f>VLOOKUP(Table1[[#This Row],[Product Code]],Table4[[Product Code]:[Product Category]],3,FALSE)</f>
        <v>Accessories</v>
      </c>
      <c r="N1264" t="str">
        <f>_xlfn.XLOOKUP(Table1[[#This Row],[Product Code]],Table4[Product Code],Table4[Subcategory])</f>
        <v>Keyboards</v>
      </c>
    </row>
    <row r="1265" spans="2:14" x14ac:dyDescent="0.3">
      <c r="B1265" s="26" t="s">
        <v>21</v>
      </c>
      <c r="C1265" s="26" t="str">
        <f>IF(_xlfn.XLOOKUP(TRIM(Table1[[#This Row],[Store ID]]), 'Stores Details'!B1267:B1286, 'Stores Details'!G1267:G1286, "") = "Inactive", "Yes", "No")</f>
        <v>No</v>
      </c>
      <c r="D1265" s="14" t="s">
        <v>37</v>
      </c>
      <c r="E1265" s="51">
        <v>45466</v>
      </c>
      <c r="F1265" s="14">
        <v>13</v>
      </c>
      <c r="G1265" s="17">
        <v>19128.98</v>
      </c>
      <c r="H1265" s="27">
        <v>12943.449999999999</v>
      </c>
      <c r="I1265">
        <f>YEAR(Table1[[#This Row],[Date]])</f>
        <v>2024</v>
      </c>
      <c r="J1265" t="str">
        <f>"Q" &amp; ROUNDUP(MONTH(Table1[[#This Row],[Date]])/3, 0) &amp; "'" &amp; RIGHT(YEAR(Table1[[#This Row],[Date]]), 2)</f>
        <v>Q2'24</v>
      </c>
      <c r="K1265" t="str">
        <f>VLOOKUP(Table1[[#This Row],[Store ID]],Table3[[Store ID]:[City]],4,FALSE)</f>
        <v>Raleigh</v>
      </c>
      <c r="L1265" t="str">
        <f>VLOOKUP(Table1[[#This Row],[Product Code]],Table4[[Product Code]:[Brand]],5,FALSE)</f>
        <v>VoltEdge</v>
      </c>
      <c r="M1265" t="str">
        <f>VLOOKUP(Table1[[#This Row],[Product Code]],Table4[[Product Code]:[Product Category]],3,FALSE)</f>
        <v>Smart Gadgets</v>
      </c>
      <c r="N1265" t="str">
        <f>_xlfn.XLOOKUP(Table1[[#This Row],[Product Code]],Table4[Product Code],Table4[Subcategory])</f>
        <v>Fitness Bands</v>
      </c>
    </row>
    <row r="1266" spans="2:14" x14ac:dyDescent="0.3">
      <c r="B1266" s="26" t="s">
        <v>19</v>
      </c>
      <c r="C1266" s="26" t="str">
        <f>IF(_xlfn.XLOOKUP(TRIM(Table1[[#This Row],[Store ID]]), 'Stores Details'!B1268:B1287, 'Stores Details'!G1268:G1287, "") = "Inactive", "Yes", "No")</f>
        <v>No</v>
      </c>
      <c r="D1266" s="14" t="s">
        <v>43</v>
      </c>
      <c r="E1266" s="51">
        <v>45296</v>
      </c>
      <c r="F1266" s="14">
        <v>12</v>
      </c>
      <c r="G1266" s="17">
        <v>15972.84</v>
      </c>
      <c r="H1266" s="27">
        <v>9811.44</v>
      </c>
      <c r="I1266">
        <f>YEAR(Table1[[#This Row],[Date]])</f>
        <v>2024</v>
      </c>
      <c r="J1266" t="str">
        <f>"Q" &amp; ROUNDUP(MONTH(Table1[[#This Row],[Date]])/3, 0) &amp; "'" &amp; RIGHT(YEAR(Table1[[#This Row],[Date]]), 2)</f>
        <v>Q1'24</v>
      </c>
      <c r="K1266" t="str">
        <f>VLOOKUP(Table1[[#This Row],[Store ID]],Table3[[Store ID]:[City]],4,FALSE)</f>
        <v>Honolulu</v>
      </c>
      <c r="L1266" t="str">
        <f>VLOOKUP(Table1[[#This Row],[Product Code]],Table4[[Product Code]:[Brand]],5,FALSE)</f>
        <v>Apple</v>
      </c>
      <c r="M1266" t="str">
        <f>VLOOKUP(Table1[[#This Row],[Product Code]],Table4[[Product Code]:[Product Category]],3,FALSE)</f>
        <v>Smart Gadgets</v>
      </c>
      <c r="N1266" t="str">
        <f>_xlfn.XLOOKUP(Table1[[#This Row],[Product Code]],Table4[Product Code],Table4[Subcategory])</f>
        <v>Smartwatches</v>
      </c>
    </row>
    <row r="1267" spans="2:14" x14ac:dyDescent="0.3">
      <c r="B1267" s="26" t="s">
        <v>14</v>
      </c>
      <c r="C1267" s="26" t="str">
        <f>IF(_xlfn.XLOOKUP(TRIM(Table1[[#This Row],[Store ID]]), 'Stores Details'!B1269:B1288, 'Stores Details'!G1269:G1288, "") = "Inactive", "Yes", "No")</f>
        <v>No</v>
      </c>
      <c r="D1267" s="14" t="s">
        <v>53</v>
      </c>
      <c r="E1267" s="51">
        <v>45103</v>
      </c>
      <c r="F1267" s="14">
        <v>14</v>
      </c>
      <c r="G1267" s="17">
        <v>1117.3400000000001</v>
      </c>
      <c r="H1267" s="27">
        <v>896.28</v>
      </c>
      <c r="I1267">
        <f>YEAR(Table1[[#This Row],[Date]])</f>
        <v>2023</v>
      </c>
      <c r="J1267" t="str">
        <f>"Q" &amp; ROUNDUP(MONTH(Table1[[#This Row],[Date]])/3, 0) &amp; "'" &amp; RIGHT(YEAR(Table1[[#This Row],[Date]]), 2)</f>
        <v>Q2'23</v>
      </c>
      <c r="K1267" t="str">
        <f>VLOOKUP(Table1[[#This Row],[Store ID]],Table3[[Store ID]:[City]],4,FALSE)</f>
        <v>Los Angeles</v>
      </c>
      <c r="L1267" t="str">
        <f>VLOOKUP(Table1[[#This Row],[Product Code]],Table4[[Product Code]:[Brand]],5,FALSE)</f>
        <v>HP</v>
      </c>
      <c r="M1267" t="str">
        <f>VLOOKUP(Table1[[#This Row],[Product Code]],Table4[[Product Code]:[Product Category]],3,FALSE)</f>
        <v>Laptops</v>
      </c>
      <c r="N1267" t="str">
        <f>_xlfn.XLOOKUP(Table1[[#This Row],[Product Code]],Table4[Product Code],Table4[Subcategory])</f>
        <v>Ultrabooks</v>
      </c>
    </row>
    <row r="1268" spans="2:14" x14ac:dyDescent="0.3">
      <c r="B1268" s="26" t="s">
        <v>24</v>
      </c>
      <c r="C1268" s="26" t="str">
        <f>IF(_xlfn.XLOOKUP(TRIM(Table1[[#This Row],[Store ID]]), 'Stores Details'!B1270:B1289, 'Stores Details'!G1270:G1289, "") = "Inactive", "Yes", "No")</f>
        <v>No</v>
      </c>
      <c r="D1268" s="14" t="s">
        <v>45</v>
      </c>
      <c r="E1268" s="51">
        <v>45623</v>
      </c>
      <c r="F1268" s="14">
        <v>35</v>
      </c>
      <c r="G1268" s="17">
        <v>23514.75</v>
      </c>
      <c r="H1268" s="27">
        <v>18570.650000000001</v>
      </c>
      <c r="I1268">
        <f>YEAR(Table1[[#This Row],[Date]])</f>
        <v>2024</v>
      </c>
      <c r="J1268" t="str">
        <f>"Q" &amp; ROUNDUP(MONTH(Table1[[#This Row],[Date]])/3, 0) &amp; "'" &amp; RIGHT(YEAR(Table1[[#This Row],[Date]]), 2)</f>
        <v>Q4'24</v>
      </c>
      <c r="K1268" t="str">
        <f>VLOOKUP(Table1[[#This Row],[Store ID]],Table3[[Store ID]:[City]],4,FALSE)</f>
        <v>Atlanta</v>
      </c>
      <c r="L1268" t="str">
        <f>VLOOKUP(Table1[[#This Row],[Product Code]],Table4[[Product Code]:[Brand]],5,FALSE)</f>
        <v>VoltEdge</v>
      </c>
      <c r="M1268" t="str">
        <f>VLOOKUP(Table1[[#This Row],[Product Code]],Table4[[Product Code]:[Product Category]],3,FALSE)</f>
        <v>Accessories</v>
      </c>
      <c r="N1268" t="str">
        <f>_xlfn.XLOOKUP(Table1[[#This Row],[Product Code]],Table4[Product Code],Table4[Subcategory])</f>
        <v>Chargers</v>
      </c>
    </row>
    <row r="1269" spans="2:14" x14ac:dyDescent="0.3">
      <c r="B1269" s="26" t="s">
        <v>14</v>
      </c>
      <c r="C1269" s="26" t="str">
        <f>IF(_xlfn.XLOOKUP(TRIM(Table1[[#This Row],[Store ID]]), 'Stores Details'!B1271:B1290, 'Stores Details'!G1271:G1290, "") = "Inactive", "Yes", "No")</f>
        <v>No</v>
      </c>
      <c r="D1269" s="14" t="s">
        <v>39</v>
      </c>
      <c r="E1269" s="51">
        <v>45466</v>
      </c>
      <c r="F1269" s="14">
        <v>5</v>
      </c>
      <c r="G1269" s="17">
        <v>2118.35</v>
      </c>
      <c r="H1269" s="27">
        <v>1380.5</v>
      </c>
      <c r="I1269">
        <f>YEAR(Table1[[#This Row],[Date]])</f>
        <v>2024</v>
      </c>
      <c r="J1269" t="str">
        <f>"Q" &amp; ROUNDUP(MONTH(Table1[[#This Row],[Date]])/3, 0) &amp; "'" &amp; RIGHT(YEAR(Table1[[#This Row],[Date]]), 2)</f>
        <v>Q2'24</v>
      </c>
      <c r="K1269" t="str">
        <f>VLOOKUP(Table1[[#This Row],[Store ID]],Table3[[Store ID]:[City]],4,FALSE)</f>
        <v>Los Angeles</v>
      </c>
      <c r="L1269" t="str">
        <f>VLOOKUP(Table1[[#This Row],[Product Code]],Table4[[Product Code]:[Brand]],5,FALSE)</f>
        <v>Apple</v>
      </c>
      <c r="M1269" t="str">
        <f>VLOOKUP(Table1[[#This Row],[Product Code]],Table4[[Product Code]:[Product Category]],3,FALSE)</f>
        <v>Laptops</v>
      </c>
      <c r="N1269" t="str">
        <f>_xlfn.XLOOKUP(Table1[[#This Row],[Product Code]],Table4[Product Code],Table4[Subcategory])</f>
        <v>Ultrabooks</v>
      </c>
    </row>
    <row r="1270" spans="2:14" x14ac:dyDescent="0.3">
      <c r="B1270" s="26" t="s">
        <v>14</v>
      </c>
      <c r="C1270" s="26" t="str">
        <f>IF(_xlfn.XLOOKUP(TRIM(Table1[[#This Row],[Store ID]]), 'Stores Details'!B1272:B1291, 'Stores Details'!G1272:G1291, "") = "Inactive", "Yes", "No")</f>
        <v>No</v>
      </c>
      <c r="D1270" s="14" t="s">
        <v>43</v>
      </c>
      <c r="E1270" s="51">
        <v>45407</v>
      </c>
      <c r="F1270" s="14">
        <v>8</v>
      </c>
      <c r="G1270" s="17">
        <v>10648.56</v>
      </c>
      <c r="H1270" s="27">
        <v>6540.96</v>
      </c>
      <c r="I1270">
        <f>YEAR(Table1[[#This Row],[Date]])</f>
        <v>2024</v>
      </c>
      <c r="J1270" t="str">
        <f>"Q" &amp; ROUNDUP(MONTH(Table1[[#This Row],[Date]])/3, 0) &amp; "'" &amp; RIGHT(YEAR(Table1[[#This Row],[Date]]), 2)</f>
        <v>Q2'24</v>
      </c>
      <c r="K1270" t="str">
        <f>VLOOKUP(Table1[[#This Row],[Store ID]],Table3[[Store ID]:[City]],4,FALSE)</f>
        <v>Los Angeles</v>
      </c>
      <c r="L1270" t="str">
        <f>VLOOKUP(Table1[[#This Row],[Product Code]],Table4[[Product Code]:[Brand]],5,FALSE)</f>
        <v>Apple</v>
      </c>
      <c r="M1270" t="str">
        <f>VLOOKUP(Table1[[#This Row],[Product Code]],Table4[[Product Code]:[Product Category]],3,FALSE)</f>
        <v>Smart Gadgets</v>
      </c>
      <c r="N1270" t="str">
        <f>_xlfn.XLOOKUP(Table1[[#This Row],[Product Code]],Table4[Product Code],Table4[Subcategory])</f>
        <v>Smartwatches</v>
      </c>
    </row>
    <row r="1271" spans="2:14" x14ac:dyDescent="0.3">
      <c r="B1271" s="26" t="s">
        <v>23</v>
      </c>
      <c r="C1271" s="26" t="str">
        <f>IF(_xlfn.XLOOKUP(TRIM(Table1[[#This Row],[Store ID]]), 'Stores Details'!B1273:B1292, 'Stores Details'!G1273:G1292, "") = "Inactive", "Yes", "No")</f>
        <v>No</v>
      </c>
      <c r="D1271" s="14" t="s">
        <v>62</v>
      </c>
      <c r="E1271" s="51">
        <v>45090</v>
      </c>
      <c r="F1271" s="14">
        <v>17</v>
      </c>
      <c r="G1271" s="17">
        <v>11101</v>
      </c>
      <c r="H1271" s="27">
        <v>8315.5499999999993</v>
      </c>
      <c r="I1271">
        <f>YEAR(Table1[[#This Row],[Date]])</f>
        <v>2023</v>
      </c>
      <c r="J1271" t="str">
        <f>"Q" &amp; ROUNDUP(MONTH(Table1[[#This Row],[Date]])/3, 0) &amp; "'" &amp; RIGHT(YEAR(Table1[[#This Row],[Date]]), 2)</f>
        <v>Q2'23</v>
      </c>
      <c r="K1271" t="str">
        <f>VLOOKUP(Table1[[#This Row],[Store ID]],Table3[[Store ID]:[City]],4,FALSE)</f>
        <v>San Francisco</v>
      </c>
      <c r="L1271" t="str">
        <f>VLOOKUP(Table1[[#This Row],[Product Code]],Table4[[Product Code]:[Brand]],5,FALSE)</f>
        <v>ASUS</v>
      </c>
      <c r="M1271" t="str">
        <f>VLOOKUP(Table1[[#This Row],[Product Code]],Table4[[Product Code]:[Product Category]],3,FALSE)</f>
        <v>Laptops</v>
      </c>
      <c r="N1271" t="str">
        <f>_xlfn.XLOOKUP(Table1[[#This Row],[Product Code]],Table4[Product Code],Table4[Subcategory])</f>
        <v>Gaming Laptops</v>
      </c>
    </row>
    <row r="1272" spans="2:14" x14ac:dyDescent="0.3">
      <c r="B1272" s="26" t="s">
        <v>14</v>
      </c>
      <c r="C1272" s="26" t="str">
        <f>IF(_xlfn.XLOOKUP(TRIM(Table1[[#This Row],[Store ID]]), 'Stores Details'!B1274:B1293, 'Stores Details'!G1274:G1293, "") = "Inactive", "Yes", "No")</f>
        <v>No</v>
      </c>
      <c r="D1272" s="14" t="s">
        <v>42</v>
      </c>
      <c r="E1272" s="51">
        <v>45376</v>
      </c>
      <c r="F1272" s="14">
        <v>21</v>
      </c>
      <c r="G1272" s="17">
        <v>26787.809999999998</v>
      </c>
      <c r="H1272" s="27">
        <v>16703.189999999999</v>
      </c>
      <c r="I1272">
        <f>YEAR(Table1[[#This Row],[Date]])</f>
        <v>2024</v>
      </c>
      <c r="J1272" t="str">
        <f>"Q" &amp; ROUNDUP(MONTH(Table1[[#This Row],[Date]])/3, 0) &amp; "'" &amp; RIGHT(YEAR(Table1[[#This Row],[Date]]), 2)</f>
        <v>Q1'24</v>
      </c>
      <c r="K1272" t="str">
        <f>VLOOKUP(Table1[[#This Row],[Store ID]],Table3[[Store ID]:[City]],4,FALSE)</f>
        <v>Los Angeles</v>
      </c>
      <c r="L1272" t="str">
        <f>VLOOKUP(Table1[[#This Row],[Product Code]],Table4[[Product Code]:[Brand]],5,FALSE)</f>
        <v>Dell</v>
      </c>
      <c r="M1272" t="str">
        <f>VLOOKUP(Table1[[#This Row],[Product Code]],Table4[[Product Code]:[Product Category]],3,FALSE)</f>
        <v>Headphones</v>
      </c>
      <c r="N1272" t="str">
        <f>_xlfn.XLOOKUP(Table1[[#This Row],[Product Code]],Table4[Product Code],Table4[Subcategory])</f>
        <v>Wired Headphones</v>
      </c>
    </row>
    <row r="1273" spans="2:14" x14ac:dyDescent="0.3">
      <c r="B1273" s="26" t="s">
        <v>26</v>
      </c>
      <c r="C1273" s="26" t="str">
        <f>IF(_xlfn.XLOOKUP(TRIM(Table1[[#This Row],[Store ID]]), 'Stores Details'!B1275:B1294, 'Stores Details'!G1275:G1294, "") = "Inactive", "Yes", "No")</f>
        <v>No</v>
      </c>
      <c r="D1273" s="14" t="s">
        <v>15</v>
      </c>
      <c r="E1273" s="51">
        <v>45654</v>
      </c>
      <c r="F1273" s="14">
        <v>39</v>
      </c>
      <c r="G1273" s="17">
        <v>21933.989999999998</v>
      </c>
      <c r="H1273" s="27">
        <v>16747.77</v>
      </c>
      <c r="I1273">
        <f>YEAR(Table1[[#This Row],[Date]])</f>
        <v>2024</v>
      </c>
      <c r="J1273" t="str">
        <f>"Q" &amp; ROUNDUP(MONTH(Table1[[#This Row],[Date]])/3, 0) &amp; "'" &amp; RIGHT(YEAR(Table1[[#This Row],[Date]]), 2)</f>
        <v>Q4'24</v>
      </c>
      <c r="K1273" t="str">
        <f>VLOOKUP(Table1[[#This Row],[Store ID]],Table3[[Store ID]:[City]],4,FALSE)</f>
        <v>Philadelphia</v>
      </c>
      <c r="L1273" t="str">
        <f>VLOOKUP(Table1[[#This Row],[Product Code]],Table4[[Product Code]:[Brand]],5,FALSE)</f>
        <v>Bose</v>
      </c>
      <c r="M1273" t="str">
        <f>VLOOKUP(Table1[[#This Row],[Product Code]],Table4[[Product Code]:[Product Category]],3,FALSE)</f>
        <v>Accessories</v>
      </c>
      <c r="N1273" t="str">
        <f>_xlfn.XLOOKUP(Table1[[#This Row],[Product Code]],Table4[Product Code],Table4[Subcategory])</f>
        <v>Mice</v>
      </c>
    </row>
    <row r="1274" spans="2:14" x14ac:dyDescent="0.3">
      <c r="B1274" s="26" t="s">
        <v>17</v>
      </c>
      <c r="C1274" s="26" t="str">
        <f>IF(_xlfn.XLOOKUP(TRIM(Table1[[#This Row],[Store ID]]), 'Stores Details'!B1276:B1295, 'Stores Details'!G1276:G1295, "") = "Inactive", "Yes", "No")</f>
        <v>No</v>
      </c>
      <c r="D1274" s="14" t="s">
        <v>38</v>
      </c>
      <c r="E1274" s="51">
        <v>45567</v>
      </c>
      <c r="F1274" s="14">
        <v>40</v>
      </c>
      <c r="G1274" s="17">
        <v>46825.600000000006</v>
      </c>
      <c r="H1274" s="27">
        <v>37406.799999999996</v>
      </c>
      <c r="I1274">
        <f>YEAR(Table1[[#This Row],[Date]])</f>
        <v>2024</v>
      </c>
      <c r="J1274" t="str">
        <f>"Q" &amp; ROUNDUP(MONTH(Table1[[#This Row],[Date]])/3, 0) &amp; "'" &amp; RIGHT(YEAR(Table1[[#This Row],[Date]]), 2)</f>
        <v>Q4'24</v>
      </c>
      <c r="K1274" t="str">
        <f>VLOOKUP(Table1[[#This Row],[Store ID]],Table3[[Store ID]:[City]],4,FALSE)</f>
        <v>Richmond</v>
      </c>
      <c r="L1274" t="str">
        <f>VLOOKUP(Table1[[#This Row],[Product Code]],Table4[[Product Code]:[Brand]],5,FALSE)</f>
        <v>HP</v>
      </c>
      <c r="M1274" t="str">
        <f>VLOOKUP(Table1[[#This Row],[Product Code]],Table4[[Product Code]:[Product Category]],3,FALSE)</f>
        <v>Gaming Consoles</v>
      </c>
      <c r="N1274" t="str">
        <f>_xlfn.XLOOKUP(Table1[[#This Row],[Product Code]],Table4[Product Code],Table4[Subcategory])</f>
        <v>Game Consoles</v>
      </c>
    </row>
    <row r="1275" spans="2:14" x14ac:dyDescent="0.3">
      <c r="B1275" s="26" t="s">
        <v>27</v>
      </c>
      <c r="C1275" s="26" t="str">
        <f>IF(_xlfn.XLOOKUP(TRIM(Table1[[#This Row],[Store ID]]), 'Stores Details'!B1277:B1296, 'Stores Details'!G1277:G1296, "") = "Inactive", "Yes", "No")</f>
        <v>No</v>
      </c>
      <c r="D1275" s="14" t="s">
        <v>62</v>
      </c>
      <c r="E1275" s="51">
        <v>45475</v>
      </c>
      <c r="F1275" s="14">
        <v>10</v>
      </c>
      <c r="G1275" s="17">
        <v>6530</v>
      </c>
      <c r="H1275" s="27">
        <v>4891.5</v>
      </c>
      <c r="I1275">
        <f>YEAR(Table1[[#This Row],[Date]])</f>
        <v>2024</v>
      </c>
      <c r="J1275" t="str">
        <f>"Q" &amp; ROUNDUP(MONTH(Table1[[#This Row],[Date]])/3, 0) &amp; "'" &amp; RIGHT(YEAR(Table1[[#This Row],[Date]]), 2)</f>
        <v>Q3'24</v>
      </c>
      <c r="K1275" t="str">
        <f>VLOOKUP(Table1[[#This Row],[Store ID]],Table3[[Store ID]:[City]],4,FALSE)</f>
        <v>New York</v>
      </c>
      <c r="L1275" t="str">
        <f>VLOOKUP(Table1[[#This Row],[Product Code]],Table4[[Product Code]:[Brand]],5,FALSE)</f>
        <v>ASUS</v>
      </c>
      <c r="M1275" t="str">
        <f>VLOOKUP(Table1[[#This Row],[Product Code]],Table4[[Product Code]:[Product Category]],3,FALSE)</f>
        <v>Laptops</v>
      </c>
      <c r="N1275" t="str">
        <f>_xlfn.XLOOKUP(Table1[[#This Row],[Product Code]],Table4[Product Code],Table4[Subcategory])</f>
        <v>Gaming Laptops</v>
      </c>
    </row>
    <row r="1276" spans="2:14" x14ac:dyDescent="0.3">
      <c r="B1276" s="26" t="s">
        <v>14</v>
      </c>
      <c r="C1276" s="26" t="str">
        <f>IF(_xlfn.XLOOKUP(TRIM(Table1[[#This Row],[Store ID]]), 'Stores Details'!B1278:B1297, 'Stores Details'!G1278:G1297, "") = "Inactive", "Yes", "No")</f>
        <v>No</v>
      </c>
      <c r="D1276" s="14" t="s">
        <v>74</v>
      </c>
      <c r="E1276" s="51">
        <v>45421</v>
      </c>
      <c r="F1276" s="14">
        <v>13</v>
      </c>
      <c r="G1276" s="17">
        <v>14704.429999999998</v>
      </c>
      <c r="H1276" s="27">
        <v>12206.35</v>
      </c>
      <c r="I1276">
        <f>YEAR(Table1[[#This Row],[Date]])</f>
        <v>2024</v>
      </c>
      <c r="J1276" t="str">
        <f>"Q" &amp; ROUNDUP(MONTH(Table1[[#This Row],[Date]])/3, 0) &amp; "'" &amp; RIGHT(YEAR(Table1[[#This Row],[Date]]), 2)</f>
        <v>Q2'24</v>
      </c>
      <c r="K1276" t="str">
        <f>VLOOKUP(Table1[[#This Row],[Store ID]],Table3[[Store ID]:[City]],4,FALSE)</f>
        <v>Los Angeles</v>
      </c>
      <c r="L1276" t="str">
        <f>VLOOKUP(Table1[[#This Row],[Product Code]],Table4[[Product Code]:[Brand]],5,FALSE)</f>
        <v>VoltEdge</v>
      </c>
      <c r="M1276" t="str">
        <f>VLOOKUP(Table1[[#This Row],[Product Code]],Table4[[Product Code]:[Product Category]],3,FALSE)</f>
        <v>Gaming Consoles</v>
      </c>
      <c r="N1276" t="str">
        <f>_xlfn.XLOOKUP(Table1[[#This Row],[Product Code]],Table4[Product Code],Table4[Subcategory])</f>
        <v>Gaming Headsets</v>
      </c>
    </row>
    <row r="1277" spans="2:14" x14ac:dyDescent="0.3">
      <c r="B1277" s="26" t="s">
        <v>21</v>
      </c>
      <c r="C1277" s="26" t="str">
        <f>IF(_xlfn.XLOOKUP(TRIM(Table1[[#This Row],[Store ID]]), 'Stores Details'!B1279:B1298, 'Stores Details'!G1279:G1298, "") = "Inactive", "Yes", "No")</f>
        <v>No</v>
      </c>
      <c r="D1277" s="14" t="s">
        <v>62</v>
      </c>
      <c r="E1277" s="51">
        <v>45560</v>
      </c>
      <c r="F1277" s="14">
        <v>40</v>
      </c>
      <c r="G1277" s="17">
        <v>26120</v>
      </c>
      <c r="H1277" s="27">
        <v>19566</v>
      </c>
      <c r="I1277">
        <f>YEAR(Table1[[#This Row],[Date]])</f>
        <v>2024</v>
      </c>
      <c r="J1277" t="str">
        <f>"Q" &amp; ROUNDUP(MONTH(Table1[[#This Row],[Date]])/3, 0) &amp; "'" &amp; RIGHT(YEAR(Table1[[#This Row],[Date]]), 2)</f>
        <v>Q3'24</v>
      </c>
      <c r="K1277" t="str">
        <f>VLOOKUP(Table1[[#This Row],[Store ID]],Table3[[Store ID]:[City]],4,FALSE)</f>
        <v>Raleigh</v>
      </c>
      <c r="L1277" t="str">
        <f>VLOOKUP(Table1[[#This Row],[Product Code]],Table4[[Product Code]:[Brand]],5,FALSE)</f>
        <v>ASUS</v>
      </c>
      <c r="M1277" t="str">
        <f>VLOOKUP(Table1[[#This Row],[Product Code]],Table4[[Product Code]:[Product Category]],3,FALSE)</f>
        <v>Laptops</v>
      </c>
      <c r="N1277" t="str">
        <f>_xlfn.XLOOKUP(Table1[[#This Row],[Product Code]],Table4[Product Code],Table4[Subcategory])</f>
        <v>Gaming Laptops</v>
      </c>
    </row>
    <row r="1278" spans="2:14" x14ac:dyDescent="0.3">
      <c r="B1278" s="26" t="s">
        <v>28</v>
      </c>
      <c r="C1278" s="26" t="str">
        <f>IF(_xlfn.XLOOKUP(TRIM(Table1[[#This Row],[Store ID]]), 'Stores Details'!B1280:B1299, 'Stores Details'!G1280:G1299, "") = "Inactive", "Yes", "No")</f>
        <v>No</v>
      </c>
      <c r="D1278" s="14" t="s">
        <v>69</v>
      </c>
      <c r="E1278" s="51">
        <v>45294</v>
      </c>
      <c r="F1278" s="14">
        <v>42</v>
      </c>
      <c r="G1278" s="17">
        <v>44728.32</v>
      </c>
      <c r="H1278" s="27">
        <v>28840.14</v>
      </c>
      <c r="I1278">
        <f>YEAR(Table1[[#This Row],[Date]])</f>
        <v>2024</v>
      </c>
      <c r="J1278" t="str">
        <f>"Q" &amp; ROUNDUP(MONTH(Table1[[#This Row],[Date]])/3, 0) &amp; "'" &amp; RIGHT(YEAR(Table1[[#This Row],[Date]]), 2)</f>
        <v>Q1'24</v>
      </c>
      <c r="K1278" t="str">
        <f>VLOOKUP(Table1[[#This Row],[Store ID]],Table3[[Store ID]:[City]],4,FALSE)</f>
        <v>Portland</v>
      </c>
      <c r="L1278" t="str">
        <f>VLOOKUP(Table1[[#This Row],[Product Code]],Table4[[Product Code]:[Brand]],5,FALSE)</f>
        <v>VoltEdge</v>
      </c>
      <c r="M1278" t="str">
        <f>VLOOKUP(Table1[[#This Row],[Product Code]],Table4[[Product Code]:[Product Category]],3,FALSE)</f>
        <v>Gaming Consoles</v>
      </c>
      <c r="N1278" t="str">
        <f>_xlfn.XLOOKUP(Table1[[#This Row],[Product Code]],Table4[Product Code],Table4[Subcategory])</f>
        <v>VR Headsets</v>
      </c>
    </row>
    <row r="1279" spans="2:14" x14ac:dyDescent="0.3">
      <c r="B1279" s="26" t="s">
        <v>17</v>
      </c>
      <c r="C1279" s="26" t="str">
        <f>IF(_xlfn.XLOOKUP(TRIM(Table1[[#This Row],[Store ID]]), 'Stores Details'!B1281:B1300, 'Stores Details'!G1281:G1300, "") = "Inactive", "Yes", "No")</f>
        <v>No</v>
      </c>
      <c r="D1279" s="14" t="s">
        <v>40</v>
      </c>
      <c r="E1279" s="51">
        <v>45536</v>
      </c>
      <c r="F1279" s="14">
        <v>10</v>
      </c>
      <c r="G1279" s="17">
        <v>13537.9</v>
      </c>
      <c r="H1279" s="27">
        <v>9744.6</v>
      </c>
      <c r="I1279">
        <f>YEAR(Table1[[#This Row],[Date]])</f>
        <v>2024</v>
      </c>
      <c r="J1279" t="str">
        <f>"Q" &amp; ROUNDUP(MONTH(Table1[[#This Row],[Date]])/3, 0) &amp; "'" &amp; RIGHT(YEAR(Table1[[#This Row],[Date]]), 2)</f>
        <v>Q3'24</v>
      </c>
      <c r="K1279" t="str">
        <f>VLOOKUP(Table1[[#This Row],[Store ID]],Table3[[Store ID]:[City]],4,FALSE)</f>
        <v>Richmond</v>
      </c>
      <c r="L1279" t="str">
        <f>VLOOKUP(Table1[[#This Row],[Product Code]],Table4[[Product Code]:[Brand]],5,FALSE)</f>
        <v>HP</v>
      </c>
      <c r="M1279" t="str">
        <f>VLOOKUP(Table1[[#This Row],[Product Code]],Table4[[Product Code]:[Product Category]],3,FALSE)</f>
        <v>Gaming Consoles</v>
      </c>
      <c r="N1279" t="str">
        <f>_xlfn.XLOOKUP(Table1[[#This Row],[Product Code]],Table4[Product Code],Table4[Subcategory])</f>
        <v>Game Consoles</v>
      </c>
    </row>
    <row r="1280" spans="2:14" x14ac:dyDescent="0.3">
      <c r="B1280" s="26" t="s">
        <v>21</v>
      </c>
      <c r="C1280" s="26" t="str">
        <f>IF(_xlfn.XLOOKUP(TRIM(Table1[[#This Row],[Store ID]]), 'Stores Details'!B1282:B1301, 'Stores Details'!G1282:G1301, "") = "Inactive", "Yes", "No")</f>
        <v>No</v>
      </c>
      <c r="D1280" s="14" t="s">
        <v>31</v>
      </c>
      <c r="E1280" s="51">
        <v>45519</v>
      </c>
      <c r="F1280" s="14">
        <v>20</v>
      </c>
      <c r="G1280" s="17">
        <v>12144.6</v>
      </c>
      <c r="H1280" s="27">
        <v>7446.7999999999993</v>
      </c>
      <c r="I1280">
        <f>YEAR(Table1[[#This Row],[Date]])</f>
        <v>2024</v>
      </c>
      <c r="J1280" t="str">
        <f>"Q" &amp; ROUNDUP(MONTH(Table1[[#This Row],[Date]])/3, 0) &amp; "'" &amp; RIGHT(YEAR(Table1[[#This Row],[Date]]), 2)</f>
        <v>Q3'24</v>
      </c>
      <c r="K1280" t="str">
        <f>VLOOKUP(Table1[[#This Row],[Store ID]],Table3[[Store ID]:[City]],4,FALSE)</f>
        <v>Raleigh</v>
      </c>
      <c r="L1280" t="str">
        <f>VLOOKUP(Table1[[#This Row],[Product Code]],Table4[[Product Code]:[Brand]],5,FALSE)</f>
        <v>VoltEdge</v>
      </c>
      <c r="M1280" t="str">
        <f>VLOOKUP(Table1[[#This Row],[Product Code]],Table4[[Product Code]:[Product Category]],3,FALSE)</f>
        <v>Laptops</v>
      </c>
      <c r="N1280" t="str">
        <f>_xlfn.XLOOKUP(Table1[[#This Row],[Product Code]],Table4[Product Code],Table4[Subcategory])</f>
        <v>Ultrabooks</v>
      </c>
    </row>
    <row r="1281" spans="2:14" x14ac:dyDescent="0.3">
      <c r="B1281" s="26" t="s">
        <v>19</v>
      </c>
      <c r="C1281" s="26" t="str">
        <f>IF(_xlfn.XLOOKUP(TRIM(Table1[[#This Row],[Store ID]]), 'Stores Details'!B1283:B1302, 'Stores Details'!G1283:G1302, "") = "Inactive", "Yes", "No")</f>
        <v>No</v>
      </c>
      <c r="D1281" s="14" t="s">
        <v>75</v>
      </c>
      <c r="E1281" s="51">
        <v>45183</v>
      </c>
      <c r="F1281" s="14">
        <v>8</v>
      </c>
      <c r="G1281" s="17">
        <v>1304.4000000000001</v>
      </c>
      <c r="H1281" s="27">
        <v>1008.88</v>
      </c>
      <c r="I1281">
        <f>YEAR(Table1[[#This Row],[Date]])</f>
        <v>2023</v>
      </c>
      <c r="J1281" t="str">
        <f>"Q" &amp; ROUNDUP(MONTH(Table1[[#This Row],[Date]])/3, 0) &amp; "'" &amp; RIGHT(YEAR(Table1[[#This Row],[Date]]), 2)</f>
        <v>Q3'23</v>
      </c>
      <c r="K1281" t="str">
        <f>VLOOKUP(Table1[[#This Row],[Store ID]],Table3[[Store ID]:[City]],4,FALSE)</f>
        <v>Honolulu</v>
      </c>
      <c r="L1281" t="str">
        <f>VLOOKUP(Table1[[#This Row],[Product Code]],Table4[[Product Code]:[Brand]],5,FALSE)</f>
        <v>VoltEdge</v>
      </c>
      <c r="M1281" t="str">
        <f>VLOOKUP(Table1[[#This Row],[Product Code]],Table4[[Product Code]:[Product Category]],3,FALSE)</f>
        <v>Accessories</v>
      </c>
      <c r="N1281" t="str">
        <f>_xlfn.XLOOKUP(Table1[[#This Row],[Product Code]],Table4[Product Code],Table4[Subcategory])</f>
        <v>Keyboards</v>
      </c>
    </row>
    <row r="1282" spans="2:14" x14ac:dyDescent="0.3">
      <c r="B1282" s="26" t="s">
        <v>20</v>
      </c>
      <c r="C1282" s="26" t="str">
        <f>IF(_xlfn.XLOOKUP(TRIM(Table1[[#This Row],[Store ID]]), 'Stores Details'!B1284:B1303, 'Stores Details'!G1284:G1303, "") = "Inactive", "Yes", "No")</f>
        <v>No</v>
      </c>
      <c r="D1282" s="14" t="s">
        <v>37</v>
      </c>
      <c r="E1282" s="51">
        <v>45354</v>
      </c>
      <c r="F1282" s="14">
        <v>24</v>
      </c>
      <c r="G1282" s="17">
        <v>35315.040000000001</v>
      </c>
      <c r="H1282" s="27">
        <v>23895.599999999999</v>
      </c>
      <c r="I1282">
        <f>YEAR(Table1[[#This Row],[Date]])</f>
        <v>2024</v>
      </c>
      <c r="J1282" t="str">
        <f>"Q" &amp; ROUNDUP(MONTH(Table1[[#This Row],[Date]])/3, 0) &amp; "'" &amp; RIGHT(YEAR(Table1[[#This Row],[Date]]), 2)</f>
        <v>Q1'24</v>
      </c>
      <c r="K1282" t="str">
        <f>VLOOKUP(Table1[[#This Row],[Store ID]],Table3[[Store ID]:[City]],4,FALSE)</f>
        <v>Denver</v>
      </c>
      <c r="L1282" t="str">
        <f>VLOOKUP(Table1[[#This Row],[Product Code]],Table4[[Product Code]:[Brand]],5,FALSE)</f>
        <v>VoltEdge</v>
      </c>
      <c r="M1282" t="str">
        <f>VLOOKUP(Table1[[#This Row],[Product Code]],Table4[[Product Code]:[Product Category]],3,FALSE)</f>
        <v>Smart Gadgets</v>
      </c>
      <c r="N1282" t="str">
        <f>_xlfn.XLOOKUP(Table1[[#This Row],[Product Code]],Table4[Product Code],Table4[Subcategory])</f>
        <v>Fitness Bands</v>
      </c>
    </row>
    <row r="1283" spans="2:14" x14ac:dyDescent="0.3">
      <c r="B1283" s="26" t="s">
        <v>14</v>
      </c>
      <c r="C1283" s="26" t="str">
        <f>IF(_xlfn.XLOOKUP(TRIM(Table1[[#This Row],[Store ID]]), 'Stores Details'!B1285:B1304, 'Stores Details'!G1285:G1304, "") = "Inactive", "Yes", "No")</f>
        <v>No</v>
      </c>
      <c r="D1283" s="14" t="s">
        <v>59</v>
      </c>
      <c r="E1283" s="51">
        <v>45057</v>
      </c>
      <c r="F1283" s="14">
        <v>15</v>
      </c>
      <c r="G1283" s="17">
        <v>2931.4500000000003</v>
      </c>
      <c r="H1283" s="27">
        <v>2189.25</v>
      </c>
      <c r="I1283">
        <f>YEAR(Table1[[#This Row],[Date]])</f>
        <v>2023</v>
      </c>
      <c r="J1283" t="str">
        <f>"Q" &amp; ROUNDUP(MONTH(Table1[[#This Row],[Date]])/3, 0) &amp; "'" &amp; RIGHT(YEAR(Table1[[#This Row],[Date]]), 2)</f>
        <v>Q2'23</v>
      </c>
      <c r="K1283" t="str">
        <f>VLOOKUP(Table1[[#This Row],[Store ID]],Table3[[Store ID]:[City]],4,FALSE)</f>
        <v>Los Angeles</v>
      </c>
      <c r="L1283" t="str">
        <f>VLOOKUP(Table1[[#This Row],[Product Code]],Table4[[Product Code]:[Brand]],5,FALSE)</f>
        <v>ASUS</v>
      </c>
      <c r="M1283" t="str">
        <f>VLOOKUP(Table1[[#This Row],[Product Code]],Table4[[Product Code]:[Product Category]],3,FALSE)</f>
        <v>Headphones</v>
      </c>
      <c r="N1283" t="str">
        <f>_xlfn.XLOOKUP(Table1[[#This Row],[Product Code]],Table4[Product Code],Table4[Subcategory])</f>
        <v>Wireless Earbuds</v>
      </c>
    </row>
    <row r="1284" spans="2:14" x14ac:dyDescent="0.3">
      <c r="B1284" s="26" t="s">
        <v>14</v>
      </c>
      <c r="C1284" s="26" t="str">
        <f>IF(_xlfn.XLOOKUP(TRIM(Table1[[#This Row],[Store ID]]), 'Stores Details'!B1286:B1305, 'Stores Details'!G1286:G1305, "") = "Inactive", "Yes", "No")</f>
        <v>No</v>
      </c>
      <c r="D1284" s="14" t="s">
        <v>57</v>
      </c>
      <c r="E1284" s="51">
        <v>44982</v>
      </c>
      <c r="F1284" s="14">
        <v>30</v>
      </c>
      <c r="G1284" s="17">
        <v>26504.7</v>
      </c>
      <c r="H1284" s="27">
        <v>18482.7</v>
      </c>
      <c r="I1284">
        <f>YEAR(Table1[[#This Row],[Date]])</f>
        <v>2023</v>
      </c>
      <c r="J1284" t="str">
        <f>"Q" &amp; ROUNDUP(MONTH(Table1[[#This Row],[Date]])/3, 0) &amp; "'" &amp; RIGHT(YEAR(Table1[[#This Row],[Date]]), 2)</f>
        <v>Q1'23</v>
      </c>
      <c r="K1284" t="str">
        <f>VLOOKUP(Table1[[#This Row],[Store ID]],Table3[[Store ID]:[City]],4,FALSE)</f>
        <v>Los Angeles</v>
      </c>
      <c r="L1284" t="str">
        <f>VLOOKUP(Table1[[#This Row],[Product Code]],Table4[[Product Code]:[Brand]],5,FALSE)</f>
        <v>Bose</v>
      </c>
      <c r="M1284" t="str">
        <f>VLOOKUP(Table1[[#This Row],[Product Code]],Table4[[Product Code]:[Product Category]],3,FALSE)</f>
        <v>Headphones</v>
      </c>
      <c r="N1284" t="str">
        <f>_xlfn.XLOOKUP(Table1[[#This Row],[Product Code]],Table4[Product Code],Table4[Subcategory])</f>
        <v>Noise-Canceling Over-Ear</v>
      </c>
    </row>
    <row r="1285" spans="2:14" x14ac:dyDescent="0.3">
      <c r="B1285" s="26" t="s">
        <v>27</v>
      </c>
      <c r="C1285" s="26" t="str">
        <f>IF(_xlfn.XLOOKUP(TRIM(Table1[[#This Row],[Store ID]]), 'Stores Details'!B1287:B1306, 'Stores Details'!G1287:G1306, "") = "Inactive", "Yes", "No")</f>
        <v>No</v>
      </c>
      <c r="D1285" s="14" t="s">
        <v>34</v>
      </c>
      <c r="E1285" s="51">
        <v>45621</v>
      </c>
      <c r="F1285" s="14">
        <v>24</v>
      </c>
      <c r="G1285" s="17">
        <v>7755.5999999999995</v>
      </c>
      <c r="H1285" s="27">
        <v>4796.6400000000003</v>
      </c>
      <c r="I1285">
        <f>YEAR(Table1[[#This Row],[Date]])</f>
        <v>2024</v>
      </c>
      <c r="J1285" t="str">
        <f>"Q" &amp; ROUNDUP(MONTH(Table1[[#This Row],[Date]])/3, 0) &amp; "'" &amp; RIGHT(YEAR(Table1[[#This Row],[Date]]), 2)</f>
        <v>Q4'24</v>
      </c>
      <c r="K1285" t="str">
        <f>VLOOKUP(Table1[[#This Row],[Store ID]],Table3[[Store ID]:[City]],4,FALSE)</f>
        <v>New York</v>
      </c>
      <c r="L1285" t="str">
        <f>VLOOKUP(Table1[[#This Row],[Product Code]],Table4[[Product Code]:[Brand]],5,FALSE)</f>
        <v>Samsung</v>
      </c>
      <c r="M1285" t="str">
        <f>VLOOKUP(Table1[[#This Row],[Product Code]],Table4[[Product Code]:[Product Category]],3,FALSE)</f>
        <v>Gaming Consoles</v>
      </c>
      <c r="N1285" t="str">
        <f>_xlfn.XLOOKUP(Table1[[#This Row],[Product Code]],Table4[Product Code],Table4[Subcategory])</f>
        <v>Game Consoles</v>
      </c>
    </row>
    <row r="1286" spans="2:14" x14ac:dyDescent="0.3">
      <c r="B1286" s="26" t="s">
        <v>14</v>
      </c>
      <c r="C1286" s="26" t="str">
        <f>IF(_xlfn.XLOOKUP(TRIM(Table1[[#This Row],[Store ID]]), 'Stores Details'!B1288:B1307, 'Stores Details'!G1288:G1307, "") = "Inactive", "Yes", "No")</f>
        <v>No</v>
      </c>
      <c r="D1286" s="14" t="s">
        <v>74</v>
      </c>
      <c r="E1286" s="51">
        <v>44997</v>
      </c>
      <c r="F1286" s="14">
        <v>20</v>
      </c>
      <c r="G1286" s="17">
        <v>22622.199999999997</v>
      </c>
      <c r="H1286" s="27">
        <v>18779</v>
      </c>
      <c r="I1286">
        <f>YEAR(Table1[[#This Row],[Date]])</f>
        <v>2023</v>
      </c>
      <c r="J1286" t="str">
        <f>"Q" &amp; ROUNDUP(MONTH(Table1[[#This Row],[Date]])/3, 0) &amp; "'" &amp; RIGHT(YEAR(Table1[[#This Row],[Date]]), 2)</f>
        <v>Q1'23</v>
      </c>
      <c r="K1286" t="str">
        <f>VLOOKUP(Table1[[#This Row],[Store ID]],Table3[[Store ID]:[City]],4,FALSE)</f>
        <v>Los Angeles</v>
      </c>
      <c r="L1286" t="str">
        <f>VLOOKUP(Table1[[#This Row],[Product Code]],Table4[[Product Code]:[Brand]],5,FALSE)</f>
        <v>VoltEdge</v>
      </c>
      <c r="M1286" t="str">
        <f>VLOOKUP(Table1[[#This Row],[Product Code]],Table4[[Product Code]:[Product Category]],3,FALSE)</f>
        <v>Gaming Consoles</v>
      </c>
      <c r="N1286" t="str">
        <f>_xlfn.XLOOKUP(Table1[[#This Row],[Product Code]],Table4[Product Code],Table4[Subcategory])</f>
        <v>Gaming Headsets</v>
      </c>
    </row>
    <row r="1287" spans="2:14" x14ac:dyDescent="0.3">
      <c r="B1287" s="26" t="s">
        <v>21</v>
      </c>
      <c r="C1287" s="26" t="str">
        <f>IF(_xlfn.XLOOKUP(TRIM(Table1[[#This Row],[Store ID]]), 'Stores Details'!B1289:B1308, 'Stores Details'!G1289:G1308, "") = "Inactive", "Yes", "No")</f>
        <v>No</v>
      </c>
      <c r="D1287" s="14" t="s">
        <v>42</v>
      </c>
      <c r="E1287" s="51">
        <v>45527</v>
      </c>
      <c r="F1287" s="14">
        <v>4</v>
      </c>
      <c r="G1287" s="17">
        <v>5102.4399999999996</v>
      </c>
      <c r="H1287" s="27">
        <v>3181.56</v>
      </c>
      <c r="I1287">
        <f>YEAR(Table1[[#This Row],[Date]])</f>
        <v>2024</v>
      </c>
      <c r="J1287" t="str">
        <f>"Q" &amp; ROUNDUP(MONTH(Table1[[#This Row],[Date]])/3, 0) &amp; "'" &amp; RIGHT(YEAR(Table1[[#This Row],[Date]]), 2)</f>
        <v>Q3'24</v>
      </c>
      <c r="K1287" t="str">
        <f>VLOOKUP(Table1[[#This Row],[Store ID]],Table3[[Store ID]:[City]],4,FALSE)</f>
        <v>Raleigh</v>
      </c>
      <c r="L1287" t="str">
        <f>VLOOKUP(Table1[[#This Row],[Product Code]],Table4[[Product Code]:[Brand]],5,FALSE)</f>
        <v>Dell</v>
      </c>
      <c r="M1287" t="str">
        <f>VLOOKUP(Table1[[#This Row],[Product Code]],Table4[[Product Code]:[Product Category]],3,FALSE)</f>
        <v>Headphones</v>
      </c>
      <c r="N1287" t="str">
        <f>_xlfn.XLOOKUP(Table1[[#This Row],[Product Code]],Table4[Product Code],Table4[Subcategory])</f>
        <v>Wired Headphones</v>
      </c>
    </row>
    <row r="1288" spans="2:14" x14ac:dyDescent="0.3">
      <c r="B1288" s="26" t="s">
        <v>14</v>
      </c>
      <c r="C1288" s="26" t="str">
        <f>IF(_xlfn.XLOOKUP(TRIM(Table1[[#This Row],[Store ID]]), 'Stores Details'!B1290:B1309, 'Stores Details'!G1290:G1309, "") = "Inactive", "Yes", "No")</f>
        <v>No</v>
      </c>
      <c r="D1288" s="14" t="s">
        <v>58</v>
      </c>
      <c r="E1288" s="51">
        <v>45267</v>
      </c>
      <c r="F1288" s="14">
        <v>23</v>
      </c>
      <c r="G1288" s="17">
        <v>20195.61</v>
      </c>
      <c r="H1288" s="27">
        <v>13914.310000000001</v>
      </c>
      <c r="I1288">
        <f>YEAR(Table1[[#This Row],[Date]])</f>
        <v>2023</v>
      </c>
      <c r="J1288" t="str">
        <f>"Q" &amp; ROUNDUP(MONTH(Table1[[#This Row],[Date]])/3, 0) &amp; "'" &amp; RIGHT(YEAR(Table1[[#This Row],[Date]]), 2)</f>
        <v>Q4'23</v>
      </c>
      <c r="K1288" t="str">
        <f>VLOOKUP(Table1[[#This Row],[Store ID]],Table3[[Store ID]:[City]],4,FALSE)</f>
        <v>Los Angeles</v>
      </c>
      <c r="L1288" t="str">
        <f>VLOOKUP(Table1[[#This Row],[Product Code]],Table4[[Product Code]:[Brand]],5,FALSE)</f>
        <v>Sony</v>
      </c>
      <c r="M1288" t="str">
        <f>VLOOKUP(Table1[[#This Row],[Product Code]],Table4[[Product Code]:[Product Category]],3,FALSE)</f>
        <v>Accessories</v>
      </c>
      <c r="N1288" t="str">
        <f>_xlfn.XLOOKUP(Table1[[#This Row],[Product Code]],Table4[Product Code],Table4[Subcategory])</f>
        <v>Chargers</v>
      </c>
    </row>
    <row r="1289" spans="2:14" x14ac:dyDescent="0.3">
      <c r="B1289" s="26" t="s">
        <v>30</v>
      </c>
      <c r="C1289" s="26" t="str">
        <f>IF(_xlfn.XLOOKUP(TRIM(Table1[[#This Row],[Store ID]]), 'Stores Details'!B1291:B1310, 'Stores Details'!G1291:G1310, "") = "Inactive", "Yes", "No")</f>
        <v>No</v>
      </c>
      <c r="D1289" s="14" t="s">
        <v>63</v>
      </c>
      <c r="E1289" s="51">
        <v>45443</v>
      </c>
      <c r="F1289" s="14">
        <v>19</v>
      </c>
      <c r="G1289" s="17">
        <v>6305.72</v>
      </c>
      <c r="H1289" s="27">
        <v>3756.4900000000002</v>
      </c>
      <c r="I1289">
        <f>YEAR(Table1[[#This Row],[Date]])</f>
        <v>2024</v>
      </c>
      <c r="J1289" t="str">
        <f>"Q" &amp; ROUNDUP(MONTH(Table1[[#This Row],[Date]])/3, 0) &amp; "'" &amp; RIGHT(YEAR(Table1[[#This Row],[Date]]), 2)</f>
        <v>Q2'24</v>
      </c>
      <c r="K1289" t="str">
        <f>VLOOKUP(Table1[[#This Row],[Store ID]],Table3[[Store ID]:[City]],4,FALSE)</f>
        <v>Nashville</v>
      </c>
      <c r="L1289" t="str">
        <f>VLOOKUP(Table1[[#This Row],[Product Code]],Table4[[Product Code]:[Brand]],5,FALSE)</f>
        <v>Samsung</v>
      </c>
      <c r="M1289" t="str">
        <f>VLOOKUP(Table1[[#This Row],[Product Code]],Table4[[Product Code]:[Product Category]],3,FALSE)</f>
        <v>Laptops</v>
      </c>
      <c r="N1289" t="str">
        <f>_xlfn.XLOOKUP(Table1[[#This Row],[Product Code]],Table4[Product Code],Table4[Subcategory])</f>
        <v>Gaming Laptops</v>
      </c>
    </row>
    <row r="1290" spans="2:14" x14ac:dyDescent="0.3">
      <c r="B1290" s="26" t="s">
        <v>20</v>
      </c>
      <c r="C1290" s="26" t="str">
        <f>IF(_xlfn.XLOOKUP(TRIM(Table1[[#This Row],[Store ID]]), 'Stores Details'!B1292:B1311, 'Stores Details'!G1292:G1311, "") = "Inactive", "Yes", "No")</f>
        <v>No</v>
      </c>
      <c r="D1290" s="14" t="s">
        <v>53</v>
      </c>
      <c r="E1290" s="51">
        <v>45127</v>
      </c>
      <c r="F1290" s="14">
        <v>20</v>
      </c>
      <c r="G1290" s="17">
        <v>1596.2</v>
      </c>
      <c r="H1290" s="27">
        <v>1280.3999999999999</v>
      </c>
      <c r="I1290">
        <f>YEAR(Table1[[#This Row],[Date]])</f>
        <v>2023</v>
      </c>
      <c r="J1290" t="str">
        <f>"Q" &amp; ROUNDUP(MONTH(Table1[[#This Row],[Date]])/3, 0) &amp; "'" &amp; RIGHT(YEAR(Table1[[#This Row],[Date]]), 2)</f>
        <v>Q3'23</v>
      </c>
      <c r="K1290" t="str">
        <f>VLOOKUP(Table1[[#This Row],[Store ID]],Table3[[Store ID]:[City]],4,FALSE)</f>
        <v>Denver</v>
      </c>
      <c r="L1290" t="str">
        <f>VLOOKUP(Table1[[#This Row],[Product Code]],Table4[[Product Code]:[Brand]],5,FALSE)</f>
        <v>HP</v>
      </c>
      <c r="M1290" t="str">
        <f>VLOOKUP(Table1[[#This Row],[Product Code]],Table4[[Product Code]:[Product Category]],3,FALSE)</f>
        <v>Laptops</v>
      </c>
      <c r="N1290" t="str">
        <f>_xlfn.XLOOKUP(Table1[[#This Row],[Product Code]],Table4[Product Code],Table4[Subcategory])</f>
        <v>Ultrabooks</v>
      </c>
    </row>
    <row r="1291" spans="2:14" x14ac:dyDescent="0.3">
      <c r="B1291" s="26" t="s">
        <v>28</v>
      </c>
      <c r="C1291" s="26" t="str">
        <f>IF(_xlfn.XLOOKUP(TRIM(Table1[[#This Row],[Store ID]]), 'Stores Details'!B1293:B1312, 'Stores Details'!G1293:G1312, "") = "Inactive", "Yes", "No")</f>
        <v>No</v>
      </c>
      <c r="D1291" s="14" t="s">
        <v>39</v>
      </c>
      <c r="E1291" s="51">
        <v>45307</v>
      </c>
      <c r="F1291" s="14">
        <v>22</v>
      </c>
      <c r="G1291" s="17">
        <v>9320.74</v>
      </c>
      <c r="H1291" s="27">
        <v>6074.2000000000007</v>
      </c>
      <c r="I1291">
        <f>YEAR(Table1[[#This Row],[Date]])</f>
        <v>2024</v>
      </c>
      <c r="J1291" t="str">
        <f>"Q" &amp; ROUNDUP(MONTH(Table1[[#This Row],[Date]])/3, 0) &amp; "'" &amp; RIGHT(YEAR(Table1[[#This Row],[Date]]), 2)</f>
        <v>Q1'24</v>
      </c>
      <c r="K1291" t="str">
        <f>VLOOKUP(Table1[[#This Row],[Store ID]],Table3[[Store ID]:[City]],4,FALSE)</f>
        <v>Portland</v>
      </c>
      <c r="L1291" t="str">
        <f>VLOOKUP(Table1[[#This Row],[Product Code]],Table4[[Product Code]:[Brand]],5,FALSE)</f>
        <v>Apple</v>
      </c>
      <c r="M1291" t="str">
        <f>VLOOKUP(Table1[[#This Row],[Product Code]],Table4[[Product Code]:[Product Category]],3,FALSE)</f>
        <v>Laptops</v>
      </c>
      <c r="N1291" t="str">
        <f>_xlfn.XLOOKUP(Table1[[#This Row],[Product Code]],Table4[Product Code],Table4[Subcategory])</f>
        <v>Ultrabooks</v>
      </c>
    </row>
    <row r="1292" spans="2:14" x14ac:dyDescent="0.3">
      <c r="B1292" s="26" t="s">
        <v>24</v>
      </c>
      <c r="C1292" s="26" t="str">
        <f>IF(_xlfn.XLOOKUP(TRIM(Table1[[#This Row],[Store ID]]), 'Stores Details'!B1294:B1313, 'Stores Details'!G1294:G1313, "") = "Inactive", "Yes", "No")</f>
        <v>No</v>
      </c>
      <c r="D1292" s="14" t="s">
        <v>63</v>
      </c>
      <c r="E1292" s="51">
        <v>45106</v>
      </c>
      <c r="F1292" s="14">
        <v>2</v>
      </c>
      <c r="G1292" s="17">
        <v>663.76</v>
      </c>
      <c r="H1292" s="27">
        <v>395.42</v>
      </c>
      <c r="I1292">
        <f>YEAR(Table1[[#This Row],[Date]])</f>
        <v>2023</v>
      </c>
      <c r="J1292" t="str">
        <f>"Q" &amp; ROUNDUP(MONTH(Table1[[#This Row],[Date]])/3, 0) &amp; "'" &amp; RIGHT(YEAR(Table1[[#This Row],[Date]]), 2)</f>
        <v>Q2'23</v>
      </c>
      <c r="K1292" t="str">
        <f>VLOOKUP(Table1[[#This Row],[Store ID]],Table3[[Store ID]:[City]],4,FALSE)</f>
        <v>Atlanta</v>
      </c>
      <c r="L1292" t="str">
        <f>VLOOKUP(Table1[[#This Row],[Product Code]],Table4[[Product Code]:[Brand]],5,FALSE)</f>
        <v>Samsung</v>
      </c>
      <c r="M1292" t="str">
        <f>VLOOKUP(Table1[[#This Row],[Product Code]],Table4[[Product Code]:[Product Category]],3,FALSE)</f>
        <v>Laptops</v>
      </c>
      <c r="N1292" t="str">
        <f>_xlfn.XLOOKUP(Table1[[#This Row],[Product Code]],Table4[Product Code],Table4[Subcategory])</f>
        <v>Gaming Laptops</v>
      </c>
    </row>
    <row r="1293" spans="2:14" x14ac:dyDescent="0.3">
      <c r="B1293" s="26" t="s">
        <v>14</v>
      </c>
      <c r="C1293" s="26" t="str">
        <f>IF(_xlfn.XLOOKUP(TRIM(Table1[[#This Row],[Store ID]]), 'Stores Details'!B1295:B1314, 'Stores Details'!G1295:G1314, "") = "Inactive", "Yes", "No")</f>
        <v>No</v>
      </c>
      <c r="D1293" s="14" t="s">
        <v>33</v>
      </c>
      <c r="E1293" s="51">
        <v>45346</v>
      </c>
      <c r="F1293" s="14">
        <v>21</v>
      </c>
      <c r="G1293" s="17">
        <v>4968.8100000000004</v>
      </c>
      <c r="H1293" s="27">
        <v>3846.5699999999997</v>
      </c>
      <c r="I1293">
        <f>YEAR(Table1[[#This Row],[Date]])</f>
        <v>2024</v>
      </c>
      <c r="J1293" t="str">
        <f>"Q" &amp; ROUNDUP(MONTH(Table1[[#This Row],[Date]])/3, 0) &amp; "'" &amp; RIGHT(YEAR(Table1[[#This Row],[Date]]), 2)</f>
        <v>Q1'24</v>
      </c>
      <c r="K1293" t="str">
        <f>VLOOKUP(Table1[[#This Row],[Store ID]],Table3[[Store ID]:[City]],4,FALSE)</f>
        <v>Los Angeles</v>
      </c>
      <c r="L1293" t="str">
        <f>VLOOKUP(Table1[[#This Row],[Product Code]],Table4[[Product Code]:[Brand]],5,FALSE)</f>
        <v>VoltEdge</v>
      </c>
      <c r="M1293" t="str">
        <f>VLOOKUP(Table1[[#This Row],[Product Code]],Table4[[Product Code]:[Product Category]],3,FALSE)</f>
        <v>Headphones</v>
      </c>
      <c r="N1293" t="str">
        <f>_xlfn.XLOOKUP(Table1[[#This Row],[Product Code]],Table4[Product Code],Table4[Subcategory])</f>
        <v>Wired Headphones</v>
      </c>
    </row>
    <row r="1294" spans="2:14" x14ac:dyDescent="0.3">
      <c r="B1294" s="26" t="s">
        <v>17</v>
      </c>
      <c r="C1294" s="26" t="str">
        <f>IF(_xlfn.XLOOKUP(TRIM(Table1[[#This Row],[Store ID]]), 'Stores Details'!B1296:B1315, 'Stores Details'!G1296:G1315, "") = "Inactive", "Yes", "No")</f>
        <v>No</v>
      </c>
      <c r="D1294" s="14" t="s">
        <v>43</v>
      </c>
      <c r="E1294" s="51">
        <v>45349</v>
      </c>
      <c r="F1294" s="14">
        <v>21</v>
      </c>
      <c r="G1294" s="17">
        <v>27952.469999999998</v>
      </c>
      <c r="H1294" s="27">
        <v>17170.02</v>
      </c>
      <c r="I1294">
        <f>YEAR(Table1[[#This Row],[Date]])</f>
        <v>2024</v>
      </c>
      <c r="J1294" t="str">
        <f>"Q" &amp; ROUNDUP(MONTH(Table1[[#This Row],[Date]])/3, 0) &amp; "'" &amp; RIGHT(YEAR(Table1[[#This Row],[Date]]), 2)</f>
        <v>Q1'24</v>
      </c>
      <c r="K1294" t="str">
        <f>VLOOKUP(Table1[[#This Row],[Store ID]],Table3[[Store ID]:[City]],4,FALSE)</f>
        <v>Richmond</v>
      </c>
      <c r="L1294" t="str">
        <f>VLOOKUP(Table1[[#This Row],[Product Code]],Table4[[Product Code]:[Brand]],5,FALSE)</f>
        <v>Apple</v>
      </c>
      <c r="M1294" t="str">
        <f>VLOOKUP(Table1[[#This Row],[Product Code]],Table4[[Product Code]:[Product Category]],3,FALSE)</f>
        <v>Smart Gadgets</v>
      </c>
      <c r="N1294" t="str">
        <f>_xlfn.XLOOKUP(Table1[[#This Row],[Product Code]],Table4[Product Code],Table4[Subcategory])</f>
        <v>Smartwatches</v>
      </c>
    </row>
    <row r="1295" spans="2:14" x14ac:dyDescent="0.3">
      <c r="B1295" s="26" t="s">
        <v>14</v>
      </c>
      <c r="C1295" s="26" t="str">
        <f>IF(_xlfn.XLOOKUP(TRIM(Table1[[#This Row],[Store ID]]), 'Stores Details'!B1297:B1316, 'Stores Details'!G1297:G1316, "") = "Inactive", "Yes", "No")</f>
        <v>No</v>
      </c>
      <c r="D1295" s="14" t="s">
        <v>37</v>
      </c>
      <c r="E1295" s="51">
        <v>45350</v>
      </c>
      <c r="F1295" s="14">
        <v>14</v>
      </c>
      <c r="G1295" s="17">
        <v>20600.440000000002</v>
      </c>
      <c r="H1295" s="27">
        <v>13939.1</v>
      </c>
      <c r="I1295">
        <f>YEAR(Table1[[#This Row],[Date]])</f>
        <v>2024</v>
      </c>
      <c r="J1295" t="str">
        <f>"Q" &amp; ROUNDUP(MONTH(Table1[[#This Row],[Date]])/3, 0) &amp; "'" &amp; RIGHT(YEAR(Table1[[#This Row],[Date]]), 2)</f>
        <v>Q1'24</v>
      </c>
      <c r="K1295" t="str">
        <f>VLOOKUP(Table1[[#This Row],[Store ID]],Table3[[Store ID]:[City]],4,FALSE)</f>
        <v>Los Angeles</v>
      </c>
      <c r="L1295" t="str">
        <f>VLOOKUP(Table1[[#This Row],[Product Code]],Table4[[Product Code]:[Brand]],5,FALSE)</f>
        <v>VoltEdge</v>
      </c>
      <c r="M1295" t="str">
        <f>VLOOKUP(Table1[[#This Row],[Product Code]],Table4[[Product Code]:[Product Category]],3,FALSE)</f>
        <v>Smart Gadgets</v>
      </c>
      <c r="N1295" t="str">
        <f>_xlfn.XLOOKUP(Table1[[#This Row],[Product Code]],Table4[Product Code],Table4[Subcategory])</f>
        <v>Fitness Bands</v>
      </c>
    </row>
    <row r="1296" spans="2:14" x14ac:dyDescent="0.3">
      <c r="B1296" s="26" t="s">
        <v>22</v>
      </c>
      <c r="C1296" s="26" t="str">
        <f>IF(_xlfn.XLOOKUP(TRIM(Table1[[#This Row],[Store ID]]), 'Stores Details'!B1298:B1317, 'Stores Details'!G1298:G1317, "") = "Inactive", "Yes", "No")</f>
        <v>No</v>
      </c>
      <c r="D1296" s="14" t="s">
        <v>64</v>
      </c>
      <c r="E1296" s="51">
        <v>45321</v>
      </c>
      <c r="F1296" s="14">
        <v>13</v>
      </c>
      <c r="G1296" s="17">
        <v>4435.21</v>
      </c>
      <c r="H1296" s="27">
        <v>2645.11</v>
      </c>
      <c r="I1296">
        <f>YEAR(Table1[[#This Row],[Date]])</f>
        <v>2024</v>
      </c>
      <c r="J1296" t="str">
        <f>"Q" &amp; ROUNDUP(MONTH(Table1[[#This Row],[Date]])/3, 0) &amp; "'" &amp; RIGHT(YEAR(Table1[[#This Row],[Date]]), 2)</f>
        <v>Q1'24</v>
      </c>
      <c r="K1296" t="str">
        <f>VLOOKUP(Table1[[#This Row],[Store ID]],Table3[[Store ID]:[City]],4,FALSE)</f>
        <v>Detroit</v>
      </c>
      <c r="L1296" t="str">
        <f>VLOOKUP(Table1[[#This Row],[Product Code]],Table4[[Product Code]:[Brand]],5,FALSE)</f>
        <v>VoltEdge</v>
      </c>
      <c r="M1296" t="str">
        <f>VLOOKUP(Table1[[#This Row],[Product Code]],Table4[[Product Code]:[Product Category]],3,FALSE)</f>
        <v>Accessories</v>
      </c>
      <c r="N1296" t="str">
        <f>_xlfn.XLOOKUP(Table1[[#This Row],[Product Code]],Table4[Product Code],Table4[Subcategory])</f>
        <v>Keyboards</v>
      </c>
    </row>
    <row r="1297" spans="2:14" x14ac:dyDescent="0.3">
      <c r="B1297" s="26" t="s">
        <v>14</v>
      </c>
      <c r="C1297" s="26" t="str">
        <f>IF(_xlfn.XLOOKUP(TRIM(Table1[[#This Row],[Store ID]]), 'Stores Details'!B1299:B1318, 'Stores Details'!G1299:G1318, "") = "Inactive", "Yes", "No")</f>
        <v>No</v>
      </c>
      <c r="D1297" s="14" t="s">
        <v>49</v>
      </c>
      <c r="E1297" s="51">
        <v>45437</v>
      </c>
      <c r="F1297" s="14">
        <v>13</v>
      </c>
      <c r="G1297" s="17">
        <v>14404</v>
      </c>
      <c r="H1297" s="27">
        <v>11284.65</v>
      </c>
      <c r="I1297">
        <f>YEAR(Table1[[#This Row],[Date]])</f>
        <v>2024</v>
      </c>
      <c r="J1297" t="str">
        <f>"Q" &amp; ROUNDUP(MONTH(Table1[[#This Row],[Date]])/3, 0) &amp; "'" &amp; RIGHT(YEAR(Table1[[#This Row],[Date]]), 2)</f>
        <v>Q2'24</v>
      </c>
      <c r="K1297" t="str">
        <f>VLOOKUP(Table1[[#This Row],[Store ID]],Table3[[Store ID]:[City]],4,FALSE)</f>
        <v>Los Angeles</v>
      </c>
      <c r="L1297" t="str">
        <f>VLOOKUP(Table1[[#This Row],[Product Code]],Table4[[Product Code]:[Brand]],5,FALSE)</f>
        <v>VoltEdge</v>
      </c>
      <c r="M1297" t="str">
        <f>VLOOKUP(Table1[[#This Row],[Product Code]],Table4[[Product Code]:[Product Category]],3,FALSE)</f>
        <v>Headphones</v>
      </c>
      <c r="N1297" t="str">
        <f>_xlfn.XLOOKUP(Table1[[#This Row],[Product Code]],Table4[Product Code],Table4[Subcategory])</f>
        <v>Noise-Canceling Over-Ear</v>
      </c>
    </row>
    <row r="1298" spans="2:14" x14ac:dyDescent="0.3">
      <c r="B1298" s="26" t="s">
        <v>19</v>
      </c>
      <c r="C1298" s="26" t="str">
        <f>IF(_xlfn.XLOOKUP(TRIM(Table1[[#This Row],[Store ID]]), 'Stores Details'!B1300:B1319, 'Stores Details'!G1300:G1319, "") = "Inactive", "Yes", "No")</f>
        <v>No</v>
      </c>
      <c r="D1298" s="14" t="s">
        <v>49</v>
      </c>
      <c r="E1298" s="51">
        <v>45402</v>
      </c>
      <c r="F1298" s="14">
        <v>2</v>
      </c>
      <c r="G1298" s="17">
        <v>2216</v>
      </c>
      <c r="H1298" s="27">
        <v>1736.1</v>
      </c>
      <c r="I1298">
        <f>YEAR(Table1[[#This Row],[Date]])</f>
        <v>2024</v>
      </c>
      <c r="J1298" t="str">
        <f>"Q" &amp; ROUNDUP(MONTH(Table1[[#This Row],[Date]])/3, 0) &amp; "'" &amp; RIGHT(YEAR(Table1[[#This Row],[Date]]), 2)</f>
        <v>Q2'24</v>
      </c>
      <c r="K1298" t="str">
        <f>VLOOKUP(Table1[[#This Row],[Store ID]],Table3[[Store ID]:[City]],4,FALSE)</f>
        <v>Honolulu</v>
      </c>
      <c r="L1298" t="str">
        <f>VLOOKUP(Table1[[#This Row],[Product Code]],Table4[[Product Code]:[Brand]],5,FALSE)</f>
        <v>VoltEdge</v>
      </c>
      <c r="M1298" t="str">
        <f>VLOOKUP(Table1[[#This Row],[Product Code]],Table4[[Product Code]:[Product Category]],3,FALSE)</f>
        <v>Headphones</v>
      </c>
      <c r="N1298" t="str">
        <f>_xlfn.XLOOKUP(Table1[[#This Row],[Product Code]],Table4[Product Code],Table4[Subcategory])</f>
        <v>Noise-Canceling Over-Ear</v>
      </c>
    </row>
    <row r="1299" spans="2:14" x14ac:dyDescent="0.3">
      <c r="B1299" s="26" t="s">
        <v>16</v>
      </c>
      <c r="C1299" s="26" t="str">
        <f>IF(_xlfn.XLOOKUP(TRIM(Table1[[#This Row],[Store ID]]), 'Stores Details'!B1301:B1320, 'Stores Details'!G1301:G1320, "") = "Inactive", "Yes", "No")</f>
        <v>No</v>
      </c>
      <c r="D1299" s="14" t="s">
        <v>35</v>
      </c>
      <c r="E1299" s="51">
        <v>45641</v>
      </c>
      <c r="F1299" s="14">
        <v>22</v>
      </c>
      <c r="G1299" s="17">
        <v>8781.52</v>
      </c>
      <c r="H1299" s="27">
        <v>6636.08</v>
      </c>
      <c r="I1299">
        <f>YEAR(Table1[[#This Row],[Date]])</f>
        <v>2024</v>
      </c>
      <c r="J1299" t="str">
        <f>"Q" &amp; ROUNDUP(MONTH(Table1[[#This Row],[Date]])/3, 0) &amp; "'" &amp; RIGHT(YEAR(Table1[[#This Row],[Date]]), 2)</f>
        <v>Q4'24</v>
      </c>
      <c r="K1299" t="str">
        <f>VLOOKUP(Table1[[#This Row],[Store ID]],Table3[[Store ID]:[City]],4,FALSE)</f>
        <v>Chicago</v>
      </c>
      <c r="L1299" t="str">
        <f>VLOOKUP(Table1[[#This Row],[Product Code]],Table4[[Product Code]:[Brand]],5,FALSE)</f>
        <v>Dell</v>
      </c>
      <c r="M1299" t="str">
        <f>VLOOKUP(Table1[[#This Row],[Product Code]],Table4[[Product Code]:[Product Category]],3,FALSE)</f>
        <v>Smart Gadgets</v>
      </c>
      <c r="N1299" t="str">
        <f>_xlfn.XLOOKUP(Table1[[#This Row],[Product Code]],Table4[Product Code],Table4[Subcategory])</f>
        <v>Streaming Devices</v>
      </c>
    </row>
    <row r="1300" spans="2:14" x14ac:dyDescent="0.3">
      <c r="B1300" s="26" t="s">
        <v>14</v>
      </c>
      <c r="C1300" s="26" t="str">
        <f>IF(_xlfn.XLOOKUP(TRIM(Table1[[#This Row],[Store ID]]), 'Stores Details'!B1302:B1321, 'Stores Details'!G1302:G1321, "") = "Inactive", "Yes", "No")</f>
        <v>No</v>
      </c>
      <c r="D1300" s="14" t="s">
        <v>50</v>
      </c>
      <c r="E1300" s="51">
        <v>45214</v>
      </c>
      <c r="F1300" s="14">
        <v>35</v>
      </c>
      <c r="G1300" s="17">
        <v>41927.200000000004</v>
      </c>
      <c r="H1300" s="27">
        <v>30889.25</v>
      </c>
      <c r="I1300">
        <f>YEAR(Table1[[#This Row],[Date]])</f>
        <v>2023</v>
      </c>
      <c r="J1300" t="str">
        <f>"Q" &amp; ROUNDUP(MONTH(Table1[[#This Row],[Date]])/3, 0) &amp; "'" &amp; RIGHT(YEAR(Table1[[#This Row],[Date]]), 2)</f>
        <v>Q4'23</v>
      </c>
      <c r="K1300" t="str">
        <f>VLOOKUP(Table1[[#This Row],[Store ID]],Table3[[Store ID]:[City]],4,FALSE)</f>
        <v>Los Angeles</v>
      </c>
      <c r="L1300" t="str">
        <f>VLOOKUP(Table1[[#This Row],[Product Code]],Table4[[Product Code]:[Brand]],5,FALSE)</f>
        <v>VoltEdge</v>
      </c>
      <c r="M1300" t="str">
        <f>VLOOKUP(Table1[[#This Row],[Product Code]],Table4[[Product Code]:[Product Category]],3,FALSE)</f>
        <v>Smart Gadgets</v>
      </c>
      <c r="N1300" t="str">
        <f>_xlfn.XLOOKUP(Table1[[#This Row],[Product Code]],Table4[Product Code],Table4[Subcategory])</f>
        <v>Fitness Bands</v>
      </c>
    </row>
    <row r="1301" spans="2:14" x14ac:dyDescent="0.3">
      <c r="B1301" s="26" t="s">
        <v>19</v>
      </c>
      <c r="C1301" s="26" t="str">
        <f>IF(_xlfn.XLOOKUP(TRIM(Table1[[#This Row],[Store ID]]), 'Stores Details'!B1303:B1322, 'Stores Details'!G1303:G1322, "") = "Inactive", "Yes", "No")</f>
        <v>No</v>
      </c>
      <c r="D1301" s="14" t="s">
        <v>52</v>
      </c>
      <c r="E1301" s="51">
        <v>45107</v>
      </c>
      <c r="F1301" s="14">
        <v>16</v>
      </c>
      <c r="G1301" s="17">
        <v>4313.92</v>
      </c>
      <c r="H1301" s="27">
        <v>2622.24</v>
      </c>
      <c r="I1301">
        <f>YEAR(Table1[[#This Row],[Date]])</f>
        <v>2023</v>
      </c>
      <c r="J1301" t="str">
        <f>"Q" &amp; ROUNDUP(MONTH(Table1[[#This Row],[Date]])/3, 0) &amp; "'" &amp; RIGHT(YEAR(Table1[[#This Row],[Date]]), 2)</f>
        <v>Q2'23</v>
      </c>
      <c r="K1301" t="str">
        <f>VLOOKUP(Table1[[#This Row],[Store ID]],Table3[[Store ID]:[City]],4,FALSE)</f>
        <v>Honolulu</v>
      </c>
      <c r="L1301" t="str">
        <f>VLOOKUP(Table1[[#This Row],[Product Code]],Table4[[Product Code]:[Brand]],5,FALSE)</f>
        <v>ASUS</v>
      </c>
      <c r="M1301" t="str">
        <f>VLOOKUP(Table1[[#This Row],[Product Code]],Table4[[Product Code]:[Product Category]],3,FALSE)</f>
        <v>Accessories</v>
      </c>
      <c r="N1301" t="str">
        <f>_xlfn.XLOOKUP(Table1[[#This Row],[Product Code]],Table4[Product Code],Table4[Subcategory])</f>
        <v>Chargers</v>
      </c>
    </row>
    <row r="1302" spans="2:14" x14ac:dyDescent="0.3">
      <c r="B1302" s="26" t="s">
        <v>21</v>
      </c>
      <c r="C1302" s="26" t="str">
        <f>IF(_xlfn.XLOOKUP(TRIM(Table1[[#This Row],[Store ID]]), 'Stores Details'!B1304:B1323, 'Stores Details'!G1304:G1323, "") = "Inactive", "Yes", "No")</f>
        <v>No</v>
      </c>
      <c r="D1302" s="14" t="s">
        <v>33</v>
      </c>
      <c r="E1302" s="51">
        <v>45477</v>
      </c>
      <c r="F1302" s="14">
        <v>11</v>
      </c>
      <c r="G1302" s="17">
        <v>2602.71</v>
      </c>
      <c r="H1302" s="27">
        <v>2014.87</v>
      </c>
      <c r="I1302">
        <f>YEAR(Table1[[#This Row],[Date]])</f>
        <v>2024</v>
      </c>
      <c r="J1302" t="str">
        <f>"Q" &amp; ROUNDUP(MONTH(Table1[[#This Row],[Date]])/3, 0) &amp; "'" &amp; RIGHT(YEAR(Table1[[#This Row],[Date]]), 2)</f>
        <v>Q3'24</v>
      </c>
      <c r="K1302" t="str">
        <f>VLOOKUP(Table1[[#This Row],[Store ID]],Table3[[Store ID]:[City]],4,FALSE)</f>
        <v>Raleigh</v>
      </c>
      <c r="L1302" t="str">
        <f>VLOOKUP(Table1[[#This Row],[Product Code]],Table4[[Product Code]:[Brand]],5,FALSE)</f>
        <v>VoltEdge</v>
      </c>
      <c r="M1302" t="str">
        <f>VLOOKUP(Table1[[#This Row],[Product Code]],Table4[[Product Code]:[Product Category]],3,FALSE)</f>
        <v>Headphones</v>
      </c>
      <c r="N1302" t="str">
        <f>_xlfn.XLOOKUP(Table1[[#This Row],[Product Code]],Table4[Product Code],Table4[Subcategory])</f>
        <v>Wired Headphones</v>
      </c>
    </row>
    <row r="1303" spans="2:14" x14ac:dyDescent="0.3">
      <c r="B1303" s="26" t="s">
        <v>14</v>
      </c>
      <c r="C1303" s="26" t="str">
        <f>IF(_xlfn.XLOOKUP(TRIM(Table1[[#This Row],[Store ID]]), 'Stores Details'!B1305:B1324, 'Stores Details'!G1305:G1324, "") = "Inactive", "Yes", "No")</f>
        <v>No</v>
      </c>
      <c r="D1303" s="14" t="s">
        <v>56</v>
      </c>
      <c r="E1303" s="51">
        <v>44984</v>
      </c>
      <c r="F1303" s="14">
        <v>16</v>
      </c>
      <c r="G1303" s="17">
        <v>6121.28</v>
      </c>
      <c r="H1303" s="27">
        <v>4837.28</v>
      </c>
      <c r="I1303">
        <f>YEAR(Table1[[#This Row],[Date]])</f>
        <v>2023</v>
      </c>
      <c r="J1303" t="str">
        <f>"Q" &amp; ROUNDUP(MONTH(Table1[[#This Row],[Date]])/3, 0) &amp; "'" &amp; RIGHT(YEAR(Table1[[#This Row],[Date]]), 2)</f>
        <v>Q1'23</v>
      </c>
      <c r="K1303" t="str">
        <f>VLOOKUP(Table1[[#This Row],[Store ID]],Table3[[Store ID]:[City]],4,FALSE)</f>
        <v>Los Angeles</v>
      </c>
      <c r="L1303" t="str">
        <f>VLOOKUP(Table1[[#This Row],[Product Code]],Table4[[Product Code]:[Brand]],5,FALSE)</f>
        <v>Samsung</v>
      </c>
      <c r="M1303" t="str">
        <f>VLOOKUP(Table1[[#This Row],[Product Code]],Table4[[Product Code]:[Product Category]],3,FALSE)</f>
        <v>Gaming Consoles</v>
      </c>
      <c r="N1303" t="str">
        <f>_xlfn.XLOOKUP(Table1[[#This Row],[Product Code]],Table4[Product Code],Table4[Subcategory])</f>
        <v>VR Headsets</v>
      </c>
    </row>
    <row r="1304" spans="2:14" x14ac:dyDescent="0.3">
      <c r="B1304" s="26" t="s">
        <v>22</v>
      </c>
      <c r="C1304" s="26" t="str">
        <f>IF(_xlfn.XLOOKUP(TRIM(Table1[[#This Row],[Store ID]]), 'Stores Details'!B1306:B1325, 'Stores Details'!G1306:G1325, "") = "Inactive", "Yes", "No")</f>
        <v>No</v>
      </c>
      <c r="D1304" s="14" t="s">
        <v>56</v>
      </c>
      <c r="E1304" s="51">
        <v>45220</v>
      </c>
      <c r="F1304" s="14">
        <v>37</v>
      </c>
      <c r="G1304" s="17">
        <v>14155.46</v>
      </c>
      <c r="H1304" s="27">
        <v>11186.21</v>
      </c>
      <c r="I1304">
        <f>YEAR(Table1[[#This Row],[Date]])</f>
        <v>2023</v>
      </c>
      <c r="J1304" t="str">
        <f>"Q" &amp; ROUNDUP(MONTH(Table1[[#This Row],[Date]])/3, 0) &amp; "'" &amp; RIGHT(YEAR(Table1[[#This Row],[Date]]), 2)</f>
        <v>Q4'23</v>
      </c>
      <c r="K1304" t="str">
        <f>VLOOKUP(Table1[[#This Row],[Store ID]],Table3[[Store ID]:[City]],4,FALSE)</f>
        <v>Detroit</v>
      </c>
      <c r="L1304" t="str">
        <f>VLOOKUP(Table1[[#This Row],[Product Code]],Table4[[Product Code]:[Brand]],5,FALSE)</f>
        <v>Samsung</v>
      </c>
      <c r="M1304" t="str">
        <f>VLOOKUP(Table1[[#This Row],[Product Code]],Table4[[Product Code]:[Product Category]],3,FALSE)</f>
        <v>Gaming Consoles</v>
      </c>
      <c r="N1304" t="str">
        <f>_xlfn.XLOOKUP(Table1[[#This Row],[Product Code]],Table4[Product Code],Table4[Subcategory])</f>
        <v>VR Headsets</v>
      </c>
    </row>
    <row r="1305" spans="2:14" x14ac:dyDescent="0.3">
      <c r="B1305" s="26" t="s">
        <v>24</v>
      </c>
      <c r="C1305" s="26" t="str">
        <f>IF(_xlfn.XLOOKUP(TRIM(Table1[[#This Row],[Store ID]]), 'Stores Details'!B1307:B1326, 'Stores Details'!G1307:G1326, "") = "Inactive", "Yes", "No")</f>
        <v>No</v>
      </c>
      <c r="D1305" s="14" t="s">
        <v>45</v>
      </c>
      <c r="E1305" s="51">
        <v>45603</v>
      </c>
      <c r="F1305" s="14">
        <v>29</v>
      </c>
      <c r="G1305" s="17">
        <v>19483.650000000001</v>
      </c>
      <c r="H1305" s="27">
        <v>15387.11</v>
      </c>
      <c r="I1305">
        <f>YEAR(Table1[[#This Row],[Date]])</f>
        <v>2024</v>
      </c>
      <c r="J1305" t="str">
        <f>"Q" &amp; ROUNDUP(MONTH(Table1[[#This Row],[Date]])/3, 0) &amp; "'" &amp; RIGHT(YEAR(Table1[[#This Row],[Date]]), 2)</f>
        <v>Q4'24</v>
      </c>
      <c r="K1305" t="str">
        <f>VLOOKUP(Table1[[#This Row],[Store ID]],Table3[[Store ID]:[City]],4,FALSE)</f>
        <v>Atlanta</v>
      </c>
      <c r="L1305" t="str">
        <f>VLOOKUP(Table1[[#This Row],[Product Code]],Table4[[Product Code]:[Brand]],5,FALSE)</f>
        <v>VoltEdge</v>
      </c>
      <c r="M1305" t="str">
        <f>VLOOKUP(Table1[[#This Row],[Product Code]],Table4[[Product Code]:[Product Category]],3,FALSE)</f>
        <v>Accessories</v>
      </c>
      <c r="N1305" t="str">
        <f>_xlfn.XLOOKUP(Table1[[#This Row],[Product Code]],Table4[Product Code],Table4[Subcategory])</f>
        <v>Chargers</v>
      </c>
    </row>
    <row r="1306" spans="2:14" x14ac:dyDescent="0.3">
      <c r="B1306" s="26" t="s">
        <v>25</v>
      </c>
      <c r="C1306" s="26" t="str">
        <f>IF(_xlfn.XLOOKUP(TRIM(Table1[[#This Row],[Store ID]]), 'Stores Details'!B1308:B1327, 'Stores Details'!G1308:G1327, "") = "Inactive", "Yes", "No")</f>
        <v>No</v>
      </c>
      <c r="D1306" s="14" t="s">
        <v>60</v>
      </c>
      <c r="E1306" s="51">
        <v>45376</v>
      </c>
      <c r="F1306" s="14">
        <v>24</v>
      </c>
      <c r="G1306" s="17">
        <v>5181.3599999999997</v>
      </c>
      <c r="H1306" s="27">
        <v>3750.4800000000005</v>
      </c>
      <c r="I1306">
        <f>YEAR(Table1[[#This Row],[Date]])</f>
        <v>2024</v>
      </c>
      <c r="J1306" t="str">
        <f>"Q" &amp; ROUNDUP(MONTH(Table1[[#This Row],[Date]])/3, 0) &amp; "'" &amp; RIGHT(YEAR(Table1[[#This Row],[Date]]), 2)</f>
        <v>Q1'24</v>
      </c>
      <c r="K1306" t="str">
        <f>VLOOKUP(Table1[[#This Row],[Store ID]],Table3[[Store ID]:[City]],4,FALSE)</f>
        <v>Dallas</v>
      </c>
      <c r="L1306" t="str">
        <f>VLOOKUP(Table1[[#This Row],[Product Code]],Table4[[Product Code]:[Brand]],5,FALSE)</f>
        <v>Dell</v>
      </c>
      <c r="M1306" t="str">
        <f>VLOOKUP(Table1[[#This Row],[Product Code]],Table4[[Product Code]:[Product Category]],3,FALSE)</f>
        <v>Accessories</v>
      </c>
      <c r="N1306" t="str">
        <f>_xlfn.XLOOKUP(Table1[[#This Row],[Product Code]],Table4[Product Code],Table4[Subcategory])</f>
        <v>Chargers</v>
      </c>
    </row>
    <row r="1307" spans="2:14" x14ac:dyDescent="0.3">
      <c r="B1307" s="26" t="s">
        <v>21</v>
      </c>
      <c r="C1307" s="26" t="str">
        <f>IF(_xlfn.XLOOKUP(TRIM(Table1[[#This Row],[Store ID]]), 'Stores Details'!B1309:B1328, 'Stores Details'!G1309:G1328, "") = "Inactive", "Yes", "No")</f>
        <v>No</v>
      </c>
      <c r="D1307" s="14" t="s">
        <v>38</v>
      </c>
      <c r="E1307" s="51">
        <v>45616</v>
      </c>
      <c r="F1307" s="14">
        <v>26</v>
      </c>
      <c r="G1307" s="17">
        <v>30436.640000000003</v>
      </c>
      <c r="H1307" s="27">
        <v>24314.42</v>
      </c>
      <c r="I1307">
        <f>YEAR(Table1[[#This Row],[Date]])</f>
        <v>2024</v>
      </c>
      <c r="J1307" t="str">
        <f>"Q" &amp; ROUNDUP(MONTH(Table1[[#This Row],[Date]])/3, 0) &amp; "'" &amp; RIGHT(YEAR(Table1[[#This Row],[Date]]), 2)</f>
        <v>Q4'24</v>
      </c>
      <c r="K1307" t="str">
        <f>VLOOKUP(Table1[[#This Row],[Store ID]],Table3[[Store ID]:[City]],4,FALSE)</f>
        <v>Raleigh</v>
      </c>
      <c r="L1307" t="str">
        <f>VLOOKUP(Table1[[#This Row],[Product Code]],Table4[[Product Code]:[Brand]],5,FALSE)</f>
        <v>HP</v>
      </c>
      <c r="M1307" t="str">
        <f>VLOOKUP(Table1[[#This Row],[Product Code]],Table4[[Product Code]:[Product Category]],3,FALSE)</f>
        <v>Gaming Consoles</v>
      </c>
      <c r="N1307" t="str">
        <f>_xlfn.XLOOKUP(Table1[[#This Row],[Product Code]],Table4[Product Code],Table4[Subcategory])</f>
        <v>Game Consoles</v>
      </c>
    </row>
    <row r="1308" spans="2:14" x14ac:dyDescent="0.3">
      <c r="B1308" s="26" t="s">
        <v>14</v>
      </c>
      <c r="C1308" s="26" t="str">
        <f>IF(_xlfn.XLOOKUP(TRIM(Table1[[#This Row],[Store ID]]), 'Stores Details'!B1310:B1329, 'Stores Details'!G1310:G1329, "") = "Inactive", "Yes", "No")</f>
        <v>No</v>
      </c>
      <c r="D1308" s="14" t="s">
        <v>52</v>
      </c>
      <c r="E1308" s="51">
        <v>45008</v>
      </c>
      <c r="F1308" s="14">
        <v>12</v>
      </c>
      <c r="G1308" s="17">
        <v>3235.44</v>
      </c>
      <c r="H1308" s="27">
        <v>1966.6799999999998</v>
      </c>
      <c r="I1308">
        <f>YEAR(Table1[[#This Row],[Date]])</f>
        <v>2023</v>
      </c>
      <c r="J1308" t="str">
        <f>"Q" &amp; ROUNDUP(MONTH(Table1[[#This Row],[Date]])/3, 0) &amp; "'" &amp; RIGHT(YEAR(Table1[[#This Row],[Date]]), 2)</f>
        <v>Q1'23</v>
      </c>
      <c r="K1308" t="str">
        <f>VLOOKUP(Table1[[#This Row],[Store ID]],Table3[[Store ID]:[City]],4,FALSE)</f>
        <v>Los Angeles</v>
      </c>
      <c r="L1308" t="str">
        <f>VLOOKUP(Table1[[#This Row],[Product Code]],Table4[[Product Code]:[Brand]],5,FALSE)</f>
        <v>ASUS</v>
      </c>
      <c r="M1308" t="str">
        <f>VLOOKUP(Table1[[#This Row],[Product Code]],Table4[[Product Code]:[Product Category]],3,FALSE)</f>
        <v>Accessories</v>
      </c>
      <c r="N1308" t="str">
        <f>_xlfn.XLOOKUP(Table1[[#This Row],[Product Code]],Table4[Product Code],Table4[Subcategory])</f>
        <v>Chargers</v>
      </c>
    </row>
    <row r="1309" spans="2:14" x14ac:dyDescent="0.3">
      <c r="B1309" s="26" t="s">
        <v>16</v>
      </c>
      <c r="C1309" s="26" t="str">
        <f>IF(_xlfn.XLOOKUP(TRIM(Table1[[#This Row],[Store ID]]), 'Stores Details'!B1311:B1330, 'Stores Details'!G1311:G1330, "") = "Inactive", "Yes", "No")</f>
        <v>No</v>
      </c>
      <c r="D1309" s="14" t="s">
        <v>40</v>
      </c>
      <c r="E1309" s="51">
        <v>45619</v>
      </c>
      <c r="F1309" s="14">
        <v>21</v>
      </c>
      <c r="G1309" s="17">
        <v>28429.59</v>
      </c>
      <c r="H1309" s="27">
        <v>20463.66</v>
      </c>
      <c r="I1309">
        <f>YEAR(Table1[[#This Row],[Date]])</f>
        <v>2024</v>
      </c>
      <c r="J1309" t="str">
        <f>"Q" &amp; ROUNDUP(MONTH(Table1[[#This Row],[Date]])/3, 0) &amp; "'" &amp; RIGHT(YEAR(Table1[[#This Row],[Date]]), 2)</f>
        <v>Q4'24</v>
      </c>
      <c r="K1309" t="str">
        <f>VLOOKUP(Table1[[#This Row],[Store ID]],Table3[[Store ID]:[City]],4,FALSE)</f>
        <v>Chicago</v>
      </c>
      <c r="L1309" t="str">
        <f>VLOOKUP(Table1[[#This Row],[Product Code]],Table4[[Product Code]:[Brand]],5,FALSE)</f>
        <v>HP</v>
      </c>
      <c r="M1309" t="str">
        <f>VLOOKUP(Table1[[#This Row],[Product Code]],Table4[[Product Code]:[Product Category]],3,FALSE)</f>
        <v>Gaming Consoles</v>
      </c>
      <c r="N1309" t="str">
        <f>_xlfn.XLOOKUP(Table1[[#This Row],[Product Code]],Table4[Product Code],Table4[Subcategory])</f>
        <v>Game Consoles</v>
      </c>
    </row>
    <row r="1310" spans="2:14" x14ac:dyDescent="0.3">
      <c r="B1310" s="26" t="s">
        <v>22</v>
      </c>
      <c r="C1310" s="26" t="str">
        <f>IF(_xlfn.XLOOKUP(TRIM(Table1[[#This Row],[Store ID]]), 'Stores Details'!B1312:B1331, 'Stores Details'!G1312:G1331, "") = "Inactive", "Yes", "No")</f>
        <v>No</v>
      </c>
      <c r="D1310" s="14" t="s">
        <v>38</v>
      </c>
      <c r="E1310" s="51">
        <v>45518</v>
      </c>
      <c r="F1310" s="14">
        <v>5</v>
      </c>
      <c r="G1310" s="17">
        <v>5853.2000000000007</v>
      </c>
      <c r="H1310" s="27">
        <v>4675.8499999999995</v>
      </c>
      <c r="I1310">
        <f>YEAR(Table1[[#This Row],[Date]])</f>
        <v>2024</v>
      </c>
      <c r="J1310" t="str">
        <f>"Q" &amp; ROUNDUP(MONTH(Table1[[#This Row],[Date]])/3, 0) &amp; "'" &amp; RIGHT(YEAR(Table1[[#This Row],[Date]]), 2)</f>
        <v>Q3'24</v>
      </c>
      <c r="K1310" t="str">
        <f>VLOOKUP(Table1[[#This Row],[Store ID]],Table3[[Store ID]:[City]],4,FALSE)</f>
        <v>Detroit</v>
      </c>
      <c r="L1310" t="str">
        <f>VLOOKUP(Table1[[#This Row],[Product Code]],Table4[[Product Code]:[Brand]],5,FALSE)</f>
        <v>HP</v>
      </c>
      <c r="M1310" t="str">
        <f>VLOOKUP(Table1[[#This Row],[Product Code]],Table4[[Product Code]:[Product Category]],3,FALSE)</f>
        <v>Gaming Consoles</v>
      </c>
      <c r="N1310" t="str">
        <f>_xlfn.XLOOKUP(Table1[[#This Row],[Product Code]],Table4[Product Code],Table4[Subcategory])</f>
        <v>Game Consoles</v>
      </c>
    </row>
    <row r="1311" spans="2:14" x14ac:dyDescent="0.3">
      <c r="B1311" s="26" t="s">
        <v>14</v>
      </c>
      <c r="C1311" s="26" t="str">
        <f>IF(_xlfn.XLOOKUP(TRIM(Table1[[#This Row],[Store ID]]), 'Stores Details'!B1313:B1332, 'Stores Details'!G1313:G1332, "") = "Inactive", "Yes", "No")</f>
        <v>No</v>
      </c>
      <c r="D1311" s="14" t="s">
        <v>63</v>
      </c>
      <c r="E1311" s="51">
        <v>45065</v>
      </c>
      <c r="F1311" s="14">
        <v>16</v>
      </c>
      <c r="G1311" s="17">
        <v>5310.08</v>
      </c>
      <c r="H1311" s="27">
        <v>3163.36</v>
      </c>
      <c r="I1311">
        <f>YEAR(Table1[[#This Row],[Date]])</f>
        <v>2023</v>
      </c>
      <c r="J1311" t="str">
        <f>"Q" &amp; ROUNDUP(MONTH(Table1[[#This Row],[Date]])/3, 0) &amp; "'" &amp; RIGHT(YEAR(Table1[[#This Row],[Date]]), 2)</f>
        <v>Q2'23</v>
      </c>
      <c r="K1311" t="str">
        <f>VLOOKUP(Table1[[#This Row],[Store ID]],Table3[[Store ID]:[City]],4,FALSE)</f>
        <v>Los Angeles</v>
      </c>
      <c r="L1311" t="str">
        <f>VLOOKUP(Table1[[#This Row],[Product Code]],Table4[[Product Code]:[Brand]],5,FALSE)</f>
        <v>Samsung</v>
      </c>
      <c r="M1311" t="str">
        <f>VLOOKUP(Table1[[#This Row],[Product Code]],Table4[[Product Code]:[Product Category]],3,FALSE)</f>
        <v>Laptops</v>
      </c>
      <c r="N1311" t="str">
        <f>_xlfn.XLOOKUP(Table1[[#This Row],[Product Code]],Table4[Product Code],Table4[Subcategory])</f>
        <v>Gaming Laptops</v>
      </c>
    </row>
    <row r="1312" spans="2:14" x14ac:dyDescent="0.3">
      <c r="B1312" s="26" t="s">
        <v>17</v>
      </c>
      <c r="C1312" s="26" t="str">
        <f>IF(_xlfn.XLOOKUP(TRIM(Table1[[#This Row],[Store ID]]), 'Stores Details'!B1314:B1333, 'Stores Details'!G1314:G1333, "") = "Inactive", "Yes", "No")</f>
        <v>No</v>
      </c>
      <c r="D1312" s="14" t="s">
        <v>40</v>
      </c>
      <c r="E1312" s="51">
        <v>45306</v>
      </c>
      <c r="F1312" s="14">
        <v>14</v>
      </c>
      <c r="G1312" s="17">
        <v>18953.059999999998</v>
      </c>
      <c r="H1312" s="27">
        <v>13642.44</v>
      </c>
      <c r="I1312">
        <f>YEAR(Table1[[#This Row],[Date]])</f>
        <v>2024</v>
      </c>
      <c r="J1312" t="str">
        <f>"Q" &amp; ROUNDUP(MONTH(Table1[[#This Row],[Date]])/3, 0) &amp; "'" &amp; RIGHT(YEAR(Table1[[#This Row],[Date]]), 2)</f>
        <v>Q1'24</v>
      </c>
      <c r="K1312" t="str">
        <f>VLOOKUP(Table1[[#This Row],[Store ID]],Table3[[Store ID]:[City]],4,FALSE)</f>
        <v>Richmond</v>
      </c>
      <c r="L1312" t="str">
        <f>VLOOKUP(Table1[[#This Row],[Product Code]],Table4[[Product Code]:[Brand]],5,FALSE)</f>
        <v>HP</v>
      </c>
      <c r="M1312" t="str">
        <f>VLOOKUP(Table1[[#This Row],[Product Code]],Table4[[Product Code]:[Product Category]],3,FALSE)</f>
        <v>Gaming Consoles</v>
      </c>
      <c r="N1312" t="str">
        <f>_xlfn.XLOOKUP(Table1[[#This Row],[Product Code]],Table4[Product Code],Table4[Subcategory])</f>
        <v>Game Consoles</v>
      </c>
    </row>
    <row r="1313" spans="2:14" x14ac:dyDescent="0.3">
      <c r="B1313" s="26" t="s">
        <v>29</v>
      </c>
      <c r="C1313" s="26" t="str">
        <f>IF(_xlfn.XLOOKUP(TRIM(Table1[[#This Row],[Store ID]]), 'Stores Details'!B1315:B1334, 'Stores Details'!G1315:G1334, "") = "Inactive", "Yes", "No")</f>
        <v>No</v>
      </c>
      <c r="D1313" s="14" t="s">
        <v>54</v>
      </c>
      <c r="E1313" s="51">
        <v>45024</v>
      </c>
      <c r="F1313" s="14">
        <v>16</v>
      </c>
      <c r="G1313" s="17">
        <v>22448.16</v>
      </c>
      <c r="H1313" s="27">
        <v>14248.8</v>
      </c>
      <c r="I1313">
        <f>YEAR(Table1[[#This Row],[Date]])</f>
        <v>2023</v>
      </c>
      <c r="J1313" t="str">
        <f>"Q" &amp; ROUNDUP(MONTH(Table1[[#This Row],[Date]])/3, 0) &amp; "'" &amp; RIGHT(YEAR(Table1[[#This Row],[Date]]), 2)</f>
        <v>Q2'23</v>
      </c>
      <c r="K1313" t="str">
        <f>VLOOKUP(Table1[[#This Row],[Store ID]],Table3[[Store ID]:[City]],4,FALSE)</f>
        <v>Kansas City</v>
      </c>
      <c r="L1313" t="str">
        <f>VLOOKUP(Table1[[#This Row],[Product Code]],Table4[[Product Code]:[Brand]],5,FALSE)</f>
        <v>Apple</v>
      </c>
      <c r="M1313" t="str">
        <f>VLOOKUP(Table1[[#This Row],[Product Code]],Table4[[Product Code]:[Product Category]],3,FALSE)</f>
        <v>Gaming Consoles</v>
      </c>
      <c r="N1313" t="str">
        <f>_xlfn.XLOOKUP(Table1[[#This Row],[Product Code]],Table4[Product Code],Table4[Subcategory])</f>
        <v>Game Consoles</v>
      </c>
    </row>
    <row r="1314" spans="2:14" x14ac:dyDescent="0.3">
      <c r="B1314" s="26" t="s">
        <v>14</v>
      </c>
      <c r="C1314" s="26" t="str">
        <f>IF(_xlfn.XLOOKUP(TRIM(Table1[[#This Row],[Store ID]]), 'Stores Details'!B1316:B1335, 'Stores Details'!G1316:G1335, "") = "Inactive", "Yes", "No")</f>
        <v>No</v>
      </c>
      <c r="D1314" s="14" t="s">
        <v>36</v>
      </c>
      <c r="E1314" s="51">
        <v>45432</v>
      </c>
      <c r="F1314" s="14">
        <v>19</v>
      </c>
      <c r="G1314" s="17">
        <v>13869.62</v>
      </c>
      <c r="H1314" s="27">
        <v>11190.81</v>
      </c>
      <c r="I1314">
        <f>YEAR(Table1[[#This Row],[Date]])</f>
        <v>2024</v>
      </c>
      <c r="J1314" t="str">
        <f>"Q" &amp; ROUNDUP(MONTH(Table1[[#This Row],[Date]])/3, 0) &amp; "'" &amp; RIGHT(YEAR(Table1[[#This Row],[Date]]), 2)</f>
        <v>Q2'24</v>
      </c>
      <c r="K1314" t="str">
        <f>VLOOKUP(Table1[[#This Row],[Store ID]],Table3[[Store ID]:[City]],4,FALSE)</f>
        <v>Los Angeles</v>
      </c>
      <c r="L1314" t="str">
        <f>VLOOKUP(Table1[[#This Row],[Product Code]],Table4[[Product Code]:[Brand]],5,FALSE)</f>
        <v>VoltEdge</v>
      </c>
      <c r="M1314" t="str">
        <f>VLOOKUP(Table1[[#This Row],[Product Code]],Table4[[Product Code]:[Product Category]],3,FALSE)</f>
        <v>Gaming Consoles</v>
      </c>
      <c r="N1314" t="str">
        <f>_xlfn.XLOOKUP(Table1[[#This Row],[Product Code]],Table4[Product Code],Table4[Subcategory])</f>
        <v>VR Headsets</v>
      </c>
    </row>
    <row r="1315" spans="2:14" x14ac:dyDescent="0.3">
      <c r="B1315" s="26" t="s">
        <v>20</v>
      </c>
      <c r="C1315" s="26" t="str">
        <f>IF(_xlfn.XLOOKUP(TRIM(Table1[[#This Row],[Store ID]]), 'Stores Details'!B1317:B1336, 'Stores Details'!G1317:G1336, "") = "Inactive", "Yes", "No")</f>
        <v>No</v>
      </c>
      <c r="D1315" s="14" t="s">
        <v>55</v>
      </c>
      <c r="E1315" s="51">
        <v>45116</v>
      </c>
      <c r="F1315" s="14">
        <v>3</v>
      </c>
      <c r="G1315" s="17">
        <v>3161.07</v>
      </c>
      <c r="H1315" s="27">
        <v>1957.71</v>
      </c>
      <c r="I1315">
        <f>YEAR(Table1[[#This Row],[Date]])</f>
        <v>2023</v>
      </c>
      <c r="J1315" t="str">
        <f>"Q" &amp; ROUNDUP(MONTH(Table1[[#This Row],[Date]])/3, 0) &amp; "'" &amp; RIGHT(YEAR(Table1[[#This Row],[Date]]), 2)</f>
        <v>Q3'23</v>
      </c>
      <c r="K1315" t="str">
        <f>VLOOKUP(Table1[[#This Row],[Store ID]],Table3[[Store ID]:[City]],4,FALSE)</f>
        <v>Denver</v>
      </c>
      <c r="L1315" t="str">
        <f>VLOOKUP(Table1[[#This Row],[Product Code]],Table4[[Product Code]:[Brand]],5,FALSE)</f>
        <v>Sony</v>
      </c>
      <c r="M1315" t="str">
        <f>VLOOKUP(Table1[[#This Row],[Product Code]],Table4[[Product Code]:[Product Category]],3,FALSE)</f>
        <v>Smart Gadgets</v>
      </c>
      <c r="N1315" t="str">
        <f>_xlfn.XLOOKUP(Table1[[#This Row],[Product Code]],Table4[Product Code],Table4[Subcategory])</f>
        <v>Fitness Bands</v>
      </c>
    </row>
    <row r="1316" spans="2:14" x14ac:dyDescent="0.3">
      <c r="B1316" s="26" t="s">
        <v>17</v>
      </c>
      <c r="C1316" s="26" t="str">
        <f>IF(_xlfn.XLOOKUP(TRIM(Table1[[#This Row],[Store ID]]), 'Stores Details'!B1318:B1337, 'Stores Details'!G1318:G1337, "") = "Inactive", "Yes", "No")</f>
        <v>No</v>
      </c>
      <c r="D1316" s="14" t="s">
        <v>75</v>
      </c>
      <c r="E1316" s="51">
        <v>45199</v>
      </c>
      <c r="F1316" s="14">
        <v>27</v>
      </c>
      <c r="G1316" s="17">
        <v>4402.3500000000004</v>
      </c>
      <c r="H1316" s="27">
        <v>3404.97</v>
      </c>
      <c r="I1316">
        <f>YEAR(Table1[[#This Row],[Date]])</f>
        <v>2023</v>
      </c>
      <c r="J1316" t="str">
        <f>"Q" &amp; ROUNDUP(MONTH(Table1[[#This Row],[Date]])/3, 0) &amp; "'" &amp; RIGHT(YEAR(Table1[[#This Row],[Date]]), 2)</f>
        <v>Q3'23</v>
      </c>
      <c r="K1316" t="str">
        <f>VLOOKUP(Table1[[#This Row],[Store ID]],Table3[[Store ID]:[City]],4,FALSE)</f>
        <v>Richmond</v>
      </c>
      <c r="L1316" t="str">
        <f>VLOOKUP(Table1[[#This Row],[Product Code]],Table4[[Product Code]:[Brand]],5,FALSE)</f>
        <v>VoltEdge</v>
      </c>
      <c r="M1316" t="str">
        <f>VLOOKUP(Table1[[#This Row],[Product Code]],Table4[[Product Code]:[Product Category]],3,FALSE)</f>
        <v>Accessories</v>
      </c>
      <c r="N1316" t="str">
        <f>_xlfn.XLOOKUP(Table1[[#This Row],[Product Code]],Table4[Product Code],Table4[Subcategory])</f>
        <v>Keyboards</v>
      </c>
    </row>
    <row r="1317" spans="2:14" x14ac:dyDescent="0.3">
      <c r="B1317" s="26" t="s">
        <v>20</v>
      </c>
      <c r="C1317" s="26" t="str">
        <f>IF(_xlfn.XLOOKUP(TRIM(Table1[[#This Row],[Store ID]]), 'Stores Details'!B1319:B1338, 'Stores Details'!G1319:G1338, "") = "Inactive", "Yes", "No")</f>
        <v>No</v>
      </c>
      <c r="D1317" s="14" t="s">
        <v>74</v>
      </c>
      <c r="E1317" s="51">
        <v>45268</v>
      </c>
      <c r="F1317" s="14">
        <v>33</v>
      </c>
      <c r="G1317" s="17">
        <v>37326.629999999997</v>
      </c>
      <c r="H1317" s="27">
        <v>30985.350000000002</v>
      </c>
      <c r="I1317">
        <f>YEAR(Table1[[#This Row],[Date]])</f>
        <v>2023</v>
      </c>
      <c r="J1317" t="str">
        <f>"Q" &amp; ROUNDUP(MONTH(Table1[[#This Row],[Date]])/3, 0) &amp; "'" &amp; RIGHT(YEAR(Table1[[#This Row],[Date]]), 2)</f>
        <v>Q4'23</v>
      </c>
      <c r="K1317" t="str">
        <f>VLOOKUP(Table1[[#This Row],[Store ID]],Table3[[Store ID]:[City]],4,FALSE)</f>
        <v>Denver</v>
      </c>
      <c r="L1317" t="str">
        <f>VLOOKUP(Table1[[#This Row],[Product Code]],Table4[[Product Code]:[Brand]],5,FALSE)</f>
        <v>VoltEdge</v>
      </c>
      <c r="M1317" t="str">
        <f>VLOOKUP(Table1[[#This Row],[Product Code]],Table4[[Product Code]:[Product Category]],3,FALSE)</f>
        <v>Gaming Consoles</v>
      </c>
      <c r="N1317" t="str">
        <f>_xlfn.XLOOKUP(Table1[[#This Row],[Product Code]],Table4[Product Code],Table4[Subcategory])</f>
        <v>Gaming Headsets</v>
      </c>
    </row>
    <row r="1318" spans="2:14" x14ac:dyDescent="0.3">
      <c r="B1318" s="26" t="s">
        <v>27</v>
      </c>
      <c r="C1318" s="26" t="str">
        <f>IF(_xlfn.XLOOKUP(TRIM(Table1[[#This Row],[Store ID]]), 'Stores Details'!B1320:B1339, 'Stores Details'!G1320:G1339, "") = "Inactive", "Yes", "No")</f>
        <v>No</v>
      </c>
      <c r="D1318" s="14" t="s">
        <v>40</v>
      </c>
      <c r="E1318" s="51">
        <v>45298</v>
      </c>
      <c r="F1318" s="14">
        <v>26</v>
      </c>
      <c r="G1318" s="17">
        <v>35198.54</v>
      </c>
      <c r="H1318" s="27">
        <v>25335.96</v>
      </c>
      <c r="I1318">
        <f>YEAR(Table1[[#This Row],[Date]])</f>
        <v>2024</v>
      </c>
      <c r="J1318" t="str">
        <f>"Q" &amp; ROUNDUP(MONTH(Table1[[#This Row],[Date]])/3, 0) &amp; "'" &amp; RIGHT(YEAR(Table1[[#This Row],[Date]]), 2)</f>
        <v>Q1'24</v>
      </c>
      <c r="K1318" t="str">
        <f>VLOOKUP(Table1[[#This Row],[Store ID]],Table3[[Store ID]:[City]],4,FALSE)</f>
        <v>New York</v>
      </c>
      <c r="L1318" t="str">
        <f>VLOOKUP(Table1[[#This Row],[Product Code]],Table4[[Product Code]:[Brand]],5,FALSE)</f>
        <v>HP</v>
      </c>
      <c r="M1318" t="str">
        <f>VLOOKUP(Table1[[#This Row],[Product Code]],Table4[[Product Code]:[Product Category]],3,FALSE)</f>
        <v>Gaming Consoles</v>
      </c>
      <c r="N1318" t="str">
        <f>_xlfn.XLOOKUP(Table1[[#This Row],[Product Code]],Table4[Product Code],Table4[Subcategory])</f>
        <v>Game Consoles</v>
      </c>
    </row>
    <row r="1319" spans="2:14" x14ac:dyDescent="0.3">
      <c r="B1319" s="26" t="s">
        <v>14</v>
      </c>
      <c r="C1319" s="26" t="str">
        <f>IF(_xlfn.XLOOKUP(TRIM(Table1[[#This Row],[Store ID]]), 'Stores Details'!B1321:B1340, 'Stores Details'!G1321:G1340, "") = "Inactive", "Yes", "No")</f>
        <v>No</v>
      </c>
      <c r="D1319" s="14" t="s">
        <v>33</v>
      </c>
      <c r="E1319" s="51">
        <v>45538</v>
      </c>
      <c r="F1319" s="14">
        <v>11</v>
      </c>
      <c r="G1319" s="17">
        <v>2602.71</v>
      </c>
      <c r="H1319" s="27">
        <v>2014.87</v>
      </c>
      <c r="I1319">
        <f>YEAR(Table1[[#This Row],[Date]])</f>
        <v>2024</v>
      </c>
      <c r="J1319" t="str">
        <f>"Q" &amp; ROUNDUP(MONTH(Table1[[#This Row],[Date]])/3, 0) &amp; "'" &amp; RIGHT(YEAR(Table1[[#This Row],[Date]]), 2)</f>
        <v>Q3'24</v>
      </c>
      <c r="K1319" t="str">
        <f>VLOOKUP(Table1[[#This Row],[Store ID]],Table3[[Store ID]:[City]],4,FALSE)</f>
        <v>Los Angeles</v>
      </c>
      <c r="L1319" t="str">
        <f>VLOOKUP(Table1[[#This Row],[Product Code]],Table4[[Product Code]:[Brand]],5,FALSE)</f>
        <v>VoltEdge</v>
      </c>
      <c r="M1319" t="str">
        <f>VLOOKUP(Table1[[#This Row],[Product Code]],Table4[[Product Code]:[Product Category]],3,FALSE)</f>
        <v>Headphones</v>
      </c>
      <c r="N1319" t="str">
        <f>_xlfn.XLOOKUP(Table1[[#This Row],[Product Code]],Table4[Product Code],Table4[Subcategory])</f>
        <v>Wired Headphones</v>
      </c>
    </row>
    <row r="1320" spans="2:14" x14ac:dyDescent="0.3">
      <c r="B1320" s="26" t="s">
        <v>17</v>
      </c>
      <c r="C1320" s="26" t="str">
        <f>IF(_xlfn.XLOOKUP(TRIM(Table1[[#This Row],[Store ID]]), 'Stores Details'!B1322:B1341, 'Stores Details'!G1322:G1341, "") = "Inactive", "Yes", "No")</f>
        <v>No</v>
      </c>
      <c r="D1320" s="14" t="s">
        <v>38</v>
      </c>
      <c r="E1320" s="51">
        <v>45478</v>
      </c>
      <c r="F1320" s="14">
        <v>14</v>
      </c>
      <c r="G1320" s="17">
        <v>16388.960000000003</v>
      </c>
      <c r="H1320" s="27">
        <v>13092.38</v>
      </c>
      <c r="I1320">
        <f>YEAR(Table1[[#This Row],[Date]])</f>
        <v>2024</v>
      </c>
      <c r="J1320" t="str">
        <f>"Q" &amp; ROUNDUP(MONTH(Table1[[#This Row],[Date]])/3, 0) &amp; "'" &amp; RIGHT(YEAR(Table1[[#This Row],[Date]]), 2)</f>
        <v>Q3'24</v>
      </c>
      <c r="K1320" t="str">
        <f>VLOOKUP(Table1[[#This Row],[Store ID]],Table3[[Store ID]:[City]],4,FALSE)</f>
        <v>Richmond</v>
      </c>
      <c r="L1320" t="str">
        <f>VLOOKUP(Table1[[#This Row],[Product Code]],Table4[[Product Code]:[Brand]],5,FALSE)</f>
        <v>HP</v>
      </c>
      <c r="M1320" t="str">
        <f>VLOOKUP(Table1[[#This Row],[Product Code]],Table4[[Product Code]:[Product Category]],3,FALSE)</f>
        <v>Gaming Consoles</v>
      </c>
      <c r="N1320" t="str">
        <f>_xlfn.XLOOKUP(Table1[[#This Row],[Product Code]],Table4[Product Code],Table4[Subcategory])</f>
        <v>Game Consoles</v>
      </c>
    </row>
    <row r="1321" spans="2:14" x14ac:dyDescent="0.3">
      <c r="B1321" s="26" t="s">
        <v>14</v>
      </c>
      <c r="C1321" s="26" t="str">
        <f>IF(_xlfn.XLOOKUP(TRIM(Table1[[#This Row],[Store ID]]), 'Stores Details'!B1323:B1342, 'Stores Details'!G1323:G1342, "") = "Inactive", "Yes", "No")</f>
        <v>No</v>
      </c>
      <c r="D1321" s="14" t="s">
        <v>67</v>
      </c>
      <c r="E1321" s="51">
        <v>45343</v>
      </c>
      <c r="F1321" s="14">
        <v>30</v>
      </c>
      <c r="G1321" s="17">
        <v>31604.400000000001</v>
      </c>
      <c r="H1321" s="27">
        <v>18787.8</v>
      </c>
      <c r="I1321">
        <f>YEAR(Table1[[#This Row],[Date]])</f>
        <v>2024</v>
      </c>
      <c r="J1321" t="str">
        <f>"Q" &amp; ROUNDUP(MONTH(Table1[[#This Row],[Date]])/3, 0) &amp; "'" &amp; RIGHT(YEAR(Table1[[#This Row],[Date]]), 2)</f>
        <v>Q1'24</v>
      </c>
      <c r="K1321" t="str">
        <f>VLOOKUP(Table1[[#This Row],[Store ID]],Table3[[Store ID]:[City]],4,FALSE)</f>
        <v>Los Angeles</v>
      </c>
      <c r="L1321" t="str">
        <f>VLOOKUP(Table1[[#This Row],[Product Code]],Table4[[Product Code]:[Brand]],5,FALSE)</f>
        <v>VoltEdge</v>
      </c>
      <c r="M1321" t="str">
        <f>VLOOKUP(Table1[[#This Row],[Product Code]],Table4[[Product Code]:[Product Category]],3,FALSE)</f>
        <v>Accessories</v>
      </c>
      <c r="N1321" t="str">
        <f>_xlfn.XLOOKUP(Table1[[#This Row],[Product Code]],Table4[Product Code],Table4[Subcategory])</f>
        <v>Keyboards</v>
      </c>
    </row>
    <row r="1322" spans="2:14" x14ac:dyDescent="0.3">
      <c r="B1322" s="26" t="s">
        <v>14</v>
      </c>
      <c r="C1322" s="26" t="str">
        <f>IF(_xlfn.XLOOKUP(TRIM(Table1[[#This Row],[Store ID]]), 'Stores Details'!B1324:B1343, 'Stores Details'!G1324:G1343, "") = "Inactive", "Yes", "No")</f>
        <v>No</v>
      </c>
      <c r="D1322" s="14" t="s">
        <v>32</v>
      </c>
      <c r="E1322" s="51">
        <v>45505</v>
      </c>
      <c r="F1322" s="14">
        <v>10</v>
      </c>
      <c r="G1322" s="17">
        <v>1829.8</v>
      </c>
      <c r="H1322" s="27">
        <v>1390.1</v>
      </c>
      <c r="I1322">
        <f>YEAR(Table1[[#This Row],[Date]])</f>
        <v>2024</v>
      </c>
      <c r="J1322" t="str">
        <f>"Q" &amp; ROUNDUP(MONTH(Table1[[#This Row],[Date]])/3, 0) &amp; "'" &amp; RIGHT(YEAR(Table1[[#This Row],[Date]]), 2)</f>
        <v>Q3'24</v>
      </c>
      <c r="K1322" t="str">
        <f>VLOOKUP(Table1[[#This Row],[Store ID]],Table3[[Store ID]:[City]],4,FALSE)</f>
        <v>Los Angeles</v>
      </c>
      <c r="L1322" t="str">
        <f>VLOOKUP(Table1[[#This Row],[Product Code]],Table4[[Product Code]:[Brand]],5,FALSE)</f>
        <v>Sony</v>
      </c>
      <c r="M1322" t="str">
        <f>VLOOKUP(Table1[[#This Row],[Product Code]],Table4[[Product Code]:[Product Category]],3,FALSE)</f>
        <v>Accessories</v>
      </c>
      <c r="N1322" t="str">
        <f>_xlfn.XLOOKUP(Table1[[#This Row],[Product Code]],Table4[Product Code],Table4[Subcategory])</f>
        <v>Chargers</v>
      </c>
    </row>
    <row r="1323" spans="2:14" x14ac:dyDescent="0.3">
      <c r="B1323" s="26" t="s">
        <v>24</v>
      </c>
      <c r="C1323" s="26" t="str">
        <f>IF(_xlfn.XLOOKUP(TRIM(Table1[[#This Row],[Store ID]]), 'Stores Details'!B1325:B1344, 'Stores Details'!G1325:G1344, "") = "Inactive", "Yes", "No")</f>
        <v>No</v>
      </c>
      <c r="D1323" s="14" t="s">
        <v>54</v>
      </c>
      <c r="E1323" s="51">
        <v>45242</v>
      </c>
      <c r="F1323" s="14">
        <v>35</v>
      </c>
      <c r="G1323" s="17">
        <v>49105.35</v>
      </c>
      <c r="H1323" s="27">
        <v>31169.25</v>
      </c>
      <c r="I1323">
        <f>YEAR(Table1[[#This Row],[Date]])</f>
        <v>2023</v>
      </c>
      <c r="J1323" t="str">
        <f>"Q" &amp; ROUNDUP(MONTH(Table1[[#This Row],[Date]])/3, 0) &amp; "'" &amp; RIGHT(YEAR(Table1[[#This Row],[Date]]), 2)</f>
        <v>Q4'23</v>
      </c>
      <c r="K1323" t="str">
        <f>VLOOKUP(Table1[[#This Row],[Store ID]],Table3[[Store ID]:[City]],4,FALSE)</f>
        <v>Atlanta</v>
      </c>
      <c r="L1323" t="str">
        <f>VLOOKUP(Table1[[#This Row],[Product Code]],Table4[[Product Code]:[Brand]],5,FALSE)</f>
        <v>Apple</v>
      </c>
      <c r="M1323" t="str">
        <f>VLOOKUP(Table1[[#This Row],[Product Code]],Table4[[Product Code]:[Product Category]],3,FALSE)</f>
        <v>Gaming Consoles</v>
      </c>
      <c r="N1323" t="str">
        <f>_xlfn.XLOOKUP(Table1[[#This Row],[Product Code]],Table4[Product Code],Table4[Subcategory])</f>
        <v>Game Consoles</v>
      </c>
    </row>
    <row r="1324" spans="2:14" x14ac:dyDescent="0.3">
      <c r="B1324" s="26" t="s">
        <v>27</v>
      </c>
      <c r="C1324" s="26" t="str">
        <f>IF(_xlfn.XLOOKUP(TRIM(Table1[[#This Row],[Store ID]]), 'Stores Details'!B1326:B1345, 'Stores Details'!G1326:G1345, "") = "Inactive", "Yes", "No")</f>
        <v>No</v>
      </c>
      <c r="D1324" s="14" t="s">
        <v>73</v>
      </c>
      <c r="E1324" s="51">
        <v>45139</v>
      </c>
      <c r="F1324" s="14">
        <v>23</v>
      </c>
      <c r="G1324" s="17">
        <v>19990.68</v>
      </c>
      <c r="H1324" s="27">
        <v>15008.189999999999</v>
      </c>
      <c r="I1324">
        <f>YEAR(Table1[[#This Row],[Date]])</f>
        <v>2023</v>
      </c>
      <c r="J1324" t="str">
        <f>"Q" &amp; ROUNDUP(MONTH(Table1[[#This Row],[Date]])/3, 0) &amp; "'" &amp; RIGHT(YEAR(Table1[[#This Row],[Date]]), 2)</f>
        <v>Q3'23</v>
      </c>
      <c r="K1324" t="str">
        <f>VLOOKUP(Table1[[#This Row],[Store ID]],Table3[[Store ID]:[City]],4,FALSE)</f>
        <v>New York</v>
      </c>
      <c r="L1324" t="str">
        <f>VLOOKUP(Table1[[#This Row],[Product Code]],Table4[[Product Code]:[Brand]],5,FALSE)</f>
        <v>ASUS</v>
      </c>
      <c r="M1324" t="str">
        <f>VLOOKUP(Table1[[#This Row],[Product Code]],Table4[[Product Code]:[Product Category]],3,FALSE)</f>
        <v>Gaming Consoles</v>
      </c>
      <c r="N1324" t="str">
        <f>_xlfn.XLOOKUP(Table1[[#This Row],[Product Code]],Table4[Product Code],Table4[Subcategory])</f>
        <v>VR Headsets</v>
      </c>
    </row>
    <row r="1325" spans="2:14" x14ac:dyDescent="0.3">
      <c r="B1325" s="26" t="s">
        <v>14</v>
      </c>
      <c r="C1325" s="26" t="str">
        <f>IF(_xlfn.XLOOKUP(TRIM(Table1[[#This Row],[Store ID]]), 'Stores Details'!B1327:B1346, 'Stores Details'!G1327:G1346, "") = "Inactive", "Yes", "No")</f>
        <v>No</v>
      </c>
      <c r="D1325" s="14" t="s">
        <v>69</v>
      </c>
      <c r="E1325" s="51">
        <v>45245</v>
      </c>
      <c r="F1325" s="14">
        <v>35</v>
      </c>
      <c r="G1325" s="17">
        <v>37273.599999999999</v>
      </c>
      <c r="H1325" s="27">
        <v>24033.449999999997</v>
      </c>
      <c r="I1325">
        <f>YEAR(Table1[[#This Row],[Date]])</f>
        <v>2023</v>
      </c>
      <c r="J1325" t="str">
        <f>"Q" &amp; ROUNDUP(MONTH(Table1[[#This Row],[Date]])/3, 0) &amp; "'" &amp; RIGHT(YEAR(Table1[[#This Row],[Date]]), 2)</f>
        <v>Q4'23</v>
      </c>
      <c r="K1325" t="str">
        <f>VLOOKUP(Table1[[#This Row],[Store ID]],Table3[[Store ID]:[City]],4,FALSE)</f>
        <v>Los Angeles</v>
      </c>
      <c r="L1325" t="str">
        <f>VLOOKUP(Table1[[#This Row],[Product Code]],Table4[[Product Code]:[Brand]],5,FALSE)</f>
        <v>VoltEdge</v>
      </c>
      <c r="M1325" t="str">
        <f>VLOOKUP(Table1[[#This Row],[Product Code]],Table4[[Product Code]:[Product Category]],3,FALSE)</f>
        <v>Gaming Consoles</v>
      </c>
      <c r="N1325" t="str">
        <f>_xlfn.XLOOKUP(Table1[[#This Row],[Product Code]],Table4[Product Code],Table4[Subcategory])</f>
        <v>VR Headsets</v>
      </c>
    </row>
    <row r="1326" spans="2:14" x14ac:dyDescent="0.3">
      <c r="B1326" s="26" t="s">
        <v>22</v>
      </c>
      <c r="C1326" s="26" t="str">
        <f>IF(_xlfn.XLOOKUP(TRIM(Table1[[#This Row],[Store ID]]), 'Stores Details'!B1328:B1347, 'Stores Details'!G1328:G1347, "") = "Inactive", "Yes", "No")</f>
        <v>No</v>
      </c>
      <c r="D1326" s="14" t="s">
        <v>48</v>
      </c>
      <c r="E1326" s="51">
        <v>45447</v>
      </c>
      <c r="F1326" s="14">
        <v>11</v>
      </c>
      <c r="G1326" s="17">
        <v>8873.26</v>
      </c>
      <c r="H1326" s="27">
        <v>5291.4400000000005</v>
      </c>
      <c r="I1326">
        <f>YEAR(Table1[[#This Row],[Date]])</f>
        <v>2024</v>
      </c>
      <c r="J1326" t="str">
        <f>"Q" &amp; ROUNDUP(MONTH(Table1[[#This Row],[Date]])/3, 0) &amp; "'" &amp; RIGHT(YEAR(Table1[[#This Row],[Date]]), 2)</f>
        <v>Q2'24</v>
      </c>
      <c r="K1326" t="str">
        <f>VLOOKUP(Table1[[#This Row],[Store ID]],Table3[[Store ID]:[City]],4,FALSE)</f>
        <v>Detroit</v>
      </c>
      <c r="L1326" t="str">
        <f>VLOOKUP(Table1[[#This Row],[Product Code]],Table4[[Product Code]:[Brand]],5,FALSE)</f>
        <v>VoltEdge</v>
      </c>
      <c r="M1326" t="str">
        <f>VLOOKUP(Table1[[#This Row],[Product Code]],Table4[[Product Code]:[Product Category]],3,FALSE)</f>
        <v>Gaming Consoles</v>
      </c>
      <c r="N1326" t="str">
        <f>_xlfn.XLOOKUP(Table1[[#This Row],[Product Code]],Table4[Product Code],Table4[Subcategory])</f>
        <v>Game Consoles</v>
      </c>
    </row>
    <row r="1327" spans="2:14" x14ac:dyDescent="0.3">
      <c r="B1327" s="26" t="s">
        <v>14</v>
      </c>
      <c r="C1327" s="26" t="str">
        <f>IF(_xlfn.XLOOKUP(TRIM(Table1[[#This Row],[Store ID]]), 'Stores Details'!B1329:B1348, 'Stores Details'!G1329:G1348, "") = "Inactive", "Yes", "No")</f>
        <v>No</v>
      </c>
      <c r="D1327" s="14" t="s">
        <v>75</v>
      </c>
      <c r="E1327" s="51">
        <v>45121</v>
      </c>
      <c r="F1327" s="14">
        <v>19</v>
      </c>
      <c r="G1327" s="17">
        <v>3097.9500000000003</v>
      </c>
      <c r="H1327" s="27">
        <v>2396.09</v>
      </c>
      <c r="I1327">
        <f>YEAR(Table1[[#This Row],[Date]])</f>
        <v>2023</v>
      </c>
      <c r="J1327" t="str">
        <f>"Q" &amp; ROUNDUP(MONTH(Table1[[#This Row],[Date]])/3, 0) &amp; "'" &amp; RIGHT(YEAR(Table1[[#This Row],[Date]]), 2)</f>
        <v>Q3'23</v>
      </c>
      <c r="K1327" t="str">
        <f>VLOOKUP(Table1[[#This Row],[Store ID]],Table3[[Store ID]:[City]],4,FALSE)</f>
        <v>Los Angeles</v>
      </c>
      <c r="L1327" t="str">
        <f>VLOOKUP(Table1[[#This Row],[Product Code]],Table4[[Product Code]:[Brand]],5,FALSE)</f>
        <v>VoltEdge</v>
      </c>
      <c r="M1327" t="str">
        <f>VLOOKUP(Table1[[#This Row],[Product Code]],Table4[[Product Code]:[Product Category]],3,FALSE)</f>
        <v>Accessories</v>
      </c>
      <c r="N1327" t="str">
        <f>_xlfn.XLOOKUP(Table1[[#This Row],[Product Code]],Table4[Product Code],Table4[Subcategory])</f>
        <v>Keyboards</v>
      </c>
    </row>
    <row r="1328" spans="2:14" x14ac:dyDescent="0.3">
      <c r="B1328" s="26" t="s">
        <v>22</v>
      </c>
      <c r="C1328" s="26" t="str">
        <f>IF(_xlfn.XLOOKUP(TRIM(Table1[[#This Row],[Store ID]]), 'Stores Details'!B1330:B1349, 'Stores Details'!G1330:G1349, "") = "Inactive", "Yes", "No")</f>
        <v>No</v>
      </c>
      <c r="D1328" s="14" t="s">
        <v>67</v>
      </c>
      <c r="E1328" s="51">
        <v>45205</v>
      </c>
      <c r="F1328" s="14">
        <v>39</v>
      </c>
      <c r="G1328" s="17">
        <v>41085.72</v>
      </c>
      <c r="H1328" s="27">
        <v>24424.14</v>
      </c>
      <c r="I1328">
        <f>YEAR(Table1[[#This Row],[Date]])</f>
        <v>2023</v>
      </c>
      <c r="J1328" t="str">
        <f>"Q" &amp; ROUNDUP(MONTH(Table1[[#This Row],[Date]])/3, 0) &amp; "'" &amp; RIGHT(YEAR(Table1[[#This Row],[Date]]), 2)</f>
        <v>Q4'23</v>
      </c>
      <c r="K1328" t="str">
        <f>VLOOKUP(Table1[[#This Row],[Store ID]],Table3[[Store ID]:[City]],4,FALSE)</f>
        <v>Detroit</v>
      </c>
      <c r="L1328" t="str">
        <f>VLOOKUP(Table1[[#This Row],[Product Code]],Table4[[Product Code]:[Brand]],5,FALSE)</f>
        <v>VoltEdge</v>
      </c>
      <c r="M1328" t="str">
        <f>VLOOKUP(Table1[[#This Row],[Product Code]],Table4[[Product Code]:[Product Category]],3,FALSE)</f>
        <v>Accessories</v>
      </c>
      <c r="N1328" t="str">
        <f>_xlfn.XLOOKUP(Table1[[#This Row],[Product Code]],Table4[Product Code],Table4[Subcategory])</f>
        <v>Keyboards</v>
      </c>
    </row>
    <row r="1329" spans="2:14" x14ac:dyDescent="0.3">
      <c r="B1329" s="26" t="s">
        <v>18</v>
      </c>
      <c r="C1329" s="26" t="str">
        <f>IF(_xlfn.XLOOKUP(TRIM(Table1[[#This Row],[Store ID]]), 'Stores Details'!B1331:B1350, 'Stores Details'!G1331:G1350, "") = "Inactive", "Yes", "No")</f>
        <v>No</v>
      </c>
      <c r="D1329" s="14" t="s">
        <v>73</v>
      </c>
      <c r="E1329" s="51">
        <v>45241</v>
      </c>
      <c r="F1329" s="14">
        <v>29</v>
      </c>
      <c r="G1329" s="17">
        <v>25205.64</v>
      </c>
      <c r="H1329" s="27">
        <v>18923.37</v>
      </c>
      <c r="I1329">
        <f>YEAR(Table1[[#This Row],[Date]])</f>
        <v>2023</v>
      </c>
      <c r="J1329" t="str">
        <f>"Q" &amp; ROUNDUP(MONTH(Table1[[#This Row],[Date]])/3, 0) &amp; "'" &amp; RIGHT(YEAR(Table1[[#This Row],[Date]]), 2)</f>
        <v>Q4'23</v>
      </c>
      <c r="K1329" t="str">
        <f>VLOOKUP(Table1[[#This Row],[Store ID]],Table3[[Store ID]:[City]],4,FALSE)</f>
        <v>Minneapolis</v>
      </c>
      <c r="L1329" t="str">
        <f>VLOOKUP(Table1[[#This Row],[Product Code]],Table4[[Product Code]:[Brand]],5,FALSE)</f>
        <v>ASUS</v>
      </c>
      <c r="M1329" t="str">
        <f>VLOOKUP(Table1[[#This Row],[Product Code]],Table4[[Product Code]:[Product Category]],3,FALSE)</f>
        <v>Gaming Consoles</v>
      </c>
      <c r="N1329" t="str">
        <f>_xlfn.XLOOKUP(Table1[[#This Row],[Product Code]],Table4[Product Code],Table4[Subcategory])</f>
        <v>VR Headsets</v>
      </c>
    </row>
    <row r="1330" spans="2:14" x14ac:dyDescent="0.3">
      <c r="B1330" s="26" t="s">
        <v>26</v>
      </c>
      <c r="C1330" s="26" t="str">
        <f>IF(_xlfn.XLOOKUP(TRIM(Table1[[#This Row],[Store ID]]), 'Stores Details'!B1332:B1351, 'Stores Details'!G1332:G1351, "") = "Inactive", "Yes", "No")</f>
        <v>No</v>
      </c>
      <c r="D1330" s="14" t="s">
        <v>75</v>
      </c>
      <c r="E1330" s="51">
        <v>44966</v>
      </c>
      <c r="F1330" s="14">
        <v>15</v>
      </c>
      <c r="G1330" s="17">
        <v>2445.75</v>
      </c>
      <c r="H1330" s="27">
        <v>1891.65</v>
      </c>
      <c r="I1330">
        <f>YEAR(Table1[[#This Row],[Date]])</f>
        <v>2023</v>
      </c>
      <c r="J1330" t="str">
        <f>"Q" &amp; ROUNDUP(MONTH(Table1[[#This Row],[Date]])/3, 0) &amp; "'" &amp; RIGHT(YEAR(Table1[[#This Row],[Date]]), 2)</f>
        <v>Q1'23</v>
      </c>
      <c r="K1330" t="str">
        <f>VLOOKUP(Table1[[#This Row],[Store ID]],Table3[[Store ID]:[City]],4,FALSE)</f>
        <v>Philadelphia</v>
      </c>
      <c r="L1330" t="str">
        <f>VLOOKUP(Table1[[#This Row],[Product Code]],Table4[[Product Code]:[Brand]],5,FALSE)</f>
        <v>VoltEdge</v>
      </c>
      <c r="M1330" t="str">
        <f>VLOOKUP(Table1[[#This Row],[Product Code]],Table4[[Product Code]:[Product Category]],3,FALSE)</f>
        <v>Accessories</v>
      </c>
      <c r="N1330" t="str">
        <f>_xlfn.XLOOKUP(Table1[[#This Row],[Product Code]],Table4[Product Code],Table4[Subcategory])</f>
        <v>Keyboards</v>
      </c>
    </row>
    <row r="1331" spans="2:14" x14ac:dyDescent="0.3">
      <c r="B1331" s="26" t="s">
        <v>24</v>
      </c>
      <c r="C1331" s="26" t="str">
        <f>IF(_xlfn.XLOOKUP(TRIM(Table1[[#This Row],[Store ID]]), 'Stores Details'!B1333:B1352, 'Stores Details'!G1333:G1352, "") = "Inactive", "Yes", "No")</f>
        <v>No</v>
      </c>
      <c r="D1331" s="14" t="s">
        <v>34</v>
      </c>
      <c r="E1331" s="51">
        <v>45361</v>
      </c>
      <c r="F1331" s="14">
        <v>11</v>
      </c>
      <c r="G1331" s="17">
        <v>3554.6499999999996</v>
      </c>
      <c r="H1331" s="27">
        <v>2198.46</v>
      </c>
      <c r="I1331">
        <f>YEAR(Table1[[#This Row],[Date]])</f>
        <v>2024</v>
      </c>
      <c r="J1331" t="str">
        <f>"Q" &amp; ROUNDUP(MONTH(Table1[[#This Row],[Date]])/3, 0) &amp; "'" &amp; RIGHT(YEAR(Table1[[#This Row],[Date]]), 2)</f>
        <v>Q1'24</v>
      </c>
      <c r="K1331" t="str">
        <f>VLOOKUP(Table1[[#This Row],[Store ID]],Table3[[Store ID]:[City]],4,FALSE)</f>
        <v>Atlanta</v>
      </c>
      <c r="L1331" t="str">
        <f>VLOOKUP(Table1[[#This Row],[Product Code]],Table4[[Product Code]:[Brand]],5,FALSE)</f>
        <v>Samsung</v>
      </c>
      <c r="M1331" t="str">
        <f>VLOOKUP(Table1[[#This Row],[Product Code]],Table4[[Product Code]:[Product Category]],3,FALSE)</f>
        <v>Gaming Consoles</v>
      </c>
      <c r="N1331" t="str">
        <f>_xlfn.XLOOKUP(Table1[[#This Row],[Product Code]],Table4[Product Code],Table4[Subcategory])</f>
        <v>Game Consoles</v>
      </c>
    </row>
    <row r="1332" spans="2:14" x14ac:dyDescent="0.3">
      <c r="B1332" s="26" t="s">
        <v>23</v>
      </c>
      <c r="C1332" s="26" t="str">
        <f>IF(_xlfn.XLOOKUP(TRIM(Table1[[#This Row],[Store ID]]), 'Stores Details'!B1334:B1353, 'Stores Details'!G1334:G1353, "") = "Inactive", "Yes", "No")</f>
        <v>No</v>
      </c>
      <c r="D1332" s="14" t="s">
        <v>40</v>
      </c>
      <c r="E1332" s="51">
        <v>45353</v>
      </c>
      <c r="F1332" s="14">
        <v>26</v>
      </c>
      <c r="G1332" s="17">
        <v>35198.54</v>
      </c>
      <c r="H1332" s="27">
        <v>25335.96</v>
      </c>
      <c r="I1332">
        <f>YEAR(Table1[[#This Row],[Date]])</f>
        <v>2024</v>
      </c>
      <c r="J1332" t="str">
        <f>"Q" &amp; ROUNDUP(MONTH(Table1[[#This Row],[Date]])/3, 0) &amp; "'" &amp; RIGHT(YEAR(Table1[[#This Row],[Date]]), 2)</f>
        <v>Q1'24</v>
      </c>
      <c r="K1332" t="str">
        <f>VLOOKUP(Table1[[#This Row],[Store ID]],Table3[[Store ID]:[City]],4,FALSE)</f>
        <v>San Francisco</v>
      </c>
      <c r="L1332" t="str">
        <f>VLOOKUP(Table1[[#This Row],[Product Code]],Table4[[Product Code]:[Brand]],5,FALSE)</f>
        <v>HP</v>
      </c>
      <c r="M1332" t="str">
        <f>VLOOKUP(Table1[[#This Row],[Product Code]],Table4[[Product Code]:[Product Category]],3,FALSE)</f>
        <v>Gaming Consoles</v>
      </c>
      <c r="N1332" t="str">
        <f>_xlfn.XLOOKUP(Table1[[#This Row],[Product Code]],Table4[Product Code],Table4[Subcategory])</f>
        <v>Game Consoles</v>
      </c>
    </row>
    <row r="1333" spans="2:14" x14ac:dyDescent="0.3">
      <c r="B1333" s="26" t="s">
        <v>22</v>
      </c>
      <c r="C1333" s="26" t="str">
        <f>IF(_xlfn.XLOOKUP(TRIM(Table1[[#This Row],[Store ID]]), 'Stores Details'!B1335:B1354, 'Stores Details'!G1335:G1354, "") = "Inactive", "Yes", "No")</f>
        <v>No</v>
      </c>
      <c r="D1333" s="14" t="s">
        <v>42</v>
      </c>
      <c r="E1333" s="51">
        <v>45350</v>
      </c>
      <c r="F1333" s="14">
        <v>12</v>
      </c>
      <c r="G1333" s="17">
        <v>15307.32</v>
      </c>
      <c r="H1333" s="27">
        <v>9544.68</v>
      </c>
      <c r="I1333">
        <f>YEAR(Table1[[#This Row],[Date]])</f>
        <v>2024</v>
      </c>
      <c r="J1333" t="str">
        <f>"Q" &amp; ROUNDUP(MONTH(Table1[[#This Row],[Date]])/3, 0) &amp; "'" &amp; RIGHT(YEAR(Table1[[#This Row],[Date]]), 2)</f>
        <v>Q1'24</v>
      </c>
      <c r="K1333" t="str">
        <f>VLOOKUP(Table1[[#This Row],[Store ID]],Table3[[Store ID]:[City]],4,FALSE)</f>
        <v>Detroit</v>
      </c>
      <c r="L1333" t="str">
        <f>VLOOKUP(Table1[[#This Row],[Product Code]],Table4[[Product Code]:[Brand]],5,FALSE)</f>
        <v>Dell</v>
      </c>
      <c r="M1333" t="str">
        <f>VLOOKUP(Table1[[#This Row],[Product Code]],Table4[[Product Code]:[Product Category]],3,FALSE)</f>
        <v>Headphones</v>
      </c>
      <c r="N1333" t="str">
        <f>_xlfn.XLOOKUP(Table1[[#This Row],[Product Code]],Table4[Product Code],Table4[Subcategory])</f>
        <v>Wired Headphones</v>
      </c>
    </row>
    <row r="1334" spans="2:14" x14ac:dyDescent="0.3">
      <c r="B1334" s="26" t="s">
        <v>14</v>
      </c>
      <c r="C1334" s="26" t="str">
        <f>IF(_xlfn.XLOOKUP(TRIM(Table1[[#This Row],[Store ID]]), 'Stores Details'!B1336:B1355, 'Stores Details'!G1336:G1355, "") = "Inactive", "Yes", "No")</f>
        <v>No</v>
      </c>
      <c r="D1334" s="14" t="s">
        <v>33</v>
      </c>
      <c r="E1334" s="51">
        <v>45584</v>
      </c>
      <c r="F1334" s="14">
        <v>26</v>
      </c>
      <c r="G1334" s="17">
        <v>6151.8600000000006</v>
      </c>
      <c r="H1334" s="27">
        <v>4762.42</v>
      </c>
      <c r="I1334">
        <f>YEAR(Table1[[#This Row],[Date]])</f>
        <v>2024</v>
      </c>
      <c r="J1334" t="str">
        <f>"Q" &amp; ROUNDUP(MONTH(Table1[[#This Row],[Date]])/3, 0) &amp; "'" &amp; RIGHT(YEAR(Table1[[#This Row],[Date]]), 2)</f>
        <v>Q4'24</v>
      </c>
      <c r="K1334" t="str">
        <f>VLOOKUP(Table1[[#This Row],[Store ID]],Table3[[Store ID]:[City]],4,FALSE)</f>
        <v>Los Angeles</v>
      </c>
      <c r="L1334" t="str">
        <f>VLOOKUP(Table1[[#This Row],[Product Code]],Table4[[Product Code]:[Brand]],5,FALSE)</f>
        <v>VoltEdge</v>
      </c>
      <c r="M1334" t="str">
        <f>VLOOKUP(Table1[[#This Row],[Product Code]],Table4[[Product Code]:[Product Category]],3,FALSE)</f>
        <v>Headphones</v>
      </c>
      <c r="N1334" t="str">
        <f>_xlfn.XLOOKUP(Table1[[#This Row],[Product Code]],Table4[Product Code],Table4[Subcategory])</f>
        <v>Wired Headphones</v>
      </c>
    </row>
    <row r="1335" spans="2:14" x14ac:dyDescent="0.3">
      <c r="B1335" s="26" t="s">
        <v>27</v>
      </c>
      <c r="C1335" s="26" t="str">
        <f>IF(_xlfn.XLOOKUP(TRIM(Table1[[#This Row],[Store ID]]), 'Stores Details'!B1337:B1356, 'Stores Details'!G1337:G1356, "") = "Inactive", "Yes", "No")</f>
        <v>No</v>
      </c>
      <c r="D1335" s="14" t="s">
        <v>39</v>
      </c>
      <c r="E1335" s="51">
        <v>45311</v>
      </c>
      <c r="F1335" s="14">
        <v>22</v>
      </c>
      <c r="G1335" s="17">
        <v>9320.74</v>
      </c>
      <c r="H1335" s="27">
        <v>6074.2000000000007</v>
      </c>
      <c r="I1335">
        <f>YEAR(Table1[[#This Row],[Date]])</f>
        <v>2024</v>
      </c>
      <c r="J1335" t="str">
        <f>"Q" &amp; ROUNDUP(MONTH(Table1[[#This Row],[Date]])/3, 0) &amp; "'" &amp; RIGHT(YEAR(Table1[[#This Row],[Date]]), 2)</f>
        <v>Q1'24</v>
      </c>
      <c r="K1335" t="str">
        <f>VLOOKUP(Table1[[#This Row],[Store ID]],Table3[[Store ID]:[City]],4,FALSE)</f>
        <v>New York</v>
      </c>
      <c r="L1335" t="str">
        <f>VLOOKUP(Table1[[#This Row],[Product Code]],Table4[[Product Code]:[Brand]],5,FALSE)</f>
        <v>Apple</v>
      </c>
      <c r="M1335" t="str">
        <f>VLOOKUP(Table1[[#This Row],[Product Code]],Table4[[Product Code]:[Product Category]],3,FALSE)</f>
        <v>Laptops</v>
      </c>
      <c r="N1335" t="str">
        <f>_xlfn.XLOOKUP(Table1[[#This Row],[Product Code]],Table4[Product Code],Table4[Subcategory])</f>
        <v>Ultrabooks</v>
      </c>
    </row>
    <row r="1336" spans="2:14" x14ac:dyDescent="0.3">
      <c r="B1336" s="26" t="s">
        <v>22</v>
      </c>
      <c r="C1336" s="26" t="str">
        <f>IF(_xlfn.XLOOKUP(TRIM(Table1[[#This Row],[Store ID]]), 'Stores Details'!B1338:B1357, 'Stores Details'!G1338:G1357, "") = "Inactive", "Yes", "No")</f>
        <v>No</v>
      </c>
      <c r="D1336" s="14" t="s">
        <v>59</v>
      </c>
      <c r="E1336" s="51">
        <v>45194</v>
      </c>
      <c r="F1336" s="14">
        <v>8</v>
      </c>
      <c r="G1336" s="17">
        <v>1563.44</v>
      </c>
      <c r="H1336" s="27">
        <v>1167.5999999999999</v>
      </c>
      <c r="I1336">
        <f>YEAR(Table1[[#This Row],[Date]])</f>
        <v>2023</v>
      </c>
      <c r="J1336" t="str">
        <f>"Q" &amp; ROUNDUP(MONTH(Table1[[#This Row],[Date]])/3, 0) &amp; "'" &amp; RIGHT(YEAR(Table1[[#This Row],[Date]]), 2)</f>
        <v>Q3'23</v>
      </c>
      <c r="K1336" t="str">
        <f>VLOOKUP(Table1[[#This Row],[Store ID]],Table3[[Store ID]:[City]],4,FALSE)</f>
        <v>Detroit</v>
      </c>
      <c r="L1336" t="str">
        <f>VLOOKUP(Table1[[#This Row],[Product Code]],Table4[[Product Code]:[Brand]],5,FALSE)</f>
        <v>ASUS</v>
      </c>
      <c r="M1336" t="str">
        <f>VLOOKUP(Table1[[#This Row],[Product Code]],Table4[[Product Code]:[Product Category]],3,FALSE)</f>
        <v>Headphones</v>
      </c>
      <c r="N1336" t="str">
        <f>_xlfn.XLOOKUP(Table1[[#This Row],[Product Code]],Table4[Product Code],Table4[Subcategory])</f>
        <v>Wireless Earbuds</v>
      </c>
    </row>
    <row r="1337" spans="2:14" x14ac:dyDescent="0.3">
      <c r="B1337" s="26" t="s">
        <v>24</v>
      </c>
      <c r="C1337" s="26" t="str">
        <f>IF(_xlfn.XLOOKUP(TRIM(Table1[[#This Row],[Store ID]]), 'Stores Details'!B1339:B1358, 'Stores Details'!G1339:G1358, "") = "Inactive", "Yes", "No")</f>
        <v>No</v>
      </c>
      <c r="D1337" s="14" t="s">
        <v>47</v>
      </c>
      <c r="E1337" s="51">
        <v>45562</v>
      </c>
      <c r="F1337" s="14">
        <v>14</v>
      </c>
      <c r="G1337" s="17">
        <v>18637.22</v>
      </c>
      <c r="H1337" s="27">
        <v>11629.94</v>
      </c>
      <c r="I1337">
        <f>YEAR(Table1[[#This Row],[Date]])</f>
        <v>2024</v>
      </c>
      <c r="J1337" t="str">
        <f>"Q" &amp; ROUNDUP(MONTH(Table1[[#This Row],[Date]])/3, 0) &amp; "'" &amp; RIGHT(YEAR(Table1[[#This Row],[Date]]), 2)</f>
        <v>Q3'24</v>
      </c>
      <c r="K1337" t="str">
        <f>VLOOKUP(Table1[[#This Row],[Store ID]],Table3[[Store ID]:[City]],4,FALSE)</f>
        <v>Atlanta</v>
      </c>
      <c r="L1337" t="str">
        <f>VLOOKUP(Table1[[#This Row],[Product Code]],Table4[[Product Code]:[Brand]],5,FALSE)</f>
        <v>Sony</v>
      </c>
      <c r="M1337" t="str">
        <f>VLOOKUP(Table1[[#This Row],[Product Code]],Table4[[Product Code]:[Product Category]],3,FALSE)</f>
        <v>Accessories</v>
      </c>
      <c r="N1337" t="str">
        <f>_xlfn.XLOOKUP(Table1[[#This Row],[Product Code]],Table4[Product Code],Table4[Subcategory])</f>
        <v>Keyboards</v>
      </c>
    </row>
    <row r="1338" spans="2:14" x14ac:dyDescent="0.3">
      <c r="B1338" s="26" t="s">
        <v>20</v>
      </c>
      <c r="C1338" s="26" t="str">
        <f>IF(_xlfn.XLOOKUP(TRIM(Table1[[#This Row],[Store ID]]), 'Stores Details'!B1340:B1359, 'Stores Details'!G1340:G1359, "") = "Inactive", "Yes", "No")</f>
        <v>No</v>
      </c>
      <c r="D1338" s="14" t="s">
        <v>57</v>
      </c>
      <c r="E1338" s="51">
        <v>45412</v>
      </c>
      <c r="F1338" s="14">
        <v>4</v>
      </c>
      <c r="G1338" s="17">
        <v>3533.96</v>
      </c>
      <c r="H1338" s="27">
        <v>2464.36</v>
      </c>
      <c r="I1338">
        <f>YEAR(Table1[[#This Row],[Date]])</f>
        <v>2024</v>
      </c>
      <c r="J1338" t="str">
        <f>"Q" &amp; ROUNDUP(MONTH(Table1[[#This Row],[Date]])/3, 0) &amp; "'" &amp; RIGHT(YEAR(Table1[[#This Row],[Date]]), 2)</f>
        <v>Q2'24</v>
      </c>
      <c r="K1338" t="str">
        <f>VLOOKUP(Table1[[#This Row],[Store ID]],Table3[[Store ID]:[City]],4,FALSE)</f>
        <v>Denver</v>
      </c>
      <c r="L1338" t="str">
        <f>VLOOKUP(Table1[[#This Row],[Product Code]],Table4[[Product Code]:[Brand]],5,FALSE)</f>
        <v>Bose</v>
      </c>
      <c r="M1338" t="str">
        <f>VLOOKUP(Table1[[#This Row],[Product Code]],Table4[[Product Code]:[Product Category]],3,FALSE)</f>
        <v>Headphones</v>
      </c>
      <c r="N1338" t="str">
        <f>_xlfn.XLOOKUP(Table1[[#This Row],[Product Code]],Table4[Product Code],Table4[Subcategory])</f>
        <v>Noise-Canceling Over-Ear</v>
      </c>
    </row>
    <row r="1339" spans="2:14" x14ac:dyDescent="0.3">
      <c r="B1339" s="26" t="s">
        <v>28</v>
      </c>
      <c r="C1339" s="26" t="str">
        <f>IF(_xlfn.XLOOKUP(TRIM(Table1[[#This Row],[Store ID]]), 'Stores Details'!B1341:B1360, 'Stores Details'!G1341:G1360, "") = "Inactive", "Yes", "No")</f>
        <v>No</v>
      </c>
      <c r="D1339" s="14" t="s">
        <v>38</v>
      </c>
      <c r="E1339" s="51">
        <v>45387</v>
      </c>
      <c r="F1339" s="14">
        <v>20</v>
      </c>
      <c r="G1339" s="17">
        <v>23412.800000000003</v>
      </c>
      <c r="H1339" s="27">
        <v>18703.399999999998</v>
      </c>
      <c r="I1339">
        <f>YEAR(Table1[[#This Row],[Date]])</f>
        <v>2024</v>
      </c>
      <c r="J1339" t="str">
        <f>"Q" &amp; ROUNDUP(MONTH(Table1[[#This Row],[Date]])/3, 0) &amp; "'" &amp; RIGHT(YEAR(Table1[[#This Row],[Date]]), 2)</f>
        <v>Q2'24</v>
      </c>
      <c r="K1339" t="str">
        <f>VLOOKUP(Table1[[#This Row],[Store ID]],Table3[[Store ID]:[City]],4,FALSE)</f>
        <v>Portland</v>
      </c>
      <c r="L1339" t="str">
        <f>VLOOKUP(Table1[[#This Row],[Product Code]],Table4[[Product Code]:[Brand]],5,FALSE)</f>
        <v>HP</v>
      </c>
      <c r="M1339" t="str">
        <f>VLOOKUP(Table1[[#This Row],[Product Code]],Table4[[Product Code]:[Product Category]],3,FALSE)</f>
        <v>Gaming Consoles</v>
      </c>
      <c r="N1339" t="str">
        <f>_xlfn.XLOOKUP(Table1[[#This Row],[Product Code]],Table4[Product Code],Table4[Subcategory])</f>
        <v>Game Consoles</v>
      </c>
    </row>
    <row r="1340" spans="2:14" x14ac:dyDescent="0.3">
      <c r="B1340" s="26" t="s">
        <v>17</v>
      </c>
      <c r="C1340" s="26" t="str">
        <f>IF(_xlfn.XLOOKUP(TRIM(Table1[[#This Row],[Store ID]]), 'Stores Details'!B1342:B1361, 'Stores Details'!G1342:G1361, "") = "Inactive", "Yes", "No")</f>
        <v>No</v>
      </c>
      <c r="D1340" s="14" t="s">
        <v>48</v>
      </c>
      <c r="E1340" s="51">
        <v>45522</v>
      </c>
      <c r="F1340" s="14">
        <v>16</v>
      </c>
      <c r="G1340" s="17">
        <v>12906.56</v>
      </c>
      <c r="H1340" s="27">
        <v>7696.64</v>
      </c>
      <c r="I1340">
        <f>YEAR(Table1[[#This Row],[Date]])</f>
        <v>2024</v>
      </c>
      <c r="J1340" t="str">
        <f>"Q" &amp; ROUNDUP(MONTH(Table1[[#This Row],[Date]])/3, 0) &amp; "'" &amp; RIGHT(YEAR(Table1[[#This Row],[Date]]), 2)</f>
        <v>Q3'24</v>
      </c>
      <c r="K1340" t="str">
        <f>VLOOKUP(Table1[[#This Row],[Store ID]],Table3[[Store ID]:[City]],4,FALSE)</f>
        <v>Richmond</v>
      </c>
      <c r="L1340" t="str">
        <f>VLOOKUP(Table1[[#This Row],[Product Code]],Table4[[Product Code]:[Brand]],5,FALSE)</f>
        <v>VoltEdge</v>
      </c>
      <c r="M1340" t="str">
        <f>VLOOKUP(Table1[[#This Row],[Product Code]],Table4[[Product Code]:[Product Category]],3,FALSE)</f>
        <v>Gaming Consoles</v>
      </c>
      <c r="N1340" t="str">
        <f>_xlfn.XLOOKUP(Table1[[#This Row],[Product Code]],Table4[Product Code],Table4[Subcategory])</f>
        <v>Game Consoles</v>
      </c>
    </row>
    <row r="1341" spans="2:14" x14ac:dyDescent="0.3">
      <c r="B1341" s="26" t="s">
        <v>24</v>
      </c>
      <c r="C1341" s="26" t="str">
        <f>IF(_xlfn.XLOOKUP(TRIM(Table1[[#This Row],[Store ID]]), 'Stores Details'!B1343:B1362, 'Stores Details'!G1343:G1362, "") = "Inactive", "Yes", "No")</f>
        <v>No</v>
      </c>
      <c r="D1341" s="14" t="s">
        <v>67</v>
      </c>
      <c r="E1341" s="51">
        <v>44966</v>
      </c>
      <c r="F1341" s="14">
        <v>14</v>
      </c>
      <c r="G1341" s="17">
        <v>14748.720000000001</v>
      </c>
      <c r="H1341" s="27">
        <v>8767.64</v>
      </c>
      <c r="I1341">
        <f>YEAR(Table1[[#This Row],[Date]])</f>
        <v>2023</v>
      </c>
      <c r="J1341" t="str">
        <f>"Q" &amp; ROUNDUP(MONTH(Table1[[#This Row],[Date]])/3, 0) &amp; "'" &amp; RIGHT(YEAR(Table1[[#This Row],[Date]]), 2)</f>
        <v>Q1'23</v>
      </c>
      <c r="K1341" t="str">
        <f>VLOOKUP(Table1[[#This Row],[Store ID]],Table3[[Store ID]:[City]],4,FALSE)</f>
        <v>Atlanta</v>
      </c>
      <c r="L1341" t="str">
        <f>VLOOKUP(Table1[[#This Row],[Product Code]],Table4[[Product Code]:[Brand]],5,FALSE)</f>
        <v>VoltEdge</v>
      </c>
      <c r="M1341" t="str">
        <f>VLOOKUP(Table1[[#This Row],[Product Code]],Table4[[Product Code]:[Product Category]],3,FALSE)</f>
        <v>Accessories</v>
      </c>
      <c r="N1341" t="str">
        <f>_xlfn.XLOOKUP(Table1[[#This Row],[Product Code]],Table4[Product Code],Table4[Subcategory])</f>
        <v>Keyboards</v>
      </c>
    </row>
    <row r="1342" spans="2:14" x14ac:dyDescent="0.3">
      <c r="B1342" s="26" t="s">
        <v>28</v>
      </c>
      <c r="C1342" s="26" t="str">
        <f>IF(_xlfn.XLOOKUP(TRIM(Table1[[#This Row],[Store ID]]), 'Stores Details'!B1344:B1363, 'Stores Details'!G1344:G1363, "") = "Inactive", "Yes", "No")</f>
        <v>No</v>
      </c>
      <c r="D1342" s="14" t="s">
        <v>59</v>
      </c>
      <c r="E1342" s="51">
        <v>45220</v>
      </c>
      <c r="F1342" s="14">
        <v>39</v>
      </c>
      <c r="G1342" s="17">
        <v>7621.77</v>
      </c>
      <c r="H1342" s="27">
        <v>5692.0499999999993</v>
      </c>
      <c r="I1342">
        <f>YEAR(Table1[[#This Row],[Date]])</f>
        <v>2023</v>
      </c>
      <c r="J1342" t="str">
        <f>"Q" &amp; ROUNDUP(MONTH(Table1[[#This Row],[Date]])/3, 0) &amp; "'" &amp; RIGHT(YEAR(Table1[[#This Row],[Date]]), 2)</f>
        <v>Q4'23</v>
      </c>
      <c r="K1342" t="str">
        <f>VLOOKUP(Table1[[#This Row],[Store ID]],Table3[[Store ID]:[City]],4,FALSE)</f>
        <v>Portland</v>
      </c>
      <c r="L1342" t="str">
        <f>VLOOKUP(Table1[[#This Row],[Product Code]],Table4[[Product Code]:[Brand]],5,FALSE)</f>
        <v>ASUS</v>
      </c>
      <c r="M1342" t="str">
        <f>VLOOKUP(Table1[[#This Row],[Product Code]],Table4[[Product Code]:[Product Category]],3,FALSE)</f>
        <v>Headphones</v>
      </c>
      <c r="N1342" t="str">
        <f>_xlfn.XLOOKUP(Table1[[#This Row],[Product Code]],Table4[Product Code],Table4[Subcategory])</f>
        <v>Wireless Earbuds</v>
      </c>
    </row>
    <row r="1343" spans="2:14" x14ac:dyDescent="0.3">
      <c r="B1343" s="26" t="s">
        <v>28</v>
      </c>
      <c r="C1343" s="26" t="str">
        <f>IF(_xlfn.XLOOKUP(TRIM(Table1[[#This Row],[Store ID]]), 'Stores Details'!B1345:B1364, 'Stores Details'!G1345:G1364, "") = "Inactive", "Yes", "No")</f>
        <v>No</v>
      </c>
      <c r="D1343" s="14" t="s">
        <v>32</v>
      </c>
      <c r="E1343" s="51">
        <v>45495</v>
      </c>
      <c r="F1343" s="14">
        <v>4</v>
      </c>
      <c r="G1343" s="17">
        <v>731.92</v>
      </c>
      <c r="H1343" s="27">
        <v>556.04</v>
      </c>
      <c r="I1343">
        <f>YEAR(Table1[[#This Row],[Date]])</f>
        <v>2024</v>
      </c>
      <c r="J1343" t="str">
        <f>"Q" &amp; ROUNDUP(MONTH(Table1[[#This Row],[Date]])/3, 0) &amp; "'" &amp; RIGHT(YEAR(Table1[[#This Row],[Date]]), 2)</f>
        <v>Q3'24</v>
      </c>
      <c r="K1343" t="str">
        <f>VLOOKUP(Table1[[#This Row],[Store ID]],Table3[[Store ID]:[City]],4,FALSE)</f>
        <v>Portland</v>
      </c>
      <c r="L1343" t="str">
        <f>VLOOKUP(Table1[[#This Row],[Product Code]],Table4[[Product Code]:[Brand]],5,FALSE)</f>
        <v>Sony</v>
      </c>
      <c r="M1343" t="str">
        <f>VLOOKUP(Table1[[#This Row],[Product Code]],Table4[[Product Code]:[Product Category]],3,FALSE)</f>
        <v>Accessories</v>
      </c>
      <c r="N1343" t="str">
        <f>_xlfn.XLOOKUP(Table1[[#This Row],[Product Code]],Table4[Product Code],Table4[Subcategory])</f>
        <v>Chargers</v>
      </c>
    </row>
    <row r="1344" spans="2:14" x14ac:dyDescent="0.3">
      <c r="B1344" s="26" t="s">
        <v>28</v>
      </c>
      <c r="C1344" s="26" t="str">
        <f>IF(_xlfn.XLOOKUP(TRIM(Table1[[#This Row],[Store ID]]), 'Stores Details'!B1346:B1365, 'Stores Details'!G1346:G1365, "") = "Inactive", "Yes", "No")</f>
        <v>No</v>
      </c>
      <c r="D1344" s="14" t="s">
        <v>40</v>
      </c>
      <c r="E1344" s="51">
        <v>45475</v>
      </c>
      <c r="F1344" s="14">
        <v>1</v>
      </c>
      <c r="G1344" s="17">
        <v>1353.79</v>
      </c>
      <c r="H1344" s="27">
        <v>974.46</v>
      </c>
      <c r="I1344">
        <f>YEAR(Table1[[#This Row],[Date]])</f>
        <v>2024</v>
      </c>
      <c r="J1344" t="str">
        <f>"Q" &amp; ROUNDUP(MONTH(Table1[[#This Row],[Date]])/3, 0) &amp; "'" &amp; RIGHT(YEAR(Table1[[#This Row],[Date]]), 2)</f>
        <v>Q3'24</v>
      </c>
      <c r="K1344" t="str">
        <f>VLOOKUP(Table1[[#This Row],[Store ID]],Table3[[Store ID]:[City]],4,FALSE)</f>
        <v>Portland</v>
      </c>
      <c r="L1344" t="str">
        <f>VLOOKUP(Table1[[#This Row],[Product Code]],Table4[[Product Code]:[Brand]],5,FALSE)</f>
        <v>HP</v>
      </c>
      <c r="M1344" t="str">
        <f>VLOOKUP(Table1[[#This Row],[Product Code]],Table4[[Product Code]:[Product Category]],3,FALSE)</f>
        <v>Gaming Consoles</v>
      </c>
      <c r="N1344" t="str">
        <f>_xlfn.XLOOKUP(Table1[[#This Row],[Product Code]],Table4[Product Code],Table4[Subcategory])</f>
        <v>Game Consoles</v>
      </c>
    </row>
    <row r="1345" spans="2:14" x14ac:dyDescent="0.3">
      <c r="B1345" s="26" t="s">
        <v>20</v>
      </c>
      <c r="C1345" s="26" t="str">
        <f>IF(_xlfn.XLOOKUP(TRIM(Table1[[#This Row],[Store ID]]), 'Stores Details'!B1347:B1366, 'Stores Details'!G1347:G1366, "") = "Inactive", "Yes", "No")</f>
        <v>No</v>
      </c>
      <c r="D1345" s="14" t="s">
        <v>78</v>
      </c>
      <c r="E1345" s="51">
        <v>45229</v>
      </c>
      <c r="F1345" s="14">
        <v>40</v>
      </c>
      <c r="G1345" s="17">
        <v>5366</v>
      </c>
      <c r="H1345" s="27">
        <v>4432.7999999999993</v>
      </c>
      <c r="I1345">
        <f>YEAR(Table1[[#This Row],[Date]])</f>
        <v>2023</v>
      </c>
      <c r="J1345" t="str">
        <f>"Q" &amp; ROUNDUP(MONTH(Table1[[#This Row],[Date]])/3, 0) &amp; "'" &amp; RIGHT(YEAR(Table1[[#This Row],[Date]]), 2)</f>
        <v>Q4'23</v>
      </c>
      <c r="K1345" t="str">
        <f>VLOOKUP(Table1[[#This Row],[Store ID]],Table3[[Store ID]:[City]],4,FALSE)</f>
        <v>Denver</v>
      </c>
      <c r="L1345" t="str">
        <f>VLOOKUP(Table1[[#This Row],[Product Code]],Table4[[Product Code]:[Brand]],5,FALSE)</f>
        <v>VoltEdge</v>
      </c>
      <c r="M1345" t="str">
        <f>VLOOKUP(Table1[[#This Row],[Product Code]],Table4[[Product Code]:[Product Category]],3,FALSE)</f>
        <v>Accessories</v>
      </c>
      <c r="N1345" t="str">
        <f>_xlfn.XLOOKUP(Table1[[#This Row],[Product Code]],Table4[Product Code],Table4[Subcategory])</f>
        <v>Laptop Sleeves</v>
      </c>
    </row>
    <row r="1346" spans="2:14" x14ac:dyDescent="0.3">
      <c r="B1346" s="26" t="s">
        <v>30</v>
      </c>
      <c r="C1346" s="26" t="str">
        <f>IF(_xlfn.XLOOKUP(TRIM(Table1[[#This Row],[Store ID]]), 'Stores Details'!B1348:B1367, 'Stores Details'!G1348:G1367, "") = "Inactive", "Yes", "No")</f>
        <v>No</v>
      </c>
      <c r="D1346" s="14" t="s">
        <v>59</v>
      </c>
      <c r="E1346" s="51">
        <v>45057</v>
      </c>
      <c r="F1346" s="14">
        <v>4</v>
      </c>
      <c r="G1346" s="17">
        <v>781.72</v>
      </c>
      <c r="H1346" s="27">
        <v>583.79999999999995</v>
      </c>
      <c r="I1346">
        <f>YEAR(Table1[[#This Row],[Date]])</f>
        <v>2023</v>
      </c>
      <c r="J1346" t="str">
        <f>"Q" &amp; ROUNDUP(MONTH(Table1[[#This Row],[Date]])/3, 0) &amp; "'" &amp; RIGHT(YEAR(Table1[[#This Row],[Date]]), 2)</f>
        <v>Q2'23</v>
      </c>
      <c r="K1346" t="str">
        <f>VLOOKUP(Table1[[#This Row],[Store ID]],Table3[[Store ID]:[City]],4,FALSE)</f>
        <v>Nashville</v>
      </c>
      <c r="L1346" t="str">
        <f>VLOOKUP(Table1[[#This Row],[Product Code]],Table4[[Product Code]:[Brand]],5,FALSE)</f>
        <v>ASUS</v>
      </c>
      <c r="M1346" t="str">
        <f>VLOOKUP(Table1[[#This Row],[Product Code]],Table4[[Product Code]:[Product Category]],3,FALSE)</f>
        <v>Headphones</v>
      </c>
      <c r="N1346" t="str">
        <f>_xlfn.XLOOKUP(Table1[[#This Row],[Product Code]],Table4[Product Code],Table4[Subcategory])</f>
        <v>Wireless Earbuds</v>
      </c>
    </row>
    <row r="1347" spans="2:14" x14ac:dyDescent="0.3">
      <c r="B1347" s="26" t="s">
        <v>16</v>
      </c>
      <c r="C1347" s="26" t="str">
        <f>IF(_xlfn.XLOOKUP(TRIM(Table1[[#This Row],[Store ID]]), 'Stores Details'!B1349:B1368, 'Stores Details'!G1349:G1368, "") = "Inactive", "Yes", "No")</f>
        <v>No</v>
      </c>
      <c r="D1347" s="14" t="s">
        <v>43</v>
      </c>
      <c r="E1347" s="51">
        <v>45468</v>
      </c>
      <c r="F1347" s="14">
        <v>19</v>
      </c>
      <c r="G1347" s="17">
        <v>25290.329999999998</v>
      </c>
      <c r="H1347" s="27">
        <v>15534.78</v>
      </c>
      <c r="I1347">
        <f>YEAR(Table1[[#This Row],[Date]])</f>
        <v>2024</v>
      </c>
      <c r="J1347" t="str">
        <f>"Q" &amp; ROUNDUP(MONTH(Table1[[#This Row],[Date]])/3, 0) &amp; "'" &amp; RIGHT(YEAR(Table1[[#This Row],[Date]]), 2)</f>
        <v>Q2'24</v>
      </c>
      <c r="K1347" t="str">
        <f>VLOOKUP(Table1[[#This Row],[Store ID]],Table3[[Store ID]:[City]],4,FALSE)</f>
        <v>Chicago</v>
      </c>
      <c r="L1347" t="str">
        <f>VLOOKUP(Table1[[#This Row],[Product Code]],Table4[[Product Code]:[Brand]],5,FALSE)</f>
        <v>Apple</v>
      </c>
      <c r="M1347" t="str">
        <f>VLOOKUP(Table1[[#This Row],[Product Code]],Table4[[Product Code]:[Product Category]],3,FALSE)</f>
        <v>Smart Gadgets</v>
      </c>
      <c r="N1347" t="str">
        <f>_xlfn.XLOOKUP(Table1[[#This Row],[Product Code]],Table4[Product Code],Table4[Subcategory])</f>
        <v>Smartwatches</v>
      </c>
    </row>
    <row r="1348" spans="2:14" x14ac:dyDescent="0.3">
      <c r="B1348" s="26" t="s">
        <v>14</v>
      </c>
      <c r="C1348" s="26" t="str">
        <f>IF(_xlfn.XLOOKUP(TRIM(Table1[[#This Row],[Store ID]]), 'Stores Details'!B1350:B1369, 'Stores Details'!G1350:G1369, "") = "Inactive", "Yes", "No")</f>
        <v>No</v>
      </c>
      <c r="D1348" s="14" t="s">
        <v>72</v>
      </c>
      <c r="E1348" s="51">
        <v>45122</v>
      </c>
      <c r="F1348" s="14">
        <v>23</v>
      </c>
      <c r="G1348" s="17">
        <v>12339.04</v>
      </c>
      <c r="H1348" s="27">
        <v>8993.6899999999987</v>
      </c>
      <c r="I1348">
        <f>YEAR(Table1[[#This Row],[Date]])</f>
        <v>2023</v>
      </c>
      <c r="J1348" t="str">
        <f>"Q" &amp; ROUNDUP(MONTH(Table1[[#This Row],[Date]])/3, 0) &amp; "'" &amp; RIGHT(YEAR(Table1[[#This Row],[Date]]), 2)</f>
        <v>Q3'23</v>
      </c>
      <c r="K1348" t="str">
        <f>VLOOKUP(Table1[[#This Row],[Store ID]],Table3[[Store ID]:[City]],4,FALSE)</f>
        <v>Los Angeles</v>
      </c>
      <c r="L1348" t="str">
        <f>VLOOKUP(Table1[[#This Row],[Product Code]],Table4[[Product Code]:[Brand]],5,FALSE)</f>
        <v>VoltEdge</v>
      </c>
      <c r="M1348" t="str">
        <f>VLOOKUP(Table1[[#This Row],[Product Code]],Table4[[Product Code]:[Product Category]],3,FALSE)</f>
        <v>Gaming Consoles</v>
      </c>
      <c r="N1348" t="str">
        <f>_xlfn.XLOOKUP(Table1[[#This Row],[Product Code]],Table4[Product Code],Table4[Subcategory])</f>
        <v>Game Consoles</v>
      </c>
    </row>
    <row r="1349" spans="2:14" x14ac:dyDescent="0.3">
      <c r="B1349" s="26" t="s">
        <v>29</v>
      </c>
      <c r="C1349" s="26" t="str">
        <f>IF(_xlfn.XLOOKUP(TRIM(Table1[[#This Row],[Store ID]]), 'Stores Details'!B1351:B1370, 'Stores Details'!G1351:G1370, "") = "Inactive", "Yes", "No")</f>
        <v>No</v>
      </c>
      <c r="D1349" s="14" t="s">
        <v>61</v>
      </c>
      <c r="E1349" s="51">
        <v>45114</v>
      </c>
      <c r="F1349" s="14">
        <v>16</v>
      </c>
      <c r="G1349" s="17">
        <v>5670.72</v>
      </c>
      <c r="H1349" s="27">
        <v>4048.96</v>
      </c>
      <c r="I1349">
        <f>YEAR(Table1[[#This Row],[Date]])</f>
        <v>2023</v>
      </c>
      <c r="J1349" t="str">
        <f>"Q" &amp; ROUNDUP(MONTH(Table1[[#This Row],[Date]])/3, 0) &amp; "'" &amp; RIGHT(YEAR(Table1[[#This Row],[Date]]), 2)</f>
        <v>Q3'23</v>
      </c>
      <c r="K1349" t="str">
        <f>VLOOKUP(Table1[[#This Row],[Store ID]],Table3[[Store ID]:[City]],4,FALSE)</f>
        <v>Kansas City</v>
      </c>
      <c r="L1349" t="str">
        <f>VLOOKUP(Table1[[#This Row],[Product Code]],Table4[[Product Code]:[Brand]],5,FALSE)</f>
        <v>VoltEdge</v>
      </c>
      <c r="M1349" t="str">
        <f>VLOOKUP(Table1[[#This Row],[Product Code]],Table4[[Product Code]:[Product Category]],3,FALSE)</f>
        <v>Headphones</v>
      </c>
      <c r="N1349" t="str">
        <f>_xlfn.XLOOKUP(Table1[[#This Row],[Product Code]],Table4[Product Code],Table4[Subcategory])</f>
        <v>Wired Headphones</v>
      </c>
    </row>
    <row r="1350" spans="2:14" x14ac:dyDescent="0.3">
      <c r="B1350" s="26" t="s">
        <v>16</v>
      </c>
      <c r="C1350" s="26" t="str">
        <f>IF(_xlfn.XLOOKUP(TRIM(Table1[[#This Row],[Store ID]]), 'Stores Details'!B1352:B1371, 'Stores Details'!G1352:G1371, "") = "Inactive", "Yes", "No")</f>
        <v>No</v>
      </c>
      <c r="D1350" s="14" t="s">
        <v>60</v>
      </c>
      <c r="E1350" s="51">
        <v>45263</v>
      </c>
      <c r="F1350" s="14">
        <v>38</v>
      </c>
      <c r="G1350" s="17">
        <v>8203.82</v>
      </c>
      <c r="H1350" s="27">
        <v>5938.26</v>
      </c>
      <c r="I1350">
        <f>YEAR(Table1[[#This Row],[Date]])</f>
        <v>2023</v>
      </c>
      <c r="J1350" t="str">
        <f>"Q" &amp; ROUNDUP(MONTH(Table1[[#This Row],[Date]])/3, 0) &amp; "'" &amp; RIGHT(YEAR(Table1[[#This Row],[Date]]), 2)</f>
        <v>Q4'23</v>
      </c>
      <c r="K1350" t="str">
        <f>VLOOKUP(Table1[[#This Row],[Store ID]],Table3[[Store ID]:[City]],4,FALSE)</f>
        <v>Chicago</v>
      </c>
      <c r="L1350" t="str">
        <f>VLOOKUP(Table1[[#This Row],[Product Code]],Table4[[Product Code]:[Brand]],5,FALSE)</f>
        <v>Dell</v>
      </c>
      <c r="M1350" t="str">
        <f>VLOOKUP(Table1[[#This Row],[Product Code]],Table4[[Product Code]:[Product Category]],3,FALSE)</f>
        <v>Accessories</v>
      </c>
      <c r="N1350" t="str">
        <f>_xlfn.XLOOKUP(Table1[[#This Row],[Product Code]],Table4[Product Code],Table4[Subcategory])</f>
        <v>Chargers</v>
      </c>
    </row>
    <row r="1351" spans="2:14" x14ac:dyDescent="0.3">
      <c r="B1351" s="26" t="s">
        <v>14</v>
      </c>
      <c r="C1351" s="26" t="str">
        <f>IF(_xlfn.XLOOKUP(TRIM(Table1[[#This Row],[Store ID]]), 'Stores Details'!B1353:B1372, 'Stores Details'!G1353:G1372, "") = "Inactive", "Yes", "No")</f>
        <v>No</v>
      </c>
      <c r="D1351" s="14" t="s">
        <v>41</v>
      </c>
      <c r="E1351" s="51">
        <v>45485</v>
      </c>
      <c r="F1351" s="14">
        <v>4</v>
      </c>
      <c r="G1351" s="17">
        <v>1922.8</v>
      </c>
      <c r="H1351" s="27">
        <v>1207.76</v>
      </c>
      <c r="I1351">
        <f>YEAR(Table1[[#This Row],[Date]])</f>
        <v>2024</v>
      </c>
      <c r="J1351" t="str">
        <f>"Q" &amp; ROUNDUP(MONTH(Table1[[#This Row],[Date]])/3, 0) &amp; "'" &amp; RIGHT(YEAR(Table1[[#This Row],[Date]]), 2)</f>
        <v>Q3'24</v>
      </c>
      <c r="K1351" t="str">
        <f>VLOOKUP(Table1[[#This Row],[Store ID]],Table3[[Store ID]:[City]],4,FALSE)</f>
        <v>Los Angeles</v>
      </c>
      <c r="L1351" t="str">
        <f>VLOOKUP(Table1[[#This Row],[Product Code]],Table4[[Product Code]:[Brand]],5,FALSE)</f>
        <v>VoltEdge</v>
      </c>
      <c r="M1351" t="str">
        <f>VLOOKUP(Table1[[#This Row],[Product Code]],Table4[[Product Code]:[Product Category]],3,FALSE)</f>
        <v>Laptops</v>
      </c>
      <c r="N1351" t="str">
        <f>_xlfn.XLOOKUP(Table1[[#This Row],[Product Code]],Table4[Product Code],Table4[Subcategory])</f>
        <v>Gaming Laptops</v>
      </c>
    </row>
    <row r="1352" spans="2:14" x14ac:dyDescent="0.3">
      <c r="B1352" s="26" t="s">
        <v>29</v>
      </c>
      <c r="C1352" s="26" t="str">
        <f>IF(_xlfn.XLOOKUP(TRIM(Table1[[#This Row],[Store ID]]), 'Stores Details'!B1354:B1373, 'Stores Details'!G1354:G1373, "") = "Inactive", "Yes", "No")</f>
        <v>No</v>
      </c>
      <c r="D1352" s="14" t="s">
        <v>52</v>
      </c>
      <c r="E1352" s="51">
        <v>45066</v>
      </c>
      <c r="F1352" s="14">
        <v>15</v>
      </c>
      <c r="G1352" s="17">
        <v>4044.3</v>
      </c>
      <c r="H1352" s="27">
        <v>2458.35</v>
      </c>
      <c r="I1352">
        <f>YEAR(Table1[[#This Row],[Date]])</f>
        <v>2023</v>
      </c>
      <c r="J1352" t="str">
        <f>"Q" &amp; ROUNDUP(MONTH(Table1[[#This Row],[Date]])/3, 0) &amp; "'" &amp; RIGHT(YEAR(Table1[[#This Row],[Date]]), 2)</f>
        <v>Q2'23</v>
      </c>
      <c r="K1352" t="str">
        <f>VLOOKUP(Table1[[#This Row],[Store ID]],Table3[[Store ID]:[City]],4,FALSE)</f>
        <v>Kansas City</v>
      </c>
      <c r="L1352" t="str">
        <f>VLOOKUP(Table1[[#This Row],[Product Code]],Table4[[Product Code]:[Brand]],5,FALSE)</f>
        <v>ASUS</v>
      </c>
      <c r="M1352" t="str">
        <f>VLOOKUP(Table1[[#This Row],[Product Code]],Table4[[Product Code]:[Product Category]],3,FALSE)</f>
        <v>Accessories</v>
      </c>
      <c r="N1352" t="str">
        <f>_xlfn.XLOOKUP(Table1[[#This Row],[Product Code]],Table4[Product Code],Table4[Subcategory])</f>
        <v>Chargers</v>
      </c>
    </row>
    <row r="1353" spans="2:14" x14ac:dyDescent="0.3">
      <c r="B1353" s="26" t="s">
        <v>18</v>
      </c>
      <c r="C1353" s="26" t="str">
        <f>IF(_xlfn.XLOOKUP(TRIM(Table1[[#This Row],[Store ID]]), 'Stores Details'!B1355:B1374, 'Stores Details'!G1355:G1374, "") = "Inactive", "Yes", "No")</f>
        <v>No</v>
      </c>
      <c r="D1353" s="14" t="s">
        <v>60</v>
      </c>
      <c r="E1353" s="51">
        <v>45275</v>
      </c>
      <c r="F1353" s="14">
        <v>34</v>
      </c>
      <c r="G1353" s="17">
        <v>7340.2599999999993</v>
      </c>
      <c r="H1353" s="27">
        <v>5313.18</v>
      </c>
      <c r="I1353">
        <f>YEAR(Table1[[#This Row],[Date]])</f>
        <v>2023</v>
      </c>
      <c r="J1353" t="str">
        <f>"Q" &amp; ROUNDUP(MONTH(Table1[[#This Row],[Date]])/3, 0) &amp; "'" &amp; RIGHT(YEAR(Table1[[#This Row],[Date]]), 2)</f>
        <v>Q4'23</v>
      </c>
      <c r="K1353" t="str">
        <f>VLOOKUP(Table1[[#This Row],[Store ID]],Table3[[Store ID]:[City]],4,FALSE)</f>
        <v>Minneapolis</v>
      </c>
      <c r="L1353" t="str">
        <f>VLOOKUP(Table1[[#This Row],[Product Code]],Table4[[Product Code]:[Brand]],5,FALSE)</f>
        <v>Dell</v>
      </c>
      <c r="M1353" t="str">
        <f>VLOOKUP(Table1[[#This Row],[Product Code]],Table4[[Product Code]:[Product Category]],3,FALSE)</f>
        <v>Accessories</v>
      </c>
      <c r="N1353" t="str">
        <f>_xlfn.XLOOKUP(Table1[[#This Row],[Product Code]],Table4[Product Code],Table4[Subcategory])</f>
        <v>Chargers</v>
      </c>
    </row>
    <row r="1354" spans="2:14" x14ac:dyDescent="0.3">
      <c r="B1354" s="26" t="s">
        <v>30</v>
      </c>
      <c r="C1354" s="26" t="str">
        <f>IF(_xlfn.XLOOKUP(TRIM(Table1[[#This Row],[Store ID]]), 'Stores Details'!B1356:B1375, 'Stores Details'!G1356:G1375, "") = "Inactive", "Yes", "No")</f>
        <v>No</v>
      </c>
      <c r="D1354" s="14" t="s">
        <v>75</v>
      </c>
      <c r="E1354" s="51">
        <v>45237</v>
      </c>
      <c r="F1354" s="14">
        <v>27</v>
      </c>
      <c r="G1354" s="17">
        <v>4402.3500000000004</v>
      </c>
      <c r="H1354" s="27">
        <v>3404.97</v>
      </c>
      <c r="I1354">
        <f>YEAR(Table1[[#This Row],[Date]])</f>
        <v>2023</v>
      </c>
      <c r="J1354" t="str">
        <f>"Q" &amp; ROUNDUP(MONTH(Table1[[#This Row],[Date]])/3, 0) &amp; "'" &amp; RIGHT(YEAR(Table1[[#This Row],[Date]]), 2)</f>
        <v>Q4'23</v>
      </c>
      <c r="K1354" t="str">
        <f>VLOOKUP(Table1[[#This Row],[Store ID]],Table3[[Store ID]:[City]],4,FALSE)</f>
        <v>Nashville</v>
      </c>
      <c r="L1354" t="str">
        <f>VLOOKUP(Table1[[#This Row],[Product Code]],Table4[[Product Code]:[Brand]],5,FALSE)</f>
        <v>VoltEdge</v>
      </c>
      <c r="M1354" t="str">
        <f>VLOOKUP(Table1[[#This Row],[Product Code]],Table4[[Product Code]:[Product Category]],3,FALSE)</f>
        <v>Accessories</v>
      </c>
      <c r="N1354" t="str">
        <f>_xlfn.XLOOKUP(Table1[[#This Row],[Product Code]],Table4[Product Code],Table4[Subcategory])</f>
        <v>Keyboards</v>
      </c>
    </row>
    <row r="1355" spans="2:14" x14ac:dyDescent="0.3">
      <c r="B1355" s="26" t="s">
        <v>14</v>
      </c>
      <c r="C1355" s="26" t="str">
        <f>IF(_xlfn.XLOOKUP(TRIM(Table1[[#This Row],[Store ID]]), 'Stores Details'!B1357:B1376, 'Stores Details'!G1357:G1376, "") = "Inactive", "Yes", "No")</f>
        <v>No</v>
      </c>
      <c r="D1355" s="14" t="s">
        <v>66</v>
      </c>
      <c r="E1355" s="51">
        <v>45135</v>
      </c>
      <c r="F1355" s="14">
        <v>8</v>
      </c>
      <c r="G1355" s="17">
        <v>3101.92</v>
      </c>
      <c r="H1355" s="27">
        <v>2075.36</v>
      </c>
      <c r="I1355">
        <f>YEAR(Table1[[#This Row],[Date]])</f>
        <v>2023</v>
      </c>
      <c r="J1355" t="str">
        <f>"Q" &amp; ROUNDUP(MONTH(Table1[[#This Row],[Date]])/3, 0) &amp; "'" &amp; RIGHT(YEAR(Table1[[#This Row],[Date]]), 2)</f>
        <v>Q3'23</v>
      </c>
      <c r="K1355" t="str">
        <f>VLOOKUP(Table1[[#This Row],[Store ID]],Table3[[Store ID]:[City]],4,FALSE)</f>
        <v>Los Angeles</v>
      </c>
      <c r="L1355" t="str">
        <f>VLOOKUP(Table1[[#This Row],[Product Code]],Table4[[Product Code]:[Brand]],5,FALSE)</f>
        <v>HP</v>
      </c>
      <c r="M1355" t="str">
        <f>VLOOKUP(Table1[[#This Row],[Product Code]],Table4[[Product Code]:[Product Category]],3,FALSE)</f>
        <v>Accessories</v>
      </c>
      <c r="N1355" t="str">
        <f>_xlfn.XLOOKUP(Table1[[#This Row],[Product Code]],Table4[Product Code],Table4[Subcategory])</f>
        <v>Chargers</v>
      </c>
    </row>
    <row r="1356" spans="2:14" x14ac:dyDescent="0.3">
      <c r="B1356" s="26" t="s">
        <v>27</v>
      </c>
      <c r="C1356" s="26" t="str">
        <f>IF(_xlfn.XLOOKUP(TRIM(Table1[[#This Row],[Store ID]]), 'Stores Details'!B1358:B1377, 'Stores Details'!G1358:G1377, "") = "Inactive", "Yes", "No")</f>
        <v>No</v>
      </c>
      <c r="D1356" s="14" t="s">
        <v>54</v>
      </c>
      <c r="E1356" s="51">
        <v>45576</v>
      </c>
      <c r="F1356" s="14">
        <v>37</v>
      </c>
      <c r="G1356" s="17">
        <v>51911.37</v>
      </c>
      <c r="H1356" s="27">
        <v>32950.35</v>
      </c>
      <c r="I1356">
        <f>YEAR(Table1[[#This Row],[Date]])</f>
        <v>2024</v>
      </c>
      <c r="J1356" t="str">
        <f>"Q" &amp; ROUNDUP(MONTH(Table1[[#This Row],[Date]])/3, 0) &amp; "'" &amp; RIGHT(YEAR(Table1[[#This Row],[Date]]), 2)</f>
        <v>Q4'24</v>
      </c>
      <c r="K1356" t="str">
        <f>VLOOKUP(Table1[[#This Row],[Store ID]],Table3[[Store ID]:[City]],4,FALSE)</f>
        <v>New York</v>
      </c>
      <c r="L1356" t="str">
        <f>VLOOKUP(Table1[[#This Row],[Product Code]],Table4[[Product Code]:[Brand]],5,FALSE)</f>
        <v>Apple</v>
      </c>
      <c r="M1356" t="str">
        <f>VLOOKUP(Table1[[#This Row],[Product Code]],Table4[[Product Code]:[Product Category]],3,FALSE)</f>
        <v>Gaming Consoles</v>
      </c>
      <c r="N1356" t="str">
        <f>_xlfn.XLOOKUP(Table1[[#This Row],[Product Code]],Table4[Product Code],Table4[Subcategory])</f>
        <v>Game Consoles</v>
      </c>
    </row>
    <row r="1357" spans="2:14" x14ac:dyDescent="0.3">
      <c r="B1357" s="26" t="s">
        <v>29</v>
      </c>
      <c r="C1357" s="26" t="str">
        <f>IF(_xlfn.XLOOKUP(TRIM(Table1[[#This Row],[Store ID]]), 'Stores Details'!B1359:B1378, 'Stores Details'!G1359:G1378, "") = "Inactive", "Yes", "No")</f>
        <v>No</v>
      </c>
      <c r="D1357" s="14" t="s">
        <v>31</v>
      </c>
      <c r="E1357" s="51">
        <v>45460</v>
      </c>
      <c r="F1357" s="14">
        <v>9</v>
      </c>
      <c r="G1357" s="17">
        <v>5465.07</v>
      </c>
      <c r="H1357" s="27">
        <v>3351.06</v>
      </c>
      <c r="I1357">
        <f>YEAR(Table1[[#This Row],[Date]])</f>
        <v>2024</v>
      </c>
      <c r="J1357" t="str">
        <f>"Q" &amp; ROUNDUP(MONTH(Table1[[#This Row],[Date]])/3, 0) &amp; "'" &amp; RIGHT(YEAR(Table1[[#This Row],[Date]]), 2)</f>
        <v>Q2'24</v>
      </c>
      <c r="K1357" t="str">
        <f>VLOOKUP(Table1[[#This Row],[Store ID]],Table3[[Store ID]:[City]],4,FALSE)</f>
        <v>Kansas City</v>
      </c>
      <c r="L1357" t="str">
        <f>VLOOKUP(Table1[[#This Row],[Product Code]],Table4[[Product Code]:[Brand]],5,FALSE)</f>
        <v>VoltEdge</v>
      </c>
      <c r="M1357" t="str">
        <f>VLOOKUP(Table1[[#This Row],[Product Code]],Table4[[Product Code]:[Product Category]],3,FALSE)</f>
        <v>Laptops</v>
      </c>
      <c r="N1357" t="str">
        <f>_xlfn.XLOOKUP(Table1[[#This Row],[Product Code]],Table4[Product Code],Table4[Subcategory])</f>
        <v>Ultrabooks</v>
      </c>
    </row>
    <row r="1358" spans="2:14" x14ac:dyDescent="0.3">
      <c r="B1358" s="26" t="s">
        <v>17</v>
      </c>
      <c r="C1358" s="26" t="str">
        <f>IF(_xlfn.XLOOKUP(TRIM(Table1[[#This Row],[Store ID]]), 'Stores Details'!B1360:B1379, 'Stores Details'!G1360:G1379, "") = "Inactive", "Yes", "No")</f>
        <v>No</v>
      </c>
      <c r="D1358" s="14" t="s">
        <v>75</v>
      </c>
      <c r="E1358" s="51">
        <v>45102</v>
      </c>
      <c r="F1358" s="14">
        <v>3</v>
      </c>
      <c r="G1358" s="17">
        <v>489.15000000000003</v>
      </c>
      <c r="H1358" s="27">
        <v>378.33</v>
      </c>
      <c r="I1358">
        <f>YEAR(Table1[[#This Row],[Date]])</f>
        <v>2023</v>
      </c>
      <c r="J1358" t="str">
        <f>"Q" &amp; ROUNDUP(MONTH(Table1[[#This Row],[Date]])/3, 0) &amp; "'" &amp; RIGHT(YEAR(Table1[[#This Row],[Date]]), 2)</f>
        <v>Q2'23</v>
      </c>
      <c r="K1358" t="str">
        <f>VLOOKUP(Table1[[#This Row],[Store ID]],Table3[[Store ID]:[City]],4,FALSE)</f>
        <v>Richmond</v>
      </c>
      <c r="L1358" t="str">
        <f>VLOOKUP(Table1[[#This Row],[Product Code]],Table4[[Product Code]:[Brand]],5,FALSE)</f>
        <v>VoltEdge</v>
      </c>
      <c r="M1358" t="str">
        <f>VLOOKUP(Table1[[#This Row],[Product Code]],Table4[[Product Code]:[Product Category]],3,FALSE)</f>
        <v>Accessories</v>
      </c>
      <c r="N1358" t="str">
        <f>_xlfn.XLOOKUP(Table1[[#This Row],[Product Code]],Table4[Product Code],Table4[Subcategory])</f>
        <v>Keyboards</v>
      </c>
    </row>
    <row r="1359" spans="2:14" x14ac:dyDescent="0.3">
      <c r="B1359" s="26" t="s">
        <v>26</v>
      </c>
      <c r="C1359" s="26" t="str">
        <f>IF(_xlfn.XLOOKUP(TRIM(Table1[[#This Row],[Store ID]]), 'Stores Details'!B1361:B1380, 'Stores Details'!G1361:G1380, "") = "Inactive", "Yes", "No")</f>
        <v>No</v>
      </c>
      <c r="D1359" s="14" t="s">
        <v>67</v>
      </c>
      <c r="E1359" s="51">
        <v>45135</v>
      </c>
      <c r="F1359" s="14">
        <v>15</v>
      </c>
      <c r="G1359" s="17">
        <v>15802.2</v>
      </c>
      <c r="H1359" s="27">
        <v>9393.9</v>
      </c>
      <c r="I1359">
        <f>YEAR(Table1[[#This Row],[Date]])</f>
        <v>2023</v>
      </c>
      <c r="J1359" t="str">
        <f>"Q" &amp; ROUNDUP(MONTH(Table1[[#This Row],[Date]])/3, 0) &amp; "'" &amp; RIGHT(YEAR(Table1[[#This Row],[Date]]), 2)</f>
        <v>Q3'23</v>
      </c>
      <c r="K1359" t="str">
        <f>VLOOKUP(Table1[[#This Row],[Store ID]],Table3[[Store ID]:[City]],4,FALSE)</f>
        <v>Philadelphia</v>
      </c>
      <c r="L1359" t="str">
        <f>VLOOKUP(Table1[[#This Row],[Product Code]],Table4[[Product Code]:[Brand]],5,FALSE)</f>
        <v>VoltEdge</v>
      </c>
      <c r="M1359" t="str">
        <f>VLOOKUP(Table1[[#This Row],[Product Code]],Table4[[Product Code]:[Product Category]],3,FALSE)</f>
        <v>Accessories</v>
      </c>
      <c r="N1359" t="str">
        <f>_xlfn.XLOOKUP(Table1[[#This Row],[Product Code]],Table4[Product Code],Table4[Subcategory])</f>
        <v>Keyboards</v>
      </c>
    </row>
    <row r="1360" spans="2:14" x14ac:dyDescent="0.3">
      <c r="B1360" s="26" t="s">
        <v>14</v>
      </c>
      <c r="C1360" s="26" t="str">
        <f>IF(_xlfn.XLOOKUP(TRIM(Table1[[#This Row],[Store ID]]), 'Stores Details'!B1362:B1381, 'Stores Details'!G1362:G1381, "") = "Inactive", "Yes", "No")</f>
        <v>No</v>
      </c>
      <c r="D1360" s="14" t="s">
        <v>35</v>
      </c>
      <c r="E1360" s="51">
        <v>45384</v>
      </c>
      <c r="F1360" s="14">
        <v>8</v>
      </c>
      <c r="G1360" s="17">
        <v>3193.28</v>
      </c>
      <c r="H1360" s="27">
        <v>2413.12</v>
      </c>
      <c r="I1360">
        <f>YEAR(Table1[[#This Row],[Date]])</f>
        <v>2024</v>
      </c>
      <c r="J1360" t="str">
        <f>"Q" &amp; ROUNDUP(MONTH(Table1[[#This Row],[Date]])/3, 0) &amp; "'" &amp; RIGHT(YEAR(Table1[[#This Row],[Date]]), 2)</f>
        <v>Q2'24</v>
      </c>
      <c r="K1360" t="str">
        <f>VLOOKUP(Table1[[#This Row],[Store ID]],Table3[[Store ID]:[City]],4,FALSE)</f>
        <v>Los Angeles</v>
      </c>
      <c r="L1360" t="str">
        <f>VLOOKUP(Table1[[#This Row],[Product Code]],Table4[[Product Code]:[Brand]],5,FALSE)</f>
        <v>Dell</v>
      </c>
      <c r="M1360" t="str">
        <f>VLOOKUP(Table1[[#This Row],[Product Code]],Table4[[Product Code]:[Product Category]],3,FALSE)</f>
        <v>Smart Gadgets</v>
      </c>
      <c r="N1360" t="str">
        <f>_xlfn.XLOOKUP(Table1[[#This Row],[Product Code]],Table4[Product Code],Table4[Subcategory])</f>
        <v>Streaming Devices</v>
      </c>
    </row>
    <row r="1361" spans="2:14" x14ac:dyDescent="0.3">
      <c r="B1361" s="26" t="s">
        <v>14</v>
      </c>
      <c r="C1361" s="26" t="str">
        <f>IF(_xlfn.XLOOKUP(TRIM(Table1[[#This Row],[Store ID]]), 'Stores Details'!B1363:B1382, 'Stores Details'!G1363:G1382, "") = "Inactive", "Yes", "No")</f>
        <v>No</v>
      </c>
      <c r="D1361" s="14" t="s">
        <v>47</v>
      </c>
      <c r="E1361" s="51">
        <v>45644</v>
      </c>
      <c r="F1361" s="14">
        <v>28</v>
      </c>
      <c r="G1361" s="17">
        <v>37274.44</v>
      </c>
      <c r="H1361" s="27">
        <v>23259.88</v>
      </c>
      <c r="I1361">
        <f>YEAR(Table1[[#This Row],[Date]])</f>
        <v>2024</v>
      </c>
      <c r="J1361" t="str">
        <f>"Q" &amp; ROUNDUP(MONTH(Table1[[#This Row],[Date]])/3, 0) &amp; "'" &amp; RIGHT(YEAR(Table1[[#This Row],[Date]]), 2)</f>
        <v>Q4'24</v>
      </c>
      <c r="K1361" t="str">
        <f>VLOOKUP(Table1[[#This Row],[Store ID]],Table3[[Store ID]:[City]],4,FALSE)</f>
        <v>Los Angeles</v>
      </c>
      <c r="L1361" t="str">
        <f>VLOOKUP(Table1[[#This Row],[Product Code]],Table4[[Product Code]:[Brand]],5,FALSE)</f>
        <v>Sony</v>
      </c>
      <c r="M1361" t="str">
        <f>VLOOKUP(Table1[[#This Row],[Product Code]],Table4[[Product Code]:[Product Category]],3,FALSE)</f>
        <v>Accessories</v>
      </c>
      <c r="N1361" t="str">
        <f>_xlfn.XLOOKUP(Table1[[#This Row],[Product Code]],Table4[Product Code],Table4[Subcategory])</f>
        <v>Keyboards</v>
      </c>
    </row>
    <row r="1362" spans="2:14" x14ac:dyDescent="0.3">
      <c r="B1362" s="26" t="s">
        <v>29</v>
      </c>
      <c r="C1362" s="26" t="str">
        <f>IF(_xlfn.XLOOKUP(TRIM(Table1[[#This Row],[Store ID]]), 'Stores Details'!B1364:B1383, 'Stores Details'!G1364:G1383, "") = "Inactive", "Yes", "No")</f>
        <v>No</v>
      </c>
      <c r="D1362" s="14" t="s">
        <v>53</v>
      </c>
      <c r="E1362" s="51">
        <v>45142</v>
      </c>
      <c r="F1362" s="14">
        <v>7</v>
      </c>
      <c r="G1362" s="17">
        <v>558.67000000000007</v>
      </c>
      <c r="H1362" s="27">
        <v>448.14</v>
      </c>
      <c r="I1362">
        <f>YEAR(Table1[[#This Row],[Date]])</f>
        <v>2023</v>
      </c>
      <c r="J1362" t="str">
        <f>"Q" &amp; ROUNDUP(MONTH(Table1[[#This Row],[Date]])/3, 0) &amp; "'" &amp; RIGHT(YEAR(Table1[[#This Row],[Date]]), 2)</f>
        <v>Q3'23</v>
      </c>
      <c r="K1362" t="str">
        <f>VLOOKUP(Table1[[#This Row],[Store ID]],Table3[[Store ID]:[City]],4,FALSE)</f>
        <v>Kansas City</v>
      </c>
      <c r="L1362" t="str">
        <f>VLOOKUP(Table1[[#This Row],[Product Code]],Table4[[Product Code]:[Brand]],5,FALSE)</f>
        <v>HP</v>
      </c>
      <c r="M1362" t="str">
        <f>VLOOKUP(Table1[[#This Row],[Product Code]],Table4[[Product Code]:[Product Category]],3,FALSE)</f>
        <v>Laptops</v>
      </c>
      <c r="N1362" t="str">
        <f>_xlfn.XLOOKUP(Table1[[#This Row],[Product Code]],Table4[Product Code],Table4[Subcategory])</f>
        <v>Ultrabooks</v>
      </c>
    </row>
    <row r="1363" spans="2:14" x14ac:dyDescent="0.3">
      <c r="B1363" s="26" t="s">
        <v>30</v>
      </c>
      <c r="C1363" s="26" t="str">
        <f>IF(_xlfn.XLOOKUP(TRIM(Table1[[#This Row],[Store ID]]), 'Stores Details'!B1365:B1384, 'Stores Details'!G1365:G1384, "") = "Inactive", "Yes", "No")</f>
        <v>No</v>
      </c>
      <c r="D1363" s="14" t="s">
        <v>53</v>
      </c>
      <c r="E1363" s="51">
        <v>45184</v>
      </c>
      <c r="F1363" s="14">
        <v>5</v>
      </c>
      <c r="G1363" s="17">
        <v>399.05</v>
      </c>
      <c r="H1363" s="27">
        <v>320.09999999999997</v>
      </c>
      <c r="I1363">
        <f>YEAR(Table1[[#This Row],[Date]])</f>
        <v>2023</v>
      </c>
      <c r="J1363" t="str">
        <f>"Q" &amp; ROUNDUP(MONTH(Table1[[#This Row],[Date]])/3, 0) &amp; "'" &amp; RIGHT(YEAR(Table1[[#This Row],[Date]]), 2)</f>
        <v>Q3'23</v>
      </c>
      <c r="K1363" t="str">
        <f>VLOOKUP(Table1[[#This Row],[Store ID]],Table3[[Store ID]:[City]],4,FALSE)</f>
        <v>Nashville</v>
      </c>
      <c r="L1363" t="str">
        <f>VLOOKUP(Table1[[#This Row],[Product Code]],Table4[[Product Code]:[Brand]],5,FALSE)</f>
        <v>HP</v>
      </c>
      <c r="M1363" t="str">
        <f>VLOOKUP(Table1[[#This Row],[Product Code]],Table4[[Product Code]:[Product Category]],3,FALSE)</f>
        <v>Laptops</v>
      </c>
      <c r="N1363" t="str">
        <f>_xlfn.XLOOKUP(Table1[[#This Row],[Product Code]],Table4[Product Code],Table4[Subcategory])</f>
        <v>Ultrabooks</v>
      </c>
    </row>
    <row r="1364" spans="2:14" x14ac:dyDescent="0.3">
      <c r="B1364" s="26" t="s">
        <v>22</v>
      </c>
      <c r="C1364" s="26" t="str">
        <f>IF(_xlfn.XLOOKUP(TRIM(Table1[[#This Row],[Store ID]]), 'Stores Details'!B1366:B1385, 'Stores Details'!G1366:G1385, "") = "Inactive", "Yes", "No")</f>
        <v>No</v>
      </c>
      <c r="D1364" s="14" t="s">
        <v>43</v>
      </c>
      <c r="E1364" s="51">
        <v>45415</v>
      </c>
      <c r="F1364" s="14">
        <v>11</v>
      </c>
      <c r="G1364" s="17">
        <v>14641.769999999999</v>
      </c>
      <c r="H1364" s="27">
        <v>8993.82</v>
      </c>
      <c r="I1364">
        <f>YEAR(Table1[[#This Row],[Date]])</f>
        <v>2024</v>
      </c>
      <c r="J1364" t="str">
        <f>"Q" &amp; ROUNDUP(MONTH(Table1[[#This Row],[Date]])/3, 0) &amp; "'" &amp; RIGHT(YEAR(Table1[[#This Row],[Date]]), 2)</f>
        <v>Q2'24</v>
      </c>
      <c r="K1364" t="str">
        <f>VLOOKUP(Table1[[#This Row],[Store ID]],Table3[[Store ID]:[City]],4,FALSE)</f>
        <v>Detroit</v>
      </c>
      <c r="L1364" t="str">
        <f>VLOOKUP(Table1[[#This Row],[Product Code]],Table4[[Product Code]:[Brand]],5,FALSE)</f>
        <v>Apple</v>
      </c>
      <c r="M1364" t="str">
        <f>VLOOKUP(Table1[[#This Row],[Product Code]],Table4[[Product Code]:[Product Category]],3,FALSE)</f>
        <v>Smart Gadgets</v>
      </c>
      <c r="N1364" t="str">
        <f>_xlfn.XLOOKUP(Table1[[#This Row],[Product Code]],Table4[Product Code],Table4[Subcategory])</f>
        <v>Smartwatches</v>
      </c>
    </row>
    <row r="1365" spans="2:14" x14ac:dyDescent="0.3">
      <c r="B1365" s="26" t="s">
        <v>29</v>
      </c>
      <c r="C1365" s="26" t="str">
        <f>IF(_xlfn.XLOOKUP(TRIM(Table1[[#This Row],[Store ID]]), 'Stores Details'!B1367:B1386, 'Stores Details'!G1367:G1386, "") = "Inactive", "Yes", "No")</f>
        <v>No</v>
      </c>
      <c r="D1365" s="14" t="s">
        <v>60</v>
      </c>
      <c r="E1365" s="51">
        <v>45530</v>
      </c>
      <c r="F1365" s="14">
        <v>7</v>
      </c>
      <c r="G1365" s="17">
        <v>1511.23</v>
      </c>
      <c r="H1365" s="27">
        <v>1093.8900000000001</v>
      </c>
      <c r="I1365">
        <f>YEAR(Table1[[#This Row],[Date]])</f>
        <v>2024</v>
      </c>
      <c r="J1365" t="str">
        <f>"Q" &amp; ROUNDUP(MONTH(Table1[[#This Row],[Date]])/3, 0) &amp; "'" &amp; RIGHT(YEAR(Table1[[#This Row],[Date]]), 2)</f>
        <v>Q3'24</v>
      </c>
      <c r="K1365" t="str">
        <f>VLOOKUP(Table1[[#This Row],[Store ID]],Table3[[Store ID]:[City]],4,FALSE)</f>
        <v>Kansas City</v>
      </c>
      <c r="L1365" t="str">
        <f>VLOOKUP(Table1[[#This Row],[Product Code]],Table4[[Product Code]:[Brand]],5,FALSE)</f>
        <v>Dell</v>
      </c>
      <c r="M1365" t="str">
        <f>VLOOKUP(Table1[[#This Row],[Product Code]],Table4[[Product Code]:[Product Category]],3,FALSE)</f>
        <v>Accessories</v>
      </c>
      <c r="N1365" t="str">
        <f>_xlfn.XLOOKUP(Table1[[#This Row],[Product Code]],Table4[Product Code],Table4[Subcategory])</f>
        <v>Chargers</v>
      </c>
    </row>
    <row r="1366" spans="2:14" x14ac:dyDescent="0.3">
      <c r="B1366" s="26" t="s">
        <v>14</v>
      </c>
      <c r="C1366" s="26" t="str">
        <f>IF(_xlfn.XLOOKUP(TRIM(Table1[[#This Row],[Store ID]]), 'Stores Details'!B1368:B1387, 'Stores Details'!G1368:G1387, "") = "Inactive", "Yes", "No")</f>
        <v>No</v>
      </c>
      <c r="D1366" s="14" t="s">
        <v>44</v>
      </c>
      <c r="E1366" s="51">
        <v>45294</v>
      </c>
      <c r="F1366" s="14">
        <v>17</v>
      </c>
      <c r="G1366" s="17">
        <v>16099.849999999999</v>
      </c>
      <c r="H1366" s="27">
        <v>11345.46</v>
      </c>
      <c r="I1366">
        <f>YEAR(Table1[[#This Row],[Date]])</f>
        <v>2024</v>
      </c>
      <c r="J1366" t="str">
        <f>"Q" &amp; ROUNDUP(MONTH(Table1[[#This Row],[Date]])/3, 0) &amp; "'" &amp; RIGHT(YEAR(Table1[[#This Row],[Date]]), 2)</f>
        <v>Q1'24</v>
      </c>
      <c r="K1366" t="str">
        <f>VLOOKUP(Table1[[#This Row],[Store ID]],Table3[[Store ID]:[City]],4,FALSE)</f>
        <v>Los Angeles</v>
      </c>
      <c r="L1366" t="str">
        <f>VLOOKUP(Table1[[#This Row],[Product Code]],Table4[[Product Code]:[Brand]],5,FALSE)</f>
        <v>Bose</v>
      </c>
      <c r="M1366" t="str">
        <f>VLOOKUP(Table1[[#This Row],[Product Code]],Table4[[Product Code]:[Product Category]],3,FALSE)</f>
        <v>Accessories</v>
      </c>
      <c r="N1366" t="str">
        <f>_xlfn.XLOOKUP(Table1[[#This Row],[Product Code]],Table4[Product Code],Table4[Subcategory])</f>
        <v>Keyboards</v>
      </c>
    </row>
    <row r="1367" spans="2:14" x14ac:dyDescent="0.3">
      <c r="B1367" s="26" t="s">
        <v>29</v>
      </c>
      <c r="C1367" s="26" t="str">
        <f>IF(_xlfn.XLOOKUP(TRIM(Table1[[#This Row],[Store ID]]), 'Stores Details'!B1369:B1388, 'Stores Details'!G1369:G1388, "") = "Inactive", "Yes", "No")</f>
        <v>No</v>
      </c>
      <c r="D1367" s="14" t="s">
        <v>76</v>
      </c>
      <c r="E1367" s="51">
        <v>45170</v>
      </c>
      <c r="F1367" s="14">
        <v>7</v>
      </c>
      <c r="G1367" s="17">
        <v>1599.01</v>
      </c>
      <c r="H1367" s="27">
        <v>1277.92</v>
      </c>
      <c r="I1367">
        <f>YEAR(Table1[[#This Row],[Date]])</f>
        <v>2023</v>
      </c>
      <c r="J1367" t="str">
        <f>"Q" &amp; ROUNDUP(MONTH(Table1[[#This Row],[Date]])/3, 0) &amp; "'" &amp; RIGHT(YEAR(Table1[[#This Row],[Date]]), 2)</f>
        <v>Q3'23</v>
      </c>
      <c r="K1367" t="str">
        <f>VLOOKUP(Table1[[#This Row],[Store ID]],Table3[[Store ID]:[City]],4,FALSE)</f>
        <v>Kansas City</v>
      </c>
      <c r="L1367" t="str">
        <f>VLOOKUP(Table1[[#This Row],[Product Code]],Table4[[Product Code]:[Brand]],5,FALSE)</f>
        <v>ASUS</v>
      </c>
      <c r="M1367" t="str">
        <f>VLOOKUP(Table1[[#This Row],[Product Code]],Table4[[Product Code]:[Product Category]],3,FALSE)</f>
        <v>Laptops</v>
      </c>
      <c r="N1367" t="str">
        <f>_xlfn.XLOOKUP(Table1[[#This Row],[Product Code]],Table4[Product Code],Table4[Subcategory])</f>
        <v>Ultrabooks</v>
      </c>
    </row>
    <row r="1368" spans="2:14" x14ac:dyDescent="0.3">
      <c r="B1368" s="26" t="s">
        <v>26</v>
      </c>
      <c r="C1368" s="26" t="str">
        <f>IF(_xlfn.XLOOKUP(TRIM(Table1[[#This Row],[Store ID]]), 'Stores Details'!B1370:B1389, 'Stores Details'!G1370:G1389, "") = "Inactive", "Yes", "No")</f>
        <v>No</v>
      </c>
      <c r="D1368" s="14" t="s">
        <v>75</v>
      </c>
      <c r="E1368" s="51">
        <v>44981</v>
      </c>
      <c r="F1368" s="14">
        <v>28</v>
      </c>
      <c r="G1368" s="17">
        <v>4565.4000000000005</v>
      </c>
      <c r="H1368" s="27">
        <v>3531.08</v>
      </c>
      <c r="I1368">
        <f>YEAR(Table1[[#This Row],[Date]])</f>
        <v>2023</v>
      </c>
      <c r="J1368" t="str">
        <f>"Q" &amp; ROUNDUP(MONTH(Table1[[#This Row],[Date]])/3, 0) &amp; "'" &amp; RIGHT(YEAR(Table1[[#This Row],[Date]]), 2)</f>
        <v>Q1'23</v>
      </c>
      <c r="K1368" t="str">
        <f>VLOOKUP(Table1[[#This Row],[Store ID]],Table3[[Store ID]:[City]],4,FALSE)</f>
        <v>Philadelphia</v>
      </c>
      <c r="L1368" t="str">
        <f>VLOOKUP(Table1[[#This Row],[Product Code]],Table4[[Product Code]:[Brand]],5,FALSE)</f>
        <v>VoltEdge</v>
      </c>
      <c r="M1368" t="str">
        <f>VLOOKUP(Table1[[#This Row],[Product Code]],Table4[[Product Code]:[Product Category]],3,FALSE)</f>
        <v>Accessories</v>
      </c>
      <c r="N1368" t="str">
        <f>_xlfn.XLOOKUP(Table1[[#This Row],[Product Code]],Table4[Product Code],Table4[Subcategory])</f>
        <v>Keyboards</v>
      </c>
    </row>
    <row r="1369" spans="2:14" x14ac:dyDescent="0.3">
      <c r="B1369" s="26" t="s">
        <v>23</v>
      </c>
      <c r="C1369" s="26" t="str">
        <f>IF(_xlfn.XLOOKUP(TRIM(Table1[[#This Row],[Store ID]]), 'Stores Details'!B1371:B1390, 'Stores Details'!G1371:G1390, "") = "Inactive", "Yes", "No")</f>
        <v>No</v>
      </c>
      <c r="D1369" s="14" t="s">
        <v>41</v>
      </c>
      <c r="E1369" s="51">
        <v>45343</v>
      </c>
      <c r="F1369" s="14">
        <v>23</v>
      </c>
      <c r="G1369" s="17">
        <v>11056.1</v>
      </c>
      <c r="H1369" s="27">
        <v>6944.62</v>
      </c>
      <c r="I1369">
        <f>YEAR(Table1[[#This Row],[Date]])</f>
        <v>2024</v>
      </c>
      <c r="J1369" t="str">
        <f>"Q" &amp; ROUNDUP(MONTH(Table1[[#This Row],[Date]])/3, 0) &amp; "'" &amp; RIGHT(YEAR(Table1[[#This Row],[Date]]), 2)</f>
        <v>Q1'24</v>
      </c>
      <c r="K1369" t="str">
        <f>VLOOKUP(Table1[[#This Row],[Store ID]],Table3[[Store ID]:[City]],4,FALSE)</f>
        <v>San Francisco</v>
      </c>
      <c r="L1369" t="str">
        <f>VLOOKUP(Table1[[#This Row],[Product Code]],Table4[[Product Code]:[Brand]],5,FALSE)</f>
        <v>VoltEdge</v>
      </c>
      <c r="M1369" t="str">
        <f>VLOOKUP(Table1[[#This Row],[Product Code]],Table4[[Product Code]:[Product Category]],3,FALSE)</f>
        <v>Laptops</v>
      </c>
      <c r="N1369" t="str">
        <f>_xlfn.XLOOKUP(Table1[[#This Row],[Product Code]],Table4[Product Code],Table4[Subcategory])</f>
        <v>Gaming Laptops</v>
      </c>
    </row>
    <row r="1370" spans="2:14" x14ac:dyDescent="0.3">
      <c r="B1370" s="26" t="s">
        <v>23</v>
      </c>
      <c r="C1370" s="26" t="str">
        <f>IF(_xlfn.XLOOKUP(TRIM(Table1[[#This Row],[Store ID]]), 'Stores Details'!B1372:B1391, 'Stores Details'!G1372:G1391, "") = "Inactive", "Yes", "No")</f>
        <v>No</v>
      </c>
      <c r="D1370" s="14" t="s">
        <v>74</v>
      </c>
      <c r="E1370" s="51">
        <v>45116</v>
      </c>
      <c r="F1370" s="14">
        <v>6</v>
      </c>
      <c r="G1370" s="17">
        <v>6786.66</v>
      </c>
      <c r="H1370" s="27">
        <v>5633.7000000000007</v>
      </c>
      <c r="I1370">
        <f>YEAR(Table1[[#This Row],[Date]])</f>
        <v>2023</v>
      </c>
      <c r="J1370" t="str">
        <f>"Q" &amp; ROUNDUP(MONTH(Table1[[#This Row],[Date]])/3, 0) &amp; "'" &amp; RIGHT(YEAR(Table1[[#This Row],[Date]]), 2)</f>
        <v>Q3'23</v>
      </c>
      <c r="K1370" t="str">
        <f>VLOOKUP(Table1[[#This Row],[Store ID]],Table3[[Store ID]:[City]],4,FALSE)</f>
        <v>San Francisco</v>
      </c>
      <c r="L1370" t="str">
        <f>VLOOKUP(Table1[[#This Row],[Product Code]],Table4[[Product Code]:[Brand]],5,FALSE)</f>
        <v>VoltEdge</v>
      </c>
      <c r="M1370" t="str">
        <f>VLOOKUP(Table1[[#This Row],[Product Code]],Table4[[Product Code]:[Product Category]],3,FALSE)</f>
        <v>Gaming Consoles</v>
      </c>
      <c r="N1370" t="str">
        <f>_xlfn.XLOOKUP(Table1[[#This Row],[Product Code]],Table4[Product Code],Table4[Subcategory])</f>
        <v>Gaming Headsets</v>
      </c>
    </row>
    <row r="1371" spans="2:14" x14ac:dyDescent="0.3">
      <c r="B1371" s="26" t="s">
        <v>29</v>
      </c>
      <c r="C1371" s="26" t="str">
        <f>IF(_xlfn.XLOOKUP(TRIM(Table1[[#This Row],[Store ID]]), 'Stores Details'!B1373:B1392, 'Stores Details'!G1373:G1392, "") = "Inactive", "Yes", "No")</f>
        <v>No</v>
      </c>
      <c r="D1371" s="14" t="s">
        <v>42</v>
      </c>
      <c r="E1371" s="51">
        <v>45521</v>
      </c>
      <c r="F1371" s="14">
        <v>1</v>
      </c>
      <c r="G1371" s="17">
        <v>1275.6099999999999</v>
      </c>
      <c r="H1371" s="27">
        <v>795.39</v>
      </c>
      <c r="I1371">
        <f>YEAR(Table1[[#This Row],[Date]])</f>
        <v>2024</v>
      </c>
      <c r="J1371" t="str">
        <f>"Q" &amp; ROUNDUP(MONTH(Table1[[#This Row],[Date]])/3, 0) &amp; "'" &amp; RIGHT(YEAR(Table1[[#This Row],[Date]]), 2)</f>
        <v>Q3'24</v>
      </c>
      <c r="K1371" t="str">
        <f>VLOOKUP(Table1[[#This Row],[Store ID]],Table3[[Store ID]:[City]],4,FALSE)</f>
        <v>Kansas City</v>
      </c>
      <c r="L1371" t="str">
        <f>VLOOKUP(Table1[[#This Row],[Product Code]],Table4[[Product Code]:[Brand]],5,FALSE)</f>
        <v>Dell</v>
      </c>
      <c r="M1371" t="str">
        <f>VLOOKUP(Table1[[#This Row],[Product Code]],Table4[[Product Code]:[Product Category]],3,FALSE)</f>
        <v>Headphones</v>
      </c>
      <c r="N1371" t="str">
        <f>_xlfn.XLOOKUP(Table1[[#This Row],[Product Code]],Table4[Product Code],Table4[Subcategory])</f>
        <v>Wired Headphones</v>
      </c>
    </row>
    <row r="1372" spans="2:14" x14ac:dyDescent="0.3">
      <c r="B1372" s="26" t="s">
        <v>14</v>
      </c>
      <c r="C1372" s="26" t="str">
        <f>IF(_xlfn.XLOOKUP(TRIM(Table1[[#This Row],[Store ID]]), 'Stores Details'!B1374:B1393, 'Stores Details'!G1374:G1393, "") = "Inactive", "Yes", "No")</f>
        <v>No</v>
      </c>
      <c r="D1372" s="14" t="s">
        <v>49</v>
      </c>
      <c r="E1372" s="51">
        <v>45356</v>
      </c>
      <c r="F1372" s="14">
        <v>25</v>
      </c>
      <c r="G1372" s="17">
        <v>27700</v>
      </c>
      <c r="H1372" s="27">
        <v>21701.25</v>
      </c>
      <c r="I1372">
        <f>YEAR(Table1[[#This Row],[Date]])</f>
        <v>2024</v>
      </c>
      <c r="J1372" t="str">
        <f>"Q" &amp; ROUNDUP(MONTH(Table1[[#This Row],[Date]])/3, 0) &amp; "'" &amp; RIGHT(YEAR(Table1[[#This Row],[Date]]), 2)</f>
        <v>Q1'24</v>
      </c>
      <c r="K1372" t="str">
        <f>VLOOKUP(Table1[[#This Row],[Store ID]],Table3[[Store ID]:[City]],4,FALSE)</f>
        <v>Los Angeles</v>
      </c>
      <c r="L1372" t="str">
        <f>VLOOKUP(Table1[[#This Row],[Product Code]],Table4[[Product Code]:[Brand]],5,FALSE)</f>
        <v>VoltEdge</v>
      </c>
      <c r="M1372" t="str">
        <f>VLOOKUP(Table1[[#This Row],[Product Code]],Table4[[Product Code]:[Product Category]],3,FALSE)</f>
        <v>Headphones</v>
      </c>
      <c r="N1372" t="str">
        <f>_xlfn.XLOOKUP(Table1[[#This Row],[Product Code]],Table4[Product Code],Table4[Subcategory])</f>
        <v>Noise-Canceling Over-Ear</v>
      </c>
    </row>
    <row r="1373" spans="2:14" x14ac:dyDescent="0.3">
      <c r="B1373" s="26" t="s">
        <v>14</v>
      </c>
      <c r="C1373" s="26" t="str">
        <f>IF(_xlfn.XLOOKUP(TRIM(Table1[[#This Row],[Store ID]]), 'Stores Details'!B1375:B1394, 'Stores Details'!G1375:G1394, "") = "Inactive", "Yes", "No")</f>
        <v>No</v>
      </c>
      <c r="D1373" s="14" t="s">
        <v>60</v>
      </c>
      <c r="E1373" s="51">
        <v>45258</v>
      </c>
      <c r="F1373" s="14">
        <v>27</v>
      </c>
      <c r="G1373" s="17">
        <v>5829.03</v>
      </c>
      <c r="H1373" s="27">
        <v>4219.29</v>
      </c>
      <c r="I1373">
        <f>YEAR(Table1[[#This Row],[Date]])</f>
        <v>2023</v>
      </c>
      <c r="J1373" t="str">
        <f>"Q" &amp; ROUNDUP(MONTH(Table1[[#This Row],[Date]])/3, 0) &amp; "'" &amp; RIGHT(YEAR(Table1[[#This Row],[Date]]), 2)</f>
        <v>Q4'23</v>
      </c>
      <c r="K1373" t="str">
        <f>VLOOKUP(Table1[[#This Row],[Store ID]],Table3[[Store ID]:[City]],4,FALSE)</f>
        <v>Los Angeles</v>
      </c>
      <c r="L1373" t="str">
        <f>VLOOKUP(Table1[[#This Row],[Product Code]],Table4[[Product Code]:[Brand]],5,FALSE)</f>
        <v>Dell</v>
      </c>
      <c r="M1373" t="str">
        <f>VLOOKUP(Table1[[#This Row],[Product Code]],Table4[[Product Code]:[Product Category]],3,FALSE)</f>
        <v>Accessories</v>
      </c>
      <c r="N1373" t="str">
        <f>_xlfn.XLOOKUP(Table1[[#This Row],[Product Code]],Table4[Product Code],Table4[Subcategory])</f>
        <v>Chargers</v>
      </c>
    </row>
    <row r="1374" spans="2:14" x14ac:dyDescent="0.3">
      <c r="B1374" s="26" t="s">
        <v>14</v>
      </c>
      <c r="C1374" s="26" t="str">
        <f>IF(_xlfn.XLOOKUP(TRIM(Table1[[#This Row],[Store ID]]), 'Stores Details'!B1376:B1395, 'Stores Details'!G1376:G1395, "") = "Inactive", "Yes", "No")</f>
        <v>No</v>
      </c>
      <c r="D1374" s="14" t="s">
        <v>73</v>
      </c>
      <c r="E1374" s="51">
        <v>44971</v>
      </c>
      <c r="F1374" s="14">
        <v>16</v>
      </c>
      <c r="G1374" s="17">
        <v>13906.56</v>
      </c>
      <c r="H1374" s="27">
        <v>10440.48</v>
      </c>
      <c r="I1374">
        <f>YEAR(Table1[[#This Row],[Date]])</f>
        <v>2023</v>
      </c>
      <c r="J1374" t="str">
        <f>"Q" &amp; ROUNDUP(MONTH(Table1[[#This Row],[Date]])/3, 0) &amp; "'" &amp; RIGHT(YEAR(Table1[[#This Row],[Date]]), 2)</f>
        <v>Q1'23</v>
      </c>
      <c r="K1374" t="str">
        <f>VLOOKUP(Table1[[#This Row],[Store ID]],Table3[[Store ID]:[City]],4,FALSE)</f>
        <v>Los Angeles</v>
      </c>
      <c r="L1374" t="str">
        <f>VLOOKUP(Table1[[#This Row],[Product Code]],Table4[[Product Code]:[Brand]],5,FALSE)</f>
        <v>ASUS</v>
      </c>
      <c r="M1374" t="str">
        <f>VLOOKUP(Table1[[#This Row],[Product Code]],Table4[[Product Code]:[Product Category]],3,FALSE)</f>
        <v>Gaming Consoles</v>
      </c>
      <c r="N1374" t="str">
        <f>_xlfn.XLOOKUP(Table1[[#This Row],[Product Code]],Table4[Product Code],Table4[Subcategory])</f>
        <v>VR Headsets</v>
      </c>
    </row>
    <row r="1375" spans="2:14" x14ac:dyDescent="0.3">
      <c r="B1375" s="26" t="s">
        <v>22</v>
      </c>
      <c r="C1375" s="26" t="str">
        <f>IF(_xlfn.XLOOKUP(TRIM(Table1[[#This Row],[Store ID]]), 'Stores Details'!B1377:B1396, 'Stores Details'!G1377:G1396, "") = "Inactive", "Yes", "No")</f>
        <v>No</v>
      </c>
      <c r="D1375" s="14" t="s">
        <v>43</v>
      </c>
      <c r="E1375" s="51">
        <v>45435</v>
      </c>
      <c r="F1375" s="14">
        <v>15</v>
      </c>
      <c r="G1375" s="17">
        <v>19966.05</v>
      </c>
      <c r="H1375" s="27">
        <v>12264.3</v>
      </c>
      <c r="I1375">
        <f>YEAR(Table1[[#This Row],[Date]])</f>
        <v>2024</v>
      </c>
      <c r="J1375" t="str">
        <f>"Q" &amp; ROUNDUP(MONTH(Table1[[#This Row],[Date]])/3, 0) &amp; "'" &amp; RIGHT(YEAR(Table1[[#This Row],[Date]]), 2)</f>
        <v>Q2'24</v>
      </c>
      <c r="K1375" t="str">
        <f>VLOOKUP(Table1[[#This Row],[Store ID]],Table3[[Store ID]:[City]],4,FALSE)</f>
        <v>Detroit</v>
      </c>
      <c r="L1375" t="str">
        <f>VLOOKUP(Table1[[#This Row],[Product Code]],Table4[[Product Code]:[Brand]],5,FALSE)</f>
        <v>Apple</v>
      </c>
      <c r="M1375" t="str">
        <f>VLOOKUP(Table1[[#This Row],[Product Code]],Table4[[Product Code]:[Product Category]],3,FALSE)</f>
        <v>Smart Gadgets</v>
      </c>
      <c r="N1375" t="str">
        <f>_xlfn.XLOOKUP(Table1[[#This Row],[Product Code]],Table4[Product Code],Table4[Subcategory])</f>
        <v>Smartwatches</v>
      </c>
    </row>
    <row r="1376" spans="2:14" x14ac:dyDescent="0.3">
      <c r="B1376" s="26" t="s">
        <v>18</v>
      </c>
      <c r="C1376" s="26" t="str">
        <f>IF(_xlfn.XLOOKUP(TRIM(Table1[[#This Row],[Store ID]]), 'Stores Details'!B1378:B1397, 'Stores Details'!G1378:G1397, "") = "Inactive", "Yes", "No")</f>
        <v>No</v>
      </c>
      <c r="D1376" s="14" t="s">
        <v>79</v>
      </c>
      <c r="E1376" s="51">
        <v>45264</v>
      </c>
      <c r="F1376" s="14">
        <v>23</v>
      </c>
      <c r="G1376" s="17">
        <v>20428.830000000002</v>
      </c>
      <c r="H1376" s="27">
        <v>16616.350000000002</v>
      </c>
      <c r="I1376">
        <f>YEAR(Table1[[#This Row],[Date]])</f>
        <v>2023</v>
      </c>
      <c r="J1376" t="str">
        <f>"Q" &amp; ROUNDUP(MONTH(Table1[[#This Row],[Date]])/3, 0) &amp; "'" &amp; RIGHT(YEAR(Table1[[#This Row],[Date]]), 2)</f>
        <v>Q4'23</v>
      </c>
      <c r="K1376" t="str">
        <f>VLOOKUP(Table1[[#This Row],[Store ID]],Table3[[Store ID]:[City]],4,FALSE)</f>
        <v>Minneapolis</v>
      </c>
      <c r="L1376" t="str">
        <f>VLOOKUP(Table1[[#This Row],[Product Code]],Table4[[Product Code]:[Brand]],5,FALSE)</f>
        <v>Sony</v>
      </c>
      <c r="M1376" t="str">
        <f>VLOOKUP(Table1[[#This Row],[Product Code]],Table4[[Product Code]:[Product Category]],3,FALSE)</f>
        <v>Accessories</v>
      </c>
      <c r="N1376" t="str">
        <f>_xlfn.XLOOKUP(Table1[[#This Row],[Product Code]],Table4[Product Code],Table4[Subcategory])</f>
        <v>Keyboards</v>
      </c>
    </row>
    <row r="1377" spans="2:14" x14ac:dyDescent="0.3">
      <c r="B1377" s="26" t="s">
        <v>29</v>
      </c>
      <c r="C1377" s="26" t="str">
        <f>IF(_xlfn.XLOOKUP(TRIM(Table1[[#This Row],[Store ID]]), 'Stores Details'!B1379:B1398, 'Stores Details'!G1379:G1398, "") = "Inactive", "Yes", "No")</f>
        <v>No</v>
      </c>
      <c r="D1377" s="14" t="s">
        <v>71</v>
      </c>
      <c r="E1377" s="51">
        <v>45096</v>
      </c>
      <c r="F1377" s="14">
        <v>12</v>
      </c>
      <c r="G1377" s="17">
        <v>3111.24</v>
      </c>
      <c r="H1377" s="27">
        <v>2033.6399999999999</v>
      </c>
      <c r="I1377">
        <f>YEAR(Table1[[#This Row],[Date]])</f>
        <v>2023</v>
      </c>
      <c r="J1377" t="str">
        <f>"Q" &amp; ROUNDUP(MONTH(Table1[[#This Row],[Date]])/3, 0) &amp; "'" &amp; RIGHT(YEAR(Table1[[#This Row],[Date]]), 2)</f>
        <v>Q2'23</v>
      </c>
      <c r="K1377" t="str">
        <f>VLOOKUP(Table1[[#This Row],[Store ID]],Table3[[Store ID]:[City]],4,FALSE)</f>
        <v>Kansas City</v>
      </c>
      <c r="L1377" t="str">
        <f>VLOOKUP(Table1[[#This Row],[Product Code]],Table4[[Product Code]:[Brand]],5,FALSE)</f>
        <v>HP</v>
      </c>
      <c r="M1377" t="str">
        <f>VLOOKUP(Table1[[#This Row],[Product Code]],Table4[[Product Code]:[Product Category]],3,FALSE)</f>
        <v>Smart Gadgets</v>
      </c>
      <c r="N1377" t="str">
        <f>_xlfn.XLOOKUP(Table1[[#This Row],[Product Code]],Table4[Product Code],Table4[Subcategory])</f>
        <v>Smart Speakers</v>
      </c>
    </row>
    <row r="1378" spans="2:14" x14ac:dyDescent="0.3">
      <c r="B1378" s="26" t="s">
        <v>14</v>
      </c>
      <c r="C1378" s="26" t="str">
        <f>IF(_xlfn.XLOOKUP(TRIM(Table1[[#This Row],[Store ID]]), 'Stores Details'!B1380:B1399, 'Stores Details'!G1380:G1399, "") = "Inactive", "Yes", "No")</f>
        <v>No</v>
      </c>
      <c r="D1378" s="14" t="s">
        <v>45</v>
      </c>
      <c r="E1378" s="51">
        <v>45518</v>
      </c>
      <c r="F1378" s="14">
        <v>15</v>
      </c>
      <c r="G1378" s="17">
        <v>10077.75</v>
      </c>
      <c r="H1378" s="27">
        <v>7958.85</v>
      </c>
      <c r="I1378">
        <f>YEAR(Table1[[#This Row],[Date]])</f>
        <v>2024</v>
      </c>
      <c r="J1378" t="str">
        <f>"Q" &amp; ROUNDUP(MONTH(Table1[[#This Row],[Date]])/3, 0) &amp; "'" &amp; RIGHT(YEAR(Table1[[#This Row],[Date]]), 2)</f>
        <v>Q3'24</v>
      </c>
      <c r="K1378" t="str">
        <f>VLOOKUP(Table1[[#This Row],[Store ID]],Table3[[Store ID]:[City]],4,FALSE)</f>
        <v>Los Angeles</v>
      </c>
      <c r="L1378" t="str">
        <f>VLOOKUP(Table1[[#This Row],[Product Code]],Table4[[Product Code]:[Brand]],5,FALSE)</f>
        <v>VoltEdge</v>
      </c>
      <c r="M1378" t="str">
        <f>VLOOKUP(Table1[[#This Row],[Product Code]],Table4[[Product Code]:[Product Category]],3,FALSE)</f>
        <v>Accessories</v>
      </c>
      <c r="N1378" t="str">
        <f>_xlfn.XLOOKUP(Table1[[#This Row],[Product Code]],Table4[Product Code],Table4[Subcategory])</f>
        <v>Chargers</v>
      </c>
    </row>
    <row r="1379" spans="2:14" x14ac:dyDescent="0.3">
      <c r="B1379" s="26" t="s">
        <v>28</v>
      </c>
      <c r="C1379" s="26" t="str">
        <f>IF(_xlfn.XLOOKUP(TRIM(Table1[[#This Row],[Store ID]]), 'Stores Details'!B1381:B1400, 'Stores Details'!G1381:G1400, "") = "Inactive", "Yes", "No")</f>
        <v>No</v>
      </c>
      <c r="D1379" s="14" t="s">
        <v>38</v>
      </c>
      <c r="E1379" s="51">
        <v>45631</v>
      </c>
      <c r="F1379" s="14">
        <v>35</v>
      </c>
      <c r="G1379" s="17">
        <v>40972.400000000001</v>
      </c>
      <c r="H1379" s="27">
        <v>32730.949999999997</v>
      </c>
      <c r="I1379">
        <f>YEAR(Table1[[#This Row],[Date]])</f>
        <v>2024</v>
      </c>
      <c r="J1379" t="str">
        <f>"Q" &amp; ROUNDUP(MONTH(Table1[[#This Row],[Date]])/3, 0) &amp; "'" &amp; RIGHT(YEAR(Table1[[#This Row],[Date]]), 2)</f>
        <v>Q4'24</v>
      </c>
      <c r="K1379" t="str">
        <f>VLOOKUP(Table1[[#This Row],[Store ID]],Table3[[Store ID]:[City]],4,FALSE)</f>
        <v>Portland</v>
      </c>
      <c r="L1379" t="str">
        <f>VLOOKUP(Table1[[#This Row],[Product Code]],Table4[[Product Code]:[Brand]],5,FALSE)</f>
        <v>HP</v>
      </c>
      <c r="M1379" t="str">
        <f>VLOOKUP(Table1[[#This Row],[Product Code]],Table4[[Product Code]:[Product Category]],3,FALSE)</f>
        <v>Gaming Consoles</v>
      </c>
      <c r="N1379" t="str">
        <f>_xlfn.XLOOKUP(Table1[[#This Row],[Product Code]],Table4[Product Code],Table4[Subcategory])</f>
        <v>Game Consoles</v>
      </c>
    </row>
    <row r="1380" spans="2:14" x14ac:dyDescent="0.3">
      <c r="B1380" s="26" t="s">
        <v>20</v>
      </c>
      <c r="C1380" s="26" t="str">
        <f>IF(_xlfn.XLOOKUP(TRIM(Table1[[#This Row],[Store ID]]), 'Stores Details'!B1382:B1401, 'Stores Details'!G1382:G1401, "") = "Inactive", "Yes", "No")</f>
        <v>No</v>
      </c>
      <c r="D1380" s="14" t="s">
        <v>33</v>
      </c>
      <c r="E1380" s="51">
        <v>45439</v>
      </c>
      <c r="F1380" s="14">
        <v>3</v>
      </c>
      <c r="G1380" s="17">
        <v>709.83</v>
      </c>
      <c r="H1380" s="27">
        <v>549.51</v>
      </c>
      <c r="I1380">
        <f>YEAR(Table1[[#This Row],[Date]])</f>
        <v>2024</v>
      </c>
      <c r="J1380" t="str">
        <f>"Q" &amp; ROUNDUP(MONTH(Table1[[#This Row],[Date]])/3, 0) &amp; "'" &amp; RIGHT(YEAR(Table1[[#This Row],[Date]]), 2)</f>
        <v>Q2'24</v>
      </c>
      <c r="K1380" t="str">
        <f>VLOOKUP(Table1[[#This Row],[Store ID]],Table3[[Store ID]:[City]],4,FALSE)</f>
        <v>Denver</v>
      </c>
      <c r="L1380" t="str">
        <f>VLOOKUP(Table1[[#This Row],[Product Code]],Table4[[Product Code]:[Brand]],5,FALSE)</f>
        <v>VoltEdge</v>
      </c>
      <c r="M1380" t="str">
        <f>VLOOKUP(Table1[[#This Row],[Product Code]],Table4[[Product Code]:[Product Category]],3,FALSE)</f>
        <v>Headphones</v>
      </c>
      <c r="N1380" t="str">
        <f>_xlfn.XLOOKUP(Table1[[#This Row],[Product Code]],Table4[Product Code],Table4[Subcategory])</f>
        <v>Wired Headphones</v>
      </c>
    </row>
    <row r="1381" spans="2:14" x14ac:dyDescent="0.3">
      <c r="B1381" s="26" t="s">
        <v>17</v>
      </c>
      <c r="C1381" s="26" t="str">
        <f>IF(_xlfn.XLOOKUP(TRIM(Table1[[#This Row],[Store ID]]), 'Stores Details'!B1383:B1402, 'Stores Details'!G1383:G1402, "") = "Inactive", "Yes", "No")</f>
        <v>No</v>
      </c>
      <c r="D1381" s="14" t="s">
        <v>71</v>
      </c>
      <c r="E1381" s="51">
        <v>45268</v>
      </c>
      <c r="F1381" s="14">
        <v>37</v>
      </c>
      <c r="G1381" s="17">
        <v>9592.99</v>
      </c>
      <c r="H1381" s="27">
        <v>6270.39</v>
      </c>
      <c r="I1381">
        <f>YEAR(Table1[[#This Row],[Date]])</f>
        <v>2023</v>
      </c>
      <c r="J1381" t="str">
        <f>"Q" &amp; ROUNDUP(MONTH(Table1[[#This Row],[Date]])/3, 0) &amp; "'" &amp; RIGHT(YEAR(Table1[[#This Row],[Date]]), 2)</f>
        <v>Q4'23</v>
      </c>
      <c r="K1381" t="str">
        <f>VLOOKUP(Table1[[#This Row],[Store ID]],Table3[[Store ID]:[City]],4,FALSE)</f>
        <v>Richmond</v>
      </c>
      <c r="L1381" t="str">
        <f>VLOOKUP(Table1[[#This Row],[Product Code]],Table4[[Product Code]:[Brand]],5,FALSE)</f>
        <v>HP</v>
      </c>
      <c r="M1381" t="str">
        <f>VLOOKUP(Table1[[#This Row],[Product Code]],Table4[[Product Code]:[Product Category]],3,FALSE)</f>
        <v>Smart Gadgets</v>
      </c>
      <c r="N1381" t="str">
        <f>_xlfn.XLOOKUP(Table1[[#This Row],[Product Code]],Table4[Product Code],Table4[Subcategory])</f>
        <v>Smart Speakers</v>
      </c>
    </row>
    <row r="1382" spans="2:14" x14ac:dyDescent="0.3">
      <c r="B1382" s="26" t="s">
        <v>28</v>
      </c>
      <c r="C1382" s="26" t="str">
        <f>IF(_xlfn.XLOOKUP(TRIM(Table1[[#This Row],[Store ID]]), 'Stores Details'!B1384:B1403, 'Stores Details'!G1384:G1403, "") = "Inactive", "Yes", "No")</f>
        <v>No</v>
      </c>
      <c r="D1382" s="14" t="s">
        <v>46</v>
      </c>
      <c r="E1382" s="51">
        <v>45410</v>
      </c>
      <c r="F1382" s="14">
        <v>16</v>
      </c>
      <c r="G1382" s="17">
        <v>14134.4</v>
      </c>
      <c r="H1382" s="27">
        <v>9671.84</v>
      </c>
      <c r="I1382">
        <f>YEAR(Table1[[#This Row],[Date]])</f>
        <v>2024</v>
      </c>
      <c r="J1382" t="str">
        <f>"Q" &amp; ROUNDUP(MONTH(Table1[[#This Row],[Date]])/3, 0) &amp; "'" &amp; RIGHT(YEAR(Table1[[#This Row],[Date]]), 2)</f>
        <v>Q2'24</v>
      </c>
      <c r="K1382" t="str">
        <f>VLOOKUP(Table1[[#This Row],[Store ID]],Table3[[Store ID]:[City]],4,FALSE)</f>
        <v>Portland</v>
      </c>
      <c r="L1382" t="str">
        <f>VLOOKUP(Table1[[#This Row],[Product Code]],Table4[[Product Code]:[Brand]],5,FALSE)</f>
        <v>Bose</v>
      </c>
      <c r="M1382" t="str">
        <f>VLOOKUP(Table1[[#This Row],[Product Code]],Table4[[Product Code]:[Product Category]],3,FALSE)</f>
        <v>Headphones</v>
      </c>
      <c r="N1382" t="str">
        <f>_xlfn.XLOOKUP(Table1[[#This Row],[Product Code]],Table4[Product Code],Table4[Subcategory])</f>
        <v>Wireless Headphones</v>
      </c>
    </row>
    <row r="1383" spans="2:14" x14ac:dyDescent="0.3">
      <c r="B1383" s="26" t="s">
        <v>14</v>
      </c>
      <c r="C1383" s="26" t="str">
        <f>IF(_xlfn.XLOOKUP(TRIM(Table1[[#This Row],[Store ID]]), 'Stores Details'!B1385:B1404, 'Stores Details'!G1385:G1404, "") = "Inactive", "Yes", "No")</f>
        <v>No</v>
      </c>
      <c r="D1383" s="14" t="s">
        <v>44</v>
      </c>
      <c r="E1383" s="51">
        <v>45386</v>
      </c>
      <c r="F1383" s="14">
        <v>3</v>
      </c>
      <c r="G1383" s="17">
        <v>2841.1499999999996</v>
      </c>
      <c r="H1383" s="27">
        <v>2002.1399999999999</v>
      </c>
      <c r="I1383">
        <f>YEAR(Table1[[#This Row],[Date]])</f>
        <v>2024</v>
      </c>
      <c r="J1383" t="str">
        <f>"Q" &amp; ROUNDUP(MONTH(Table1[[#This Row],[Date]])/3, 0) &amp; "'" &amp; RIGHT(YEAR(Table1[[#This Row],[Date]]), 2)</f>
        <v>Q2'24</v>
      </c>
      <c r="K1383" t="str">
        <f>VLOOKUP(Table1[[#This Row],[Store ID]],Table3[[Store ID]:[City]],4,FALSE)</f>
        <v>Los Angeles</v>
      </c>
      <c r="L1383" t="str">
        <f>VLOOKUP(Table1[[#This Row],[Product Code]],Table4[[Product Code]:[Brand]],5,FALSE)</f>
        <v>Bose</v>
      </c>
      <c r="M1383" t="str">
        <f>VLOOKUP(Table1[[#This Row],[Product Code]],Table4[[Product Code]:[Product Category]],3,FALSE)</f>
        <v>Accessories</v>
      </c>
      <c r="N1383" t="str">
        <f>_xlfn.XLOOKUP(Table1[[#This Row],[Product Code]],Table4[Product Code],Table4[Subcategory])</f>
        <v>Keyboards</v>
      </c>
    </row>
    <row r="1384" spans="2:14" x14ac:dyDescent="0.3">
      <c r="B1384" s="26" t="s">
        <v>28</v>
      </c>
      <c r="C1384" s="26" t="str">
        <f>IF(_xlfn.XLOOKUP(TRIM(Table1[[#This Row],[Store ID]]), 'Stores Details'!B1386:B1405, 'Stores Details'!G1386:G1405, "") = "Inactive", "Yes", "No")</f>
        <v>No</v>
      </c>
      <c r="D1384" s="14" t="s">
        <v>37</v>
      </c>
      <c r="E1384" s="51">
        <v>45545</v>
      </c>
      <c r="F1384" s="14">
        <v>13</v>
      </c>
      <c r="G1384" s="17">
        <v>19128.98</v>
      </c>
      <c r="H1384" s="27">
        <v>12943.449999999999</v>
      </c>
      <c r="I1384">
        <f>YEAR(Table1[[#This Row],[Date]])</f>
        <v>2024</v>
      </c>
      <c r="J1384" t="str">
        <f>"Q" &amp; ROUNDUP(MONTH(Table1[[#This Row],[Date]])/3, 0) &amp; "'" &amp; RIGHT(YEAR(Table1[[#This Row],[Date]]), 2)</f>
        <v>Q3'24</v>
      </c>
      <c r="K1384" t="str">
        <f>VLOOKUP(Table1[[#This Row],[Store ID]],Table3[[Store ID]:[City]],4,FALSE)</f>
        <v>Portland</v>
      </c>
      <c r="L1384" t="str">
        <f>VLOOKUP(Table1[[#This Row],[Product Code]],Table4[[Product Code]:[Brand]],5,FALSE)</f>
        <v>VoltEdge</v>
      </c>
      <c r="M1384" t="str">
        <f>VLOOKUP(Table1[[#This Row],[Product Code]],Table4[[Product Code]:[Product Category]],3,FALSE)</f>
        <v>Smart Gadgets</v>
      </c>
      <c r="N1384" t="str">
        <f>_xlfn.XLOOKUP(Table1[[#This Row],[Product Code]],Table4[Product Code],Table4[Subcategory])</f>
        <v>Fitness Bands</v>
      </c>
    </row>
    <row r="1385" spans="2:14" x14ac:dyDescent="0.3">
      <c r="B1385" s="26" t="s">
        <v>27</v>
      </c>
      <c r="C1385" s="26" t="str">
        <f>IF(_xlfn.XLOOKUP(TRIM(Table1[[#This Row],[Store ID]]), 'Stores Details'!B1387:B1406, 'Stores Details'!G1387:G1406, "") = "Inactive", "Yes", "No")</f>
        <v>No</v>
      </c>
      <c r="D1385" s="14" t="s">
        <v>79</v>
      </c>
      <c r="E1385" s="51">
        <v>45123</v>
      </c>
      <c r="F1385" s="14">
        <v>4</v>
      </c>
      <c r="G1385" s="17">
        <v>3552.84</v>
      </c>
      <c r="H1385" s="27">
        <v>2889.8</v>
      </c>
      <c r="I1385">
        <f>YEAR(Table1[[#This Row],[Date]])</f>
        <v>2023</v>
      </c>
      <c r="J1385" t="str">
        <f>"Q" &amp; ROUNDUP(MONTH(Table1[[#This Row],[Date]])/3, 0) &amp; "'" &amp; RIGHT(YEAR(Table1[[#This Row],[Date]]), 2)</f>
        <v>Q3'23</v>
      </c>
      <c r="K1385" t="str">
        <f>VLOOKUP(Table1[[#This Row],[Store ID]],Table3[[Store ID]:[City]],4,FALSE)</f>
        <v>New York</v>
      </c>
      <c r="L1385" t="str">
        <f>VLOOKUP(Table1[[#This Row],[Product Code]],Table4[[Product Code]:[Brand]],5,FALSE)</f>
        <v>Sony</v>
      </c>
      <c r="M1385" t="str">
        <f>VLOOKUP(Table1[[#This Row],[Product Code]],Table4[[Product Code]:[Product Category]],3,FALSE)</f>
        <v>Accessories</v>
      </c>
      <c r="N1385" t="str">
        <f>_xlfn.XLOOKUP(Table1[[#This Row],[Product Code]],Table4[Product Code],Table4[Subcategory])</f>
        <v>Keyboards</v>
      </c>
    </row>
    <row r="1386" spans="2:14" x14ac:dyDescent="0.3">
      <c r="B1386" s="26" t="s">
        <v>16</v>
      </c>
      <c r="C1386" s="26" t="str">
        <f>IF(_xlfn.XLOOKUP(TRIM(Table1[[#This Row],[Store ID]]), 'Stores Details'!B1388:B1407, 'Stores Details'!G1388:G1407, "") = "Inactive", "Yes", "No")</f>
        <v>No</v>
      </c>
      <c r="D1386" s="14" t="s">
        <v>49</v>
      </c>
      <c r="E1386" s="51">
        <v>45438</v>
      </c>
      <c r="F1386" s="14">
        <v>2</v>
      </c>
      <c r="G1386" s="17">
        <v>2216</v>
      </c>
      <c r="H1386" s="27">
        <v>1736.1</v>
      </c>
      <c r="I1386">
        <f>YEAR(Table1[[#This Row],[Date]])</f>
        <v>2024</v>
      </c>
      <c r="J1386" t="str">
        <f>"Q" &amp; ROUNDUP(MONTH(Table1[[#This Row],[Date]])/3, 0) &amp; "'" &amp; RIGHT(YEAR(Table1[[#This Row],[Date]]), 2)</f>
        <v>Q2'24</v>
      </c>
      <c r="K1386" t="str">
        <f>VLOOKUP(Table1[[#This Row],[Store ID]],Table3[[Store ID]:[City]],4,FALSE)</f>
        <v>Chicago</v>
      </c>
      <c r="L1386" t="str">
        <f>VLOOKUP(Table1[[#This Row],[Product Code]],Table4[[Product Code]:[Brand]],5,FALSE)</f>
        <v>VoltEdge</v>
      </c>
      <c r="M1386" t="str">
        <f>VLOOKUP(Table1[[#This Row],[Product Code]],Table4[[Product Code]:[Product Category]],3,FALSE)</f>
        <v>Headphones</v>
      </c>
      <c r="N1386" t="str">
        <f>_xlfn.XLOOKUP(Table1[[#This Row],[Product Code]],Table4[Product Code],Table4[Subcategory])</f>
        <v>Noise-Canceling Over-Ear</v>
      </c>
    </row>
    <row r="1387" spans="2:14" x14ac:dyDescent="0.3">
      <c r="B1387" s="26" t="s">
        <v>14</v>
      </c>
      <c r="C1387" s="26" t="str">
        <f>IF(_xlfn.XLOOKUP(TRIM(Table1[[#This Row],[Store ID]]), 'Stores Details'!B1389:B1408, 'Stores Details'!G1389:G1408, "") = "Inactive", "Yes", "No")</f>
        <v>No</v>
      </c>
      <c r="D1387" s="14" t="s">
        <v>37</v>
      </c>
      <c r="E1387" s="51">
        <v>45452</v>
      </c>
      <c r="F1387" s="14">
        <v>9</v>
      </c>
      <c r="G1387" s="17">
        <v>13243.14</v>
      </c>
      <c r="H1387" s="27">
        <v>8960.85</v>
      </c>
      <c r="I1387">
        <f>YEAR(Table1[[#This Row],[Date]])</f>
        <v>2024</v>
      </c>
      <c r="J1387" t="str">
        <f>"Q" &amp; ROUNDUP(MONTH(Table1[[#This Row],[Date]])/3, 0) &amp; "'" &amp; RIGHT(YEAR(Table1[[#This Row],[Date]]), 2)</f>
        <v>Q2'24</v>
      </c>
      <c r="K1387" t="str">
        <f>VLOOKUP(Table1[[#This Row],[Store ID]],Table3[[Store ID]:[City]],4,FALSE)</f>
        <v>Los Angeles</v>
      </c>
      <c r="L1387" t="str">
        <f>VLOOKUP(Table1[[#This Row],[Product Code]],Table4[[Product Code]:[Brand]],5,FALSE)</f>
        <v>VoltEdge</v>
      </c>
      <c r="M1387" t="str">
        <f>VLOOKUP(Table1[[#This Row],[Product Code]],Table4[[Product Code]:[Product Category]],3,FALSE)</f>
        <v>Smart Gadgets</v>
      </c>
      <c r="N1387" t="str">
        <f>_xlfn.XLOOKUP(Table1[[#This Row],[Product Code]],Table4[Product Code],Table4[Subcategory])</f>
        <v>Fitness Bands</v>
      </c>
    </row>
    <row r="1388" spans="2:14" x14ac:dyDescent="0.3">
      <c r="B1388" s="26" t="s">
        <v>29</v>
      </c>
      <c r="C1388" s="26" t="str">
        <f>IF(_xlfn.XLOOKUP(TRIM(Table1[[#This Row],[Store ID]]), 'Stores Details'!B1390:B1409, 'Stores Details'!G1390:G1409, "") = "Inactive", "Yes", "No")</f>
        <v>No</v>
      </c>
      <c r="D1388" s="14" t="s">
        <v>73</v>
      </c>
      <c r="E1388" s="51">
        <v>45151</v>
      </c>
      <c r="F1388" s="14">
        <v>6</v>
      </c>
      <c r="G1388" s="17">
        <v>5214.96</v>
      </c>
      <c r="H1388" s="27">
        <v>3915.18</v>
      </c>
      <c r="I1388">
        <f>YEAR(Table1[[#This Row],[Date]])</f>
        <v>2023</v>
      </c>
      <c r="J1388" t="str">
        <f>"Q" &amp; ROUNDUP(MONTH(Table1[[#This Row],[Date]])/3, 0) &amp; "'" &amp; RIGHT(YEAR(Table1[[#This Row],[Date]]), 2)</f>
        <v>Q3'23</v>
      </c>
      <c r="K1388" t="str">
        <f>VLOOKUP(Table1[[#This Row],[Store ID]],Table3[[Store ID]:[City]],4,FALSE)</f>
        <v>Kansas City</v>
      </c>
      <c r="L1388" t="str">
        <f>VLOOKUP(Table1[[#This Row],[Product Code]],Table4[[Product Code]:[Brand]],5,FALSE)</f>
        <v>ASUS</v>
      </c>
      <c r="M1388" t="str">
        <f>VLOOKUP(Table1[[#This Row],[Product Code]],Table4[[Product Code]:[Product Category]],3,FALSE)</f>
        <v>Gaming Consoles</v>
      </c>
      <c r="N1388" t="str">
        <f>_xlfn.XLOOKUP(Table1[[#This Row],[Product Code]],Table4[Product Code],Table4[Subcategory])</f>
        <v>VR Headsets</v>
      </c>
    </row>
    <row r="1389" spans="2:14" x14ac:dyDescent="0.3">
      <c r="B1389" s="26" t="s">
        <v>25</v>
      </c>
      <c r="C1389" s="26" t="str">
        <f>IF(_xlfn.XLOOKUP(TRIM(Table1[[#This Row],[Store ID]]), 'Stores Details'!B1391:B1410, 'Stores Details'!G1391:G1410, "") = "Inactive", "Yes", "No")</f>
        <v>No</v>
      </c>
      <c r="D1389" s="14" t="s">
        <v>73</v>
      </c>
      <c r="E1389" s="51">
        <v>45223</v>
      </c>
      <c r="F1389" s="14">
        <v>24</v>
      </c>
      <c r="G1389" s="17">
        <v>20859.84</v>
      </c>
      <c r="H1389" s="27">
        <v>15660.72</v>
      </c>
      <c r="I1389">
        <f>YEAR(Table1[[#This Row],[Date]])</f>
        <v>2023</v>
      </c>
      <c r="J1389" t="str">
        <f>"Q" &amp; ROUNDUP(MONTH(Table1[[#This Row],[Date]])/3, 0) &amp; "'" &amp; RIGHT(YEAR(Table1[[#This Row],[Date]]), 2)</f>
        <v>Q4'23</v>
      </c>
      <c r="K1389" t="str">
        <f>VLOOKUP(Table1[[#This Row],[Store ID]],Table3[[Store ID]:[City]],4,FALSE)</f>
        <v>Dallas</v>
      </c>
      <c r="L1389" t="str">
        <f>VLOOKUP(Table1[[#This Row],[Product Code]],Table4[[Product Code]:[Brand]],5,FALSE)</f>
        <v>ASUS</v>
      </c>
      <c r="M1389" t="str">
        <f>VLOOKUP(Table1[[#This Row],[Product Code]],Table4[[Product Code]:[Product Category]],3,FALSE)</f>
        <v>Gaming Consoles</v>
      </c>
      <c r="N1389" t="str">
        <f>_xlfn.XLOOKUP(Table1[[#This Row],[Product Code]],Table4[Product Code],Table4[Subcategory])</f>
        <v>VR Headsets</v>
      </c>
    </row>
    <row r="1390" spans="2:14" x14ac:dyDescent="0.3">
      <c r="B1390" s="26" t="s">
        <v>27</v>
      </c>
      <c r="C1390" s="26" t="str">
        <f>IF(_xlfn.XLOOKUP(TRIM(Table1[[#This Row],[Store ID]]), 'Stores Details'!B1392:B1411, 'Stores Details'!G1392:G1411, "") = "Inactive", "Yes", "No")</f>
        <v>No</v>
      </c>
      <c r="D1390" s="14" t="s">
        <v>40</v>
      </c>
      <c r="E1390" s="51">
        <v>45516</v>
      </c>
      <c r="F1390" s="14">
        <v>15</v>
      </c>
      <c r="G1390" s="17">
        <v>20306.849999999999</v>
      </c>
      <c r="H1390" s="27">
        <v>14616.900000000001</v>
      </c>
      <c r="I1390">
        <f>YEAR(Table1[[#This Row],[Date]])</f>
        <v>2024</v>
      </c>
      <c r="J1390" t="str">
        <f>"Q" &amp; ROUNDUP(MONTH(Table1[[#This Row],[Date]])/3, 0) &amp; "'" &amp; RIGHT(YEAR(Table1[[#This Row],[Date]]), 2)</f>
        <v>Q3'24</v>
      </c>
      <c r="K1390" t="str">
        <f>VLOOKUP(Table1[[#This Row],[Store ID]],Table3[[Store ID]:[City]],4,FALSE)</f>
        <v>New York</v>
      </c>
      <c r="L1390" t="str">
        <f>VLOOKUP(Table1[[#This Row],[Product Code]],Table4[[Product Code]:[Brand]],5,FALSE)</f>
        <v>HP</v>
      </c>
      <c r="M1390" t="str">
        <f>VLOOKUP(Table1[[#This Row],[Product Code]],Table4[[Product Code]:[Product Category]],3,FALSE)</f>
        <v>Gaming Consoles</v>
      </c>
      <c r="N1390" t="str">
        <f>_xlfn.XLOOKUP(Table1[[#This Row],[Product Code]],Table4[Product Code],Table4[Subcategory])</f>
        <v>Game Consoles</v>
      </c>
    </row>
    <row r="1391" spans="2:14" x14ac:dyDescent="0.3">
      <c r="B1391" s="26" t="s">
        <v>21</v>
      </c>
      <c r="C1391" s="26" t="str">
        <f>IF(_xlfn.XLOOKUP(TRIM(Table1[[#This Row],[Store ID]]), 'Stores Details'!B1393:B1412, 'Stores Details'!G1393:G1412, "") = "Inactive", "Yes", "No")</f>
        <v>No</v>
      </c>
      <c r="D1391" s="14" t="s">
        <v>75</v>
      </c>
      <c r="E1391" s="51">
        <v>45038</v>
      </c>
      <c r="F1391" s="14">
        <v>23</v>
      </c>
      <c r="G1391" s="17">
        <v>3750.15</v>
      </c>
      <c r="H1391" s="27">
        <v>2900.53</v>
      </c>
      <c r="I1391">
        <f>YEAR(Table1[[#This Row],[Date]])</f>
        <v>2023</v>
      </c>
      <c r="J1391" t="str">
        <f>"Q" &amp; ROUNDUP(MONTH(Table1[[#This Row],[Date]])/3, 0) &amp; "'" &amp; RIGHT(YEAR(Table1[[#This Row],[Date]]), 2)</f>
        <v>Q2'23</v>
      </c>
      <c r="K1391" t="str">
        <f>VLOOKUP(Table1[[#This Row],[Store ID]],Table3[[Store ID]:[City]],4,FALSE)</f>
        <v>Raleigh</v>
      </c>
      <c r="L1391" t="str">
        <f>VLOOKUP(Table1[[#This Row],[Product Code]],Table4[[Product Code]:[Brand]],5,FALSE)</f>
        <v>VoltEdge</v>
      </c>
      <c r="M1391" t="str">
        <f>VLOOKUP(Table1[[#This Row],[Product Code]],Table4[[Product Code]:[Product Category]],3,FALSE)</f>
        <v>Accessories</v>
      </c>
      <c r="N1391" t="str">
        <f>_xlfn.XLOOKUP(Table1[[#This Row],[Product Code]],Table4[Product Code],Table4[Subcategory])</f>
        <v>Keyboards</v>
      </c>
    </row>
    <row r="1392" spans="2:14" x14ac:dyDescent="0.3">
      <c r="B1392" s="26" t="s">
        <v>21</v>
      </c>
      <c r="C1392" s="26" t="str">
        <f>IF(_xlfn.XLOOKUP(TRIM(Table1[[#This Row],[Store ID]]), 'Stores Details'!B1394:B1413, 'Stores Details'!G1394:G1413, "") = "Inactive", "Yes", "No")</f>
        <v>No</v>
      </c>
      <c r="D1392" s="14" t="s">
        <v>71</v>
      </c>
      <c r="E1392" s="51">
        <v>44929</v>
      </c>
      <c r="F1392" s="14">
        <v>14</v>
      </c>
      <c r="G1392" s="17">
        <v>3629.7799999999997</v>
      </c>
      <c r="H1392" s="27">
        <v>2372.58</v>
      </c>
      <c r="I1392">
        <f>YEAR(Table1[[#This Row],[Date]])</f>
        <v>2023</v>
      </c>
      <c r="J1392" t="str">
        <f>"Q" &amp; ROUNDUP(MONTH(Table1[[#This Row],[Date]])/3, 0) &amp; "'" &amp; RIGHT(YEAR(Table1[[#This Row],[Date]]), 2)</f>
        <v>Q1'23</v>
      </c>
      <c r="K1392" t="str">
        <f>VLOOKUP(Table1[[#This Row],[Store ID]],Table3[[Store ID]:[City]],4,FALSE)</f>
        <v>Raleigh</v>
      </c>
      <c r="L1392" t="str">
        <f>VLOOKUP(Table1[[#This Row],[Product Code]],Table4[[Product Code]:[Brand]],5,FALSE)</f>
        <v>HP</v>
      </c>
      <c r="M1392" t="str">
        <f>VLOOKUP(Table1[[#This Row],[Product Code]],Table4[[Product Code]:[Product Category]],3,FALSE)</f>
        <v>Smart Gadgets</v>
      </c>
      <c r="N1392" t="str">
        <f>_xlfn.XLOOKUP(Table1[[#This Row],[Product Code]],Table4[Product Code],Table4[Subcategory])</f>
        <v>Smart Speakers</v>
      </c>
    </row>
    <row r="1393" spans="2:14" x14ac:dyDescent="0.3">
      <c r="B1393" s="26" t="s">
        <v>18</v>
      </c>
      <c r="C1393" s="26" t="str">
        <f>IF(_xlfn.XLOOKUP(TRIM(Table1[[#This Row],[Store ID]]), 'Stores Details'!B1395:B1414, 'Stores Details'!G1395:G1414, "") = "Inactive", "Yes", "No")</f>
        <v>No</v>
      </c>
      <c r="D1393" s="14" t="s">
        <v>50</v>
      </c>
      <c r="E1393" s="51">
        <v>44934</v>
      </c>
      <c r="F1393" s="14">
        <v>24</v>
      </c>
      <c r="G1393" s="17">
        <v>28750.080000000002</v>
      </c>
      <c r="H1393" s="27">
        <v>21181.199999999997</v>
      </c>
      <c r="I1393">
        <f>YEAR(Table1[[#This Row],[Date]])</f>
        <v>2023</v>
      </c>
      <c r="J1393" t="str">
        <f>"Q" &amp; ROUNDUP(MONTH(Table1[[#This Row],[Date]])/3, 0) &amp; "'" &amp; RIGHT(YEAR(Table1[[#This Row],[Date]]), 2)</f>
        <v>Q1'23</v>
      </c>
      <c r="K1393" t="str">
        <f>VLOOKUP(Table1[[#This Row],[Store ID]],Table3[[Store ID]:[City]],4,FALSE)</f>
        <v>Minneapolis</v>
      </c>
      <c r="L1393" t="str">
        <f>VLOOKUP(Table1[[#This Row],[Product Code]],Table4[[Product Code]:[Brand]],5,FALSE)</f>
        <v>VoltEdge</v>
      </c>
      <c r="M1393" t="str">
        <f>VLOOKUP(Table1[[#This Row],[Product Code]],Table4[[Product Code]:[Product Category]],3,FALSE)</f>
        <v>Smart Gadgets</v>
      </c>
      <c r="N1393" t="str">
        <f>_xlfn.XLOOKUP(Table1[[#This Row],[Product Code]],Table4[Product Code],Table4[Subcategory])</f>
        <v>Fitness Bands</v>
      </c>
    </row>
    <row r="1394" spans="2:14" x14ac:dyDescent="0.3">
      <c r="B1394" s="26" t="s">
        <v>14</v>
      </c>
      <c r="C1394" s="26" t="str">
        <f>IF(_xlfn.XLOOKUP(TRIM(Table1[[#This Row],[Store ID]]), 'Stores Details'!B1396:B1415, 'Stores Details'!G1396:G1415, "") = "Inactive", "Yes", "No")</f>
        <v>No</v>
      </c>
      <c r="D1394" s="14" t="s">
        <v>72</v>
      </c>
      <c r="E1394" s="51">
        <v>44976</v>
      </c>
      <c r="F1394" s="14">
        <v>30</v>
      </c>
      <c r="G1394" s="17">
        <v>16094.400000000001</v>
      </c>
      <c r="H1394" s="27">
        <v>11730.9</v>
      </c>
      <c r="I1394">
        <f>YEAR(Table1[[#This Row],[Date]])</f>
        <v>2023</v>
      </c>
      <c r="J1394" t="str">
        <f>"Q" &amp; ROUNDUP(MONTH(Table1[[#This Row],[Date]])/3, 0) &amp; "'" &amp; RIGHT(YEAR(Table1[[#This Row],[Date]]), 2)</f>
        <v>Q1'23</v>
      </c>
      <c r="K1394" t="str">
        <f>VLOOKUP(Table1[[#This Row],[Store ID]],Table3[[Store ID]:[City]],4,FALSE)</f>
        <v>Los Angeles</v>
      </c>
      <c r="L1394" t="str">
        <f>VLOOKUP(Table1[[#This Row],[Product Code]],Table4[[Product Code]:[Brand]],5,FALSE)</f>
        <v>VoltEdge</v>
      </c>
      <c r="M1394" t="str">
        <f>VLOOKUP(Table1[[#This Row],[Product Code]],Table4[[Product Code]:[Product Category]],3,FALSE)</f>
        <v>Gaming Consoles</v>
      </c>
      <c r="N1394" t="str">
        <f>_xlfn.XLOOKUP(Table1[[#This Row],[Product Code]],Table4[Product Code],Table4[Subcategory])</f>
        <v>Game Consoles</v>
      </c>
    </row>
    <row r="1395" spans="2:14" x14ac:dyDescent="0.3">
      <c r="B1395" s="26" t="s">
        <v>19</v>
      </c>
      <c r="C1395" s="26" t="str">
        <f>IF(_xlfn.XLOOKUP(TRIM(Table1[[#This Row],[Store ID]]), 'Stores Details'!B1397:B1416, 'Stores Details'!G1397:G1416, "") = "Inactive", "Yes", "No")</f>
        <v>No</v>
      </c>
      <c r="D1395" s="14" t="s">
        <v>38</v>
      </c>
      <c r="E1395" s="51">
        <v>45491</v>
      </c>
      <c r="F1395" s="14">
        <v>19</v>
      </c>
      <c r="G1395" s="17">
        <v>22242.160000000003</v>
      </c>
      <c r="H1395" s="27">
        <v>17768.23</v>
      </c>
      <c r="I1395">
        <f>YEAR(Table1[[#This Row],[Date]])</f>
        <v>2024</v>
      </c>
      <c r="J1395" t="str">
        <f>"Q" &amp; ROUNDUP(MONTH(Table1[[#This Row],[Date]])/3, 0) &amp; "'" &amp; RIGHT(YEAR(Table1[[#This Row],[Date]]), 2)</f>
        <v>Q3'24</v>
      </c>
      <c r="K1395" t="str">
        <f>VLOOKUP(Table1[[#This Row],[Store ID]],Table3[[Store ID]:[City]],4,FALSE)</f>
        <v>Honolulu</v>
      </c>
      <c r="L1395" t="str">
        <f>VLOOKUP(Table1[[#This Row],[Product Code]],Table4[[Product Code]:[Brand]],5,FALSE)</f>
        <v>HP</v>
      </c>
      <c r="M1395" t="str">
        <f>VLOOKUP(Table1[[#This Row],[Product Code]],Table4[[Product Code]:[Product Category]],3,FALSE)</f>
        <v>Gaming Consoles</v>
      </c>
      <c r="N1395" t="str">
        <f>_xlfn.XLOOKUP(Table1[[#This Row],[Product Code]],Table4[Product Code],Table4[Subcategory])</f>
        <v>Game Consoles</v>
      </c>
    </row>
    <row r="1396" spans="2:14" x14ac:dyDescent="0.3">
      <c r="B1396" s="26" t="s">
        <v>30</v>
      </c>
      <c r="C1396" s="26" t="str">
        <f>IF(_xlfn.XLOOKUP(TRIM(Table1[[#This Row],[Store ID]]), 'Stores Details'!B1398:B1417, 'Stores Details'!G1398:G1417, "") = "Inactive", "Yes", "No")</f>
        <v>No</v>
      </c>
      <c r="D1396" s="14" t="s">
        <v>31</v>
      </c>
      <c r="E1396" s="51">
        <v>45482</v>
      </c>
      <c r="F1396" s="14">
        <v>2</v>
      </c>
      <c r="G1396" s="17">
        <v>1214.46</v>
      </c>
      <c r="H1396" s="27">
        <v>744.68</v>
      </c>
      <c r="I1396">
        <f>YEAR(Table1[[#This Row],[Date]])</f>
        <v>2024</v>
      </c>
      <c r="J1396" t="str">
        <f>"Q" &amp; ROUNDUP(MONTH(Table1[[#This Row],[Date]])/3, 0) &amp; "'" &amp; RIGHT(YEAR(Table1[[#This Row],[Date]]), 2)</f>
        <v>Q3'24</v>
      </c>
      <c r="K1396" t="str">
        <f>VLOOKUP(Table1[[#This Row],[Store ID]],Table3[[Store ID]:[City]],4,FALSE)</f>
        <v>Nashville</v>
      </c>
      <c r="L1396" t="str">
        <f>VLOOKUP(Table1[[#This Row],[Product Code]],Table4[[Product Code]:[Brand]],5,FALSE)</f>
        <v>VoltEdge</v>
      </c>
      <c r="M1396" t="str">
        <f>VLOOKUP(Table1[[#This Row],[Product Code]],Table4[[Product Code]:[Product Category]],3,FALSE)</f>
        <v>Laptops</v>
      </c>
      <c r="N1396" t="str">
        <f>_xlfn.XLOOKUP(Table1[[#This Row],[Product Code]],Table4[Product Code],Table4[Subcategory])</f>
        <v>Ultrabooks</v>
      </c>
    </row>
    <row r="1397" spans="2:14" x14ac:dyDescent="0.3">
      <c r="B1397" s="26" t="s">
        <v>23</v>
      </c>
      <c r="C1397" s="26" t="str">
        <f>IF(_xlfn.XLOOKUP(TRIM(Table1[[#This Row],[Store ID]]), 'Stores Details'!B1399:B1418, 'Stores Details'!G1399:G1418, "") = "Inactive", "Yes", "No")</f>
        <v>No</v>
      </c>
      <c r="D1397" s="14" t="s">
        <v>70</v>
      </c>
      <c r="E1397" s="51">
        <v>45149</v>
      </c>
      <c r="F1397" s="14">
        <v>11</v>
      </c>
      <c r="G1397" s="17">
        <v>5976.96</v>
      </c>
      <c r="H1397" s="27">
        <v>4252.38</v>
      </c>
      <c r="I1397">
        <f>YEAR(Table1[[#This Row],[Date]])</f>
        <v>2023</v>
      </c>
      <c r="J1397" t="str">
        <f>"Q" &amp; ROUNDUP(MONTH(Table1[[#This Row],[Date]])/3, 0) &amp; "'" &amp; RIGHT(YEAR(Table1[[#This Row],[Date]]), 2)</f>
        <v>Q3'23</v>
      </c>
      <c r="K1397" t="str">
        <f>VLOOKUP(Table1[[#This Row],[Store ID]],Table3[[Store ID]:[City]],4,FALSE)</f>
        <v>San Francisco</v>
      </c>
      <c r="L1397" t="str">
        <f>VLOOKUP(Table1[[#This Row],[Product Code]],Table4[[Product Code]:[Brand]],5,FALSE)</f>
        <v>VoltEdge</v>
      </c>
      <c r="M1397" t="str">
        <f>VLOOKUP(Table1[[#This Row],[Product Code]],Table4[[Product Code]:[Product Category]],3,FALSE)</f>
        <v>Headphones</v>
      </c>
      <c r="N1397" t="str">
        <f>_xlfn.XLOOKUP(Table1[[#This Row],[Product Code]],Table4[Product Code],Table4[Subcategory])</f>
        <v>Wireless Headphones</v>
      </c>
    </row>
    <row r="1398" spans="2:14" x14ac:dyDescent="0.3">
      <c r="B1398" s="26" t="s">
        <v>14</v>
      </c>
      <c r="C1398" s="26" t="str">
        <f>IF(_xlfn.XLOOKUP(TRIM(Table1[[#This Row],[Store ID]]), 'Stores Details'!B1400:B1419, 'Stores Details'!G1400:G1419, "") = "Inactive", "Yes", "No")</f>
        <v>No</v>
      </c>
      <c r="D1398" s="14" t="s">
        <v>65</v>
      </c>
      <c r="E1398" s="51">
        <v>45584</v>
      </c>
      <c r="F1398" s="14">
        <v>42</v>
      </c>
      <c r="G1398" s="17">
        <v>60702.6</v>
      </c>
      <c r="H1398" s="27">
        <v>40751.339999999997</v>
      </c>
      <c r="I1398">
        <f>YEAR(Table1[[#This Row],[Date]])</f>
        <v>2024</v>
      </c>
      <c r="J1398" t="str">
        <f>"Q" &amp; ROUNDUP(MONTH(Table1[[#This Row],[Date]])/3, 0) &amp; "'" &amp; RIGHT(YEAR(Table1[[#This Row],[Date]]), 2)</f>
        <v>Q4'24</v>
      </c>
      <c r="K1398" t="str">
        <f>VLOOKUP(Table1[[#This Row],[Store ID]],Table3[[Store ID]:[City]],4,FALSE)</f>
        <v>Los Angeles</v>
      </c>
      <c r="L1398" t="str">
        <f>VLOOKUP(Table1[[#This Row],[Product Code]],Table4[[Product Code]:[Brand]],5,FALSE)</f>
        <v>VoltEdge</v>
      </c>
      <c r="M1398" t="str">
        <f>VLOOKUP(Table1[[#This Row],[Product Code]],Table4[[Product Code]:[Product Category]],3,FALSE)</f>
        <v>Smart Gadgets</v>
      </c>
      <c r="N1398" t="str">
        <f>_xlfn.XLOOKUP(Table1[[#This Row],[Product Code]],Table4[Product Code],Table4[Subcategory])</f>
        <v>Smartwatches</v>
      </c>
    </row>
    <row r="1399" spans="2:14" x14ac:dyDescent="0.3">
      <c r="B1399" s="26" t="s">
        <v>29</v>
      </c>
      <c r="C1399" s="26" t="str">
        <f>IF(_xlfn.XLOOKUP(TRIM(Table1[[#This Row],[Store ID]]), 'Stores Details'!B1401:B1420, 'Stores Details'!G1401:G1420, "") = "Inactive", "Yes", "No")</f>
        <v>No</v>
      </c>
      <c r="D1399" s="14" t="s">
        <v>46</v>
      </c>
      <c r="E1399" s="51">
        <v>45436</v>
      </c>
      <c r="F1399" s="14">
        <v>18</v>
      </c>
      <c r="G1399" s="17">
        <v>15901.199999999999</v>
      </c>
      <c r="H1399" s="27">
        <v>10880.82</v>
      </c>
      <c r="I1399">
        <f>YEAR(Table1[[#This Row],[Date]])</f>
        <v>2024</v>
      </c>
      <c r="J1399" t="str">
        <f>"Q" &amp; ROUNDUP(MONTH(Table1[[#This Row],[Date]])/3, 0) &amp; "'" &amp; RIGHT(YEAR(Table1[[#This Row],[Date]]), 2)</f>
        <v>Q2'24</v>
      </c>
      <c r="K1399" t="str">
        <f>VLOOKUP(Table1[[#This Row],[Store ID]],Table3[[Store ID]:[City]],4,FALSE)</f>
        <v>Kansas City</v>
      </c>
      <c r="L1399" t="str">
        <f>VLOOKUP(Table1[[#This Row],[Product Code]],Table4[[Product Code]:[Brand]],5,FALSE)</f>
        <v>Bose</v>
      </c>
      <c r="M1399" t="str">
        <f>VLOOKUP(Table1[[#This Row],[Product Code]],Table4[[Product Code]:[Product Category]],3,FALSE)</f>
        <v>Headphones</v>
      </c>
      <c r="N1399" t="str">
        <f>_xlfn.XLOOKUP(Table1[[#This Row],[Product Code]],Table4[Product Code],Table4[Subcategory])</f>
        <v>Wireless Headphones</v>
      </c>
    </row>
    <row r="1400" spans="2:14" x14ac:dyDescent="0.3">
      <c r="B1400" s="26" t="s">
        <v>21</v>
      </c>
      <c r="C1400" s="26" t="str">
        <f>IF(_xlfn.XLOOKUP(TRIM(Table1[[#This Row],[Store ID]]), 'Stores Details'!B1402:B1421, 'Stores Details'!G1402:G1421, "") = "Inactive", "Yes", "No")</f>
        <v>No</v>
      </c>
      <c r="D1400" s="14" t="s">
        <v>42</v>
      </c>
      <c r="E1400" s="51">
        <v>45475</v>
      </c>
      <c r="F1400" s="14">
        <v>1</v>
      </c>
      <c r="G1400" s="17">
        <v>1275.6099999999999</v>
      </c>
      <c r="H1400" s="27">
        <v>795.39</v>
      </c>
      <c r="I1400">
        <f>YEAR(Table1[[#This Row],[Date]])</f>
        <v>2024</v>
      </c>
      <c r="J1400" t="str">
        <f>"Q" &amp; ROUNDUP(MONTH(Table1[[#This Row],[Date]])/3, 0) &amp; "'" &amp; RIGHT(YEAR(Table1[[#This Row],[Date]]), 2)</f>
        <v>Q3'24</v>
      </c>
      <c r="K1400" t="str">
        <f>VLOOKUP(Table1[[#This Row],[Store ID]],Table3[[Store ID]:[City]],4,FALSE)</f>
        <v>Raleigh</v>
      </c>
      <c r="L1400" t="str">
        <f>VLOOKUP(Table1[[#This Row],[Product Code]],Table4[[Product Code]:[Brand]],5,FALSE)</f>
        <v>Dell</v>
      </c>
      <c r="M1400" t="str">
        <f>VLOOKUP(Table1[[#This Row],[Product Code]],Table4[[Product Code]:[Product Category]],3,FALSE)</f>
        <v>Headphones</v>
      </c>
      <c r="N1400" t="str">
        <f>_xlfn.XLOOKUP(Table1[[#This Row],[Product Code]],Table4[Product Code],Table4[Subcategory])</f>
        <v>Wired Headphones</v>
      </c>
    </row>
    <row r="1401" spans="2:14" x14ac:dyDescent="0.3">
      <c r="B1401" s="26" t="s">
        <v>29</v>
      </c>
      <c r="C1401" s="26" t="str">
        <f>IF(_xlfn.XLOOKUP(TRIM(Table1[[#This Row],[Store ID]]), 'Stores Details'!B1403:B1422, 'Stores Details'!G1403:G1422, "") = "Inactive", "Yes", "No")</f>
        <v>No</v>
      </c>
      <c r="D1401" s="14" t="s">
        <v>46</v>
      </c>
      <c r="E1401" s="51">
        <v>45556</v>
      </c>
      <c r="F1401" s="14">
        <v>3</v>
      </c>
      <c r="G1401" s="17">
        <v>2650.2</v>
      </c>
      <c r="H1401" s="27">
        <v>1813.47</v>
      </c>
      <c r="I1401">
        <f>YEAR(Table1[[#This Row],[Date]])</f>
        <v>2024</v>
      </c>
      <c r="J1401" t="str">
        <f>"Q" &amp; ROUNDUP(MONTH(Table1[[#This Row],[Date]])/3, 0) &amp; "'" &amp; RIGHT(YEAR(Table1[[#This Row],[Date]]), 2)</f>
        <v>Q3'24</v>
      </c>
      <c r="K1401" t="str">
        <f>VLOOKUP(Table1[[#This Row],[Store ID]],Table3[[Store ID]:[City]],4,FALSE)</f>
        <v>Kansas City</v>
      </c>
      <c r="L1401" t="str">
        <f>VLOOKUP(Table1[[#This Row],[Product Code]],Table4[[Product Code]:[Brand]],5,FALSE)</f>
        <v>Bose</v>
      </c>
      <c r="M1401" t="str">
        <f>VLOOKUP(Table1[[#This Row],[Product Code]],Table4[[Product Code]:[Product Category]],3,FALSE)</f>
        <v>Headphones</v>
      </c>
      <c r="N1401" t="str">
        <f>_xlfn.XLOOKUP(Table1[[#This Row],[Product Code]],Table4[Product Code],Table4[Subcategory])</f>
        <v>Wireless Headphones</v>
      </c>
    </row>
    <row r="1402" spans="2:14" x14ac:dyDescent="0.3">
      <c r="B1402" s="26" t="s">
        <v>14</v>
      </c>
      <c r="C1402" s="26" t="str">
        <f>IF(_xlfn.XLOOKUP(TRIM(Table1[[#This Row],[Store ID]]), 'Stores Details'!B1404:B1423, 'Stores Details'!G1404:G1423, "") = "Inactive", "Yes", "No")</f>
        <v>No</v>
      </c>
      <c r="D1402" s="14" t="s">
        <v>60</v>
      </c>
      <c r="E1402" s="51">
        <v>45635</v>
      </c>
      <c r="F1402" s="14">
        <v>41</v>
      </c>
      <c r="G1402" s="17">
        <v>8851.49</v>
      </c>
      <c r="H1402" s="27">
        <v>6407.0700000000006</v>
      </c>
      <c r="I1402">
        <f>YEAR(Table1[[#This Row],[Date]])</f>
        <v>2024</v>
      </c>
      <c r="J1402" t="str">
        <f>"Q" &amp; ROUNDUP(MONTH(Table1[[#This Row],[Date]])/3, 0) &amp; "'" &amp; RIGHT(YEAR(Table1[[#This Row],[Date]]), 2)</f>
        <v>Q4'24</v>
      </c>
      <c r="K1402" t="str">
        <f>VLOOKUP(Table1[[#This Row],[Store ID]],Table3[[Store ID]:[City]],4,FALSE)</f>
        <v>Los Angeles</v>
      </c>
      <c r="L1402" t="str">
        <f>VLOOKUP(Table1[[#This Row],[Product Code]],Table4[[Product Code]:[Brand]],5,FALSE)</f>
        <v>Dell</v>
      </c>
      <c r="M1402" t="str">
        <f>VLOOKUP(Table1[[#This Row],[Product Code]],Table4[[Product Code]:[Product Category]],3,FALSE)</f>
        <v>Accessories</v>
      </c>
      <c r="N1402" t="str">
        <f>_xlfn.XLOOKUP(Table1[[#This Row],[Product Code]],Table4[Product Code],Table4[Subcategory])</f>
        <v>Chargers</v>
      </c>
    </row>
    <row r="1403" spans="2:14" x14ac:dyDescent="0.3">
      <c r="B1403" s="26" t="s">
        <v>14</v>
      </c>
      <c r="C1403" s="26" t="str">
        <f>IF(_xlfn.XLOOKUP(TRIM(Table1[[#This Row],[Store ID]]), 'Stores Details'!B1405:B1424, 'Stores Details'!G1405:G1424, "") = "Inactive", "Yes", "No")</f>
        <v>No</v>
      </c>
      <c r="D1403" s="14" t="s">
        <v>62</v>
      </c>
      <c r="E1403" s="51">
        <v>45338</v>
      </c>
      <c r="F1403" s="14">
        <v>28</v>
      </c>
      <c r="G1403" s="17">
        <v>18284</v>
      </c>
      <c r="H1403" s="27">
        <v>13696.199999999999</v>
      </c>
      <c r="I1403">
        <f>YEAR(Table1[[#This Row],[Date]])</f>
        <v>2024</v>
      </c>
      <c r="J1403" t="str">
        <f>"Q" &amp; ROUNDUP(MONTH(Table1[[#This Row],[Date]])/3, 0) &amp; "'" &amp; RIGHT(YEAR(Table1[[#This Row],[Date]]), 2)</f>
        <v>Q1'24</v>
      </c>
      <c r="K1403" t="str">
        <f>VLOOKUP(Table1[[#This Row],[Store ID]],Table3[[Store ID]:[City]],4,FALSE)</f>
        <v>Los Angeles</v>
      </c>
      <c r="L1403" t="str">
        <f>VLOOKUP(Table1[[#This Row],[Product Code]],Table4[[Product Code]:[Brand]],5,FALSE)</f>
        <v>ASUS</v>
      </c>
      <c r="M1403" t="str">
        <f>VLOOKUP(Table1[[#This Row],[Product Code]],Table4[[Product Code]:[Product Category]],3,FALSE)</f>
        <v>Laptops</v>
      </c>
      <c r="N1403" t="str">
        <f>_xlfn.XLOOKUP(Table1[[#This Row],[Product Code]],Table4[Product Code],Table4[Subcategory])</f>
        <v>Gaming Laptops</v>
      </c>
    </row>
    <row r="1404" spans="2:14" x14ac:dyDescent="0.3">
      <c r="B1404" s="26" t="s">
        <v>28</v>
      </c>
      <c r="C1404" s="26" t="str">
        <f>IF(_xlfn.XLOOKUP(TRIM(Table1[[#This Row],[Store ID]]), 'Stores Details'!B1406:B1425, 'Stores Details'!G1406:G1425, "") = "Inactive", "Yes", "No")</f>
        <v>No</v>
      </c>
      <c r="D1404" s="14" t="s">
        <v>61</v>
      </c>
      <c r="E1404" s="51">
        <v>45593</v>
      </c>
      <c r="F1404" s="14">
        <v>40</v>
      </c>
      <c r="G1404" s="17">
        <v>14176.800000000001</v>
      </c>
      <c r="H1404" s="27">
        <v>10122.4</v>
      </c>
      <c r="I1404">
        <f>YEAR(Table1[[#This Row],[Date]])</f>
        <v>2024</v>
      </c>
      <c r="J1404" t="str">
        <f>"Q" &amp; ROUNDUP(MONTH(Table1[[#This Row],[Date]])/3, 0) &amp; "'" &amp; RIGHT(YEAR(Table1[[#This Row],[Date]]), 2)</f>
        <v>Q4'24</v>
      </c>
      <c r="K1404" t="str">
        <f>VLOOKUP(Table1[[#This Row],[Store ID]],Table3[[Store ID]:[City]],4,FALSE)</f>
        <v>Portland</v>
      </c>
      <c r="L1404" t="str">
        <f>VLOOKUP(Table1[[#This Row],[Product Code]],Table4[[Product Code]:[Brand]],5,FALSE)</f>
        <v>VoltEdge</v>
      </c>
      <c r="M1404" t="str">
        <f>VLOOKUP(Table1[[#This Row],[Product Code]],Table4[[Product Code]:[Product Category]],3,FALSE)</f>
        <v>Headphones</v>
      </c>
      <c r="N1404" t="str">
        <f>_xlfn.XLOOKUP(Table1[[#This Row],[Product Code]],Table4[Product Code],Table4[Subcategory])</f>
        <v>Wired Headphones</v>
      </c>
    </row>
    <row r="1405" spans="2:14" x14ac:dyDescent="0.3">
      <c r="B1405" s="26" t="s">
        <v>22</v>
      </c>
      <c r="C1405" s="26" t="str">
        <f>IF(_xlfn.XLOOKUP(TRIM(Table1[[#This Row],[Store ID]]), 'Stores Details'!B1407:B1426, 'Stores Details'!G1407:G1426, "") = "Inactive", "Yes", "No")</f>
        <v>No</v>
      </c>
      <c r="D1405" s="14" t="s">
        <v>51</v>
      </c>
      <c r="E1405" s="51">
        <v>45169</v>
      </c>
      <c r="F1405" s="14">
        <v>11</v>
      </c>
      <c r="G1405" s="17">
        <v>3160.3</v>
      </c>
      <c r="H1405" s="27">
        <v>2559.37</v>
      </c>
      <c r="I1405">
        <f>YEAR(Table1[[#This Row],[Date]])</f>
        <v>2023</v>
      </c>
      <c r="J1405" t="str">
        <f>"Q" &amp; ROUNDUP(MONTH(Table1[[#This Row],[Date]])/3, 0) &amp; "'" &amp; RIGHT(YEAR(Table1[[#This Row],[Date]]), 2)</f>
        <v>Q3'23</v>
      </c>
      <c r="K1405" t="str">
        <f>VLOOKUP(Table1[[#This Row],[Store ID]],Table3[[Store ID]:[City]],4,FALSE)</f>
        <v>Detroit</v>
      </c>
      <c r="L1405" t="str">
        <f>VLOOKUP(Table1[[#This Row],[Product Code]],Table4[[Product Code]:[Brand]],5,FALSE)</f>
        <v>Samsung</v>
      </c>
      <c r="M1405" t="str">
        <f>VLOOKUP(Table1[[#This Row],[Product Code]],Table4[[Product Code]:[Product Category]],3,FALSE)</f>
        <v>Accessories</v>
      </c>
      <c r="N1405" t="str">
        <f>_xlfn.XLOOKUP(Table1[[#This Row],[Product Code]],Table4[Product Code],Table4[Subcategory])</f>
        <v>Mice</v>
      </c>
    </row>
    <row r="1406" spans="2:14" x14ac:dyDescent="0.3">
      <c r="B1406" s="26" t="s">
        <v>21</v>
      </c>
      <c r="C1406" s="26" t="str">
        <f>IF(_xlfn.XLOOKUP(TRIM(Table1[[#This Row],[Store ID]]), 'Stores Details'!B1408:B1427, 'Stores Details'!G1408:G1427, "") = "Inactive", "Yes", "No")</f>
        <v>No</v>
      </c>
      <c r="D1406" s="14" t="s">
        <v>53</v>
      </c>
      <c r="E1406" s="51">
        <v>45441</v>
      </c>
      <c r="F1406" s="14">
        <v>20</v>
      </c>
      <c r="G1406" s="17">
        <v>1596.2</v>
      </c>
      <c r="H1406" s="27">
        <v>1280.3999999999999</v>
      </c>
      <c r="I1406">
        <f>YEAR(Table1[[#This Row],[Date]])</f>
        <v>2024</v>
      </c>
      <c r="J1406" t="str">
        <f>"Q" &amp; ROUNDUP(MONTH(Table1[[#This Row],[Date]])/3, 0) &amp; "'" &amp; RIGHT(YEAR(Table1[[#This Row],[Date]]), 2)</f>
        <v>Q2'24</v>
      </c>
      <c r="K1406" t="str">
        <f>VLOOKUP(Table1[[#This Row],[Store ID]],Table3[[Store ID]:[City]],4,FALSE)</f>
        <v>Raleigh</v>
      </c>
      <c r="L1406" t="str">
        <f>VLOOKUP(Table1[[#This Row],[Product Code]],Table4[[Product Code]:[Brand]],5,FALSE)</f>
        <v>HP</v>
      </c>
      <c r="M1406" t="str">
        <f>VLOOKUP(Table1[[#This Row],[Product Code]],Table4[[Product Code]:[Product Category]],3,FALSE)</f>
        <v>Laptops</v>
      </c>
      <c r="N1406" t="str">
        <f>_xlfn.XLOOKUP(Table1[[#This Row],[Product Code]],Table4[Product Code],Table4[Subcategory])</f>
        <v>Ultrabooks</v>
      </c>
    </row>
    <row r="1407" spans="2:14" x14ac:dyDescent="0.3">
      <c r="B1407" s="26" t="s">
        <v>29</v>
      </c>
      <c r="C1407" s="26" t="str">
        <f>IF(_xlfn.XLOOKUP(TRIM(Table1[[#This Row],[Store ID]]), 'Stores Details'!B1409:B1428, 'Stores Details'!G1409:G1428, "") = "Inactive", "Yes", "No")</f>
        <v>No</v>
      </c>
      <c r="D1407" s="14" t="s">
        <v>45</v>
      </c>
      <c r="E1407" s="51">
        <v>45446</v>
      </c>
      <c r="F1407" s="14">
        <v>14</v>
      </c>
      <c r="G1407" s="17">
        <v>9405.9</v>
      </c>
      <c r="H1407" s="27">
        <v>7428.26</v>
      </c>
      <c r="I1407">
        <f>YEAR(Table1[[#This Row],[Date]])</f>
        <v>2024</v>
      </c>
      <c r="J1407" t="str">
        <f>"Q" &amp; ROUNDUP(MONTH(Table1[[#This Row],[Date]])/3, 0) &amp; "'" &amp; RIGHT(YEAR(Table1[[#This Row],[Date]]), 2)</f>
        <v>Q2'24</v>
      </c>
      <c r="K1407" t="str">
        <f>VLOOKUP(Table1[[#This Row],[Store ID]],Table3[[Store ID]:[City]],4,FALSE)</f>
        <v>Kansas City</v>
      </c>
      <c r="L1407" t="str">
        <f>VLOOKUP(Table1[[#This Row],[Product Code]],Table4[[Product Code]:[Brand]],5,FALSE)</f>
        <v>VoltEdge</v>
      </c>
      <c r="M1407" t="str">
        <f>VLOOKUP(Table1[[#This Row],[Product Code]],Table4[[Product Code]:[Product Category]],3,FALSE)</f>
        <v>Accessories</v>
      </c>
      <c r="N1407" t="str">
        <f>_xlfn.XLOOKUP(Table1[[#This Row],[Product Code]],Table4[Product Code],Table4[Subcategory])</f>
        <v>Chargers</v>
      </c>
    </row>
    <row r="1408" spans="2:14" x14ac:dyDescent="0.3">
      <c r="B1408" s="26" t="s">
        <v>21</v>
      </c>
      <c r="C1408" s="26" t="str">
        <f>IF(_xlfn.XLOOKUP(TRIM(Table1[[#This Row],[Store ID]]), 'Stores Details'!B1410:B1429, 'Stores Details'!G1410:G1429, "") = "Inactive", "Yes", "No")</f>
        <v>No</v>
      </c>
      <c r="D1408" s="14" t="s">
        <v>32</v>
      </c>
      <c r="E1408" s="51">
        <v>45399</v>
      </c>
      <c r="F1408" s="14">
        <v>13</v>
      </c>
      <c r="G1408" s="17">
        <v>2378.7399999999998</v>
      </c>
      <c r="H1408" s="27">
        <v>1807.1299999999999</v>
      </c>
      <c r="I1408">
        <f>YEAR(Table1[[#This Row],[Date]])</f>
        <v>2024</v>
      </c>
      <c r="J1408" t="str">
        <f>"Q" &amp; ROUNDUP(MONTH(Table1[[#This Row],[Date]])/3, 0) &amp; "'" &amp; RIGHT(YEAR(Table1[[#This Row],[Date]]), 2)</f>
        <v>Q2'24</v>
      </c>
      <c r="K1408" t="str">
        <f>VLOOKUP(Table1[[#This Row],[Store ID]],Table3[[Store ID]:[City]],4,FALSE)</f>
        <v>Raleigh</v>
      </c>
      <c r="L1408" t="str">
        <f>VLOOKUP(Table1[[#This Row],[Product Code]],Table4[[Product Code]:[Brand]],5,FALSE)</f>
        <v>Sony</v>
      </c>
      <c r="M1408" t="str">
        <f>VLOOKUP(Table1[[#This Row],[Product Code]],Table4[[Product Code]:[Product Category]],3,FALSE)</f>
        <v>Accessories</v>
      </c>
      <c r="N1408" t="str">
        <f>_xlfn.XLOOKUP(Table1[[#This Row],[Product Code]],Table4[Product Code],Table4[Subcategory])</f>
        <v>Chargers</v>
      </c>
    </row>
    <row r="1409" spans="2:14" x14ac:dyDescent="0.3">
      <c r="B1409" s="26" t="s">
        <v>14</v>
      </c>
      <c r="C1409" s="26" t="str">
        <f>IF(_xlfn.XLOOKUP(TRIM(Table1[[#This Row],[Store ID]]), 'Stores Details'!B1411:B1430, 'Stores Details'!G1411:G1430, "") = "Inactive", "Yes", "No")</f>
        <v>No</v>
      </c>
      <c r="D1409" s="14" t="s">
        <v>75</v>
      </c>
      <c r="E1409" s="51">
        <v>45173</v>
      </c>
      <c r="F1409" s="14">
        <v>8</v>
      </c>
      <c r="G1409" s="17">
        <v>1304.4000000000001</v>
      </c>
      <c r="H1409" s="27">
        <v>1008.88</v>
      </c>
      <c r="I1409">
        <f>YEAR(Table1[[#This Row],[Date]])</f>
        <v>2023</v>
      </c>
      <c r="J1409" t="str">
        <f>"Q" &amp; ROUNDUP(MONTH(Table1[[#This Row],[Date]])/3, 0) &amp; "'" &amp; RIGHT(YEAR(Table1[[#This Row],[Date]]), 2)</f>
        <v>Q3'23</v>
      </c>
      <c r="K1409" t="str">
        <f>VLOOKUP(Table1[[#This Row],[Store ID]],Table3[[Store ID]:[City]],4,FALSE)</f>
        <v>Los Angeles</v>
      </c>
      <c r="L1409" t="str">
        <f>VLOOKUP(Table1[[#This Row],[Product Code]],Table4[[Product Code]:[Brand]],5,FALSE)</f>
        <v>VoltEdge</v>
      </c>
      <c r="M1409" t="str">
        <f>VLOOKUP(Table1[[#This Row],[Product Code]],Table4[[Product Code]:[Product Category]],3,FALSE)</f>
        <v>Accessories</v>
      </c>
      <c r="N1409" t="str">
        <f>_xlfn.XLOOKUP(Table1[[#This Row],[Product Code]],Table4[Product Code],Table4[Subcategory])</f>
        <v>Keyboards</v>
      </c>
    </row>
    <row r="1410" spans="2:14" x14ac:dyDescent="0.3">
      <c r="B1410" s="26" t="s">
        <v>14</v>
      </c>
      <c r="C1410" s="26" t="str">
        <f>IF(_xlfn.XLOOKUP(TRIM(Table1[[#This Row],[Store ID]]), 'Stores Details'!B1412:B1431, 'Stores Details'!G1412:G1431, "") = "Inactive", "Yes", "No")</f>
        <v>No</v>
      </c>
      <c r="D1410" s="14" t="s">
        <v>41</v>
      </c>
      <c r="E1410" s="51">
        <v>45620</v>
      </c>
      <c r="F1410" s="14">
        <v>31</v>
      </c>
      <c r="G1410" s="17">
        <v>14901.699999999999</v>
      </c>
      <c r="H1410" s="27">
        <v>9360.14</v>
      </c>
      <c r="I1410">
        <f>YEAR(Table1[[#This Row],[Date]])</f>
        <v>2024</v>
      </c>
      <c r="J1410" t="str">
        <f>"Q" &amp; ROUNDUP(MONTH(Table1[[#This Row],[Date]])/3, 0) &amp; "'" &amp; RIGHT(YEAR(Table1[[#This Row],[Date]]), 2)</f>
        <v>Q4'24</v>
      </c>
      <c r="K1410" t="str">
        <f>VLOOKUP(Table1[[#This Row],[Store ID]],Table3[[Store ID]:[City]],4,FALSE)</f>
        <v>Los Angeles</v>
      </c>
      <c r="L1410" t="str">
        <f>VLOOKUP(Table1[[#This Row],[Product Code]],Table4[[Product Code]:[Brand]],5,FALSE)</f>
        <v>VoltEdge</v>
      </c>
      <c r="M1410" t="str">
        <f>VLOOKUP(Table1[[#This Row],[Product Code]],Table4[[Product Code]:[Product Category]],3,FALSE)</f>
        <v>Laptops</v>
      </c>
      <c r="N1410" t="str">
        <f>_xlfn.XLOOKUP(Table1[[#This Row],[Product Code]],Table4[Product Code],Table4[Subcategory])</f>
        <v>Gaming Laptops</v>
      </c>
    </row>
    <row r="1411" spans="2:14" x14ac:dyDescent="0.3">
      <c r="B1411" s="26" t="s">
        <v>14</v>
      </c>
      <c r="C1411" s="26" t="str">
        <f>IF(_xlfn.XLOOKUP(TRIM(Table1[[#This Row],[Store ID]]), 'Stores Details'!B1413:B1432, 'Stores Details'!G1413:G1432, "") = "Inactive", "Yes", "No")</f>
        <v>No</v>
      </c>
      <c r="D1411" s="14" t="s">
        <v>74</v>
      </c>
      <c r="E1411" s="51">
        <v>45580</v>
      </c>
      <c r="F1411" s="14">
        <v>30</v>
      </c>
      <c r="G1411" s="17">
        <v>33933.299999999996</v>
      </c>
      <c r="H1411" s="27">
        <v>28168.5</v>
      </c>
      <c r="I1411">
        <f>YEAR(Table1[[#This Row],[Date]])</f>
        <v>2024</v>
      </c>
      <c r="J1411" t="str">
        <f>"Q" &amp; ROUNDUP(MONTH(Table1[[#This Row],[Date]])/3, 0) &amp; "'" &amp; RIGHT(YEAR(Table1[[#This Row],[Date]]), 2)</f>
        <v>Q4'24</v>
      </c>
      <c r="K1411" t="str">
        <f>VLOOKUP(Table1[[#This Row],[Store ID]],Table3[[Store ID]:[City]],4,FALSE)</f>
        <v>Los Angeles</v>
      </c>
      <c r="L1411" t="str">
        <f>VLOOKUP(Table1[[#This Row],[Product Code]],Table4[[Product Code]:[Brand]],5,FALSE)</f>
        <v>VoltEdge</v>
      </c>
      <c r="M1411" t="str">
        <f>VLOOKUP(Table1[[#This Row],[Product Code]],Table4[[Product Code]:[Product Category]],3,FALSE)</f>
        <v>Gaming Consoles</v>
      </c>
      <c r="N1411" t="str">
        <f>_xlfn.XLOOKUP(Table1[[#This Row],[Product Code]],Table4[Product Code],Table4[Subcategory])</f>
        <v>Gaming Headsets</v>
      </c>
    </row>
    <row r="1412" spans="2:14" x14ac:dyDescent="0.3">
      <c r="B1412" s="26" t="s">
        <v>24</v>
      </c>
      <c r="C1412" s="26" t="str">
        <f>IF(_xlfn.XLOOKUP(TRIM(Table1[[#This Row],[Store ID]]), 'Stores Details'!B1414:B1433, 'Stores Details'!G1414:G1433, "") = "Inactive", "Yes", "No")</f>
        <v>No</v>
      </c>
      <c r="D1412" s="14" t="s">
        <v>42</v>
      </c>
      <c r="E1412" s="51">
        <v>45621</v>
      </c>
      <c r="F1412" s="14">
        <v>40</v>
      </c>
      <c r="G1412" s="17">
        <v>51024.399999999994</v>
      </c>
      <c r="H1412" s="27">
        <v>31815.599999999999</v>
      </c>
      <c r="I1412">
        <f>YEAR(Table1[[#This Row],[Date]])</f>
        <v>2024</v>
      </c>
      <c r="J1412" t="str">
        <f>"Q" &amp; ROUNDUP(MONTH(Table1[[#This Row],[Date]])/3, 0) &amp; "'" &amp; RIGHT(YEAR(Table1[[#This Row],[Date]]), 2)</f>
        <v>Q4'24</v>
      </c>
      <c r="K1412" t="str">
        <f>VLOOKUP(Table1[[#This Row],[Store ID]],Table3[[Store ID]:[City]],4,FALSE)</f>
        <v>Atlanta</v>
      </c>
      <c r="L1412" t="str">
        <f>VLOOKUP(Table1[[#This Row],[Product Code]],Table4[[Product Code]:[Brand]],5,FALSE)</f>
        <v>Dell</v>
      </c>
      <c r="M1412" t="str">
        <f>VLOOKUP(Table1[[#This Row],[Product Code]],Table4[[Product Code]:[Product Category]],3,FALSE)</f>
        <v>Headphones</v>
      </c>
      <c r="N1412" t="str">
        <f>_xlfn.XLOOKUP(Table1[[#This Row],[Product Code]],Table4[Product Code],Table4[Subcategory])</f>
        <v>Wired Headphones</v>
      </c>
    </row>
    <row r="1413" spans="2:14" x14ac:dyDescent="0.3">
      <c r="B1413" s="26" t="s">
        <v>14</v>
      </c>
      <c r="C1413" s="26" t="str">
        <f>IF(_xlfn.XLOOKUP(TRIM(Table1[[#This Row],[Store ID]]), 'Stores Details'!B1415:B1434, 'Stores Details'!G1415:G1434, "") = "Inactive", "Yes", "No")</f>
        <v>No</v>
      </c>
      <c r="D1413" s="14" t="s">
        <v>41</v>
      </c>
      <c r="E1413" s="51">
        <v>45554</v>
      </c>
      <c r="F1413" s="14">
        <v>6</v>
      </c>
      <c r="G1413" s="17">
        <v>2884.2</v>
      </c>
      <c r="H1413" s="27">
        <v>1811.6399999999999</v>
      </c>
      <c r="I1413">
        <f>YEAR(Table1[[#This Row],[Date]])</f>
        <v>2024</v>
      </c>
      <c r="J1413" t="str">
        <f>"Q" &amp; ROUNDUP(MONTH(Table1[[#This Row],[Date]])/3, 0) &amp; "'" &amp; RIGHT(YEAR(Table1[[#This Row],[Date]]), 2)</f>
        <v>Q3'24</v>
      </c>
      <c r="K1413" t="str">
        <f>VLOOKUP(Table1[[#This Row],[Store ID]],Table3[[Store ID]:[City]],4,FALSE)</f>
        <v>Los Angeles</v>
      </c>
      <c r="L1413" t="str">
        <f>VLOOKUP(Table1[[#This Row],[Product Code]],Table4[[Product Code]:[Brand]],5,FALSE)</f>
        <v>VoltEdge</v>
      </c>
      <c r="M1413" t="str">
        <f>VLOOKUP(Table1[[#This Row],[Product Code]],Table4[[Product Code]:[Product Category]],3,FALSE)</f>
        <v>Laptops</v>
      </c>
      <c r="N1413" t="str">
        <f>_xlfn.XLOOKUP(Table1[[#This Row],[Product Code]],Table4[Product Code],Table4[Subcategory])</f>
        <v>Gaming Laptops</v>
      </c>
    </row>
    <row r="1414" spans="2:14" x14ac:dyDescent="0.3">
      <c r="B1414" s="26" t="s">
        <v>14</v>
      </c>
      <c r="C1414" s="26" t="str">
        <f>IF(_xlfn.XLOOKUP(TRIM(Table1[[#This Row],[Store ID]]), 'Stores Details'!B1416:B1435, 'Stores Details'!G1416:G1435, "") = "Inactive", "Yes", "No")</f>
        <v>No</v>
      </c>
      <c r="D1414" s="14" t="s">
        <v>45</v>
      </c>
      <c r="E1414" s="51">
        <v>45501</v>
      </c>
      <c r="F1414" s="14">
        <v>8</v>
      </c>
      <c r="G1414" s="17">
        <v>5374.8</v>
      </c>
      <c r="H1414" s="27">
        <v>4244.72</v>
      </c>
      <c r="I1414">
        <f>YEAR(Table1[[#This Row],[Date]])</f>
        <v>2024</v>
      </c>
      <c r="J1414" t="str">
        <f>"Q" &amp; ROUNDUP(MONTH(Table1[[#This Row],[Date]])/3, 0) &amp; "'" &amp; RIGHT(YEAR(Table1[[#This Row],[Date]]), 2)</f>
        <v>Q3'24</v>
      </c>
      <c r="K1414" t="str">
        <f>VLOOKUP(Table1[[#This Row],[Store ID]],Table3[[Store ID]:[City]],4,FALSE)</f>
        <v>Los Angeles</v>
      </c>
      <c r="L1414" t="str">
        <f>VLOOKUP(Table1[[#This Row],[Product Code]],Table4[[Product Code]:[Brand]],5,FALSE)</f>
        <v>VoltEdge</v>
      </c>
      <c r="M1414" t="str">
        <f>VLOOKUP(Table1[[#This Row],[Product Code]],Table4[[Product Code]:[Product Category]],3,FALSE)</f>
        <v>Accessories</v>
      </c>
      <c r="N1414" t="str">
        <f>_xlfn.XLOOKUP(Table1[[#This Row],[Product Code]],Table4[Product Code],Table4[Subcategory])</f>
        <v>Chargers</v>
      </c>
    </row>
    <row r="1415" spans="2:14" x14ac:dyDescent="0.3">
      <c r="B1415" s="26" t="s">
        <v>27</v>
      </c>
      <c r="C1415" s="26" t="str">
        <f>IF(_xlfn.XLOOKUP(TRIM(Table1[[#This Row],[Store ID]]), 'Stores Details'!B1417:B1436, 'Stores Details'!G1417:G1436, "") = "Inactive", "Yes", "No")</f>
        <v>No</v>
      </c>
      <c r="D1415" s="14" t="s">
        <v>43</v>
      </c>
      <c r="E1415" s="51">
        <v>45399</v>
      </c>
      <c r="F1415" s="14">
        <v>2</v>
      </c>
      <c r="G1415" s="17">
        <v>2662.14</v>
      </c>
      <c r="H1415" s="27">
        <v>1635.24</v>
      </c>
      <c r="I1415">
        <f>YEAR(Table1[[#This Row],[Date]])</f>
        <v>2024</v>
      </c>
      <c r="J1415" t="str">
        <f>"Q" &amp; ROUNDUP(MONTH(Table1[[#This Row],[Date]])/3, 0) &amp; "'" &amp; RIGHT(YEAR(Table1[[#This Row],[Date]]), 2)</f>
        <v>Q2'24</v>
      </c>
      <c r="K1415" t="str">
        <f>VLOOKUP(Table1[[#This Row],[Store ID]],Table3[[Store ID]:[City]],4,FALSE)</f>
        <v>New York</v>
      </c>
      <c r="L1415" t="str">
        <f>VLOOKUP(Table1[[#This Row],[Product Code]],Table4[[Product Code]:[Brand]],5,FALSE)</f>
        <v>Apple</v>
      </c>
      <c r="M1415" t="str">
        <f>VLOOKUP(Table1[[#This Row],[Product Code]],Table4[[Product Code]:[Product Category]],3,FALSE)</f>
        <v>Smart Gadgets</v>
      </c>
      <c r="N1415" t="str">
        <f>_xlfn.XLOOKUP(Table1[[#This Row],[Product Code]],Table4[Product Code],Table4[Subcategory])</f>
        <v>Smartwatches</v>
      </c>
    </row>
    <row r="1416" spans="2:14" x14ac:dyDescent="0.3">
      <c r="B1416" s="26" t="s">
        <v>29</v>
      </c>
      <c r="C1416" s="26" t="str">
        <f>IF(_xlfn.XLOOKUP(TRIM(Table1[[#This Row],[Store ID]]), 'Stores Details'!B1418:B1437, 'Stores Details'!G1418:G1437, "") = "Inactive", "Yes", "No")</f>
        <v>No</v>
      </c>
      <c r="D1416" s="14" t="s">
        <v>46</v>
      </c>
      <c r="E1416" s="51">
        <v>45641</v>
      </c>
      <c r="F1416" s="14">
        <v>36</v>
      </c>
      <c r="G1416" s="17">
        <v>31802.399999999998</v>
      </c>
      <c r="H1416" s="27">
        <v>21761.64</v>
      </c>
      <c r="I1416">
        <f>YEAR(Table1[[#This Row],[Date]])</f>
        <v>2024</v>
      </c>
      <c r="J1416" t="str">
        <f>"Q" &amp; ROUNDUP(MONTH(Table1[[#This Row],[Date]])/3, 0) &amp; "'" &amp; RIGHT(YEAR(Table1[[#This Row],[Date]]), 2)</f>
        <v>Q4'24</v>
      </c>
      <c r="K1416" t="str">
        <f>VLOOKUP(Table1[[#This Row],[Store ID]],Table3[[Store ID]:[City]],4,FALSE)</f>
        <v>Kansas City</v>
      </c>
      <c r="L1416" t="str">
        <f>VLOOKUP(Table1[[#This Row],[Product Code]],Table4[[Product Code]:[Brand]],5,FALSE)</f>
        <v>Bose</v>
      </c>
      <c r="M1416" t="str">
        <f>VLOOKUP(Table1[[#This Row],[Product Code]],Table4[[Product Code]:[Product Category]],3,FALSE)</f>
        <v>Headphones</v>
      </c>
      <c r="N1416" t="str">
        <f>_xlfn.XLOOKUP(Table1[[#This Row],[Product Code]],Table4[Product Code],Table4[Subcategory])</f>
        <v>Wireless Headphones</v>
      </c>
    </row>
    <row r="1417" spans="2:14" x14ac:dyDescent="0.3">
      <c r="B1417" s="26" t="s">
        <v>25</v>
      </c>
      <c r="C1417" s="26" t="str">
        <f>IF(_xlfn.XLOOKUP(TRIM(Table1[[#This Row],[Store ID]]), 'Stores Details'!B1419:B1438, 'Stores Details'!G1419:G1438, "") = "Inactive", "Yes", "No")</f>
        <v>No</v>
      </c>
      <c r="D1417" s="14" t="s">
        <v>45</v>
      </c>
      <c r="E1417" s="51">
        <v>45345</v>
      </c>
      <c r="F1417" s="14">
        <v>16</v>
      </c>
      <c r="G1417" s="17">
        <v>10749.6</v>
      </c>
      <c r="H1417" s="27">
        <v>8489.44</v>
      </c>
      <c r="I1417">
        <f>YEAR(Table1[[#This Row],[Date]])</f>
        <v>2024</v>
      </c>
      <c r="J1417" t="str">
        <f>"Q" &amp; ROUNDUP(MONTH(Table1[[#This Row],[Date]])/3, 0) &amp; "'" &amp; RIGHT(YEAR(Table1[[#This Row],[Date]]), 2)</f>
        <v>Q1'24</v>
      </c>
      <c r="K1417" t="str">
        <f>VLOOKUP(Table1[[#This Row],[Store ID]],Table3[[Store ID]:[City]],4,FALSE)</f>
        <v>Dallas</v>
      </c>
      <c r="L1417" t="str">
        <f>VLOOKUP(Table1[[#This Row],[Product Code]],Table4[[Product Code]:[Brand]],5,FALSE)</f>
        <v>VoltEdge</v>
      </c>
      <c r="M1417" t="str">
        <f>VLOOKUP(Table1[[#This Row],[Product Code]],Table4[[Product Code]:[Product Category]],3,FALSE)</f>
        <v>Accessories</v>
      </c>
      <c r="N1417" t="str">
        <f>_xlfn.XLOOKUP(Table1[[#This Row],[Product Code]],Table4[Product Code],Table4[Subcategory])</f>
        <v>Chargers</v>
      </c>
    </row>
    <row r="1418" spans="2:14" x14ac:dyDescent="0.3">
      <c r="B1418" s="26" t="s">
        <v>25</v>
      </c>
      <c r="C1418" s="26" t="str">
        <f>IF(_xlfn.XLOOKUP(TRIM(Table1[[#This Row],[Store ID]]), 'Stores Details'!B1420:B1439, 'Stores Details'!G1420:G1439, "") = "Inactive", "Yes", "No")</f>
        <v>No</v>
      </c>
      <c r="D1418" s="14" t="s">
        <v>43</v>
      </c>
      <c r="E1418" s="51">
        <v>45639</v>
      </c>
      <c r="F1418" s="14">
        <v>37</v>
      </c>
      <c r="G1418" s="17">
        <v>49249.59</v>
      </c>
      <c r="H1418" s="27">
        <v>30251.94</v>
      </c>
      <c r="I1418">
        <f>YEAR(Table1[[#This Row],[Date]])</f>
        <v>2024</v>
      </c>
      <c r="J1418" t="str">
        <f>"Q" &amp; ROUNDUP(MONTH(Table1[[#This Row],[Date]])/3, 0) &amp; "'" &amp; RIGHT(YEAR(Table1[[#This Row],[Date]]), 2)</f>
        <v>Q4'24</v>
      </c>
      <c r="K1418" t="str">
        <f>VLOOKUP(Table1[[#This Row],[Store ID]],Table3[[Store ID]:[City]],4,FALSE)</f>
        <v>Dallas</v>
      </c>
      <c r="L1418" t="str">
        <f>VLOOKUP(Table1[[#This Row],[Product Code]],Table4[[Product Code]:[Brand]],5,FALSE)</f>
        <v>Apple</v>
      </c>
      <c r="M1418" t="str">
        <f>VLOOKUP(Table1[[#This Row],[Product Code]],Table4[[Product Code]:[Product Category]],3,FALSE)</f>
        <v>Smart Gadgets</v>
      </c>
      <c r="N1418" t="str">
        <f>_xlfn.XLOOKUP(Table1[[#This Row],[Product Code]],Table4[Product Code],Table4[Subcategory])</f>
        <v>Smartwatches</v>
      </c>
    </row>
    <row r="1419" spans="2:14" x14ac:dyDescent="0.3">
      <c r="B1419" s="26" t="s">
        <v>14</v>
      </c>
      <c r="C1419" s="26" t="str">
        <f>IF(_xlfn.XLOOKUP(TRIM(Table1[[#This Row],[Store ID]]), 'Stores Details'!B1421:B1440, 'Stores Details'!G1421:G1440, "") = "Inactive", "Yes", "No")</f>
        <v>No</v>
      </c>
      <c r="D1419" s="14" t="s">
        <v>62</v>
      </c>
      <c r="E1419" s="51">
        <v>45021</v>
      </c>
      <c r="F1419" s="14">
        <v>16</v>
      </c>
      <c r="G1419" s="17">
        <v>10448</v>
      </c>
      <c r="H1419" s="27">
        <v>7826.4</v>
      </c>
      <c r="I1419">
        <f>YEAR(Table1[[#This Row],[Date]])</f>
        <v>2023</v>
      </c>
      <c r="J1419" t="str">
        <f>"Q" &amp; ROUNDUP(MONTH(Table1[[#This Row],[Date]])/3, 0) &amp; "'" &amp; RIGHT(YEAR(Table1[[#This Row],[Date]]), 2)</f>
        <v>Q2'23</v>
      </c>
      <c r="K1419" t="str">
        <f>VLOOKUP(Table1[[#This Row],[Store ID]],Table3[[Store ID]:[City]],4,FALSE)</f>
        <v>Los Angeles</v>
      </c>
      <c r="L1419" t="str">
        <f>VLOOKUP(Table1[[#This Row],[Product Code]],Table4[[Product Code]:[Brand]],5,FALSE)</f>
        <v>ASUS</v>
      </c>
      <c r="M1419" t="str">
        <f>VLOOKUP(Table1[[#This Row],[Product Code]],Table4[[Product Code]:[Product Category]],3,FALSE)</f>
        <v>Laptops</v>
      </c>
      <c r="N1419" t="str">
        <f>_xlfn.XLOOKUP(Table1[[#This Row],[Product Code]],Table4[Product Code],Table4[Subcategory])</f>
        <v>Gaming Laptops</v>
      </c>
    </row>
    <row r="1420" spans="2:14" x14ac:dyDescent="0.3">
      <c r="B1420" s="26" t="s">
        <v>19</v>
      </c>
      <c r="C1420" s="26" t="str">
        <f>IF(_xlfn.XLOOKUP(TRIM(Table1[[#This Row],[Store ID]]), 'Stores Details'!B1422:B1441, 'Stores Details'!G1422:G1441, "") = "Inactive", "Yes", "No")</f>
        <v>No</v>
      </c>
      <c r="D1420" s="14" t="s">
        <v>65</v>
      </c>
      <c r="E1420" s="51">
        <v>45458</v>
      </c>
      <c r="F1420" s="14">
        <v>8</v>
      </c>
      <c r="G1420" s="17">
        <v>11562.4</v>
      </c>
      <c r="H1420" s="27">
        <v>7762.16</v>
      </c>
      <c r="I1420">
        <f>YEAR(Table1[[#This Row],[Date]])</f>
        <v>2024</v>
      </c>
      <c r="J1420" t="str">
        <f>"Q" &amp; ROUNDUP(MONTH(Table1[[#This Row],[Date]])/3, 0) &amp; "'" &amp; RIGHT(YEAR(Table1[[#This Row],[Date]]), 2)</f>
        <v>Q2'24</v>
      </c>
      <c r="K1420" t="str">
        <f>VLOOKUP(Table1[[#This Row],[Store ID]],Table3[[Store ID]:[City]],4,FALSE)</f>
        <v>Honolulu</v>
      </c>
      <c r="L1420" t="str">
        <f>VLOOKUP(Table1[[#This Row],[Product Code]],Table4[[Product Code]:[Brand]],5,FALSE)</f>
        <v>VoltEdge</v>
      </c>
      <c r="M1420" t="str">
        <f>VLOOKUP(Table1[[#This Row],[Product Code]],Table4[[Product Code]:[Product Category]],3,FALSE)</f>
        <v>Smart Gadgets</v>
      </c>
      <c r="N1420" t="str">
        <f>_xlfn.XLOOKUP(Table1[[#This Row],[Product Code]],Table4[Product Code],Table4[Subcategory])</f>
        <v>Smartwatches</v>
      </c>
    </row>
    <row r="1421" spans="2:14" x14ac:dyDescent="0.3">
      <c r="B1421" s="26" t="s">
        <v>14</v>
      </c>
      <c r="C1421" s="26" t="str">
        <f>IF(_xlfn.XLOOKUP(TRIM(Table1[[#This Row],[Store ID]]), 'Stores Details'!B1423:B1442, 'Stores Details'!G1423:G1442, "") = "Inactive", "Yes", "No")</f>
        <v>No</v>
      </c>
      <c r="D1421" s="14" t="s">
        <v>36</v>
      </c>
      <c r="E1421" s="51">
        <v>45510</v>
      </c>
      <c r="F1421" s="14">
        <v>14</v>
      </c>
      <c r="G1421" s="17">
        <v>10219.720000000001</v>
      </c>
      <c r="H1421" s="27">
        <v>8245.86</v>
      </c>
      <c r="I1421">
        <f>YEAR(Table1[[#This Row],[Date]])</f>
        <v>2024</v>
      </c>
      <c r="J1421" t="str">
        <f>"Q" &amp; ROUNDUP(MONTH(Table1[[#This Row],[Date]])/3, 0) &amp; "'" &amp; RIGHT(YEAR(Table1[[#This Row],[Date]]), 2)</f>
        <v>Q3'24</v>
      </c>
      <c r="K1421" t="str">
        <f>VLOOKUP(Table1[[#This Row],[Store ID]],Table3[[Store ID]:[City]],4,FALSE)</f>
        <v>Los Angeles</v>
      </c>
      <c r="L1421" t="str">
        <f>VLOOKUP(Table1[[#This Row],[Product Code]],Table4[[Product Code]:[Brand]],5,FALSE)</f>
        <v>VoltEdge</v>
      </c>
      <c r="M1421" t="str">
        <f>VLOOKUP(Table1[[#This Row],[Product Code]],Table4[[Product Code]:[Product Category]],3,FALSE)</f>
        <v>Gaming Consoles</v>
      </c>
      <c r="N1421" t="str">
        <f>_xlfn.XLOOKUP(Table1[[#This Row],[Product Code]],Table4[Product Code],Table4[Subcategory])</f>
        <v>VR Headsets</v>
      </c>
    </row>
    <row r="1422" spans="2:14" x14ac:dyDescent="0.3">
      <c r="B1422" s="26" t="s">
        <v>23</v>
      </c>
      <c r="C1422" s="26" t="str">
        <f>IF(_xlfn.XLOOKUP(TRIM(Table1[[#This Row],[Store ID]]), 'Stores Details'!B1424:B1443, 'Stores Details'!G1424:G1443, "") = "Inactive", "Yes", "No")</f>
        <v>No</v>
      </c>
      <c r="D1422" s="14" t="s">
        <v>45</v>
      </c>
      <c r="E1422" s="51">
        <v>45437</v>
      </c>
      <c r="F1422" s="14">
        <v>19</v>
      </c>
      <c r="G1422" s="17">
        <v>12765.15</v>
      </c>
      <c r="H1422" s="27">
        <v>10081.210000000001</v>
      </c>
      <c r="I1422">
        <f>YEAR(Table1[[#This Row],[Date]])</f>
        <v>2024</v>
      </c>
      <c r="J1422" t="str">
        <f>"Q" &amp; ROUNDUP(MONTH(Table1[[#This Row],[Date]])/3, 0) &amp; "'" &amp; RIGHT(YEAR(Table1[[#This Row],[Date]]), 2)</f>
        <v>Q2'24</v>
      </c>
      <c r="K1422" t="str">
        <f>VLOOKUP(Table1[[#This Row],[Store ID]],Table3[[Store ID]:[City]],4,FALSE)</f>
        <v>San Francisco</v>
      </c>
      <c r="L1422" t="str">
        <f>VLOOKUP(Table1[[#This Row],[Product Code]],Table4[[Product Code]:[Brand]],5,FALSE)</f>
        <v>VoltEdge</v>
      </c>
      <c r="M1422" t="str">
        <f>VLOOKUP(Table1[[#This Row],[Product Code]],Table4[[Product Code]:[Product Category]],3,FALSE)</f>
        <v>Accessories</v>
      </c>
      <c r="N1422" t="str">
        <f>_xlfn.XLOOKUP(Table1[[#This Row],[Product Code]],Table4[Product Code],Table4[Subcategory])</f>
        <v>Chargers</v>
      </c>
    </row>
    <row r="1423" spans="2:14" x14ac:dyDescent="0.3">
      <c r="B1423" s="26" t="s">
        <v>27</v>
      </c>
      <c r="C1423" s="26" t="str">
        <f>IF(_xlfn.XLOOKUP(TRIM(Table1[[#This Row],[Store ID]]), 'Stores Details'!B1425:B1444, 'Stores Details'!G1425:G1444, "") = "Inactive", "Yes", "No")</f>
        <v>No</v>
      </c>
      <c r="D1423" s="14" t="s">
        <v>55</v>
      </c>
      <c r="E1423" s="51">
        <v>45202</v>
      </c>
      <c r="F1423" s="14">
        <v>27</v>
      </c>
      <c r="G1423" s="17">
        <v>28449.63</v>
      </c>
      <c r="H1423" s="27">
        <v>17619.390000000003</v>
      </c>
      <c r="I1423">
        <f>YEAR(Table1[[#This Row],[Date]])</f>
        <v>2023</v>
      </c>
      <c r="J1423" t="str">
        <f>"Q" &amp; ROUNDUP(MONTH(Table1[[#This Row],[Date]])/3, 0) &amp; "'" &amp; RIGHT(YEAR(Table1[[#This Row],[Date]]), 2)</f>
        <v>Q4'23</v>
      </c>
      <c r="K1423" t="str">
        <f>VLOOKUP(Table1[[#This Row],[Store ID]],Table3[[Store ID]:[City]],4,FALSE)</f>
        <v>New York</v>
      </c>
      <c r="L1423" t="str">
        <f>VLOOKUP(Table1[[#This Row],[Product Code]],Table4[[Product Code]:[Brand]],5,FALSE)</f>
        <v>Sony</v>
      </c>
      <c r="M1423" t="str">
        <f>VLOOKUP(Table1[[#This Row],[Product Code]],Table4[[Product Code]:[Product Category]],3,FALSE)</f>
        <v>Smart Gadgets</v>
      </c>
      <c r="N1423" t="str">
        <f>_xlfn.XLOOKUP(Table1[[#This Row],[Product Code]],Table4[Product Code],Table4[Subcategory])</f>
        <v>Fitness Bands</v>
      </c>
    </row>
    <row r="1424" spans="2:14" x14ac:dyDescent="0.3">
      <c r="B1424" s="26" t="s">
        <v>26</v>
      </c>
      <c r="C1424" s="26" t="str">
        <f>IF(_xlfn.XLOOKUP(TRIM(Table1[[#This Row],[Store ID]]), 'Stores Details'!B1426:B1445, 'Stores Details'!G1426:G1445, "") = "Inactive", "Yes", "No")</f>
        <v>No</v>
      </c>
      <c r="D1424" s="14" t="s">
        <v>40</v>
      </c>
      <c r="E1424" s="51">
        <v>45344</v>
      </c>
      <c r="F1424" s="14">
        <v>11</v>
      </c>
      <c r="G1424" s="17">
        <v>14891.689999999999</v>
      </c>
      <c r="H1424" s="27">
        <v>10719.060000000001</v>
      </c>
      <c r="I1424">
        <f>YEAR(Table1[[#This Row],[Date]])</f>
        <v>2024</v>
      </c>
      <c r="J1424" t="str">
        <f>"Q" &amp; ROUNDUP(MONTH(Table1[[#This Row],[Date]])/3, 0) &amp; "'" &amp; RIGHT(YEAR(Table1[[#This Row],[Date]]), 2)</f>
        <v>Q1'24</v>
      </c>
      <c r="K1424" t="str">
        <f>VLOOKUP(Table1[[#This Row],[Store ID]],Table3[[Store ID]:[City]],4,FALSE)</f>
        <v>Philadelphia</v>
      </c>
      <c r="L1424" t="str">
        <f>VLOOKUP(Table1[[#This Row],[Product Code]],Table4[[Product Code]:[Brand]],5,FALSE)</f>
        <v>HP</v>
      </c>
      <c r="M1424" t="str">
        <f>VLOOKUP(Table1[[#This Row],[Product Code]],Table4[[Product Code]:[Product Category]],3,FALSE)</f>
        <v>Gaming Consoles</v>
      </c>
      <c r="N1424" t="str">
        <f>_xlfn.XLOOKUP(Table1[[#This Row],[Product Code]],Table4[Product Code],Table4[Subcategory])</f>
        <v>Game Consoles</v>
      </c>
    </row>
    <row r="1425" spans="2:14" x14ac:dyDescent="0.3">
      <c r="B1425" s="26" t="s">
        <v>26</v>
      </c>
      <c r="C1425" s="26" t="str">
        <f>IF(_xlfn.XLOOKUP(TRIM(Table1[[#This Row],[Store ID]]), 'Stores Details'!B1427:B1446, 'Stores Details'!G1427:G1446, "") = "Inactive", "Yes", "No")</f>
        <v>No</v>
      </c>
      <c r="D1425" s="14" t="s">
        <v>38</v>
      </c>
      <c r="E1425" s="51">
        <v>45379</v>
      </c>
      <c r="F1425" s="14">
        <v>24</v>
      </c>
      <c r="G1425" s="17">
        <v>28095.360000000001</v>
      </c>
      <c r="H1425" s="27">
        <v>22444.079999999998</v>
      </c>
      <c r="I1425">
        <f>YEAR(Table1[[#This Row],[Date]])</f>
        <v>2024</v>
      </c>
      <c r="J1425" t="str">
        <f>"Q" &amp; ROUNDUP(MONTH(Table1[[#This Row],[Date]])/3, 0) &amp; "'" &amp; RIGHT(YEAR(Table1[[#This Row],[Date]]), 2)</f>
        <v>Q1'24</v>
      </c>
      <c r="K1425" t="str">
        <f>VLOOKUP(Table1[[#This Row],[Store ID]],Table3[[Store ID]:[City]],4,FALSE)</f>
        <v>Philadelphia</v>
      </c>
      <c r="L1425" t="str">
        <f>VLOOKUP(Table1[[#This Row],[Product Code]],Table4[[Product Code]:[Brand]],5,FALSE)</f>
        <v>HP</v>
      </c>
      <c r="M1425" t="str">
        <f>VLOOKUP(Table1[[#This Row],[Product Code]],Table4[[Product Code]:[Product Category]],3,FALSE)</f>
        <v>Gaming Consoles</v>
      </c>
      <c r="N1425" t="str">
        <f>_xlfn.XLOOKUP(Table1[[#This Row],[Product Code]],Table4[Product Code],Table4[Subcategory])</f>
        <v>Game Consoles</v>
      </c>
    </row>
    <row r="1426" spans="2:14" x14ac:dyDescent="0.3">
      <c r="B1426" s="26" t="s">
        <v>21</v>
      </c>
      <c r="C1426" s="26" t="str">
        <f>IF(_xlfn.XLOOKUP(TRIM(Table1[[#This Row],[Store ID]]), 'Stores Details'!B1428:B1447, 'Stores Details'!G1428:G1447, "") = "Inactive", "Yes", "No")</f>
        <v>No</v>
      </c>
      <c r="D1426" s="14" t="s">
        <v>31</v>
      </c>
      <c r="E1426" s="51">
        <v>45434</v>
      </c>
      <c r="F1426" s="14">
        <v>13</v>
      </c>
      <c r="G1426" s="17">
        <v>7893.99</v>
      </c>
      <c r="H1426" s="27">
        <v>4840.42</v>
      </c>
      <c r="I1426">
        <f>YEAR(Table1[[#This Row],[Date]])</f>
        <v>2024</v>
      </c>
      <c r="J1426" t="str">
        <f>"Q" &amp; ROUNDUP(MONTH(Table1[[#This Row],[Date]])/3, 0) &amp; "'" &amp; RIGHT(YEAR(Table1[[#This Row],[Date]]), 2)</f>
        <v>Q2'24</v>
      </c>
      <c r="K1426" t="str">
        <f>VLOOKUP(Table1[[#This Row],[Store ID]],Table3[[Store ID]:[City]],4,FALSE)</f>
        <v>Raleigh</v>
      </c>
      <c r="L1426" t="str">
        <f>VLOOKUP(Table1[[#This Row],[Product Code]],Table4[[Product Code]:[Brand]],5,FALSE)</f>
        <v>VoltEdge</v>
      </c>
      <c r="M1426" t="str">
        <f>VLOOKUP(Table1[[#This Row],[Product Code]],Table4[[Product Code]:[Product Category]],3,FALSE)</f>
        <v>Laptops</v>
      </c>
      <c r="N1426" t="str">
        <f>_xlfn.XLOOKUP(Table1[[#This Row],[Product Code]],Table4[Product Code],Table4[Subcategory])</f>
        <v>Ultrabooks</v>
      </c>
    </row>
    <row r="1427" spans="2:14" x14ac:dyDescent="0.3">
      <c r="B1427" s="26" t="s">
        <v>19</v>
      </c>
      <c r="C1427" s="26" t="str">
        <f>IF(_xlfn.XLOOKUP(TRIM(Table1[[#This Row],[Store ID]]), 'Stores Details'!B1429:B1448, 'Stores Details'!G1429:G1448, "") = "Inactive", "Yes", "No")</f>
        <v>No</v>
      </c>
      <c r="D1427" s="14" t="s">
        <v>74</v>
      </c>
      <c r="E1427" s="51">
        <v>45274</v>
      </c>
      <c r="F1427" s="14">
        <v>30</v>
      </c>
      <c r="G1427" s="17">
        <v>33933.299999999996</v>
      </c>
      <c r="H1427" s="27">
        <v>28168.5</v>
      </c>
      <c r="I1427">
        <f>YEAR(Table1[[#This Row],[Date]])</f>
        <v>2023</v>
      </c>
      <c r="J1427" t="str">
        <f>"Q" &amp; ROUNDUP(MONTH(Table1[[#This Row],[Date]])/3, 0) &amp; "'" &amp; RIGHT(YEAR(Table1[[#This Row],[Date]]), 2)</f>
        <v>Q4'23</v>
      </c>
      <c r="K1427" t="str">
        <f>VLOOKUP(Table1[[#This Row],[Store ID]],Table3[[Store ID]:[City]],4,FALSE)</f>
        <v>Honolulu</v>
      </c>
      <c r="L1427" t="str">
        <f>VLOOKUP(Table1[[#This Row],[Product Code]],Table4[[Product Code]:[Brand]],5,FALSE)</f>
        <v>VoltEdge</v>
      </c>
      <c r="M1427" t="str">
        <f>VLOOKUP(Table1[[#This Row],[Product Code]],Table4[[Product Code]:[Product Category]],3,FALSE)</f>
        <v>Gaming Consoles</v>
      </c>
      <c r="N1427" t="str">
        <f>_xlfn.XLOOKUP(Table1[[#This Row],[Product Code]],Table4[Product Code],Table4[Subcategory])</f>
        <v>Gaming Headsets</v>
      </c>
    </row>
    <row r="1428" spans="2:14" x14ac:dyDescent="0.3">
      <c r="B1428" s="26" t="s">
        <v>30</v>
      </c>
      <c r="C1428" s="26" t="str">
        <f>IF(_xlfn.XLOOKUP(TRIM(Table1[[#This Row],[Store ID]]), 'Stores Details'!B1430:B1449, 'Stores Details'!G1430:G1449, "") = "Inactive", "Yes", "No")</f>
        <v>No</v>
      </c>
      <c r="D1428" s="14" t="s">
        <v>70</v>
      </c>
      <c r="E1428" s="51">
        <v>45271</v>
      </c>
      <c r="F1428" s="14">
        <v>27</v>
      </c>
      <c r="G1428" s="17">
        <v>14670.720000000001</v>
      </c>
      <c r="H1428" s="27">
        <v>10437.66</v>
      </c>
      <c r="I1428">
        <f>YEAR(Table1[[#This Row],[Date]])</f>
        <v>2023</v>
      </c>
      <c r="J1428" t="str">
        <f>"Q" &amp; ROUNDUP(MONTH(Table1[[#This Row],[Date]])/3, 0) &amp; "'" &amp; RIGHT(YEAR(Table1[[#This Row],[Date]]), 2)</f>
        <v>Q4'23</v>
      </c>
      <c r="K1428" t="str">
        <f>VLOOKUP(Table1[[#This Row],[Store ID]],Table3[[Store ID]:[City]],4,FALSE)</f>
        <v>Nashville</v>
      </c>
      <c r="L1428" t="str">
        <f>VLOOKUP(Table1[[#This Row],[Product Code]],Table4[[Product Code]:[Brand]],5,FALSE)</f>
        <v>VoltEdge</v>
      </c>
      <c r="M1428" t="str">
        <f>VLOOKUP(Table1[[#This Row],[Product Code]],Table4[[Product Code]:[Product Category]],3,FALSE)</f>
        <v>Headphones</v>
      </c>
      <c r="N1428" t="str">
        <f>_xlfn.XLOOKUP(Table1[[#This Row],[Product Code]],Table4[Product Code],Table4[Subcategory])</f>
        <v>Wireless Headphones</v>
      </c>
    </row>
    <row r="1429" spans="2:14" x14ac:dyDescent="0.3">
      <c r="B1429" s="26" t="s">
        <v>14</v>
      </c>
      <c r="C1429" s="26" t="str">
        <f>IF(_xlfn.XLOOKUP(TRIM(Table1[[#This Row],[Store ID]]), 'Stores Details'!B1431:B1450, 'Stores Details'!G1431:G1450, "") = "Inactive", "Yes", "No")</f>
        <v>No</v>
      </c>
      <c r="D1429" s="14" t="s">
        <v>75</v>
      </c>
      <c r="E1429" s="51">
        <v>45183</v>
      </c>
      <c r="F1429" s="14">
        <v>8</v>
      </c>
      <c r="G1429" s="17">
        <v>1304.4000000000001</v>
      </c>
      <c r="H1429" s="27">
        <v>1008.88</v>
      </c>
      <c r="I1429">
        <f>YEAR(Table1[[#This Row],[Date]])</f>
        <v>2023</v>
      </c>
      <c r="J1429" t="str">
        <f>"Q" &amp; ROUNDUP(MONTH(Table1[[#This Row],[Date]])/3, 0) &amp; "'" &amp; RIGHT(YEAR(Table1[[#This Row],[Date]]), 2)</f>
        <v>Q3'23</v>
      </c>
      <c r="K1429" t="str">
        <f>VLOOKUP(Table1[[#This Row],[Store ID]],Table3[[Store ID]:[City]],4,FALSE)</f>
        <v>Los Angeles</v>
      </c>
      <c r="L1429" t="str">
        <f>VLOOKUP(Table1[[#This Row],[Product Code]],Table4[[Product Code]:[Brand]],5,FALSE)</f>
        <v>VoltEdge</v>
      </c>
      <c r="M1429" t="str">
        <f>VLOOKUP(Table1[[#This Row],[Product Code]],Table4[[Product Code]:[Product Category]],3,FALSE)</f>
        <v>Accessories</v>
      </c>
      <c r="N1429" t="str">
        <f>_xlfn.XLOOKUP(Table1[[#This Row],[Product Code]],Table4[Product Code],Table4[Subcategory])</f>
        <v>Keyboards</v>
      </c>
    </row>
    <row r="1430" spans="2:14" x14ac:dyDescent="0.3">
      <c r="B1430" s="26" t="s">
        <v>26</v>
      </c>
      <c r="C1430" s="26" t="str">
        <f>IF(_xlfn.XLOOKUP(TRIM(Table1[[#This Row],[Store ID]]), 'Stores Details'!B1432:B1451, 'Stores Details'!G1432:G1451, "") = "Inactive", "Yes", "No")</f>
        <v>No</v>
      </c>
      <c r="D1430" s="14" t="s">
        <v>66</v>
      </c>
      <c r="E1430" s="51">
        <v>45621</v>
      </c>
      <c r="F1430" s="14">
        <v>27</v>
      </c>
      <c r="G1430" s="17">
        <v>10468.98</v>
      </c>
      <c r="H1430" s="27">
        <v>7004.34</v>
      </c>
      <c r="I1430">
        <f>YEAR(Table1[[#This Row],[Date]])</f>
        <v>2024</v>
      </c>
      <c r="J1430" t="str">
        <f>"Q" &amp; ROUNDUP(MONTH(Table1[[#This Row],[Date]])/3, 0) &amp; "'" &amp; RIGHT(YEAR(Table1[[#This Row],[Date]]), 2)</f>
        <v>Q4'24</v>
      </c>
      <c r="K1430" t="str">
        <f>VLOOKUP(Table1[[#This Row],[Store ID]],Table3[[Store ID]:[City]],4,FALSE)</f>
        <v>Philadelphia</v>
      </c>
      <c r="L1430" t="str">
        <f>VLOOKUP(Table1[[#This Row],[Product Code]],Table4[[Product Code]:[Brand]],5,FALSE)</f>
        <v>HP</v>
      </c>
      <c r="M1430" t="str">
        <f>VLOOKUP(Table1[[#This Row],[Product Code]],Table4[[Product Code]:[Product Category]],3,FALSE)</f>
        <v>Accessories</v>
      </c>
      <c r="N1430" t="str">
        <f>_xlfn.XLOOKUP(Table1[[#This Row],[Product Code]],Table4[Product Code],Table4[Subcategory])</f>
        <v>Chargers</v>
      </c>
    </row>
    <row r="1431" spans="2:14" x14ac:dyDescent="0.3">
      <c r="B1431" s="26" t="s">
        <v>26</v>
      </c>
      <c r="C1431" s="26" t="str">
        <f>IF(_xlfn.XLOOKUP(TRIM(Table1[[#This Row],[Store ID]]), 'Stores Details'!B1433:B1452, 'Stores Details'!G1433:G1452, "") = "Inactive", "Yes", "No")</f>
        <v>No</v>
      </c>
      <c r="D1431" s="14" t="s">
        <v>66</v>
      </c>
      <c r="E1431" s="51">
        <v>45173</v>
      </c>
      <c r="F1431" s="14">
        <v>14</v>
      </c>
      <c r="G1431" s="17">
        <v>5428.3600000000006</v>
      </c>
      <c r="H1431" s="27">
        <v>3631.88</v>
      </c>
      <c r="I1431">
        <f>YEAR(Table1[[#This Row],[Date]])</f>
        <v>2023</v>
      </c>
      <c r="J1431" t="str">
        <f>"Q" &amp; ROUNDUP(MONTH(Table1[[#This Row],[Date]])/3, 0) &amp; "'" &amp; RIGHT(YEAR(Table1[[#This Row],[Date]]), 2)</f>
        <v>Q3'23</v>
      </c>
      <c r="K1431" t="str">
        <f>VLOOKUP(Table1[[#This Row],[Store ID]],Table3[[Store ID]:[City]],4,FALSE)</f>
        <v>Philadelphia</v>
      </c>
      <c r="L1431" t="str">
        <f>VLOOKUP(Table1[[#This Row],[Product Code]],Table4[[Product Code]:[Brand]],5,FALSE)</f>
        <v>HP</v>
      </c>
      <c r="M1431" t="str">
        <f>VLOOKUP(Table1[[#This Row],[Product Code]],Table4[[Product Code]:[Product Category]],3,FALSE)</f>
        <v>Accessories</v>
      </c>
      <c r="N1431" t="str">
        <f>_xlfn.XLOOKUP(Table1[[#This Row],[Product Code]],Table4[Product Code],Table4[Subcategory])</f>
        <v>Chargers</v>
      </c>
    </row>
    <row r="1432" spans="2:14" x14ac:dyDescent="0.3">
      <c r="B1432" s="26" t="s">
        <v>23</v>
      </c>
      <c r="C1432" s="26" t="str">
        <f>IF(_xlfn.XLOOKUP(TRIM(Table1[[#This Row],[Store ID]]), 'Stores Details'!B1434:B1453, 'Stores Details'!G1434:G1453, "") = "Inactive", "Yes", "No")</f>
        <v>No</v>
      </c>
      <c r="D1432" s="14" t="s">
        <v>47</v>
      </c>
      <c r="E1432" s="51">
        <v>45295</v>
      </c>
      <c r="F1432" s="14">
        <v>27</v>
      </c>
      <c r="G1432" s="17">
        <v>35943.21</v>
      </c>
      <c r="H1432" s="27">
        <v>22429.170000000002</v>
      </c>
      <c r="I1432">
        <f>YEAR(Table1[[#This Row],[Date]])</f>
        <v>2024</v>
      </c>
      <c r="J1432" t="str">
        <f>"Q" &amp; ROUNDUP(MONTH(Table1[[#This Row],[Date]])/3, 0) &amp; "'" &amp; RIGHT(YEAR(Table1[[#This Row],[Date]]), 2)</f>
        <v>Q1'24</v>
      </c>
      <c r="K1432" t="str">
        <f>VLOOKUP(Table1[[#This Row],[Store ID]],Table3[[Store ID]:[City]],4,FALSE)</f>
        <v>San Francisco</v>
      </c>
      <c r="L1432" t="str">
        <f>VLOOKUP(Table1[[#This Row],[Product Code]],Table4[[Product Code]:[Brand]],5,FALSE)</f>
        <v>Sony</v>
      </c>
      <c r="M1432" t="str">
        <f>VLOOKUP(Table1[[#This Row],[Product Code]],Table4[[Product Code]:[Product Category]],3,FALSE)</f>
        <v>Accessories</v>
      </c>
      <c r="N1432" t="str">
        <f>_xlfn.XLOOKUP(Table1[[#This Row],[Product Code]],Table4[Product Code],Table4[Subcategory])</f>
        <v>Keyboards</v>
      </c>
    </row>
    <row r="1433" spans="2:14" x14ac:dyDescent="0.3">
      <c r="B1433" s="26" t="s">
        <v>23</v>
      </c>
      <c r="C1433" s="26" t="str">
        <f>IF(_xlfn.XLOOKUP(TRIM(Table1[[#This Row],[Store ID]]), 'Stores Details'!B1435:B1454, 'Stores Details'!G1435:G1454, "") = "Inactive", "Yes", "No")</f>
        <v>No</v>
      </c>
      <c r="D1433" s="14" t="s">
        <v>42</v>
      </c>
      <c r="E1433" s="51">
        <v>45484</v>
      </c>
      <c r="F1433" s="14">
        <v>1</v>
      </c>
      <c r="G1433" s="17">
        <v>1275.6099999999999</v>
      </c>
      <c r="H1433" s="27">
        <v>795.39</v>
      </c>
      <c r="I1433">
        <f>YEAR(Table1[[#This Row],[Date]])</f>
        <v>2024</v>
      </c>
      <c r="J1433" t="str">
        <f>"Q" &amp; ROUNDUP(MONTH(Table1[[#This Row],[Date]])/3, 0) &amp; "'" &amp; RIGHT(YEAR(Table1[[#This Row],[Date]]), 2)</f>
        <v>Q3'24</v>
      </c>
      <c r="K1433" t="str">
        <f>VLOOKUP(Table1[[#This Row],[Store ID]],Table3[[Store ID]:[City]],4,FALSE)</f>
        <v>San Francisco</v>
      </c>
      <c r="L1433" t="str">
        <f>VLOOKUP(Table1[[#This Row],[Product Code]],Table4[[Product Code]:[Brand]],5,FALSE)</f>
        <v>Dell</v>
      </c>
      <c r="M1433" t="str">
        <f>VLOOKUP(Table1[[#This Row],[Product Code]],Table4[[Product Code]:[Product Category]],3,FALSE)</f>
        <v>Headphones</v>
      </c>
      <c r="N1433" t="str">
        <f>_xlfn.XLOOKUP(Table1[[#This Row],[Product Code]],Table4[Product Code],Table4[Subcategory])</f>
        <v>Wired Headphones</v>
      </c>
    </row>
    <row r="1434" spans="2:14" x14ac:dyDescent="0.3">
      <c r="B1434" s="26" t="s">
        <v>26</v>
      </c>
      <c r="C1434" s="26" t="str">
        <f>IF(_xlfn.XLOOKUP(TRIM(Table1[[#This Row],[Store ID]]), 'Stores Details'!B1436:B1455, 'Stores Details'!G1436:G1455, "") = "Inactive", "Yes", "No")</f>
        <v>No</v>
      </c>
      <c r="D1434" s="14" t="s">
        <v>40</v>
      </c>
      <c r="E1434" s="51">
        <v>45353</v>
      </c>
      <c r="F1434" s="14">
        <v>21</v>
      </c>
      <c r="G1434" s="17">
        <v>28429.59</v>
      </c>
      <c r="H1434" s="27">
        <v>20463.66</v>
      </c>
      <c r="I1434">
        <f>YEAR(Table1[[#This Row],[Date]])</f>
        <v>2024</v>
      </c>
      <c r="J1434" t="str">
        <f>"Q" &amp; ROUNDUP(MONTH(Table1[[#This Row],[Date]])/3, 0) &amp; "'" &amp; RIGHT(YEAR(Table1[[#This Row],[Date]]), 2)</f>
        <v>Q1'24</v>
      </c>
      <c r="K1434" t="str">
        <f>VLOOKUP(Table1[[#This Row],[Store ID]],Table3[[Store ID]:[City]],4,FALSE)</f>
        <v>Philadelphia</v>
      </c>
      <c r="L1434" t="str">
        <f>VLOOKUP(Table1[[#This Row],[Product Code]],Table4[[Product Code]:[Brand]],5,FALSE)</f>
        <v>HP</v>
      </c>
      <c r="M1434" t="str">
        <f>VLOOKUP(Table1[[#This Row],[Product Code]],Table4[[Product Code]:[Product Category]],3,FALSE)</f>
        <v>Gaming Consoles</v>
      </c>
      <c r="N1434" t="str">
        <f>_xlfn.XLOOKUP(Table1[[#This Row],[Product Code]],Table4[Product Code],Table4[Subcategory])</f>
        <v>Game Consoles</v>
      </c>
    </row>
    <row r="1435" spans="2:14" x14ac:dyDescent="0.3">
      <c r="B1435" s="26" t="s">
        <v>22</v>
      </c>
      <c r="C1435" s="26" t="str">
        <f>IF(_xlfn.XLOOKUP(TRIM(Table1[[#This Row],[Store ID]]), 'Stores Details'!B1437:B1456, 'Stores Details'!G1437:G1456, "") = "Inactive", "Yes", "No")</f>
        <v>No</v>
      </c>
      <c r="D1435" s="14" t="s">
        <v>76</v>
      </c>
      <c r="E1435" s="51">
        <v>45548</v>
      </c>
      <c r="F1435" s="14">
        <v>22</v>
      </c>
      <c r="G1435" s="17">
        <v>5025.46</v>
      </c>
      <c r="H1435" s="27">
        <v>4016.32</v>
      </c>
      <c r="I1435">
        <f>YEAR(Table1[[#This Row],[Date]])</f>
        <v>2024</v>
      </c>
      <c r="J1435" t="str">
        <f>"Q" &amp; ROUNDUP(MONTH(Table1[[#This Row],[Date]])/3, 0) &amp; "'" &amp; RIGHT(YEAR(Table1[[#This Row],[Date]]), 2)</f>
        <v>Q3'24</v>
      </c>
      <c r="K1435" t="str">
        <f>VLOOKUP(Table1[[#This Row],[Store ID]],Table3[[Store ID]:[City]],4,FALSE)</f>
        <v>Detroit</v>
      </c>
      <c r="L1435" t="str">
        <f>VLOOKUP(Table1[[#This Row],[Product Code]],Table4[[Product Code]:[Brand]],5,FALSE)</f>
        <v>ASUS</v>
      </c>
      <c r="M1435" t="str">
        <f>VLOOKUP(Table1[[#This Row],[Product Code]],Table4[[Product Code]:[Product Category]],3,FALSE)</f>
        <v>Laptops</v>
      </c>
      <c r="N1435" t="str">
        <f>_xlfn.XLOOKUP(Table1[[#This Row],[Product Code]],Table4[Product Code],Table4[Subcategory])</f>
        <v>Ultrabooks</v>
      </c>
    </row>
    <row r="1436" spans="2:14" x14ac:dyDescent="0.3">
      <c r="B1436" s="26" t="s">
        <v>18</v>
      </c>
      <c r="C1436" s="26" t="str">
        <f>IF(_xlfn.XLOOKUP(TRIM(Table1[[#This Row],[Store ID]]), 'Stores Details'!B1438:B1457, 'Stores Details'!G1438:G1457, "") = "Inactive", "Yes", "No")</f>
        <v>No</v>
      </c>
      <c r="D1436" s="14" t="s">
        <v>33</v>
      </c>
      <c r="E1436" s="51">
        <v>45344</v>
      </c>
      <c r="F1436" s="14">
        <v>17</v>
      </c>
      <c r="G1436" s="17">
        <v>4022.3700000000003</v>
      </c>
      <c r="H1436" s="27">
        <v>3113.89</v>
      </c>
      <c r="I1436">
        <f>YEAR(Table1[[#This Row],[Date]])</f>
        <v>2024</v>
      </c>
      <c r="J1436" t="str">
        <f>"Q" &amp; ROUNDUP(MONTH(Table1[[#This Row],[Date]])/3, 0) &amp; "'" &amp; RIGHT(YEAR(Table1[[#This Row],[Date]]), 2)</f>
        <v>Q1'24</v>
      </c>
      <c r="K1436" t="str">
        <f>VLOOKUP(Table1[[#This Row],[Store ID]],Table3[[Store ID]:[City]],4,FALSE)</f>
        <v>Minneapolis</v>
      </c>
      <c r="L1436" t="str">
        <f>VLOOKUP(Table1[[#This Row],[Product Code]],Table4[[Product Code]:[Brand]],5,FALSE)</f>
        <v>VoltEdge</v>
      </c>
      <c r="M1436" t="str">
        <f>VLOOKUP(Table1[[#This Row],[Product Code]],Table4[[Product Code]:[Product Category]],3,FALSE)</f>
        <v>Headphones</v>
      </c>
      <c r="N1436" t="str">
        <f>_xlfn.XLOOKUP(Table1[[#This Row],[Product Code]],Table4[Product Code],Table4[Subcategory])</f>
        <v>Wired Headphones</v>
      </c>
    </row>
    <row r="1437" spans="2:14" x14ac:dyDescent="0.3">
      <c r="B1437" s="26" t="s">
        <v>21</v>
      </c>
      <c r="C1437" s="26" t="str">
        <f>IF(_xlfn.XLOOKUP(TRIM(Table1[[#This Row],[Store ID]]), 'Stores Details'!B1439:B1458, 'Stores Details'!G1439:G1458, "") = "Inactive", "Yes", "No")</f>
        <v>No</v>
      </c>
      <c r="D1437" s="14" t="s">
        <v>67</v>
      </c>
      <c r="E1437" s="51">
        <v>45222</v>
      </c>
      <c r="F1437" s="14">
        <v>28</v>
      </c>
      <c r="G1437" s="17">
        <v>29497.440000000002</v>
      </c>
      <c r="H1437" s="27">
        <v>17535.28</v>
      </c>
      <c r="I1437">
        <f>YEAR(Table1[[#This Row],[Date]])</f>
        <v>2023</v>
      </c>
      <c r="J1437" t="str">
        <f>"Q" &amp; ROUNDUP(MONTH(Table1[[#This Row],[Date]])/3, 0) &amp; "'" &amp; RIGHT(YEAR(Table1[[#This Row],[Date]]), 2)</f>
        <v>Q4'23</v>
      </c>
      <c r="K1437" t="str">
        <f>VLOOKUP(Table1[[#This Row],[Store ID]],Table3[[Store ID]:[City]],4,FALSE)</f>
        <v>Raleigh</v>
      </c>
      <c r="L1437" t="str">
        <f>VLOOKUP(Table1[[#This Row],[Product Code]],Table4[[Product Code]:[Brand]],5,FALSE)</f>
        <v>VoltEdge</v>
      </c>
      <c r="M1437" t="str">
        <f>VLOOKUP(Table1[[#This Row],[Product Code]],Table4[[Product Code]:[Product Category]],3,FALSE)</f>
        <v>Accessories</v>
      </c>
      <c r="N1437" t="str">
        <f>_xlfn.XLOOKUP(Table1[[#This Row],[Product Code]],Table4[Product Code],Table4[Subcategory])</f>
        <v>Keyboards</v>
      </c>
    </row>
    <row r="1438" spans="2:14" x14ac:dyDescent="0.3">
      <c r="B1438" s="26" t="s">
        <v>18</v>
      </c>
      <c r="C1438" s="26" t="str">
        <f>IF(_xlfn.XLOOKUP(TRIM(Table1[[#This Row],[Store ID]]), 'Stores Details'!B1440:B1459, 'Stores Details'!G1440:G1459, "") = "Inactive", "Yes", "No")</f>
        <v>No</v>
      </c>
      <c r="D1438" s="14" t="s">
        <v>41</v>
      </c>
      <c r="E1438" s="51">
        <v>45440</v>
      </c>
      <c r="F1438" s="14">
        <v>11</v>
      </c>
      <c r="G1438" s="17">
        <v>5287.7</v>
      </c>
      <c r="H1438" s="27">
        <v>3321.34</v>
      </c>
      <c r="I1438">
        <f>YEAR(Table1[[#This Row],[Date]])</f>
        <v>2024</v>
      </c>
      <c r="J1438" t="str">
        <f>"Q" &amp; ROUNDUP(MONTH(Table1[[#This Row],[Date]])/3, 0) &amp; "'" &amp; RIGHT(YEAR(Table1[[#This Row],[Date]]), 2)</f>
        <v>Q2'24</v>
      </c>
      <c r="K1438" t="str">
        <f>VLOOKUP(Table1[[#This Row],[Store ID]],Table3[[Store ID]:[City]],4,FALSE)</f>
        <v>Minneapolis</v>
      </c>
      <c r="L1438" t="str">
        <f>VLOOKUP(Table1[[#This Row],[Product Code]],Table4[[Product Code]:[Brand]],5,FALSE)</f>
        <v>VoltEdge</v>
      </c>
      <c r="M1438" t="str">
        <f>VLOOKUP(Table1[[#This Row],[Product Code]],Table4[[Product Code]:[Product Category]],3,FALSE)</f>
        <v>Laptops</v>
      </c>
      <c r="N1438" t="str">
        <f>_xlfn.XLOOKUP(Table1[[#This Row],[Product Code]],Table4[Product Code],Table4[Subcategory])</f>
        <v>Gaming Laptops</v>
      </c>
    </row>
    <row r="1439" spans="2:14" x14ac:dyDescent="0.3">
      <c r="B1439" s="26" t="s">
        <v>30</v>
      </c>
      <c r="C1439" s="26" t="str">
        <f>IF(_xlfn.XLOOKUP(TRIM(Table1[[#This Row],[Store ID]]), 'Stores Details'!B1441:B1460, 'Stores Details'!G1441:G1460, "") = "Inactive", "Yes", "No")</f>
        <v>No</v>
      </c>
      <c r="D1439" s="14" t="s">
        <v>34</v>
      </c>
      <c r="E1439" s="51">
        <v>45403</v>
      </c>
      <c r="F1439" s="14">
        <v>12</v>
      </c>
      <c r="G1439" s="17">
        <v>3877.7999999999997</v>
      </c>
      <c r="H1439" s="27">
        <v>2398.3200000000002</v>
      </c>
      <c r="I1439">
        <f>YEAR(Table1[[#This Row],[Date]])</f>
        <v>2024</v>
      </c>
      <c r="J1439" t="str">
        <f>"Q" &amp; ROUNDUP(MONTH(Table1[[#This Row],[Date]])/3, 0) &amp; "'" &amp; RIGHT(YEAR(Table1[[#This Row],[Date]]), 2)</f>
        <v>Q2'24</v>
      </c>
      <c r="K1439" t="str">
        <f>VLOOKUP(Table1[[#This Row],[Store ID]],Table3[[Store ID]:[City]],4,FALSE)</f>
        <v>Nashville</v>
      </c>
      <c r="L1439" t="str">
        <f>VLOOKUP(Table1[[#This Row],[Product Code]],Table4[[Product Code]:[Brand]],5,FALSE)</f>
        <v>Samsung</v>
      </c>
      <c r="M1439" t="str">
        <f>VLOOKUP(Table1[[#This Row],[Product Code]],Table4[[Product Code]:[Product Category]],3,FALSE)</f>
        <v>Gaming Consoles</v>
      </c>
      <c r="N1439" t="str">
        <f>_xlfn.XLOOKUP(Table1[[#This Row],[Product Code]],Table4[Product Code],Table4[Subcategory])</f>
        <v>Game Consoles</v>
      </c>
    </row>
    <row r="1440" spans="2:14" x14ac:dyDescent="0.3">
      <c r="B1440" s="26" t="s">
        <v>27</v>
      </c>
      <c r="C1440" s="26" t="str">
        <f>IF(_xlfn.XLOOKUP(TRIM(Table1[[#This Row],[Store ID]]), 'Stores Details'!B1442:B1461, 'Stores Details'!G1442:G1461, "") = "Inactive", "Yes", "No")</f>
        <v>No</v>
      </c>
      <c r="D1440" s="14" t="s">
        <v>76</v>
      </c>
      <c r="E1440" s="51">
        <v>45407</v>
      </c>
      <c r="F1440" s="14">
        <v>19</v>
      </c>
      <c r="G1440" s="17">
        <v>4340.17</v>
      </c>
      <c r="H1440" s="27">
        <v>3468.64</v>
      </c>
      <c r="I1440">
        <f>YEAR(Table1[[#This Row],[Date]])</f>
        <v>2024</v>
      </c>
      <c r="J1440" t="str">
        <f>"Q" &amp; ROUNDUP(MONTH(Table1[[#This Row],[Date]])/3, 0) &amp; "'" &amp; RIGHT(YEAR(Table1[[#This Row],[Date]]), 2)</f>
        <v>Q2'24</v>
      </c>
      <c r="K1440" t="str">
        <f>VLOOKUP(Table1[[#This Row],[Store ID]],Table3[[Store ID]:[City]],4,FALSE)</f>
        <v>New York</v>
      </c>
      <c r="L1440" t="str">
        <f>VLOOKUP(Table1[[#This Row],[Product Code]],Table4[[Product Code]:[Brand]],5,FALSE)</f>
        <v>ASUS</v>
      </c>
      <c r="M1440" t="str">
        <f>VLOOKUP(Table1[[#This Row],[Product Code]],Table4[[Product Code]:[Product Category]],3,FALSE)</f>
        <v>Laptops</v>
      </c>
      <c r="N1440" t="str">
        <f>_xlfn.XLOOKUP(Table1[[#This Row],[Product Code]],Table4[Product Code],Table4[Subcategory])</f>
        <v>Ultrabooks</v>
      </c>
    </row>
    <row r="1441" spans="2:14" x14ac:dyDescent="0.3">
      <c r="B1441" s="26" t="s">
        <v>14</v>
      </c>
      <c r="C1441" s="26" t="str">
        <f>IF(_xlfn.XLOOKUP(TRIM(Table1[[#This Row],[Store ID]]), 'Stores Details'!B1443:B1462, 'Stores Details'!G1443:G1462, "") = "Inactive", "Yes", "No")</f>
        <v>No</v>
      </c>
      <c r="D1441" s="14" t="s">
        <v>64</v>
      </c>
      <c r="E1441" s="51">
        <v>45168</v>
      </c>
      <c r="F1441" s="14">
        <v>16</v>
      </c>
      <c r="G1441" s="17">
        <v>5458.72</v>
      </c>
      <c r="H1441" s="27">
        <v>3255.52</v>
      </c>
      <c r="I1441">
        <f>YEAR(Table1[[#This Row],[Date]])</f>
        <v>2023</v>
      </c>
      <c r="J1441" t="str">
        <f>"Q" &amp; ROUNDUP(MONTH(Table1[[#This Row],[Date]])/3, 0) &amp; "'" &amp; RIGHT(YEAR(Table1[[#This Row],[Date]]), 2)</f>
        <v>Q3'23</v>
      </c>
      <c r="K1441" t="str">
        <f>VLOOKUP(Table1[[#This Row],[Store ID]],Table3[[Store ID]:[City]],4,FALSE)</f>
        <v>Los Angeles</v>
      </c>
      <c r="L1441" t="str">
        <f>VLOOKUP(Table1[[#This Row],[Product Code]],Table4[[Product Code]:[Brand]],5,FALSE)</f>
        <v>VoltEdge</v>
      </c>
      <c r="M1441" t="str">
        <f>VLOOKUP(Table1[[#This Row],[Product Code]],Table4[[Product Code]:[Product Category]],3,FALSE)</f>
        <v>Accessories</v>
      </c>
      <c r="N1441" t="str">
        <f>_xlfn.XLOOKUP(Table1[[#This Row],[Product Code]],Table4[Product Code],Table4[Subcategory])</f>
        <v>Keyboards</v>
      </c>
    </row>
    <row r="1442" spans="2:14" x14ac:dyDescent="0.3">
      <c r="B1442" s="26" t="s">
        <v>16</v>
      </c>
      <c r="C1442" s="26" t="str">
        <f>IF(_xlfn.XLOOKUP(TRIM(Table1[[#This Row],[Store ID]]), 'Stores Details'!B1444:B1463, 'Stores Details'!G1444:G1463, "") = "Inactive", "Yes", "No")</f>
        <v>No</v>
      </c>
      <c r="D1442" s="14" t="s">
        <v>39</v>
      </c>
      <c r="E1442" s="51">
        <v>45628</v>
      </c>
      <c r="F1442" s="14">
        <v>26</v>
      </c>
      <c r="G1442" s="17">
        <v>11015.42</v>
      </c>
      <c r="H1442" s="27">
        <v>7178.6</v>
      </c>
      <c r="I1442">
        <f>YEAR(Table1[[#This Row],[Date]])</f>
        <v>2024</v>
      </c>
      <c r="J1442" t="str">
        <f>"Q" &amp; ROUNDUP(MONTH(Table1[[#This Row],[Date]])/3, 0) &amp; "'" &amp; RIGHT(YEAR(Table1[[#This Row],[Date]]), 2)</f>
        <v>Q4'24</v>
      </c>
      <c r="K1442" t="str">
        <f>VLOOKUP(Table1[[#This Row],[Store ID]],Table3[[Store ID]:[City]],4,FALSE)</f>
        <v>Chicago</v>
      </c>
      <c r="L1442" t="str">
        <f>VLOOKUP(Table1[[#This Row],[Product Code]],Table4[[Product Code]:[Brand]],5,FALSE)</f>
        <v>Apple</v>
      </c>
      <c r="M1442" t="str">
        <f>VLOOKUP(Table1[[#This Row],[Product Code]],Table4[[Product Code]:[Product Category]],3,FALSE)</f>
        <v>Laptops</v>
      </c>
      <c r="N1442" t="str">
        <f>_xlfn.XLOOKUP(Table1[[#This Row],[Product Code]],Table4[Product Code],Table4[Subcategory])</f>
        <v>Ultrabooks</v>
      </c>
    </row>
    <row r="1443" spans="2:14" x14ac:dyDescent="0.3">
      <c r="B1443" s="26" t="s">
        <v>14</v>
      </c>
      <c r="C1443" s="26" t="str">
        <f>IF(_xlfn.XLOOKUP(TRIM(Table1[[#This Row],[Store ID]]), 'Stores Details'!B1445:B1464, 'Stores Details'!G1445:G1464, "") = "Inactive", "Yes", "No")</f>
        <v>No</v>
      </c>
      <c r="D1443" s="14" t="s">
        <v>35</v>
      </c>
      <c r="E1443" s="51">
        <v>45517</v>
      </c>
      <c r="F1443" s="14">
        <v>14</v>
      </c>
      <c r="G1443" s="17">
        <v>5588.2400000000007</v>
      </c>
      <c r="H1443" s="27">
        <v>4222.96</v>
      </c>
      <c r="I1443">
        <f>YEAR(Table1[[#This Row],[Date]])</f>
        <v>2024</v>
      </c>
      <c r="J1443" t="str">
        <f>"Q" &amp; ROUNDUP(MONTH(Table1[[#This Row],[Date]])/3, 0) &amp; "'" &amp; RIGHT(YEAR(Table1[[#This Row],[Date]]), 2)</f>
        <v>Q3'24</v>
      </c>
      <c r="K1443" t="str">
        <f>VLOOKUP(Table1[[#This Row],[Store ID]],Table3[[Store ID]:[City]],4,FALSE)</f>
        <v>Los Angeles</v>
      </c>
      <c r="L1443" t="str">
        <f>VLOOKUP(Table1[[#This Row],[Product Code]],Table4[[Product Code]:[Brand]],5,FALSE)</f>
        <v>Dell</v>
      </c>
      <c r="M1443" t="str">
        <f>VLOOKUP(Table1[[#This Row],[Product Code]],Table4[[Product Code]:[Product Category]],3,FALSE)</f>
        <v>Smart Gadgets</v>
      </c>
      <c r="N1443" t="str">
        <f>_xlfn.XLOOKUP(Table1[[#This Row],[Product Code]],Table4[Product Code],Table4[Subcategory])</f>
        <v>Streaming Devices</v>
      </c>
    </row>
    <row r="1444" spans="2:14" x14ac:dyDescent="0.3">
      <c r="B1444" s="26" t="s">
        <v>18</v>
      </c>
      <c r="C1444" s="26" t="str">
        <f>IF(_xlfn.XLOOKUP(TRIM(Table1[[#This Row],[Store ID]]), 'Stores Details'!B1446:B1465, 'Stores Details'!G1446:G1465, "") = "Inactive", "Yes", "No")</f>
        <v>No</v>
      </c>
      <c r="D1444" s="14" t="s">
        <v>33</v>
      </c>
      <c r="E1444" s="51">
        <v>45542</v>
      </c>
      <c r="F1444" s="14">
        <v>15</v>
      </c>
      <c r="G1444" s="17">
        <v>3549.15</v>
      </c>
      <c r="H1444" s="27">
        <v>2747.5499999999997</v>
      </c>
      <c r="I1444">
        <f>YEAR(Table1[[#This Row],[Date]])</f>
        <v>2024</v>
      </c>
      <c r="J1444" t="str">
        <f>"Q" &amp; ROUNDUP(MONTH(Table1[[#This Row],[Date]])/3, 0) &amp; "'" &amp; RIGHT(YEAR(Table1[[#This Row],[Date]]), 2)</f>
        <v>Q3'24</v>
      </c>
      <c r="K1444" t="str">
        <f>VLOOKUP(Table1[[#This Row],[Store ID]],Table3[[Store ID]:[City]],4,FALSE)</f>
        <v>Minneapolis</v>
      </c>
      <c r="L1444" t="str">
        <f>VLOOKUP(Table1[[#This Row],[Product Code]],Table4[[Product Code]:[Brand]],5,FALSE)</f>
        <v>VoltEdge</v>
      </c>
      <c r="M1444" t="str">
        <f>VLOOKUP(Table1[[#This Row],[Product Code]],Table4[[Product Code]:[Product Category]],3,FALSE)</f>
        <v>Headphones</v>
      </c>
      <c r="N1444" t="str">
        <f>_xlfn.XLOOKUP(Table1[[#This Row],[Product Code]],Table4[Product Code],Table4[Subcategory])</f>
        <v>Wired Headphones</v>
      </c>
    </row>
    <row r="1445" spans="2:14" x14ac:dyDescent="0.3">
      <c r="B1445" s="26" t="s">
        <v>14</v>
      </c>
      <c r="C1445" s="26" t="str">
        <f>IF(_xlfn.XLOOKUP(TRIM(Table1[[#This Row],[Store ID]]), 'Stores Details'!B1447:B1466, 'Stores Details'!G1447:G1466, "") = "Inactive", "Yes", "No")</f>
        <v>No</v>
      </c>
      <c r="D1445" s="14" t="s">
        <v>39</v>
      </c>
      <c r="E1445" s="51">
        <v>45513</v>
      </c>
      <c r="F1445" s="14">
        <v>5</v>
      </c>
      <c r="G1445" s="17">
        <v>2118.35</v>
      </c>
      <c r="H1445" s="27">
        <v>1380.5</v>
      </c>
      <c r="I1445">
        <f>YEAR(Table1[[#This Row],[Date]])</f>
        <v>2024</v>
      </c>
      <c r="J1445" t="str">
        <f>"Q" &amp; ROUNDUP(MONTH(Table1[[#This Row],[Date]])/3, 0) &amp; "'" &amp; RIGHT(YEAR(Table1[[#This Row],[Date]]), 2)</f>
        <v>Q3'24</v>
      </c>
      <c r="K1445" t="str">
        <f>VLOOKUP(Table1[[#This Row],[Store ID]],Table3[[Store ID]:[City]],4,FALSE)</f>
        <v>Los Angeles</v>
      </c>
      <c r="L1445" t="str">
        <f>VLOOKUP(Table1[[#This Row],[Product Code]],Table4[[Product Code]:[Brand]],5,FALSE)</f>
        <v>Apple</v>
      </c>
      <c r="M1445" t="str">
        <f>VLOOKUP(Table1[[#This Row],[Product Code]],Table4[[Product Code]:[Product Category]],3,FALSE)</f>
        <v>Laptops</v>
      </c>
      <c r="N1445" t="str">
        <f>_xlfn.XLOOKUP(Table1[[#This Row],[Product Code]],Table4[Product Code],Table4[Subcategory])</f>
        <v>Ultrabooks</v>
      </c>
    </row>
    <row r="1446" spans="2:14" x14ac:dyDescent="0.3">
      <c r="B1446" s="26" t="s">
        <v>22</v>
      </c>
      <c r="C1446" s="26" t="str">
        <f>IF(_xlfn.XLOOKUP(TRIM(Table1[[#This Row],[Store ID]]), 'Stores Details'!B1448:B1467, 'Stores Details'!G1448:G1467, "") = "Inactive", "Yes", "No")</f>
        <v>No</v>
      </c>
      <c r="D1446" s="14" t="s">
        <v>57</v>
      </c>
      <c r="E1446" s="51">
        <v>45100</v>
      </c>
      <c r="F1446" s="14">
        <v>16</v>
      </c>
      <c r="G1446" s="17">
        <v>14135.84</v>
      </c>
      <c r="H1446" s="27">
        <v>9857.44</v>
      </c>
      <c r="I1446">
        <f>YEAR(Table1[[#This Row],[Date]])</f>
        <v>2023</v>
      </c>
      <c r="J1446" t="str">
        <f>"Q" &amp; ROUNDUP(MONTH(Table1[[#This Row],[Date]])/3, 0) &amp; "'" &amp; RIGHT(YEAR(Table1[[#This Row],[Date]]), 2)</f>
        <v>Q2'23</v>
      </c>
      <c r="K1446" t="str">
        <f>VLOOKUP(Table1[[#This Row],[Store ID]],Table3[[Store ID]:[City]],4,FALSE)</f>
        <v>Detroit</v>
      </c>
      <c r="L1446" t="str">
        <f>VLOOKUP(Table1[[#This Row],[Product Code]],Table4[[Product Code]:[Brand]],5,FALSE)</f>
        <v>Bose</v>
      </c>
      <c r="M1446" t="str">
        <f>VLOOKUP(Table1[[#This Row],[Product Code]],Table4[[Product Code]:[Product Category]],3,FALSE)</f>
        <v>Headphones</v>
      </c>
      <c r="N1446" t="str">
        <f>_xlfn.XLOOKUP(Table1[[#This Row],[Product Code]],Table4[Product Code],Table4[Subcategory])</f>
        <v>Noise-Canceling Over-Ear</v>
      </c>
    </row>
    <row r="1447" spans="2:14" x14ac:dyDescent="0.3">
      <c r="B1447" s="26" t="s">
        <v>20</v>
      </c>
      <c r="C1447" s="26" t="str">
        <f>IF(_xlfn.XLOOKUP(TRIM(Table1[[#This Row],[Store ID]]), 'Stores Details'!B1449:B1468, 'Stores Details'!G1449:G1468, "") = "Inactive", "Yes", "No")</f>
        <v>No</v>
      </c>
      <c r="D1447" s="14" t="s">
        <v>38</v>
      </c>
      <c r="E1447" s="51">
        <v>45583</v>
      </c>
      <c r="F1447" s="14">
        <v>32</v>
      </c>
      <c r="G1447" s="17">
        <v>37460.480000000003</v>
      </c>
      <c r="H1447" s="27">
        <v>29925.439999999999</v>
      </c>
      <c r="I1447">
        <f>YEAR(Table1[[#This Row],[Date]])</f>
        <v>2024</v>
      </c>
      <c r="J1447" t="str">
        <f>"Q" &amp; ROUNDUP(MONTH(Table1[[#This Row],[Date]])/3, 0) &amp; "'" &amp; RIGHT(YEAR(Table1[[#This Row],[Date]]), 2)</f>
        <v>Q4'24</v>
      </c>
      <c r="K1447" t="str">
        <f>VLOOKUP(Table1[[#This Row],[Store ID]],Table3[[Store ID]:[City]],4,FALSE)</f>
        <v>Denver</v>
      </c>
      <c r="L1447" t="str">
        <f>VLOOKUP(Table1[[#This Row],[Product Code]],Table4[[Product Code]:[Brand]],5,FALSE)</f>
        <v>HP</v>
      </c>
      <c r="M1447" t="str">
        <f>VLOOKUP(Table1[[#This Row],[Product Code]],Table4[[Product Code]:[Product Category]],3,FALSE)</f>
        <v>Gaming Consoles</v>
      </c>
      <c r="N1447" t="str">
        <f>_xlfn.XLOOKUP(Table1[[#This Row],[Product Code]],Table4[Product Code],Table4[Subcategory])</f>
        <v>Game Consoles</v>
      </c>
    </row>
    <row r="1448" spans="2:14" x14ac:dyDescent="0.3">
      <c r="B1448" s="26" t="s">
        <v>30</v>
      </c>
      <c r="C1448" s="26" t="str">
        <f>IF(_xlfn.XLOOKUP(TRIM(Table1[[#This Row],[Store ID]]), 'Stores Details'!B1450:B1469, 'Stores Details'!G1450:G1469, "") = "Inactive", "Yes", "No")</f>
        <v>No</v>
      </c>
      <c r="D1448" s="14" t="s">
        <v>31</v>
      </c>
      <c r="E1448" s="51">
        <v>45414</v>
      </c>
      <c r="F1448" s="14">
        <v>5</v>
      </c>
      <c r="G1448" s="17">
        <v>3036.15</v>
      </c>
      <c r="H1448" s="27">
        <v>1861.6999999999998</v>
      </c>
      <c r="I1448">
        <f>YEAR(Table1[[#This Row],[Date]])</f>
        <v>2024</v>
      </c>
      <c r="J1448" t="str">
        <f>"Q" &amp; ROUNDUP(MONTH(Table1[[#This Row],[Date]])/3, 0) &amp; "'" &amp; RIGHT(YEAR(Table1[[#This Row],[Date]]), 2)</f>
        <v>Q2'24</v>
      </c>
      <c r="K1448" t="str">
        <f>VLOOKUP(Table1[[#This Row],[Store ID]],Table3[[Store ID]:[City]],4,FALSE)</f>
        <v>Nashville</v>
      </c>
      <c r="L1448" t="str">
        <f>VLOOKUP(Table1[[#This Row],[Product Code]],Table4[[Product Code]:[Brand]],5,FALSE)</f>
        <v>VoltEdge</v>
      </c>
      <c r="M1448" t="str">
        <f>VLOOKUP(Table1[[#This Row],[Product Code]],Table4[[Product Code]:[Product Category]],3,FALSE)</f>
        <v>Laptops</v>
      </c>
      <c r="N1448" t="str">
        <f>_xlfn.XLOOKUP(Table1[[#This Row],[Product Code]],Table4[Product Code],Table4[Subcategory])</f>
        <v>Ultrabooks</v>
      </c>
    </row>
    <row r="1449" spans="2:14" x14ac:dyDescent="0.3">
      <c r="B1449" s="26" t="s">
        <v>19</v>
      </c>
      <c r="C1449" s="26" t="str">
        <f>IF(_xlfn.XLOOKUP(TRIM(Table1[[#This Row],[Store ID]]), 'Stores Details'!B1451:B1470, 'Stores Details'!G1451:G1470, "") = "Inactive", "Yes", "No")</f>
        <v>No</v>
      </c>
      <c r="D1449" s="14" t="s">
        <v>35</v>
      </c>
      <c r="E1449" s="51">
        <v>45384</v>
      </c>
      <c r="F1449" s="14">
        <v>4</v>
      </c>
      <c r="G1449" s="17">
        <v>1596.64</v>
      </c>
      <c r="H1449" s="27">
        <v>1206.56</v>
      </c>
      <c r="I1449">
        <f>YEAR(Table1[[#This Row],[Date]])</f>
        <v>2024</v>
      </c>
      <c r="J1449" t="str">
        <f>"Q" &amp; ROUNDUP(MONTH(Table1[[#This Row],[Date]])/3, 0) &amp; "'" &amp; RIGHT(YEAR(Table1[[#This Row],[Date]]), 2)</f>
        <v>Q2'24</v>
      </c>
      <c r="K1449" t="str">
        <f>VLOOKUP(Table1[[#This Row],[Store ID]],Table3[[Store ID]:[City]],4,FALSE)</f>
        <v>Honolulu</v>
      </c>
      <c r="L1449" t="str">
        <f>VLOOKUP(Table1[[#This Row],[Product Code]],Table4[[Product Code]:[Brand]],5,FALSE)</f>
        <v>Dell</v>
      </c>
      <c r="M1449" t="str">
        <f>VLOOKUP(Table1[[#This Row],[Product Code]],Table4[[Product Code]:[Product Category]],3,FALSE)</f>
        <v>Smart Gadgets</v>
      </c>
      <c r="N1449" t="str">
        <f>_xlfn.XLOOKUP(Table1[[#This Row],[Product Code]],Table4[Product Code],Table4[Subcategory])</f>
        <v>Streaming Devices</v>
      </c>
    </row>
    <row r="1450" spans="2:14" x14ac:dyDescent="0.3">
      <c r="B1450" s="26" t="s">
        <v>27</v>
      </c>
      <c r="C1450" s="26" t="str">
        <f>IF(_xlfn.XLOOKUP(TRIM(Table1[[#This Row],[Store ID]]), 'Stores Details'!B1452:B1471, 'Stores Details'!G1452:G1471, "") = "Inactive", "Yes", "No")</f>
        <v>No</v>
      </c>
      <c r="D1450" s="14" t="s">
        <v>47</v>
      </c>
      <c r="E1450" s="51">
        <v>45466</v>
      </c>
      <c r="F1450" s="14">
        <v>20</v>
      </c>
      <c r="G1450" s="17">
        <v>26624.6</v>
      </c>
      <c r="H1450" s="27">
        <v>16614.2</v>
      </c>
      <c r="I1450">
        <f>YEAR(Table1[[#This Row],[Date]])</f>
        <v>2024</v>
      </c>
      <c r="J1450" t="str">
        <f>"Q" &amp; ROUNDUP(MONTH(Table1[[#This Row],[Date]])/3, 0) &amp; "'" &amp; RIGHT(YEAR(Table1[[#This Row],[Date]]), 2)</f>
        <v>Q2'24</v>
      </c>
      <c r="K1450" t="str">
        <f>VLOOKUP(Table1[[#This Row],[Store ID]],Table3[[Store ID]:[City]],4,FALSE)</f>
        <v>New York</v>
      </c>
      <c r="L1450" t="str">
        <f>VLOOKUP(Table1[[#This Row],[Product Code]],Table4[[Product Code]:[Brand]],5,FALSE)</f>
        <v>Sony</v>
      </c>
      <c r="M1450" t="str">
        <f>VLOOKUP(Table1[[#This Row],[Product Code]],Table4[[Product Code]:[Product Category]],3,FALSE)</f>
        <v>Accessories</v>
      </c>
      <c r="N1450" t="str">
        <f>_xlfn.XLOOKUP(Table1[[#This Row],[Product Code]],Table4[Product Code],Table4[Subcategory])</f>
        <v>Keyboards</v>
      </c>
    </row>
    <row r="1451" spans="2:14" x14ac:dyDescent="0.3">
      <c r="B1451" s="26" t="s">
        <v>14</v>
      </c>
      <c r="C1451" s="26" t="str">
        <f>IF(_xlfn.XLOOKUP(TRIM(Table1[[#This Row],[Store ID]]), 'Stores Details'!B1453:B1472, 'Stores Details'!G1453:G1472, "") = "Inactive", "Yes", "No")</f>
        <v>No</v>
      </c>
      <c r="D1451" s="14" t="s">
        <v>46</v>
      </c>
      <c r="E1451" s="51">
        <v>45326</v>
      </c>
      <c r="F1451" s="14">
        <v>21</v>
      </c>
      <c r="G1451" s="17">
        <v>18551.399999999998</v>
      </c>
      <c r="H1451" s="27">
        <v>12694.29</v>
      </c>
      <c r="I1451">
        <f>YEAR(Table1[[#This Row],[Date]])</f>
        <v>2024</v>
      </c>
      <c r="J1451" t="str">
        <f>"Q" &amp; ROUNDUP(MONTH(Table1[[#This Row],[Date]])/3, 0) &amp; "'" &amp; RIGHT(YEAR(Table1[[#This Row],[Date]]), 2)</f>
        <v>Q1'24</v>
      </c>
      <c r="K1451" t="str">
        <f>VLOOKUP(Table1[[#This Row],[Store ID]],Table3[[Store ID]:[City]],4,FALSE)</f>
        <v>Los Angeles</v>
      </c>
      <c r="L1451" t="str">
        <f>VLOOKUP(Table1[[#This Row],[Product Code]],Table4[[Product Code]:[Brand]],5,FALSE)</f>
        <v>Bose</v>
      </c>
      <c r="M1451" t="str">
        <f>VLOOKUP(Table1[[#This Row],[Product Code]],Table4[[Product Code]:[Product Category]],3,FALSE)</f>
        <v>Headphones</v>
      </c>
      <c r="N1451" t="str">
        <f>_xlfn.XLOOKUP(Table1[[#This Row],[Product Code]],Table4[Product Code],Table4[Subcategory])</f>
        <v>Wireless Headphones</v>
      </c>
    </row>
    <row r="1452" spans="2:14" x14ac:dyDescent="0.3">
      <c r="B1452" s="26" t="s">
        <v>28</v>
      </c>
      <c r="C1452" s="26" t="str">
        <f>IF(_xlfn.XLOOKUP(TRIM(Table1[[#This Row],[Store ID]]), 'Stores Details'!B1454:B1473, 'Stores Details'!G1454:G1473, "") = "Inactive", "Yes", "No")</f>
        <v>No</v>
      </c>
      <c r="D1452" s="14" t="s">
        <v>78</v>
      </c>
      <c r="E1452" s="51">
        <v>44962</v>
      </c>
      <c r="F1452" s="14">
        <v>31</v>
      </c>
      <c r="G1452" s="17">
        <v>4158.6500000000005</v>
      </c>
      <c r="H1452" s="27">
        <v>3435.4199999999996</v>
      </c>
      <c r="I1452">
        <f>YEAR(Table1[[#This Row],[Date]])</f>
        <v>2023</v>
      </c>
      <c r="J1452" t="str">
        <f>"Q" &amp; ROUNDUP(MONTH(Table1[[#This Row],[Date]])/3, 0) &amp; "'" &amp; RIGHT(YEAR(Table1[[#This Row],[Date]]), 2)</f>
        <v>Q1'23</v>
      </c>
      <c r="K1452" t="str">
        <f>VLOOKUP(Table1[[#This Row],[Store ID]],Table3[[Store ID]:[City]],4,FALSE)</f>
        <v>Portland</v>
      </c>
      <c r="L1452" t="str">
        <f>VLOOKUP(Table1[[#This Row],[Product Code]],Table4[[Product Code]:[Brand]],5,FALSE)</f>
        <v>VoltEdge</v>
      </c>
      <c r="M1452" t="str">
        <f>VLOOKUP(Table1[[#This Row],[Product Code]],Table4[[Product Code]:[Product Category]],3,FALSE)</f>
        <v>Accessories</v>
      </c>
      <c r="N1452" t="str">
        <f>_xlfn.XLOOKUP(Table1[[#This Row],[Product Code]],Table4[Product Code],Table4[Subcategory])</f>
        <v>Laptop Sleeves</v>
      </c>
    </row>
    <row r="1453" spans="2:14" x14ac:dyDescent="0.3">
      <c r="B1453" s="26" t="s">
        <v>18</v>
      </c>
      <c r="C1453" s="26" t="str">
        <f>IF(_xlfn.XLOOKUP(TRIM(Table1[[#This Row],[Store ID]]), 'Stores Details'!B1455:B1474, 'Stores Details'!G1455:G1474, "") = "Inactive", "Yes", "No")</f>
        <v>No</v>
      </c>
      <c r="D1453" s="14" t="s">
        <v>67</v>
      </c>
      <c r="E1453" s="51">
        <v>45080</v>
      </c>
      <c r="F1453" s="14">
        <v>12</v>
      </c>
      <c r="G1453" s="17">
        <v>12641.76</v>
      </c>
      <c r="H1453" s="27">
        <v>7515.12</v>
      </c>
      <c r="I1453">
        <f>YEAR(Table1[[#This Row],[Date]])</f>
        <v>2023</v>
      </c>
      <c r="J1453" t="str">
        <f>"Q" &amp; ROUNDUP(MONTH(Table1[[#This Row],[Date]])/3, 0) &amp; "'" &amp; RIGHT(YEAR(Table1[[#This Row],[Date]]), 2)</f>
        <v>Q2'23</v>
      </c>
      <c r="K1453" t="str">
        <f>VLOOKUP(Table1[[#This Row],[Store ID]],Table3[[Store ID]:[City]],4,FALSE)</f>
        <v>Minneapolis</v>
      </c>
      <c r="L1453" t="str">
        <f>VLOOKUP(Table1[[#This Row],[Product Code]],Table4[[Product Code]:[Brand]],5,FALSE)</f>
        <v>VoltEdge</v>
      </c>
      <c r="M1453" t="str">
        <f>VLOOKUP(Table1[[#This Row],[Product Code]],Table4[[Product Code]:[Product Category]],3,FALSE)</f>
        <v>Accessories</v>
      </c>
      <c r="N1453" t="str">
        <f>_xlfn.XLOOKUP(Table1[[#This Row],[Product Code]],Table4[Product Code],Table4[Subcategory])</f>
        <v>Keyboards</v>
      </c>
    </row>
    <row r="1454" spans="2:14" x14ac:dyDescent="0.3">
      <c r="B1454" s="26" t="s">
        <v>14</v>
      </c>
      <c r="C1454" s="26" t="str">
        <f>IF(_xlfn.XLOOKUP(TRIM(Table1[[#This Row],[Store ID]]), 'Stores Details'!B1456:B1475, 'Stores Details'!G1456:G1475, "") = "Inactive", "Yes", "No")</f>
        <v>No</v>
      </c>
      <c r="D1454" s="14" t="s">
        <v>51</v>
      </c>
      <c r="E1454" s="51">
        <v>45139</v>
      </c>
      <c r="F1454" s="14">
        <v>12</v>
      </c>
      <c r="G1454" s="17">
        <v>3447.6000000000004</v>
      </c>
      <c r="H1454" s="27">
        <v>2792.04</v>
      </c>
      <c r="I1454">
        <f>YEAR(Table1[[#This Row],[Date]])</f>
        <v>2023</v>
      </c>
      <c r="J1454" t="str">
        <f>"Q" &amp; ROUNDUP(MONTH(Table1[[#This Row],[Date]])/3, 0) &amp; "'" &amp; RIGHT(YEAR(Table1[[#This Row],[Date]]), 2)</f>
        <v>Q3'23</v>
      </c>
      <c r="K1454" t="str">
        <f>VLOOKUP(Table1[[#This Row],[Store ID]],Table3[[Store ID]:[City]],4,FALSE)</f>
        <v>Los Angeles</v>
      </c>
      <c r="L1454" t="str">
        <f>VLOOKUP(Table1[[#This Row],[Product Code]],Table4[[Product Code]:[Brand]],5,FALSE)</f>
        <v>Samsung</v>
      </c>
      <c r="M1454" t="str">
        <f>VLOOKUP(Table1[[#This Row],[Product Code]],Table4[[Product Code]:[Product Category]],3,FALSE)</f>
        <v>Accessories</v>
      </c>
      <c r="N1454" t="str">
        <f>_xlfn.XLOOKUP(Table1[[#This Row],[Product Code]],Table4[Product Code],Table4[Subcategory])</f>
        <v>Mice</v>
      </c>
    </row>
    <row r="1455" spans="2:14" x14ac:dyDescent="0.3">
      <c r="B1455" s="26" t="s">
        <v>17</v>
      </c>
      <c r="C1455" s="26" t="str">
        <f>IF(_xlfn.XLOOKUP(TRIM(Table1[[#This Row],[Store ID]]), 'Stores Details'!B1457:B1476, 'Stores Details'!G1457:G1476, "") = "Inactive", "Yes", "No")</f>
        <v>No</v>
      </c>
      <c r="D1455" s="14" t="s">
        <v>31</v>
      </c>
      <c r="E1455" s="51">
        <v>45620</v>
      </c>
      <c r="F1455" s="14">
        <v>39</v>
      </c>
      <c r="G1455" s="17">
        <v>23681.97</v>
      </c>
      <c r="H1455" s="27">
        <v>14521.259999999998</v>
      </c>
      <c r="I1455">
        <f>YEAR(Table1[[#This Row],[Date]])</f>
        <v>2024</v>
      </c>
      <c r="J1455" t="str">
        <f>"Q" &amp; ROUNDUP(MONTH(Table1[[#This Row],[Date]])/3, 0) &amp; "'" &amp; RIGHT(YEAR(Table1[[#This Row],[Date]]), 2)</f>
        <v>Q4'24</v>
      </c>
      <c r="K1455" t="str">
        <f>VLOOKUP(Table1[[#This Row],[Store ID]],Table3[[Store ID]:[City]],4,FALSE)</f>
        <v>Richmond</v>
      </c>
      <c r="L1455" t="str">
        <f>VLOOKUP(Table1[[#This Row],[Product Code]],Table4[[Product Code]:[Brand]],5,FALSE)</f>
        <v>VoltEdge</v>
      </c>
      <c r="M1455" t="str">
        <f>VLOOKUP(Table1[[#This Row],[Product Code]],Table4[[Product Code]:[Product Category]],3,FALSE)</f>
        <v>Laptops</v>
      </c>
      <c r="N1455" t="str">
        <f>_xlfn.XLOOKUP(Table1[[#This Row],[Product Code]],Table4[Product Code],Table4[Subcategory])</f>
        <v>Ultrabooks</v>
      </c>
    </row>
    <row r="1456" spans="2:14" x14ac:dyDescent="0.3">
      <c r="B1456" s="26" t="s">
        <v>18</v>
      </c>
      <c r="C1456" s="26" t="str">
        <f>IF(_xlfn.XLOOKUP(TRIM(Table1[[#This Row],[Store ID]]), 'Stores Details'!B1458:B1477, 'Stores Details'!G1458:G1477, "") = "Inactive", "Yes", "No")</f>
        <v>No</v>
      </c>
      <c r="D1456" s="14" t="s">
        <v>47</v>
      </c>
      <c r="E1456" s="51">
        <v>45330</v>
      </c>
      <c r="F1456" s="14">
        <v>19</v>
      </c>
      <c r="G1456" s="17">
        <v>25293.37</v>
      </c>
      <c r="H1456" s="27">
        <v>15783.490000000002</v>
      </c>
      <c r="I1456">
        <f>YEAR(Table1[[#This Row],[Date]])</f>
        <v>2024</v>
      </c>
      <c r="J1456" t="str">
        <f>"Q" &amp; ROUNDUP(MONTH(Table1[[#This Row],[Date]])/3, 0) &amp; "'" &amp; RIGHT(YEAR(Table1[[#This Row],[Date]]), 2)</f>
        <v>Q1'24</v>
      </c>
      <c r="K1456" t="str">
        <f>VLOOKUP(Table1[[#This Row],[Store ID]],Table3[[Store ID]:[City]],4,FALSE)</f>
        <v>Minneapolis</v>
      </c>
      <c r="L1456" t="str">
        <f>VLOOKUP(Table1[[#This Row],[Product Code]],Table4[[Product Code]:[Brand]],5,FALSE)</f>
        <v>Sony</v>
      </c>
      <c r="M1456" t="str">
        <f>VLOOKUP(Table1[[#This Row],[Product Code]],Table4[[Product Code]:[Product Category]],3,FALSE)</f>
        <v>Accessories</v>
      </c>
      <c r="N1456" t="str">
        <f>_xlfn.XLOOKUP(Table1[[#This Row],[Product Code]],Table4[Product Code],Table4[Subcategory])</f>
        <v>Keyboards</v>
      </c>
    </row>
    <row r="1457" spans="2:14" x14ac:dyDescent="0.3">
      <c r="B1457" s="26" t="s">
        <v>22</v>
      </c>
      <c r="C1457" s="26" t="str">
        <f>IF(_xlfn.XLOOKUP(TRIM(Table1[[#This Row],[Store ID]]), 'Stores Details'!B1459:B1478, 'Stores Details'!G1459:G1478, "") = "Inactive", "Yes", "No")</f>
        <v>No</v>
      </c>
      <c r="D1457" s="14" t="s">
        <v>68</v>
      </c>
      <c r="E1457" s="51">
        <v>45281</v>
      </c>
      <c r="F1457" s="14">
        <v>41</v>
      </c>
      <c r="G1457" s="17">
        <v>42799.08</v>
      </c>
      <c r="H1457" s="27">
        <v>26405.64</v>
      </c>
      <c r="I1457">
        <f>YEAR(Table1[[#This Row],[Date]])</f>
        <v>2023</v>
      </c>
      <c r="J1457" t="str">
        <f>"Q" &amp; ROUNDUP(MONTH(Table1[[#This Row],[Date]])/3, 0) &amp; "'" &amp; RIGHT(YEAR(Table1[[#This Row],[Date]]), 2)</f>
        <v>Q4'23</v>
      </c>
      <c r="K1457" t="str">
        <f>VLOOKUP(Table1[[#This Row],[Store ID]],Table3[[Store ID]:[City]],4,FALSE)</f>
        <v>Detroit</v>
      </c>
      <c r="L1457" t="str">
        <f>VLOOKUP(Table1[[#This Row],[Product Code]],Table4[[Product Code]:[Brand]],5,FALSE)</f>
        <v>Apple</v>
      </c>
      <c r="M1457" t="str">
        <f>VLOOKUP(Table1[[#This Row],[Product Code]],Table4[[Product Code]:[Product Category]],3,FALSE)</f>
        <v>Gaming Consoles</v>
      </c>
      <c r="N1457" t="str">
        <f>_xlfn.XLOOKUP(Table1[[#This Row],[Product Code]],Table4[Product Code],Table4[Subcategory])</f>
        <v>VR Headsets</v>
      </c>
    </row>
    <row r="1458" spans="2:14" x14ac:dyDescent="0.3">
      <c r="B1458" s="26" t="s">
        <v>29</v>
      </c>
      <c r="C1458" s="26" t="str">
        <f>IF(_xlfn.XLOOKUP(TRIM(Table1[[#This Row],[Store ID]]), 'Stores Details'!B1460:B1479, 'Stores Details'!G1460:G1479, "") = "Inactive", "Yes", "No")</f>
        <v>No</v>
      </c>
      <c r="D1458" s="14" t="s">
        <v>45</v>
      </c>
      <c r="E1458" s="51">
        <v>45436</v>
      </c>
      <c r="F1458" s="14">
        <v>19</v>
      </c>
      <c r="G1458" s="17">
        <v>12765.15</v>
      </c>
      <c r="H1458" s="27">
        <v>10081.210000000001</v>
      </c>
      <c r="I1458">
        <f>YEAR(Table1[[#This Row],[Date]])</f>
        <v>2024</v>
      </c>
      <c r="J1458" t="str">
        <f>"Q" &amp; ROUNDUP(MONTH(Table1[[#This Row],[Date]])/3, 0) &amp; "'" &amp; RIGHT(YEAR(Table1[[#This Row],[Date]]), 2)</f>
        <v>Q2'24</v>
      </c>
      <c r="K1458" t="str">
        <f>VLOOKUP(Table1[[#This Row],[Store ID]],Table3[[Store ID]:[City]],4,FALSE)</f>
        <v>Kansas City</v>
      </c>
      <c r="L1458" t="str">
        <f>VLOOKUP(Table1[[#This Row],[Product Code]],Table4[[Product Code]:[Brand]],5,FALSE)</f>
        <v>VoltEdge</v>
      </c>
      <c r="M1458" t="str">
        <f>VLOOKUP(Table1[[#This Row],[Product Code]],Table4[[Product Code]:[Product Category]],3,FALSE)</f>
        <v>Accessories</v>
      </c>
      <c r="N1458" t="str">
        <f>_xlfn.XLOOKUP(Table1[[#This Row],[Product Code]],Table4[Product Code],Table4[Subcategory])</f>
        <v>Chargers</v>
      </c>
    </row>
    <row r="1459" spans="2:14" x14ac:dyDescent="0.3">
      <c r="B1459" s="26" t="s">
        <v>16</v>
      </c>
      <c r="C1459" s="26" t="str">
        <f>IF(_xlfn.XLOOKUP(TRIM(Table1[[#This Row],[Store ID]]), 'Stores Details'!B1461:B1480, 'Stores Details'!G1461:G1480, "") = "Inactive", "Yes", "No")</f>
        <v>No</v>
      </c>
      <c r="D1459" s="14" t="s">
        <v>38</v>
      </c>
      <c r="E1459" s="51">
        <v>45574</v>
      </c>
      <c r="F1459" s="14">
        <v>33</v>
      </c>
      <c r="G1459" s="17">
        <v>38631.120000000003</v>
      </c>
      <c r="H1459" s="27">
        <v>30860.609999999997</v>
      </c>
      <c r="I1459">
        <f>YEAR(Table1[[#This Row],[Date]])</f>
        <v>2024</v>
      </c>
      <c r="J1459" t="str">
        <f>"Q" &amp; ROUNDUP(MONTH(Table1[[#This Row],[Date]])/3, 0) &amp; "'" &amp; RIGHT(YEAR(Table1[[#This Row],[Date]]), 2)</f>
        <v>Q4'24</v>
      </c>
      <c r="K1459" t="str">
        <f>VLOOKUP(Table1[[#This Row],[Store ID]],Table3[[Store ID]:[City]],4,FALSE)</f>
        <v>Chicago</v>
      </c>
      <c r="L1459" t="str">
        <f>VLOOKUP(Table1[[#This Row],[Product Code]],Table4[[Product Code]:[Brand]],5,FALSE)</f>
        <v>HP</v>
      </c>
      <c r="M1459" t="str">
        <f>VLOOKUP(Table1[[#This Row],[Product Code]],Table4[[Product Code]:[Product Category]],3,FALSE)</f>
        <v>Gaming Consoles</v>
      </c>
      <c r="N1459" t="str">
        <f>_xlfn.XLOOKUP(Table1[[#This Row],[Product Code]],Table4[Product Code],Table4[Subcategory])</f>
        <v>Game Consoles</v>
      </c>
    </row>
    <row r="1460" spans="2:14" x14ac:dyDescent="0.3">
      <c r="B1460" s="26" t="s">
        <v>14</v>
      </c>
      <c r="C1460" s="26" t="str">
        <f>IF(_xlfn.XLOOKUP(TRIM(Table1[[#This Row],[Store ID]]), 'Stores Details'!B1462:B1481, 'Stores Details'!G1462:G1481, "") = "Inactive", "Yes", "No")</f>
        <v>No</v>
      </c>
      <c r="D1460" s="14" t="s">
        <v>68</v>
      </c>
      <c r="E1460" s="51">
        <v>45058</v>
      </c>
      <c r="F1460" s="14">
        <v>9</v>
      </c>
      <c r="G1460" s="17">
        <v>9394.9200000000019</v>
      </c>
      <c r="H1460" s="27">
        <v>5796.36</v>
      </c>
      <c r="I1460">
        <f>YEAR(Table1[[#This Row],[Date]])</f>
        <v>2023</v>
      </c>
      <c r="J1460" t="str">
        <f>"Q" &amp; ROUNDUP(MONTH(Table1[[#This Row],[Date]])/3, 0) &amp; "'" &amp; RIGHT(YEAR(Table1[[#This Row],[Date]]), 2)</f>
        <v>Q2'23</v>
      </c>
      <c r="K1460" t="str">
        <f>VLOOKUP(Table1[[#This Row],[Store ID]],Table3[[Store ID]:[City]],4,FALSE)</f>
        <v>Los Angeles</v>
      </c>
      <c r="L1460" t="str">
        <f>VLOOKUP(Table1[[#This Row],[Product Code]],Table4[[Product Code]:[Brand]],5,FALSE)</f>
        <v>Apple</v>
      </c>
      <c r="M1460" t="str">
        <f>VLOOKUP(Table1[[#This Row],[Product Code]],Table4[[Product Code]:[Product Category]],3,FALSE)</f>
        <v>Gaming Consoles</v>
      </c>
      <c r="N1460" t="str">
        <f>_xlfn.XLOOKUP(Table1[[#This Row],[Product Code]],Table4[Product Code],Table4[Subcategory])</f>
        <v>VR Headsets</v>
      </c>
    </row>
    <row r="1461" spans="2:14" x14ac:dyDescent="0.3">
      <c r="B1461" s="26" t="s">
        <v>30</v>
      </c>
      <c r="C1461" s="26" t="str">
        <f>IF(_xlfn.XLOOKUP(TRIM(Table1[[#This Row],[Store ID]]), 'Stores Details'!B1463:B1482, 'Stores Details'!G1463:G1482, "") = "Inactive", "Yes", "No")</f>
        <v>No</v>
      </c>
      <c r="D1461" s="14" t="s">
        <v>62</v>
      </c>
      <c r="E1461" s="51">
        <v>45267</v>
      </c>
      <c r="F1461" s="14">
        <v>41</v>
      </c>
      <c r="G1461" s="17">
        <v>26773</v>
      </c>
      <c r="H1461" s="27">
        <v>20055.149999999998</v>
      </c>
      <c r="I1461">
        <f>YEAR(Table1[[#This Row],[Date]])</f>
        <v>2023</v>
      </c>
      <c r="J1461" t="str">
        <f>"Q" &amp; ROUNDUP(MONTH(Table1[[#This Row],[Date]])/3, 0) &amp; "'" &amp; RIGHT(YEAR(Table1[[#This Row],[Date]]), 2)</f>
        <v>Q4'23</v>
      </c>
      <c r="K1461" t="str">
        <f>VLOOKUP(Table1[[#This Row],[Store ID]],Table3[[Store ID]:[City]],4,FALSE)</f>
        <v>Nashville</v>
      </c>
      <c r="L1461" t="str">
        <f>VLOOKUP(Table1[[#This Row],[Product Code]],Table4[[Product Code]:[Brand]],5,FALSE)</f>
        <v>ASUS</v>
      </c>
      <c r="M1461" t="str">
        <f>VLOOKUP(Table1[[#This Row],[Product Code]],Table4[[Product Code]:[Product Category]],3,FALSE)</f>
        <v>Laptops</v>
      </c>
      <c r="N1461" t="str">
        <f>_xlfn.XLOOKUP(Table1[[#This Row],[Product Code]],Table4[Product Code],Table4[Subcategory])</f>
        <v>Gaming Laptops</v>
      </c>
    </row>
    <row r="1462" spans="2:14" x14ac:dyDescent="0.3">
      <c r="B1462" s="26" t="s">
        <v>22</v>
      </c>
      <c r="C1462" s="26" t="str">
        <f>IF(_xlfn.XLOOKUP(TRIM(Table1[[#This Row],[Store ID]]), 'Stores Details'!B1464:B1483, 'Stores Details'!G1464:G1483, "") = "Inactive", "Yes", "No")</f>
        <v>No</v>
      </c>
      <c r="D1462" s="14" t="s">
        <v>54</v>
      </c>
      <c r="E1462" s="51">
        <v>45134</v>
      </c>
      <c r="F1462" s="14">
        <v>19</v>
      </c>
      <c r="G1462" s="17">
        <v>26657.19</v>
      </c>
      <c r="H1462" s="27">
        <v>16920.45</v>
      </c>
      <c r="I1462">
        <f>YEAR(Table1[[#This Row],[Date]])</f>
        <v>2023</v>
      </c>
      <c r="J1462" t="str">
        <f>"Q" &amp; ROUNDUP(MONTH(Table1[[#This Row],[Date]])/3, 0) &amp; "'" &amp; RIGHT(YEAR(Table1[[#This Row],[Date]]), 2)</f>
        <v>Q3'23</v>
      </c>
      <c r="K1462" t="str">
        <f>VLOOKUP(Table1[[#This Row],[Store ID]],Table3[[Store ID]:[City]],4,FALSE)</f>
        <v>Detroit</v>
      </c>
      <c r="L1462" t="str">
        <f>VLOOKUP(Table1[[#This Row],[Product Code]],Table4[[Product Code]:[Brand]],5,FALSE)</f>
        <v>Apple</v>
      </c>
      <c r="M1462" t="str">
        <f>VLOOKUP(Table1[[#This Row],[Product Code]],Table4[[Product Code]:[Product Category]],3,FALSE)</f>
        <v>Gaming Consoles</v>
      </c>
      <c r="N1462" t="str">
        <f>_xlfn.XLOOKUP(Table1[[#This Row],[Product Code]],Table4[Product Code],Table4[Subcategory])</f>
        <v>Game Consoles</v>
      </c>
    </row>
    <row r="1463" spans="2:14" x14ac:dyDescent="0.3">
      <c r="B1463" s="26" t="s">
        <v>21</v>
      </c>
      <c r="C1463" s="26" t="str">
        <f>IF(_xlfn.XLOOKUP(TRIM(Table1[[#This Row],[Store ID]]), 'Stores Details'!B1465:B1484, 'Stores Details'!G1465:G1484, "") = "Inactive", "Yes", "No")</f>
        <v>No</v>
      </c>
      <c r="D1463" s="14" t="s">
        <v>37</v>
      </c>
      <c r="E1463" s="51">
        <v>45603</v>
      </c>
      <c r="F1463" s="14">
        <v>22</v>
      </c>
      <c r="G1463" s="17">
        <v>32372.120000000003</v>
      </c>
      <c r="H1463" s="27">
        <v>21904.3</v>
      </c>
      <c r="I1463">
        <f>YEAR(Table1[[#This Row],[Date]])</f>
        <v>2024</v>
      </c>
      <c r="J1463" t="str">
        <f>"Q" &amp; ROUNDUP(MONTH(Table1[[#This Row],[Date]])/3, 0) &amp; "'" &amp; RIGHT(YEAR(Table1[[#This Row],[Date]]), 2)</f>
        <v>Q4'24</v>
      </c>
      <c r="K1463" t="str">
        <f>VLOOKUP(Table1[[#This Row],[Store ID]],Table3[[Store ID]:[City]],4,FALSE)</f>
        <v>Raleigh</v>
      </c>
      <c r="L1463" t="str">
        <f>VLOOKUP(Table1[[#This Row],[Product Code]],Table4[[Product Code]:[Brand]],5,FALSE)</f>
        <v>VoltEdge</v>
      </c>
      <c r="M1463" t="str">
        <f>VLOOKUP(Table1[[#This Row],[Product Code]],Table4[[Product Code]:[Product Category]],3,FALSE)</f>
        <v>Smart Gadgets</v>
      </c>
      <c r="N1463" t="str">
        <f>_xlfn.XLOOKUP(Table1[[#This Row],[Product Code]],Table4[Product Code],Table4[Subcategory])</f>
        <v>Fitness Bands</v>
      </c>
    </row>
    <row r="1464" spans="2:14" x14ac:dyDescent="0.3">
      <c r="B1464" s="26" t="s">
        <v>14</v>
      </c>
      <c r="C1464" s="26" t="str">
        <f>IF(_xlfn.XLOOKUP(TRIM(Table1[[#This Row],[Store ID]]), 'Stores Details'!B1466:B1485, 'Stores Details'!G1466:G1485, "") = "Inactive", "Yes", "No")</f>
        <v>No</v>
      </c>
      <c r="D1464" s="14" t="s">
        <v>67</v>
      </c>
      <c r="E1464" s="51">
        <v>45178</v>
      </c>
      <c r="F1464" s="14">
        <v>21</v>
      </c>
      <c r="G1464" s="17">
        <v>22123.08</v>
      </c>
      <c r="H1464" s="27">
        <v>13151.46</v>
      </c>
      <c r="I1464">
        <f>YEAR(Table1[[#This Row],[Date]])</f>
        <v>2023</v>
      </c>
      <c r="J1464" t="str">
        <f>"Q" &amp; ROUNDUP(MONTH(Table1[[#This Row],[Date]])/3, 0) &amp; "'" &amp; RIGHT(YEAR(Table1[[#This Row],[Date]]), 2)</f>
        <v>Q3'23</v>
      </c>
      <c r="K1464" t="str">
        <f>VLOOKUP(Table1[[#This Row],[Store ID]],Table3[[Store ID]:[City]],4,FALSE)</f>
        <v>Los Angeles</v>
      </c>
      <c r="L1464" t="str">
        <f>VLOOKUP(Table1[[#This Row],[Product Code]],Table4[[Product Code]:[Brand]],5,FALSE)</f>
        <v>VoltEdge</v>
      </c>
      <c r="M1464" t="str">
        <f>VLOOKUP(Table1[[#This Row],[Product Code]],Table4[[Product Code]:[Product Category]],3,FALSE)</f>
        <v>Accessories</v>
      </c>
      <c r="N1464" t="str">
        <f>_xlfn.XLOOKUP(Table1[[#This Row],[Product Code]],Table4[Product Code],Table4[Subcategory])</f>
        <v>Keyboards</v>
      </c>
    </row>
    <row r="1465" spans="2:14" x14ac:dyDescent="0.3">
      <c r="B1465" s="26" t="s">
        <v>14</v>
      </c>
      <c r="C1465" s="26" t="str">
        <f>IF(_xlfn.XLOOKUP(TRIM(Table1[[#This Row],[Store ID]]), 'Stores Details'!B1467:B1486, 'Stores Details'!G1467:G1486, "") = "Inactive", "Yes", "No")</f>
        <v>No</v>
      </c>
      <c r="D1465" s="14" t="s">
        <v>34</v>
      </c>
      <c r="E1465" s="51">
        <v>45483</v>
      </c>
      <c r="F1465" s="14">
        <v>20</v>
      </c>
      <c r="G1465" s="17">
        <v>6463</v>
      </c>
      <c r="H1465" s="27">
        <v>3997.2000000000003</v>
      </c>
      <c r="I1465">
        <f>YEAR(Table1[[#This Row],[Date]])</f>
        <v>2024</v>
      </c>
      <c r="J1465" t="str">
        <f>"Q" &amp; ROUNDUP(MONTH(Table1[[#This Row],[Date]])/3, 0) &amp; "'" &amp; RIGHT(YEAR(Table1[[#This Row],[Date]]), 2)</f>
        <v>Q3'24</v>
      </c>
      <c r="K1465" t="str">
        <f>VLOOKUP(Table1[[#This Row],[Store ID]],Table3[[Store ID]:[City]],4,FALSE)</f>
        <v>Los Angeles</v>
      </c>
      <c r="L1465" t="str">
        <f>VLOOKUP(Table1[[#This Row],[Product Code]],Table4[[Product Code]:[Brand]],5,FALSE)</f>
        <v>Samsung</v>
      </c>
      <c r="M1465" t="str">
        <f>VLOOKUP(Table1[[#This Row],[Product Code]],Table4[[Product Code]:[Product Category]],3,FALSE)</f>
        <v>Gaming Consoles</v>
      </c>
      <c r="N1465" t="str">
        <f>_xlfn.XLOOKUP(Table1[[#This Row],[Product Code]],Table4[Product Code],Table4[Subcategory])</f>
        <v>Game Consoles</v>
      </c>
    </row>
    <row r="1466" spans="2:14" x14ac:dyDescent="0.3">
      <c r="B1466" s="26" t="s">
        <v>19</v>
      </c>
      <c r="C1466" s="26" t="str">
        <f>IF(_xlfn.XLOOKUP(TRIM(Table1[[#This Row],[Store ID]]), 'Stores Details'!B1468:B1487, 'Stores Details'!G1468:G1487, "") = "Inactive", "Yes", "No")</f>
        <v>No</v>
      </c>
      <c r="D1466" s="14" t="s">
        <v>35</v>
      </c>
      <c r="E1466" s="51">
        <v>45312</v>
      </c>
      <c r="F1466" s="14">
        <v>13</v>
      </c>
      <c r="G1466" s="17">
        <v>5189.08</v>
      </c>
      <c r="H1466" s="27">
        <v>3921.3199999999997</v>
      </c>
      <c r="I1466">
        <f>YEAR(Table1[[#This Row],[Date]])</f>
        <v>2024</v>
      </c>
      <c r="J1466" t="str">
        <f>"Q" &amp; ROUNDUP(MONTH(Table1[[#This Row],[Date]])/3, 0) &amp; "'" &amp; RIGHT(YEAR(Table1[[#This Row],[Date]]), 2)</f>
        <v>Q1'24</v>
      </c>
      <c r="K1466" t="str">
        <f>VLOOKUP(Table1[[#This Row],[Store ID]],Table3[[Store ID]:[City]],4,FALSE)</f>
        <v>Honolulu</v>
      </c>
      <c r="L1466" t="str">
        <f>VLOOKUP(Table1[[#This Row],[Product Code]],Table4[[Product Code]:[Brand]],5,FALSE)</f>
        <v>Dell</v>
      </c>
      <c r="M1466" t="str">
        <f>VLOOKUP(Table1[[#This Row],[Product Code]],Table4[[Product Code]:[Product Category]],3,FALSE)</f>
        <v>Smart Gadgets</v>
      </c>
      <c r="N1466" t="str">
        <f>_xlfn.XLOOKUP(Table1[[#This Row],[Product Code]],Table4[Product Code],Table4[Subcategory])</f>
        <v>Streaming Devices</v>
      </c>
    </row>
    <row r="1467" spans="2:14" x14ac:dyDescent="0.3">
      <c r="B1467" s="26" t="s">
        <v>14</v>
      </c>
      <c r="C1467" s="26" t="str">
        <f>IF(_xlfn.XLOOKUP(TRIM(Table1[[#This Row],[Store ID]]), 'Stores Details'!B1469:B1488, 'Stores Details'!G1469:G1488, "") = "Inactive", "Yes", "No")</f>
        <v>No</v>
      </c>
      <c r="D1467" s="14" t="s">
        <v>31</v>
      </c>
      <c r="E1467" s="51">
        <v>45401</v>
      </c>
      <c r="F1467" s="14">
        <v>7</v>
      </c>
      <c r="G1467" s="17">
        <v>4250.6100000000006</v>
      </c>
      <c r="H1467" s="27">
        <v>2606.3799999999997</v>
      </c>
      <c r="I1467">
        <f>YEAR(Table1[[#This Row],[Date]])</f>
        <v>2024</v>
      </c>
      <c r="J1467" t="str">
        <f>"Q" &amp; ROUNDUP(MONTH(Table1[[#This Row],[Date]])/3, 0) &amp; "'" &amp; RIGHT(YEAR(Table1[[#This Row],[Date]]), 2)</f>
        <v>Q2'24</v>
      </c>
      <c r="K1467" t="str">
        <f>VLOOKUP(Table1[[#This Row],[Store ID]],Table3[[Store ID]:[City]],4,FALSE)</f>
        <v>Los Angeles</v>
      </c>
      <c r="L1467" t="str">
        <f>VLOOKUP(Table1[[#This Row],[Product Code]],Table4[[Product Code]:[Brand]],5,FALSE)</f>
        <v>VoltEdge</v>
      </c>
      <c r="M1467" t="str">
        <f>VLOOKUP(Table1[[#This Row],[Product Code]],Table4[[Product Code]:[Product Category]],3,FALSE)</f>
        <v>Laptops</v>
      </c>
      <c r="N1467" t="str">
        <f>_xlfn.XLOOKUP(Table1[[#This Row],[Product Code]],Table4[Product Code],Table4[Subcategory])</f>
        <v>Ultrabooks</v>
      </c>
    </row>
    <row r="1468" spans="2:14" x14ac:dyDescent="0.3">
      <c r="B1468" s="26" t="s">
        <v>14</v>
      </c>
      <c r="C1468" s="26" t="str">
        <f>IF(_xlfn.XLOOKUP(TRIM(Table1[[#This Row],[Store ID]]), 'Stores Details'!B1470:B1489, 'Stores Details'!G1470:G1489, "") = "Inactive", "Yes", "No")</f>
        <v>No</v>
      </c>
      <c r="D1468" s="14" t="s">
        <v>50</v>
      </c>
      <c r="E1468" s="51">
        <v>44988</v>
      </c>
      <c r="F1468" s="14">
        <v>16</v>
      </c>
      <c r="G1468" s="17">
        <v>19166.72</v>
      </c>
      <c r="H1468" s="27">
        <v>14120.8</v>
      </c>
      <c r="I1468">
        <f>YEAR(Table1[[#This Row],[Date]])</f>
        <v>2023</v>
      </c>
      <c r="J1468" t="str">
        <f>"Q" &amp; ROUNDUP(MONTH(Table1[[#This Row],[Date]])/3, 0) &amp; "'" &amp; RIGHT(YEAR(Table1[[#This Row],[Date]]), 2)</f>
        <v>Q1'23</v>
      </c>
      <c r="K1468" t="str">
        <f>VLOOKUP(Table1[[#This Row],[Store ID]],Table3[[Store ID]:[City]],4,FALSE)</f>
        <v>Los Angeles</v>
      </c>
      <c r="L1468" t="str">
        <f>VLOOKUP(Table1[[#This Row],[Product Code]],Table4[[Product Code]:[Brand]],5,FALSE)</f>
        <v>VoltEdge</v>
      </c>
      <c r="M1468" t="str">
        <f>VLOOKUP(Table1[[#This Row],[Product Code]],Table4[[Product Code]:[Product Category]],3,FALSE)</f>
        <v>Smart Gadgets</v>
      </c>
      <c r="N1468" t="str">
        <f>_xlfn.XLOOKUP(Table1[[#This Row],[Product Code]],Table4[Product Code],Table4[Subcategory])</f>
        <v>Fitness Bands</v>
      </c>
    </row>
    <row r="1469" spans="2:14" x14ac:dyDescent="0.3">
      <c r="B1469" s="26" t="s">
        <v>20</v>
      </c>
      <c r="C1469" s="26" t="str">
        <f>IF(_xlfn.XLOOKUP(TRIM(Table1[[#This Row],[Store ID]]), 'Stores Details'!B1471:B1490, 'Stores Details'!G1471:G1490, "") = "Inactive", "Yes", "No")</f>
        <v>No</v>
      </c>
      <c r="D1469" s="14" t="s">
        <v>59</v>
      </c>
      <c r="E1469" s="51">
        <v>45046</v>
      </c>
      <c r="F1469" s="14">
        <v>23</v>
      </c>
      <c r="G1469" s="17">
        <v>4494.8900000000003</v>
      </c>
      <c r="H1469" s="27">
        <v>3356.85</v>
      </c>
      <c r="I1469">
        <f>YEAR(Table1[[#This Row],[Date]])</f>
        <v>2023</v>
      </c>
      <c r="J1469" t="str">
        <f>"Q" &amp; ROUNDUP(MONTH(Table1[[#This Row],[Date]])/3, 0) &amp; "'" &amp; RIGHT(YEAR(Table1[[#This Row],[Date]]), 2)</f>
        <v>Q2'23</v>
      </c>
      <c r="K1469" t="str">
        <f>VLOOKUP(Table1[[#This Row],[Store ID]],Table3[[Store ID]:[City]],4,FALSE)</f>
        <v>Denver</v>
      </c>
      <c r="L1469" t="str">
        <f>VLOOKUP(Table1[[#This Row],[Product Code]],Table4[[Product Code]:[Brand]],5,FALSE)</f>
        <v>ASUS</v>
      </c>
      <c r="M1469" t="str">
        <f>VLOOKUP(Table1[[#This Row],[Product Code]],Table4[[Product Code]:[Product Category]],3,FALSE)</f>
        <v>Headphones</v>
      </c>
      <c r="N1469" t="str">
        <f>_xlfn.XLOOKUP(Table1[[#This Row],[Product Code]],Table4[Product Code],Table4[Subcategory])</f>
        <v>Wireless Earbuds</v>
      </c>
    </row>
    <row r="1470" spans="2:14" x14ac:dyDescent="0.3">
      <c r="B1470" s="26" t="s">
        <v>20</v>
      </c>
      <c r="C1470" s="26" t="str">
        <f>IF(_xlfn.XLOOKUP(TRIM(Table1[[#This Row],[Store ID]]), 'Stores Details'!B1472:B1491, 'Stores Details'!G1472:G1491, "") = "Inactive", "Yes", "No")</f>
        <v>No</v>
      </c>
      <c r="D1470" s="14" t="s">
        <v>78</v>
      </c>
      <c r="E1470" s="51">
        <v>45068</v>
      </c>
      <c r="F1470" s="14">
        <v>14</v>
      </c>
      <c r="G1470" s="17">
        <v>1878.1000000000001</v>
      </c>
      <c r="H1470" s="27">
        <v>1551.48</v>
      </c>
      <c r="I1470">
        <f>YEAR(Table1[[#This Row],[Date]])</f>
        <v>2023</v>
      </c>
      <c r="J1470" t="str">
        <f>"Q" &amp; ROUNDUP(MONTH(Table1[[#This Row],[Date]])/3, 0) &amp; "'" &amp; RIGHT(YEAR(Table1[[#This Row],[Date]]), 2)</f>
        <v>Q2'23</v>
      </c>
      <c r="K1470" t="str">
        <f>VLOOKUP(Table1[[#This Row],[Store ID]],Table3[[Store ID]:[City]],4,FALSE)</f>
        <v>Denver</v>
      </c>
      <c r="L1470" t="str">
        <f>VLOOKUP(Table1[[#This Row],[Product Code]],Table4[[Product Code]:[Brand]],5,FALSE)</f>
        <v>VoltEdge</v>
      </c>
      <c r="M1470" t="str">
        <f>VLOOKUP(Table1[[#This Row],[Product Code]],Table4[[Product Code]:[Product Category]],3,FALSE)</f>
        <v>Accessories</v>
      </c>
      <c r="N1470" t="str">
        <f>_xlfn.XLOOKUP(Table1[[#This Row],[Product Code]],Table4[Product Code],Table4[Subcategory])</f>
        <v>Laptop Sleeves</v>
      </c>
    </row>
    <row r="1471" spans="2:14" x14ac:dyDescent="0.3">
      <c r="B1471" s="26" t="s">
        <v>24</v>
      </c>
      <c r="C1471" s="26" t="str">
        <f>IF(_xlfn.XLOOKUP(TRIM(Table1[[#This Row],[Store ID]]), 'Stores Details'!B1473:B1492, 'Stores Details'!G1473:G1492, "") = "Inactive", "Yes", "No")</f>
        <v>No</v>
      </c>
      <c r="D1471" s="14" t="s">
        <v>52</v>
      </c>
      <c r="E1471" s="51">
        <v>45053</v>
      </c>
      <c r="F1471" s="14">
        <v>10</v>
      </c>
      <c r="G1471" s="17">
        <v>2696.2</v>
      </c>
      <c r="H1471" s="27">
        <v>1638.8999999999999</v>
      </c>
      <c r="I1471">
        <f>YEAR(Table1[[#This Row],[Date]])</f>
        <v>2023</v>
      </c>
      <c r="J1471" t="str">
        <f>"Q" &amp; ROUNDUP(MONTH(Table1[[#This Row],[Date]])/3, 0) &amp; "'" &amp; RIGHT(YEAR(Table1[[#This Row],[Date]]), 2)</f>
        <v>Q2'23</v>
      </c>
      <c r="K1471" t="str">
        <f>VLOOKUP(Table1[[#This Row],[Store ID]],Table3[[Store ID]:[City]],4,FALSE)</f>
        <v>Atlanta</v>
      </c>
      <c r="L1471" t="str">
        <f>VLOOKUP(Table1[[#This Row],[Product Code]],Table4[[Product Code]:[Brand]],5,FALSE)</f>
        <v>ASUS</v>
      </c>
      <c r="M1471" t="str">
        <f>VLOOKUP(Table1[[#This Row],[Product Code]],Table4[[Product Code]:[Product Category]],3,FALSE)</f>
        <v>Accessories</v>
      </c>
      <c r="N1471" t="str">
        <f>_xlfn.XLOOKUP(Table1[[#This Row],[Product Code]],Table4[Product Code],Table4[Subcategory])</f>
        <v>Chargers</v>
      </c>
    </row>
    <row r="1472" spans="2:14" x14ac:dyDescent="0.3">
      <c r="B1472" s="26" t="s">
        <v>21</v>
      </c>
      <c r="C1472" s="26" t="str">
        <f>IF(_xlfn.XLOOKUP(TRIM(Table1[[#This Row],[Store ID]]), 'Stores Details'!B1474:B1493, 'Stores Details'!G1474:G1493, "") = "Inactive", "Yes", "No")</f>
        <v>No</v>
      </c>
      <c r="D1472" s="14" t="s">
        <v>49</v>
      </c>
      <c r="E1472" s="51">
        <v>45586</v>
      </c>
      <c r="F1472" s="14">
        <v>34</v>
      </c>
      <c r="G1472" s="17">
        <v>37672</v>
      </c>
      <c r="H1472" s="27">
        <v>29513.699999999997</v>
      </c>
      <c r="I1472">
        <f>YEAR(Table1[[#This Row],[Date]])</f>
        <v>2024</v>
      </c>
      <c r="J1472" t="str">
        <f>"Q" &amp; ROUNDUP(MONTH(Table1[[#This Row],[Date]])/3, 0) &amp; "'" &amp; RIGHT(YEAR(Table1[[#This Row],[Date]]), 2)</f>
        <v>Q4'24</v>
      </c>
      <c r="K1472" t="str">
        <f>VLOOKUP(Table1[[#This Row],[Store ID]],Table3[[Store ID]:[City]],4,FALSE)</f>
        <v>Raleigh</v>
      </c>
      <c r="L1472" t="str">
        <f>VLOOKUP(Table1[[#This Row],[Product Code]],Table4[[Product Code]:[Brand]],5,FALSE)</f>
        <v>VoltEdge</v>
      </c>
      <c r="M1472" t="str">
        <f>VLOOKUP(Table1[[#This Row],[Product Code]],Table4[[Product Code]:[Product Category]],3,FALSE)</f>
        <v>Headphones</v>
      </c>
      <c r="N1472" t="str">
        <f>_xlfn.XLOOKUP(Table1[[#This Row],[Product Code]],Table4[Product Code],Table4[Subcategory])</f>
        <v>Noise-Canceling Over-Ear</v>
      </c>
    </row>
    <row r="1473" spans="2:14" x14ac:dyDescent="0.3">
      <c r="B1473" s="26" t="s">
        <v>14</v>
      </c>
      <c r="C1473" s="26" t="str">
        <f>IF(_xlfn.XLOOKUP(TRIM(Table1[[#This Row],[Store ID]]), 'Stores Details'!B1475:B1494, 'Stores Details'!G1475:G1494, "") = "Inactive", "Yes", "No")</f>
        <v>No</v>
      </c>
      <c r="D1473" s="14" t="s">
        <v>67</v>
      </c>
      <c r="E1473" s="51">
        <v>45242</v>
      </c>
      <c r="F1473" s="14">
        <v>42</v>
      </c>
      <c r="G1473" s="17">
        <v>44246.16</v>
      </c>
      <c r="H1473" s="27">
        <v>26302.92</v>
      </c>
      <c r="I1473">
        <f>YEAR(Table1[[#This Row],[Date]])</f>
        <v>2023</v>
      </c>
      <c r="J1473" t="str">
        <f>"Q" &amp; ROUNDUP(MONTH(Table1[[#This Row],[Date]])/3, 0) &amp; "'" &amp; RIGHT(YEAR(Table1[[#This Row],[Date]]), 2)</f>
        <v>Q4'23</v>
      </c>
      <c r="K1473" t="str">
        <f>VLOOKUP(Table1[[#This Row],[Store ID]],Table3[[Store ID]:[City]],4,FALSE)</f>
        <v>Los Angeles</v>
      </c>
      <c r="L1473" t="str">
        <f>VLOOKUP(Table1[[#This Row],[Product Code]],Table4[[Product Code]:[Brand]],5,FALSE)</f>
        <v>VoltEdge</v>
      </c>
      <c r="M1473" t="str">
        <f>VLOOKUP(Table1[[#This Row],[Product Code]],Table4[[Product Code]:[Product Category]],3,FALSE)</f>
        <v>Accessories</v>
      </c>
      <c r="N1473" t="str">
        <f>_xlfn.XLOOKUP(Table1[[#This Row],[Product Code]],Table4[Product Code],Table4[Subcategory])</f>
        <v>Keyboards</v>
      </c>
    </row>
    <row r="1474" spans="2:14" x14ac:dyDescent="0.3">
      <c r="B1474" s="26" t="s">
        <v>30</v>
      </c>
      <c r="C1474" s="26" t="str">
        <f>IF(_xlfn.XLOOKUP(TRIM(Table1[[#This Row],[Store ID]]), 'Stores Details'!B1476:B1495, 'Stores Details'!G1476:G1495, "") = "Inactive", "Yes", "No")</f>
        <v>No</v>
      </c>
      <c r="D1474" s="14" t="s">
        <v>55</v>
      </c>
      <c r="E1474" s="51">
        <v>45167</v>
      </c>
      <c r="F1474" s="14">
        <v>10</v>
      </c>
      <c r="G1474" s="17">
        <v>10536.900000000001</v>
      </c>
      <c r="H1474" s="27">
        <v>6525.7000000000007</v>
      </c>
      <c r="I1474">
        <f>YEAR(Table1[[#This Row],[Date]])</f>
        <v>2023</v>
      </c>
      <c r="J1474" t="str">
        <f>"Q" &amp; ROUNDUP(MONTH(Table1[[#This Row],[Date]])/3, 0) &amp; "'" &amp; RIGHT(YEAR(Table1[[#This Row],[Date]]), 2)</f>
        <v>Q3'23</v>
      </c>
      <c r="K1474" t="str">
        <f>VLOOKUP(Table1[[#This Row],[Store ID]],Table3[[Store ID]:[City]],4,FALSE)</f>
        <v>Nashville</v>
      </c>
      <c r="L1474" t="str">
        <f>VLOOKUP(Table1[[#This Row],[Product Code]],Table4[[Product Code]:[Brand]],5,FALSE)</f>
        <v>Sony</v>
      </c>
      <c r="M1474" t="str">
        <f>VLOOKUP(Table1[[#This Row],[Product Code]],Table4[[Product Code]:[Product Category]],3,FALSE)</f>
        <v>Smart Gadgets</v>
      </c>
      <c r="N1474" t="str">
        <f>_xlfn.XLOOKUP(Table1[[#This Row],[Product Code]],Table4[Product Code],Table4[Subcategory])</f>
        <v>Fitness Bands</v>
      </c>
    </row>
    <row r="1475" spans="2:14" x14ac:dyDescent="0.3">
      <c r="B1475" s="26" t="s">
        <v>26</v>
      </c>
      <c r="C1475" s="26" t="str">
        <f>IF(_xlfn.XLOOKUP(TRIM(Table1[[#This Row],[Store ID]]), 'Stores Details'!B1477:B1496, 'Stores Details'!G1477:G1496, "") = "Inactive", "Yes", "No")</f>
        <v>No</v>
      </c>
      <c r="D1475" s="14" t="s">
        <v>50</v>
      </c>
      <c r="E1475" s="51">
        <v>44967</v>
      </c>
      <c r="F1475" s="14">
        <v>23</v>
      </c>
      <c r="G1475" s="17">
        <v>27552.160000000003</v>
      </c>
      <c r="H1475" s="27">
        <v>20298.649999999998</v>
      </c>
      <c r="I1475">
        <f>YEAR(Table1[[#This Row],[Date]])</f>
        <v>2023</v>
      </c>
      <c r="J1475" t="str">
        <f>"Q" &amp; ROUNDUP(MONTH(Table1[[#This Row],[Date]])/3, 0) &amp; "'" &amp; RIGHT(YEAR(Table1[[#This Row],[Date]]), 2)</f>
        <v>Q1'23</v>
      </c>
      <c r="K1475" t="str">
        <f>VLOOKUP(Table1[[#This Row],[Store ID]],Table3[[Store ID]:[City]],4,FALSE)</f>
        <v>Philadelphia</v>
      </c>
      <c r="L1475" t="str">
        <f>VLOOKUP(Table1[[#This Row],[Product Code]],Table4[[Product Code]:[Brand]],5,FALSE)</f>
        <v>VoltEdge</v>
      </c>
      <c r="M1475" t="str">
        <f>VLOOKUP(Table1[[#This Row],[Product Code]],Table4[[Product Code]:[Product Category]],3,FALSE)</f>
        <v>Smart Gadgets</v>
      </c>
      <c r="N1475" t="str">
        <f>_xlfn.XLOOKUP(Table1[[#This Row],[Product Code]],Table4[Product Code],Table4[Subcategory])</f>
        <v>Fitness Bands</v>
      </c>
    </row>
    <row r="1476" spans="2:14" x14ac:dyDescent="0.3">
      <c r="B1476" s="26" t="s">
        <v>21</v>
      </c>
      <c r="C1476" s="26" t="str">
        <f>IF(_xlfn.XLOOKUP(TRIM(Table1[[#This Row],[Store ID]]), 'Stores Details'!B1478:B1497, 'Stores Details'!G1478:G1497, "") = "Inactive", "Yes", "No")</f>
        <v>No</v>
      </c>
      <c r="D1476" s="14" t="s">
        <v>63</v>
      </c>
      <c r="E1476" s="51">
        <v>44957</v>
      </c>
      <c r="F1476" s="14">
        <v>14</v>
      </c>
      <c r="G1476" s="17">
        <v>4646.32</v>
      </c>
      <c r="H1476" s="27">
        <v>2767.94</v>
      </c>
      <c r="I1476">
        <f>YEAR(Table1[[#This Row],[Date]])</f>
        <v>2023</v>
      </c>
      <c r="J1476" t="str">
        <f>"Q" &amp; ROUNDUP(MONTH(Table1[[#This Row],[Date]])/3, 0) &amp; "'" &amp; RIGHT(YEAR(Table1[[#This Row],[Date]]), 2)</f>
        <v>Q1'23</v>
      </c>
      <c r="K1476" t="str">
        <f>VLOOKUP(Table1[[#This Row],[Store ID]],Table3[[Store ID]:[City]],4,FALSE)</f>
        <v>Raleigh</v>
      </c>
      <c r="L1476" t="str">
        <f>VLOOKUP(Table1[[#This Row],[Product Code]],Table4[[Product Code]:[Brand]],5,FALSE)</f>
        <v>Samsung</v>
      </c>
      <c r="M1476" t="str">
        <f>VLOOKUP(Table1[[#This Row],[Product Code]],Table4[[Product Code]:[Product Category]],3,FALSE)</f>
        <v>Laptops</v>
      </c>
      <c r="N1476" t="str">
        <f>_xlfn.XLOOKUP(Table1[[#This Row],[Product Code]],Table4[Product Code],Table4[Subcategory])</f>
        <v>Gaming Laptops</v>
      </c>
    </row>
    <row r="1477" spans="2:14" x14ac:dyDescent="0.3">
      <c r="B1477" s="26" t="s">
        <v>14</v>
      </c>
      <c r="C1477" s="26" t="str">
        <f>IF(_xlfn.XLOOKUP(TRIM(Table1[[#This Row],[Store ID]]), 'Stores Details'!B1479:B1498, 'Stores Details'!G1479:G1498, "") = "Inactive", "Yes", "No")</f>
        <v>No</v>
      </c>
      <c r="D1477" s="14" t="s">
        <v>34</v>
      </c>
      <c r="E1477" s="51">
        <v>45635</v>
      </c>
      <c r="F1477" s="14">
        <v>38</v>
      </c>
      <c r="G1477" s="17">
        <v>12279.699999999999</v>
      </c>
      <c r="H1477" s="27">
        <v>7594.68</v>
      </c>
      <c r="I1477">
        <f>YEAR(Table1[[#This Row],[Date]])</f>
        <v>2024</v>
      </c>
      <c r="J1477" t="str">
        <f>"Q" &amp; ROUNDUP(MONTH(Table1[[#This Row],[Date]])/3, 0) &amp; "'" &amp; RIGHT(YEAR(Table1[[#This Row],[Date]]), 2)</f>
        <v>Q4'24</v>
      </c>
      <c r="K1477" t="str">
        <f>VLOOKUP(Table1[[#This Row],[Store ID]],Table3[[Store ID]:[City]],4,FALSE)</f>
        <v>Los Angeles</v>
      </c>
      <c r="L1477" t="str">
        <f>VLOOKUP(Table1[[#This Row],[Product Code]],Table4[[Product Code]:[Brand]],5,FALSE)</f>
        <v>Samsung</v>
      </c>
      <c r="M1477" t="str">
        <f>VLOOKUP(Table1[[#This Row],[Product Code]],Table4[[Product Code]:[Product Category]],3,FALSE)</f>
        <v>Gaming Consoles</v>
      </c>
      <c r="N1477" t="str">
        <f>_xlfn.XLOOKUP(Table1[[#This Row],[Product Code]],Table4[Product Code],Table4[Subcategory])</f>
        <v>Game Consoles</v>
      </c>
    </row>
    <row r="1478" spans="2:14" x14ac:dyDescent="0.3">
      <c r="B1478" s="26" t="s">
        <v>29</v>
      </c>
      <c r="C1478" s="26" t="str">
        <f>IF(_xlfn.XLOOKUP(TRIM(Table1[[#This Row],[Store ID]]), 'Stores Details'!B1480:B1499, 'Stores Details'!G1480:G1499, "") = "Inactive", "Yes", "No")</f>
        <v>No</v>
      </c>
      <c r="D1478" s="14" t="s">
        <v>79</v>
      </c>
      <c r="E1478" s="51">
        <v>45053</v>
      </c>
      <c r="F1478" s="14">
        <v>18</v>
      </c>
      <c r="G1478" s="17">
        <v>15987.78</v>
      </c>
      <c r="H1478" s="27">
        <v>13004.1</v>
      </c>
      <c r="I1478">
        <f>YEAR(Table1[[#This Row],[Date]])</f>
        <v>2023</v>
      </c>
      <c r="J1478" t="str">
        <f>"Q" &amp; ROUNDUP(MONTH(Table1[[#This Row],[Date]])/3, 0) &amp; "'" &amp; RIGHT(YEAR(Table1[[#This Row],[Date]]), 2)</f>
        <v>Q2'23</v>
      </c>
      <c r="K1478" t="str">
        <f>VLOOKUP(Table1[[#This Row],[Store ID]],Table3[[Store ID]:[City]],4,FALSE)</f>
        <v>Kansas City</v>
      </c>
      <c r="L1478" t="str">
        <f>VLOOKUP(Table1[[#This Row],[Product Code]],Table4[[Product Code]:[Brand]],5,FALSE)</f>
        <v>Sony</v>
      </c>
      <c r="M1478" t="str">
        <f>VLOOKUP(Table1[[#This Row],[Product Code]],Table4[[Product Code]:[Product Category]],3,FALSE)</f>
        <v>Accessories</v>
      </c>
      <c r="N1478" t="str">
        <f>_xlfn.XLOOKUP(Table1[[#This Row],[Product Code]],Table4[Product Code],Table4[Subcategory])</f>
        <v>Keyboards</v>
      </c>
    </row>
    <row r="1479" spans="2:14" x14ac:dyDescent="0.3">
      <c r="B1479" s="26" t="s">
        <v>23</v>
      </c>
      <c r="C1479" s="26" t="str">
        <f>IF(_xlfn.XLOOKUP(TRIM(Table1[[#This Row],[Store ID]]), 'Stores Details'!B1481:B1500, 'Stores Details'!G1481:G1500, "") = "Inactive", "Yes", "No")</f>
        <v>No</v>
      </c>
      <c r="D1479" s="14" t="s">
        <v>65</v>
      </c>
      <c r="E1479" s="51">
        <v>45283</v>
      </c>
      <c r="F1479" s="14">
        <v>23</v>
      </c>
      <c r="G1479" s="17">
        <v>33241.9</v>
      </c>
      <c r="H1479" s="27">
        <v>22316.21</v>
      </c>
      <c r="I1479">
        <f>YEAR(Table1[[#This Row],[Date]])</f>
        <v>2023</v>
      </c>
      <c r="J1479" t="str">
        <f>"Q" &amp; ROUNDUP(MONTH(Table1[[#This Row],[Date]])/3, 0) &amp; "'" &amp; RIGHT(YEAR(Table1[[#This Row],[Date]]), 2)</f>
        <v>Q4'23</v>
      </c>
      <c r="K1479" t="str">
        <f>VLOOKUP(Table1[[#This Row],[Store ID]],Table3[[Store ID]:[City]],4,FALSE)</f>
        <v>San Francisco</v>
      </c>
      <c r="L1479" t="str">
        <f>VLOOKUP(Table1[[#This Row],[Product Code]],Table4[[Product Code]:[Brand]],5,FALSE)</f>
        <v>VoltEdge</v>
      </c>
      <c r="M1479" t="str">
        <f>VLOOKUP(Table1[[#This Row],[Product Code]],Table4[[Product Code]:[Product Category]],3,FALSE)</f>
        <v>Smart Gadgets</v>
      </c>
      <c r="N1479" t="str">
        <f>_xlfn.XLOOKUP(Table1[[#This Row],[Product Code]],Table4[Product Code],Table4[Subcategory])</f>
        <v>Smartwatches</v>
      </c>
    </row>
    <row r="1480" spans="2:14" x14ac:dyDescent="0.3">
      <c r="B1480" s="26" t="s">
        <v>14</v>
      </c>
      <c r="C1480" s="26" t="str">
        <f>IF(_xlfn.XLOOKUP(TRIM(Table1[[#This Row],[Store ID]]), 'Stores Details'!B1482:B1501, 'Stores Details'!G1482:G1501, "") = "Inactive", "Yes", "No")</f>
        <v>No</v>
      </c>
      <c r="D1480" s="14" t="s">
        <v>69</v>
      </c>
      <c r="E1480" s="51">
        <v>45187</v>
      </c>
      <c r="F1480" s="14">
        <v>15</v>
      </c>
      <c r="G1480" s="17">
        <v>15974.400000000001</v>
      </c>
      <c r="H1480" s="27">
        <v>10300.049999999999</v>
      </c>
      <c r="I1480">
        <f>YEAR(Table1[[#This Row],[Date]])</f>
        <v>2023</v>
      </c>
      <c r="J1480" t="str">
        <f>"Q" &amp; ROUNDUP(MONTH(Table1[[#This Row],[Date]])/3, 0) &amp; "'" &amp; RIGHT(YEAR(Table1[[#This Row],[Date]]), 2)</f>
        <v>Q3'23</v>
      </c>
      <c r="K1480" t="str">
        <f>VLOOKUP(Table1[[#This Row],[Store ID]],Table3[[Store ID]:[City]],4,FALSE)</f>
        <v>Los Angeles</v>
      </c>
      <c r="L1480" t="str">
        <f>VLOOKUP(Table1[[#This Row],[Product Code]],Table4[[Product Code]:[Brand]],5,FALSE)</f>
        <v>VoltEdge</v>
      </c>
      <c r="M1480" t="str">
        <f>VLOOKUP(Table1[[#This Row],[Product Code]],Table4[[Product Code]:[Product Category]],3,FALSE)</f>
        <v>Gaming Consoles</v>
      </c>
      <c r="N1480" t="str">
        <f>_xlfn.XLOOKUP(Table1[[#This Row],[Product Code]],Table4[Product Code],Table4[Subcategory])</f>
        <v>VR Headsets</v>
      </c>
    </row>
    <row r="1481" spans="2:14" x14ac:dyDescent="0.3">
      <c r="B1481" s="26" t="s">
        <v>25</v>
      </c>
      <c r="C1481" s="26" t="str">
        <f>IF(_xlfn.XLOOKUP(TRIM(Table1[[#This Row],[Store ID]]), 'Stores Details'!B1483:B1502, 'Stores Details'!G1483:G1502, "") = "Inactive", "Yes", "No")</f>
        <v>No</v>
      </c>
      <c r="D1481" s="14" t="s">
        <v>60</v>
      </c>
      <c r="E1481" s="51">
        <v>45398</v>
      </c>
      <c r="F1481" s="14">
        <v>16</v>
      </c>
      <c r="G1481" s="17">
        <v>3454.24</v>
      </c>
      <c r="H1481" s="27">
        <v>2500.3200000000002</v>
      </c>
      <c r="I1481">
        <f>YEAR(Table1[[#This Row],[Date]])</f>
        <v>2024</v>
      </c>
      <c r="J1481" t="str">
        <f>"Q" &amp; ROUNDUP(MONTH(Table1[[#This Row],[Date]])/3, 0) &amp; "'" &amp; RIGHT(YEAR(Table1[[#This Row],[Date]]), 2)</f>
        <v>Q2'24</v>
      </c>
      <c r="K1481" t="str">
        <f>VLOOKUP(Table1[[#This Row],[Store ID]],Table3[[Store ID]:[City]],4,FALSE)</f>
        <v>Dallas</v>
      </c>
      <c r="L1481" t="str">
        <f>VLOOKUP(Table1[[#This Row],[Product Code]],Table4[[Product Code]:[Brand]],5,FALSE)</f>
        <v>Dell</v>
      </c>
      <c r="M1481" t="str">
        <f>VLOOKUP(Table1[[#This Row],[Product Code]],Table4[[Product Code]:[Product Category]],3,FALSE)</f>
        <v>Accessories</v>
      </c>
      <c r="N1481" t="str">
        <f>_xlfn.XLOOKUP(Table1[[#This Row],[Product Code]],Table4[Product Code],Table4[Subcategory])</f>
        <v>Chargers</v>
      </c>
    </row>
    <row r="1482" spans="2:14" x14ac:dyDescent="0.3">
      <c r="B1482" s="26" t="s">
        <v>29</v>
      </c>
      <c r="C1482" s="26" t="str">
        <f>IF(_xlfn.XLOOKUP(TRIM(Table1[[#This Row],[Store ID]]), 'Stores Details'!B1484:B1503, 'Stores Details'!G1484:G1503, "") = "Inactive", "Yes", "No")</f>
        <v>No</v>
      </c>
      <c r="D1482" s="14" t="s">
        <v>32</v>
      </c>
      <c r="E1482" s="51">
        <v>45518</v>
      </c>
      <c r="F1482" s="14">
        <v>14</v>
      </c>
      <c r="G1482" s="17">
        <v>2561.7199999999998</v>
      </c>
      <c r="H1482" s="27">
        <v>1946.1399999999999</v>
      </c>
      <c r="I1482">
        <f>YEAR(Table1[[#This Row],[Date]])</f>
        <v>2024</v>
      </c>
      <c r="J1482" t="str">
        <f>"Q" &amp; ROUNDUP(MONTH(Table1[[#This Row],[Date]])/3, 0) &amp; "'" &amp; RIGHT(YEAR(Table1[[#This Row],[Date]]), 2)</f>
        <v>Q3'24</v>
      </c>
      <c r="K1482" t="str">
        <f>VLOOKUP(Table1[[#This Row],[Store ID]],Table3[[Store ID]:[City]],4,FALSE)</f>
        <v>Kansas City</v>
      </c>
      <c r="L1482" t="str">
        <f>VLOOKUP(Table1[[#This Row],[Product Code]],Table4[[Product Code]:[Brand]],5,FALSE)</f>
        <v>Sony</v>
      </c>
      <c r="M1482" t="str">
        <f>VLOOKUP(Table1[[#This Row],[Product Code]],Table4[[Product Code]:[Product Category]],3,FALSE)</f>
        <v>Accessories</v>
      </c>
      <c r="N1482" t="str">
        <f>_xlfn.XLOOKUP(Table1[[#This Row],[Product Code]],Table4[Product Code],Table4[Subcategory])</f>
        <v>Chargers</v>
      </c>
    </row>
    <row r="1483" spans="2:14" x14ac:dyDescent="0.3">
      <c r="B1483" s="26" t="s">
        <v>23</v>
      </c>
      <c r="C1483" s="26" t="str">
        <f>IF(_xlfn.XLOOKUP(TRIM(Table1[[#This Row],[Store ID]]), 'Stores Details'!B1485:B1504, 'Stores Details'!G1485:G1504, "") = "Inactive", "Yes", "No")</f>
        <v>No</v>
      </c>
      <c r="D1483" s="14" t="s">
        <v>74</v>
      </c>
      <c r="E1483" s="51">
        <v>45433</v>
      </c>
      <c r="F1483" s="14">
        <v>4</v>
      </c>
      <c r="G1483" s="17">
        <v>4524.4399999999996</v>
      </c>
      <c r="H1483" s="27">
        <v>3755.8</v>
      </c>
      <c r="I1483">
        <f>YEAR(Table1[[#This Row],[Date]])</f>
        <v>2024</v>
      </c>
      <c r="J1483" t="str">
        <f>"Q" &amp; ROUNDUP(MONTH(Table1[[#This Row],[Date]])/3, 0) &amp; "'" &amp; RIGHT(YEAR(Table1[[#This Row],[Date]]), 2)</f>
        <v>Q2'24</v>
      </c>
      <c r="K1483" t="str">
        <f>VLOOKUP(Table1[[#This Row],[Store ID]],Table3[[Store ID]:[City]],4,FALSE)</f>
        <v>San Francisco</v>
      </c>
      <c r="L1483" t="str">
        <f>VLOOKUP(Table1[[#This Row],[Product Code]],Table4[[Product Code]:[Brand]],5,FALSE)</f>
        <v>VoltEdge</v>
      </c>
      <c r="M1483" t="str">
        <f>VLOOKUP(Table1[[#This Row],[Product Code]],Table4[[Product Code]:[Product Category]],3,FALSE)</f>
        <v>Gaming Consoles</v>
      </c>
      <c r="N1483" t="str">
        <f>_xlfn.XLOOKUP(Table1[[#This Row],[Product Code]],Table4[Product Code],Table4[Subcategory])</f>
        <v>Gaming Headsets</v>
      </c>
    </row>
    <row r="1484" spans="2:14" x14ac:dyDescent="0.3">
      <c r="B1484" s="26" t="s">
        <v>30</v>
      </c>
      <c r="C1484" s="26" t="str">
        <f>IF(_xlfn.XLOOKUP(TRIM(Table1[[#This Row],[Store ID]]), 'Stores Details'!B1486:B1505, 'Stores Details'!G1486:G1505, "") = "Inactive", "Yes", "No")</f>
        <v>No</v>
      </c>
      <c r="D1484" s="14" t="s">
        <v>68</v>
      </c>
      <c r="E1484" s="51">
        <v>45099</v>
      </c>
      <c r="F1484" s="14">
        <v>18</v>
      </c>
      <c r="G1484" s="17">
        <v>18789.840000000004</v>
      </c>
      <c r="H1484" s="27">
        <v>11592.72</v>
      </c>
      <c r="I1484">
        <f>YEAR(Table1[[#This Row],[Date]])</f>
        <v>2023</v>
      </c>
      <c r="J1484" t="str">
        <f>"Q" &amp; ROUNDUP(MONTH(Table1[[#This Row],[Date]])/3, 0) &amp; "'" &amp; RIGHT(YEAR(Table1[[#This Row],[Date]]), 2)</f>
        <v>Q2'23</v>
      </c>
      <c r="K1484" t="str">
        <f>VLOOKUP(Table1[[#This Row],[Store ID]],Table3[[Store ID]:[City]],4,FALSE)</f>
        <v>Nashville</v>
      </c>
      <c r="L1484" t="str">
        <f>VLOOKUP(Table1[[#This Row],[Product Code]],Table4[[Product Code]:[Brand]],5,FALSE)</f>
        <v>Apple</v>
      </c>
      <c r="M1484" t="str">
        <f>VLOOKUP(Table1[[#This Row],[Product Code]],Table4[[Product Code]:[Product Category]],3,FALSE)</f>
        <v>Gaming Consoles</v>
      </c>
      <c r="N1484" t="str">
        <f>_xlfn.XLOOKUP(Table1[[#This Row],[Product Code]],Table4[Product Code],Table4[Subcategory])</f>
        <v>VR Headsets</v>
      </c>
    </row>
    <row r="1485" spans="2:14" x14ac:dyDescent="0.3">
      <c r="B1485" s="26" t="s">
        <v>26</v>
      </c>
      <c r="C1485" s="26" t="str">
        <f>IF(_xlfn.XLOOKUP(TRIM(Table1[[#This Row],[Store ID]]), 'Stores Details'!B1487:B1506, 'Stores Details'!G1487:G1506, "") = "Inactive", "Yes", "No")</f>
        <v>No</v>
      </c>
      <c r="D1485" s="14" t="s">
        <v>43</v>
      </c>
      <c r="E1485" s="51">
        <v>45559</v>
      </c>
      <c r="F1485" s="14">
        <v>6</v>
      </c>
      <c r="G1485" s="17">
        <v>7986.42</v>
      </c>
      <c r="H1485" s="27">
        <v>4905.72</v>
      </c>
      <c r="I1485">
        <f>YEAR(Table1[[#This Row],[Date]])</f>
        <v>2024</v>
      </c>
      <c r="J1485" t="str">
        <f>"Q" &amp; ROUNDUP(MONTH(Table1[[#This Row],[Date]])/3, 0) &amp; "'" &amp; RIGHT(YEAR(Table1[[#This Row],[Date]]), 2)</f>
        <v>Q3'24</v>
      </c>
      <c r="K1485" t="str">
        <f>VLOOKUP(Table1[[#This Row],[Store ID]],Table3[[Store ID]:[City]],4,FALSE)</f>
        <v>Philadelphia</v>
      </c>
      <c r="L1485" t="str">
        <f>VLOOKUP(Table1[[#This Row],[Product Code]],Table4[[Product Code]:[Brand]],5,FALSE)</f>
        <v>Apple</v>
      </c>
      <c r="M1485" t="str">
        <f>VLOOKUP(Table1[[#This Row],[Product Code]],Table4[[Product Code]:[Product Category]],3,FALSE)</f>
        <v>Smart Gadgets</v>
      </c>
      <c r="N1485" t="str">
        <f>_xlfn.XLOOKUP(Table1[[#This Row],[Product Code]],Table4[Product Code],Table4[Subcategory])</f>
        <v>Smartwatches</v>
      </c>
    </row>
    <row r="1486" spans="2:14" x14ac:dyDescent="0.3">
      <c r="B1486" s="26" t="s">
        <v>21</v>
      </c>
      <c r="C1486" s="26" t="str">
        <f>IF(_xlfn.XLOOKUP(TRIM(Table1[[#This Row],[Store ID]]), 'Stores Details'!B1488:B1507, 'Stores Details'!G1488:G1507, "") = "Inactive", "Yes", "No")</f>
        <v>No</v>
      </c>
      <c r="D1486" s="14" t="s">
        <v>35</v>
      </c>
      <c r="E1486" s="51">
        <v>45600</v>
      </c>
      <c r="F1486" s="14">
        <v>22</v>
      </c>
      <c r="G1486" s="17">
        <v>8781.52</v>
      </c>
      <c r="H1486" s="27">
        <v>6636.08</v>
      </c>
      <c r="I1486">
        <f>YEAR(Table1[[#This Row],[Date]])</f>
        <v>2024</v>
      </c>
      <c r="J1486" t="str">
        <f>"Q" &amp; ROUNDUP(MONTH(Table1[[#This Row],[Date]])/3, 0) &amp; "'" &amp; RIGHT(YEAR(Table1[[#This Row],[Date]]), 2)</f>
        <v>Q4'24</v>
      </c>
      <c r="K1486" t="str">
        <f>VLOOKUP(Table1[[#This Row],[Store ID]],Table3[[Store ID]:[City]],4,FALSE)</f>
        <v>Raleigh</v>
      </c>
      <c r="L1486" t="str">
        <f>VLOOKUP(Table1[[#This Row],[Product Code]],Table4[[Product Code]:[Brand]],5,FALSE)</f>
        <v>Dell</v>
      </c>
      <c r="M1486" t="str">
        <f>VLOOKUP(Table1[[#This Row],[Product Code]],Table4[[Product Code]:[Product Category]],3,FALSE)</f>
        <v>Smart Gadgets</v>
      </c>
      <c r="N1486" t="str">
        <f>_xlfn.XLOOKUP(Table1[[#This Row],[Product Code]],Table4[Product Code],Table4[Subcategory])</f>
        <v>Streaming Devices</v>
      </c>
    </row>
    <row r="1487" spans="2:14" x14ac:dyDescent="0.3">
      <c r="B1487" s="26" t="s">
        <v>16</v>
      </c>
      <c r="C1487" s="26" t="str">
        <f>IF(_xlfn.XLOOKUP(TRIM(Table1[[#This Row],[Store ID]]), 'Stores Details'!B1489:B1508, 'Stores Details'!G1489:G1508, "") = "Inactive", "Yes", "No")</f>
        <v>No</v>
      </c>
      <c r="D1487" s="14" t="s">
        <v>38</v>
      </c>
      <c r="E1487" s="51">
        <v>45540</v>
      </c>
      <c r="F1487" s="14">
        <v>6</v>
      </c>
      <c r="G1487" s="17">
        <v>7023.84</v>
      </c>
      <c r="H1487" s="27">
        <v>5611.0199999999995</v>
      </c>
      <c r="I1487">
        <f>YEAR(Table1[[#This Row],[Date]])</f>
        <v>2024</v>
      </c>
      <c r="J1487" t="str">
        <f>"Q" &amp; ROUNDUP(MONTH(Table1[[#This Row],[Date]])/3, 0) &amp; "'" &amp; RIGHT(YEAR(Table1[[#This Row],[Date]]), 2)</f>
        <v>Q3'24</v>
      </c>
      <c r="K1487" t="str">
        <f>VLOOKUP(Table1[[#This Row],[Store ID]],Table3[[Store ID]:[City]],4,FALSE)</f>
        <v>Chicago</v>
      </c>
      <c r="L1487" t="str">
        <f>VLOOKUP(Table1[[#This Row],[Product Code]],Table4[[Product Code]:[Brand]],5,FALSE)</f>
        <v>HP</v>
      </c>
      <c r="M1487" t="str">
        <f>VLOOKUP(Table1[[#This Row],[Product Code]],Table4[[Product Code]:[Product Category]],3,FALSE)</f>
        <v>Gaming Consoles</v>
      </c>
      <c r="N1487" t="str">
        <f>_xlfn.XLOOKUP(Table1[[#This Row],[Product Code]],Table4[Product Code],Table4[Subcategory])</f>
        <v>Game Consoles</v>
      </c>
    </row>
    <row r="1488" spans="2:14" x14ac:dyDescent="0.3">
      <c r="B1488" s="26" t="s">
        <v>27</v>
      </c>
      <c r="C1488" s="26" t="str">
        <f>IF(_xlfn.XLOOKUP(TRIM(Table1[[#This Row],[Store ID]]), 'Stores Details'!B1490:B1509, 'Stores Details'!G1490:G1509, "") = "Inactive", "Yes", "No")</f>
        <v>No</v>
      </c>
      <c r="D1488" s="14" t="s">
        <v>45</v>
      </c>
      <c r="E1488" s="51">
        <v>45307</v>
      </c>
      <c r="F1488" s="14">
        <v>21</v>
      </c>
      <c r="G1488" s="17">
        <v>14108.85</v>
      </c>
      <c r="H1488" s="27">
        <v>11142.390000000001</v>
      </c>
      <c r="I1488">
        <f>YEAR(Table1[[#This Row],[Date]])</f>
        <v>2024</v>
      </c>
      <c r="J1488" t="str">
        <f>"Q" &amp; ROUNDUP(MONTH(Table1[[#This Row],[Date]])/3, 0) &amp; "'" &amp; RIGHT(YEAR(Table1[[#This Row],[Date]]), 2)</f>
        <v>Q1'24</v>
      </c>
      <c r="K1488" t="str">
        <f>VLOOKUP(Table1[[#This Row],[Store ID]],Table3[[Store ID]:[City]],4,FALSE)</f>
        <v>New York</v>
      </c>
      <c r="L1488" t="str">
        <f>VLOOKUP(Table1[[#This Row],[Product Code]],Table4[[Product Code]:[Brand]],5,FALSE)</f>
        <v>VoltEdge</v>
      </c>
      <c r="M1488" t="str">
        <f>VLOOKUP(Table1[[#This Row],[Product Code]],Table4[[Product Code]:[Product Category]],3,FALSE)</f>
        <v>Accessories</v>
      </c>
      <c r="N1488" t="str">
        <f>_xlfn.XLOOKUP(Table1[[#This Row],[Product Code]],Table4[Product Code],Table4[Subcategory])</f>
        <v>Chargers</v>
      </c>
    </row>
    <row r="1489" spans="2:14" x14ac:dyDescent="0.3">
      <c r="B1489" s="26" t="s">
        <v>25</v>
      </c>
      <c r="C1489" s="26" t="str">
        <f>IF(_xlfn.XLOOKUP(TRIM(Table1[[#This Row],[Store ID]]), 'Stores Details'!B1491:B1510, 'Stores Details'!G1491:G1510, "") = "Inactive", "Yes", "No")</f>
        <v>No</v>
      </c>
      <c r="D1489" s="14" t="s">
        <v>69</v>
      </c>
      <c r="E1489" s="51">
        <v>45080</v>
      </c>
      <c r="F1489" s="14">
        <v>22</v>
      </c>
      <c r="G1489" s="17">
        <v>23429.120000000003</v>
      </c>
      <c r="H1489" s="27">
        <v>15106.74</v>
      </c>
      <c r="I1489">
        <f>YEAR(Table1[[#This Row],[Date]])</f>
        <v>2023</v>
      </c>
      <c r="J1489" t="str">
        <f>"Q" &amp; ROUNDUP(MONTH(Table1[[#This Row],[Date]])/3, 0) &amp; "'" &amp; RIGHT(YEAR(Table1[[#This Row],[Date]]), 2)</f>
        <v>Q2'23</v>
      </c>
      <c r="K1489" t="str">
        <f>VLOOKUP(Table1[[#This Row],[Store ID]],Table3[[Store ID]:[City]],4,FALSE)</f>
        <v>Dallas</v>
      </c>
      <c r="L1489" t="str">
        <f>VLOOKUP(Table1[[#This Row],[Product Code]],Table4[[Product Code]:[Brand]],5,FALSE)</f>
        <v>VoltEdge</v>
      </c>
      <c r="M1489" t="str">
        <f>VLOOKUP(Table1[[#This Row],[Product Code]],Table4[[Product Code]:[Product Category]],3,FALSE)</f>
        <v>Gaming Consoles</v>
      </c>
      <c r="N1489" t="str">
        <f>_xlfn.XLOOKUP(Table1[[#This Row],[Product Code]],Table4[Product Code],Table4[Subcategory])</f>
        <v>VR Headsets</v>
      </c>
    </row>
    <row r="1490" spans="2:14" x14ac:dyDescent="0.3">
      <c r="B1490" s="26" t="s">
        <v>17</v>
      </c>
      <c r="C1490" s="26" t="str">
        <f>IF(_xlfn.XLOOKUP(TRIM(Table1[[#This Row],[Store ID]]), 'Stores Details'!B1492:B1511, 'Stores Details'!G1492:G1511, "") = "Inactive", "Yes", "No")</f>
        <v>No</v>
      </c>
      <c r="D1490" s="14" t="s">
        <v>32</v>
      </c>
      <c r="E1490" s="51">
        <v>45446</v>
      </c>
      <c r="F1490" s="14">
        <v>19</v>
      </c>
      <c r="G1490" s="17">
        <v>3476.62</v>
      </c>
      <c r="H1490" s="27">
        <v>2641.1899999999996</v>
      </c>
      <c r="I1490">
        <f>YEAR(Table1[[#This Row],[Date]])</f>
        <v>2024</v>
      </c>
      <c r="J1490" t="str">
        <f>"Q" &amp; ROUNDUP(MONTH(Table1[[#This Row],[Date]])/3, 0) &amp; "'" &amp; RIGHT(YEAR(Table1[[#This Row],[Date]]), 2)</f>
        <v>Q2'24</v>
      </c>
      <c r="K1490" t="str">
        <f>VLOOKUP(Table1[[#This Row],[Store ID]],Table3[[Store ID]:[City]],4,FALSE)</f>
        <v>Richmond</v>
      </c>
      <c r="L1490" t="str">
        <f>VLOOKUP(Table1[[#This Row],[Product Code]],Table4[[Product Code]:[Brand]],5,FALSE)</f>
        <v>Sony</v>
      </c>
      <c r="M1490" t="str">
        <f>VLOOKUP(Table1[[#This Row],[Product Code]],Table4[[Product Code]:[Product Category]],3,FALSE)</f>
        <v>Accessories</v>
      </c>
      <c r="N1490" t="str">
        <f>_xlfn.XLOOKUP(Table1[[#This Row],[Product Code]],Table4[Product Code],Table4[Subcategory])</f>
        <v>Chargers</v>
      </c>
    </row>
    <row r="1491" spans="2:14" x14ac:dyDescent="0.3">
      <c r="B1491" s="26" t="s">
        <v>24</v>
      </c>
      <c r="C1491" s="26" t="str">
        <f>IF(_xlfn.XLOOKUP(TRIM(Table1[[#This Row],[Store ID]]), 'Stores Details'!B1493:B1512, 'Stores Details'!G1493:G1512, "") = "Inactive", "Yes", "No")</f>
        <v>No</v>
      </c>
      <c r="D1491" s="14" t="s">
        <v>48</v>
      </c>
      <c r="E1491" s="51">
        <v>45388</v>
      </c>
      <c r="F1491" s="14">
        <v>16</v>
      </c>
      <c r="G1491" s="17">
        <v>12906.56</v>
      </c>
      <c r="H1491" s="27">
        <v>7696.64</v>
      </c>
      <c r="I1491">
        <f>YEAR(Table1[[#This Row],[Date]])</f>
        <v>2024</v>
      </c>
      <c r="J1491" t="str">
        <f>"Q" &amp; ROUNDUP(MONTH(Table1[[#This Row],[Date]])/3, 0) &amp; "'" &amp; RIGHT(YEAR(Table1[[#This Row],[Date]]), 2)</f>
        <v>Q2'24</v>
      </c>
      <c r="K1491" t="str">
        <f>VLOOKUP(Table1[[#This Row],[Store ID]],Table3[[Store ID]:[City]],4,FALSE)</f>
        <v>Atlanta</v>
      </c>
      <c r="L1491" t="str">
        <f>VLOOKUP(Table1[[#This Row],[Product Code]],Table4[[Product Code]:[Brand]],5,FALSE)</f>
        <v>VoltEdge</v>
      </c>
      <c r="M1491" t="str">
        <f>VLOOKUP(Table1[[#This Row],[Product Code]],Table4[[Product Code]:[Product Category]],3,FALSE)</f>
        <v>Gaming Consoles</v>
      </c>
      <c r="N1491" t="str">
        <f>_xlfn.XLOOKUP(Table1[[#This Row],[Product Code]],Table4[Product Code],Table4[Subcategory])</f>
        <v>Game Consoles</v>
      </c>
    </row>
    <row r="1492" spans="2:14" x14ac:dyDescent="0.3">
      <c r="B1492" s="26" t="s">
        <v>22</v>
      </c>
      <c r="C1492" s="26" t="str">
        <f>IF(_xlfn.XLOOKUP(TRIM(Table1[[#This Row],[Store ID]]), 'Stores Details'!B1494:B1513, 'Stores Details'!G1494:G1513, "") = "Inactive", "Yes", "No")</f>
        <v>No</v>
      </c>
      <c r="D1492" s="14" t="s">
        <v>32</v>
      </c>
      <c r="E1492" s="51">
        <v>45650</v>
      </c>
      <c r="F1492" s="14">
        <v>24</v>
      </c>
      <c r="G1492" s="17">
        <v>4391.5199999999995</v>
      </c>
      <c r="H1492" s="27">
        <v>3336.24</v>
      </c>
      <c r="I1492">
        <f>YEAR(Table1[[#This Row],[Date]])</f>
        <v>2024</v>
      </c>
      <c r="J1492" t="str">
        <f>"Q" &amp; ROUNDUP(MONTH(Table1[[#This Row],[Date]])/3, 0) &amp; "'" &amp; RIGHT(YEAR(Table1[[#This Row],[Date]]), 2)</f>
        <v>Q4'24</v>
      </c>
      <c r="K1492" t="str">
        <f>VLOOKUP(Table1[[#This Row],[Store ID]],Table3[[Store ID]:[City]],4,FALSE)</f>
        <v>Detroit</v>
      </c>
      <c r="L1492" t="str">
        <f>VLOOKUP(Table1[[#This Row],[Product Code]],Table4[[Product Code]:[Brand]],5,FALSE)</f>
        <v>Sony</v>
      </c>
      <c r="M1492" t="str">
        <f>VLOOKUP(Table1[[#This Row],[Product Code]],Table4[[Product Code]:[Product Category]],3,FALSE)</f>
        <v>Accessories</v>
      </c>
      <c r="N1492" t="str">
        <f>_xlfn.XLOOKUP(Table1[[#This Row],[Product Code]],Table4[Product Code],Table4[Subcategory])</f>
        <v>Chargers</v>
      </c>
    </row>
    <row r="1493" spans="2:14" x14ac:dyDescent="0.3">
      <c r="B1493" s="26" t="s">
        <v>14</v>
      </c>
      <c r="C1493" s="26" t="str">
        <f>IF(_xlfn.XLOOKUP(TRIM(Table1[[#This Row],[Store ID]]), 'Stores Details'!B1495:B1514, 'Stores Details'!G1495:G1514, "") = "Inactive", "Yes", "No")</f>
        <v>No</v>
      </c>
      <c r="D1493" s="14" t="s">
        <v>64</v>
      </c>
      <c r="E1493" s="51">
        <v>45501</v>
      </c>
      <c r="F1493" s="14">
        <v>6</v>
      </c>
      <c r="G1493" s="17">
        <v>2047.02</v>
      </c>
      <c r="H1493" s="27">
        <v>1220.82</v>
      </c>
      <c r="I1493">
        <f>YEAR(Table1[[#This Row],[Date]])</f>
        <v>2024</v>
      </c>
      <c r="J1493" t="str">
        <f>"Q" &amp; ROUNDUP(MONTH(Table1[[#This Row],[Date]])/3, 0) &amp; "'" &amp; RIGHT(YEAR(Table1[[#This Row],[Date]]), 2)</f>
        <v>Q3'24</v>
      </c>
      <c r="K1493" t="str">
        <f>VLOOKUP(Table1[[#This Row],[Store ID]],Table3[[Store ID]:[City]],4,FALSE)</f>
        <v>Los Angeles</v>
      </c>
      <c r="L1493" t="str">
        <f>VLOOKUP(Table1[[#This Row],[Product Code]],Table4[[Product Code]:[Brand]],5,FALSE)</f>
        <v>VoltEdge</v>
      </c>
      <c r="M1493" t="str">
        <f>VLOOKUP(Table1[[#This Row],[Product Code]],Table4[[Product Code]:[Product Category]],3,FALSE)</f>
        <v>Accessories</v>
      </c>
      <c r="N1493" t="str">
        <f>_xlfn.XLOOKUP(Table1[[#This Row],[Product Code]],Table4[Product Code],Table4[Subcategory])</f>
        <v>Keyboards</v>
      </c>
    </row>
    <row r="1494" spans="2:14" x14ac:dyDescent="0.3">
      <c r="B1494" s="26" t="s">
        <v>18</v>
      </c>
      <c r="C1494" s="26" t="str">
        <f>IF(_xlfn.XLOOKUP(TRIM(Table1[[#This Row],[Store ID]]), 'Stores Details'!B1496:B1515, 'Stores Details'!G1496:G1515, "") = "Inactive", "Yes", "No")</f>
        <v>No</v>
      </c>
      <c r="D1494" s="14" t="s">
        <v>64</v>
      </c>
      <c r="E1494" s="51">
        <v>45092</v>
      </c>
      <c r="F1494" s="14">
        <v>3</v>
      </c>
      <c r="G1494" s="17">
        <v>1023.51</v>
      </c>
      <c r="H1494" s="27">
        <v>610.41</v>
      </c>
      <c r="I1494">
        <f>YEAR(Table1[[#This Row],[Date]])</f>
        <v>2023</v>
      </c>
      <c r="J1494" t="str">
        <f>"Q" &amp; ROUNDUP(MONTH(Table1[[#This Row],[Date]])/3, 0) &amp; "'" &amp; RIGHT(YEAR(Table1[[#This Row],[Date]]), 2)</f>
        <v>Q2'23</v>
      </c>
      <c r="K1494" t="str">
        <f>VLOOKUP(Table1[[#This Row],[Store ID]],Table3[[Store ID]:[City]],4,FALSE)</f>
        <v>Minneapolis</v>
      </c>
      <c r="L1494" t="str">
        <f>VLOOKUP(Table1[[#This Row],[Product Code]],Table4[[Product Code]:[Brand]],5,FALSE)</f>
        <v>VoltEdge</v>
      </c>
      <c r="M1494" t="str">
        <f>VLOOKUP(Table1[[#This Row],[Product Code]],Table4[[Product Code]:[Product Category]],3,FALSE)</f>
        <v>Accessories</v>
      </c>
      <c r="N1494" t="str">
        <f>_xlfn.XLOOKUP(Table1[[#This Row],[Product Code]],Table4[Product Code],Table4[Subcategory])</f>
        <v>Keyboards</v>
      </c>
    </row>
    <row r="1495" spans="2:14" x14ac:dyDescent="0.3">
      <c r="B1495" s="26" t="s">
        <v>14</v>
      </c>
      <c r="C1495" s="26" t="str">
        <f>IF(_xlfn.XLOOKUP(TRIM(Table1[[#This Row],[Store ID]]), 'Stores Details'!B1497:B1516, 'Stores Details'!G1497:G1516, "") = "Inactive", "Yes", "No")</f>
        <v>No</v>
      </c>
      <c r="D1495" s="14" t="s">
        <v>48</v>
      </c>
      <c r="E1495" s="51">
        <v>45457</v>
      </c>
      <c r="F1495" s="14">
        <v>7</v>
      </c>
      <c r="G1495" s="17">
        <v>5646.62</v>
      </c>
      <c r="H1495" s="27">
        <v>3367.28</v>
      </c>
      <c r="I1495">
        <f>YEAR(Table1[[#This Row],[Date]])</f>
        <v>2024</v>
      </c>
      <c r="J1495" t="str">
        <f>"Q" &amp; ROUNDUP(MONTH(Table1[[#This Row],[Date]])/3, 0) &amp; "'" &amp; RIGHT(YEAR(Table1[[#This Row],[Date]]), 2)</f>
        <v>Q2'24</v>
      </c>
      <c r="K1495" t="str">
        <f>VLOOKUP(Table1[[#This Row],[Store ID]],Table3[[Store ID]:[City]],4,FALSE)</f>
        <v>Los Angeles</v>
      </c>
      <c r="L1495" t="str">
        <f>VLOOKUP(Table1[[#This Row],[Product Code]],Table4[[Product Code]:[Brand]],5,FALSE)</f>
        <v>VoltEdge</v>
      </c>
      <c r="M1495" t="str">
        <f>VLOOKUP(Table1[[#This Row],[Product Code]],Table4[[Product Code]:[Product Category]],3,FALSE)</f>
        <v>Gaming Consoles</v>
      </c>
      <c r="N1495" t="str">
        <f>_xlfn.XLOOKUP(Table1[[#This Row],[Product Code]],Table4[Product Code],Table4[Subcategory])</f>
        <v>Game Consoles</v>
      </c>
    </row>
    <row r="1496" spans="2:14" x14ac:dyDescent="0.3">
      <c r="B1496" s="26" t="s">
        <v>19</v>
      </c>
      <c r="C1496" s="26" t="str">
        <f>IF(_xlfn.XLOOKUP(TRIM(Table1[[#This Row],[Store ID]]), 'Stores Details'!B1498:B1517, 'Stores Details'!G1498:G1517, "") = "Inactive", "Yes", "No")</f>
        <v>No</v>
      </c>
      <c r="D1496" s="14" t="s">
        <v>52</v>
      </c>
      <c r="E1496" s="51">
        <v>44998</v>
      </c>
      <c r="F1496" s="14">
        <v>27</v>
      </c>
      <c r="G1496" s="17">
        <v>7279.74</v>
      </c>
      <c r="H1496" s="27">
        <v>4425.03</v>
      </c>
      <c r="I1496">
        <f>YEAR(Table1[[#This Row],[Date]])</f>
        <v>2023</v>
      </c>
      <c r="J1496" t="str">
        <f>"Q" &amp; ROUNDUP(MONTH(Table1[[#This Row],[Date]])/3, 0) &amp; "'" &amp; RIGHT(YEAR(Table1[[#This Row],[Date]]), 2)</f>
        <v>Q1'23</v>
      </c>
      <c r="K1496" t="str">
        <f>VLOOKUP(Table1[[#This Row],[Store ID]],Table3[[Store ID]:[City]],4,FALSE)</f>
        <v>Honolulu</v>
      </c>
      <c r="L1496" t="str">
        <f>VLOOKUP(Table1[[#This Row],[Product Code]],Table4[[Product Code]:[Brand]],5,FALSE)</f>
        <v>ASUS</v>
      </c>
      <c r="M1496" t="str">
        <f>VLOOKUP(Table1[[#This Row],[Product Code]],Table4[[Product Code]:[Product Category]],3,FALSE)</f>
        <v>Accessories</v>
      </c>
      <c r="N1496" t="str">
        <f>_xlfn.XLOOKUP(Table1[[#This Row],[Product Code]],Table4[Product Code],Table4[Subcategory])</f>
        <v>Chargers</v>
      </c>
    </row>
    <row r="1497" spans="2:14" x14ac:dyDescent="0.3">
      <c r="B1497" s="26" t="s">
        <v>21</v>
      </c>
      <c r="C1497" s="26" t="str">
        <f>IF(_xlfn.XLOOKUP(TRIM(Table1[[#This Row],[Store ID]]), 'Stores Details'!B1499:B1518, 'Stores Details'!G1499:G1518, "") = "Inactive", "Yes", "No")</f>
        <v>No</v>
      </c>
      <c r="D1497" s="14" t="s">
        <v>67</v>
      </c>
      <c r="E1497" s="51">
        <v>45294</v>
      </c>
      <c r="F1497" s="14">
        <v>31</v>
      </c>
      <c r="G1497" s="17">
        <v>32657.88</v>
      </c>
      <c r="H1497" s="27">
        <v>19414.060000000001</v>
      </c>
      <c r="I1497">
        <f>YEAR(Table1[[#This Row],[Date]])</f>
        <v>2024</v>
      </c>
      <c r="J1497" t="str">
        <f>"Q" &amp; ROUNDUP(MONTH(Table1[[#This Row],[Date]])/3, 0) &amp; "'" &amp; RIGHT(YEAR(Table1[[#This Row],[Date]]), 2)</f>
        <v>Q1'24</v>
      </c>
      <c r="K1497" t="str">
        <f>VLOOKUP(Table1[[#This Row],[Store ID]],Table3[[Store ID]:[City]],4,FALSE)</f>
        <v>Raleigh</v>
      </c>
      <c r="L1497" t="str">
        <f>VLOOKUP(Table1[[#This Row],[Product Code]],Table4[[Product Code]:[Brand]],5,FALSE)</f>
        <v>VoltEdge</v>
      </c>
      <c r="M1497" t="str">
        <f>VLOOKUP(Table1[[#This Row],[Product Code]],Table4[[Product Code]:[Product Category]],3,FALSE)</f>
        <v>Accessories</v>
      </c>
      <c r="N1497" t="str">
        <f>_xlfn.XLOOKUP(Table1[[#This Row],[Product Code]],Table4[Product Code],Table4[Subcategory])</f>
        <v>Keyboards</v>
      </c>
    </row>
    <row r="1498" spans="2:14" x14ac:dyDescent="0.3">
      <c r="B1498" s="26" t="s">
        <v>14</v>
      </c>
      <c r="C1498" s="26" t="str">
        <f>IF(_xlfn.XLOOKUP(TRIM(Table1[[#This Row],[Store ID]]), 'Stores Details'!B1500:B1519, 'Stores Details'!G1500:G1519, "") = "Inactive", "Yes", "No")</f>
        <v>No</v>
      </c>
      <c r="D1498" s="14" t="s">
        <v>74</v>
      </c>
      <c r="E1498" s="51">
        <v>45128</v>
      </c>
      <c r="F1498" s="14">
        <v>8</v>
      </c>
      <c r="G1498" s="17">
        <v>9048.8799999999992</v>
      </c>
      <c r="H1498" s="27">
        <v>7511.6</v>
      </c>
      <c r="I1498">
        <f>YEAR(Table1[[#This Row],[Date]])</f>
        <v>2023</v>
      </c>
      <c r="J1498" t="str">
        <f>"Q" &amp; ROUNDUP(MONTH(Table1[[#This Row],[Date]])/3, 0) &amp; "'" &amp; RIGHT(YEAR(Table1[[#This Row],[Date]]), 2)</f>
        <v>Q3'23</v>
      </c>
      <c r="K1498" t="str">
        <f>VLOOKUP(Table1[[#This Row],[Store ID]],Table3[[Store ID]:[City]],4,FALSE)</f>
        <v>Los Angeles</v>
      </c>
      <c r="L1498" t="str">
        <f>VLOOKUP(Table1[[#This Row],[Product Code]],Table4[[Product Code]:[Brand]],5,FALSE)</f>
        <v>VoltEdge</v>
      </c>
      <c r="M1498" t="str">
        <f>VLOOKUP(Table1[[#This Row],[Product Code]],Table4[[Product Code]:[Product Category]],3,FALSE)</f>
        <v>Gaming Consoles</v>
      </c>
      <c r="N1498" t="str">
        <f>_xlfn.XLOOKUP(Table1[[#This Row],[Product Code]],Table4[Product Code],Table4[Subcategory])</f>
        <v>Gaming Headsets</v>
      </c>
    </row>
    <row r="1499" spans="2:14" x14ac:dyDescent="0.3">
      <c r="B1499" s="26" t="s">
        <v>25</v>
      </c>
      <c r="C1499" s="26" t="str">
        <f>IF(_xlfn.XLOOKUP(TRIM(Table1[[#This Row],[Store ID]]), 'Stores Details'!B1501:B1520, 'Stores Details'!G1501:G1520, "") = "Inactive", "Yes", "No")</f>
        <v>No</v>
      </c>
      <c r="D1499" s="14" t="s">
        <v>78</v>
      </c>
      <c r="E1499" s="51">
        <v>45501</v>
      </c>
      <c r="F1499" s="14">
        <v>8</v>
      </c>
      <c r="G1499" s="17">
        <v>1073.2</v>
      </c>
      <c r="H1499" s="27">
        <v>886.56</v>
      </c>
      <c r="I1499">
        <f>YEAR(Table1[[#This Row],[Date]])</f>
        <v>2024</v>
      </c>
      <c r="J1499" t="str">
        <f>"Q" &amp; ROUNDUP(MONTH(Table1[[#This Row],[Date]])/3, 0) &amp; "'" &amp; RIGHT(YEAR(Table1[[#This Row],[Date]]), 2)</f>
        <v>Q3'24</v>
      </c>
      <c r="K1499" t="str">
        <f>VLOOKUP(Table1[[#This Row],[Store ID]],Table3[[Store ID]:[City]],4,FALSE)</f>
        <v>Dallas</v>
      </c>
      <c r="L1499" t="str">
        <f>VLOOKUP(Table1[[#This Row],[Product Code]],Table4[[Product Code]:[Brand]],5,FALSE)</f>
        <v>VoltEdge</v>
      </c>
      <c r="M1499" t="str">
        <f>VLOOKUP(Table1[[#This Row],[Product Code]],Table4[[Product Code]:[Product Category]],3,FALSE)</f>
        <v>Accessories</v>
      </c>
      <c r="N1499" t="str">
        <f>_xlfn.XLOOKUP(Table1[[#This Row],[Product Code]],Table4[Product Code],Table4[Subcategory])</f>
        <v>Laptop Sleeves</v>
      </c>
    </row>
    <row r="1500" spans="2:14" x14ac:dyDescent="0.3">
      <c r="B1500" s="26" t="s">
        <v>29</v>
      </c>
      <c r="C1500" s="26" t="str">
        <f>IF(_xlfn.XLOOKUP(TRIM(Table1[[#This Row],[Store ID]]), 'Stores Details'!B1502:B1521, 'Stores Details'!G1502:G1521, "") = "Inactive", "Yes", "No")</f>
        <v>No</v>
      </c>
      <c r="D1500" s="14" t="s">
        <v>77</v>
      </c>
      <c r="E1500" s="51">
        <v>45145</v>
      </c>
      <c r="F1500" s="14">
        <v>18</v>
      </c>
      <c r="G1500" s="17">
        <v>17371.079999999998</v>
      </c>
      <c r="H1500" s="27">
        <v>13595.4</v>
      </c>
      <c r="I1500">
        <f>YEAR(Table1[[#This Row],[Date]])</f>
        <v>2023</v>
      </c>
      <c r="J1500" t="str">
        <f>"Q" &amp; ROUNDUP(MONTH(Table1[[#This Row],[Date]])/3, 0) &amp; "'" &amp; RIGHT(YEAR(Table1[[#This Row],[Date]]), 2)</f>
        <v>Q3'23</v>
      </c>
      <c r="K1500" t="str">
        <f>VLOOKUP(Table1[[#This Row],[Store ID]],Table3[[Store ID]:[City]],4,FALSE)</f>
        <v>Kansas City</v>
      </c>
      <c r="L1500" t="str">
        <f>VLOOKUP(Table1[[#This Row],[Product Code]],Table4[[Product Code]:[Brand]],5,FALSE)</f>
        <v>VoltEdge</v>
      </c>
      <c r="M1500" t="str">
        <f>VLOOKUP(Table1[[#This Row],[Product Code]],Table4[[Product Code]:[Product Category]],3,FALSE)</f>
        <v>Headphones</v>
      </c>
      <c r="N1500" t="str">
        <f>_xlfn.XLOOKUP(Table1[[#This Row],[Product Code]],Table4[Product Code],Table4[Subcategory])</f>
        <v>Wireless Earbuds</v>
      </c>
    </row>
    <row r="1501" spans="2:14" x14ac:dyDescent="0.3">
      <c r="B1501" s="26" t="s">
        <v>22</v>
      </c>
      <c r="C1501" s="26" t="str">
        <f>IF(_xlfn.XLOOKUP(TRIM(Table1[[#This Row],[Store ID]]), 'Stores Details'!B1503:B1522, 'Stores Details'!G1503:G1522, "") = "Inactive", "Yes", "No")</f>
        <v>No</v>
      </c>
      <c r="D1501" s="14" t="s">
        <v>55</v>
      </c>
      <c r="E1501" s="51">
        <v>45544</v>
      </c>
      <c r="F1501" s="14">
        <v>11</v>
      </c>
      <c r="G1501" s="17">
        <v>11590.59</v>
      </c>
      <c r="H1501" s="27">
        <v>7178.27</v>
      </c>
      <c r="I1501">
        <f>YEAR(Table1[[#This Row],[Date]])</f>
        <v>2024</v>
      </c>
      <c r="J1501" t="str">
        <f>"Q" &amp; ROUNDUP(MONTH(Table1[[#This Row],[Date]])/3, 0) &amp; "'" &amp; RIGHT(YEAR(Table1[[#This Row],[Date]]), 2)</f>
        <v>Q3'24</v>
      </c>
      <c r="K1501" t="str">
        <f>VLOOKUP(Table1[[#This Row],[Store ID]],Table3[[Store ID]:[City]],4,FALSE)</f>
        <v>Detroit</v>
      </c>
      <c r="L1501" t="str">
        <f>VLOOKUP(Table1[[#This Row],[Product Code]],Table4[[Product Code]:[Brand]],5,FALSE)</f>
        <v>Sony</v>
      </c>
      <c r="M1501" t="str">
        <f>VLOOKUP(Table1[[#This Row],[Product Code]],Table4[[Product Code]:[Product Category]],3,FALSE)</f>
        <v>Smart Gadgets</v>
      </c>
      <c r="N1501" t="str">
        <f>_xlfn.XLOOKUP(Table1[[#This Row],[Product Code]],Table4[Product Code],Table4[Subcategory])</f>
        <v>Fitness Bands</v>
      </c>
    </row>
    <row r="1502" spans="2:14" x14ac:dyDescent="0.3">
      <c r="B1502" s="26" t="s">
        <v>20</v>
      </c>
      <c r="C1502" s="26" t="str">
        <f>IF(_xlfn.XLOOKUP(TRIM(Table1[[#This Row],[Store ID]]), 'Stores Details'!B1504:B1523, 'Stores Details'!G1504:G1523, "") = "Inactive", "Yes", "No")</f>
        <v>No</v>
      </c>
      <c r="D1502" s="14" t="s">
        <v>71</v>
      </c>
      <c r="E1502" s="51">
        <v>45164</v>
      </c>
      <c r="F1502" s="14">
        <v>21</v>
      </c>
      <c r="G1502" s="17">
        <v>5444.67</v>
      </c>
      <c r="H1502" s="27">
        <v>3558.87</v>
      </c>
      <c r="I1502">
        <f>YEAR(Table1[[#This Row],[Date]])</f>
        <v>2023</v>
      </c>
      <c r="J1502" t="str">
        <f>"Q" &amp; ROUNDUP(MONTH(Table1[[#This Row],[Date]])/3, 0) &amp; "'" &amp; RIGHT(YEAR(Table1[[#This Row],[Date]]), 2)</f>
        <v>Q3'23</v>
      </c>
      <c r="K1502" t="str">
        <f>VLOOKUP(Table1[[#This Row],[Store ID]],Table3[[Store ID]:[City]],4,FALSE)</f>
        <v>Denver</v>
      </c>
      <c r="L1502" t="str">
        <f>VLOOKUP(Table1[[#This Row],[Product Code]],Table4[[Product Code]:[Brand]],5,FALSE)</f>
        <v>HP</v>
      </c>
      <c r="M1502" t="str">
        <f>VLOOKUP(Table1[[#This Row],[Product Code]],Table4[[Product Code]:[Product Category]],3,FALSE)</f>
        <v>Smart Gadgets</v>
      </c>
      <c r="N1502" t="str">
        <f>_xlfn.XLOOKUP(Table1[[#This Row],[Product Code]],Table4[Product Code],Table4[Subcategory])</f>
        <v>Smart Speakers</v>
      </c>
    </row>
    <row r="1503" spans="2:14" x14ac:dyDescent="0.3">
      <c r="B1503" s="26" t="s">
        <v>24</v>
      </c>
      <c r="C1503" s="26" t="str">
        <f>IF(_xlfn.XLOOKUP(TRIM(Table1[[#This Row],[Store ID]]), 'Stores Details'!B1505:B1524, 'Stores Details'!G1505:G1524, "") = "Inactive", "Yes", "No")</f>
        <v>No</v>
      </c>
      <c r="D1503" s="14" t="s">
        <v>56</v>
      </c>
      <c r="E1503" s="51">
        <v>45147</v>
      </c>
      <c r="F1503" s="14">
        <v>21</v>
      </c>
      <c r="G1503" s="17">
        <v>8034.1799999999994</v>
      </c>
      <c r="H1503" s="27">
        <v>6348.9299999999994</v>
      </c>
      <c r="I1503">
        <f>YEAR(Table1[[#This Row],[Date]])</f>
        <v>2023</v>
      </c>
      <c r="J1503" t="str">
        <f>"Q" &amp; ROUNDUP(MONTH(Table1[[#This Row],[Date]])/3, 0) &amp; "'" &amp; RIGHT(YEAR(Table1[[#This Row],[Date]]), 2)</f>
        <v>Q3'23</v>
      </c>
      <c r="K1503" t="str">
        <f>VLOOKUP(Table1[[#This Row],[Store ID]],Table3[[Store ID]:[City]],4,FALSE)</f>
        <v>Atlanta</v>
      </c>
      <c r="L1503" t="str">
        <f>VLOOKUP(Table1[[#This Row],[Product Code]],Table4[[Product Code]:[Brand]],5,FALSE)</f>
        <v>Samsung</v>
      </c>
      <c r="M1503" t="str">
        <f>VLOOKUP(Table1[[#This Row],[Product Code]],Table4[[Product Code]:[Product Category]],3,FALSE)</f>
        <v>Gaming Consoles</v>
      </c>
      <c r="N1503" t="str">
        <f>_xlfn.XLOOKUP(Table1[[#This Row],[Product Code]],Table4[Product Code],Table4[Subcategory])</f>
        <v>VR Headsets</v>
      </c>
    </row>
    <row r="1504" spans="2:14" x14ac:dyDescent="0.3">
      <c r="B1504" s="26" t="s">
        <v>21</v>
      </c>
      <c r="C1504" s="26" t="str">
        <f>IF(_xlfn.XLOOKUP(TRIM(Table1[[#This Row],[Store ID]]), 'Stores Details'!B1506:B1525, 'Stores Details'!G1506:G1525, "") = "Inactive", "Yes", "No")</f>
        <v>No</v>
      </c>
      <c r="D1504" s="14" t="s">
        <v>45</v>
      </c>
      <c r="E1504" s="51">
        <v>45375</v>
      </c>
      <c r="F1504" s="14">
        <v>13</v>
      </c>
      <c r="G1504" s="17">
        <v>8734.0500000000011</v>
      </c>
      <c r="H1504" s="27">
        <v>6897.67</v>
      </c>
      <c r="I1504">
        <f>YEAR(Table1[[#This Row],[Date]])</f>
        <v>2024</v>
      </c>
      <c r="J1504" t="str">
        <f>"Q" &amp; ROUNDUP(MONTH(Table1[[#This Row],[Date]])/3, 0) &amp; "'" &amp; RIGHT(YEAR(Table1[[#This Row],[Date]]), 2)</f>
        <v>Q1'24</v>
      </c>
      <c r="K1504" t="str">
        <f>VLOOKUP(Table1[[#This Row],[Store ID]],Table3[[Store ID]:[City]],4,FALSE)</f>
        <v>Raleigh</v>
      </c>
      <c r="L1504" t="str">
        <f>VLOOKUP(Table1[[#This Row],[Product Code]],Table4[[Product Code]:[Brand]],5,FALSE)</f>
        <v>VoltEdge</v>
      </c>
      <c r="M1504" t="str">
        <f>VLOOKUP(Table1[[#This Row],[Product Code]],Table4[[Product Code]:[Product Category]],3,FALSE)</f>
        <v>Accessories</v>
      </c>
      <c r="N1504" t="str">
        <f>_xlfn.XLOOKUP(Table1[[#This Row],[Product Code]],Table4[Product Code],Table4[Subcategory])</f>
        <v>Chargers</v>
      </c>
    </row>
    <row r="1505" spans="2:14" x14ac:dyDescent="0.3">
      <c r="B1505" s="26" t="s">
        <v>19</v>
      </c>
      <c r="C1505" s="26" t="str">
        <f>IF(_xlfn.XLOOKUP(TRIM(Table1[[#This Row],[Store ID]]), 'Stores Details'!B1507:B1526, 'Stores Details'!G1507:G1526, "") = "Inactive", "Yes", "No")</f>
        <v>No</v>
      </c>
      <c r="D1505" s="14" t="s">
        <v>44</v>
      </c>
      <c r="E1505" s="51">
        <v>45325</v>
      </c>
      <c r="F1505" s="14">
        <v>20</v>
      </c>
      <c r="G1505" s="17">
        <v>18941</v>
      </c>
      <c r="H1505" s="27">
        <v>13347.6</v>
      </c>
      <c r="I1505">
        <f>YEAR(Table1[[#This Row],[Date]])</f>
        <v>2024</v>
      </c>
      <c r="J1505" t="str">
        <f>"Q" &amp; ROUNDUP(MONTH(Table1[[#This Row],[Date]])/3, 0) &amp; "'" &amp; RIGHT(YEAR(Table1[[#This Row],[Date]]), 2)</f>
        <v>Q1'24</v>
      </c>
      <c r="K1505" t="str">
        <f>VLOOKUP(Table1[[#This Row],[Store ID]],Table3[[Store ID]:[City]],4,FALSE)</f>
        <v>Honolulu</v>
      </c>
      <c r="L1505" t="str">
        <f>VLOOKUP(Table1[[#This Row],[Product Code]],Table4[[Product Code]:[Brand]],5,FALSE)</f>
        <v>Bose</v>
      </c>
      <c r="M1505" t="str">
        <f>VLOOKUP(Table1[[#This Row],[Product Code]],Table4[[Product Code]:[Product Category]],3,FALSE)</f>
        <v>Accessories</v>
      </c>
      <c r="N1505" t="str">
        <f>_xlfn.XLOOKUP(Table1[[#This Row],[Product Code]],Table4[Product Code],Table4[Subcategory])</f>
        <v>Keyboards</v>
      </c>
    </row>
    <row r="1506" spans="2:14" x14ac:dyDescent="0.3">
      <c r="B1506" s="26" t="s">
        <v>21</v>
      </c>
      <c r="C1506" s="26" t="str">
        <f>IF(_xlfn.XLOOKUP(TRIM(Table1[[#This Row],[Store ID]]), 'Stores Details'!B1508:B1527, 'Stores Details'!G1508:G1527, "") = "Inactive", "Yes", "No")</f>
        <v>No</v>
      </c>
      <c r="D1506" s="14" t="s">
        <v>60</v>
      </c>
      <c r="E1506" s="51">
        <v>45235</v>
      </c>
      <c r="F1506" s="14">
        <v>40</v>
      </c>
      <c r="G1506" s="17">
        <v>8635.5999999999985</v>
      </c>
      <c r="H1506" s="27">
        <v>6250.8</v>
      </c>
      <c r="I1506">
        <f>YEAR(Table1[[#This Row],[Date]])</f>
        <v>2023</v>
      </c>
      <c r="J1506" t="str">
        <f>"Q" &amp; ROUNDUP(MONTH(Table1[[#This Row],[Date]])/3, 0) &amp; "'" &amp; RIGHT(YEAR(Table1[[#This Row],[Date]]), 2)</f>
        <v>Q4'23</v>
      </c>
      <c r="K1506" t="str">
        <f>VLOOKUP(Table1[[#This Row],[Store ID]],Table3[[Store ID]:[City]],4,FALSE)</f>
        <v>Raleigh</v>
      </c>
      <c r="L1506" t="str">
        <f>VLOOKUP(Table1[[#This Row],[Product Code]],Table4[[Product Code]:[Brand]],5,FALSE)</f>
        <v>Dell</v>
      </c>
      <c r="M1506" t="str">
        <f>VLOOKUP(Table1[[#This Row],[Product Code]],Table4[[Product Code]:[Product Category]],3,FALSE)</f>
        <v>Accessories</v>
      </c>
      <c r="N1506" t="str">
        <f>_xlfn.XLOOKUP(Table1[[#This Row],[Product Code]],Table4[Product Code],Table4[Subcategory])</f>
        <v>Chargers</v>
      </c>
    </row>
    <row r="1507" spans="2:14" x14ac:dyDescent="0.3">
      <c r="B1507" s="26" t="s">
        <v>14</v>
      </c>
      <c r="C1507" s="26" t="str">
        <f>IF(_xlfn.XLOOKUP(TRIM(Table1[[#This Row],[Store ID]]), 'Stores Details'!B1509:B1528, 'Stores Details'!G1509:G1528, "") = "Inactive", "Yes", "No")</f>
        <v>No</v>
      </c>
      <c r="D1507" s="14" t="s">
        <v>43</v>
      </c>
      <c r="E1507" s="51">
        <v>45622</v>
      </c>
      <c r="F1507" s="14">
        <v>30</v>
      </c>
      <c r="G1507" s="17">
        <v>39932.1</v>
      </c>
      <c r="H1507" s="27">
        <v>24528.6</v>
      </c>
      <c r="I1507">
        <f>YEAR(Table1[[#This Row],[Date]])</f>
        <v>2024</v>
      </c>
      <c r="J1507" t="str">
        <f>"Q" &amp; ROUNDUP(MONTH(Table1[[#This Row],[Date]])/3, 0) &amp; "'" &amp; RIGHT(YEAR(Table1[[#This Row],[Date]]), 2)</f>
        <v>Q4'24</v>
      </c>
      <c r="K1507" t="str">
        <f>VLOOKUP(Table1[[#This Row],[Store ID]],Table3[[Store ID]:[City]],4,FALSE)</f>
        <v>Los Angeles</v>
      </c>
      <c r="L1507" t="str">
        <f>VLOOKUP(Table1[[#This Row],[Product Code]],Table4[[Product Code]:[Brand]],5,FALSE)</f>
        <v>Apple</v>
      </c>
      <c r="M1507" t="str">
        <f>VLOOKUP(Table1[[#This Row],[Product Code]],Table4[[Product Code]:[Product Category]],3,FALSE)</f>
        <v>Smart Gadgets</v>
      </c>
      <c r="N1507" t="str">
        <f>_xlfn.XLOOKUP(Table1[[#This Row],[Product Code]],Table4[Product Code],Table4[Subcategory])</f>
        <v>Smartwatches</v>
      </c>
    </row>
    <row r="1508" spans="2:14" x14ac:dyDescent="0.3">
      <c r="B1508" s="26" t="s">
        <v>14</v>
      </c>
      <c r="C1508" s="26" t="str">
        <f>IF(_xlfn.XLOOKUP(TRIM(Table1[[#This Row],[Store ID]]), 'Stores Details'!B1510:B1529, 'Stores Details'!G1510:G1529, "") = "Inactive", "Yes", "No")</f>
        <v>No</v>
      </c>
      <c r="D1508" s="14" t="s">
        <v>59</v>
      </c>
      <c r="E1508" s="51">
        <v>45091</v>
      </c>
      <c r="F1508" s="14">
        <v>8</v>
      </c>
      <c r="G1508" s="17">
        <v>1563.44</v>
      </c>
      <c r="H1508" s="27">
        <v>1167.5999999999999</v>
      </c>
      <c r="I1508">
        <f>YEAR(Table1[[#This Row],[Date]])</f>
        <v>2023</v>
      </c>
      <c r="J1508" t="str">
        <f>"Q" &amp; ROUNDUP(MONTH(Table1[[#This Row],[Date]])/3, 0) &amp; "'" &amp; RIGHT(YEAR(Table1[[#This Row],[Date]]), 2)</f>
        <v>Q2'23</v>
      </c>
      <c r="K1508" t="str">
        <f>VLOOKUP(Table1[[#This Row],[Store ID]],Table3[[Store ID]:[City]],4,FALSE)</f>
        <v>Los Angeles</v>
      </c>
      <c r="L1508" t="str">
        <f>VLOOKUP(Table1[[#This Row],[Product Code]],Table4[[Product Code]:[Brand]],5,FALSE)</f>
        <v>ASUS</v>
      </c>
      <c r="M1508" t="str">
        <f>VLOOKUP(Table1[[#This Row],[Product Code]],Table4[[Product Code]:[Product Category]],3,FALSE)</f>
        <v>Headphones</v>
      </c>
      <c r="N1508" t="str">
        <f>_xlfn.XLOOKUP(Table1[[#This Row],[Product Code]],Table4[Product Code],Table4[Subcategory])</f>
        <v>Wireless Earbuds</v>
      </c>
    </row>
    <row r="1509" spans="2:14" x14ac:dyDescent="0.3">
      <c r="B1509" s="26" t="s">
        <v>14</v>
      </c>
      <c r="C1509" s="26" t="str">
        <f>IF(_xlfn.XLOOKUP(TRIM(Table1[[#This Row],[Store ID]]), 'Stores Details'!B1511:B1530, 'Stores Details'!G1511:G1530, "") = "Inactive", "Yes", "No")</f>
        <v>No</v>
      </c>
      <c r="D1509" s="14" t="s">
        <v>56</v>
      </c>
      <c r="E1509" s="51">
        <v>45541</v>
      </c>
      <c r="F1509" s="14">
        <v>14</v>
      </c>
      <c r="G1509" s="17">
        <v>5356.12</v>
      </c>
      <c r="H1509" s="27">
        <v>4232.62</v>
      </c>
      <c r="I1509">
        <f>YEAR(Table1[[#This Row],[Date]])</f>
        <v>2024</v>
      </c>
      <c r="J1509" t="str">
        <f>"Q" &amp; ROUNDUP(MONTH(Table1[[#This Row],[Date]])/3, 0) &amp; "'" &amp; RIGHT(YEAR(Table1[[#This Row],[Date]]), 2)</f>
        <v>Q3'24</v>
      </c>
      <c r="K1509" t="str">
        <f>VLOOKUP(Table1[[#This Row],[Store ID]],Table3[[Store ID]:[City]],4,FALSE)</f>
        <v>Los Angeles</v>
      </c>
      <c r="L1509" t="str">
        <f>VLOOKUP(Table1[[#This Row],[Product Code]],Table4[[Product Code]:[Brand]],5,FALSE)</f>
        <v>Samsung</v>
      </c>
      <c r="M1509" t="str">
        <f>VLOOKUP(Table1[[#This Row],[Product Code]],Table4[[Product Code]:[Product Category]],3,FALSE)</f>
        <v>Gaming Consoles</v>
      </c>
      <c r="N1509" t="str">
        <f>_xlfn.XLOOKUP(Table1[[#This Row],[Product Code]],Table4[Product Code],Table4[Subcategory])</f>
        <v>VR Headsets</v>
      </c>
    </row>
    <row r="1510" spans="2:14" x14ac:dyDescent="0.3">
      <c r="B1510" s="26" t="s">
        <v>19</v>
      </c>
      <c r="C1510" s="26" t="str">
        <f>IF(_xlfn.XLOOKUP(TRIM(Table1[[#This Row],[Store ID]]), 'Stores Details'!B1512:B1531, 'Stores Details'!G1512:G1531, "") = "Inactive", "Yes", "No")</f>
        <v>No</v>
      </c>
      <c r="D1510" s="14" t="s">
        <v>77</v>
      </c>
      <c r="E1510" s="51">
        <v>45247</v>
      </c>
      <c r="F1510" s="14">
        <v>34</v>
      </c>
      <c r="G1510" s="17">
        <v>32812.04</v>
      </c>
      <c r="H1510" s="27">
        <v>25680.199999999997</v>
      </c>
      <c r="I1510">
        <f>YEAR(Table1[[#This Row],[Date]])</f>
        <v>2023</v>
      </c>
      <c r="J1510" t="str">
        <f>"Q" &amp; ROUNDUP(MONTH(Table1[[#This Row],[Date]])/3, 0) &amp; "'" &amp; RIGHT(YEAR(Table1[[#This Row],[Date]]), 2)</f>
        <v>Q4'23</v>
      </c>
      <c r="K1510" t="str">
        <f>VLOOKUP(Table1[[#This Row],[Store ID]],Table3[[Store ID]:[City]],4,FALSE)</f>
        <v>Honolulu</v>
      </c>
      <c r="L1510" t="str">
        <f>VLOOKUP(Table1[[#This Row],[Product Code]],Table4[[Product Code]:[Brand]],5,FALSE)</f>
        <v>VoltEdge</v>
      </c>
      <c r="M1510" t="str">
        <f>VLOOKUP(Table1[[#This Row],[Product Code]],Table4[[Product Code]:[Product Category]],3,FALSE)</f>
        <v>Headphones</v>
      </c>
      <c r="N1510" t="str">
        <f>_xlfn.XLOOKUP(Table1[[#This Row],[Product Code]],Table4[Product Code],Table4[Subcategory])</f>
        <v>Wireless Earbuds</v>
      </c>
    </row>
    <row r="1511" spans="2:14" x14ac:dyDescent="0.3">
      <c r="B1511" s="26" t="s">
        <v>17</v>
      </c>
      <c r="C1511" s="26" t="str">
        <f>IF(_xlfn.XLOOKUP(TRIM(Table1[[#This Row],[Store ID]]), 'Stores Details'!B1513:B1532, 'Stores Details'!G1513:G1532, "") = "Inactive", "Yes", "No")</f>
        <v>No</v>
      </c>
      <c r="D1511" s="14" t="s">
        <v>51</v>
      </c>
      <c r="E1511" s="51">
        <v>45067</v>
      </c>
      <c r="F1511" s="14">
        <v>7</v>
      </c>
      <c r="G1511" s="17">
        <v>2011.1000000000001</v>
      </c>
      <c r="H1511" s="27">
        <v>1628.6899999999998</v>
      </c>
      <c r="I1511">
        <f>YEAR(Table1[[#This Row],[Date]])</f>
        <v>2023</v>
      </c>
      <c r="J1511" t="str">
        <f>"Q" &amp; ROUNDUP(MONTH(Table1[[#This Row],[Date]])/3, 0) &amp; "'" &amp; RIGHT(YEAR(Table1[[#This Row],[Date]]), 2)</f>
        <v>Q2'23</v>
      </c>
      <c r="K1511" t="str">
        <f>VLOOKUP(Table1[[#This Row],[Store ID]],Table3[[Store ID]:[City]],4,FALSE)</f>
        <v>Richmond</v>
      </c>
      <c r="L1511" t="str">
        <f>VLOOKUP(Table1[[#This Row],[Product Code]],Table4[[Product Code]:[Brand]],5,FALSE)</f>
        <v>Samsung</v>
      </c>
      <c r="M1511" t="str">
        <f>VLOOKUP(Table1[[#This Row],[Product Code]],Table4[[Product Code]:[Product Category]],3,FALSE)</f>
        <v>Accessories</v>
      </c>
      <c r="N1511" t="str">
        <f>_xlfn.XLOOKUP(Table1[[#This Row],[Product Code]],Table4[Product Code],Table4[Subcategory])</f>
        <v>Mice</v>
      </c>
    </row>
    <row r="1512" spans="2:14" x14ac:dyDescent="0.3">
      <c r="B1512" s="26" t="s">
        <v>20</v>
      </c>
      <c r="C1512" s="26" t="str">
        <f>IF(_xlfn.XLOOKUP(TRIM(Table1[[#This Row],[Store ID]]), 'Stores Details'!B1514:B1533, 'Stores Details'!G1514:G1533, "") = "Inactive", "Yes", "No")</f>
        <v>No</v>
      </c>
      <c r="D1512" s="14" t="s">
        <v>50</v>
      </c>
      <c r="E1512" s="51">
        <v>45111</v>
      </c>
      <c r="F1512" s="14">
        <v>12</v>
      </c>
      <c r="G1512" s="17">
        <v>14375.04</v>
      </c>
      <c r="H1512" s="27">
        <v>10590.599999999999</v>
      </c>
      <c r="I1512">
        <f>YEAR(Table1[[#This Row],[Date]])</f>
        <v>2023</v>
      </c>
      <c r="J1512" t="str">
        <f>"Q" &amp; ROUNDUP(MONTH(Table1[[#This Row],[Date]])/3, 0) &amp; "'" &amp; RIGHT(YEAR(Table1[[#This Row],[Date]]), 2)</f>
        <v>Q3'23</v>
      </c>
      <c r="K1512" t="str">
        <f>VLOOKUP(Table1[[#This Row],[Store ID]],Table3[[Store ID]:[City]],4,FALSE)</f>
        <v>Denver</v>
      </c>
      <c r="L1512" t="str">
        <f>VLOOKUP(Table1[[#This Row],[Product Code]],Table4[[Product Code]:[Brand]],5,FALSE)</f>
        <v>VoltEdge</v>
      </c>
      <c r="M1512" t="str">
        <f>VLOOKUP(Table1[[#This Row],[Product Code]],Table4[[Product Code]:[Product Category]],3,FALSE)</f>
        <v>Smart Gadgets</v>
      </c>
      <c r="N1512" t="str">
        <f>_xlfn.XLOOKUP(Table1[[#This Row],[Product Code]],Table4[Product Code],Table4[Subcategory])</f>
        <v>Fitness Bands</v>
      </c>
    </row>
    <row r="1513" spans="2:14" x14ac:dyDescent="0.3">
      <c r="B1513" s="26" t="s">
        <v>24</v>
      </c>
      <c r="C1513" s="26" t="str">
        <f>IF(_xlfn.XLOOKUP(TRIM(Table1[[#This Row],[Store ID]]), 'Stores Details'!B1515:B1534, 'Stores Details'!G1515:G1534, "") = "Inactive", "Yes", "No")</f>
        <v>No</v>
      </c>
      <c r="D1513" s="14" t="s">
        <v>44</v>
      </c>
      <c r="E1513" s="51">
        <v>45387</v>
      </c>
      <c r="F1513" s="14">
        <v>15</v>
      </c>
      <c r="G1513" s="17">
        <v>14205.75</v>
      </c>
      <c r="H1513" s="27">
        <v>10010.700000000001</v>
      </c>
      <c r="I1513">
        <f>YEAR(Table1[[#This Row],[Date]])</f>
        <v>2024</v>
      </c>
      <c r="J1513" t="str">
        <f>"Q" &amp; ROUNDUP(MONTH(Table1[[#This Row],[Date]])/3, 0) &amp; "'" &amp; RIGHT(YEAR(Table1[[#This Row],[Date]]), 2)</f>
        <v>Q2'24</v>
      </c>
      <c r="K1513" t="str">
        <f>VLOOKUP(Table1[[#This Row],[Store ID]],Table3[[Store ID]:[City]],4,FALSE)</f>
        <v>Atlanta</v>
      </c>
      <c r="L1513" t="str">
        <f>VLOOKUP(Table1[[#This Row],[Product Code]],Table4[[Product Code]:[Brand]],5,FALSE)</f>
        <v>Bose</v>
      </c>
      <c r="M1513" t="str">
        <f>VLOOKUP(Table1[[#This Row],[Product Code]],Table4[[Product Code]:[Product Category]],3,FALSE)</f>
        <v>Accessories</v>
      </c>
      <c r="N1513" t="str">
        <f>_xlfn.XLOOKUP(Table1[[#This Row],[Product Code]],Table4[Product Code],Table4[Subcategory])</f>
        <v>Keyboards</v>
      </c>
    </row>
    <row r="1514" spans="2:14" x14ac:dyDescent="0.3">
      <c r="B1514" s="26" t="s">
        <v>29</v>
      </c>
      <c r="C1514" s="26" t="str">
        <f>IF(_xlfn.XLOOKUP(TRIM(Table1[[#This Row],[Store ID]]), 'Stores Details'!B1516:B1535, 'Stores Details'!G1516:G1535, "") = "Inactive", "Yes", "No")</f>
        <v>No</v>
      </c>
      <c r="D1514" s="14" t="s">
        <v>39</v>
      </c>
      <c r="E1514" s="51">
        <v>45538</v>
      </c>
      <c r="F1514" s="14">
        <v>9</v>
      </c>
      <c r="G1514" s="17">
        <v>3813.03</v>
      </c>
      <c r="H1514" s="27">
        <v>2484.9</v>
      </c>
      <c r="I1514">
        <f>YEAR(Table1[[#This Row],[Date]])</f>
        <v>2024</v>
      </c>
      <c r="J1514" t="str">
        <f>"Q" &amp; ROUNDUP(MONTH(Table1[[#This Row],[Date]])/3, 0) &amp; "'" &amp; RIGHT(YEAR(Table1[[#This Row],[Date]]), 2)</f>
        <v>Q3'24</v>
      </c>
      <c r="K1514" t="str">
        <f>VLOOKUP(Table1[[#This Row],[Store ID]],Table3[[Store ID]:[City]],4,FALSE)</f>
        <v>Kansas City</v>
      </c>
      <c r="L1514" t="str">
        <f>VLOOKUP(Table1[[#This Row],[Product Code]],Table4[[Product Code]:[Brand]],5,FALSE)</f>
        <v>Apple</v>
      </c>
      <c r="M1514" t="str">
        <f>VLOOKUP(Table1[[#This Row],[Product Code]],Table4[[Product Code]:[Product Category]],3,FALSE)</f>
        <v>Laptops</v>
      </c>
      <c r="N1514" t="str">
        <f>_xlfn.XLOOKUP(Table1[[#This Row],[Product Code]],Table4[Product Code],Table4[Subcategory])</f>
        <v>Ultrabooks</v>
      </c>
    </row>
    <row r="1515" spans="2:14" x14ac:dyDescent="0.3">
      <c r="B1515" s="26" t="s">
        <v>27</v>
      </c>
      <c r="C1515" s="26" t="str">
        <f>IF(_xlfn.XLOOKUP(TRIM(Table1[[#This Row],[Store ID]]), 'Stores Details'!B1517:B1536, 'Stores Details'!G1517:G1536, "") = "Inactive", "Yes", "No")</f>
        <v>No</v>
      </c>
      <c r="D1515" s="14" t="s">
        <v>41</v>
      </c>
      <c r="E1515" s="51">
        <v>45325</v>
      </c>
      <c r="F1515" s="14">
        <v>30</v>
      </c>
      <c r="G1515" s="17">
        <v>14421</v>
      </c>
      <c r="H1515" s="27">
        <v>9058.2000000000007</v>
      </c>
      <c r="I1515">
        <f>YEAR(Table1[[#This Row],[Date]])</f>
        <v>2024</v>
      </c>
      <c r="J1515" t="str">
        <f>"Q" &amp; ROUNDUP(MONTH(Table1[[#This Row],[Date]])/3, 0) &amp; "'" &amp; RIGHT(YEAR(Table1[[#This Row],[Date]]), 2)</f>
        <v>Q1'24</v>
      </c>
      <c r="K1515" t="str">
        <f>VLOOKUP(Table1[[#This Row],[Store ID]],Table3[[Store ID]:[City]],4,FALSE)</f>
        <v>New York</v>
      </c>
      <c r="L1515" t="str">
        <f>VLOOKUP(Table1[[#This Row],[Product Code]],Table4[[Product Code]:[Brand]],5,FALSE)</f>
        <v>VoltEdge</v>
      </c>
      <c r="M1515" t="str">
        <f>VLOOKUP(Table1[[#This Row],[Product Code]],Table4[[Product Code]:[Product Category]],3,FALSE)</f>
        <v>Laptops</v>
      </c>
      <c r="N1515" t="str">
        <f>_xlfn.XLOOKUP(Table1[[#This Row],[Product Code]],Table4[Product Code],Table4[Subcategory])</f>
        <v>Gaming Laptops</v>
      </c>
    </row>
    <row r="1516" spans="2:14" x14ac:dyDescent="0.3">
      <c r="B1516" s="26" t="s">
        <v>20</v>
      </c>
      <c r="C1516" s="26" t="str">
        <f>IF(_xlfn.XLOOKUP(TRIM(Table1[[#This Row],[Store ID]]), 'Stores Details'!B1518:B1537, 'Stores Details'!G1518:G1537, "") = "Inactive", "Yes", "No")</f>
        <v>No</v>
      </c>
      <c r="D1516" s="14" t="s">
        <v>57</v>
      </c>
      <c r="E1516" s="51">
        <v>45384</v>
      </c>
      <c r="F1516" s="14">
        <v>23</v>
      </c>
      <c r="G1516" s="17">
        <v>20320.27</v>
      </c>
      <c r="H1516" s="27">
        <v>14170.070000000002</v>
      </c>
      <c r="I1516">
        <f>YEAR(Table1[[#This Row],[Date]])</f>
        <v>2024</v>
      </c>
      <c r="J1516" t="str">
        <f>"Q" &amp; ROUNDUP(MONTH(Table1[[#This Row],[Date]])/3, 0) &amp; "'" &amp; RIGHT(YEAR(Table1[[#This Row],[Date]]), 2)</f>
        <v>Q2'24</v>
      </c>
      <c r="K1516" t="str">
        <f>VLOOKUP(Table1[[#This Row],[Store ID]],Table3[[Store ID]:[City]],4,FALSE)</f>
        <v>Denver</v>
      </c>
      <c r="L1516" t="str">
        <f>VLOOKUP(Table1[[#This Row],[Product Code]],Table4[[Product Code]:[Brand]],5,FALSE)</f>
        <v>Bose</v>
      </c>
      <c r="M1516" t="str">
        <f>VLOOKUP(Table1[[#This Row],[Product Code]],Table4[[Product Code]:[Product Category]],3,FALSE)</f>
        <v>Headphones</v>
      </c>
      <c r="N1516" t="str">
        <f>_xlfn.XLOOKUP(Table1[[#This Row],[Product Code]],Table4[Product Code],Table4[Subcategory])</f>
        <v>Noise-Canceling Over-Ear</v>
      </c>
    </row>
    <row r="1517" spans="2:14" x14ac:dyDescent="0.3">
      <c r="B1517" s="26" t="s">
        <v>19</v>
      </c>
      <c r="C1517" s="26" t="str">
        <f>IF(_xlfn.XLOOKUP(TRIM(Table1[[#This Row],[Store ID]]), 'Stores Details'!B1519:B1538, 'Stores Details'!G1519:G1538, "") = "Inactive", "Yes", "No")</f>
        <v>No</v>
      </c>
      <c r="D1517" s="14" t="s">
        <v>56</v>
      </c>
      <c r="E1517" s="51">
        <v>45300</v>
      </c>
      <c r="F1517" s="14">
        <v>22</v>
      </c>
      <c r="G1517" s="17">
        <v>8416.76</v>
      </c>
      <c r="H1517" s="27">
        <v>6651.2599999999993</v>
      </c>
      <c r="I1517">
        <f>YEAR(Table1[[#This Row],[Date]])</f>
        <v>2024</v>
      </c>
      <c r="J1517" t="str">
        <f>"Q" &amp; ROUNDUP(MONTH(Table1[[#This Row],[Date]])/3, 0) &amp; "'" &amp; RIGHT(YEAR(Table1[[#This Row],[Date]]), 2)</f>
        <v>Q1'24</v>
      </c>
      <c r="K1517" t="str">
        <f>VLOOKUP(Table1[[#This Row],[Store ID]],Table3[[Store ID]:[City]],4,FALSE)</f>
        <v>Honolulu</v>
      </c>
      <c r="L1517" t="str">
        <f>VLOOKUP(Table1[[#This Row],[Product Code]],Table4[[Product Code]:[Brand]],5,FALSE)</f>
        <v>Samsung</v>
      </c>
      <c r="M1517" t="str">
        <f>VLOOKUP(Table1[[#This Row],[Product Code]],Table4[[Product Code]:[Product Category]],3,FALSE)</f>
        <v>Gaming Consoles</v>
      </c>
      <c r="N1517" t="str">
        <f>_xlfn.XLOOKUP(Table1[[#This Row],[Product Code]],Table4[Product Code],Table4[Subcategory])</f>
        <v>VR Headsets</v>
      </c>
    </row>
    <row r="1518" spans="2:14" x14ac:dyDescent="0.3">
      <c r="B1518" s="26" t="s">
        <v>14</v>
      </c>
      <c r="C1518" s="26" t="str">
        <f>IF(_xlfn.XLOOKUP(TRIM(Table1[[#This Row],[Store ID]]), 'Stores Details'!B1520:B1539, 'Stores Details'!G1520:G1539, "") = "Inactive", "Yes", "No")</f>
        <v>No</v>
      </c>
      <c r="D1518" s="14" t="s">
        <v>36</v>
      </c>
      <c r="E1518" s="51">
        <v>45338</v>
      </c>
      <c r="F1518" s="14">
        <v>14</v>
      </c>
      <c r="G1518" s="17">
        <v>10219.720000000001</v>
      </c>
      <c r="H1518" s="27">
        <v>8245.86</v>
      </c>
      <c r="I1518">
        <f>YEAR(Table1[[#This Row],[Date]])</f>
        <v>2024</v>
      </c>
      <c r="J1518" t="str">
        <f>"Q" &amp; ROUNDUP(MONTH(Table1[[#This Row],[Date]])/3, 0) &amp; "'" &amp; RIGHT(YEAR(Table1[[#This Row],[Date]]), 2)</f>
        <v>Q1'24</v>
      </c>
      <c r="K1518" t="str">
        <f>VLOOKUP(Table1[[#This Row],[Store ID]],Table3[[Store ID]:[City]],4,FALSE)</f>
        <v>Los Angeles</v>
      </c>
      <c r="L1518" t="str">
        <f>VLOOKUP(Table1[[#This Row],[Product Code]],Table4[[Product Code]:[Brand]],5,FALSE)</f>
        <v>VoltEdge</v>
      </c>
      <c r="M1518" t="str">
        <f>VLOOKUP(Table1[[#This Row],[Product Code]],Table4[[Product Code]:[Product Category]],3,FALSE)</f>
        <v>Gaming Consoles</v>
      </c>
      <c r="N1518" t="str">
        <f>_xlfn.XLOOKUP(Table1[[#This Row],[Product Code]],Table4[Product Code],Table4[Subcategory])</f>
        <v>VR Headsets</v>
      </c>
    </row>
    <row r="1519" spans="2:14" x14ac:dyDescent="0.3">
      <c r="B1519" s="26" t="s">
        <v>14</v>
      </c>
      <c r="C1519" s="26" t="str">
        <f>IF(_xlfn.XLOOKUP(TRIM(Table1[[#This Row],[Store ID]]), 'Stores Details'!B1521:B1540, 'Stores Details'!G1521:G1540, "") = "Inactive", "Yes", "No")</f>
        <v>No</v>
      </c>
      <c r="D1519" s="14" t="s">
        <v>61</v>
      </c>
      <c r="E1519" s="51">
        <v>45267</v>
      </c>
      <c r="F1519" s="14">
        <v>30</v>
      </c>
      <c r="G1519" s="17">
        <v>10632.6</v>
      </c>
      <c r="H1519" s="27">
        <v>7591.8</v>
      </c>
      <c r="I1519">
        <f>YEAR(Table1[[#This Row],[Date]])</f>
        <v>2023</v>
      </c>
      <c r="J1519" t="str">
        <f>"Q" &amp; ROUNDUP(MONTH(Table1[[#This Row],[Date]])/3, 0) &amp; "'" &amp; RIGHT(YEAR(Table1[[#This Row],[Date]]), 2)</f>
        <v>Q4'23</v>
      </c>
      <c r="K1519" t="str">
        <f>VLOOKUP(Table1[[#This Row],[Store ID]],Table3[[Store ID]:[City]],4,FALSE)</f>
        <v>Los Angeles</v>
      </c>
      <c r="L1519" t="str">
        <f>VLOOKUP(Table1[[#This Row],[Product Code]],Table4[[Product Code]:[Brand]],5,FALSE)</f>
        <v>VoltEdge</v>
      </c>
      <c r="M1519" t="str">
        <f>VLOOKUP(Table1[[#This Row],[Product Code]],Table4[[Product Code]:[Product Category]],3,FALSE)</f>
        <v>Headphones</v>
      </c>
      <c r="N1519" t="str">
        <f>_xlfn.XLOOKUP(Table1[[#This Row],[Product Code]],Table4[Product Code],Table4[Subcategory])</f>
        <v>Wired Headphones</v>
      </c>
    </row>
    <row r="1520" spans="2:14" x14ac:dyDescent="0.3">
      <c r="B1520" s="26" t="s">
        <v>28</v>
      </c>
      <c r="C1520" s="26" t="str">
        <f>IF(_xlfn.XLOOKUP(TRIM(Table1[[#This Row],[Store ID]]), 'Stores Details'!B1522:B1541, 'Stores Details'!G1522:G1541, "") = "Inactive", "Yes", "No")</f>
        <v>No</v>
      </c>
      <c r="D1520" s="14" t="s">
        <v>35</v>
      </c>
      <c r="E1520" s="51">
        <v>45338</v>
      </c>
      <c r="F1520" s="14">
        <v>22</v>
      </c>
      <c r="G1520" s="17">
        <v>8781.52</v>
      </c>
      <c r="H1520" s="27">
        <v>6636.08</v>
      </c>
      <c r="I1520">
        <f>YEAR(Table1[[#This Row],[Date]])</f>
        <v>2024</v>
      </c>
      <c r="J1520" t="str">
        <f>"Q" &amp; ROUNDUP(MONTH(Table1[[#This Row],[Date]])/3, 0) &amp; "'" &amp; RIGHT(YEAR(Table1[[#This Row],[Date]]), 2)</f>
        <v>Q1'24</v>
      </c>
      <c r="K1520" t="str">
        <f>VLOOKUP(Table1[[#This Row],[Store ID]],Table3[[Store ID]:[City]],4,FALSE)</f>
        <v>Portland</v>
      </c>
      <c r="L1520" t="str">
        <f>VLOOKUP(Table1[[#This Row],[Product Code]],Table4[[Product Code]:[Brand]],5,FALSE)</f>
        <v>Dell</v>
      </c>
      <c r="M1520" t="str">
        <f>VLOOKUP(Table1[[#This Row],[Product Code]],Table4[[Product Code]:[Product Category]],3,FALSE)</f>
        <v>Smart Gadgets</v>
      </c>
      <c r="N1520" t="str">
        <f>_xlfn.XLOOKUP(Table1[[#This Row],[Product Code]],Table4[Product Code],Table4[Subcategory])</f>
        <v>Streaming Devices</v>
      </c>
    </row>
    <row r="1521" spans="2:14" x14ac:dyDescent="0.3">
      <c r="B1521" s="26" t="s">
        <v>16</v>
      </c>
      <c r="C1521" s="26" t="str">
        <f>IF(_xlfn.XLOOKUP(TRIM(Table1[[#This Row],[Store ID]]), 'Stores Details'!B1523:B1542, 'Stores Details'!G1523:G1542, "") = "Inactive", "Yes", "No")</f>
        <v>No</v>
      </c>
      <c r="D1521" s="14" t="s">
        <v>41</v>
      </c>
      <c r="E1521" s="51">
        <v>45397</v>
      </c>
      <c r="F1521" s="14">
        <v>7</v>
      </c>
      <c r="G1521" s="17">
        <v>3364.9</v>
      </c>
      <c r="H1521" s="27">
        <v>2113.58</v>
      </c>
      <c r="I1521">
        <f>YEAR(Table1[[#This Row],[Date]])</f>
        <v>2024</v>
      </c>
      <c r="J1521" t="str">
        <f>"Q" &amp; ROUNDUP(MONTH(Table1[[#This Row],[Date]])/3, 0) &amp; "'" &amp; RIGHT(YEAR(Table1[[#This Row],[Date]]), 2)</f>
        <v>Q2'24</v>
      </c>
      <c r="K1521" t="str">
        <f>VLOOKUP(Table1[[#This Row],[Store ID]],Table3[[Store ID]:[City]],4,FALSE)</f>
        <v>Chicago</v>
      </c>
      <c r="L1521" t="str">
        <f>VLOOKUP(Table1[[#This Row],[Product Code]],Table4[[Product Code]:[Brand]],5,FALSE)</f>
        <v>VoltEdge</v>
      </c>
      <c r="M1521" t="str">
        <f>VLOOKUP(Table1[[#This Row],[Product Code]],Table4[[Product Code]:[Product Category]],3,FALSE)</f>
        <v>Laptops</v>
      </c>
      <c r="N1521" t="str">
        <f>_xlfn.XLOOKUP(Table1[[#This Row],[Product Code]],Table4[Product Code],Table4[Subcategory])</f>
        <v>Gaming Laptops</v>
      </c>
    </row>
    <row r="1522" spans="2:14" x14ac:dyDescent="0.3">
      <c r="B1522" s="26" t="s">
        <v>29</v>
      </c>
      <c r="C1522" s="26" t="str">
        <f>IF(_xlfn.XLOOKUP(TRIM(Table1[[#This Row],[Store ID]]), 'Stores Details'!B1524:B1543, 'Stores Details'!G1524:G1543, "") = "Inactive", "Yes", "No")</f>
        <v>No</v>
      </c>
      <c r="D1522" s="14" t="s">
        <v>36</v>
      </c>
      <c r="E1522" s="51">
        <v>45573</v>
      </c>
      <c r="F1522" s="14">
        <v>34</v>
      </c>
      <c r="G1522" s="17">
        <v>24819.32</v>
      </c>
      <c r="H1522" s="27">
        <v>20025.66</v>
      </c>
      <c r="I1522">
        <f>YEAR(Table1[[#This Row],[Date]])</f>
        <v>2024</v>
      </c>
      <c r="J1522" t="str">
        <f>"Q" &amp; ROUNDUP(MONTH(Table1[[#This Row],[Date]])/3, 0) &amp; "'" &amp; RIGHT(YEAR(Table1[[#This Row],[Date]]), 2)</f>
        <v>Q4'24</v>
      </c>
      <c r="K1522" t="str">
        <f>VLOOKUP(Table1[[#This Row],[Store ID]],Table3[[Store ID]:[City]],4,FALSE)</f>
        <v>Kansas City</v>
      </c>
      <c r="L1522" t="str">
        <f>VLOOKUP(Table1[[#This Row],[Product Code]],Table4[[Product Code]:[Brand]],5,FALSE)</f>
        <v>VoltEdge</v>
      </c>
      <c r="M1522" t="str">
        <f>VLOOKUP(Table1[[#This Row],[Product Code]],Table4[[Product Code]:[Product Category]],3,FALSE)</f>
        <v>Gaming Consoles</v>
      </c>
      <c r="N1522" t="str">
        <f>_xlfn.XLOOKUP(Table1[[#This Row],[Product Code]],Table4[Product Code],Table4[Subcategory])</f>
        <v>VR Headsets</v>
      </c>
    </row>
    <row r="1523" spans="2:14" x14ac:dyDescent="0.3">
      <c r="B1523" s="26" t="s">
        <v>29</v>
      </c>
      <c r="C1523" s="26" t="str">
        <f>IF(_xlfn.XLOOKUP(TRIM(Table1[[#This Row],[Store ID]]), 'Stores Details'!B1525:B1544, 'Stores Details'!G1525:G1544, "") = "Inactive", "Yes", "No")</f>
        <v>No</v>
      </c>
      <c r="D1523" s="14" t="s">
        <v>43</v>
      </c>
      <c r="E1523" s="51">
        <v>45512</v>
      </c>
      <c r="F1523" s="14">
        <v>16</v>
      </c>
      <c r="G1523" s="17">
        <v>21297.119999999999</v>
      </c>
      <c r="H1523" s="27">
        <v>13081.92</v>
      </c>
      <c r="I1523">
        <f>YEAR(Table1[[#This Row],[Date]])</f>
        <v>2024</v>
      </c>
      <c r="J1523" t="str">
        <f>"Q" &amp; ROUNDUP(MONTH(Table1[[#This Row],[Date]])/3, 0) &amp; "'" &amp; RIGHT(YEAR(Table1[[#This Row],[Date]]), 2)</f>
        <v>Q3'24</v>
      </c>
      <c r="K1523" t="str">
        <f>VLOOKUP(Table1[[#This Row],[Store ID]],Table3[[Store ID]:[City]],4,FALSE)</f>
        <v>Kansas City</v>
      </c>
      <c r="L1523" t="str">
        <f>VLOOKUP(Table1[[#This Row],[Product Code]],Table4[[Product Code]:[Brand]],5,FALSE)</f>
        <v>Apple</v>
      </c>
      <c r="M1523" t="str">
        <f>VLOOKUP(Table1[[#This Row],[Product Code]],Table4[[Product Code]:[Product Category]],3,FALSE)</f>
        <v>Smart Gadgets</v>
      </c>
      <c r="N1523" t="str">
        <f>_xlfn.XLOOKUP(Table1[[#This Row],[Product Code]],Table4[Product Code],Table4[Subcategory])</f>
        <v>Smartwatches</v>
      </c>
    </row>
    <row r="1524" spans="2:14" x14ac:dyDescent="0.3">
      <c r="B1524" s="26" t="s">
        <v>14</v>
      </c>
      <c r="C1524" s="26" t="str">
        <f>IF(_xlfn.XLOOKUP(TRIM(Table1[[#This Row],[Store ID]]), 'Stores Details'!B1526:B1545, 'Stores Details'!G1526:G1545, "") = "Inactive", "Yes", "No")</f>
        <v>No</v>
      </c>
      <c r="D1524" s="14" t="s">
        <v>61</v>
      </c>
      <c r="E1524" s="51">
        <v>45044</v>
      </c>
      <c r="F1524" s="14">
        <v>6</v>
      </c>
      <c r="G1524" s="17">
        <v>2126.52</v>
      </c>
      <c r="H1524" s="27">
        <v>1518.3600000000001</v>
      </c>
      <c r="I1524">
        <f>YEAR(Table1[[#This Row],[Date]])</f>
        <v>2023</v>
      </c>
      <c r="J1524" t="str">
        <f>"Q" &amp; ROUNDUP(MONTH(Table1[[#This Row],[Date]])/3, 0) &amp; "'" &amp; RIGHT(YEAR(Table1[[#This Row],[Date]]), 2)</f>
        <v>Q2'23</v>
      </c>
      <c r="K1524" t="str">
        <f>VLOOKUP(Table1[[#This Row],[Store ID]],Table3[[Store ID]:[City]],4,FALSE)</f>
        <v>Los Angeles</v>
      </c>
      <c r="L1524" t="str">
        <f>VLOOKUP(Table1[[#This Row],[Product Code]],Table4[[Product Code]:[Brand]],5,FALSE)</f>
        <v>VoltEdge</v>
      </c>
      <c r="M1524" t="str">
        <f>VLOOKUP(Table1[[#This Row],[Product Code]],Table4[[Product Code]:[Product Category]],3,FALSE)</f>
        <v>Headphones</v>
      </c>
      <c r="N1524" t="str">
        <f>_xlfn.XLOOKUP(Table1[[#This Row],[Product Code]],Table4[Product Code],Table4[Subcategory])</f>
        <v>Wired Headphones</v>
      </c>
    </row>
    <row r="1525" spans="2:14" x14ac:dyDescent="0.3">
      <c r="B1525" s="26" t="s">
        <v>18</v>
      </c>
      <c r="C1525" s="26" t="str">
        <f>IF(_xlfn.XLOOKUP(TRIM(Table1[[#This Row],[Store ID]]), 'Stores Details'!B1527:B1546, 'Stores Details'!G1527:G1546, "") = "Inactive", "Yes", "No")</f>
        <v>No</v>
      </c>
      <c r="D1525" s="14" t="s">
        <v>56</v>
      </c>
      <c r="E1525" s="51">
        <v>45438</v>
      </c>
      <c r="F1525" s="14">
        <v>18</v>
      </c>
      <c r="G1525" s="17">
        <v>6886.44</v>
      </c>
      <c r="H1525" s="27">
        <v>5441.94</v>
      </c>
      <c r="I1525">
        <f>YEAR(Table1[[#This Row],[Date]])</f>
        <v>2024</v>
      </c>
      <c r="J1525" t="str">
        <f>"Q" &amp; ROUNDUP(MONTH(Table1[[#This Row],[Date]])/3, 0) &amp; "'" &amp; RIGHT(YEAR(Table1[[#This Row],[Date]]), 2)</f>
        <v>Q2'24</v>
      </c>
      <c r="K1525" t="str">
        <f>VLOOKUP(Table1[[#This Row],[Store ID]],Table3[[Store ID]:[City]],4,FALSE)</f>
        <v>Minneapolis</v>
      </c>
      <c r="L1525" t="str">
        <f>VLOOKUP(Table1[[#This Row],[Product Code]],Table4[[Product Code]:[Brand]],5,FALSE)</f>
        <v>Samsung</v>
      </c>
      <c r="M1525" t="str">
        <f>VLOOKUP(Table1[[#This Row],[Product Code]],Table4[[Product Code]:[Product Category]],3,FALSE)</f>
        <v>Gaming Consoles</v>
      </c>
      <c r="N1525" t="str">
        <f>_xlfn.XLOOKUP(Table1[[#This Row],[Product Code]],Table4[Product Code],Table4[Subcategory])</f>
        <v>VR Headsets</v>
      </c>
    </row>
    <row r="1526" spans="2:14" x14ac:dyDescent="0.3">
      <c r="B1526" s="26" t="s">
        <v>29</v>
      </c>
      <c r="C1526" s="26" t="str">
        <f>IF(_xlfn.XLOOKUP(TRIM(Table1[[#This Row],[Store ID]]), 'Stores Details'!B1528:B1547, 'Stores Details'!G1528:G1547, "") = "Inactive", "Yes", "No")</f>
        <v>No</v>
      </c>
      <c r="D1526" s="14" t="s">
        <v>35</v>
      </c>
      <c r="E1526" s="51">
        <v>45641</v>
      </c>
      <c r="F1526" s="14">
        <v>32</v>
      </c>
      <c r="G1526" s="17">
        <v>12773.12</v>
      </c>
      <c r="H1526" s="27">
        <v>9652.48</v>
      </c>
      <c r="I1526">
        <f>YEAR(Table1[[#This Row],[Date]])</f>
        <v>2024</v>
      </c>
      <c r="J1526" t="str">
        <f>"Q" &amp; ROUNDUP(MONTH(Table1[[#This Row],[Date]])/3, 0) &amp; "'" &amp; RIGHT(YEAR(Table1[[#This Row],[Date]]), 2)</f>
        <v>Q4'24</v>
      </c>
      <c r="K1526" t="str">
        <f>VLOOKUP(Table1[[#This Row],[Store ID]],Table3[[Store ID]:[City]],4,FALSE)</f>
        <v>Kansas City</v>
      </c>
      <c r="L1526" t="str">
        <f>VLOOKUP(Table1[[#This Row],[Product Code]],Table4[[Product Code]:[Brand]],5,FALSE)</f>
        <v>Dell</v>
      </c>
      <c r="M1526" t="str">
        <f>VLOOKUP(Table1[[#This Row],[Product Code]],Table4[[Product Code]:[Product Category]],3,FALSE)</f>
        <v>Smart Gadgets</v>
      </c>
      <c r="N1526" t="str">
        <f>_xlfn.XLOOKUP(Table1[[#This Row],[Product Code]],Table4[Product Code],Table4[Subcategory])</f>
        <v>Streaming Devices</v>
      </c>
    </row>
    <row r="1527" spans="2:14" x14ac:dyDescent="0.3">
      <c r="B1527" s="26" t="s">
        <v>14</v>
      </c>
      <c r="C1527" s="26" t="str">
        <f>IF(_xlfn.XLOOKUP(TRIM(Table1[[#This Row],[Store ID]]), 'Stores Details'!B1529:B1548, 'Stores Details'!G1529:G1548, "") = "Inactive", "Yes", "No")</f>
        <v>No</v>
      </c>
      <c r="D1527" s="14" t="s">
        <v>15</v>
      </c>
      <c r="E1527" s="51">
        <v>45527</v>
      </c>
      <c r="F1527" s="14">
        <v>6</v>
      </c>
      <c r="G1527" s="17">
        <v>3374.46</v>
      </c>
      <c r="H1527" s="27">
        <v>2576.58</v>
      </c>
      <c r="I1527">
        <f>YEAR(Table1[[#This Row],[Date]])</f>
        <v>2024</v>
      </c>
      <c r="J1527" t="str">
        <f>"Q" &amp; ROUNDUP(MONTH(Table1[[#This Row],[Date]])/3, 0) &amp; "'" &amp; RIGHT(YEAR(Table1[[#This Row],[Date]]), 2)</f>
        <v>Q3'24</v>
      </c>
      <c r="K1527" t="str">
        <f>VLOOKUP(Table1[[#This Row],[Store ID]],Table3[[Store ID]:[City]],4,FALSE)</f>
        <v>Los Angeles</v>
      </c>
      <c r="L1527" t="str">
        <f>VLOOKUP(Table1[[#This Row],[Product Code]],Table4[[Product Code]:[Brand]],5,FALSE)</f>
        <v>Bose</v>
      </c>
      <c r="M1527" t="str">
        <f>VLOOKUP(Table1[[#This Row],[Product Code]],Table4[[Product Code]:[Product Category]],3,FALSE)</f>
        <v>Accessories</v>
      </c>
      <c r="N1527" t="str">
        <f>_xlfn.XLOOKUP(Table1[[#This Row],[Product Code]],Table4[Product Code],Table4[Subcategory])</f>
        <v>Mice</v>
      </c>
    </row>
    <row r="1528" spans="2:14" x14ac:dyDescent="0.3">
      <c r="B1528" s="26" t="s">
        <v>28</v>
      </c>
      <c r="C1528" s="26" t="str">
        <f>IF(_xlfn.XLOOKUP(TRIM(Table1[[#This Row],[Store ID]]), 'Stores Details'!B1530:B1549, 'Stores Details'!G1530:G1549, "") = "Inactive", "Yes", "No")</f>
        <v>No</v>
      </c>
      <c r="D1528" s="14" t="s">
        <v>59</v>
      </c>
      <c r="E1528" s="51">
        <v>44970</v>
      </c>
      <c r="F1528" s="14">
        <v>24</v>
      </c>
      <c r="G1528" s="17">
        <v>4690.32</v>
      </c>
      <c r="H1528" s="27">
        <v>3502.7999999999997</v>
      </c>
      <c r="I1528">
        <f>YEAR(Table1[[#This Row],[Date]])</f>
        <v>2023</v>
      </c>
      <c r="J1528" t="str">
        <f>"Q" &amp; ROUNDUP(MONTH(Table1[[#This Row],[Date]])/3, 0) &amp; "'" &amp; RIGHT(YEAR(Table1[[#This Row],[Date]]), 2)</f>
        <v>Q1'23</v>
      </c>
      <c r="K1528" t="str">
        <f>VLOOKUP(Table1[[#This Row],[Store ID]],Table3[[Store ID]:[City]],4,FALSE)</f>
        <v>Portland</v>
      </c>
      <c r="L1528" t="str">
        <f>VLOOKUP(Table1[[#This Row],[Product Code]],Table4[[Product Code]:[Brand]],5,FALSE)</f>
        <v>ASUS</v>
      </c>
      <c r="M1528" t="str">
        <f>VLOOKUP(Table1[[#This Row],[Product Code]],Table4[[Product Code]:[Product Category]],3,FALSE)</f>
        <v>Headphones</v>
      </c>
      <c r="N1528" t="str">
        <f>_xlfn.XLOOKUP(Table1[[#This Row],[Product Code]],Table4[Product Code],Table4[Subcategory])</f>
        <v>Wireless Earbuds</v>
      </c>
    </row>
    <row r="1529" spans="2:14" x14ac:dyDescent="0.3">
      <c r="B1529" s="26" t="s">
        <v>16</v>
      </c>
      <c r="C1529" s="26" t="str">
        <f>IF(_xlfn.XLOOKUP(TRIM(Table1[[#This Row],[Store ID]]), 'Stores Details'!B1531:B1550, 'Stores Details'!G1531:G1550, "") = "Inactive", "Yes", "No")</f>
        <v>No</v>
      </c>
      <c r="D1529" s="14" t="s">
        <v>59</v>
      </c>
      <c r="E1529" s="51">
        <v>45199</v>
      </c>
      <c r="F1529" s="14">
        <v>32</v>
      </c>
      <c r="G1529" s="17">
        <v>6253.76</v>
      </c>
      <c r="H1529" s="27">
        <v>4670.3999999999996</v>
      </c>
      <c r="I1529">
        <f>YEAR(Table1[[#This Row],[Date]])</f>
        <v>2023</v>
      </c>
      <c r="J1529" t="str">
        <f>"Q" &amp; ROUNDUP(MONTH(Table1[[#This Row],[Date]])/3, 0) &amp; "'" &amp; RIGHT(YEAR(Table1[[#This Row],[Date]]), 2)</f>
        <v>Q3'23</v>
      </c>
      <c r="K1529" t="str">
        <f>VLOOKUP(Table1[[#This Row],[Store ID]],Table3[[Store ID]:[City]],4,FALSE)</f>
        <v>Chicago</v>
      </c>
      <c r="L1529" t="str">
        <f>VLOOKUP(Table1[[#This Row],[Product Code]],Table4[[Product Code]:[Brand]],5,FALSE)</f>
        <v>ASUS</v>
      </c>
      <c r="M1529" t="str">
        <f>VLOOKUP(Table1[[#This Row],[Product Code]],Table4[[Product Code]:[Product Category]],3,FALSE)</f>
        <v>Headphones</v>
      </c>
      <c r="N1529" t="str">
        <f>_xlfn.XLOOKUP(Table1[[#This Row],[Product Code]],Table4[Product Code],Table4[Subcategory])</f>
        <v>Wireless Earbuds</v>
      </c>
    </row>
    <row r="1530" spans="2:14" x14ac:dyDescent="0.3">
      <c r="B1530" s="26" t="s">
        <v>22</v>
      </c>
      <c r="C1530" s="26" t="str">
        <f>IF(_xlfn.XLOOKUP(TRIM(Table1[[#This Row],[Store ID]]), 'Stores Details'!B1532:B1551, 'Stores Details'!G1532:G1551, "") = "Inactive", "Yes", "No")</f>
        <v>No</v>
      </c>
      <c r="D1530" s="14" t="s">
        <v>43</v>
      </c>
      <c r="E1530" s="51">
        <v>45307</v>
      </c>
      <c r="F1530" s="14">
        <v>30</v>
      </c>
      <c r="G1530" s="17">
        <v>39932.1</v>
      </c>
      <c r="H1530" s="27">
        <v>24528.6</v>
      </c>
      <c r="I1530">
        <f>YEAR(Table1[[#This Row],[Date]])</f>
        <v>2024</v>
      </c>
      <c r="J1530" t="str">
        <f>"Q" &amp; ROUNDUP(MONTH(Table1[[#This Row],[Date]])/3, 0) &amp; "'" &amp; RIGHT(YEAR(Table1[[#This Row],[Date]]), 2)</f>
        <v>Q1'24</v>
      </c>
      <c r="K1530" t="str">
        <f>VLOOKUP(Table1[[#This Row],[Store ID]],Table3[[Store ID]:[City]],4,FALSE)</f>
        <v>Detroit</v>
      </c>
      <c r="L1530" t="str">
        <f>VLOOKUP(Table1[[#This Row],[Product Code]],Table4[[Product Code]:[Brand]],5,FALSE)</f>
        <v>Apple</v>
      </c>
      <c r="M1530" t="str">
        <f>VLOOKUP(Table1[[#This Row],[Product Code]],Table4[[Product Code]:[Product Category]],3,FALSE)</f>
        <v>Smart Gadgets</v>
      </c>
      <c r="N1530" t="str">
        <f>_xlfn.XLOOKUP(Table1[[#This Row],[Product Code]],Table4[Product Code],Table4[Subcategory])</f>
        <v>Smartwatches</v>
      </c>
    </row>
    <row r="1531" spans="2:14" x14ac:dyDescent="0.3">
      <c r="B1531" s="26" t="s">
        <v>18</v>
      </c>
      <c r="C1531" s="26" t="str">
        <f>IF(_xlfn.XLOOKUP(TRIM(Table1[[#This Row],[Store ID]]), 'Stores Details'!B1533:B1552, 'Stores Details'!G1533:G1552, "") = "Inactive", "Yes", "No")</f>
        <v>No</v>
      </c>
      <c r="D1531" s="14" t="s">
        <v>51</v>
      </c>
      <c r="E1531" s="51">
        <v>45007</v>
      </c>
      <c r="F1531" s="14">
        <v>25</v>
      </c>
      <c r="G1531" s="17">
        <v>7182.5</v>
      </c>
      <c r="H1531" s="27">
        <v>5816.75</v>
      </c>
      <c r="I1531">
        <f>YEAR(Table1[[#This Row],[Date]])</f>
        <v>2023</v>
      </c>
      <c r="J1531" t="str">
        <f>"Q" &amp; ROUNDUP(MONTH(Table1[[#This Row],[Date]])/3, 0) &amp; "'" &amp; RIGHT(YEAR(Table1[[#This Row],[Date]]), 2)</f>
        <v>Q1'23</v>
      </c>
      <c r="K1531" t="str">
        <f>VLOOKUP(Table1[[#This Row],[Store ID]],Table3[[Store ID]:[City]],4,FALSE)</f>
        <v>Minneapolis</v>
      </c>
      <c r="L1531" t="str">
        <f>VLOOKUP(Table1[[#This Row],[Product Code]],Table4[[Product Code]:[Brand]],5,FALSE)</f>
        <v>Samsung</v>
      </c>
      <c r="M1531" t="str">
        <f>VLOOKUP(Table1[[#This Row],[Product Code]],Table4[[Product Code]:[Product Category]],3,FALSE)</f>
        <v>Accessories</v>
      </c>
      <c r="N1531" t="str">
        <f>_xlfn.XLOOKUP(Table1[[#This Row],[Product Code]],Table4[Product Code],Table4[Subcategory])</f>
        <v>Mice</v>
      </c>
    </row>
    <row r="1532" spans="2:14" x14ac:dyDescent="0.3">
      <c r="B1532" s="26" t="s">
        <v>24</v>
      </c>
      <c r="C1532" s="26" t="str">
        <f>IF(_xlfn.XLOOKUP(TRIM(Table1[[#This Row],[Store ID]]), 'Stores Details'!B1534:B1553, 'Stores Details'!G1534:G1553, "") = "Inactive", "Yes", "No")</f>
        <v>No</v>
      </c>
      <c r="D1532" s="14" t="s">
        <v>58</v>
      </c>
      <c r="E1532" s="51">
        <v>45104</v>
      </c>
      <c r="F1532" s="14">
        <v>9</v>
      </c>
      <c r="G1532" s="17">
        <v>7902.63</v>
      </c>
      <c r="H1532" s="27">
        <v>5444.7300000000005</v>
      </c>
      <c r="I1532">
        <f>YEAR(Table1[[#This Row],[Date]])</f>
        <v>2023</v>
      </c>
      <c r="J1532" t="str">
        <f>"Q" &amp; ROUNDUP(MONTH(Table1[[#This Row],[Date]])/3, 0) &amp; "'" &amp; RIGHT(YEAR(Table1[[#This Row],[Date]]), 2)</f>
        <v>Q2'23</v>
      </c>
      <c r="K1532" t="str">
        <f>VLOOKUP(Table1[[#This Row],[Store ID]],Table3[[Store ID]:[City]],4,FALSE)</f>
        <v>Atlanta</v>
      </c>
      <c r="L1532" t="str">
        <f>VLOOKUP(Table1[[#This Row],[Product Code]],Table4[[Product Code]:[Brand]],5,FALSE)</f>
        <v>Sony</v>
      </c>
      <c r="M1532" t="str">
        <f>VLOOKUP(Table1[[#This Row],[Product Code]],Table4[[Product Code]:[Product Category]],3,FALSE)</f>
        <v>Accessories</v>
      </c>
      <c r="N1532" t="str">
        <f>_xlfn.XLOOKUP(Table1[[#This Row],[Product Code]],Table4[Product Code],Table4[Subcategory])</f>
        <v>Chargers</v>
      </c>
    </row>
    <row r="1533" spans="2:14" x14ac:dyDescent="0.3">
      <c r="B1533" s="26" t="s">
        <v>24</v>
      </c>
      <c r="C1533" s="26" t="str">
        <f>IF(_xlfn.XLOOKUP(TRIM(Table1[[#This Row],[Store ID]]), 'Stores Details'!B1535:B1554, 'Stores Details'!G1535:G1554, "") = "Inactive", "Yes", "No")</f>
        <v>No</v>
      </c>
      <c r="D1533" s="14" t="s">
        <v>57</v>
      </c>
      <c r="E1533" s="51">
        <v>45227</v>
      </c>
      <c r="F1533" s="14">
        <v>27</v>
      </c>
      <c r="G1533" s="17">
        <v>23854.23</v>
      </c>
      <c r="H1533" s="27">
        <v>16634.43</v>
      </c>
      <c r="I1533">
        <f>YEAR(Table1[[#This Row],[Date]])</f>
        <v>2023</v>
      </c>
      <c r="J1533" t="str">
        <f>"Q" &amp; ROUNDUP(MONTH(Table1[[#This Row],[Date]])/3, 0) &amp; "'" &amp; RIGHT(YEAR(Table1[[#This Row],[Date]]), 2)</f>
        <v>Q4'23</v>
      </c>
      <c r="K1533" t="str">
        <f>VLOOKUP(Table1[[#This Row],[Store ID]],Table3[[Store ID]:[City]],4,FALSE)</f>
        <v>Atlanta</v>
      </c>
      <c r="L1533" t="str">
        <f>VLOOKUP(Table1[[#This Row],[Product Code]],Table4[[Product Code]:[Brand]],5,FALSE)</f>
        <v>Bose</v>
      </c>
      <c r="M1533" t="str">
        <f>VLOOKUP(Table1[[#This Row],[Product Code]],Table4[[Product Code]:[Product Category]],3,FALSE)</f>
        <v>Headphones</v>
      </c>
      <c r="N1533" t="str">
        <f>_xlfn.XLOOKUP(Table1[[#This Row],[Product Code]],Table4[Product Code],Table4[Subcategory])</f>
        <v>Noise-Canceling Over-Ear</v>
      </c>
    </row>
    <row r="1534" spans="2:14" x14ac:dyDescent="0.3">
      <c r="B1534" s="26" t="s">
        <v>16</v>
      </c>
      <c r="C1534" s="26" t="str">
        <f>IF(_xlfn.XLOOKUP(TRIM(Table1[[#This Row],[Store ID]]), 'Stores Details'!B1536:B1555, 'Stores Details'!G1536:G1555, "") = "Inactive", "Yes", "No")</f>
        <v>No</v>
      </c>
      <c r="D1534" s="14" t="s">
        <v>47</v>
      </c>
      <c r="E1534" s="51">
        <v>45640</v>
      </c>
      <c r="F1534" s="14">
        <v>24</v>
      </c>
      <c r="G1534" s="17">
        <v>31949.52</v>
      </c>
      <c r="H1534" s="27">
        <v>19937.04</v>
      </c>
      <c r="I1534">
        <f>YEAR(Table1[[#This Row],[Date]])</f>
        <v>2024</v>
      </c>
      <c r="J1534" t="str">
        <f>"Q" &amp; ROUNDUP(MONTH(Table1[[#This Row],[Date]])/3, 0) &amp; "'" &amp; RIGHT(YEAR(Table1[[#This Row],[Date]]), 2)</f>
        <v>Q4'24</v>
      </c>
      <c r="K1534" t="str">
        <f>VLOOKUP(Table1[[#This Row],[Store ID]],Table3[[Store ID]:[City]],4,FALSE)</f>
        <v>Chicago</v>
      </c>
      <c r="L1534" t="str">
        <f>VLOOKUP(Table1[[#This Row],[Product Code]],Table4[[Product Code]:[Brand]],5,FALSE)</f>
        <v>Sony</v>
      </c>
      <c r="M1534" t="str">
        <f>VLOOKUP(Table1[[#This Row],[Product Code]],Table4[[Product Code]:[Product Category]],3,FALSE)</f>
        <v>Accessories</v>
      </c>
      <c r="N1534" t="str">
        <f>_xlfn.XLOOKUP(Table1[[#This Row],[Product Code]],Table4[Product Code],Table4[Subcategory])</f>
        <v>Keyboards</v>
      </c>
    </row>
    <row r="1535" spans="2:14" x14ac:dyDescent="0.3">
      <c r="B1535" s="26" t="s">
        <v>21</v>
      </c>
      <c r="C1535" s="26" t="str">
        <f>IF(_xlfn.XLOOKUP(TRIM(Table1[[#This Row],[Store ID]]), 'Stores Details'!B1537:B1556, 'Stores Details'!G1537:G1556, "") = "Inactive", "Yes", "No")</f>
        <v>No</v>
      </c>
      <c r="D1535" s="14" t="s">
        <v>15</v>
      </c>
      <c r="E1535" s="51">
        <v>45521</v>
      </c>
      <c r="F1535" s="14">
        <v>12</v>
      </c>
      <c r="G1535" s="17">
        <v>6748.92</v>
      </c>
      <c r="H1535" s="27">
        <v>5153.16</v>
      </c>
      <c r="I1535">
        <f>YEAR(Table1[[#This Row],[Date]])</f>
        <v>2024</v>
      </c>
      <c r="J1535" t="str">
        <f>"Q" &amp; ROUNDUP(MONTH(Table1[[#This Row],[Date]])/3, 0) &amp; "'" &amp; RIGHT(YEAR(Table1[[#This Row],[Date]]), 2)</f>
        <v>Q3'24</v>
      </c>
      <c r="K1535" t="str">
        <f>VLOOKUP(Table1[[#This Row],[Store ID]],Table3[[Store ID]:[City]],4,FALSE)</f>
        <v>Raleigh</v>
      </c>
      <c r="L1535" t="str">
        <f>VLOOKUP(Table1[[#This Row],[Product Code]],Table4[[Product Code]:[Brand]],5,FALSE)</f>
        <v>Bose</v>
      </c>
      <c r="M1535" t="str">
        <f>VLOOKUP(Table1[[#This Row],[Product Code]],Table4[[Product Code]:[Product Category]],3,FALSE)</f>
        <v>Accessories</v>
      </c>
      <c r="N1535" t="str">
        <f>_xlfn.XLOOKUP(Table1[[#This Row],[Product Code]],Table4[Product Code],Table4[Subcategory])</f>
        <v>Mice</v>
      </c>
    </row>
    <row r="1536" spans="2:14" x14ac:dyDescent="0.3">
      <c r="B1536" s="26" t="s">
        <v>28</v>
      </c>
      <c r="C1536" s="26" t="str">
        <f>IF(_xlfn.XLOOKUP(TRIM(Table1[[#This Row],[Store ID]]), 'Stores Details'!B1538:B1557, 'Stores Details'!G1538:G1557, "") = "Inactive", "Yes", "No")</f>
        <v>No</v>
      </c>
      <c r="D1536" s="14" t="s">
        <v>75</v>
      </c>
      <c r="E1536" s="51">
        <v>45258</v>
      </c>
      <c r="F1536" s="14">
        <v>33</v>
      </c>
      <c r="G1536" s="17">
        <v>5380.6500000000005</v>
      </c>
      <c r="H1536" s="27">
        <v>4161.63</v>
      </c>
      <c r="I1536">
        <f>YEAR(Table1[[#This Row],[Date]])</f>
        <v>2023</v>
      </c>
      <c r="J1536" t="str">
        <f>"Q" &amp; ROUNDUP(MONTH(Table1[[#This Row],[Date]])/3, 0) &amp; "'" &amp; RIGHT(YEAR(Table1[[#This Row],[Date]]), 2)</f>
        <v>Q4'23</v>
      </c>
      <c r="K1536" t="str">
        <f>VLOOKUP(Table1[[#This Row],[Store ID]],Table3[[Store ID]:[City]],4,FALSE)</f>
        <v>Portland</v>
      </c>
      <c r="L1536" t="str">
        <f>VLOOKUP(Table1[[#This Row],[Product Code]],Table4[[Product Code]:[Brand]],5,FALSE)</f>
        <v>VoltEdge</v>
      </c>
      <c r="M1536" t="str">
        <f>VLOOKUP(Table1[[#This Row],[Product Code]],Table4[[Product Code]:[Product Category]],3,FALSE)</f>
        <v>Accessories</v>
      </c>
      <c r="N1536" t="str">
        <f>_xlfn.XLOOKUP(Table1[[#This Row],[Product Code]],Table4[Product Code],Table4[Subcategory])</f>
        <v>Keyboards</v>
      </c>
    </row>
    <row r="1537" spans="2:14" x14ac:dyDescent="0.3">
      <c r="B1537" s="26" t="s">
        <v>26</v>
      </c>
      <c r="C1537" s="26" t="str">
        <f>IF(_xlfn.XLOOKUP(TRIM(Table1[[#This Row],[Store ID]]), 'Stores Details'!B1539:B1558, 'Stores Details'!G1539:G1558, "") = "Inactive", "Yes", "No")</f>
        <v>No</v>
      </c>
      <c r="D1537" s="14" t="s">
        <v>41</v>
      </c>
      <c r="E1537" s="51">
        <v>45641</v>
      </c>
      <c r="F1537" s="14">
        <v>31</v>
      </c>
      <c r="G1537" s="17">
        <v>14901.699999999999</v>
      </c>
      <c r="H1537" s="27">
        <v>9360.14</v>
      </c>
      <c r="I1537">
        <f>YEAR(Table1[[#This Row],[Date]])</f>
        <v>2024</v>
      </c>
      <c r="J1537" t="str">
        <f>"Q" &amp; ROUNDUP(MONTH(Table1[[#This Row],[Date]])/3, 0) &amp; "'" &amp; RIGHT(YEAR(Table1[[#This Row],[Date]]), 2)</f>
        <v>Q4'24</v>
      </c>
      <c r="K1537" t="str">
        <f>VLOOKUP(Table1[[#This Row],[Store ID]],Table3[[Store ID]:[City]],4,FALSE)</f>
        <v>Philadelphia</v>
      </c>
      <c r="L1537" t="str">
        <f>VLOOKUP(Table1[[#This Row],[Product Code]],Table4[[Product Code]:[Brand]],5,FALSE)</f>
        <v>VoltEdge</v>
      </c>
      <c r="M1537" t="str">
        <f>VLOOKUP(Table1[[#This Row],[Product Code]],Table4[[Product Code]:[Product Category]],3,FALSE)</f>
        <v>Laptops</v>
      </c>
      <c r="N1537" t="str">
        <f>_xlfn.XLOOKUP(Table1[[#This Row],[Product Code]],Table4[Product Code],Table4[Subcategory])</f>
        <v>Gaming Laptops</v>
      </c>
    </row>
    <row r="1538" spans="2:14" x14ac:dyDescent="0.3">
      <c r="B1538" s="26" t="s">
        <v>28</v>
      </c>
      <c r="C1538" s="26" t="str">
        <f>IF(_xlfn.XLOOKUP(TRIM(Table1[[#This Row],[Store ID]]), 'Stores Details'!B1540:B1559, 'Stores Details'!G1540:G1559, "") = "Inactive", "Yes", "No")</f>
        <v>No</v>
      </c>
      <c r="D1538" s="14" t="s">
        <v>34</v>
      </c>
      <c r="E1538" s="51">
        <v>45466</v>
      </c>
      <c r="F1538" s="14">
        <v>9</v>
      </c>
      <c r="G1538" s="17">
        <v>2908.35</v>
      </c>
      <c r="H1538" s="27">
        <v>1798.7400000000002</v>
      </c>
      <c r="I1538">
        <f>YEAR(Table1[[#This Row],[Date]])</f>
        <v>2024</v>
      </c>
      <c r="J1538" t="str">
        <f>"Q" &amp; ROUNDUP(MONTH(Table1[[#This Row],[Date]])/3, 0) &amp; "'" &amp; RIGHT(YEAR(Table1[[#This Row],[Date]]), 2)</f>
        <v>Q2'24</v>
      </c>
      <c r="K1538" t="str">
        <f>VLOOKUP(Table1[[#This Row],[Store ID]],Table3[[Store ID]:[City]],4,FALSE)</f>
        <v>Portland</v>
      </c>
      <c r="L1538" t="str">
        <f>VLOOKUP(Table1[[#This Row],[Product Code]],Table4[[Product Code]:[Brand]],5,FALSE)</f>
        <v>Samsung</v>
      </c>
      <c r="M1538" t="str">
        <f>VLOOKUP(Table1[[#This Row],[Product Code]],Table4[[Product Code]:[Product Category]],3,FALSE)</f>
        <v>Gaming Consoles</v>
      </c>
      <c r="N1538" t="str">
        <f>_xlfn.XLOOKUP(Table1[[#This Row],[Product Code]],Table4[Product Code],Table4[Subcategory])</f>
        <v>Game Consoles</v>
      </c>
    </row>
    <row r="1539" spans="2:14" x14ac:dyDescent="0.3">
      <c r="B1539" s="26" t="s">
        <v>22</v>
      </c>
      <c r="C1539" s="26" t="str">
        <f>IF(_xlfn.XLOOKUP(TRIM(Table1[[#This Row],[Store ID]]), 'Stores Details'!B1541:B1560, 'Stores Details'!G1541:G1560, "") = "Inactive", "Yes", "No")</f>
        <v>No</v>
      </c>
      <c r="D1539" s="14" t="s">
        <v>35</v>
      </c>
      <c r="E1539" s="51">
        <v>45600</v>
      </c>
      <c r="F1539" s="14">
        <v>37</v>
      </c>
      <c r="G1539" s="17">
        <v>14768.92</v>
      </c>
      <c r="H1539" s="27">
        <v>11160.68</v>
      </c>
      <c r="I1539">
        <f>YEAR(Table1[[#This Row],[Date]])</f>
        <v>2024</v>
      </c>
      <c r="J1539" t="str">
        <f>"Q" &amp; ROUNDUP(MONTH(Table1[[#This Row],[Date]])/3, 0) &amp; "'" &amp; RIGHT(YEAR(Table1[[#This Row],[Date]]), 2)</f>
        <v>Q4'24</v>
      </c>
      <c r="K1539" t="str">
        <f>VLOOKUP(Table1[[#This Row],[Store ID]],Table3[[Store ID]:[City]],4,FALSE)</f>
        <v>Detroit</v>
      </c>
      <c r="L1539" t="str">
        <f>VLOOKUP(Table1[[#This Row],[Product Code]],Table4[[Product Code]:[Brand]],5,FALSE)</f>
        <v>Dell</v>
      </c>
      <c r="M1539" t="str">
        <f>VLOOKUP(Table1[[#This Row],[Product Code]],Table4[[Product Code]:[Product Category]],3,FALSE)</f>
        <v>Smart Gadgets</v>
      </c>
      <c r="N1539" t="str">
        <f>_xlfn.XLOOKUP(Table1[[#This Row],[Product Code]],Table4[Product Code],Table4[Subcategory])</f>
        <v>Streaming Devices</v>
      </c>
    </row>
    <row r="1540" spans="2:14" x14ac:dyDescent="0.3">
      <c r="B1540" s="26" t="s">
        <v>22</v>
      </c>
      <c r="C1540" s="26" t="str">
        <f>IF(_xlfn.XLOOKUP(TRIM(Table1[[#This Row],[Store ID]]), 'Stores Details'!B1542:B1561, 'Stores Details'!G1542:G1561, "") = "Inactive", "Yes", "No")</f>
        <v>No</v>
      </c>
      <c r="D1540" s="14" t="s">
        <v>46</v>
      </c>
      <c r="E1540" s="51">
        <v>45603</v>
      </c>
      <c r="F1540" s="14">
        <v>35</v>
      </c>
      <c r="G1540" s="17">
        <v>30919</v>
      </c>
      <c r="H1540" s="27">
        <v>21157.15</v>
      </c>
      <c r="I1540">
        <f>YEAR(Table1[[#This Row],[Date]])</f>
        <v>2024</v>
      </c>
      <c r="J1540" t="str">
        <f>"Q" &amp; ROUNDUP(MONTH(Table1[[#This Row],[Date]])/3, 0) &amp; "'" &amp; RIGHT(YEAR(Table1[[#This Row],[Date]]), 2)</f>
        <v>Q4'24</v>
      </c>
      <c r="K1540" t="str">
        <f>VLOOKUP(Table1[[#This Row],[Store ID]],Table3[[Store ID]:[City]],4,FALSE)</f>
        <v>Detroit</v>
      </c>
      <c r="L1540" t="str">
        <f>VLOOKUP(Table1[[#This Row],[Product Code]],Table4[[Product Code]:[Brand]],5,FALSE)</f>
        <v>Bose</v>
      </c>
      <c r="M1540" t="str">
        <f>VLOOKUP(Table1[[#This Row],[Product Code]],Table4[[Product Code]:[Product Category]],3,FALSE)</f>
        <v>Headphones</v>
      </c>
      <c r="N1540" t="str">
        <f>_xlfn.XLOOKUP(Table1[[#This Row],[Product Code]],Table4[Product Code],Table4[Subcategory])</f>
        <v>Wireless Headphones</v>
      </c>
    </row>
    <row r="1541" spans="2:14" x14ac:dyDescent="0.3">
      <c r="B1541" s="26" t="s">
        <v>28</v>
      </c>
      <c r="C1541" s="26" t="str">
        <f>IF(_xlfn.XLOOKUP(TRIM(Table1[[#This Row],[Store ID]]), 'Stores Details'!B1543:B1562, 'Stores Details'!G1543:G1562, "") = "Inactive", "Yes", "No")</f>
        <v>No</v>
      </c>
      <c r="D1541" s="14" t="s">
        <v>55</v>
      </c>
      <c r="E1541" s="51">
        <v>45541</v>
      </c>
      <c r="F1541" s="14">
        <v>17</v>
      </c>
      <c r="G1541" s="17">
        <v>17912.73</v>
      </c>
      <c r="H1541" s="27">
        <v>11093.69</v>
      </c>
      <c r="I1541">
        <f>YEAR(Table1[[#This Row],[Date]])</f>
        <v>2024</v>
      </c>
      <c r="J1541" t="str">
        <f>"Q" &amp; ROUNDUP(MONTH(Table1[[#This Row],[Date]])/3, 0) &amp; "'" &amp; RIGHT(YEAR(Table1[[#This Row],[Date]]), 2)</f>
        <v>Q3'24</v>
      </c>
      <c r="K1541" t="str">
        <f>VLOOKUP(Table1[[#This Row],[Store ID]],Table3[[Store ID]:[City]],4,FALSE)</f>
        <v>Portland</v>
      </c>
      <c r="L1541" t="str">
        <f>VLOOKUP(Table1[[#This Row],[Product Code]],Table4[[Product Code]:[Brand]],5,FALSE)</f>
        <v>Sony</v>
      </c>
      <c r="M1541" t="str">
        <f>VLOOKUP(Table1[[#This Row],[Product Code]],Table4[[Product Code]:[Product Category]],3,FALSE)</f>
        <v>Smart Gadgets</v>
      </c>
      <c r="N1541" t="str">
        <f>_xlfn.XLOOKUP(Table1[[#This Row],[Product Code]],Table4[Product Code],Table4[Subcategory])</f>
        <v>Fitness Bands</v>
      </c>
    </row>
    <row r="1542" spans="2:14" x14ac:dyDescent="0.3">
      <c r="B1542" s="26" t="s">
        <v>22</v>
      </c>
      <c r="C1542" s="26" t="str">
        <f>IF(_xlfn.XLOOKUP(TRIM(Table1[[#This Row],[Store ID]]), 'Stores Details'!B1544:B1563, 'Stores Details'!G1544:G1563, "") = "Inactive", "Yes", "No")</f>
        <v>No</v>
      </c>
      <c r="D1542" s="14" t="s">
        <v>69</v>
      </c>
      <c r="E1542" s="51">
        <v>45239</v>
      </c>
      <c r="F1542" s="14">
        <v>29</v>
      </c>
      <c r="G1542" s="17">
        <v>30883.84</v>
      </c>
      <c r="H1542" s="27">
        <v>19913.43</v>
      </c>
      <c r="I1542">
        <f>YEAR(Table1[[#This Row],[Date]])</f>
        <v>2023</v>
      </c>
      <c r="J1542" t="str">
        <f>"Q" &amp; ROUNDUP(MONTH(Table1[[#This Row],[Date]])/3, 0) &amp; "'" &amp; RIGHT(YEAR(Table1[[#This Row],[Date]]), 2)</f>
        <v>Q4'23</v>
      </c>
      <c r="K1542" t="str">
        <f>VLOOKUP(Table1[[#This Row],[Store ID]],Table3[[Store ID]:[City]],4,FALSE)</f>
        <v>Detroit</v>
      </c>
      <c r="L1542" t="str">
        <f>VLOOKUP(Table1[[#This Row],[Product Code]],Table4[[Product Code]:[Brand]],5,FALSE)</f>
        <v>VoltEdge</v>
      </c>
      <c r="M1542" t="str">
        <f>VLOOKUP(Table1[[#This Row],[Product Code]],Table4[[Product Code]:[Product Category]],3,FALSE)</f>
        <v>Gaming Consoles</v>
      </c>
      <c r="N1542" t="str">
        <f>_xlfn.XLOOKUP(Table1[[#This Row],[Product Code]],Table4[Product Code],Table4[Subcategory])</f>
        <v>VR Headsets</v>
      </c>
    </row>
    <row r="1543" spans="2:14" x14ac:dyDescent="0.3">
      <c r="B1543" s="26" t="s">
        <v>24</v>
      </c>
      <c r="C1543" s="26" t="str">
        <f>IF(_xlfn.XLOOKUP(TRIM(Table1[[#This Row],[Store ID]]), 'Stores Details'!B1545:B1564, 'Stores Details'!G1545:G1564, "") = "Inactive", "Yes", "No")</f>
        <v>No</v>
      </c>
      <c r="D1543" s="14" t="s">
        <v>33</v>
      </c>
      <c r="E1543" s="51">
        <v>45391</v>
      </c>
      <c r="F1543" s="14">
        <v>20</v>
      </c>
      <c r="G1543" s="17">
        <v>4732.2000000000007</v>
      </c>
      <c r="H1543" s="27">
        <v>3663.3999999999996</v>
      </c>
      <c r="I1543">
        <f>YEAR(Table1[[#This Row],[Date]])</f>
        <v>2024</v>
      </c>
      <c r="J1543" t="str">
        <f>"Q" &amp; ROUNDUP(MONTH(Table1[[#This Row],[Date]])/3, 0) &amp; "'" &amp; RIGHT(YEAR(Table1[[#This Row],[Date]]), 2)</f>
        <v>Q2'24</v>
      </c>
      <c r="K1543" t="str">
        <f>VLOOKUP(Table1[[#This Row],[Store ID]],Table3[[Store ID]:[City]],4,FALSE)</f>
        <v>Atlanta</v>
      </c>
      <c r="L1543" t="str">
        <f>VLOOKUP(Table1[[#This Row],[Product Code]],Table4[[Product Code]:[Brand]],5,FALSE)</f>
        <v>VoltEdge</v>
      </c>
      <c r="M1543" t="str">
        <f>VLOOKUP(Table1[[#This Row],[Product Code]],Table4[[Product Code]:[Product Category]],3,FALSE)</f>
        <v>Headphones</v>
      </c>
      <c r="N1543" t="str">
        <f>_xlfn.XLOOKUP(Table1[[#This Row],[Product Code]],Table4[Product Code],Table4[Subcategory])</f>
        <v>Wired Headphones</v>
      </c>
    </row>
    <row r="1544" spans="2:14" x14ac:dyDescent="0.3">
      <c r="B1544" s="26" t="s">
        <v>26</v>
      </c>
      <c r="C1544" s="26" t="str">
        <f>IF(_xlfn.XLOOKUP(TRIM(Table1[[#This Row],[Store ID]]), 'Stores Details'!B1546:B1565, 'Stores Details'!G1546:G1565, "") = "Inactive", "Yes", "No")</f>
        <v>No</v>
      </c>
      <c r="D1544" s="14" t="s">
        <v>61</v>
      </c>
      <c r="E1544" s="51">
        <v>45558</v>
      </c>
      <c r="F1544" s="14">
        <v>40</v>
      </c>
      <c r="G1544" s="17">
        <v>14176.800000000001</v>
      </c>
      <c r="H1544" s="27">
        <v>10122.4</v>
      </c>
      <c r="I1544">
        <f>YEAR(Table1[[#This Row],[Date]])</f>
        <v>2024</v>
      </c>
      <c r="J1544" t="str">
        <f>"Q" &amp; ROUNDUP(MONTH(Table1[[#This Row],[Date]])/3, 0) &amp; "'" &amp; RIGHT(YEAR(Table1[[#This Row],[Date]]), 2)</f>
        <v>Q3'24</v>
      </c>
      <c r="K1544" t="str">
        <f>VLOOKUP(Table1[[#This Row],[Store ID]],Table3[[Store ID]:[City]],4,FALSE)</f>
        <v>Philadelphia</v>
      </c>
      <c r="L1544" t="str">
        <f>VLOOKUP(Table1[[#This Row],[Product Code]],Table4[[Product Code]:[Brand]],5,FALSE)</f>
        <v>VoltEdge</v>
      </c>
      <c r="M1544" t="str">
        <f>VLOOKUP(Table1[[#This Row],[Product Code]],Table4[[Product Code]:[Product Category]],3,FALSE)</f>
        <v>Headphones</v>
      </c>
      <c r="N1544" t="str">
        <f>_xlfn.XLOOKUP(Table1[[#This Row],[Product Code]],Table4[Product Code],Table4[Subcategory])</f>
        <v>Wired Headphones</v>
      </c>
    </row>
    <row r="1545" spans="2:14" x14ac:dyDescent="0.3">
      <c r="B1545" s="26" t="s">
        <v>24</v>
      </c>
      <c r="C1545" s="26" t="str">
        <f>IF(_xlfn.XLOOKUP(TRIM(Table1[[#This Row],[Store ID]]), 'Stores Details'!B1547:B1566, 'Stores Details'!G1547:G1566, "") = "Inactive", "Yes", "No")</f>
        <v>No</v>
      </c>
      <c r="D1545" s="14" t="s">
        <v>68</v>
      </c>
      <c r="E1545" s="51">
        <v>44959</v>
      </c>
      <c r="F1545" s="14">
        <v>20</v>
      </c>
      <c r="G1545" s="17">
        <v>20877.600000000002</v>
      </c>
      <c r="H1545" s="27">
        <v>12880.8</v>
      </c>
      <c r="I1545">
        <f>YEAR(Table1[[#This Row],[Date]])</f>
        <v>2023</v>
      </c>
      <c r="J1545" t="str">
        <f>"Q" &amp; ROUNDUP(MONTH(Table1[[#This Row],[Date]])/3, 0) &amp; "'" &amp; RIGHT(YEAR(Table1[[#This Row],[Date]]), 2)</f>
        <v>Q1'23</v>
      </c>
      <c r="K1545" t="str">
        <f>VLOOKUP(Table1[[#This Row],[Store ID]],Table3[[Store ID]:[City]],4,FALSE)</f>
        <v>Atlanta</v>
      </c>
      <c r="L1545" t="str">
        <f>VLOOKUP(Table1[[#This Row],[Product Code]],Table4[[Product Code]:[Brand]],5,FALSE)</f>
        <v>Apple</v>
      </c>
      <c r="M1545" t="str">
        <f>VLOOKUP(Table1[[#This Row],[Product Code]],Table4[[Product Code]:[Product Category]],3,FALSE)</f>
        <v>Gaming Consoles</v>
      </c>
      <c r="N1545" t="str">
        <f>_xlfn.XLOOKUP(Table1[[#This Row],[Product Code]],Table4[Product Code],Table4[Subcategory])</f>
        <v>VR Headsets</v>
      </c>
    </row>
    <row r="1546" spans="2:14" x14ac:dyDescent="0.3">
      <c r="B1546" s="26" t="s">
        <v>20</v>
      </c>
      <c r="C1546" s="26" t="str">
        <f>IF(_xlfn.XLOOKUP(TRIM(Table1[[#This Row],[Store ID]]), 'Stores Details'!B1548:B1567, 'Stores Details'!G1548:G1567, "") = "Inactive", "Yes", "No")</f>
        <v>No</v>
      </c>
      <c r="D1546" s="14" t="s">
        <v>33</v>
      </c>
      <c r="E1546" s="51">
        <v>45524</v>
      </c>
      <c r="F1546" s="14">
        <v>17</v>
      </c>
      <c r="G1546" s="17">
        <v>4022.3700000000003</v>
      </c>
      <c r="H1546" s="27">
        <v>3113.89</v>
      </c>
      <c r="I1546">
        <f>YEAR(Table1[[#This Row],[Date]])</f>
        <v>2024</v>
      </c>
      <c r="J1546" t="str">
        <f>"Q" &amp; ROUNDUP(MONTH(Table1[[#This Row],[Date]])/3, 0) &amp; "'" &amp; RIGHT(YEAR(Table1[[#This Row],[Date]]), 2)</f>
        <v>Q3'24</v>
      </c>
      <c r="K1546" t="str">
        <f>VLOOKUP(Table1[[#This Row],[Store ID]],Table3[[Store ID]:[City]],4,FALSE)</f>
        <v>Denver</v>
      </c>
      <c r="L1546" t="str">
        <f>VLOOKUP(Table1[[#This Row],[Product Code]],Table4[[Product Code]:[Brand]],5,FALSE)</f>
        <v>VoltEdge</v>
      </c>
      <c r="M1546" t="str">
        <f>VLOOKUP(Table1[[#This Row],[Product Code]],Table4[[Product Code]:[Product Category]],3,FALSE)</f>
        <v>Headphones</v>
      </c>
      <c r="N1546" t="str">
        <f>_xlfn.XLOOKUP(Table1[[#This Row],[Product Code]],Table4[Product Code],Table4[Subcategory])</f>
        <v>Wired Headphones</v>
      </c>
    </row>
    <row r="1547" spans="2:14" x14ac:dyDescent="0.3">
      <c r="B1547" s="26" t="s">
        <v>19</v>
      </c>
      <c r="C1547" s="26" t="str">
        <f>IF(_xlfn.XLOOKUP(TRIM(Table1[[#This Row],[Store ID]]), 'Stores Details'!B1549:B1568, 'Stores Details'!G1549:G1568, "") = "Inactive", "Yes", "No")</f>
        <v>No</v>
      </c>
      <c r="D1547" s="14" t="s">
        <v>76</v>
      </c>
      <c r="E1547" s="51">
        <v>45028</v>
      </c>
      <c r="F1547" s="14">
        <v>5</v>
      </c>
      <c r="G1547" s="17">
        <v>1142.1500000000001</v>
      </c>
      <c r="H1547" s="27">
        <v>912.8</v>
      </c>
      <c r="I1547">
        <f>YEAR(Table1[[#This Row],[Date]])</f>
        <v>2023</v>
      </c>
      <c r="J1547" t="str">
        <f>"Q" &amp; ROUNDUP(MONTH(Table1[[#This Row],[Date]])/3, 0) &amp; "'" &amp; RIGHT(YEAR(Table1[[#This Row],[Date]]), 2)</f>
        <v>Q2'23</v>
      </c>
      <c r="K1547" t="str">
        <f>VLOOKUP(Table1[[#This Row],[Store ID]],Table3[[Store ID]:[City]],4,FALSE)</f>
        <v>Honolulu</v>
      </c>
      <c r="L1547" t="str">
        <f>VLOOKUP(Table1[[#This Row],[Product Code]],Table4[[Product Code]:[Brand]],5,FALSE)</f>
        <v>ASUS</v>
      </c>
      <c r="M1547" t="str">
        <f>VLOOKUP(Table1[[#This Row],[Product Code]],Table4[[Product Code]:[Product Category]],3,FALSE)</f>
        <v>Laptops</v>
      </c>
      <c r="N1547" t="str">
        <f>_xlfn.XLOOKUP(Table1[[#This Row],[Product Code]],Table4[Product Code],Table4[Subcategory])</f>
        <v>Ultrabooks</v>
      </c>
    </row>
    <row r="1548" spans="2:14" x14ac:dyDescent="0.3">
      <c r="B1548" s="26" t="s">
        <v>21</v>
      </c>
      <c r="C1548" s="26" t="str">
        <f>IF(_xlfn.XLOOKUP(TRIM(Table1[[#This Row],[Store ID]]), 'Stores Details'!B1550:B1569, 'Stores Details'!G1550:G1569, "") = "Inactive", "Yes", "No")</f>
        <v>No</v>
      </c>
      <c r="D1548" s="14" t="s">
        <v>53</v>
      </c>
      <c r="E1548" s="51">
        <v>45067</v>
      </c>
      <c r="F1548" s="14">
        <v>15</v>
      </c>
      <c r="G1548" s="17">
        <v>1197.1500000000001</v>
      </c>
      <c r="H1548" s="27">
        <v>960.3</v>
      </c>
      <c r="I1548">
        <f>YEAR(Table1[[#This Row],[Date]])</f>
        <v>2023</v>
      </c>
      <c r="J1548" t="str">
        <f>"Q" &amp; ROUNDUP(MONTH(Table1[[#This Row],[Date]])/3, 0) &amp; "'" &amp; RIGHT(YEAR(Table1[[#This Row],[Date]]), 2)</f>
        <v>Q2'23</v>
      </c>
      <c r="K1548" t="str">
        <f>VLOOKUP(Table1[[#This Row],[Store ID]],Table3[[Store ID]:[City]],4,FALSE)</f>
        <v>Raleigh</v>
      </c>
      <c r="L1548" t="str">
        <f>VLOOKUP(Table1[[#This Row],[Product Code]],Table4[[Product Code]:[Brand]],5,FALSE)</f>
        <v>HP</v>
      </c>
      <c r="M1548" t="str">
        <f>VLOOKUP(Table1[[#This Row],[Product Code]],Table4[[Product Code]:[Product Category]],3,FALSE)</f>
        <v>Laptops</v>
      </c>
      <c r="N1548" t="str">
        <f>_xlfn.XLOOKUP(Table1[[#This Row],[Product Code]],Table4[Product Code],Table4[Subcategory])</f>
        <v>Ultrabooks</v>
      </c>
    </row>
    <row r="1549" spans="2:14" x14ac:dyDescent="0.3">
      <c r="B1549" s="26" t="s">
        <v>25</v>
      </c>
      <c r="C1549" s="26" t="str">
        <f>IF(_xlfn.XLOOKUP(TRIM(Table1[[#This Row],[Store ID]]), 'Stores Details'!B1551:B1570, 'Stores Details'!G1551:G1570, "") = "Inactive", "Yes", "No")</f>
        <v>No</v>
      </c>
      <c r="D1549" s="14" t="s">
        <v>68</v>
      </c>
      <c r="E1549" s="51">
        <v>45029</v>
      </c>
      <c r="F1549" s="14">
        <v>18</v>
      </c>
      <c r="G1549" s="17">
        <v>18789.840000000004</v>
      </c>
      <c r="H1549" s="27">
        <v>11592.72</v>
      </c>
      <c r="I1549">
        <f>YEAR(Table1[[#This Row],[Date]])</f>
        <v>2023</v>
      </c>
      <c r="J1549" t="str">
        <f>"Q" &amp; ROUNDUP(MONTH(Table1[[#This Row],[Date]])/3, 0) &amp; "'" &amp; RIGHT(YEAR(Table1[[#This Row],[Date]]), 2)</f>
        <v>Q2'23</v>
      </c>
      <c r="K1549" t="str">
        <f>VLOOKUP(Table1[[#This Row],[Store ID]],Table3[[Store ID]:[City]],4,FALSE)</f>
        <v>Dallas</v>
      </c>
      <c r="L1549" t="str">
        <f>VLOOKUP(Table1[[#This Row],[Product Code]],Table4[[Product Code]:[Brand]],5,FALSE)</f>
        <v>Apple</v>
      </c>
      <c r="M1549" t="str">
        <f>VLOOKUP(Table1[[#This Row],[Product Code]],Table4[[Product Code]:[Product Category]],3,FALSE)</f>
        <v>Gaming Consoles</v>
      </c>
      <c r="N1549" t="str">
        <f>_xlfn.XLOOKUP(Table1[[#This Row],[Product Code]],Table4[Product Code],Table4[Subcategory])</f>
        <v>VR Headsets</v>
      </c>
    </row>
    <row r="1550" spans="2:14" x14ac:dyDescent="0.3">
      <c r="B1550" s="26" t="s">
        <v>28</v>
      </c>
      <c r="C1550" s="26" t="str">
        <f>IF(_xlfn.XLOOKUP(TRIM(Table1[[#This Row],[Store ID]]), 'Stores Details'!B1552:B1571, 'Stores Details'!G1552:G1571, "") = "Inactive", "Yes", "No")</f>
        <v>No</v>
      </c>
      <c r="D1550" s="14" t="s">
        <v>33</v>
      </c>
      <c r="E1550" s="51">
        <v>45431</v>
      </c>
      <c r="F1550" s="14">
        <v>2</v>
      </c>
      <c r="G1550" s="17">
        <v>473.22</v>
      </c>
      <c r="H1550" s="27">
        <v>366.34</v>
      </c>
      <c r="I1550">
        <f>YEAR(Table1[[#This Row],[Date]])</f>
        <v>2024</v>
      </c>
      <c r="J1550" t="str">
        <f>"Q" &amp; ROUNDUP(MONTH(Table1[[#This Row],[Date]])/3, 0) &amp; "'" &amp; RIGHT(YEAR(Table1[[#This Row],[Date]]), 2)</f>
        <v>Q2'24</v>
      </c>
      <c r="K1550" t="str">
        <f>VLOOKUP(Table1[[#This Row],[Store ID]],Table3[[Store ID]:[City]],4,FALSE)</f>
        <v>Portland</v>
      </c>
      <c r="L1550" t="str">
        <f>VLOOKUP(Table1[[#This Row],[Product Code]],Table4[[Product Code]:[Brand]],5,FALSE)</f>
        <v>VoltEdge</v>
      </c>
      <c r="M1550" t="str">
        <f>VLOOKUP(Table1[[#This Row],[Product Code]],Table4[[Product Code]:[Product Category]],3,FALSE)</f>
        <v>Headphones</v>
      </c>
      <c r="N1550" t="str">
        <f>_xlfn.XLOOKUP(Table1[[#This Row],[Product Code]],Table4[Product Code],Table4[Subcategory])</f>
        <v>Wired Headphones</v>
      </c>
    </row>
    <row r="1551" spans="2:14" x14ac:dyDescent="0.3">
      <c r="B1551" s="26" t="s">
        <v>14</v>
      </c>
      <c r="C1551" s="26" t="str">
        <f>IF(_xlfn.XLOOKUP(TRIM(Table1[[#This Row],[Store ID]]), 'Stores Details'!B1553:B1572, 'Stores Details'!G1553:G1572, "") = "Inactive", "Yes", "No")</f>
        <v>No</v>
      </c>
      <c r="D1551" s="14" t="s">
        <v>61</v>
      </c>
      <c r="E1551" s="51">
        <v>45140</v>
      </c>
      <c r="F1551" s="14">
        <v>7</v>
      </c>
      <c r="G1551" s="17">
        <v>2480.94</v>
      </c>
      <c r="H1551" s="27">
        <v>1771.42</v>
      </c>
      <c r="I1551">
        <f>YEAR(Table1[[#This Row],[Date]])</f>
        <v>2023</v>
      </c>
      <c r="J1551" t="str">
        <f>"Q" &amp; ROUNDUP(MONTH(Table1[[#This Row],[Date]])/3, 0) &amp; "'" &amp; RIGHT(YEAR(Table1[[#This Row],[Date]]), 2)</f>
        <v>Q3'23</v>
      </c>
      <c r="K1551" t="str">
        <f>VLOOKUP(Table1[[#This Row],[Store ID]],Table3[[Store ID]:[City]],4,FALSE)</f>
        <v>Los Angeles</v>
      </c>
      <c r="L1551" t="str">
        <f>VLOOKUP(Table1[[#This Row],[Product Code]],Table4[[Product Code]:[Brand]],5,FALSE)</f>
        <v>VoltEdge</v>
      </c>
      <c r="M1551" t="str">
        <f>VLOOKUP(Table1[[#This Row],[Product Code]],Table4[[Product Code]:[Product Category]],3,FALSE)</f>
        <v>Headphones</v>
      </c>
      <c r="N1551" t="str">
        <f>_xlfn.XLOOKUP(Table1[[#This Row],[Product Code]],Table4[Product Code],Table4[Subcategory])</f>
        <v>Wired Headphones</v>
      </c>
    </row>
    <row r="1552" spans="2:14" x14ac:dyDescent="0.3">
      <c r="B1552" s="26" t="s">
        <v>27</v>
      </c>
      <c r="C1552" s="26" t="str">
        <f>IF(_xlfn.XLOOKUP(TRIM(Table1[[#This Row],[Store ID]]), 'Stores Details'!B1554:B1573, 'Stores Details'!G1554:G1573, "") = "Inactive", "Yes", "No")</f>
        <v>No</v>
      </c>
      <c r="D1552" s="14" t="s">
        <v>46</v>
      </c>
      <c r="E1552" s="51">
        <v>45507</v>
      </c>
      <c r="F1552" s="14">
        <v>10</v>
      </c>
      <c r="G1552" s="17">
        <v>8834</v>
      </c>
      <c r="H1552" s="27">
        <v>6044.9</v>
      </c>
      <c r="I1552">
        <f>YEAR(Table1[[#This Row],[Date]])</f>
        <v>2024</v>
      </c>
      <c r="J1552" t="str">
        <f>"Q" &amp; ROUNDUP(MONTH(Table1[[#This Row],[Date]])/3, 0) &amp; "'" &amp; RIGHT(YEAR(Table1[[#This Row],[Date]]), 2)</f>
        <v>Q3'24</v>
      </c>
      <c r="K1552" t="str">
        <f>VLOOKUP(Table1[[#This Row],[Store ID]],Table3[[Store ID]:[City]],4,FALSE)</f>
        <v>New York</v>
      </c>
      <c r="L1552" t="str">
        <f>VLOOKUP(Table1[[#This Row],[Product Code]],Table4[[Product Code]:[Brand]],5,FALSE)</f>
        <v>Bose</v>
      </c>
      <c r="M1552" t="str">
        <f>VLOOKUP(Table1[[#This Row],[Product Code]],Table4[[Product Code]:[Product Category]],3,FALSE)</f>
        <v>Headphones</v>
      </c>
      <c r="N1552" t="str">
        <f>_xlfn.XLOOKUP(Table1[[#This Row],[Product Code]],Table4[Product Code],Table4[Subcategory])</f>
        <v>Wireless Headphones</v>
      </c>
    </row>
    <row r="1553" spans="2:14" x14ac:dyDescent="0.3">
      <c r="B1553" s="26" t="s">
        <v>26</v>
      </c>
      <c r="C1553" s="26" t="str">
        <f>IF(_xlfn.XLOOKUP(TRIM(Table1[[#This Row],[Store ID]]), 'Stores Details'!B1555:B1574, 'Stores Details'!G1555:G1574, "") = "Inactive", "Yes", "No")</f>
        <v>No</v>
      </c>
      <c r="D1553" s="14" t="s">
        <v>79</v>
      </c>
      <c r="E1553" s="51">
        <v>45138</v>
      </c>
      <c r="F1553" s="14">
        <v>8</v>
      </c>
      <c r="G1553" s="17">
        <v>7105.68</v>
      </c>
      <c r="H1553" s="27">
        <v>5779.6</v>
      </c>
      <c r="I1553">
        <f>YEAR(Table1[[#This Row],[Date]])</f>
        <v>2023</v>
      </c>
      <c r="J1553" t="str">
        <f>"Q" &amp; ROUNDUP(MONTH(Table1[[#This Row],[Date]])/3, 0) &amp; "'" &amp; RIGHT(YEAR(Table1[[#This Row],[Date]]), 2)</f>
        <v>Q3'23</v>
      </c>
      <c r="K1553" t="str">
        <f>VLOOKUP(Table1[[#This Row],[Store ID]],Table3[[Store ID]:[City]],4,FALSE)</f>
        <v>Philadelphia</v>
      </c>
      <c r="L1553" t="str">
        <f>VLOOKUP(Table1[[#This Row],[Product Code]],Table4[[Product Code]:[Brand]],5,FALSE)</f>
        <v>Sony</v>
      </c>
      <c r="M1553" t="str">
        <f>VLOOKUP(Table1[[#This Row],[Product Code]],Table4[[Product Code]:[Product Category]],3,FALSE)</f>
        <v>Accessories</v>
      </c>
      <c r="N1553" t="str">
        <f>_xlfn.XLOOKUP(Table1[[#This Row],[Product Code]],Table4[Product Code],Table4[Subcategory])</f>
        <v>Keyboards</v>
      </c>
    </row>
    <row r="1554" spans="2:14" x14ac:dyDescent="0.3">
      <c r="B1554" s="26" t="s">
        <v>29</v>
      </c>
      <c r="C1554" s="26" t="str">
        <f>IF(_xlfn.XLOOKUP(TRIM(Table1[[#This Row],[Store ID]]), 'Stores Details'!B1556:B1575, 'Stores Details'!G1556:G1575, "") = "Inactive", "Yes", "No")</f>
        <v>No</v>
      </c>
      <c r="D1554" s="14" t="s">
        <v>38</v>
      </c>
      <c r="E1554" s="51">
        <v>45297</v>
      </c>
      <c r="F1554" s="14">
        <v>16</v>
      </c>
      <c r="G1554" s="17">
        <v>18730.240000000002</v>
      </c>
      <c r="H1554" s="27">
        <v>14962.72</v>
      </c>
      <c r="I1554">
        <f>YEAR(Table1[[#This Row],[Date]])</f>
        <v>2024</v>
      </c>
      <c r="J1554" t="str">
        <f>"Q" &amp; ROUNDUP(MONTH(Table1[[#This Row],[Date]])/3, 0) &amp; "'" &amp; RIGHT(YEAR(Table1[[#This Row],[Date]]), 2)</f>
        <v>Q1'24</v>
      </c>
      <c r="K1554" t="str">
        <f>VLOOKUP(Table1[[#This Row],[Store ID]],Table3[[Store ID]:[City]],4,FALSE)</f>
        <v>Kansas City</v>
      </c>
      <c r="L1554" t="str">
        <f>VLOOKUP(Table1[[#This Row],[Product Code]],Table4[[Product Code]:[Brand]],5,FALSE)</f>
        <v>HP</v>
      </c>
      <c r="M1554" t="str">
        <f>VLOOKUP(Table1[[#This Row],[Product Code]],Table4[[Product Code]:[Product Category]],3,FALSE)</f>
        <v>Gaming Consoles</v>
      </c>
      <c r="N1554" t="str">
        <f>_xlfn.XLOOKUP(Table1[[#This Row],[Product Code]],Table4[Product Code],Table4[Subcategory])</f>
        <v>Game Consoles</v>
      </c>
    </row>
    <row r="1555" spans="2:14" x14ac:dyDescent="0.3">
      <c r="B1555" s="26" t="s">
        <v>14</v>
      </c>
      <c r="C1555" s="26" t="str">
        <f>IF(_xlfn.XLOOKUP(TRIM(Table1[[#This Row],[Store ID]]), 'Stores Details'!B1557:B1576, 'Stores Details'!G1557:G1576, "") = "Inactive", "Yes", "No")</f>
        <v>No</v>
      </c>
      <c r="D1555" s="14" t="s">
        <v>45</v>
      </c>
      <c r="E1555" s="51">
        <v>45450</v>
      </c>
      <c r="F1555" s="14">
        <v>20</v>
      </c>
      <c r="G1555" s="17">
        <v>13437</v>
      </c>
      <c r="H1555" s="27">
        <v>10611.800000000001</v>
      </c>
      <c r="I1555">
        <f>YEAR(Table1[[#This Row],[Date]])</f>
        <v>2024</v>
      </c>
      <c r="J1555" t="str">
        <f>"Q" &amp; ROUNDUP(MONTH(Table1[[#This Row],[Date]])/3, 0) &amp; "'" &amp; RIGHT(YEAR(Table1[[#This Row],[Date]]), 2)</f>
        <v>Q2'24</v>
      </c>
      <c r="K1555" t="str">
        <f>VLOOKUP(Table1[[#This Row],[Store ID]],Table3[[Store ID]:[City]],4,FALSE)</f>
        <v>Los Angeles</v>
      </c>
      <c r="L1555" t="str">
        <f>VLOOKUP(Table1[[#This Row],[Product Code]],Table4[[Product Code]:[Brand]],5,FALSE)</f>
        <v>VoltEdge</v>
      </c>
      <c r="M1555" t="str">
        <f>VLOOKUP(Table1[[#This Row],[Product Code]],Table4[[Product Code]:[Product Category]],3,FALSE)</f>
        <v>Accessories</v>
      </c>
      <c r="N1555" t="str">
        <f>_xlfn.XLOOKUP(Table1[[#This Row],[Product Code]],Table4[Product Code],Table4[Subcategory])</f>
        <v>Chargers</v>
      </c>
    </row>
    <row r="1556" spans="2:14" x14ac:dyDescent="0.3">
      <c r="B1556" s="26" t="s">
        <v>14</v>
      </c>
      <c r="C1556" s="26" t="str">
        <f>IF(_xlfn.XLOOKUP(TRIM(Table1[[#This Row],[Store ID]]), 'Stores Details'!B1558:B1577, 'Stores Details'!G1558:G1577, "") = "Inactive", "Yes", "No")</f>
        <v>No</v>
      </c>
      <c r="D1556" s="14" t="s">
        <v>42</v>
      </c>
      <c r="E1556" s="51">
        <v>45477</v>
      </c>
      <c r="F1556" s="14">
        <v>10</v>
      </c>
      <c r="G1556" s="17">
        <v>12756.099999999999</v>
      </c>
      <c r="H1556" s="27">
        <v>7953.9</v>
      </c>
      <c r="I1556">
        <f>YEAR(Table1[[#This Row],[Date]])</f>
        <v>2024</v>
      </c>
      <c r="J1556" t="str">
        <f>"Q" &amp; ROUNDUP(MONTH(Table1[[#This Row],[Date]])/3, 0) &amp; "'" &amp; RIGHT(YEAR(Table1[[#This Row],[Date]]), 2)</f>
        <v>Q3'24</v>
      </c>
      <c r="K1556" t="str">
        <f>VLOOKUP(Table1[[#This Row],[Store ID]],Table3[[Store ID]:[City]],4,FALSE)</f>
        <v>Los Angeles</v>
      </c>
      <c r="L1556" t="str">
        <f>VLOOKUP(Table1[[#This Row],[Product Code]],Table4[[Product Code]:[Brand]],5,FALSE)</f>
        <v>Dell</v>
      </c>
      <c r="M1556" t="str">
        <f>VLOOKUP(Table1[[#This Row],[Product Code]],Table4[[Product Code]:[Product Category]],3,FALSE)</f>
        <v>Headphones</v>
      </c>
      <c r="N1556" t="str">
        <f>_xlfn.XLOOKUP(Table1[[#This Row],[Product Code]],Table4[Product Code],Table4[Subcategory])</f>
        <v>Wired Headphones</v>
      </c>
    </row>
    <row r="1557" spans="2:14" x14ac:dyDescent="0.3">
      <c r="B1557" s="26" t="s">
        <v>14</v>
      </c>
      <c r="C1557" s="26" t="str">
        <f>IF(_xlfn.XLOOKUP(TRIM(Table1[[#This Row],[Store ID]]), 'Stores Details'!B1559:B1578, 'Stores Details'!G1559:G1578, "") = "Inactive", "Yes", "No")</f>
        <v>No</v>
      </c>
      <c r="D1557" s="14" t="s">
        <v>35</v>
      </c>
      <c r="E1557" s="51">
        <v>45589</v>
      </c>
      <c r="F1557" s="14">
        <v>31</v>
      </c>
      <c r="G1557" s="17">
        <v>12373.960000000001</v>
      </c>
      <c r="H1557" s="27">
        <v>9350.84</v>
      </c>
      <c r="I1557">
        <f>YEAR(Table1[[#This Row],[Date]])</f>
        <v>2024</v>
      </c>
      <c r="J1557" t="str">
        <f>"Q" &amp; ROUNDUP(MONTH(Table1[[#This Row],[Date]])/3, 0) &amp; "'" &amp; RIGHT(YEAR(Table1[[#This Row],[Date]]), 2)</f>
        <v>Q4'24</v>
      </c>
      <c r="K1557" t="str">
        <f>VLOOKUP(Table1[[#This Row],[Store ID]],Table3[[Store ID]:[City]],4,FALSE)</f>
        <v>Los Angeles</v>
      </c>
      <c r="L1557" t="str">
        <f>VLOOKUP(Table1[[#This Row],[Product Code]],Table4[[Product Code]:[Brand]],5,FALSE)</f>
        <v>Dell</v>
      </c>
      <c r="M1557" t="str">
        <f>VLOOKUP(Table1[[#This Row],[Product Code]],Table4[[Product Code]:[Product Category]],3,FALSE)</f>
        <v>Smart Gadgets</v>
      </c>
      <c r="N1557" t="str">
        <f>_xlfn.XLOOKUP(Table1[[#This Row],[Product Code]],Table4[Product Code],Table4[Subcategory])</f>
        <v>Streaming Devices</v>
      </c>
    </row>
    <row r="1558" spans="2:14" x14ac:dyDescent="0.3">
      <c r="B1558" s="26" t="s">
        <v>16</v>
      </c>
      <c r="C1558" s="26" t="str">
        <f>IF(_xlfn.XLOOKUP(TRIM(Table1[[#This Row],[Store ID]]), 'Stores Details'!B1560:B1579, 'Stores Details'!G1560:G1579, "") = "Inactive", "Yes", "No")</f>
        <v>No</v>
      </c>
      <c r="D1558" s="14" t="s">
        <v>69</v>
      </c>
      <c r="E1558" s="51">
        <v>45267</v>
      </c>
      <c r="F1558" s="14">
        <v>37</v>
      </c>
      <c r="G1558" s="17">
        <v>39403.520000000004</v>
      </c>
      <c r="H1558" s="27">
        <v>25406.789999999997</v>
      </c>
      <c r="I1558">
        <f>YEAR(Table1[[#This Row],[Date]])</f>
        <v>2023</v>
      </c>
      <c r="J1558" t="str">
        <f>"Q" &amp; ROUNDUP(MONTH(Table1[[#This Row],[Date]])/3, 0) &amp; "'" &amp; RIGHT(YEAR(Table1[[#This Row],[Date]]), 2)</f>
        <v>Q4'23</v>
      </c>
      <c r="K1558" t="str">
        <f>VLOOKUP(Table1[[#This Row],[Store ID]],Table3[[Store ID]:[City]],4,FALSE)</f>
        <v>Chicago</v>
      </c>
      <c r="L1558" t="str">
        <f>VLOOKUP(Table1[[#This Row],[Product Code]],Table4[[Product Code]:[Brand]],5,FALSE)</f>
        <v>VoltEdge</v>
      </c>
      <c r="M1558" t="str">
        <f>VLOOKUP(Table1[[#This Row],[Product Code]],Table4[[Product Code]:[Product Category]],3,FALSE)</f>
        <v>Gaming Consoles</v>
      </c>
      <c r="N1558" t="str">
        <f>_xlfn.XLOOKUP(Table1[[#This Row],[Product Code]],Table4[Product Code],Table4[Subcategory])</f>
        <v>VR Headsets</v>
      </c>
    </row>
    <row r="1559" spans="2:14" x14ac:dyDescent="0.3">
      <c r="B1559" s="26" t="s">
        <v>19</v>
      </c>
      <c r="C1559" s="26" t="str">
        <f>IF(_xlfn.XLOOKUP(TRIM(Table1[[#This Row],[Store ID]]), 'Stores Details'!B1561:B1580, 'Stores Details'!G1561:G1580, "") = "Inactive", "Yes", "No")</f>
        <v>No</v>
      </c>
      <c r="D1559" s="14" t="s">
        <v>47</v>
      </c>
      <c r="E1559" s="51">
        <v>45327</v>
      </c>
      <c r="F1559" s="14">
        <v>19</v>
      </c>
      <c r="G1559" s="17">
        <v>25293.37</v>
      </c>
      <c r="H1559" s="27">
        <v>15783.490000000002</v>
      </c>
      <c r="I1559">
        <f>YEAR(Table1[[#This Row],[Date]])</f>
        <v>2024</v>
      </c>
      <c r="J1559" t="str">
        <f>"Q" &amp; ROUNDUP(MONTH(Table1[[#This Row],[Date]])/3, 0) &amp; "'" &amp; RIGHT(YEAR(Table1[[#This Row],[Date]]), 2)</f>
        <v>Q1'24</v>
      </c>
      <c r="K1559" t="str">
        <f>VLOOKUP(Table1[[#This Row],[Store ID]],Table3[[Store ID]:[City]],4,FALSE)</f>
        <v>Honolulu</v>
      </c>
      <c r="L1559" t="str">
        <f>VLOOKUP(Table1[[#This Row],[Product Code]],Table4[[Product Code]:[Brand]],5,FALSE)</f>
        <v>Sony</v>
      </c>
      <c r="M1559" t="str">
        <f>VLOOKUP(Table1[[#This Row],[Product Code]],Table4[[Product Code]:[Product Category]],3,FALSE)</f>
        <v>Accessories</v>
      </c>
      <c r="N1559" t="str">
        <f>_xlfn.XLOOKUP(Table1[[#This Row],[Product Code]],Table4[Product Code],Table4[Subcategory])</f>
        <v>Keyboards</v>
      </c>
    </row>
    <row r="1560" spans="2:14" x14ac:dyDescent="0.3">
      <c r="B1560" s="26" t="s">
        <v>20</v>
      </c>
      <c r="C1560" s="26" t="str">
        <f>IF(_xlfn.XLOOKUP(TRIM(Table1[[#This Row],[Store ID]]), 'Stores Details'!B1562:B1581, 'Stores Details'!G1562:G1581, "") = "Inactive", "Yes", "No")</f>
        <v>No</v>
      </c>
      <c r="D1560" s="14" t="s">
        <v>52</v>
      </c>
      <c r="E1560" s="51">
        <v>45143</v>
      </c>
      <c r="F1560" s="14">
        <v>10</v>
      </c>
      <c r="G1560" s="17">
        <v>2696.2</v>
      </c>
      <c r="H1560" s="27">
        <v>1638.8999999999999</v>
      </c>
      <c r="I1560">
        <f>YEAR(Table1[[#This Row],[Date]])</f>
        <v>2023</v>
      </c>
      <c r="J1560" t="str">
        <f>"Q" &amp; ROUNDUP(MONTH(Table1[[#This Row],[Date]])/3, 0) &amp; "'" &amp; RIGHT(YEAR(Table1[[#This Row],[Date]]), 2)</f>
        <v>Q3'23</v>
      </c>
      <c r="K1560" t="str">
        <f>VLOOKUP(Table1[[#This Row],[Store ID]],Table3[[Store ID]:[City]],4,FALSE)</f>
        <v>Denver</v>
      </c>
      <c r="L1560" t="str">
        <f>VLOOKUP(Table1[[#This Row],[Product Code]],Table4[[Product Code]:[Brand]],5,FALSE)</f>
        <v>ASUS</v>
      </c>
      <c r="M1560" t="str">
        <f>VLOOKUP(Table1[[#This Row],[Product Code]],Table4[[Product Code]:[Product Category]],3,FALSE)</f>
        <v>Accessories</v>
      </c>
      <c r="N1560" t="str">
        <f>_xlfn.XLOOKUP(Table1[[#This Row],[Product Code]],Table4[Product Code],Table4[Subcategory])</f>
        <v>Chargers</v>
      </c>
    </row>
    <row r="1561" spans="2:14" x14ac:dyDescent="0.3">
      <c r="B1561" s="26" t="s">
        <v>21</v>
      </c>
      <c r="C1561" s="26" t="str">
        <f>IF(_xlfn.XLOOKUP(TRIM(Table1[[#This Row],[Store ID]]), 'Stores Details'!B1563:B1582, 'Stores Details'!G1563:G1582, "") = "Inactive", "Yes", "No")</f>
        <v>No</v>
      </c>
      <c r="D1561" s="14" t="s">
        <v>69</v>
      </c>
      <c r="E1561" s="51">
        <v>45234</v>
      </c>
      <c r="F1561" s="14">
        <v>32</v>
      </c>
      <c r="G1561" s="17">
        <v>34078.720000000001</v>
      </c>
      <c r="H1561" s="27">
        <v>21973.439999999999</v>
      </c>
      <c r="I1561">
        <f>YEAR(Table1[[#This Row],[Date]])</f>
        <v>2023</v>
      </c>
      <c r="J1561" t="str">
        <f>"Q" &amp; ROUNDUP(MONTH(Table1[[#This Row],[Date]])/3, 0) &amp; "'" &amp; RIGHT(YEAR(Table1[[#This Row],[Date]]), 2)</f>
        <v>Q4'23</v>
      </c>
      <c r="K1561" t="str">
        <f>VLOOKUP(Table1[[#This Row],[Store ID]],Table3[[Store ID]:[City]],4,FALSE)</f>
        <v>Raleigh</v>
      </c>
      <c r="L1561" t="str">
        <f>VLOOKUP(Table1[[#This Row],[Product Code]],Table4[[Product Code]:[Brand]],5,FALSE)</f>
        <v>VoltEdge</v>
      </c>
      <c r="M1561" t="str">
        <f>VLOOKUP(Table1[[#This Row],[Product Code]],Table4[[Product Code]:[Product Category]],3,FALSE)</f>
        <v>Gaming Consoles</v>
      </c>
      <c r="N1561" t="str">
        <f>_xlfn.XLOOKUP(Table1[[#This Row],[Product Code]],Table4[Product Code],Table4[Subcategory])</f>
        <v>VR Headsets</v>
      </c>
    </row>
    <row r="1562" spans="2:14" x14ac:dyDescent="0.3">
      <c r="B1562" s="26" t="s">
        <v>24</v>
      </c>
      <c r="C1562" s="26" t="str">
        <f>IF(_xlfn.XLOOKUP(TRIM(Table1[[#This Row],[Store ID]]), 'Stores Details'!B1564:B1583, 'Stores Details'!G1564:G1583, "") = "Inactive", "Yes", "No")</f>
        <v>No</v>
      </c>
      <c r="D1562" s="14" t="s">
        <v>42</v>
      </c>
      <c r="E1562" s="51">
        <v>45405</v>
      </c>
      <c r="F1562" s="14">
        <v>14</v>
      </c>
      <c r="G1562" s="17">
        <v>17858.539999999997</v>
      </c>
      <c r="H1562" s="27">
        <v>11135.46</v>
      </c>
      <c r="I1562">
        <f>YEAR(Table1[[#This Row],[Date]])</f>
        <v>2024</v>
      </c>
      <c r="J1562" t="str">
        <f>"Q" &amp; ROUNDUP(MONTH(Table1[[#This Row],[Date]])/3, 0) &amp; "'" &amp; RIGHT(YEAR(Table1[[#This Row],[Date]]), 2)</f>
        <v>Q2'24</v>
      </c>
      <c r="K1562" t="str">
        <f>VLOOKUP(Table1[[#This Row],[Store ID]],Table3[[Store ID]:[City]],4,FALSE)</f>
        <v>Atlanta</v>
      </c>
      <c r="L1562" t="str">
        <f>VLOOKUP(Table1[[#This Row],[Product Code]],Table4[[Product Code]:[Brand]],5,FALSE)</f>
        <v>Dell</v>
      </c>
      <c r="M1562" t="str">
        <f>VLOOKUP(Table1[[#This Row],[Product Code]],Table4[[Product Code]:[Product Category]],3,FALSE)</f>
        <v>Headphones</v>
      </c>
      <c r="N1562" t="str">
        <f>_xlfn.XLOOKUP(Table1[[#This Row],[Product Code]],Table4[Product Code],Table4[Subcategory])</f>
        <v>Wired Headphones</v>
      </c>
    </row>
    <row r="1563" spans="2:14" x14ac:dyDescent="0.3">
      <c r="B1563" s="26" t="s">
        <v>20</v>
      </c>
      <c r="C1563" s="26" t="str">
        <f>IF(_xlfn.XLOOKUP(TRIM(Table1[[#This Row],[Store ID]]), 'Stores Details'!B1565:B1584, 'Stores Details'!G1565:G1584, "") = "Inactive", "Yes", "No")</f>
        <v>No</v>
      </c>
      <c r="D1563" s="14" t="s">
        <v>45</v>
      </c>
      <c r="E1563" s="51">
        <v>45449</v>
      </c>
      <c r="F1563" s="14">
        <v>10</v>
      </c>
      <c r="G1563" s="17">
        <v>6718.5</v>
      </c>
      <c r="H1563" s="27">
        <v>5305.9000000000005</v>
      </c>
      <c r="I1563">
        <f>YEAR(Table1[[#This Row],[Date]])</f>
        <v>2024</v>
      </c>
      <c r="J1563" t="str">
        <f>"Q" &amp; ROUNDUP(MONTH(Table1[[#This Row],[Date]])/3, 0) &amp; "'" &amp; RIGHT(YEAR(Table1[[#This Row],[Date]]), 2)</f>
        <v>Q2'24</v>
      </c>
      <c r="K1563" t="str">
        <f>VLOOKUP(Table1[[#This Row],[Store ID]],Table3[[Store ID]:[City]],4,FALSE)</f>
        <v>Denver</v>
      </c>
      <c r="L1563" t="str">
        <f>VLOOKUP(Table1[[#This Row],[Product Code]],Table4[[Product Code]:[Brand]],5,FALSE)</f>
        <v>VoltEdge</v>
      </c>
      <c r="M1563" t="str">
        <f>VLOOKUP(Table1[[#This Row],[Product Code]],Table4[[Product Code]:[Product Category]],3,FALSE)</f>
        <v>Accessories</v>
      </c>
      <c r="N1563" t="str">
        <f>_xlfn.XLOOKUP(Table1[[#This Row],[Product Code]],Table4[Product Code],Table4[Subcategory])</f>
        <v>Chargers</v>
      </c>
    </row>
    <row r="1564" spans="2:14" x14ac:dyDescent="0.3">
      <c r="B1564" s="26" t="s">
        <v>14</v>
      </c>
      <c r="C1564" s="26" t="str">
        <f>IF(_xlfn.XLOOKUP(TRIM(Table1[[#This Row],[Store ID]]), 'Stores Details'!B1566:B1585, 'Stores Details'!G1566:G1585, "") = "Inactive", "Yes", "No")</f>
        <v>No</v>
      </c>
      <c r="D1564" s="14" t="s">
        <v>33</v>
      </c>
      <c r="E1564" s="51">
        <v>45394</v>
      </c>
      <c r="F1564" s="14">
        <v>8</v>
      </c>
      <c r="G1564" s="17">
        <v>1892.88</v>
      </c>
      <c r="H1564" s="27">
        <v>1465.36</v>
      </c>
      <c r="I1564">
        <f>YEAR(Table1[[#This Row],[Date]])</f>
        <v>2024</v>
      </c>
      <c r="J1564" t="str">
        <f>"Q" &amp; ROUNDUP(MONTH(Table1[[#This Row],[Date]])/3, 0) &amp; "'" &amp; RIGHT(YEAR(Table1[[#This Row],[Date]]), 2)</f>
        <v>Q2'24</v>
      </c>
      <c r="K1564" t="str">
        <f>VLOOKUP(Table1[[#This Row],[Store ID]],Table3[[Store ID]:[City]],4,FALSE)</f>
        <v>Los Angeles</v>
      </c>
      <c r="L1564" t="str">
        <f>VLOOKUP(Table1[[#This Row],[Product Code]],Table4[[Product Code]:[Brand]],5,FALSE)</f>
        <v>VoltEdge</v>
      </c>
      <c r="M1564" t="str">
        <f>VLOOKUP(Table1[[#This Row],[Product Code]],Table4[[Product Code]:[Product Category]],3,FALSE)</f>
        <v>Headphones</v>
      </c>
      <c r="N1564" t="str">
        <f>_xlfn.XLOOKUP(Table1[[#This Row],[Product Code]],Table4[Product Code],Table4[Subcategory])</f>
        <v>Wired Headphones</v>
      </c>
    </row>
    <row r="1565" spans="2:14" x14ac:dyDescent="0.3">
      <c r="B1565" s="26" t="s">
        <v>22</v>
      </c>
      <c r="C1565" s="26" t="str">
        <f>IF(_xlfn.XLOOKUP(TRIM(Table1[[#This Row],[Store ID]]), 'Stores Details'!B1567:B1586, 'Stores Details'!G1567:G1586, "") = "Inactive", "Yes", "No")</f>
        <v>No</v>
      </c>
      <c r="D1565" s="14" t="s">
        <v>57</v>
      </c>
      <c r="E1565" s="51">
        <v>45068</v>
      </c>
      <c r="F1565" s="14">
        <v>10</v>
      </c>
      <c r="G1565" s="17">
        <v>8834.9</v>
      </c>
      <c r="H1565" s="27">
        <v>6160.9000000000005</v>
      </c>
      <c r="I1565">
        <f>YEAR(Table1[[#This Row],[Date]])</f>
        <v>2023</v>
      </c>
      <c r="J1565" t="str">
        <f>"Q" &amp; ROUNDUP(MONTH(Table1[[#This Row],[Date]])/3, 0) &amp; "'" &amp; RIGHT(YEAR(Table1[[#This Row],[Date]]), 2)</f>
        <v>Q2'23</v>
      </c>
      <c r="K1565" t="str">
        <f>VLOOKUP(Table1[[#This Row],[Store ID]],Table3[[Store ID]:[City]],4,FALSE)</f>
        <v>Detroit</v>
      </c>
      <c r="L1565" t="str">
        <f>VLOOKUP(Table1[[#This Row],[Product Code]],Table4[[Product Code]:[Brand]],5,FALSE)</f>
        <v>Bose</v>
      </c>
      <c r="M1565" t="str">
        <f>VLOOKUP(Table1[[#This Row],[Product Code]],Table4[[Product Code]:[Product Category]],3,FALSE)</f>
        <v>Headphones</v>
      </c>
      <c r="N1565" t="str">
        <f>_xlfn.XLOOKUP(Table1[[#This Row],[Product Code]],Table4[Product Code],Table4[Subcategory])</f>
        <v>Noise-Canceling Over-Ear</v>
      </c>
    </row>
    <row r="1566" spans="2:14" x14ac:dyDescent="0.3">
      <c r="B1566" s="26" t="s">
        <v>14</v>
      </c>
      <c r="C1566" s="26" t="str">
        <f>IF(_xlfn.XLOOKUP(TRIM(Table1[[#This Row],[Store ID]]), 'Stores Details'!B1568:B1587, 'Stores Details'!G1568:G1587, "") = "Inactive", "Yes", "No")</f>
        <v>No</v>
      </c>
      <c r="D1566" s="14" t="s">
        <v>54</v>
      </c>
      <c r="E1566" s="51">
        <v>45253</v>
      </c>
      <c r="F1566" s="14">
        <v>29</v>
      </c>
      <c r="G1566" s="17">
        <v>40687.29</v>
      </c>
      <c r="H1566" s="27">
        <v>25825.949999999997</v>
      </c>
      <c r="I1566">
        <f>YEAR(Table1[[#This Row],[Date]])</f>
        <v>2023</v>
      </c>
      <c r="J1566" t="str">
        <f>"Q" &amp; ROUNDUP(MONTH(Table1[[#This Row],[Date]])/3, 0) &amp; "'" &amp; RIGHT(YEAR(Table1[[#This Row],[Date]]), 2)</f>
        <v>Q4'23</v>
      </c>
      <c r="K1566" t="str">
        <f>VLOOKUP(Table1[[#This Row],[Store ID]],Table3[[Store ID]:[City]],4,FALSE)</f>
        <v>Los Angeles</v>
      </c>
      <c r="L1566" t="str">
        <f>VLOOKUP(Table1[[#This Row],[Product Code]],Table4[[Product Code]:[Brand]],5,FALSE)</f>
        <v>Apple</v>
      </c>
      <c r="M1566" t="str">
        <f>VLOOKUP(Table1[[#This Row],[Product Code]],Table4[[Product Code]:[Product Category]],3,FALSE)</f>
        <v>Gaming Consoles</v>
      </c>
      <c r="N1566" t="str">
        <f>_xlfn.XLOOKUP(Table1[[#This Row],[Product Code]],Table4[Product Code],Table4[Subcategory])</f>
        <v>Game Consoles</v>
      </c>
    </row>
    <row r="1567" spans="2:14" x14ac:dyDescent="0.3">
      <c r="B1567" s="26" t="s">
        <v>14</v>
      </c>
      <c r="C1567" s="26" t="str">
        <f>IF(_xlfn.XLOOKUP(TRIM(Table1[[#This Row],[Store ID]]), 'Stores Details'!B1569:B1588, 'Stores Details'!G1569:G1588, "") = "Inactive", "Yes", "No")</f>
        <v>No</v>
      </c>
      <c r="D1567" s="14" t="s">
        <v>78</v>
      </c>
      <c r="E1567" s="51">
        <v>45074</v>
      </c>
      <c r="F1567" s="14">
        <v>22</v>
      </c>
      <c r="G1567" s="17">
        <v>2951.3</v>
      </c>
      <c r="H1567" s="27">
        <v>2438.04</v>
      </c>
      <c r="I1567">
        <f>YEAR(Table1[[#This Row],[Date]])</f>
        <v>2023</v>
      </c>
      <c r="J1567" t="str">
        <f>"Q" &amp; ROUNDUP(MONTH(Table1[[#This Row],[Date]])/3, 0) &amp; "'" &amp; RIGHT(YEAR(Table1[[#This Row],[Date]]), 2)</f>
        <v>Q2'23</v>
      </c>
      <c r="K1567" t="str">
        <f>VLOOKUP(Table1[[#This Row],[Store ID]],Table3[[Store ID]:[City]],4,FALSE)</f>
        <v>Los Angeles</v>
      </c>
      <c r="L1567" t="str">
        <f>VLOOKUP(Table1[[#This Row],[Product Code]],Table4[[Product Code]:[Brand]],5,FALSE)</f>
        <v>VoltEdge</v>
      </c>
      <c r="M1567" t="str">
        <f>VLOOKUP(Table1[[#This Row],[Product Code]],Table4[[Product Code]:[Product Category]],3,FALSE)</f>
        <v>Accessories</v>
      </c>
      <c r="N1567" t="str">
        <f>_xlfn.XLOOKUP(Table1[[#This Row],[Product Code]],Table4[Product Code],Table4[Subcategory])</f>
        <v>Laptop Sleeves</v>
      </c>
    </row>
    <row r="1568" spans="2:14" x14ac:dyDescent="0.3">
      <c r="B1568" s="26" t="s">
        <v>29</v>
      </c>
      <c r="C1568" s="26" t="str">
        <f>IF(_xlfn.XLOOKUP(TRIM(Table1[[#This Row],[Store ID]]), 'Stores Details'!B1570:B1589, 'Stores Details'!G1570:G1589, "") = "Inactive", "Yes", "No")</f>
        <v>No</v>
      </c>
      <c r="D1568" s="14" t="s">
        <v>45</v>
      </c>
      <c r="E1568" s="51">
        <v>45573</v>
      </c>
      <c r="F1568" s="14">
        <v>36</v>
      </c>
      <c r="G1568" s="17">
        <v>24186.600000000002</v>
      </c>
      <c r="H1568" s="27">
        <v>19101.240000000002</v>
      </c>
      <c r="I1568">
        <f>YEAR(Table1[[#This Row],[Date]])</f>
        <v>2024</v>
      </c>
      <c r="J1568" t="str">
        <f>"Q" &amp; ROUNDUP(MONTH(Table1[[#This Row],[Date]])/3, 0) &amp; "'" &amp; RIGHT(YEAR(Table1[[#This Row],[Date]]), 2)</f>
        <v>Q4'24</v>
      </c>
      <c r="K1568" t="str">
        <f>VLOOKUP(Table1[[#This Row],[Store ID]],Table3[[Store ID]:[City]],4,FALSE)</f>
        <v>Kansas City</v>
      </c>
      <c r="L1568" t="str">
        <f>VLOOKUP(Table1[[#This Row],[Product Code]],Table4[[Product Code]:[Brand]],5,FALSE)</f>
        <v>VoltEdge</v>
      </c>
      <c r="M1568" t="str">
        <f>VLOOKUP(Table1[[#This Row],[Product Code]],Table4[[Product Code]:[Product Category]],3,FALSE)</f>
        <v>Accessories</v>
      </c>
      <c r="N1568" t="str">
        <f>_xlfn.XLOOKUP(Table1[[#This Row],[Product Code]],Table4[Product Code],Table4[Subcategory])</f>
        <v>Chargers</v>
      </c>
    </row>
    <row r="1569" spans="2:14" x14ac:dyDescent="0.3">
      <c r="B1569" s="26" t="s">
        <v>29</v>
      </c>
      <c r="C1569" s="26" t="str">
        <f>IF(_xlfn.XLOOKUP(TRIM(Table1[[#This Row],[Store ID]]), 'Stores Details'!B1571:B1590, 'Stores Details'!G1571:G1590, "") = "Inactive", "Yes", "No")</f>
        <v>No</v>
      </c>
      <c r="D1569" s="14" t="s">
        <v>46</v>
      </c>
      <c r="E1569" s="51">
        <v>45413</v>
      </c>
      <c r="F1569" s="14">
        <v>18</v>
      </c>
      <c r="G1569" s="17">
        <v>15901.199999999999</v>
      </c>
      <c r="H1569" s="27">
        <v>10880.82</v>
      </c>
      <c r="I1569">
        <f>YEAR(Table1[[#This Row],[Date]])</f>
        <v>2024</v>
      </c>
      <c r="J1569" t="str">
        <f>"Q" &amp; ROUNDUP(MONTH(Table1[[#This Row],[Date]])/3, 0) &amp; "'" &amp; RIGHT(YEAR(Table1[[#This Row],[Date]]), 2)</f>
        <v>Q2'24</v>
      </c>
      <c r="K1569" t="str">
        <f>VLOOKUP(Table1[[#This Row],[Store ID]],Table3[[Store ID]:[City]],4,FALSE)</f>
        <v>Kansas City</v>
      </c>
      <c r="L1569" t="str">
        <f>VLOOKUP(Table1[[#This Row],[Product Code]],Table4[[Product Code]:[Brand]],5,FALSE)</f>
        <v>Bose</v>
      </c>
      <c r="M1569" t="str">
        <f>VLOOKUP(Table1[[#This Row],[Product Code]],Table4[[Product Code]:[Product Category]],3,FALSE)</f>
        <v>Headphones</v>
      </c>
      <c r="N1569" t="str">
        <f>_xlfn.XLOOKUP(Table1[[#This Row],[Product Code]],Table4[Product Code],Table4[Subcategory])</f>
        <v>Wireless Headphones</v>
      </c>
    </row>
    <row r="1570" spans="2:14" x14ac:dyDescent="0.3">
      <c r="B1570" s="26" t="s">
        <v>18</v>
      </c>
      <c r="C1570" s="26" t="str">
        <f>IF(_xlfn.XLOOKUP(TRIM(Table1[[#This Row],[Store ID]]), 'Stores Details'!B1572:B1591, 'Stores Details'!G1572:G1591, "") = "Inactive", "Yes", "No")</f>
        <v>No</v>
      </c>
      <c r="D1570" s="14" t="s">
        <v>72</v>
      </c>
      <c r="E1570" s="51">
        <v>44981</v>
      </c>
      <c r="F1570" s="14">
        <v>18</v>
      </c>
      <c r="G1570" s="17">
        <v>9656.64</v>
      </c>
      <c r="H1570" s="27">
        <v>7038.5399999999991</v>
      </c>
      <c r="I1570">
        <f>YEAR(Table1[[#This Row],[Date]])</f>
        <v>2023</v>
      </c>
      <c r="J1570" t="str">
        <f>"Q" &amp; ROUNDUP(MONTH(Table1[[#This Row],[Date]])/3, 0) &amp; "'" &amp; RIGHT(YEAR(Table1[[#This Row],[Date]]), 2)</f>
        <v>Q1'23</v>
      </c>
      <c r="K1570" t="str">
        <f>VLOOKUP(Table1[[#This Row],[Store ID]],Table3[[Store ID]:[City]],4,FALSE)</f>
        <v>Minneapolis</v>
      </c>
      <c r="L1570" t="str">
        <f>VLOOKUP(Table1[[#This Row],[Product Code]],Table4[[Product Code]:[Brand]],5,FALSE)</f>
        <v>VoltEdge</v>
      </c>
      <c r="M1570" t="str">
        <f>VLOOKUP(Table1[[#This Row],[Product Code]],Table4[[Product Code]:[Product Category]],3,FALSE)</f>
        <v>Gaming Consoles</v>
      </c>
      <c r="N1570" t="str">
        <f>_xlfn.XLOOKUP(Table1[[#This Row],[Product Code]],Table4[Product Code],Table4[Subcategory])</f>
        <v>Game Consoles</v>
      </c>
    </row>
    <row r="1571" spans="2:14" x14ac:dyDescent="0.3">
      <c r="B1571" s="26" t="s">
        <v>21</v>
      </c>
      <c r="C1571" s="26" t="str">
        <f>IF(_xlfn.XLOOKUP(TRIM(Table1[[#This Row],[Store ID]]), 'Stores Details'!B1573:B1592, 'Stores Details'!G1573:G1592, "") = "Inactive", "Yes", "No")</f>
        <v>No</v>
      </c>
      <c r="D1571" s="14" t="s">
        <v>64</v>
      </c>
      <c r="E1571" s="51">
        <v>45090</v>
      </c>
      <c r="F1571" s="14">
        <v>4</v>
      </c>
      <c r="G1571" s="17">
        <v>1364.68</v>
      </c>
      <c r="H1571" s="27">
        <v>813.88</v>
      </c>
      <c r="I1571">
        <f>YEAR(Table1[[#This Row],[Date]])</f>
        <v>2023</v>
      </c>
      <c r="J1571" t="str">
        <f>"Q" &amp; ROUNDUP(MONTH(Table1[[#This Row],[Date]])/3, 0) &amp; "'" &amp; RIGHT(YEAR(Table1[[#This Row],[Date]]), 2)</f>
        <v>Q2'23</v>
      </c>
      <c r="K1571" t="str">
        <f>VLOOKUP(Table1[[#This Row],[Store ID]],Table3[[Store ID]:[City]],4,FALSE)</f>
        <v>Raleigh</v>
      </c>
      <c r="L1571" t="str">
        <f>VLOOKUP(Table1[[#This Row],[Product Code]],Table4[[Product Code]:[Brand]],5,FALSE)</f>
        <v>VoltEdge</v>
      </c>
      <c r="M1571" t="str">
        <f>VLOOKUP(Table1[[#This Row],[Product Code]],Table4[[Product Code]:[Product Category]],3,FALSE)</f>
        <v>Accessories</v>
      </c>
      <c r="N1571" t="str">
        <f>_xlfn.XLOOKUP(Table1[[#This Row],[Product Code]],Table4[Product Code],Table4[Subcategory])</f>
        <v>Keyboards</v>
      </c>
    </row>
    <row r="1572" spans="2:14" x14ac:dyDescent="0.3">
      <c r="B1572" s="26" t="s">
        <v>14</v>
      </c>
      <c r="C1572" s="26" t="str">
        <f>IF(_xlfn.XLOOKUP(TRIM(Table1[[#This Row],[Store ID]]), 'Stores Details'!B1574:B1593, 'Stores Details'!G1574:G1593, "") = "Inactive", "Yes", "No")</f>
        <v>No</v>
      </c>
      <c r="D1572" s="14" t="s">
        <v>40</v>
      </c>
      <c r="E1572" s="51">
        <v>45600</v>
      </c>
      <c r="F1572" s="14">
        <v>32</v>
      </c>
      <c r="G1572" s="17">
        <v>43321.279999999999</v>
      </c>
      <c r="H1572" s="27">
        <v>31182.720000000001</v>
      </c>
      <c r="I1572">
        <f>YEAR(Table1[[#This Row],[Date]])</f>
        <v>2024</v>
      </c>
      <c r="J1572" t="str">
        <f>"Q" &amp; ROUNDUP(MONTH(Table1[[#This Row],[Date]])/3, 0) &amp; "'" &amp; RIGHT(YEAR(Table1[[#This Row],[Date]]), 2)</f>
        <v>Q4'24</v>
      </c>
      <c r="K1572" t="str">
        <f>VLOOKUP(Table1[[#This Row],[Store ID]],Table3[[Store ID]:[City]],4,FALSE)</f>
        <v>Los Angeles</v>
      </c>
      <c r="L1572" t="str">
        <f>VLOOKUP(Table1[[#This Row],[Product Code]],Table4[[Product Code]:[Brand]],5,FALSE)</f>
        <v>HP</v>
      </c>
      <c r="M1572" t="str">
        <f>VLOOKUP(Table1[[#This Row],[Product Code]],Table4[[Product Code]:[Product Category]],3,FALSE)</f>
        <v>Gaming Consoles</v>
      </c>
      <c r="N1572" t="str">
        <f>_xlfn.XLOOKUP(Table1[[#This Row],[Product Code]],Table4[Product Code],Table4[Subcategory])</f>
        <v>Game Consoles</v>
      </c>
    </row>
    <row r="1573" spans="2:14" x14ac:dyDescent="0.3">
      <c r="B1573" s="26" t="s">
        <v>19</v>
      </c>
      <c r="C1573" s="26" t="str">
        <f>IF(_xlfn.XLOOKUP(TRIM(Table1[[#This Row],[Store ID]]), 'Stores Details'!B1575:B1594, 'Stores Details'!G1575:G1594, "") = "Inactive", "Yes", "No")</f>
        <v>No</v>
      </c>
      <c r="D1573" s="14" t="s">
        <v>15</v>
      </c>
      <c r="E1573" s="51">
        <v>45457</v>
      </c>
      <c r="F1573" s="14">
        <v>15</v>
      </c>
      <c r="G1573" s="17">
        <v>8436.15</v>
      </c>
      <c r="H1573" s="27">
        <v>6441.45</v>
      </c>
      <c r="I1573">
        <f>YEAR(Table1[[#This Row],[Date]])</f>
        <v>2024</v>
      </c>
      <c r="J1573" t="str">
        <f>"Q" &amp; ROUNDUP(MONTH(Table1[[#This Row],[Date]])/3, 0) &amp; "'" &amp; RIGHT(YEAR(Table1[[#This Row],[Date]]), 2)</f>
        <v>Q2'24</v>
      </c>
      <c r="K1573" t="str">
        <f>VLOOKUP(Table1[[#This Row],[Store ID]],Table3[[Store ID]:[City]],4,FALSE)</f>
        <v>Honolulu</v>
      </c>
      <c r="L1573" t="str">
        <f>VLOOKUP(Table1[[#This Row],[Product Code]],Table4[[Product Code]:[Brand]],5,FALSE)</f>
        <v>Bose</v>
      </c>
      <c r="M1573" t="str">
        <f>VLOOKUP(Table1[[#This Row],[Product Code]],Table4[[Product Code]:[Product Category]],3,FALSE)</f>
        <v>Accessories</v>
      </c>
      <c r="N1573" t="str">
        <f>_xlfn.XLOOKUP(Table1[[#This Row],[Product Code]],Table4[Product Code],Table4[Subcategory])</f>
        <v>Mice</v>
      </c>
    </row>
    <row r="1574" spans="2:14" x14ac:dyDescent="0.3">
      <c r="B1574" s="26" t="s">
        <v>19</v>
      </c>
      <c r="C1574" s="26" t="str">
        <f>IF(_xlfn.XLOOKUP(TRIM(Table1[[#This Row],[Store ID]]), 'Stores Details'!B1576:B1595, 'Stores Details'!G1576:G1595, "") = "Inactive", "Yes", "No")</f>
        <v>No</v>
      </c>
      <c r="D1574" s="14" t="s">
        <v>78</v>
      </c>
      <c r="E1574" s="51">
        <v>45080</v>
      </c>
      <c r="F1574" s="14">
        <v>11</v>
      </c>
      <c r="G1574" s="17">
        <v>1475.65</v>
      </c>
      <c r="H1574" s="27">
        <v>1219.02</v>
      </c>
      <c r="I1574">
        <f>YEAR(Table1[[#This Row],[Date]])</f>
        <v>2023</v>
      </c>
      <c r="J1574" t="str">
        <f>"Q" &amp; ROUNDUP(MONTH(Table1[[#This Row],[Date]])/3, 0) &amp; "'" &amp; RIGHT(YEAR(Table1[[#This Row],[Date]]), 2)</f>
        <v>Q2'23</v>
      </c>
      <c r="K1574" t="str">
        <f>VLOOKUP(Table1[[#This Row],[Store ID]],Table3[[Store ID]:[City]],4,FALSE)</f>
        <v>Honolulu</v>
      </c>
      <c r="L1574" t="str">
        <f>VLOOKUP(Table1[[#This Row],[Product Code]],Table4[[Product Code]:[Brand]],5,FALSE)</f>
        <v>VoltEdge</v>
      </c>
      <c r="M1574" t="str">
        <f>VLOOKUP(Table1[[#This Row],[Product Code]],Table4[[Product Code]:[Product Category]],3,FALSE)</f>
        <v>Accessories</v>
      </c>
      <c r="N1574" t="str">
        <f>_xlfn.XLOOKUP(Table1[[#This Row],[Product Code]],Table4[Product Code],Table4[Subcategory])</f>
        <v>Laptop Sleeves</v>
      </c>
    </row>
    <row r="1575" spans="2:14" x14ac:dyDescent="0.3">
      <c r="B1575" s="26" t="s">
        <v>14</v>
      </c>
      <c r="C1575" s="26" t="str">
        <f>IF(_xlfn.XLOOKUP(TRIM(Table1[[#This Row],[Store ID]]), 'Stores Details'!B1577:B1596, 'Stores Details'!G1577:G1596, "") = "Inactive", "Yes", "No")</f>
        <v>No</v>
      </c>
      <c r="D1575" s="14" t="s">
        <v>31</v>
      </c>
      <c r="E1575" s="51">
        <v>45562</v>
      </c>
      <c r="F1575" s="14">
        <v>16</v>
      </c>
      <c r="G1575" s="17">
        <v>9715.68</v>
      </c>
      <c r="H1575" s="27">
        <v>5957.44</v>
      </c>
      <c r="I1575">
        <f>YEAR(Table1[[#This Row],[Date]])</f>
        <v>2024</v>
      </c>
      <c r="J1575" t="str">
        <f>"Q" &amp; ROUNDUP(MONTH(Table1[[#This Row],[Date]])/3, 0) &amp; "'" &amp; RIGHT(YEAR(Table1[[#This Row],[Date]]), 2)</f>
        <v>Q3'24</v>
      </c>
      <c r="K1575" t="str">
        <f>VLOOKUP(Table1[[#This Row],[Store ID]],Table3[[Store ID]:[City]],4,FALSE)</f>
        <v>Los Angeles</v>
      </c>
      <c r="L1575" t="str">
        <f>VLOOKUP(Table1[[#This Row],[Product Code]],Table4[[Product Code]:[Brand]],5,FALSE)</f>
        <v>VoltEdge</v>
      </c>
      <c r="M1575" t="str">
        <f>VLOOKUP(Table1[[#This Row],[Product Code]],Table4[[Product Code]:[Product Category]],3,FALSE)</f>
        <v>Laptops</v>
      </c>
      <c r="N1575" t="str">
        <f>_xlfn.XLOOKUP(Table1[[#This Row],[Product Code]],Table4[Product Code],Table4[Subcategory])</f>
        <v>Ultrabooks</v>
      </c>
    </row>
    <row r="1576" spans="2:14" x14ac:dyDescent="0.3">
      <c r="B1576" s="26" t="s">
        <v>28</v>
      </c>
      <c r="C1576" s="26" t="str">
        <f>IF(_xlfn.XLOOKUP(TRIM(Table1[[#This Row],[Store ID]]), 'Stores Details'!B1578:B1597, 'Stores Details'!G1578:G1597, "") = "Inactive", "Yes", "No")</f>
        <v>No</v>
      </c>
      <c r="D1576" s="14" t="s">
        <v>66</v>
      </c>
      <c r="E1576" s="51">
        <v>45143</v>
      </c>
      <c r="F1576" s="14">
        <v>19</v>
      </c>
      <c r="G1576" s="17">
        <v>7367.06</v>
      </c>
      <c r="H1576" s="27">
        <v>4928.9800000000005</v>
      </c>
      <c r="I1576">
        <f>YEAR(Table1[[#This Row],[Date]])</f>
        <v>2023</v>
      </c>
      <c r="J1576" t="str">
        <f>"Q" &amp; ROUNDUP(MONTH(Table1[[#This Row],[Date]])/3, 0) &amp; "'" &amp; RIGHT(YEAR(Table1[[#This Row],[Date]]), 2)</f>
        <v>Q3'23</v>
      </c>
      <c r="K1576" t="str">
        <f>VLOOKUP(Table1[[#This Row],[Store ID]],Table3[[Store ID]:[City]],4,FALSE)</f>
        <v>Portland</v>
      </c>
      <c r="L1576" t="str">
        <f>VLOOKUP(Table1[[#This Row],[Product Code]],Table4[[Product Code]:[Brand]],5,FALSE)</f>
        <v>HP</v>
      </c>
      <c r="M1576" t="str">
        <f>VLOOKUP(Table1[[#This Row],[Product Code]],Table4[[Product Code]:[Product Category]],3,FALSE)</f>
        <v>Accessories</v>
      </c>
      <c r="N1576" t="str">
        <f>_xlfn.XLOOKUP(Table1[[#This Row],[Product Code]],Table4[Product Code],Table4[Subcategory])</f>
        <v>Chargers</v>
      </c>
    </row>
    <row r="1577" spans="2:14" x14ac:dyDescent="0.3">
      <c r="B1577" s="26" t="s">
        <v>14</v>
      </c>
      <c r="C1577" s="26" t="str">
        <f>IF(_xlfn.XLOOKUP(TRIM(Table1[[#This Row],[Store ID]]), 'Stores Details'!B1579:B1598, 'Stores Details'!G1579:G1598, "") = "Inactive", "Yes", "No")</f>
        <v>No</v>
      </c>
      <c r="D1577" s="14" t="s">
        <v>34</v>
      </c>
      <c r="E1577" s="51">
        <v>45631</v>
      </c>
      <c r="F1577" s="14">
        <v>25</v>
      </c>
      <c r="G1577" s="17">
        <v>8078.7499999999991</v>
      </c>
      <c r="H1577" s="27">
        <v>4996.5</v>
      </c>
      <c r="I1577">
        <f>YEAR(Table1[[#This Row],[Date]])</f>
        <v>2024</v>
      </c>
      <c r="J1577" t="str">
        <f>"Q" &amp; ROUNDUP(MONTH(Table1[[#This Row],[Date]])/3, 0) &amp; "'" &amp; RIGHT(YEAR(Table1[[#This Row],[Date]]), 2)</f>
        <v>Q4'24</v>
      </c>
      <c r="K1577" t="str">
        <f>VLOOKUP(Table1[[#This Row],[Store ID]],Table3[[Store ID]:[City]],4,FALSE)</f>
        <v>Los Angeles</v>
      </c>
      <c r="L1577" t="str">
        <f>VLOOKUP(Table1[[#This Row],[Product Code]],Table4[[Product Code]:[Brand]],5,FALSE)</f>
        <v>Samsung</v>
      </c>
      <c r="M1577" t="str">
        <f>VLOOKUP(Table1[[#This Row],[Product Code]],Table4[[Product Code]:[Product Category]],3,FALSE)</f>
        <v>Gaming Consoles</v>
      </c>
      <c r="N1577" t="str">
        <f>_xlfn.XLOOKUP(Table1[[#This Row],[Product Code]],Table4[Product Code],Table4[Subcategory])</f>
        <v>Game Consoles</v>
      </c>
    </row>
    <row r="1578" spans="2:14" x14ac:dyDescent="0.3">
      <c r="B1578" s="26" t="s">
        <v>17</v>
      </c>
      <c r="C1578" s="26" t="str">
        <f>IF(_xlfn.XLOOKUP(TRIM(Table1[[#This Row],[Store ID]]), 'Stores Details'!B1580:B1599, 'Stores Details'!G1580:G1599, "") = "Inactive", "Yes", "No")</f>
        <v>No</v>
      </c>
      <c r="D1578" s="14" t="s">
        <v>69</v>
      </c>
      <c r="E1578" s="51">
        <v>45649</v>
      </c>
      <c r="F1578" s="14">
        <v>27</v>
      </c>
      <c r="G1578" s="17">
        <v>28753.920000000002</v>
      </c>
      <c r="H1578" s="27">
        <v>18540.09</v>
      </c>
      <c r="I1578">
        <f>YEAR(Table1[[#This Row],[Date]])</f>
        <v>2024</v>
      </c>
      <c r="J1578" t="str">
        <f>"Q" &amp; ROUNDUP(MONTH(Table1[[#This Row],[Date]])/3, 0) &amp; "'" &amp; RIGHT(YEAR(Table1[[#This Row],[Date]]), 2)</f>
        <v>Q4'24</v>
      </c>
      <c r="K1578" t="str">
        <f>VLOOKUP(Table1[[#This Row],[Store ID]],Table3[[Store ID]:[City]],4,FALSE)</f>
        <v>Richmond</v>
      </c>
      <c r="L1578" t="str">
        <f>VLOOKUP(Table1[[#This Row],[Product Code]],Table4[[Product Code]:[Brand]],5,FALSE)</f>
        <v>VoltEdge</v>
      </c>
      <c r="M1578" t="str">
        <f>VLOOKUP(Table1[[#This Row],[Product Code]],Table4[[Product Code]:[Product Category]],3,FALSE)</f>
        <v>Gaming Consoles</v>
      </c>
      <c r="N1578" t="str">
        <f>_xlfn.XLOOKUP(Table1[[#This Row],[Product Code]],Table4[Product Code],Table4[Subcategory])</f>
        <v>VR Headsets</v>
      </c>
    </row>
    <row r="1579" spans="2:14" x14ac:dyDescent="0.3">
      <c r="B1579" s="26" t="s">
        <v>27</v>
      </c>
      <c r="C1579" s="26" t="str">
        <f>IF(_xlfn.XLOOKUP(TRIM(Table1[[#This Row],[Store ID]]), 'Stores Details'!B1581:B1600, 'Stores Details'!G1581:G1600, "") = "Inactive", "Yes", "No")</f>
        <v>No</v>
      </c>
      <c r="D1579" s="14" t="s">
        <v>36</v>
      </c>
      <c r="E1579" s="51">
        <v>45600</v>
      </c>
      <c r="F1579" s="14">
        <v>39</v>
      </c>
      <c r="G1579" s="17">
        <v>28469.22</v>
      </c>
      <c r="H1579" s="27">
        <v>22970.61</v>
      </c>
      <c r="I1579">
        <f>YEAR(Table1[[#This Row],[Date]])</f>
        <v>2024</v>
      </c>
      <c r="J1579" t="str">
        <f>"Q" &amp; ROUNDUP(MONTH(Table1[[#This Row],[Date]])/3, 0) &amp; "'" &amp; RIGHT(YEAR(Table1[[#This Row],[Date]]), 2)</f>
        <v>Q4'24</v>
      </c>
      <c r="K1579" t="str">
        <f>VLOOKUP(Table1[[#This Row],[Store ID]],Table3[[Store ID]:[City]],4,FALSE)</f>
        <v>New York</v>
      </c>
      <c r="L1579" t="str">
        <f>VLOOKUP(Table1[[#This Row],[Product Code]],Table4[[Product Code]:[Brand]],5,FALSE)</f>
        <v>VoltEdge</v>
      </c>
      <c r="M1579" t="str">
        <f>VLOOKUP(Table1[[#This Row],[Product Code]],Table4[[Product Code]:[Product Category]],3,FALSE)</f>
        <v>Gaming Consoles</v>
      </c>
      <c r="N1579" t="str">
        <f>_xlfn.XLOOKUP(Table1[[#This Row],[Product Code]],Table4[Product Code],Table4[Subcategory])</f>
        <v>VR Headsets</v>
      </c>
    </row>
    <row r="1580" spans="2:14" x14ac:dyDescent="0.3">
      <c r="B1580" s="26" t="s">
        <v>14</v>
      </c>
      <c r="C1580" s="26" t="str">
        <f>IF(_xlfn.XLOOKUP(TRIM(Table1[[#This Row],[Store ID]]), 'Stores Details'!B1582:B1601, 'Stores Details'!G1582:G1601, "") = "Inactive", "Yes", "No")</f>
        <v>No</v>
      </c>
      <c r="D1580" s="14" t="s">
        <v>45</v>
      </c>
      <c r="E1580" s="51">
        <v>45418</v>
      </c>
      <c r="F1580" s="14">
        <v>7</v>
      </c>
      <c r="G1580" s="17">
        <v>4702.95</v>
      </c>
      <c r="H1580" s="27">
        <v>3714.13</v>
      </c>
      <c r="I1580">
        <f>YEAR(Table1[[#This Row],[Date]])</f>
        <v>2024</v>
      </c>
      <c r="J1580" t="str">
        <f>"Q" &amp; ROUNDUP(MONTH(Table1[[#This Row],[Date]])/3, 0) &amp; "'" &amp; RIGHT(YEAR(Table1[[#This Row],[Date]]), 2)</f>
        <v>Q2'24</v>
      </c>
      <c r="K1580" t="str">
        <f>VLOOKUP(Table1[[#This Row],[Store ID]],Table3[[Store ID]:[City]],4,FALSE)</f>
        <v>Los Angeles</v>
      </c>
      <c r="L1580" t="str">
        <f>VLOOKUP(Table1[[#This Row],[Product Code]],Table4[[Product Code]:[Brand]],5,FALSE)</f>
        <v>VoltEdge</v>
      </c>
      <c r="M1580" t="str">
        <f>VLOOKUP(Table1[[#This Row],[Product Code]],Table4[[Product Code]:[Product Category]],3,FALSE)</f>
        <v>Accessories</v>
      </c>
      <c r="N1580" t="str">
        <f>_xlfn.XLOOKUP(Table1[[#This Row],[Product Code]],Table4[Product Code],Table4[Subcategory])</f>
        <v>Chargers</v>
      </c>
    </row>
    <row r="1581" spans="2:14" x14ac:dyDescent="0.3">
      <c r="B1581" s="26" t="s">
        <v>17</v>
      </c>
      <c r="C1581" s="26" t="str">
        <f>IF(_xlfn.XLOOKUP(TRIM(Table1[[#This Row],[Store ID]]), 'Stores Details'!B1583:B1602, 'Stores Details'!G1583:G1602, "") = "Inactive", "Yes", "No")</f>
        <v>No</v>
      </c>
      <c r="D1581" s="14" t="s">
        <v>34</v>
      </c>
      <c r="E1581" s="51">
        <v>45398</v>
      </c>
      <c r="F1581" s="14">
        <v>16</v>
      </c>
      <c r="G1581" s="17">
        <v>5170.3999999999996</v>
      </c>
      <c r="H1581" s="27">
        <v>3197.76</v>
      </c>
      <c r="I1581">
        <f>YEAR(Table1[[#This Row],[Date]])</f>
        <v>2024</v>
      </c>
      <c r="J1581" t="str">
        <f>"Q" &amp; ROUNDUP(MONTH(Table1[[#This Row],[Date]])/3, 0) &amp; "'" &amp; RIGHT(YEAR(Table1[[#This Row],[Date]]), 2)</f>
        <v>Q2'24</v>
      </c>
      <c r="K1581" t="str">
        <f>VLOOKUP(Table1[[#This Row],[Store ID]],Table3[[Store ID]:[City]],4,FALSE)</f>
        <v>Richmond</v>
      </c>
      <c r="L1581" t="str">
        <f>VLOOKUP(Table1[[#This Row],[Product Code]],Table4[[Product Code]:[Brand]],5,FALSE)</f>
        <v>Samsung</v>
      </c>
      <c r="M1581" t="str">
        <f>VLOOKUP(Table1[[#This Row],[Product Code]],Table4[[Product Code]:[Product Category]],3,FALSE)</f>
        <v>Gaming Consoles</v>
      </c>
      <c r="N1581" t="str">
        <f>_xlfn.XLOOKUP(Table1[[#This Row],[Product Code]],Table4[Product Code],Table4[Subcategory])</f>
        <v>Game Consoles</v>
      </c>
    </row>
    <row r="1582" spans="2:14" x14ac:dyDescent="0.3">
      <c r="B1582" s="26" t="s">
        <v>19</v>
      </c>
      <c r="C1582" s="26" t="str">
        <f>IF(_xlfn.XLOOKUP(TRIM(Table1[[#This Row],[Store ID]]), 'Stores Details'!B1584:B1603, 'Stores Details'!G1584:G1603, "") = "Inactive", "Yes", "No")</f>
        <v>No</v>
      </c>
      <c r="D1582" s="14" t="s">
        <v>73</v>
      </c>
      <c r="E1582" s="51">
        <v>45266</v>
      </c>
      <c r="F1582" s="14">
        <v>30</v>
      </c>
      <c r="G1582" s="17">
        <v>26074.799999999999</v>
      </c>
      <c r="H1582" s="27">
        <v>19575.899999999998</v>
      </c>
      <c r="I1582">
        <f>YEAR(Table1[[#This Row],[Date]])</f>
        <v>2023</v>
      </c>
      <c r="J1582" t="str">
        <f>"Q" &amp; ROUNDUP(MONTH(Table1[[#This Row],[Date]])/3, 0) &amp; "'" &amp; RIGHT(YEAR(Table1[[#This Row],[Date]]), 2)</f>
        <v>Q4'23</v>
      </c>
      <c r="K1582" t="str">
        <f>VLOOKUP(Table1[[#This Row],[Store ID]],Table3[[Store ID]:[City]],4,FALSE)</f>
        <v>Honolulu</v>
      </c>
      <c r="L1582" t="str">
        <f>VLOOKUP(Table1[[#This Row],[Product Code]],Table4[[Product Code]:[Brand]],5,FALSE)</f>
        <v>ASUS</v>
      </c>
      <c r="M1582" t="str">
        <f>VLOOKUP(Table1[[#This Row],[Product Code]],Table4[[Product Code]:[Product Category]],3,FALSE)</f>
        <v>Gaming Consoles</v>
      </c>
      <c r="N1582" t="str">
        <f>_xlfn.XLOOKUP(Table1[[#This Row],[Product Code]],Table4[Product Code],Table4[Subcategory])</f>
        <v>VR Headsets</v>
      </c>
    </row>
    <row r="1583" spans="2:14" x14ac:dyDescent="0.3">
      <c r="B1583" s="26" t="s">
        <v>20</v>
      </c>
      <c r="C1583" s="26" t="str">
        <f>IF(_xlfn.XLOOKUP(TRIM(Table1[[#This Row],[Store ID]]), 'Stores Details'!B1585:B1604, 'Stores Details'!G1585:G1604, "") = "Inactive", "Yes", "No")</f>
        <v>No</v>
      </c>
      <c r="D1583" s="14" t="s">
        <v>35</v>
      </c>
      <c r="E1583" s="51">
        <v>45391</v>
      </c>
      <c r="F1583" s="14">
        <v>4</v>
      </c>
      <c r="G1583" s="17">
        <v>1596.64</v>
      </c>
      <c r="H1583" s="27">
        <v>1206.56</v>
      </c>
      <c r="I1583">
        <f>YEAR(Table1[[#This Row],[Date]])</f>
        <v>2024</v>
      </c>
      <c r="J1583" t="str">
        <f>"Q" &amp; ROUNDUP(MONTH(Table1[[#This Row],[Date]])/3, 0) &amp; "'" &amp; RIGHT(YEAR(Table1[[#This Row],[Date]]), 2)</f>
        <v>Q2'24</v>
      </c>
      <c r="K1583" t="str">
        <f>VLOOKUP(Table1[[#This Row],[Store ID]],Table3[[Store ID]:[City]],4,FALSE)</f>
        <v>Denver</v>
      </c>
      <c r="L1583" t="str">
        <f>VLOOKUP(Table1[[#This Row],[Product Code]],Table4[[Product Code]:[Brand]],5,FALSE)</f>
        <v>Dell</v>
      </c>
      <c r="M1583" t="str">
        <f>VLOOKUP(Table1[[#This Row],[Product Code]],Table4[[Product Code]:[Product Category]],3,FALSE)</f>
        <v>Smart Gadgets</v>
      </c>
      <c r="N1583" t="str">
        <f>_xlfn.XLOOKUP(Table1[[#This Row],[Product Code]],Table4[Product Code],Table4[Subcategory])</f>
        <v>Streaming Devices</v>
      </c>
    </row>
    <row r="1584" spans="2:14" x14ac:dyDescent="0.3">
      <c r="B1584" s="26" t="s">
        <v>14</v>
      </c>
      <c r="C1584" s="26" t="str">
        <f>IF(_xlfn.XLOOKUP(TRIM(Table1[[#This Row],[Store ID]]), 'Stores Details'!B1586:B1605, 'Stores Details'!G1586:G1605, "") = "Inactive", "Yes", "No")</f>
        <v>No</v>
      </c>
      <c r="D1584" s="14" t="s">
        <v>33</v>
      </c>
      <c r="E1584" s="51">
        <v>45344</v>
      </c>
      <c r="F1584" s="14">
        <v>14</v>
      </c>
      <c r="G1584" s="17">
        <v>3312.54</v>
      </c>
      <c r="H1584" s="27">
        <v>2564.3799999999997</v>
      </c>
      <c r="I1584">
        <f>YEAR(Table1[[#This Row],[Date]])</f>
        <v>2024</v>
      </c>
      <c r="J1584" t="str">
        <f>"Q" &amp; ROUNDUP(MONTH(Table1[[#This Row],[Date]])/3, 0) &amp; "'" &amp; RIGHT(YEAR(Table1[[#This Row],[Date]]), 2)</f>
        <v>Q1'24</v>
      </c>
      <c r="K1584" t="str">
        <f>VLOOKUP(Table1[[#This Row],[Store ID]],Table3[[Store ID]:[City]],4,FALSE)</f>
        <v>Los Angeles</v>
      </c>
      <c r="L1584" t="str">
        <f>VLOOKUP(Table1[[#This Row],[Product Code]],Table4[[Product Code]:[Brand]],5,FALSE)</f>
        <v>VoltEdge</v>
      </c>
      <c r="M1584" t="str">
        <f>VLOOKUP(Table1[[#This Row],[Product Code]],Table4[[Product Code]:[Product Category]],3,FALSE)</f>
        <v>Headphones</v>
      </c>
      <c r="N1584" t="str">
        <f>_xlfn.XLOOKUP(Table1[[#This Row],[Product Code]],Table4[Product Code],Table4[Subcategory])</f>
        <v>Wired Headphones</v>
      </c>
    </row>
    <row r="1585" spans="2:14" x14ac:dyDescent="0.3">
      <c r="B1585" s="26" t="s">
        <v>16</v>
      </c>
      <c r="C1585" s="26" t="str">
        <f>IF(_xlfn.XLOOKUP(TRIM(Table1[[#This Row],[Store ID]]), 'Stores Details'!B1587:B1606, 'Stores Details'!G1587:G1606, "") = "Inactive", "Yes", "No")</f>
        <v>No</v>
      </c>
      <c r="D1585" s="14" t="s">
        <v>15</v>
      </c>
      <c r="E1585" s="51">
        <v>45599</v>
      </c>
      <c r="F1585" s="14">
        <v>30</v>
      </c>
      <c r="G1585" s="17">
        <v>16872.3</v>
      </c>
      <c r="H1585" s="27">
        <v>12882.9</v>
      </c>
      <c r="I1585">
        <f>YEAR(Table1[[#This Row],[Date]])</f>
        <v>2024</v>
      </c>
      <c r="J1585" t="str">
        <f>"Q" &amp; ROUNDUP(MONTH(Table1[[#This Row],[Date]])/3, 0) &amp; "'" &amp; RIGHT(YEAR(Table1[[#This Row],[Date]]), 2)</f>
        <v>Q4'24</v>
      </c>
      <c r="K1585" t="str">
        <f>VLOOKUP(Table1[[#This Row],[Store ID]],Table3[[Store ID]:[City]],4,FALSE)</f>
        <v>Chicago</v>
      </c>
      <c r="L1585" t="str">
        <f>VLOOKUP(Table1[[#This Row],[Product Code]],Table4[[Product Code]:[Brand]],5,FALSE)</f>
        <v>Bose</v>
      </c>
      <c r="M1585" t="str">
        <f>VLOOKUP(Table1[[#This Row],[Product Code]],Table4[[Product Code]:[Product Category]],3,FALSE)</f>
        <v>Accessories</v>
      </c>
      <c r="N1585" t="str">
        <f>_xlfn.XLOOKUP(Table1[[#This Row],[Product Code]],Table4[Product Code],Table4[Subcategory])</f>
        <v>Mice</v>
      </c>
    </row>
    <row r="1586" spans="2:14" x14ac:dyDescent="0.3">
      <c r="B1586" s="26" t="s">
        <v>26</v>
      </c>
      <c r="C1586" s="26" t="str">
        <f>IF(_xlfn.XLOOKUP(TRIM(Table1[[#This Row],[Store ID]]), 'Stores Details'!B1588:B1607, 'Stores Details'!G1588:G1607, "") = "Inactive", "Yes", "No")</f>
        <v>No</v>
      </c>
      <c r="D1586" s="14" t="s">
        <v>34</v>
      </c>
      <c r="E1586" s="51">
        <v>45638</v>
      </c>
      <c r="F1586" s="14">
        <v>26</v>
      </c>
      <c r="G1586" s="17">
        <v>8401.9</v>
      </c>
      <c r="H1586" s="27">
        <v>5196.3600000000006</v>
      </c>
      <c r="I1586">
        <f>YEAR(Table1[[#This Row],[Date]])</f>
        <v>2024</v>
      </c>
      <c r="J1586" t="str">
        <f>"Q" &amp; ROUNDUP(MONTH(Table1[[#This Row],[Date]])/3, 0) &amp; "'" &amp; RIGHT(YEAR(Table1[[#This Row],[Date]]), 2)</f>
        <v>Q4'24</v>
      </c>
      <c r="K1586" t="str">
        <f>VLOOKUP(Table1[[#This Row],[Store ID]],Table3[[Store ID]:[City]],4,FALSE)</f>
        <v>Philadelphia</v>
      </c>
      <c r="L1586" t="str">
        <f>VLOOKUP(Table1[[#This Row],[Product Code]],Table4[[Product Code]:[Brand]],5,FALSE)</f>
        <v>Samsung</v>
      </c>
      <c r="M1586" t="str">
        <f>VLOOKUP(Table1[[#This Row],[Product Code]],Table4[[Product Code]:[Product Category]],3,FALSE)</f>
        <v>Gaming Consoles</v>
      </c>
      <c r="N1586" t="str">
        <f>_xlfn.XLOOKUP(Table1[[#This Row],[Product Code]],Table4[Product Code],Table4[Subcategory])</f>
        <v>Game Consoles</v>
      </c>
    </row>
    <row r="1587" spans="2:14" x14ac:dyDescent="0.3">
      <c r="B1587" s="26" t="s">
        <v>22</v>
      </c>
      <c r="C1587" s="26" t="str">
        <f>IF(_xlfn.XLOOKUP(TRIM(Table1[[#This Row],[Store ID]]), 'Stores Details'!B1589:B1608, 'Stores Details'!G1589:G1608, "") = "Inactive", "Yes", "No")</f>
        <v>No</v>
      </c>
      <c r="D1587" s="14" t="s">
        <v>59</v>
      </c>
      <c r="E1587" s="51">
        <v>44949</v>
      </c>
      <c r="F1587" s="14">
        <v>22</v>
      </c>
      <c r="G1587" s="17">
        <v>4299.46</v>
      </c>
      <c r="H1587" s="27">
        <v>3210.8999999999996</v>
      </c>
      <c r="I1587">
        <f>YEAR(Table1[[#This Row],[Date]])</f>
        <v>2023</v>
      </c>
      <c r="J1587" t="str">
        <f>"Q" &amp; ROUNDUP(MONTH(Table1[[#This Row],[Date]])/3, 0) &amp; "'" &amp; RIGHT(YEAR(Table1[[#This Row],[Date]]), 2)</f>
        <v>Q1'23</v>
      </c>
      <c r="K1587" t="str">
        <f>VLOOKUP(Table1[[#This Row],[Store ID]],Table3[[Store ID]:[City]],4,FALSE)</f>
        <v>Detroit</v>
      </c>
      <c r="L1587" t="str">
        <f>VLOOKUP(Table1[[#This Row],[Product Code]],Table4[[Product Code]:[Brand]],5,FALSE)</f>
        <v>ASUS</v>
      </c>
      <c r="M1587" t="str">
        <f>VLOOKUP(Table1[[#This Row],[Product Code]],Table4[[Product Code]:[Product Category]],3,FALSE)</f>
        <v>Headphones</v>
      </c>
      <c r="N1587" t="str">
        <f>_xlfn.XLOOKUP(Table1[[#This Row],[Product Code]],Table4[Product Code],Table4[Subcategory])</f>
        <v>Wireless Earbuds</v>
      </c>
    </row>
    <row r="1588" spans="2:14" x14ac:dyDescent="0.3">
      <c r="B1588" s="26" t="s">
        <v>29</v>
      </c>
      <c r="C1588" s="26" t="str">
        <f>IF(_xlfn.XLOOKUP(TRIM(Table1[[#This Row],[Store ID]]), 'Stores Details'!B1590:B1609, 'Stores Details'!G1590:G1609, "") = "Inactive", "Yes", "No")</f>
        <v>No</v>
      </c>
      <c r="D1588" s="14" t="s">
        <v>34</v>
      </c>
      <c r="E1588" s="51">
        <v>45627</v>
      </c>
      <c r="F1588" s="14">
        <v>22</v>
      </c>
      <c r="G1588" s="17">
        <v>7109.2999999999993</v>
      </c>
      <c r="H1588" s="27">
        <v>4396.92</v>
      </c>
      <c r="I1588">
        <f>YEAR(Table1[[#This Row],[Date]])</f>
        <v>2024</v>
      </c>
      <c r="J1588" t="str">
        <f>"Q" &amp; ROUNDUP(MONTH(Table1[[#This Row],[Date]])/3, 0) &amp; "'" &amp; RIGHT(YEAR(Table1[[#This Row],[Date]]), 2)</f>
        <v>Q4'24</v>
      </c>
      <c r="K1588" t="str">
        <f>VLOOKUP(Table1[[#This Row],[Store ID]],Table3[[Store ID]:[City]],4,FALSE)</f>
        <v>Kansas City</v>
      </c>
      <c r="L1588" t="str">
        <f>VLOOKUP(Table1[[#This Row],[Product Code]],Table4[[Product Code]:[Brand]],5,FALSE)</f>
        <v>Samsung</v>
      </c>
      <c r="M1588" t="str">
        <f>VLOOKUP(Table1[[#This Row],[Product Code]],Table4[[Product Code]:[Product Category]],3,FALSE)</f>
        <v>Gaming Consoles</v>
      </c>
      <c r="N1588" t="str">
        <f>_xlfn.XLOOKUP(Table1[[#This Row],[Product Code]],Table4[Product Code],Table4[Subcategory])</f>
        <v>Game Consoles</v>
      </c>
    </row>
    <row r="1589" spans="2:14" x14ac:dyDescent="0.3">
      <c r="B1589" s="26" t="s">
        <v>14</v>
      </c>
      <c r="C1589" s="26" t="str">
        <f>IF(_xlfn.XLOOKUP(TRIM(Table1[[#This Row],[Store ID]]), 'Stores Details'!B1591:B1610, 'Stores Details'!G1591:G1610, "") = "Inactive", "Yes", "No")</f>
        <v>No</v>
      </c>
      <c r="D1589" s="14" t="s">
        <v>42</v>
      </c>
      <c r="E1589" s="51">
        <v>45356</v>
      </c>
      <c r="F1589" s="14">
        <v>26</v>
      </c>
      <c r="G1589" s="17">
        <v>33165.86</v>
      </c>
      <c r="H1589" s="27">
        <v>20680.14</v>
      </c>
      <c r="I1589">
        <f>YEAR(Table1[[#This Row],[Date]])</f>
        <v>2024</v>
      </c>
      <c r="J1589" t="str">
        <f>"Q" &amp; ROUNDUP(MONTH(Table1[[#This Row],[Date]])/3, 0) &amp; "'" &amp; RIGHT(YEAR(Table1[[#This Row],[Date]]), 2)</f>
        <v>Q1'24</v>
      </c>
      <c r="K1589" t="str">
        <f>VLOOKUP(Table1[[#This Row],[Store ID]],Table3[[Store ID]:[City]],4,FALSE)</f>
        <v>Los Angeles</v>
      </c>
      <c r="L1589" t="str">
        <f>VLOOKUP(Table1[[#This Row],[Product Code]],Table4[[Product Code]:[Brand]],5,FALSE)</f>
        <v>Dell</v>
      </c>
      <c r="M1589" t="str">
        <f>VLOOKUP(Table1[[#This Row],[Product Code]],Table4[[Product Code]:[Product Category]],3,FALSE)</f>
        <v>Headphones</v>
      </c>
      <c r="N1589" t="str">
        <f>_xlfn.XLOOKUP(Table1[[#This Row],[Product Code]],Table4[Product Code],Table4[Subcategory])</f>
        <v>Wired Headphones</v>
      </c>
    </row>
    <row r="1590" spans="2:14" x14ac:dyDescent="0.3">
      <c r="B1590" s="26" t="s">
        <v>28</v>
      </c>
      <c r="C1590" s="26" t="str">
        <f>IF(_xlfn.XLOOKUP(TRIM(Table1[[#This Row],[Store ID]]), 'Stores Details'!B1592:B1611, 'Stores Details'!G1592:G1611, "") = "Inactive", "Yes", "No")</f>
        <v>No</v>
      </c>
      <c r="D1590" s="14" t="s">
        <v>45</v>
      </c>
      <c r="E1590" s="51">
        <v>45585</v>
      </c>
      <c r="F1590" s="14">
        <v>25</v>
      </c>
      <c r="G1590" s="17">
        <v>16796.25</v>
      </c>
      <c r="H1590" s="27">
        <v>13264.75</v>
      </c>
      <c r="I1590">
        <f>YEAR(Table1[[#This Row],[Date]])</f>
        <v>2024</v>
      </c>
      <c r="J1590" t="str">
        <f>"Q" &amp; ROUNDUP(MONTH(Table1[[#This Row],[Date]])/3, 0) &amp; "'" &amp; RIGHT(YEAR(Table1[[#This Row],[Date]]), 2)</f>
        <v>Q4'24</v>
      </c>
      <c r="K1590" t="str">
        <f>VLOOKUP(Table1[[#This Row],[Store ID]],Table3[[Store ID]:[City]],4,FALSE)</f>
        <v>Portland</v>
      </c>
      <c r="L1590" t="str">
        <f>VLOOKUP(Table1[[#This Row],[Product Code]],Table4[[Product Code]:[Brand]],5,FALSE)</f>
        <v>VoltEdge</v>
      </c>
      <c r="M1590" t="str">
        <f>VLOOKUP(Table1[[#This Row],[Product Code]],Table4[[Product Code]:[Product Category]],3,FALSE)</f>
        <v>Accessories</v>
      </c>
      <c r="N1590" t="str">
        <f>_xlfn.XLOOKUP(Table1[[#This Row],[Product Code]],Table4[Product Code],Table4[Subcategory])</f>
        <v>Chargers</v>
      </c>
    </row>
    <row r="1591" spans="2:14" x14ac:dyDescent="0.3">
      <c r="B1591" s="26" t="s">
        <v>19</v>
      </c>
      <c r="C1591" s="26" t="str">
        <f>IF(_xlfn.XLOOKUP(TRIM(Table1[[#This Row],[Store ID]]), 'Stores Details'!B1593:B1612, 'Stores Details'!G1593:G1612, "") = "Inactive", "Yes", "No")</f>
        <v>No</v>
      </c>
      <c r="D1591" s="14" t="s">
        <v>73</v>
      </c>
      <c r="E1591" s="51">
        <v>45240</v>
      </c>
      <c r="F1591" s="14">
        <v>24</v>
      </c>
      <c r="G1591" s="17">
        <v>20859.84</v>
      </c>
      <c r="H1591" s="27">
        <v>15660.72</v>
      </c>
      <c r="I1591">
        <f>YEAR(Table1[[#This Row],[Date]])</f>
        <v>2023</v>
      </c>
      <c r="J1591" t="str">
        <f>"Q" &amp; ROUNDUP(MONTH(Table1[[#This Row],[Date]])/3, 0) &amp; "'" &amp; RIGHT(YEAR(Table1[[#This Row],[Date]]), 2)</f>
        <v>Q4'23</v>
      </c>
      <c r="K1591" t="str">
        <f>VLOOKUP(Table1[[#This Row],[Store ID]],Table3[[Store ID]:[City]],4,FALSE)</f>
        <v>Honolulu</v>
      </c>
      <c r="L1591" t="str">
        <f>VLOOKUP(Table1[[#This Row],[Product Code]],Table4[[Product Code]:[Brand]],5,FALSE)</f>
        <v>ASUS</v>
      </c>
      <c r="M1591" t="str">
        <f>VLOOKUP(Table1[[#This Row],[Product Code]],Table4[[Product Code]:[Product Category]],3,FALSE)</f>
        <v>Gaming Consoles</v>
      </c>
      <c r="N1591" t="str">
        <f>_xlfn.XLOOKUP(Table1[[#This Row],[Product Code]],Table4[Product Code],Table4[Subcategory])</f>
        <v>VR Headsets</v>
      </c>
    </row>
    <row r="1592" spans="2:14" x14ac:dyDescent="0.3">
      <c r="B1592" s="26" t="s">
        <v>19</v>
      </c>
      <c r="C1592" s="26" t="str">
        <f>IF(_xlfn.XLOOKUP(TRIM(Table1[[#This Row],[Store ID]]), 'Stores Details'!B1594:B1613, 'Stores Details'!G1594:G1613, "") = "Inactive", "Yes", "No")</f>
        <v>No</v>
      </c>
      <c r="D1592" s="14" t="s">
        <v>69</v>
      </c>
      <c r="E1592" s="51">
        <v>45089</v>
      </c>
      <c r="F1592" s="14">
        <v>15</v>
      </c>
      <c r="G1592" s="17">
        <v>15974.400000000001</v>
      </c>
      <c r="H1592" s="27">
        <v>10300.049999999999</v>
      </c>
      <c r="I1592">
        <f>YEAR(Table1[[#This Row],[Date]])</f>
        <v>2023</v>
      </c>
      <c r="J1592" t="str">
        <f>"Q" &amp; ROUNDUP(MONTH(Table1[[#This Row],[Date]])/3, 0) &amp; "'" &amp; RIGHT(YEAR(Table1[[#This Row],[Date]]), 2)</f>
        <v>Q2'23</v>
      </c>
      <c r="K1592" t="str">
        <f>VLOOKUP(Table1[[#This Row],[Store ID]],Table3[[Store ID]:[City]],4,FALSE)</f>
        <v>Honolulu</v>
      </c>
      <c r="L1592" t="str">
        <f>VLOOKUP(Table1[[#This Row],[Product Code]],Table4[[Product Code]:[Brand]],5,FALSE)</f>
        <v>VoltEdge</v>
      </c>
      <c r="M1592" t="str">
        <f>VLOOKUP(Table1[[#This Row],[Product Code]],Table4[[Product Code]:[Product Category]],3,FALSE)</f>
        <v>Gaming Consoles</v>
      </c>
      <c r="N1592" t="str">
        <f>_xlfn.XLOOKUP(Table1[[#This Row],[Product Code]],Table4[Product Code],Table4[Subcategory])</f>
        <v>VR Headsets</v>
      </c>
    </row>
    <row r="1593" spans="2:14" x14ac:dyDescent="0.3">
      <c r="B1593" s="26" t="s">
        <v>23</v>
      </c>
      <c r="C1593" s="26" t="str">
        <f>IF(_xlfn.XLOOKUP(TRIM(Table1[[#This Row],[Store ID]]), 'Stores Details'!B1595:B1614, 'Stores Details'!G1595:G1614, "") = "Inactive", "Yes", "No")</f>
        <v>No</v>
      </c>
      <c r="D1593" s="14" t="s">
        <v>64</v>
      </c>
      <c r="E1593" s="51">
        <v>45581</v>
      </c>
      <c r="F1593" s="14">
        <v>25</v>
      </c>
      <c r="G1593" s="17">
        <v>8529.25</v>
      </c>
      <c r="H1593" s="27">
        <v>5086.75</v>
      </c>
      <c r="I1593">
        <f>YEAR(Table1[[#This Row],[Date]])</f>
        <v>2024</v>
      </c>
      <c r="J1593" t="str">
        <f>"Q" &amp; ROUNDUP(MONTH(Table1[[#This Row],[Date]])/3, 0) &amp; "'" &amp; RIGHT(YEAR(Table1[[#This Row],[Date]]), 2)</f>
        <v>Q4'24</v>
      </c>
      <c r="K1593" t="str">
        <f>VLOOKUP(Table1[[#This Row],[Store ID]],Table3[[Store ID]:[City]],4,FALSE)</f>
        <v>San Francisco</v>
      </c>
      <c r="L1593" t="str">
        <f>VLOOKUP(Table1[[#This Row],[Product Code]],Table4[[Product Code]:[Brand]],5,FALSE)</f>
        <v>VoltEdge</v>
      </c>
      <c r="M1593" t="str">
        <f>VLOOKUP(Table1[[#This Row],[Product Code]],Table4[[Product Code]:[Product Category]],3,FALSE)</f>
        <v>Accessories</v>
      </c>
      <c r="N1593" t="str">
        <f>_xlfn.XLOOKUP(Table1[[#This Row],[Product Code]],Table4[Product Code],Table4[Subcategory])</f>
        <v>Keyboards</v>
      </c>
    </row>
    <row r="1594" spans="2:14" x14ac:dyDescent="0.3">
      <c r="B1594" s="26" t="s">
        <v>14</v>
      </c>
      <c r="C1594" s="26" t="str">
        <f>IF(_xlfn.XLOOKUP(TRIM(Table1[[#This Row],[Store ID]]), 'Stores Details'!B1596:B1615, 'Stores Details'!G1596:G1615, "") = "Inactive", "Yes", "No")</f>
        <v>No</v>
      </c>
      <c r="D1594" s="14" t="s">
        <v>67</v>
      </c>
      <c r="E1594" s="51">
        <v>45070</v>
      </c>
      <c r="F1594" s="14">
        <v>11</v>
      </c>
      <c r="G1594" s="17">
        <v>11588.28</v>
      </c>
      <c r="H1594" s="27">
        <v>6888.86</v>
      </c>
      <c r="I1594">
        <f>YEAR(Table1[[#This Row],[Date]])</f>
        <v>2023</v>
      </c>
      <c r="J1594" t="str">
        <f>"Q" &amp; ROUNDUP(MONTH(Table1[[#This Row],[Date]])/3, 0) &amp; "'" &amp; RIGHT(YEAR(Table1[[#This Row],[Date]]), 2)</f>
        <v>Q2'23</v>
      </c>
      <c r="K1594" t="str">
        <f>VLOOKUP(Table1[[#This Row],[Store ID]],Table3[[Store ID]:[City]],4,FALSE)</f>
        <v>Los Angeles</v>
      </c>
      <c r="L1594" t="str">
        <f>VLOOKUP(Table1[[#This Row],[Product Code]],Table4[[Product Code]:[Brand]],5,FALSE)</f>
        <v>VoltEdge</v>
      </c>
      <c r="M1594" t="str">
        <f>VLOOKUP(Table1[[#This Row],[Product Code]],Table4[[Product Code]:[Product Category]],3,FALSE)</f>
        <v>Accessories</v>
      </c>
      <c r="N1594" t="str">
        <f>_xlfn.XLOOKUP(Table1[[#This Row],[Product Code]],Table4[Product Code],Table4[Subcategory])</f>
        <v>Keyboards</v>
      </c>
    </row>
    <row r="1595" spans="2:14" x14ac:dyDescent="0.3">
      <c r="B1595" s="26" t="s">
        <v>29</v>
      </c>
      <c r="C1595" s="26" t="str">
        <f>IF(_xlfn.XLOOKUP(TRIM(Table1[[#This Row],[Store ID]]), 'Stores Details'!B1597:B1616, 'Stores Details'!G1597:G1616, "") = "Inactive", "Yes", "No")</f>
        <v>No</v>
      </c>
      <c r="D1595" s="14" t="s">
        <v>60</v>
      </c>
      <c r="E1595" s="51">
        <v>45002</v>
      </c>
      <c r="F1595" s="14">
        <v>15</v>
      </c>
      <c r="G1595" s="17">
        <v>3238.35</v>
      </c>
      <c r="H1595" s="27">
        <v>2344.0500000000002</v>
      </c>
      <c r="I1595">
        <f>YEAR(Table1[[#This Row],[Date]])</f>
        <v>2023</v>
      </c>
      <c r="J1595" t="str">
        <f>"Q" &amp; ROUNDUP(MONTH(Table1[[#This Row],[Date]])/3, 0) &amp; "'" &amp; RIGHT(YEAR(Table1[[#This Row],[Date]]), 2)</f>
        <v>Q1'23</v>
      </c>
      <c r="K1595" t="str">
        <f>VLOOKUP(Table1[[#This Row],[Store ID]],Table3[[Store ID]:[City]],4,FALSE)</f>
        <v>Kansas City</v>
      </c>
      <c r="L1595" t="str">
        <f>VLOOKUP(Table1[[#This Row],[Product Code]],Table4[[Product Code]:[Brand]],5,FALSE)</f>
        <v>Dell</v>
      </c>
      <c r="M1595" t="str">
        <f>VLOOKUP(Table1[[#This Row],[Product Code]],Table4[[Product Code]:[Product Category]],3,FALSE)</f>
        <v>Accessories</v>
      </c>
      <c r="N1595" t="str">
        <f>_xlfn.XLOOKUP(Table1[[#This Row],[Product Code]],Table4[Product Code],Table4[Subcategory])</f>
        <v>Chargers</v>
      </c>
    </row>
    <row r="1596" spans="2:14" x14ac:dyDescent="0.3">
      <c r="B1596" s="26" t="s">
        <v>14</v>
      </c>
      <c r="C1596" s="26" t="str">
        <f>IF(_xlfn.XLOOKUP(TRIM(Table1[[#This Row],[Store ID]]), 'Stores Details'!B1598:B1617, 'Stores Details'!G1598:G1617, "") = "Inactive", "Yes", "No")</f>
        <v>No</v>
      </c>
      <c r="D1596" s="14" t="s">
        <v>43</v>
      </c>
      <c r="E1596" s="51">
        <v>45642</v>
      </c>
      <c r="F1596" s="14">
        <v>26</v>
      </c>
      <c r="G1596" s="17">
        <v>34607.82</v>
      </c>
      <c r="H1596" s="27">
        <v>21258.12</v>
      </c>
      <c r="I1596">
        <f>YEAR(Table1[[#This Row],[Date]])</f>
        <v>2024</v>
      </c>
      <c r="J1596" t="str">
        <f>"Q" &amp; ROUNDUP(MONTH(Table1[[#This Row],[Date]])/3, 0) &amp; "'" &amp; RIGHT(YEAR(Table1[[#This Row],[Date]]), 2)</f>
        <v>Q4'24</v>
      </c>
      <c r="K1596" t="str">
        <f>VLOOKUP(Table1[[#This Row],[Store ID]],Table3[[Store ID]:[City]],4,FALSE)</f>
        <v>Los Angeles</v>
      </c>
      <c r="L1596" t="str">
        <f>VLOOKUP(Table1[[#This Row],[Product Code]],Table4[[Product Code]:[Brand]],5,FALSE)</f>
        <v>Apple</v>
      </c>
      <c r="M1596" t="str">
        <f>VLOOKUP(Table1[[#This Row],[Product Code]],Table4[[Product Code]:[Product Category]],3,FALSE)</f>
        <v>Smart Gadgets</v>
      </c>
      <c r="N1596" t="str">
        <f>_xlfn.XLOOKUP(Table1[[#This Row],[Product Code]],Table4[Product Code],Table4[Subcategory])</f>
        <v>Smartwatches</v>
      </c>
    </row>
    <row r="1597" spans="2:14" x14ac:dyDescent="0.3">
      <c r="B1597" s="26" t="s">
        <v>14</v>
      </c>
      <c r="C1597" s="26" t="str">
        <f>IF(_xlfn.XLOOKUP(TRIM(Table1[[#This Row],[Store ID]]), 'Stores Details'!B1599:B1618, 'Stores Details'!G1599:G1618, "") = "Inactive", "Yes", "No")</f>
        <v>No</v>
      </c>
      <c r="D1597" s="14" t="s">
        <v>68</v>
      </c>
      <c r="E1597" s="51">
        <v>45621</v>
      </c>
      <c r="F1597" s="14">
        <v>41</v>
      </c>
      <c r="G1597" s="17">
        <v>42799.08</v>
      </c>
      <c r="H1597" s="27">
        <v>26405.64</v>
      </c>
      <c r="I1597">
        <f>YEAR(Table1[[#This Row],[Date]])</f>
        <v>2024</v>
      </c>
      <c r="J1597" t="str">
        <f>"Q" &amp; ROUNDUP(MONTH(Table1[[#This Row],[Date]])/3, 0) &amp; "'" &amp; RIGHT(YEAR(Table1[[#This Row],[Date]]), 2)</f>
        <v>Q4'24</v>
      </c>
      <c r="K1597" t="str">
        <f>VLOOKUP(Table1[[#This Row],[Store ID]],Table3[[Store ID]:[City]],4,FALSE)</f>
        <v>Los Angeles</v>
      </c>
      <c r="L1597" t="str">
        <f>VLOOKUP(Table1[[#This Row],[Product Code]],Table4[[Product Code]:[Brand]],5,FALSE)</f>
        <v>Apple</v>
      </c>
      <c r="M1597" t="str">
        <f>VLOOKUP(Table1[[#This Row],[Product Code]],Table4[[Product Code]:[Product Category]],3,FALSE)</f>
        <v>Gaming Consoles</v>
      </c>
      <c r="N1597" t="str">
        <f>_xlfn.XLOOKUP(Table1[[#This Row],[Product Code]],Table4[Product Code],Table4[Subcategory])</f>
        <v>VR Headsets</v>
      </c>
    </row>
    <row r="1598" spans="2:14" x14ac:dyDescent="0.3">
      <c r="B1598" s="26" t="s">
        <v>14</v>
      </c>
      <c r="C1598" s="26" t="str">
        <f>IF(_xlfn.XLOOKUP(TRIM(Table1[[#This Row],[Store ID]]), 'Stores Details'!B1600:B1619, 'Stores Details'!G1600:G1619, "") = "Inactive", "Yes", "No")</f>
        <v>No</v>
      </c>
      <c r="D1598" s="14" t="s">
        <v>33</v>
      </c>
      <c r="E1598" s="51">
        <v>45434</v>
      </c>
      <c r="F1598" s="14">
        <v>14</v>
      </c>
      <c r="G1598" s="17">
        <v>3312.54</v>
      </c>
      <c r="H1598" s="27">
        <v>2564.3799999999997</v>
      </c>
      <c r="I1598">
        <f>YEAR(Table1[[#This Row],[Date]])</f>
        <v>2024</v>
      </c>
      <c r="J1598" t="str">
        <f>"Q" &amp; ROUNDUP(MONTH(Table1[[#This Row],[Date]])/3, 0) &amp; "'" &amp; RIGHT(YEAR(Table1[[#This Row],[Date]]), 2)</f>
        <v>Q2'24</v>
      </c>
      <c r="K1598" t="str">
        <f>VLOOKUP(Table1[[#This Row],[Store ID]],Table3[[Store ID]:[City]],4,FALSE)</f>
        <v>Los Angeles</v>
      </c>
      <c r="L1598" t="str">
        <f>VLOOKUP(Table1[[#This Row],[Product Code]],Table4[[Product Code]:[Brand]],5,FALSE)</f>
        <v>VoltEdge</v>
      </c>
      <c r="M1598" t="str">
        <f>VLOOKUP(Table1[[#This Row],[Product Code]],Table4[[Product Code]:[Product Category]],3,FALSE)</f>
        <v>Headphones</v>
      </c>
      <c r="N1598" t="str">
        <f>_xlfn.XLOOKUP(Table1[[#This Row],[Product Code]],Table4[Product Code],Table4[Subcategory])</f>
        <v>Wired Headphones</v>
      </c>
    </row>
    <row r="1599" spans="2:14" x14ac:dyDescent="0.3">
      <c r="B1599" s="26" t="s">
        <v>30</v>
      </c>
      <c r="C1599" s="26" t="str">
        <f>IF(_xlfn.XLOOKUP(TRIM(Table1[[#This Row],[Store ID]]), 'Stores Details'!B1601:B1620, 'Stores Details'!G1601:G1620, "") = "Inactive", "Yes", "No")</f>
        <v>No</v>
      </c>
      <c r="D1599" s="14" t="s">
        <v>73</v>
      </c>
      <c r="E1599" s="51">
        <v>45333</v>
      </c>
      <c r="F1599" s="14">
        <v>20</v>
      </c>
      <c r="G1599" s="17">
        <v>17383.2</v>
      </c>
      <c r="H1599" s="27">
        <v>13050.599999999999</v>
      </c>
      <c r="I1599">
        <f>YEAR(Table1[[#This Row],[Date]])</f>
        <v>2024</v>
      </c>
      <c r="J1599" t="str">
        <f>"Q" &amp; ROUNDUP(MONTH(Table1[[#This Row],[Date]])/3, 0) &amp; "'" &amp; RIGHT(YEAR(Table1[[#This Row],[Date]]), 2)</f>
        <v>Q1'24</v>
      </c>
      <c r="K1599" t="str">
        <f>VLOOKUP(Table1[[#This Row],[Store ID]],Table3[[Store ID]:[City]],4,FALSE)</f>
        <v>Nashville</v>
      </c>
      <c r="L1599" t="str">
        <f>VLOOKUP(Table1[[#This Row],[Product Code]],Table4[[Product Code]:[Brand]],5,FALSE)</f>
        <v>ASUS</v>
      </c>
      <c r="M1599" t="str">
        <f>VLOOKUP(Table1[[#This Row],[Product Code]],Table4[[Product Code]:[Product Category]],3,FALSE)</f>
        <v>Gaming Consoles</v>
      </c>
      <c r="N1599" t="str">
        <f>_xlfn.XLOOKUP(Table1[[#This Row],[Product Code]],Table4[Product Code],Table4[Subcategory])</f>
        <v>VR Headsets</v>
      </c>
    </row>
    <row r="1600" spans="2:14" x14ac:dyDescent="0.3">
      <c r="B1600" s="26" t="s">
        <v>27</v>
      </c>
      <c r="C1600" s="26" t="str">
        <f>IF(_xlfn.XLOOKUP(TRIM(Table1[[#This Row],[Store ID]]), 'Stores Details'!B1602:B1621, 'Stores Details'!G1602:G1621, "") = "Inactive", "Yes", "No")</f>
        <v>No</v>
      </c>
      <c r="D1600" s="14" t="s">
        <v>42</v>
      </c>
      <c r="E1600" s="51">
        <v>45414</v>
      </c>
      <c r="F1600" s="14">
        <v>5</v>
      </c>
      <c r="G1600" s="17">
        <v>6378.0499999999993</v>
      </c>
      <c r="H1600" s="27">
        <v>3976.95</v>
      </c>
      <c r="I1600">
        <f>YEAR(Table1[[#This Row],[Date]])</f>
        <v>2024</v>
      </c>
      <c r="J1600" t="str">
        <f>"Q" &amp; ROUNDUP(MONTH(Table1[[#This Row],[Date]])/3, 0) &amp; "'" &amp; RIGHT(YEAR(Table1[[#This Row],[Date]]), 2)</f>
        <v>Q2'24</v>
      </c>
      <c r="K1600" t="str">
        <f>VLOOKUP(Table1[[#This Row],[Store ID]],Table3[[Store ID]:[City]],4,FALSE)</f>
        <v>New York</v>
      </c>
      <c r="L1600" t="str">
        <f>VLOOKUP(Table1[[#This Row],[Product Code]],Table4[[Product Code]:[Brand]],5,FALSE)</f>
        <v>Dell</v>
      </c>
      <c r="M1600" t="str">
        <f>VLOOKUP(Table1[[#This Row],[Product Code]],Table4[[Product Code]:[Product Category]],3,FALSE)</f>
        <v>Headphones</v>
      </c>
      <c r="N1600" t="str">
        <f>_xlfn.XLOOKUP(Table1[[#This Row],[Product Code]],Table4[Product Code],Table4[Subcategory])</f>
        <v>Wired Headphones</v>
      </c>
    </row>
    <row r="1601" spans="2:14" x14ac:dyDescent="0.3">
      <c r="B1601" s="26" t="s">
        <v>14</v>
      </c>
      <c r="C1601" s="26" t="str">
        <f>IF(_xlfn.XLOOKUP(TRIM(Table1[[#This Row],[Store ID]]), 'Stores Details'!B1603:B1622, 'Stores Details'!G1603:G1622, "") = "Inactive", "Yes", "No")</f>
        <v>No</v>
      </c>
      <c r="D1601" s="14" t="s">
        <v>46</v>
      </c>
      <c r="E1601" s="51">
        <v>45488</v>
      </c>
      <c r="F1601" s="14">
        <v>20</v>
      </c>
      <c r="G1601" s="17">
        <v>17668</v>
      </c>
      <c r="H1601" s="27">
        <v>12089.8</v>
      </c>
      <c r="I1601">
        <f>YEAR(Table1[[#This Row],[Date]])</f>
        <v>2024</v>
      </c>
      <c r="J1601" t="str">
        <f>"Q" &amp; ROUNDUP(MONTH(Table1[[#This Row],[Date]])/3, 0) &amp; "'" &amp; RIGHT(YEAR(Table1[[#This Row],[Date]]), 2)</f>
        <v>Q3'24</v>
      </c>
      <c r="K1601" t="str">
        <f>VLOOKUP(Table1[[#This Row],[Store ID]],Table3[[Store ID]:[City]],4,FALSE)</f>
        <v>Los Angeles</v>
      </c>
      <c r="L1601" t="str">
        <f>VLOOKUP(Table1[[#This Row],[Product Code]],Table4[[Product Code]:[Brand]],5,FALSE)</f>
        <v>Bose</v>
      </c>
      <c r="M1601" t="str">
        <f>VLOOKUP(Table1[[#This Row],[Product Code]],Table4[[Product Code]:[Product Category]],3,FALSE)</f>
        <v>Headphones</v>
      </c>
      <c r="N1601" t="str">
        <f>_xlfn.XLOOKUP(Table1[[#This Row],[Product Code]],Table4[Product Code],Table4[Subcategory])</f>
        <v>Wireless Headphones</v>
      </c>
    </row>
    <row r="1602" spans="2:14" x14ac:dyDescent="0.3">
      <c r="B1602" s="26" t="s">
        <v>14</v>
      </c>
      <c r="C1602" s="26" t="str">
        <f>IF(_xlfn.XLOOKUP(TRIM(Table1[[#This Row],[Store ID]]), 'Stores Details'!B1604:B1623, 'Stores Details'!G1604:G1623, "") = "Inactive", "Yes", "No")</f>
        <v>No</v>
      </c>
      <c r="D1602" s="14" t="s">
        <v>36</v>
      </c>
      <c r="E1602" s="51">
        <v>45447</v>
      </c>
      <c r="F1602" s="14">
        <v>19</v>
      </c>
      <c r="G1602" s="17">
        <v>13869.62</v>
      </c>
      <c r="H1602" s="27">
        <v>11190.81</v>
      </c>
      <c r="I1602">
        <f>YEAR(Table1[[#This Row],[Date]])</f>
        <v>2024</v>
      </c>
      <c r="J1602" t="str">
        <f>"Q" &amp; ROUNDUP(MONTH(Table1[[#This Row],[Date]])/3, 0) &amp; "'" &amp; RIGHT(YEAR(Table1[[#This Row],[Date]]), 2)</f>
        <v>Q2'24</v>
      </c>
      <c r="K1602" t="str">
        <f>VLOOKUP(Table1[[#This Row],[Store ID]],Table3[[Store ID]:[City]],4,FALSE)</f>
        <v>Los Angeles</v>
      </c>
      <c r="L1602" t="str">
        <f>VLOOKUP(Table1[[#This Row],[Product Code]],Table4[[Product Code]:[Brand]],5,FALSE)</f>
        <v>VoltEdge</v>
      </c>
      <c r="M1602" t="str">
        <f>VLOOKUP(Table1[[#This Row],[Product Code]],Table4[[Product Code]:[Product Category]],3,FALSE)</f>
        <v>Gaming Consoles</v>
      </c>
      <c r="N1602" t="str">
        <f>_xlfn.XLOOKUP(Table1[[#This Row],[Product Code]],Table4[Product Code],Table4[Subcategory])</f>
        <v>VR Headsets</v>
      </c>
    </row>
    <row r="1603" spans="2:14" x14ac:dyDescent="0.3">
      <c r="B1603" s="26" t="s">
        <v>30</v>
      </c>
      <c r="C1603" s="26" t="str">
        <f>IF(_xlfn.XLOOKUP(TRIM(Table1[[#This Row],[Store ID]]), 'Stores Details'!B1605:B1624, 'Stores Details'!G1605:G1624, "") = "Inactive", "Yes", "No")</f>
        <v>No</v>
      </c>
      <c r="D1603" s="14" t="s">
        <v>42</v>
      </c>
      <c r="E1603" s="51">
        <v>45495</v>
      </c>
      <c r="F1603" s="14">
        <v>5</v>
      </c>
      <c r="G1603" s="17">
        <v>6378.0499999999993</v>
      </c>
      <c r="H1603" s="27">
        <v>3976.95</v>
      </c>
      <c r="I1603">
        <f>YEAR(Table1[[#This Row],[Date]])</f>
        <v>2024</v>
      </c>
      <c r="J1603" t="str">
        <f>"Q" &amp; ROUNDUP(MONTH(Table1[[#This Row],[Date]])/3, 0) &amp; "'" &amp; RIGHT(YEAR(Table1[[#This Row],[Date]]), 2)</f>
        <v>Q3'24</v>
      </c>
      <c r="K1603" t="str">
        <f>VLOOKUP(Table1[[#This Row],[Store ID]],Table3[[Store ID]:[City]],4,FALSE)</f>
        <v>Nashville</v>
      </c>
      <c r="L1603" t="str">
        <f>VLOOKUP(Table1[[#This Row],[Product Code]],Table4[[Product Code]:[Brand]],5,FALSE)</f>
        <v>Dell</v>
      </c>
      <c r="M1603" t="str">
        <f>VLOOKUP(Table1[[#This Row],[Product Code]],Table4[[Product Code]:[Product Category]],3,FALSE)</f>
        <v>Headphones</v>
      </c>
      <c r="N1603" t="str">
        <f>_xlfn.XLOOKUP(Table1[[#This Row],[Product Code]],Table4[Product Code],Table4[Subcategory])</f>
        <v>Wired Headphones</v>
      </c>
    </row>
    <row r="1604" spans="2:14" x14ac:dyDescent="0.3">
      <c r="B1604" s="26" t="s">
        <v>30</v>
      </c>
      <c r="C1604" s="26" t="str">
        <f>IF(_xlfn.XLOOKUP(TRIM(Table1[[#This Row],[Store ID]]), 'Stores Details'!B1606:B1625, 'Stores Details'!G1606:G1625, "") = "Inactive", "Yes", "No")</f>
        <v>No</v>
      </c>
      <c r="D1604" s="14" t="s">
        <v>52</v>
      </c>
      <c r="E1604" s="51">
        <v>45033</v>
      </c>
      <c r="F1604" s="14">
        <v>5</v>
      </c>
      <c r="G1604" s="17">
        <v>1348.1</v>
      </c>
      <c r="H1604" s="27">
        <v>819.44999999999993</v>
      </c>
      <c r="I1604">
        <f>YEAR(Table1[[#This Row],[Date]])</f>
        <v>2023</v>
      </c>
      <c r="J1604" t="str">
        <f>"Q" &amp; ROUNDUP(MONTH(Table1[[#This Row],[Date]])/3, 0) &amp; "'" &amp; RIGHT(YEAR(Table1[[#This Row],[Date]]), 2)</f>
        <v>Q2'23</v>
      </c>
      <c r="K1604" t="str">
        <f>VLOOKUP(Table1[[#This Row],[Store ID]],Table3[[Store ID]:[City]],4,FALSE)</f>
        <v>Nashville</v>
      </c>
      <c r="L1604" t="str">
        <f>VLOOKUP(Table1[[#This Row],[Product Code]],Table4[[Product Code]:[Brand]],5,FALSE)</f>
        <v>ASUS</v>
      </c>
      <c r="M1604" t="str">
        <f>VLOOKUP(Table1[[#This Row],[Product Code]],Table4[[Product Code]:[Product Category]],3,FALSE)</f>
        <v>Accessories</v>
      </c>
      <c r="N1604" t="str">
        <f>_xlfn.XLOOKUP(Table1[[#This Row],[Product Code]],Table4[Product Code],Table4[Subcategory])</f>
        <v>Chargers</v>
      </c>
    </row>
    <row r="1605" spans="2:14" x14ac:dyDescent="0.3">
      <c r="B1605" s="26" t="s">
        <v>29</v>
      </c>
      <c r="C1605" s="26" t="str">
        <f>IF(_xlfn.XLOOKUP(TRIM(Table1[[#This Row],[Store ID]]), 'Stores Details'!B1607:B1626, 'Stores Details'!G1607:G1626, "") = "Inactive", "Yes", "No")</f>
        <v>No</v>
      </c>
      <c r="D1605" s="14" t="s">
        <v>48</v>
      </c>
      <c r="E1605" s="51">
        <v>45409</v>
      </c>
      <c r="F1605" s="14">
        <v>15</v>
      </c>
      <c r="G1605" s="17">
        <v>12099.9</v>
      </c>
      <c r="H1605" s="27">
        <v>7215.6</v>
      </c>
      <c r="I1605">
        <f>YEAR(Table1[[#This Row],[Date]])</f>
        <v>2024</v>
      </c>
      <c r="J1605" t="str">
        <f>"Q" &amp; ROUNDUP(MONTH(Table1[[#This Row],[Date]])/3, 0) &amp; "'" &amp; RIGHT(YEAR(Table1[[#This Row],[Date]]), 2)</f>
        <v>Q2'24</v>
      </c>
      <c r="K1605" t="str">
        <f>VLOOKUP(Table1[[#This Row],[Store ID]],Table3[[Store ID]:[City]],4,FALSE)</f>
        <v>Kansas City</v>
      </c>
      <c r="L1605" t="str">
        <f>VLOOKUP(Table1[[#This Row],[Product Code]],Table4[[Product Code]:[Brand]],5,FALSE)</f>
        <v>VoltEdge</v>
      </c>
      <c r="M1605" t="str">
        <f>VLOOKUP(Table1[[#This Row],[Product Code]],Table4[[Product Code]:[Product Category]],3,FALSE)</f>
        <v>Gaming Consoles</v>
      </c>
      <c r="N1605" t="str">
        <f>_xlfn.XLOOKUP(Table1[[#This Row],[Product Code]],Table4[Product Code],Table4[Subcategory])</f>
        <v>Game Consoles</v>
      </c>
    </row>
    <row r="1606" spans="2:14" x14ac:dyDescent="0.3">
      <c r="B1606" s="26" t="s">
        <v>14</v>
      </c>
      <c r="C1606" s="26" t="str">
        <f>IF(_xlfn.XLOOKUP(TRIM(Table1[[#This Row],[Store ID]]), 'Stores Details'!B1608:B1627, 'Stores Details'!G1608:G1627, "") = "Inactive", "Yes", "No")</f>
        <v>No</v>
      </c>
      <c r="D1606" s="14" t="s">
        <v>46</v>
      </c>
      <c r="E1606" s="51">
        <v>45307</v>
      </c>
      <c r="F1606" s="14">
        <v>24</v>
      </c>
      <c r="G1606" s="17">
        <v>21201.599999999999</v>
      </c>
      <c r="H1606" s="27">
        <v>14507.76</v>
      </c>
      <c r="I1606">
        <f>YEAR(Table1[[#This Row],[Date]])</f>
        <v>2024</v>
      </c>
      <c r="J1606" t="str">
        <f>"Q" &amp; ROUNDUP(MONTH(Table1[[#This Row],[Date]])/3, 0) &amp; "'" &amp; RIGHT(YEAR(Table1[[#This Row],[Date]]), 2)</f>
        <v>Q1'24</v>
      </c>
      <c r="K1606" t="str">
        <f>VLOOKUP(Table1[[#This Row],[Store ID]],Table3[[Store ID]:[City]],4,FALSE)</f>
        <v>Los Angeles</v>
      </c>
      <c r="L1606" t="str">
        <f>VLOOKUP(Table1[[#This Row],[Product Code]],Table4[[Product Code]:[Brand]],5,FALSE)</f>
        <v>Bose</v>
      </c>
      <c r="M1606" t="str">
        <f>VLOOKUP(Table1[[#This Row],[Product Code]],Table4[[Product Code]:[Product Category]],3,FALSE)</f>
        <v>Headphones</v>
      </c>
      <c r="N1606" t="str">
        <f>_xlfn.XLOOKUP(Table1[[#This Row],[Product Code]],Table4[Product Code],Table4[Subcategory])</f>
        <v>Wireless Headphones</v>
      </c>
    </row>
    <row r="1607" spans="2:14" x14ac:dyDescent="0.3">
      <c r="B1607" s="26" t="s">
        <v>14</v>
      </c>
      <c r="C1607" s="26" t="str">
        <f>IF(_xlfn.XLOOKUP(TRIM(Table1[[#This Row],[Store ID]]), 'Stores Details'!B1609:B1628, 'Stores Details'!G1609:G1628, "") = "Inactive", "Yes", "No")</f>
        <v>No</v>
      </c>
      <c r="D1607" s="14" t="s">
        <v>43</v>
      </c>
      <c r="E1607" s="51">
        <v>45540</v>
      </c>
      <c r="F1607" s="14">
        <v>15</v>
      </c>
      <c r="G1607" s="17">
        <v>19966.05</v>
      </c>
      <c r="H1607" s="27">
        <v>12264.3</v>
      </c>
      <c r="I1607">
        <f>YEAR(Table1[[#This Row],[Date]])</f>
        <v>2024</v>
      </c>
      <c r="J1607" t="str">
        <f>"Q" &amp; ROUNDUP(MONTH(Table1[[#This Row],[Date]])/3, 0) &amp; "'" &amp; RIGHT(YEAR(Table1[[#This Row],[Date]]), 2)</f>
        <v>Q3'24</v>
      </c>
      <c r="K1607" t="str">
        <f>VLOOKUP(Table1[[#This Row],[Store ID]],Table3[[Store ID]:[City]],4,FALSE)</f>
        <v>Los Angeles</v>
      </c>
      <c r="L1607" t="str">
        <f>VLOOKUP(Table1[[#This Row],[Product Code]],Table4[[Product Code]:[Brand]],5,FALSE)</f>
        <v>Apple</v>
      </c>
      <c r="M1607" t="str">
        <f>VLOOKUP(Table1[[#This Row],[Product Code]],Table4[[Product Code]:[Product Category]],3,FALSE)</f>
        <v>Smart Gadgets</v>
      </c>
      <c r="N1607" t="str">
        <f>_xlfn.XLOOKUP(Table1[[#This Row],[Product Code]],Table4[Product Code],Table4[Subcategory])</f>
        <v>Smartwatches</v>
      </c>
    </row>
    <row r="1608" spans="2:14" x14ac:dyDescent="0.3">
      <c r="B1608" s="26" t="s">
        <v>23</v>
      </c>
      <c r="C1608" s="26" t="str">
        <f>IF(_xlfn.XLOOKUP(TRIM(Table1[[#This Row],[Store ID]]), 'Stores Details'!B1610:B1629, 'Stores Details'!G1610:G1629, "") = "Inactive", "Yes", "No")</f>
        <v>No</v>
      </c>
      <c r="D1608" s="14" t="s">
        <v>33</v>
      </c>
      <c r="E1608" s="51">
        <v>45567</v>
      </c>
      <c r="F1608" s="14">
        <v>39</v>
      </c>
      <c r="G1608" s="17">
        <v>9227.7900000000009</v>
      </c>
      <c r="H1608" s="27">
        <v>7143.6299999999992</v>
      </c>
      <c r="I1608">
        <f>YEAR(Table1[[#This Row],[Date]])</f>
        <v>2024</v>
      </c>
      <c r="J1608" t="str">
        <f>"Q" &amp; ROUNDUP(MONTH(Table1[[#This Row],[Date]])/3, 0) &amp; "'" &amp; RIGHT(YEAR(Table1[[#This Row],[Date]]), 2)</f>
        <v>Q4'24</v>
      </c>
      <c r="K1608" t="str">
        <f>VLOOKUP(Table1[[#This Row],[Store ID]],Table3[[Store ID]:[City]],4,FALSE)</f>
        <v>San Francisco</v>
      </c>
      <c r="L1608" t="str">
        <f>VLOOKUP(Table1[[#This Row],[Product Code]],Table4[[Product Code]:[Brand]],5,FALSE)</f>
        <v>VoltEdge</v>
      </c>
      <c r="M1608" t="str">
        <f>VLOOKUP(Table1[[#This Row],[Product Code]],Table4[[Product Code]:[Product Category]],3,FALSE)</f>
        <v>Headphones</v>
      </c>
      <c r="N1608" t="str">
        <f>_xlfn.XLOOKUP(Table1[[#This Row],[Product Code]],Table4[Product Code],Table4[Subcategory])</f>
        <v>Wired Headphones</v>
      </c>
    </row>
    <row r="1609" spans="2:14" x14ac:dyDescent="0.3">
      <c r="B1609" s="26" t="s">
        <v>22</v>
      </c>
      <c r="C1609" s="26" t="str">
        <f>IF(_xlfn.XLOOKUP(TRIM(Table1[[#This Row],[Store ID]]), 'Stores Details'!B1611:B1630, 'Stores Details'!G1611:G1630, "") = "Inactive", "Yes", "No")</f>
        <v>No</v>
      </c>
      <c r="D1609" s="14" t="s">
        <v>35</v>
      </c>
      <c r="E1609" s="51">
        <v>45437</v>
      </c>
      <c r="F1609" s="14">
        <v>18</v>
      </c>
      <c r="G1609" s="17">
        <v>7184.88</v>
      </c>
      <c r="H1609" s="27">
        <v>5429.5199999999995</v>
      </c>
      <c r="I1609">
        <f>YEAR(Table1[[#This Row],[Date]])</f>
        <v>2024</v>
      </c>
      <c r="J1609" t="str">
        <f>"Q" &amp; ROUNDUP(MONTH(Table1[[#This Row],[Date]])/3, 0) &amp; "'" &amp; RIGHT(YEAR(Table1[[#This Row],[Date]]), 2)</f>
        <v>Q2'24</v>
      </c>
      <c r="K1609" t="str">
        <f>VLOOKUP(Table1[[#This Row],[Store ID]],Table3[[Store ID]:[City]],4,FALSE)</f>
        <v>Detroit</v>
      </c>
      <c r="L1609" t="str">
        <f>VLOOKUP(Table1[[#This Row],[Product Code]],Table4[[Product Code]:[Brand]],5,FALSE)</f>
        <v>Dell</v>
      </c>
      <c r="M1609" t="str">
        <f>VLOOKUP(Table1[[#This Row],[Product Code]],Table4[[Product Code]:[Product Category]],3,FALSE)</f>
        <v>Smart Gadgets</v>
      </c>
      <c r="N1609" t="str">
        <f>_xlfn.XLOOKUP(Table1[[#This Row],[Product Code]],Table4[Product Code],Table4[Subcategory])</f>
        <v>Streaming Devices</v>
      </c>
    </row>
    <row r="1610" spans="2:14" x14ac:dyDescent="0.3">
      <c r="B1610" s="26" t="s">
        <v>21</v>
      </c>
      <c r="C1610" s="26" t="str">
        <f>IF(_xlfn.XLOOKUP(TRIM(Table1[[#This Row],[Store ID]]), 'Stores Details'!B1612:B1631, 'Stores Details'!G1612:G1631, "") = "Inactive", "Yes", "No")</f>
        <v>No</v>
      </c>
      <c r="D1610" s="14" t="s">
        <v>37</v>
      </c>
      <c r="E1610" s="51">
        <v>45605</v>
      </c>
      <c r="F1610" s="14">
        <v>31</v>
      </c>
      <c r="G1610" s="17">
        <v>45615.26</v>
      </c>
      <c r="H1610" s="27">
        <v>30865.149999999998</v>
      </c>
      <c r="I1610">
        <f>YEAR(Table1[[#This Row],[Date]])</f>
        <v>2024</v>
      </c>
      <c r="J1610" t="str">
        <f>"Q" &amp; ROUNDUP(MONTH(Table1[[#This Row],[Date]])/3, 0) &amp; "'" &amp; RIGHT(YEAR(Table1[[#This Row],[Date]]), 2)</f>
        <v>Q4'24</v>
      </c>
      <c r="K1610" t="str">
        <f>VLOOKUP(Table1[[#This Row],[Store ID]],Table3[[Store ID]:[City]],4,FALSE)</f>
        <v>Raleigh</v>
      </c>
      <c r="L1610" t="str">
        <f>VLOOKUP(Table1[[#This Row],[Product Code]],Table4[[Product Code]:[Brand]],5,FALSE)</f>
        <v>VoltEdge</v>
      </c>
      <c r="M1610" t="str">
        <f>VLOOKUP(Table1[[#This Row],[Product Code]],Table4[[Product Code]:[Product Category]],3,FALSE)</f>
        <v>Smart Gadgets</v>
      </c>
      <c r="N1610" t="str">
        <f>_xlfn.XLOOKUP(Table1[[#This Row],[Product Code]],Table4[Product Code],Table4[Subcategory])</f>
        <v>Fitness Bands</v>
      </c>
    </row>
    <row r="1611" spans="2:14" x14ac:dyDescent="0.3">
      <c r="B1611" s="26" t="s">
        <v>22</v>
      </c>
      <c r="C1611" s="26" t="str">
        <f>IF(_xlfn.XLOOKUP(TRIM(Table1[[#This Row],[Store ID]]), 'Stores Details'!B1613:B1632, 'Stores Details'!G1613:G1632, "") = "Inactive", "Yes", "No")</f>
        <v>No</v>
      </c>
      <c r="D1611" s="14" t="s">
        <v>64</v>
      </c>
      <c r="E1611" s="51">
        <v>45310</v>
      </c>
      <c r="F1611" s="14">
        <v>18</v>
      </c>
      <c r="G1611" s="17">
        <v>6141.06</v>
      </c>
      <c r="H1611" s="27">
        <v>3662.46</v>
      </c>
      <c r="I1611">
        <f>YEAR(Table1[[#This Row],[Date]])</f>
        <v>2024</v>
      </c>
      <c r="J1611" t="str">
        <f>"Q" &amp; ROUNDUP(MONTH(Table1[[#This Row],[Date]])/3, 0) &amp; "'" &amp; RIGHT(YEAR(Table1[[#This Row],[Date]]), 2)</f>
        <v>Q1'24</v>
      </c>
      <c r="K1611" t="str">
        <f>VLOOKUP(Table1[[#This Row],[Store ID]],Table3[[Store ID]:[City]],4,FALSE)</f>
        <v>Detroit</v>
      </c>
      <c r="L1611" t="str">
        <f>VLOOKUP(Table1[[#This Row],[Product Code]],Table4[[Product Code]:[Brand]],5,FALSE)</f>
        <v>VoltEdge</v>
      </c>
      <c r="M1611" t="str">
        <f>VLOOKUP(Table1[[#This Row],[Product Code]],Table4[[Product Code]:[Product Category]],3,FALSE)</f>
        <v>Accessories</v>
      </c>
      <c r="N1611" t="str">
        <f>_xlfn.XLOOKUP(Table1[[#This Row],[Product Code]],Table4[Product Code],Table4[Subcategory])</f>
        <v>Keyboards</v>
      </c>
    </row>
    <row r="1612" spans="2:14" x14ac:dyDescent="0.3">
      <c r="B1612" s="26" t="s">
        <v>26</v>
      </c>
      <c r="C1612" s="26" t="str">
        <f>IF(_xlfn.XLOOKUP(TRIM(Table1[[#This Row],[Store ID]]), 'Stores Details'!B1614:B1633, 'Stores Details'!G1614:G1633, "") = "Inactive", "Yes", "No")</f>
        <v>No</v>
      </c>
      <c r="D1612" s="14" t="s">
        <v>69</v>
      </c>
      <c r="E1612" s="51">
        <v>45039</v>
      </c>
      <c r="F1612" s="14">
        <v>21</v>
      </c>
      <c r="G1612" s="17">
        <v>22364.16</v>
      </c>
      <c r="H1612" s="27">
        <v>14420.07</v>
      </c>
      <c r="I1612">
        <f>YEAR(Table1[[#This Row],[Date]])</f>
        <v>2023</v>
      </c>
      <c r="J1612" t="str">
        <f>"Q" &amp; ROUNDUP(MONTH(Table1[[#This Row],[Date]])/3, 0) &amp; "'" &amp; RIGHT(YEAR(Table1[[#This Row],[Date]]), 2)</f>
        <v>Q2'23</v>
      </c>
      <c r="K1612" t="str">
        <f>VLOOKUP(Table1[[#This Row],[Store ID]],Table3[[Store ID]:[City]],4,FALSE)</f>
        <v>Philadelphia</v>
      </c>
      <c r="L1612" t="str">
        <f>VLOOKUP(Table1[[#This Row],[Product Code]],Table4[[Product Code]:[Brand]],5,FALSE)</f>
        <v>VoltEdge</v>
      </c>
      <c r="M1612" t="str">
        <f>VLOOKUP(Table1[[#This Row],[Product Code]],Table4[[Product Code]:[Product Category]],3,FALSE)</f>
        <v>Gaming Consoles</v>
      </c>
      <c r="N1612" t="str">
        <f>_xlfn.XLOOKUP(Table1[[#This Row],[Product Code]],Table4[Product Code],Table4[Subcategory])</f>
        <v>VR Headsets</v>
      </c>
    </row>
    <row r="1613" spans="2:14" x14ac:dyDescent="0.3">
      <c r="B1613" s="26" t="s">
        <v>18</v>
      </c>
      <c r="C1613" s="26" t="str">
        <f>IF(_xlfn.XLOOKUP(TRIM(Table1[[#This Row],[Store ID]]), 'Stores Details'!B1615:B1634, 'Stores Details'!G1615:G1634, "") = "Inactive", "Yes", "No")</f>
        <v>No</v>
      </c>
      <c r="D1613" s="14" t="s">
        <v>40</v>
      </c>
      <c r="E1613" s="51">
        <v>45468</v>
      </c>
      <c r="F1613" s="14">
        <v>16</v>
      </c>
      <c r="G1613" s="17">
        <v>21660.639999999999</v>
      </c>
      <c r="H1613" s="27">
        <v>15591.36</v>
      </c>
      <c r="I1613">
        <f>YEAR(Table1[[#This Row],[Date]])</f>
        <v>2024</v>
      </c>
      <c r="J1613" t="str">
        <f>"Q" &amp; ROUNDUP(MONTH(Table1[[#This Row],[Date]])/3, 0) &amp; "'" &amp; RIGHT(YEAR(Table1[[#This Row],[Date]]), 2)</f>
        <v>Q2'24</v>
      </c>
      <c r="K1613" t="str">
        <f>VLOOKUP(Table1[[#This Row],[Store ID]],Table3[[Store ID]:[City]],4,FALSE)</f>
        <v>Minneapolis</v>
      </c>
      <c r="L1613" t="str">
        <f>VLOOKUP(Table1[[#This Row],[Product Code]],Table4[[Product Code]:[Brand]],5,FALSE)</f>
        <v>HP</v>
      </c>
      <c r="M1613" t="str">
        <f>VLOOKUP(Table1[[#This Row],[Product Code]],Table4[[Product Code]:[Product Category]],3,FALSE)</f>
        <v>Gaming Consoles</v>
      </c>
      <c r="N1613" t="str">
        <f>_xlfn.XLOOKUP(Table1[[#This Row],[Product Code]],Table4[Product Code],Table4[Subcategory])</f>
        <v>Game Consoles</v>
      </c>
    </row>
    <row r="1614" spans="2:14" x14ac:dyDescent="0.3">
      <c r="B1614" s="26" t="s">
        <v>21</v>
      </c>
      <c r="C1614" s="26" t="str">
        <f>IF(_xlfn.XLOOKUP(TRIM(Table1[[#This Row],[Store ID]]), 'Stores Details'!B1616:B1635, 'Stores Details'!G1616:G1635, "") = "Inactive", "Yes", "No")</f>
        <v>No</v>
      </c>
      <c r="D1614" s="14" t="s">
        <v>59</v>
      </c>
      <c r="E1614" s="51">
        <v>45110</v>
      </c>
      <c r="F1614" s="14">
        <v>19</v>
      </c>
      <c r="G1614" s="17">
        <v>3713.17</v>
      </c>
      <c r="H1614" s="27">
        <v>2773.0499999999997</v>
      </c>
      <c r="I1614">
        <f>YEAR(Table1[[#This Row],[Date]])</f>
        <v>2023</v>
      </c>
      <c r="J1614" t="str">
        <f>"Q" &amp; ROUNDUP(MONTH(Table1[[#This Row],[Date]])/3, 0) &amp; "'" &amp; RIGHT(YEAR(Table1[[#This Row],[Date]]), 2)</f>
        <v>Q3'23</v>
      </c>
      <c r="K1614" t="str">
        <f>VLOOKUP(Table1[[#This Row],[Store ID]],Table3[[Store ID]:[City]],4,FALSE)</f>
        <v>Raleigh</v>
      </c>
      <c r="L1614" t="str">
        <f>VLOOKUP(Table1[[#This Row],[Product Code]],Table4[[Product Code]:[Brand]],5,FALSE)</f>
        <v>ASUS</v>
      </c>
      <c r="M1614" t="str">
        <f>VLOOKUP(Table1[[#This Row],[Product Code]],Table4[[Product Code]:[Product Category]],3,FALSE)</f>
        <v>Headphones</v>
      </c>
      <c r="N1614" t="str">
        <f>_xlfn.XLOOKUP(Table1[[#This Row],[Product Code]],Table4[Product Code],Table4[Subcategory])</f>
        <v>Wireless Earbuds</v>
      </c>
    </row>
    <row r="1615" spans="2:14" x14ac:dyDescent="0.3">
      <c r="B1615" s="26" t="s">
        <v>25</v>
      </c>
      <c r="C1615" s="26" t="str">
        <f>IF(_xlfn.XLOOKUP(TRIM(Table1[[#This Row],[Store ID]]), 'Stores Details'!B1617:B1636, 'Stores Details'!G1617:G1636, "") = "Inactive", "Yes", "No")</f>
        <v>No</v>
      </c>
      <c r="D1615" s="14" t="s">
        <v>78</v>
      </c>
      <c r="E1615" s="51">
        <v>45085</v>
      </c>
      <c r="F1615" s="14">
        <v>7</v>
      </c>
      <c r="G1615" s="17">
        <v>939.05000000000007</v>
      </c>
      <c r="H1615" s="27">
        <v>775.74</v>
      </c>
      <c r="I1615">
        <f>YEAR(Table1[[#This Row],[Date]])</f>
        <v>2023</v>
      </c>
      <c r="J1615" t="str">
        <f>"Q" &amp; ROUNDUP(MONTH(Table1[[#This Row],[Date]])/3, 0) &amp; "'" &amp; RIGHT(YEAR(Table1[[#This Row],[Date]]), 2)</f>
        <v>Q2'23</v>
      </c>
      <c r="K1615" t="str">
        <f>VLOOKUP(Table1[[#This Row],[Store ID]],Table3[[Store ID]:[City]],4,FALSE)</f>
        <v>Dallas</v>
      </c>
      <c r="L1615" t="str">
        <f>VLOOKUP(Table1[[#This Row],[Product Code]],Table4[[Product Code]:[Brand]],5,FALSE)</f>
        <v>VoltEdge</v>
      </c>
      <c r="M1615" t="str">
        <f>VLOOKUP(Table1[[#This Row],[Product Code]],Table4[[Product Code]:[Product Category]],3,FALSE)</f>
        <v>Accessories</v>
      </c>
      <c r="N1615" t="str">
        <f>_xlfn.XLOOKUP(Table1[[#This Row],[Product Code]],Table4[Product Code],Table4[Subcategory])</f>
        <v>Laptop Sleeves</v>
      </c>
    </row>
    <row r="1616" spans="2:14" x14ac:dyDescent="0.3">
      <c r="B1616" s="26" t="s">
        <v>25</v>
      </c>
      <c r="C1616" s="26" t="str">
        <f>IF(_xlfn.XLOOKUP(TRIM(Table1[[#This Row],[Store ID]]), 'Stores Details'!B1618:B1637, 'Stores Details'!G1618:G1637, "") = "Inactive", "Yes", "No")</f>
        <v>No</v>
      </c>
      <c r="D1616" s="14" t="s">
        <v>32</v>
      </c>
      <c r="E1616" s="51">
        <v>45442</v>
      </c>
      <c r="F1616" s="14">
        <v>4</v>
      </c>
      <c r="G1616" s="17">
        <v>731.92</v>
      </c>
      <c r="H1616" s="27">
        <v>556.04</v>
      </c>
      <c r="I1616">
        <f>YEAR(Table1[[#This Row],[Date]])</f>
        <v>2024</v>
      </c>
      <c r="J1616" t="str">
        <f>"Q" &amp; ROUNDUP(MONTH(Table1[[#This Row],[Date]])/3, 0) &amp; "'" &amp; RIGHT(YEAR(Table1[[#This Row],[Date]]), 2)</f>
        <v>Q2'24</v>
      </c>
      <c r="K1616" t="str">
        <f>VLOOKUP(Table1[[#This Row],[Store ID]],Table3[[Store ID]:[City]],4,FALSE)</f>
        <v>Dallas</v>
      </c>
      <c r="L1616" t="str">
        <f>VLOOKUP(Table1[[#This Row],[Product Code]],Table4[[Product Code]:[Brand]],5,FALSE)</f>
        <v>Sony</v>
      </c>
      <c r="M1616" t="str">
        <f>VLOOKUP(Table1[[#This Row],[Product Code]],Table4[[Product Code]:[Product Category]],3,FALSE)</f>
        <v>Accessories</v>
      </c>
      <c r="N1616" t="str">
        <f>_xlfn.XLOOKUP(Table1[[#This Row],[Product Code]],Table4[Product Code],Table4[Subcategory])</f>
        <v>Chargers</v>
      </c>
    </row>
    <row r="1617" spans="2:14" x14ac:dyDescent="0.3">
      <c r="B1617" s="26" t="s">
        <v>16</v>
      </c>
      <c r="C1617" s="26" t="str">
        <f>IF(_xlfn.XLOOKUP(TRIM(Table1[[#This Row],[Store ID]]), 'Stores Details'!B1619:B1638, 'Stores Details'!G1619:G1638, "") = "Inactive", "Yes", "No")</f>
        <v>No</v>
      </c>
      <c r="D1617" s="14" t="s">
        <v>66</v>
      </c>
      <c r="E1617" s="51">
        <v>45049</v>
      </c>
      <c r="F1617" s="14">
        <v>16</v>
      </c>
      <c r="G1617" s="17">
        <v>6203.84</v>
      </c>
      <c r="H1617" s="27">
        <v>4150.72</v>
      </c>
      <c r="I1617">
        <f>YEAR(Table1[[#This Row],[Date]])</f>
        <v>2023</v>
      </c>
      <c r="J1617" t="str">
        <f>"Q" &amp; ROUNDUP(MONTH(Table1[[#This Row],[Date]])/3, 0) &amp; "'" &amp; RIGHT(YEAR(Table1[[#This Row],[Date]]), 2)</f>
        <v>Q2'23</v>
      </c>
      <c r="K1617" t="str">
        <f>VLOOKUP(Table1[[#This Row],[Store ID]],Table3[[Store ID]:[City]],4,FALSE)</f>
        <v>Chicago</v>
      </c>
      <c r="L1617" t="str">
        <f>VLOOKUP(Table1[[#This Row],[Product Code]],Table4[[Product Code]:[Brand]],5,FALSE)</f>
        <v>HP</v>
      </c>
      <c r="M1617" t="str">
        <f>VLOOKUP(Table1[[#This Row],[Product Code]],Table4[[Product Code]:[Product Category]],3,FALSE)</f>
        <v>Accessories</v>
      </c>
      <c r="N1617" t="str">
        <f>_xlfn.XLOOKUP(Table1[[#This Row],[Product Code]],Table4[Product Code],Table4[Subcategory])</f>
        <v>Chargers</v>
      </c>
    </row>
    <row r="1618" spans="2:14" x14ac:dyDescent="0.3">
      <c r="B1618" s="26" t="s">
        <v>14</v>
      </c>
      <c r="C1618" s="26" t="str">
        <f>IF(_xlfn.XLOOKUP(TRIM(Table1[[#This Row],[Store ID]]), 'Stores Details'!B1620:B1639, 'Stores Details'!G1620:G1639, "") = "Inactive", "Yes", "No")</f>
        <v>No</v>
      </c>
      <c r="D1618" s="14" t="s">
        <v>35</v>
      </c>
      <c r="E1618" s="51">
        <v>45638</v>
      </c>
      <c r="F1618" s="14">
        <v>30</v>
      </c>
      <c r="G1618" s="17">
        <v>11974.800000000001</v>
      </c>
      <c r="H1618" s="27">
        <v>9049.1999999999989</v>
      </c>
      <c r="I1618">
        <f>YEAR(Table1[[#This Row],[Date]])</f>
        <v>2024</v>
      </c>
      <c r="J1618" t="str">
        <f>"Q" &amp; ROUNDUP(MONTH(Table1[[#This Row],[Date]])/3, 0) &amp; "'" &amp; RIGHT(YEAR(Table1[[#This Row],[Date]]), 2)</f>
        <v>Q4'24</v>
      </c>
      <c r="K1618" t="str">
        <f>VLOOKUP(Table1[[#This Row],[Store ID]],Table3[[Store ID]:[City]],4,FALSE)</f>
        <v>Los Angeles</v>
      </c>
      <c r="L1618" t="str">
        <f>VLOOKUP(Table1[[#This Row],[Product Code]],Table4[[Product Code]:[Brand]],5,FALSE)</f>
        <v>Dell</v>
      </c>
      <c r="M1618" t="str">
        <f>VLOOKUP(Table1[[#This Row],[Product Code]],Table4[[Product Code]:[Product Category]],3,FALSE)</f>
        <v>Smart Gadgets</v>
      </c>
      <c r="N1618" t="str">
        <f>_xlfn.XLOOKUP(Table1[[#This Row],[Product Code]],Table4[Product Code],Table4[Subcategory])</f>
        <v>Streaming Devices</v>
      </c>
    </row>
    <row r="1619" spans="2:14" x14ac:dyDescent="0.3">
      <c r="B1619" s="26" t="s">
        <v>24</v>
      </c>
      <c r="C1619" s="26" t="str">
        <f>IF(_xlfn.XLOOKUP(TRIM(Table1[[#This Row],[Store ID]]), 'Stores Details'!B1621:B1640, 'Stores Details'!G1621:G1640, "") = "Inactive", "Yes", "No")</f>
        <v>No</v>
      </c>
      <c r="D1619" s="14" t="s">
        <v>70</v>
      </c>
      <c r="E1619" s="51">
        <v>45133</v>
      </c>
      <c r="F1619" s="14">
        <v>12</v>
      </c>
      <c r="G1619" s="17">
        <v>6520.32</v>
      </c>
      <c r="H1619" s="27">
        <v>4638.96</v>
      </c>
      <c r="I1619">
        <f>YEAR(Table1[[#This Row],[Date]])</f>
        <v>2023</v>
      </c>
      <c r="J1619" t="str">
        <f>"Q" &amp; ROUNDUP(MONTH(Table1[[#This Row],[Date]])/3, 0) &amp; "'" &amp; RIGHT(YEAR(Table1[[#This Row],[Date]]), 2)</f>
        <v>Q3'23</v>
      </c>
      <c r="K1619" t="str">
        <f>VLOOKUP(Table1[[#This Row],[Store ID]],Table3[[Store ID]:[City]],4,FALSE)</f>
        <v>Atlanta</v>
      </c>
      <c r="L1619" t="str">
        <f>VLOOKUP(Table1[[#This Row],[Product Code]],Table4[[Product Code]:[Brand]],5,FALSE)</f>
        <v>VoltEdge</v>
      </c>
      <c r="M1619" t="str">
        <f>VLOOKUP(Table1[[#This Row],[Product Code]],Table4[[Product Code]:[Product Category]],3,FALSE)</f>
        <v>Headphones</v>
      </c>
      <c r="N1619" t="str">
        <f>_xlfn.XLOOKUP(Table1[[#This Row],[Product Code]],Table4[Product Code],Table4[Subcategory])</f>
        <v>Wireless Headphones</v>
      </c>
    </row>
    <row r="1620" spans="2:14" x14ac:dyDescent="0.3">
      <c r="B1620" s="26" t="s">
        <v>26</v>
      </c>
      <c r="C1620" s="26" t="str">
        <f>IF(_xlfn.XLOOKUP(TRIM(Table1[[#This Row],[Store ID]]), 'Stores Details'!B1622:B1641, 'Stores Details'!G1622:G1641, "") = "Inactive", "Yes", "No")</f>
        <v>No</v>
      </c>
      <c r="D1620" s="14" t="s">
        <v>60</v>
      </c>
      <c r="E1620" s="51">
        <v>45168</v>
      </c>
      <c r="F1620" s="14">
        <v>13</v>
      </c>
      <c r="G1620" s="17">
        <v>2806.5699999999997</v>
      </c>
      <c r="H1620" s="27">
        <v>2031.5100000000002</v>
      </c>
      <c r="I1620">
        <f>YEAR(Table1[[#This Row],[Date]])</f>
        <v>2023</v>
      </c>
      <c r="J1620" t="str">
        <f>"Q" &amp; ROUNDUP(MONTH(Table1[[#This Row],[Date]])/3, 0) &amp; "'" &amp; RIGHT(YEAR(Table1[[#This Row],[Date]]), 2)</f>
        <v>Q3'23</v>
      </c>
      <c r="K1620" t="str">
        <f>VLOOKUP(Table1[[#This Row],[Store ID]],Table3[[Store ID]:[City]],4,FALSE)</f>
        <v>Philadelphia</v>
      </c>
      <c r="L1620" t="str">
        <f>VLOOKUP(Table1[[#This Row],[Product Code]],Table4[[Product Code]:[Brand]],5,FALSE)</f>
        <v>Dell</v>
      </c>
      <c r="M1620" t="str">
        <f>VLOOKUP(Table1[[#This Row],[Product Code]],Table4[[Product Code]:[Product Category]],3,FALSE)</f>
        <v>Accessories</v>
      </c>
      <c r="N1620" t="str">
        <f>_xlfn.XLOOKUP(Table1[[#This Row],[Product Code]],Table4[Product Code],Table4[Subcategory])</f>
        <v>Chargers</v>
      </c>
    </row>
    <row r="1621" spans="2:14" x14ac:dyDescent="0.3">
      <c r="B1621" s="26" t="s">
        <v>28</v>
      </c>
      <c r="C1621" s="26" t="str">
        <f>IF(_xlfn.XLOOKUP(TRIM(Table1[[#This Row],[Store ID]]), 'Stores Details'!B1623:B1642, 'Stores Details'!G1623:G1642, "") = "Inactive", "Yes", "No")</f>
        <v>No</v>
      </c>
      <c r="D1621" s="14" t="s">
        <v>55</v>
      </c>
      <c r="E1621" s="51">
        <v>45326</v>
      </c>
      <c r="F1621" s="14">
        <v>14</v>
      </c>
      <c r="G1621" s="17">
        <v>14751.66</v>
      </c>
      <c r="H1621" s="27">
        <v>9135.9800000000014</v>
      </c>
      <c r="I1621">
        <f>YEAR(Table1[[#This Row],[Date]])</f>
        <v>2024</v>
      </c>
      <c r="J1621" t="str">
        <f>"Q" &amp; ROUNDUP(MONTH(Table1[[#This Row],[Date]])/3, 0) &amp; "'" &amp; RIGHT(YEAR(Table1[[#This Row],[Date]]), 2)</f>
        <v>Q1'24</v>
      </c>
      <c r="K1621" t="str">
        <f>VLOOKUP(Table1[[#This Row],[Store ID]],Table3[[Store ID]:[City]],4,FALSE)</f>
        <v>Portland</v>
      </c>
      <c r="L1621" t="str">
        <f>VLOOKUP(Table1[[#This Row],[Product Code]],Table4[[Product Code]:[Brand]],5,FALSE)</f>
        <v>Sony</v>
      </c>
      <c r="M1621" t="str">
        <f>VLOOKUP(Table1[[#This Row],[Product Code]],Table4[[Product Code]:[Product Category]],3,FALSE)</f>
        <v>Smart Gadgets</v>
      </c>
      <c r="N1621" t="str">
        <f>_xlfn.XLOOKUP(Table1[[#This Row],[Product Code]],Table4[Product Code],Table4[Subcategory])</f>
        <v>Fitness Bands</v>
      </c>
    </row>
    <row r="1622" spans="2:14" x14ac:dyDescent="0.3">
      <c r="B1622" s="26" t="s">
        <v>28</v>
      </c>
      <c r="C1622" s="26" t="str">
        <f>IF(_xlfn.XLOOKUP(TRIM(Table1[[#This Row],[Store ID]]), 'Stores Details'!B1624:B1643, 'Stores Details'!G1624:G1643, "") = "Inactive", "Yes", "No")</f>
        <v>No</v>
      </c>
      <c r="D1622" s="14" t="s">
        <v>33</v>
      </c>
      <c r="E1622" s="51">
        <v>45447</v>
      </c>
      <c r="F1622" s="14">
        <v>18</v>
      </c>
      <c r="G1622" s="17">
        <v>4258.9800000000005</v>
      </c>
      <c r="H1622" s="27">
        <v>3297.06</v>
      </c>
      <c r="I1622">
        <f>YEAR(Table1[[#This Row],[Date]])</f>
        <v>2024</v>
      </c>
      <c r="J1622" t="str">
        <f>"Q" &amp; ROUNDUP(MONTH(Table1[[#This Row],[Date]])/3, 0) &amp; "'" &amp; RIGHT(YEAR(Table1[[#This Row],[Date]]), 2)</f>
        <v>Q2'24</v>
      </c>
      <c r="K1622" t="str">
        <f>VLOOKUP(Table1[[#This Row],[Store ID]],Table3[[Store ID]:[City]],4,FALSE)</f>
        <v>Portland</v>
      </c>
      <c r="L1622" t="str">
        <f>VLOOKUP(Table1[[#This Row],[Product Code]],Table4[[Product Code]:[Brand]],5,FALSE)</f>
        <v>VoltEdge</v>
      </c>
      <c r="M1622" t="str">
        <f>VLOOKUP(Table1[[#This Row],[Product Code]],Table4[[Product Code]:[Product Category]],3,FALSE)</f>
        <v>Headphones</v>
      </c>
      <c r="N1622" t="str">
        <f>_xlfn.XLOOKUP(Table1[[#This Row],[Product Code]],Table4[Product Code],Table4[Subcategory])</f>
        <v>Wired Headphones</v>
      </c>
    </row>
    <row r="1623" spans="2:14" x14ac:dyDescent="0.3">
      <c r="B1623" s="26" t="s">
        <v>14</v>
      </c>
      <c r="C1623" s="26" t="str">
        <f>IF(_xlfn.XLOOKUP(TRIM(Table1[[#This Row],[Store ID]]), 'Stores Details'!B1625:B1644, 'Stores Details'!G1625:G1644, "") = "Inactive", "Yes", "No")</f>
        <v>No</v>
      </c>
      <c r="D1623" s="14" t="s">
        <v>69</v>
      </c>
      <c r="E1623" s="51">
        <v>45247</v>
      </c>
      <c r="F1623" s="14">
        <v>35</v>
      </c>
      <c r="G1623" s="17">
        <v>37273.599999999999</v>
      </c>
      <c r="H1623" s="27">
        <v>24033.449999999997</v>
      </c>
      <c r="I1623">
        <f>YEAR(Table1[[#This Row],[Date]])</f>
        <v>2023</v>
      </c>
      <c r="J1623" t="str">
        <f>"Q" &amp; ROUNDUP(MONTH(Table1[[#This Row],[Date]])/3, 0) &amp; "'" &amp; RIGHT(YEAR(Table1[[#This Row],[Date]]), 2)</f>
        <v>Q4'23</v>
      </c>
      <c r="K1623" t="str">
        <f>VLOOKUP(Table1[[#This Row],[Store ID]],Table3[[Store ID]:[City]],4,FALSE)</f>
        <v>Los Angeles</v>
      </c>
      <c r="L1623" t="str">
        <f>VLOOKUP(Table1[[#This Row],[Product Code]],Table4[[Product Code]:[Brand]],5,FALSE)</f>
        <v>VoltEdge</v>
      </c>
      <c r="M1623" t="str">
        <f>VLOOKUP(Table1[[#This Row],[Product Code]],Table4[[Product Code]:[Product Category]],3,FALSE)</f>
        <v>Gaming Consoles</v>
      </c>
      <c r="N1623" t="str">
        <f>_xlfn.XLOOKUP(Table1[[#This Row],[Product Code]],Table4[Product Code],Table4[Subcategory])</f>
        <v>VR Headsets</v>
      </c>
    </row>
    <row r="1624" spans="2:14" x14ac:dyDescent="0.3">
      <c r="B1624" s="26" t="s">
        <v>26</v>
      </c>
      <c r="C1624" s="26" t="str">
        <f>IF(_xlfn.XLOOKUP(TRIM(Table1[[#This Row],[Store ID]]), 'Stores Details'!B1626:B1645, 'Stores Details'!G1626:G1645, "") = "Inactive", "Yes", "No")</f>
        <v>No</v>
      </c>
      <c r="D1624" s="14" t="s">
        <v>35</v>
      </c>
      <c r="E1624" s="51">
        <v>45556</v>
      </c>
      <c r="F1624" s="14">
        <v>2</v>
      </c>
      <c r="G1624" s="17">
        <v>798.32</v>
      </c>
      <c r="H1624" s="27">
        <v>603.28</v>
      </c>
      <c r="I1624">
        <f>YEAR(Table1[[#This Row],[Date]])</f>
        <v>2024</v>
      </c>
      <c r="J1624" t="str">
        <f>"Q" &amp; ROUNDUP(MONTH(Table1[[#This Row],[Date]])/3, 0) &amp; "'" &amp; RIGHT(YEAR(Table1[[#This Row],[Date]]), 2)</f>
        <v>Q3'24</v>
      </c>
      <c r="K1624" t="str">
        <f>VLOOKUP(Table1[[#This Row],[Store ID]],Table3[[Store ID]:[City]],4,FALSE)</f>
        <v>Philadelphia</v>
      </c>
      <c r="L1624" t="str">
        <f>VLOOKUP(Table1[[#This Row],[Product Code]],Table4[[Product Code]:[Brand]],5,FALSE)</f>
        <v>Dell</v>
      </c>
      <c r="M1624" t="str">
        <f>VLOOKUP(Table1[[#This Row],[Product Code]],Table4[[Product Code]:[Product Category]],3,FALSE)</f>
        <v>Smart Gadgets</v>
      </c>
      <c r="N1624" t="str">
        <f>_xlfn.XLOOKUP(Table1[[#This Row],[Product Code]],Table4[Product Code],Table4[Subcategory])</f>
        <v>Streaming Devices</v>
      </c>
    </row>
    <row r="1625" spans="2:14" x14ac:dyDescent="0.3">
      <c r="B1625" s="26" t="s">
        <v>14</v>
      </c>
      <c r="C1625" s="26" t="str">
        <f>IF(_xlfn.XLOOKUP(TRIM(Table1[[#This Row],[Store ID]]), 'Stores Details'!B1627:B1646, 'Stores Details'!G1627:G1646, "") = "Inactive", "Yes", "No")</f>
        <v>No</v>
      </c>
      <c r="D1625" s="14" t="s">
        <v>79</v>
      </c>
      <c r="E1625" s="51">
        <v>45068</v>
      </c>
      <c r="F1625" s="14">
        <v>6</v>
      </c>
      <c r="G1625" s="17">
        <v>5329.26</v>
      </c>
      <c r="H1625" s="27">
        <v>4334.7000000000007</v>
      </c>
      <c r="I1625">
        <f>YEAR(Table1[[#This Row],[Date]])</f>
        <v>2023</v>
      </c>
      <c r="J1625" t="str">
        <f>"Q" &amp; ROUNDUP(MONTH(Table1[[#This Row],[Date]])/3, 0) &amp; "'" &amp; RIGHT(YEAR(Table1[[#This Row],[Date]]), 2)</f>
        <v>Q2'23</v>
      </c>
      <c r="K1625" t="str">
        <f>VLOOKUP(Table1[[#This Row],[Store ID]],Table3[[Store ID]:[City]],4,FALSE)</f>
        <v>Los Angeles</v>
      </c>
      <c r="L1625" t="str">
        <f>VLOOKUP(Table1[[#This Row],[Product Code]],Table4[[Product Code]:[Brand]],5,FALSE)</f>
        <v>Sony</v>
      </c>
      <c r="M1625" t="str">
        <f>VLOOKUP(Table1[[#This Row],[Product Code]],Table4[[Product Code]:[Product Category]],3,FALSE)</f>
        <v>Accessories</v>
      </c>
      <c r="N1625" t="str">
        <f>_xlfn.XLOOKUP(Table1[[#This Row],[Product Code]],Table4[Product Code],Table4[Subcategory])</f>
        <v>Keyboards</v>
      </c>
    </row>
    <row r="1626" spans="2:14" x14ac:dyDescent="0.3">
      <c r="B1626" s="26" t="s">
        <v>26</v>
      </c>
      <c r="C1626" s="26" t="str">
        <f>IF(_xlfn.XLOOKUP(TRIM(Table1[[#This Row],[Store ID]]), 'Stores Details'!B1628:B1647, 'Stores Details'!G1628:G1647, "") = "Inactive", "Yes", "No")</f>
        <v>No</v>
      </c>
      <c r="D1626" s="14" t="s">
        <v>44</v>
      </c>
      <c r="E1626" s="51">
        <v>45439</v>
      </c>
      <c r="F1626" s="14">
        <v>20</v>
      </c>
      <c r="G1626" s="17">
        <v>18941</v>
      </c>
      <c r="H1626" s="27">
        <v>13347.6</v>
      </c>
      <c r="I1626">
        <f>YEAR(Table1[[#This Row],[Date]])</f>
        <v>2024</v>
      </c>
      <c r="J1626" t="str">
        <f>"Q" &amp; ROUNDUP(MONTH(Table1[[#This Row],[Date]])/3, 0) &amp; "'" &amp; RIGHT(YEAR(Table1[[#This Row],[Date]]), 2)</f>
        <v>Q2'24</v>
      </c>
      <c r="K1626" t="str">
        <f>VLOOKUP(Table1[[#This Row],[Store ID]],Table3[[Store ID]:[City]],4,FALSE)</f>
        <v>Philadelphia</v>
      </c>
      <c r="L1626" t="str">
        <f>VLOOKUP(Table1[[#This Row],[Product Code]],Table4[[Product Code]:[Brand]],5,FALSE)</f>
        <v>Bose</v>
      </c>
      <c r="M1626" t="str">
        <f>VLOOKUP(Table1[[#This Row],[Product Code]],Table4[[Product Code]:[Product Category]],3,FALSE)</f>
        <v>Accessories</v>
      </c>
      <c r="N1626" t="str">
        <f>_xlfn.XLOOKUP(Table1[[#This Row],[Product Code]],Table4[Product Code],Table4[Subcategory])</f>
        <v>Keyboards</v>
      </c>
    </row>
    <row r="1627" spans="2:14" x14ac:dyDescent="0.3">
      <c r="B1627" s="26" t="s">
        <v>25</v>
      </c>
      <c r="C1627" s="26" t="str">
        <f>IF(_xlfn.XLOOKUP(TRIM(Table1[[#This Row],[Store ID]]), 'Stores Details'!B1629:B1648, 'Stores Details'!G1629:G1648, "") = "Inactive", "Yes", "No")</f>
        <v>No</v>
      </c>
      <c r="D1627" s="14" t="s">
        <v>72</v>
      </c>
      <c r="E1627" s="51">
        <v>45044</v>
      </c>
      <c r="F1627" s="14">
        <v>9</v>
      </c>
      <c r="G1627" s="17">
        <v>4828.32</v>
      </c>
      <c r="H1627" s="27">
        <v>3519.2699999999995</v>
      </c>
      <c r="I1627">
        <f>YEAR(Table1[[#This Row],[Date]])</f>
        <v>2023</v>
      </c>
      <c r="J1627" t="str">
        <f>"Q" &amp; ROUNDUP(MONTH(Table1[[#This Row],[Date]])/3, 0) &amp; "'" &amp; RIGHT(YEAR(Table1[[#This Row],[Date]]), 2)</f>
        <v>Q2'23</v>
      </c>
      <c r="K1627" t="str">
        <f>VLOOKUP(Table1[[#This Row],[Store ID]],Table3[[Store ID]:[City]],4,FALSE)</f>
        <v>Dallas</v>
      </c>
      <c r="L1627" t="str">
        <f>VLOOKUP(Table1[[#This Row],[Product Code]],Table4[[Product Code]:[Brand]],5,FALSE)</f>
        <v>VoltEdge</v>
      </c>
      <c r="M1627" t="str">
        <f>VLOOKUP(Table1[[#This Row],[Product Code]],Table4[[Product Code]:[Product Category]],3,FALSE)</f>
        <v>Gaming Consoles</v>
      </c>
      <c r="N1627" t="str">
        <f>_xlfn.XLOOKUP(Table1[[#This Row],[Product Code]],Table4[Product Code],Table4[Subcategory])</f>
        <v>Game Consoles</v>
      </c>
    </row>
    <row r="1628" spans="2:14" x14ac:dyDescent="0.3">
      <c r="B1628" s="26" t="s">
        <v>14</v>
      </c>
      <c r="C1628" s="26" t="str">
        <f>IF(_xlfn.XLOOKUP(TRIM(Table1[[#This Row],[Store ID]]), 'Stores Details'!B1630:B1649, 'Stores Details'!G1630:G1649, "") = "Inactive", "Yes", "No")</f>
        <v>No</v>
      </c>
      <c r="D1628" s="14" t="s">
        <v>43</v>
      </c>
      <c r="E1628" s="51">
        <v>45567</v>
      </c>
      <c r="F1628" s="14">
        <v>40</v>
      </c>
      <c r="G1628" s="17">
        <v>53242.799999999996</v>
      </c>
      <c r="H1628" s="27">
        <v>32704.799999999999</v>
      </c>
      <c r="I1628">
        <f>YEAR(Table1[[#This Row],[Date]])</f>
        <v>2024</v>
      </c>
      <c r="J1628" t="str">
        <f>"Q" &amp; ROUNDUP(MONTH(Table1[[#This Row],[Date]])/3, 0) &amp; "'" &amp; RIGHT(YEAR(Table1[[#This Row],[Date]]), 2)</f>
        <v>Q4'24</v>
      </c>
      <c r="K1628" t="str">
        <f>VLOOKUP(Table1[[#This Row],[Store ID]],Table3[[Store ID]:[City]],4,FALSE)</f>
        <v>Los Angeles</v>
      </c>
      <c r="L1628" t="str">
        <f>VLOOKUP(Table1[[#This Row],[Product Code]],Table4[[Product Code]:[Brand]],5,FALSE)</f>
        <v>Apple</v>
      </c>
      <c r="M1628" t="str">
        <f>VLOOKUP(Table1[[#This Row],[Product Code]],Table4[[Product Code]:[Product Category]],3,FALSE)</f>
        <v>Smart Gadgets</v>
      </c>
      <c r="N1628" t="str">
        <f>_xlfn.XLOOKUP(Table1[[#This Row],[Product Code]],Table4[Product Code],Table4[Subcategory])</f>
        <v>Smartwatches</v>
      </c>
    </row>
    <row r="1629" spans="2:14" x14ac:dyDescent="0.3">
      <c r="B1629" s="26" t="s">
        <v>25</v>
      </c>
      <c r="C1629" s="26" t="str">
        <f>IF(_xlfn.XLOOKUP(TRIM(Table1[[#This Row],[Store ID]]), 'Stores Details'!B1631:B1650, 'Stores Details'!G1631:G1650, "") = "Inactive", "Yes", "No")</f>
        <v>No</v>
      </c>
      <c r="D1629" s="14" t="s">
        <v>60</v>
      </c>
      <c r="E1629" s="51">
        <v>45119</v>
      </c>
      <c r="F1629" s="14">
        <v>12</v>
      </c>
      <c r="G1629" s="17">
        <v>2590.6799999999998</v>
      </c>
      <c r="H1629" s="27">
        <v>1875.2400000000002</v>
      </c>
      <c r="I1629">
        <f>YEAR(Table1[[#This Row],[Date]])</f>
        <v>2023</v>
      </c>
      <c r="J1629" t="str">
        <f>"Q" &amp; ROUNDUP(MONTH(Table1[[#This Row],[Date]])/3, 0) &amp; "'" &amp; RIGHT(YEAR(Table1[[#This Row],[Date]]), 2)</f>
        <v>Q3'23</v>
      </c>
      <c r="K1629" t="str">
        <f>VLOOKUP(Table1[[#This Row],[Store ID]],Table3[[Store ID]:[City]],4,FALSE)</f>
        <v>Dallas</v>
      </c>
      <c r="L1629" t="str">
        <f>VLOOKUP(Table1[[#This Row],[Product Code]],Table4[[Product Code]:[Brand]],5,FALSE)</f>
        <v>Dell</v>
      </c>
      <c r="M1629" t="str">
        <f>VLOOKUP(Table1[[#This Row],[Product Code]],Table4[[Product Code]:[Product Category]],3,FALSE)</f>
        <v>Accessories</v>
      </c>
      <c r="N1629" t="str">
        <f>_xlfn.XLOOKUP(Table1[[#This Row],[Product Code]],Table4[Product Code],Table4[Subcategory])</f>
        <v>Chargers</v>
      </c>
    </row>
    <row r="1630" spans="2:14" x14ac:dyDescent="0.3">
      <c r="B1630" s="26" t="s">
        <v>20</v>
      </c>
      <c r="C1630" s="26" t="str">
        <f>IF(_xlfn.XLOOKUP(TRIM(Table1[[#This Row],[Store ID]]), 'Stores Details'!B1632:B1651, 'Stores Details'!G1632:G1651, "") = "Inactive", "Yes", "No")</f>
        <v>No</v>
      </c>
      <c r="D1630" s="14" t="s">
        <v>68</v>
      </c>
      <c r="E1630" s="51">
        <v>45227</v>
      </c>
      <c r="F1630" s="14">
        <v>26</v>
      </c>
      <c r="G1630" s="17">
        <v>27140.880000000005</v>
      </c>
      <c r="H1630" s="27">
        <v>16745.04</v>
      </c>
      <c r="I1630">
        <f>YEAR(Table1[[#This Row],[Date]])</f>
        <v>2023</v>
      </c>
      <c r="J1630" t="str">
        <f>"Q" &amp; ROUNDUP(MONTH(Table1[[#This Row],[Date]])/3, 0) &amp; "'" &amp; RIGHT(YEAR(Table1[[#This Row],[Date]]), 2)</f>
        <v>Q4'23</v>
      </c>
      <c r="K1630" t="str">
        <f>VLOOKUP(Table1[[#This Row],[Store ID]],Table3[[Store ID]:[City]],4,FALSE)</f>
        <v>Denver</v>
      </c>
      <c r="L1630" t="str">
        <f>VLOOKUP(Table1[[#This Row],[Product Code]],Table4[[Product Code]:[Brand]],5,FALSE)</f>
        <v>Apple</v>
      </c>
      <c r="M1630" t="str">
        <f>VLOOKUP(Table1[[#This Row],[Product Code]],Table4[[Product Code]:[Product Category]],3,FALSE)</f>
        <v>Gaming Consoles</v>
      </c>
      <c r="N1630" t="str">
        <f>_xlfn.XLOOKUP(Table1[[#This Row],[Product Code]],Table4[Product Code],Table4[Subcategory])</f>
        <v>VR Headsets</v>
      </c>
    </row>
    <row r="1631" spans="2:14" x14ac:dyDescent="0.3">
      <c r="B1631" s="26" t="s">
        <v>14</v>
      </c>
      <c r="C1631" s="26" t="str">
        <f>IF(_xlfn.XLOOKUP(TRIM(Table1[[#This Row],[Store ID]]), 'Stores Details'!B1633:B1652, 'Stores Details'!G1633:G1652, "") = "Inactive", "Yes", "No")</f>
        <v>No</v>
      </c>
      <c r="D1631" s="14" t="s">
        <v>71</v>
      </c>
      <c r="E1631" s="51">
        <v>45359</v>
      </c>
      <c r="F1631" s="14">
        <v>31</v>
      </c>
      <c r="G1631" s="17">
        <v>8037.369999999999</v>
      </c>
      <c r="H1631" s="27">
        <v>5253.57</v>
      </c>
      <c r="I1631">
        <f>YEAR(Table1[[#This Row],[Date]])</f>
        <v>2024</v>
      </c>
      <c r="J1631" t="str">
        <f>"Q" &amp; ROUNDUP(MONTH(Table1[[#This Row],[Date]])/3, 0) &amp; "'" &amp; RIGHT(YEAR(Table1[[#This Row],[Date]]), 2)</f>
        <v>Q1'24</v>
      </c>
      <c r="K1631" t="str">
        <f>VLOOKUP(Table1[[#This Row],[Store ID]],Table3[[Store ID]:[City]],4,FALSE)</f>
        <v>Los Angeles</v>
      </c>
      <c r="L1631" t="str">
        <f>VLOOKUP(Table1[[#This Row],[Product Code]],Table4[[Product Code]:[Brand]],5,FALSE)</f>
        <v>HP</v>
      </c>
      <c r="M1631" t="str">
        <f>VLOOKUP(Table1[[#This Row],[Product Code]],Table4[[Product Code]:[Product Category]],3,FALSE)</f>
        <v>Smart Gadgets</v>
      </c>
      <c r="N1631" t="str">
        <f>_xlfn.XLOOKUP(Table1[[#This Row],[Product Code]],Table4[Product Code],Table4[Subcategory])</f>
        <v>Smart Speakers</v>
      </c>
    </row>
    <row r="1632" spans="2:14" x14ac:dyDescent="0.3">
      <c r="B1632" s="26" t="s">
        <v>29</v>
      </c>
      <c r="C1632" s="26" t="str">
        <f>IF(_xlfn.XLOOKUP(TRIM(Table1[[#This Row],[Store ID]]), 'Stores Details'!B1634:B1653, 'Stores Details'!G1634:G1653, "") = "Inactive", "Yes", "No")</f>
        <v>No</v>
      </c>
      <c r="D1632" s="14" t="s">
        <v>52</v>
      </c>
      <c r="E1632" s="51">
        <v>45125</v>
      </c>
      <c r="F1632" s="14">
        <v>13</v>
      </c>
      <c r="G1632" s="17">
        <v>3505.06</v>
      </c>
      <c r="H1632" s="27">
        <v>2130.5699999999997</v>
      </c>
      <c r="I1632">
        <f>YEAR(Table1[[#This Row],[Date]])</f>
        <v>2023</v>
      </c>
      <c r="J1632" t="str">
        <f>"Q" &amp; ROUNDUP(MONTH(Table1[[#This Row],[Date]])/3, 0) &amp; "'" &amp; RIGHT(YEAR(Table1[[#This Row],[Date]]), 2)</f>
        <v>Q3'23</v>
      </c>
      <c r="K1632" t="str">
        <f>VLOOKUP(Table1[[#This Row],[Store ID]],Table3[[Store ID]:[City]],4,FALSE)</f>
        <v>Kansas City</v>
      </c>
      <c r="L1632" t="str">
        <f>VLOOKUP(Table1[[#This Row],[Product Code]],Table4[[Product Code]:[Brand]],5,FALSE)</f>
        <v>ASUS</v>
      </c>
      <c r="M1632" t="str">
        <f>VLOOKUP(Table1[[#This Row],[Product Code]],Table4[[Product Code]:[Product Category]],3,FALSE)</f>
        <v>Accessories</v>
      </c>
      <c r="N1632" t="str">
        <f>_xlfn.XLOOKUP(Table1[[#This Row],[Product Code]],Table4[Product Code],Table4[Subcategory])</f>
        <v>Chargers</v>
      </c>
    </row>
    <row r="1633" spans="2:14" x14ac:dyDescent="0.3">
      <c r="B1633" s="26" t="s">
        <v>20</v>
      </c>
      <c r="C1633" s="26" t="str">
        <f>IF(_xlfn.XLOOKUP(TRIM(Table1[[#This Row],[Store ID]]), 'Stores Details'!B1635:B1654, 'Stores Details'!G1635:G1654, "") = "Inactive", "Yes", "No")</f>
        <v>No</v>
      </c>
      <c r="D1633" s="14" t="s">
        <v>41</v>
      </c>
      <c r="E1633" s="51">
        <v>45350</v>
      </c>
      <c r="F1633" s="14">
        <v>29</v>
      </c>
      <c r="G1633" s="17">
        <v>13940.3</v>
      </c>
      <c r="H1633" s="27">
        <v>8756.26</v>
      </c>
      <c r="I1633">
        <f>YEAR(Table1[[#This Row],[Date]])</f>
        <v>2024</v>
      </c>
      <c r="J1633" t="str">
        <f>"Q" &amp; ROUNDUP(MONTH(Table1[[#This Row],[Date]])/3, 0) &amp; "'" &amp; RIGHT(YEAR(Table1[[#This Row],[Date]]), 2)</f>
        <v>Q1'24</v>
      </c>
      <c r="K1633" t="str">
        <f>VLOOKUP(Table1[[#This Row],[Store ID]],Table3[[Store ID]:[City]],4,FALSE)</f>
        <v>Denver</v>
      </c>
      <c r="L1633" t="str">
        <f>VLOOKUP(Table1[[#This Row],[Product Code]],Table4[[Product Code]:[Brand]],5,FALSE)</f>
        <v>VoltEdge</v>
      </c>
      <c r="M1633" t="str">
        <f>VLOOKUP(Table1[[#This Row],[Product Code]],Table4[[Product Code]:[Product Category]],3,FALSE)</f>
        <v>Laptops</v>
      </c>
      <c r="N1633" t="str">
        <f>_xlfn.XLOOKUP(Table1[[#This Row],[Product Code]],Table4[Product Code],Table4[Subcategory])</f>
        <v>Gaming Laptops</v>
      </c>
    </row>
    <row r="1634" spans="2:14" x14ac:dyDescent="0.3">
      <c r="B1634" s="26" t="s">
        <v>17</v>
      </c>
      <c r="C1634" s="26" t="str">
        <f>IF(_xlfn.XLOOKUP(TRIM(Table1[[#This Row],[Store ID]]), 'Stores Details'!B1636:B1655, 'Stores Details'!G1636:G1655, "") = "Inactive", "Yes", "No")</f>
        <v>No</v>
      </c>
      <c r="D1634" s="14" t="s">
        <v>39</v>
      </c>
      <c r="E1634" s="51">
        <v>45374</v>
      </c>
      <c r="F1634" s="14">
        <v>26</v>
      </c>
      <c r="G1634" s="17">
        <v>11015.42</v>
      </c>
      <c r="H1634" s="27">
        <v>7178.6</v>
      </c>
      <c r="I1634">
        <f>YEAR(Table1[[#This Row],[Date]])</f>
        <v>2024</v>
      </c>
      <c r="J1634" t="str">
        <f>"Q" &amp; ROUNDUP(MONTH(Table1[[#This Row],[Date]])/3, 0) &amp; "'" &amp; RIGHT(YEAR(Table1[[#This Row],[Date]]), 2)</f>
        <v>Q1'24</v>
      </c>
      <c r="K1634" t="str">
        <f>VLOOKUP(Table1[[#This Row],[Store ID]],Table3[[Store ID]:[City]],4,FALSE)</f>
        <v>Richmond</v>
      </c>
      <c r="L1634" t="str">
        <f>VLOOKUP(Table1[[#This Row],[Product Code]],Table4[[Product Code]:[Brand]],5,FALSE)</f>
        <v>Apple</v>
      </c>
      <c r="M1634" t="str">
        <f>VLOOKUP(Table1[[#This Row],[Product Code]],Table4[[Product Code]:[Product Category]],3,FALSE)</f>
        <v>Laptops</v>
      </c>
      <c r="N1634" t="str">
        <f>_xlfn.XLOOKUP(Table1[[#This Row],[Product Code]],Table4[Product Code],Table4[Subcategory])</f>
        <v>Ultrabooks</v>
      </c>
    </row>
    <row r="1635" spans="2:14" x14ac:dyDescent="0.3">
      <c r="B1635" s="26" t="s">
        <v>27</v>
      </c>
      <c r="C1635" s="26" t="str">
        <f>IF(_xlfn.XLOOKUP(TRIM(Table1[[#This Row],[Store ID]]), 'Stores Details'!B1637:B1656, 'Stores Details'!G1637:G1656, "") = "Inactive", "Yes", "No")</f>
        <v>No</v>
      </c>
      <c r="D1635" s="14" t="s">
        <v>38</v>
      </c>
      <c r="E1635" s="51">
        <v>45447</v>
      </c>
      <c r="F1635" s="14">
        <v>17</v>
      </c>
      <c r="G1635" s="17">
        <v>19900.88</v>
      </c>
      <c r="H1635" s="27">
        <v>15897.89</v>
      </c>
      <c r="I1635">
        <f>YEAR(Table1[[#This Row],[Date]])</f>
        <v>2024</v>
      </c>
      <c r="J1635" t="str">
        <f>"Q" &amp; ROUNDUP(MONTH(Table1[[#This Row],[Date]])/3, 0) &amp; "'" &amp; RIGHT(YEAR(Table1[[#This Row],[Date]]), 2)</f>
        <v>Q2'24</v>
      </c>
      <c r="K1635" t="str">
        <f>VLOOKUP(Table1[[#This Row],[Store ID]],Table3[[Store ID]:[City]],4,FALSE)</f>
        <v>New York</v>
      </c>
      <c r="L1635" t="str">
        <f>VLOOKUP(Table1[[#This Row],[Product Code]],Table4[[Product Code]:[Brand]],5,FALSE)</f>
        <v>HP</v>
      </c>
      <c r="M1635" t="str">
        <f>VLOOKUP(Table1[[#This Row],[Product Code]],Table4[[Product Code]:[Product Category]],3,FALSE)</f>
        <v>Gaming Consoles</v>
      </c>
      <c r="N1635" t="str">
        <f>_xlfn.XLOOKUP(Table1[[#This Row],[Product Code]],Table4[Product Code],Table4[Subcategory])</f>
        <v>Game Consoles</v>
      </c>
    </row>
    <row r="1636" spans="2:14" x14ac:dyDescent="0.3">
      <c r="B1636" s="26" t="s">
        <v>28</v>
      </c>
      <c r="C1636" s="26" t="str">
        <f>IF(_xlfn.XLOOKUP(TRIM(Table1[[#This Row],[Store ID]]), 'Stores Details'!B1638:B1657, 'Stores Details'!G1638:G1657, "") = "Inactive", "Yes", "No")</f>
        <v>No</v>
      </c>
      <c r="D1636" s="14" t="s">
        <v>46</v>
      </c>
      <c r="E1636" s="51">
        <v>45557</v>
      </c>
      <c r="F1636" s="14">
        <v>7</v>
      </c>
      <c r="G1636" s="17">
        <v>6183.8</v>
      </c>
      <c r="H1636" s="27">
        <v>4231.43</v>
      </c>
      <c r="I1636">
        <f>YEAR(Table1[[#This Row],[Date]])</f>
        <v>2024</v>
      </c>
      <c r="J1636" t="str">
        <f>"Q" &amp; ROUNDUP(MONTH(Table1[[#This Row],[Date]])/3, 0) &amp; "'" &amp; RIGHT(YEAR(Table1[[#This Row],[Date]]), 2)</f>
        <v>Q3'24</v>
      </c>
      <c r="K1636" t="str">
        <f>VLOOKUP(Table1[[#This Row],[Store ID]],Table3[[Store ID]:[City]],4,FALSE)</f>
        <v>Portland</v>
      </c>
      <c r="L1636" t="str">
        <f>VLOOKUP(Table1[[#This Row],[Product Code]],Table4[[Product Code]:[Brand]],5,FALSE)</f>
        <v>Bose</v>
      </c>
      <c r="M1636" t="str">
        <f>VLOOKUP(Table1[[#This Row],[Product Code]],Table4[[Product Code]:[Product Category]],3,FALSE)</f>
        <v>Headphones</v>
      </c>
      <c r="N1636" t="str">
        <f>_xlfn.XLOOKUP(Table1[[#This Row],[Product Code]],Table4[Product Code],Table4[Subcategory])</f>
        <v>Wireless Headphones</v>
      </c>
    </row>
    <row r="1637" spans="2:14" x14ac:dyDescent="0.3">
      <c r="B1637" s="26" t="s">
        <v>16</v>
      </c>
      <c r="C1637" s="26" t="str">
        <f>IF(_xlfn.XLOOKUP(TRIM(Table1[[#This Row],[Store ID]]), 'Stores Details'!B1639:B1658, 'Stores Details'!G1639:G1658, "") = "Inactive", "Yes", "No")</f>
        <v>No</v>
      </c>
      <c r="D1637" s="14" t="s">
        <v>38</v>
      </c>
      <c r="E1637" s="51">
        <v>45391</v>
      </c>
      <c r="F1637" s="14">
        <v>14</v>
      </c>
      <c r="G1637" s="17">
        <v>16388.960000000003</v>
      </c>
      <c r="H1637" s="27">
        <v>13092.38</v>
      </c>
      <c r="I1637">
        <f>YEAR(Table1[[#This Row],[Date]])</f>
        <v>2024</v>
      </c>
      <c r="J1637" t="str">
        <f>"Q" &amp; ROUNDUP(MONTH(Table1[[#This Row],[Date]])/3, 0) &amp; "'" &amp; RIGHT(YEAR(Table1[[#This Row],[Date]]), 2)</f>
        <v>Q2'24</v>
      </c>
      <c r="K1637" t="str">
        <f>VLOOKUP(Table1[[#This Row],[Store ID]],Table3[[Store ID]:[City]],4,FALSE)</f>
        <v>Chicago</v>
      </c>
      <c r="L1637" t="str">
        <f>VLOOKUP(Table1[[#This Row],[Product Code]],Table4[[Product Code]:[Brand]],5,FALSE)</f>
        <v>HP</v>
      </c>
      <c r="M1637" t="str">
        <f>VLOOKUP(Table1[[#This Row],[Product Code]],Table4[[Product Code]:[Product Category]],3,FALSE)</f>
        <v>Gaming Consoles</v>
      </c>
      <c r="N1637" t="str">
        <f>_xlfn.XLOOKUP(Table1[[#This Row],[Product Code]],Table4[Product Code],Table4[Subcategory])</f>
        <v>Game Consoles</v>
      </c>
    </row>
    <row r="1638" spans="2:14" x14ac:dyDescent="0.3">
      <c r="B1638" s="26" t="s">
        <v>28</v>
      </c>
      <c r="C1638" s="26" t="str">
        <f>IF(_xlfn.XLOOKUP(TRIM(Table1[[#This Row],[Store ID]]), 'Stores Details'!B1640:B1659, 'Stores Details'!G1640:G1659, "") = "Inactive", "Yes", "No")</f>
        <v>No</v>
      </c>
      <c r="D1638" s="14" t="s">
        <v>38</v>
      </c>
      <c r="E1638" s="51">
        <v>45505</v>
      </c>
      <c r="F1638" s="14">
        <v>9</v>
      </c>
      <c r="G1638" s="17">
        <v>10535.76</v>
      </c>
      <c r="H1638" s="27">
        <v>8416.5299999999988</v>
      </c>
      <c r="I1638">
        <f>YEAR(Table1[[#This Row],[Date]])</f>
        <v>2024</v>
      </c>
      <c r="J1638" t="str">
        <f>"Q" &amp; ROUNDUP(MONTH(Table1[[#This Row],[Date]])/3, 0) &amp; "'" &amp; RIGHT(YEAR(Table1[[#This Row],[Date]]), 2)</f>
        <v>Q3'24</v>
      </c>
      <c r="K1638" t="str">
        <f>VLOOKUP(Table1[[#This Row],[Store ID]],Table3[[Store ID]:[City]],4,FALSE)</f>
        <v>Portland</v>
      </c>
      <c r="L1638" t="str">
        <f>VLOOKUP(Table1[[#This Row],[Product Code]],Table4[[Product Code]:[Brand]],5,FALSE)</f>
        <v>HP</v>
      </c>
      <c r="M1638" t="str">
        <f>VLOOKUP(Table1[[#This Row],[Product Code]],Table4[[Product Code]:[Product Category]],3,FALSE)</f>
        <v>Gaming Consoles</v>
      </c>
      <c r="N1638" t="str">
        <f>_xlfn.XLOOKUP(Table1[[#This Row],[Product Code]],Table4[Product Code],Table4[Subcategory])</f>
        <v>Game Consoles</v>
      </c>
    </row>
    <row r="1639" spans="2:14" x14ac:dyDescent="0.3">
      <c r="B1639" s="26" t="s">
        <v>18</v>
      </c>
      <c r="C1639" s="26" t="str">
        <f>IF(_xlfn.XLOOKUP(TRIM(Table1[[#This Row],[Store ID]]), 'Stores Details'!B1641:B1660, 'Stores Details'!G1641:G1660, "") = "Inactive", "Yes", "No")</f>
        <v>No</v>
      </c>
      <c r="D1639" s="14" t="s">
        <v>32</v>
      </c>
      <c r="E1639" s="51">
        <v>45540</v>
      </c>
      <c r="F1639" s="14">
        <v>15</v>
      </c>
      <c r="G1639" s="17">
        <v>2744.7</v>
      </c>
      <c r="H1639" s="27">
        <v>2085.1499999999996</v>
      </c>
      <c r="I1639">
        <f>YEAR(Table1[[#This Row],[Date]])</f>
        <v>2024</v>
      </c>
      <c r="J1639" t="str">
        <f>"Q" &amp; ROUNDUP(MONTH(Table1[[#This Row],[Date]])/3, 0) &amp; "'" &amp; RIGHT(YEAR(Table1[[#This Row],[Date]]), 2)</f>
        <v>Q3'24</v>
      </c>
      <c r="K1639" t="str">
        <f>VLOOKUP(Table1[[#This Row],[Store ID]],Table3[[Store ID]:[City]],4,FALSE)</f>
        <v>Minneapolis</v>
      </c>
      <c r="L1639" t="str">
        <f>VLOOKUP(Table1[[#This Row],[Product Code]],Table4[[Product Code]:[Brand]],5,FALSE)</f>
        <v>Sony</v>
      </c>
      <c r="M1639" t="str">
        <f>VLOOKUP(Table1[[#This Row],[Product Code]],Table4[[Product Code]:[Product Category]],3,FALSE)</f>
        <v>Accessories</v>
      </c>
      <c r="N1639" t="str">
        <f>_xlfn.XLOOKUP(Table1[[#This Row],[Product Code]],Table4[Product Code],Table4[Subcategory])</f>
        <v>Chargers</v>
      </c>
    </row>
    <row r="1640" spans="2:14" x14ac:dyDescent="0.3">
      <c r="B1640" s="26" t="s">
        <v>28</v>
      </c>
      <c r="C1640" s="26" t="str">
        <f>IF(_xlfn.XLOOKUP(TRIM(Table1[[#This Row],[Store ID]]), 'Stores Details'!B1642:B1661, 'Stores Details'!G1642:G1661, "") = "Inactive", "Yes", "No")</f>
        <v>No</v>
      </c>
      <c r="D1640" s="14" t="s">
        <v>70</v>
      </c>
      <c r="E1640" s="51">
        <v>45224</v>
      </c>
      <c r="F1640" s="14">
        <v>42</v>
      </c>
      <c r="G1640" s="17">
        <v>22821.119999999999</v>
      </c>
      <c r="H1640" s="27">
        <v>16236.359999999999</v>
      </c>
      <c r="I1640">
        <f>YEAR(Table1[[#This Row],[Date]])</f>
        <v>2023</v>
      </c>
      <c r="J1640" t="str">
        <f>"Q" &amp; ROUNDUP(MONTH(Table1[[#This Row],[Date]])/3, 0) &amp; "'" &amp; RIGHT(YEAR(Table1[[#This Row],[Date]]), 2)</f>
        <v>Q4'23</v>
      </c>
      <c r="K1640" t="str">
        <f>VLOOKUP(Table1[[#This Row],[Store ID]],Table3[[Store ID]:[City]],4,FALSE)</f>
        <v>Portland</v>
      </c>
      <c r="L1640" t="str">
        <f>VLOOKUP(Table1[[#This Row],[Product Code]],Table4[[Product Code]:[Brand]],5,FALSE)</f>
        <v>VoltEdge</v>
      </c>
      <c r="M1640" t="str">
        <f>VLOOKUP(Table1[[#This Row],[Product Code]],Table4[[Product Code]:[Product Category]],3,FALSE)</f>
        <v>Headphones</v>
      </c>
      <c r="N1640" t="str">
        <f>_xlfn.XLOOKUP(Table1[[#This Row],[Product Code]],Table4[Product Code],Table4[Subcategory])</f>
        <v>Wireless Headphones</v>
      </c>
    </row>
    <row r="1641" spans="2:14" x14ac:dyDescent="0.3">
      <c r="B1641" s="26" t="s">
        <v>14</v>
      </c>
      <c r="C1641" s="26" t="str">
        <f>IF(_xlfn.XLOOKUP(TRIM(Table1[[#This Row],[Store ID]]), 'Stores Details'!B1643:B1662, 'Stores Details'!G1643:G1662, "") = "Inactive", "Yes", "No")</f>
        <v>No</v>
      </c>
      <c r="D1641" s="14" t="s">
        <v>37</v>
      </c>
      <c r="E1641" s="51">
        <v>45297</v>
      </c>
      <c r="F1641" s="14">
        <v>29</v>
      </c>
      <c r="G1641" s="17">
        <v>42672.340000000004</v>
      </c>
      <c r="H1641" s="27">
        <v>28873.85</v>
      </c>
      <c r="I1641">
        <f>YEAR(Table1[[#This Row],[Date]])</f>
        <v>2024</v>
      </c>
      <c r="J1641" t="str">
        <f>"Q" &amp; ROUNDUP(MONTH(Table1[[#This Row],[Date]])/3, 0) &amp; "'" &amp; RIGHT(YEAR(Table1[[#This Row],[Date]]), 2)</f>
        <v>Q1'24</v>
      </c>
      <c r="K1641" t="str">
        <f>VLOOKUP(Table1[[#This Row],[Store ID]],Table3[[Store ID]:[City]],4,FALSE)</f>
        <v>Los Angeles</v>
      </c>
      <c r="L1641" t="str">
        <f>VLOOKUP(Table1[[#This Row],[Product Code]],Table4[[Product Code]:[Brand]],5,FALSE)</f>
        <v>VoltEdge</v>
      </c>
      <c r="M1641" t="str">
        <f>VLOOKUP(Table1[[#This Row],[Product Code]],Table4[[Product Code]:[Product Category]],3,FALSE)</f>
        <v>Smart Gadgets</v>
      </c>
      <c r="N1641" t="str">
        <f>_xlfn.XLOOKUP(Table1[[#This Row],[Product Code]],Table4[Product Code],Table4[Subcategory])</f>
        <v>Fitness Bands</v>
      </c>
    </row>
    <row r="1642" spans="2:14" x14ac:dyDescent="0.3">
      <c r="B1642" s="26" t="s">
        <v>30</v>
      </c>
      <c r="C1642" s="26" t="str">
        <f>IF(_xlfn.XLOOKUP(TRIM(Table1[[#This Row],[Store ID]]), 'Stores Details'!B1644:B1663, 'Stores Details'!G1644:G1663, "") = "Inactive", "Yes", "No")</f>
        <v>No</v>
      </c>
      <c r="D1642" s="14" t="s">
        <v>48</v>
      </c>
      <c r="E1642" s="51">
        <v>45331</v>
      </c>
      <c r="F1642" s="14">
        <v>11</v>
      </c>
      <c r="G1642" s="17">
        <v>8873.26</v>
      </c>
      <c r="H1642" s="27">
        <v>5291.4400000000005</v>
      </c>
      <c r="I1642">
        <f>YEAR(Table1[[#This Row],[Date]])</f>
        <v>2024</v>
      </c>
      <c r="J1642" t="str">
        <f>"Q" &amp; ROUNDUP(MONTH(Table1[[#This Row],[Date]])/3, 0) &amp; "'" &amp; RIGHT(YEAR(Table1[[#This Row],[Date]]), 2)</f>
        <v>Q1'24</v>
      </c>
      <c r="K1642" t="str">
        <f>VLOOKUP(Table1[[#This Row],[Store ID]],Table3[[Store ID]:[City]],4,FALSE)</f>
        <v>Nashville</v>
      </c>
      <c r="L1642" t="str">
        <f>VLOOKUP(Table1[[#This Row],[Product Code]],Table4[[Product Code]:[Brand]],5,FALSE)</f>
        <v>VoltEdge</v>
      </c>
      <c r="M1642" t="str">
        <f>VLOOKUP(Table1[[#This Row],[Product Code]],Table4[[Product Code]:[Product Category]],3,FALSE)</f>
        <v>Gaming Consoles</v>
      </c>
      <c r="N1642" t="str">
        <f>_xlfn.XLOOKUP(Table1[[#This Row],[Product Code]],Table4[Product Code],Table4[Subcategory])</f>
        <v>Game Consoles</v>
      </c>
    </row>
    <row r="1643" spans="2:14" x14ac:dyDescent="0.3">
      <c r="B1643" s="26" t="s">
        <v>23</v>
      </c>
      <c r="C1643" s="26" t="str">
        <f>IF(_xlfn.XLOOKUP(TRIM(Table1[[#This Row],[Store ID]]), 'Stores Details'!B1645:B1664, 'Stores Details'!G1645:G1664, "") = "Inactive", "Yes", "No")</f>
        <v>No</v>
      </c>
      <c r="D1643" s="14" t="s">
        <v>41</v>
      </c>
      <c r="E1643" s="51">
        <v>45577</v>
      </c>
      <c r="F1643" s="14">
        <v>36</v>
      </c>
      <c r="G1643" s="17">
        <v>17305.2</v>
      </c>
      <c r="H1643" s="27">
        <v>10869.84</v>
      </c>
      <c r="I1643">
        <f>YEAR(Table1[[#This Row],[Date]])</f>
        <v>2024</v>
      </c>
      <c r="J1643" t="str">
        <f>"Q" &amp; ROUNDUP(MONTH(Table1[[#This Row],[Date]])/3, 0) &amp; "'" &amp; RIGHT(YEAR(Table1[[#This Row],[Date]]), 2)</f>
        <v>Q4'24</v>
      </c>
      <c r="K1643" t="str">
        <f>VLOOKUP(Table1[[#This Row],[Store ID]],Table3[[Store ID]:[City]],4,FALSE)</f>
        <v>San Francisco</v>
      </c>
      <c r="L1643" t="str">
        <f>VLOOKUP(Table1[[#This Row],[Product Code]],Table4[[Product Code]:[Brand]],5,FALSE)</f>
        <v>VoltEdge</v>
      </c>
      <c r="M1643" t="str">
        <f>VLOOKUP(Table1[[#This Row],[Product Code]],Table4[[Product Code]:[Product Category]],3,FALSE)</f>
        <v>Laptops</v>
      </c>
      <c r="N1643" t="str">
        <f>_xlfn.XLOOKUP(Table1[[#This Row],[Product Code]],Table4[Product Code],Table4[Subcategory])</f>
        <v>Gaming Laptops</v>
      </c>
    </row>
    <row r="1644" spans="2:14" x14ac:dyDescent="0.3">
      <c r="B1644" s="26" t="s">
        <v>21</v>
      </c>
      <c r="C1644" s="26" t="str">
        <f>IF(_xlfn.XLOOKUP(TRIM(Table1[[#This Row],[Store ID]]), 'Stores Details'!B1646:B1665, 'Stores Details'!G1646:G1665, "") = "Inactive", "Yes", "No")</f>
        <v>No</v>
      </c>
      <c r="D1644" s="14" t="s">
        <v>77</v>
      </c>
      <c r="E1644" s="51">
        <v>45077</v>
      </c>
      <c r="F1644" s="14">
        <v>3</v>
      </c>
      <c r="G1644" s="17">
        <v>2895.18</v>
      </c>
      <c r="H1644" s="27">
        <v>2265.8999999999996</v>
      </c>
      <c r="I1644">
        <f>YEAR(Table1[[#This Row],[Date]])</f>
        <v>2023</v>
      </c>
      <c r="J1644" t="str">
        <f>"Q" &amp; ROUNDUP(MONTH(Table1[[#This Row],[Date]])/3, 0) &amp; "'" &amp; RIGHT(YEAR(Table1[[#This Row],[Date]]), 2)</f>
        <v>Q2'23</v>
      </c>
      <c r="K1644" t="str">
        <f>VLOOKUP(Table1[[#This Row],[Store ID]],Table3[[Store ID]:[City]],4,FALSE)</f>
        <v>Raleigh</v>
      </c>
      <c r="L1644" t="str">
        <f>VLOOKUP(Table1[[#This Row],[Product Code]],Table4[[Product Code]:[Brand]],5,FALSE)</f>
        <v>VoltEdge</v>
      </c>
      <c r="M1644" t="str">
        <f>VLOOKUP(Table1[[#This Row],[Product Code]],Table4[[Product Code]:[Product Category]],3,FALSE)</f>
        <v>Headphones</v>
      </c>
      <c r="N1644" t="str">
        <f>_xlfn.XLOOKUP(Table1[[#This Row],[Product Code]],Table4[Product Code],Table4[Subcategory])</f>
        <v>Wireless Earbuds</v>
      </c>
    </row>
    <row r="1645" spans="2:14" x14ac:dyDescent="0.3">
      <c r="B1645" s="26" t="s">
        <v>29</v>
      </c>
      <c r="C1645" s="26" t="str">
        <f>IF(_xlfn.XLOOKUP(TRIM(Table1[[#This Row],[Store ID]]), 'Stores Details'!B1647:B1666, 'Stores Details'!G1647:G1666, "") = "Inactive", "Yes", "No")</f>
        <v>No</v>
      </c>
      <c r="D1645" s="14" t="s">
        <v>76</v>
      </c>
      <c r="E1645" s="51">
        <v>45067</v>
      </c>
      <c r="F1645" s="14">
        <v>10</v>
      </c>
      <c r="G1645" s="17">
        <v>2284.3000000000002</v>
      </c>
      <c r="H1645" s="27">
        <v>1825.6</v>
      </c>
      <c r="I1645">
        <f>YEAR(Table1[[#This Row],[Date]])</f>
        <v>2023</v>
      </c>
      <c r="J1645" t="str">
        <f>"Q" &amp; ROUNDUP(MONTH(Table1[[#This Row],[Date]])/3, 0) &amp; "'" &amp; RIGHT(YEAR(Table1[[#This Row],[Date]]), 2)</f>
        <v>Q2'23</v>
      </c>
      <c r="K1645" t="str">
        <f>VLOOKUP(Table1[[#This Row],[Store ID]],Table3[[Store ID]:[City]],4,FALSE)</f>
        <v>Kansas City</v>
      </c>
      <c r="L1645" t="str">
        <f>VLOOKUP(Table1[[#This Row],[Product Code]],Table4[[Product Code]:[Brand]],5,FALSE)</f>
        <v>ASUS</v>
      </c>
      <c r="M1645" t="str">
        <f>VLOOKUP(Table1[[#This Row],[Product Code]],Table4[[Product Code]:[Product Category]],3,FALSE)</f>
        <v>Laptops</v>
      </c>
      <c r="N1645" t="str">
        <f>_xlfn.XLOOKUP(Table1[[#This Row],[Product Code]],Table4[Product Code],Table4[Subcategory])</f>
        <v>Ultrabooks</v>
      </c>
    </row>
    <row r="1646" spans="2:14" x14ac:dyDescent="0.3">
      <c r="B1646" s="26" t="s">
        <v>22</v>
      </c>
      <c r="C1646" s="26" t="str">
        <f>IF(_xlfn.XLOOKUP(TRIM(Table1[[#This Row],[Store ID]]), 'Stores Details'!B1648:B1667, 'Stores Details'!G1648:G1667, "") = "Inactive", "Yes", "No")</f>
        <v>No</v>
      </c>
      <c r="D1646" s="14" t="s">
        <v>15</v>
      </c>
      <c r="E1646" s="51">
        <v>45405</v>
      </c>
      <c r="F1646" s="14">
        <v>10</v>
      </c>
      <c r="G1646" s="17">
        <v>5624.0999999999995</v>
      </c>
      <c r="H1646" s="27">
        <v>4294.3</v>
      </c>
      <c r="I1646">
        <f>YEAR(Table1[[#This Row],[Date]])</f>
        <v>2024</v>
      </c>
      <c r="J1646" t="str">
        <f>"Q" &amp; ROUNDUP(MONTH(Table1[[#This Row],[Date]])/3, 0) &amp; "'" &amp; RIGHT(YEAR(Table1[[#This Row],[Date]]), 2)</f>
        <v>Q2'24</v>
      </c>
      <c r="K1646" t="str">
        <f>VLOOKUP(Table1[[#This Row],[Store ID]],Table3[[Store ID]:[City]],4,FALSE)</f>
        <v>Detroit</v>
      </c>
      <c r="L1646" t="str">
        <f>VLOOKUP(Table1[[#This Row],[Product Code]],Table4[[Product Code]:[Brand]],5,FALSE)</f>
        <v>Bose</v>
      </c>
      <c r="M1646" t="str">
        <f>VLOOKUP(Table1[[#This Row],[Product Code]],Table4[[Product Code]:[Product Category]],3,FALSE)</f>
        <v>Accessories</v>
      </c>
      <c r="N1646" t="str">
        <f>_xlfn.XLOOKUP(Table1[[#This Row],[Product Code]],Table4[Product Code],Table4[Subcategory])</f>
        <v>Mice</v>
      </c>
    </row>
    <row r="1647" spans="2:14" x14ac:dyDescent="0.3">
      <c r="B1647" s="26" t="s">
        <v>14</v>
      </c>
      <c r="C1647" s="26" t="str">
        <f>IF(_xlfn.XLOOKUP(TRIM(Table1[[#This Row],[Store ID]]), 'Stores Details'!B1649:B1668, 'Stores Details'!G1649:G1668, "") = "Inactive", "Yes", "No")</f>
        <v>No</v>
      </c>
      <c r="D1647" s="14" t="s">
        <v>35</v>
      </c>
      <c r="E1647" s="51">
        <v>45395</v>
      </c>
      <c r="F1647" s="14">
        <v>14</v>
      </c>
      <c r="G1647" s="17">
        <v>5588.2400000000007</v>
      </c>
      <c r="H1647" s="27">
        <v>4222.96</v>
      </c>
      <c r="I1647">
        <f>YEAR(Table1[[#This Row],[Date]])</f>
        <v>2024</v>
      </c>
      <c r="J1647" t="str">
        <f>"Q" &amp; ROUNDUP(MONTH(Table1[[#This Row],[Date]])/3, 0) &amp; "'" &amp; RIGHT(YEAR(Table1[[#This Row],[Date]]), 2)</f>
        <v>Q2'24</v>
      </c>
      <c r="K1647" t="str">
        <f>VLOOKUP(Table1[[#This Row],[Store ID]],Table3[[Store ID]:[City]],4,FALSE)</f>
        <v>Los Angeles</v>
      </c>
      <c r="L1647" t="str">
        <f>VLOOKUP(Table1[[#This Row],[Product Code]],Table4[[Product Code]:[Brand]],5,FALSE)</f>
        <v>Dell</v>
      </c>
      <c r="M1647" t="str">
        <f>VLOOKUP(Table1[[#This Row],[Product Code]],Table4[[Product Code]:[Product Category]],3,FALSE)</f>
        <v>Smart Gadgets</v>
      </c>
      <c r="N1647" t="str">
        <f>_xlfn.XLOOKUP(Table1[[#This Row],[Product Code]],Table4[Product Code],Table4[Subcategory])</f>
        <v>Streaming Devices</v>
      </c>
    </row>
    <row r="1648" spans="2:14" x14ac:dyDescent="0.3">
      <c r="B1648" s="26" t="s">
        <v>14</v>
      </c>
      <c r="C1648" s="26" t="str">
        <f>IF(_xlfn.XLOOKUP(TRIM(Table1[[#This Row],[Store ID]]), 'Stores Details'!B1650:B1669, 'Stores Details'!G1650:G1669, "") = "Inactive", "Yes", "No")</f>
        <v>No</v>
      </c>
      <c r="D1648" s="14" t="s">
        <v>71</v>
      </c>
      <c r="E1648" s="51">
        <v>44974</v>
      </c>
      <c r="F1648" s="14">
        <v>17</v>
      </c>
      <c r="G1648" s="17">
        <v>4407.59</v>
      </c>
      <c r="H1648" s="27">
        <v>2880.99</v>
      </c>
      <c r="I1648">
        <f>YEAR(Table1[[#This Row],[Date]])</f>
        <v>2023</v>
      </c>
      <c r="J1648" t="str">
        <f>"Q" &amp; ROUNDUP(MONTH(Table1[[#This Row],[Date]])/3, 0) &amp; "'" &amp; RIGHT(YEAR(Table1[[#This Row],[Date]]), 2)</f>
        <v>Q1'23</v>
      </c>
      <c r="K1648" t="str">
        <f>VLOOKUP(Table1[[#This Row],[Store ID]],Table3[[Store ID]:[City]],4,FALSE)</f>
        <v>Los Angeles</v>
      </c>
      <c r="L1648" t="str">
        <f>VLOOKUP(Table1[[#This Row],[Product Code]],Table4[[Product Code]:[Brand]],5,FALSE)</f>
        <v>HP</v>
      </c>
      <c r="M1648" t="str">
        <f>VLOOKUP(Table1[[#This Row],[Product Code]],Table4[[Product Code]:[Product Category]],3,FALSE)</f>
        <v>Smart Gadgets</v>
      </c>
      <c r="N1648" t="str">
        <f>_xlfn.XLOOKUP(Table1[[#This Row],[Product Code]],Table4[Product Code],Table4[Subcategory])</f>
        <v>Smart Speakers</v>
      </c>
    </row>
    <row r="1649" spans="2:14" x14ac:dyDescent="0.3">
      <c r="B1649" s="26" t="s">
        <v>18</v>
      </c>
      <c r="C1649" s="26" t="str">
        <f>IF(_xlfn.XLOOKUP(TRIM(Table1[[#This Row],[Store ID]]), 'Stores Details'!B1651:B1670, 'Stores Details'!G1651:G1670, "") = "Inactive", "Yes", "No")</f>
        <v>No</v>
      </c>
      <c r="D1649" s="14" t="s">
        <v>72</v>
      </c>
      <c r="E1649" s="51">
        <v>45046</v>
      </c>
      <c r="F1649" s="14">
        <v>22</v>
      </c>
      <c r="G1649" s="17">
        <v>11802.560000000001</v>
      </c>
      <c r="H1649" s="27">
        <v>8602.66</v>
      </c>
      <c r="I1649">
        <f>YEAR(Table1[[#This Row],[Date]])</f>
        <v>2023</v>
      </c>
      <c r="J1649" t="str">
        <f>"Q" &amp; ROUNDUP(MONTH(Table1[[#This Row],[Date]])/3, 0) &amp; "'" &amp; RIGHT(YEAR(Table1[[#This Row],[Date]]), 2)</f>
        <v>Q2'23</v>
      </c>
      <c r="K1649" t="str">
        <f>VLOOKUP(Table1[[#This Row],[Store ID]],Table3[[Store ID]:[City]],4,FALSE)</f>
        <v>Minneapolis</v>
      </c>
      <c r="L1649" t="str">
        <f>VLOOKUP(Table1[[#This Row],[Product Code]],Table4[[Product Code]:[Brand]],5,FALSE)</f>
        <v>VoltEdge</v>
      </c>
      <c r="M1649" t="str">
        <f>VLOOKUP(Table1[[#This Row],[Product Code]],Table4[[Product Code]:[Product Category]],3,FALSE)</f>
        <v>Gaming Consoles</v>
      </c>
      <c r="N1649" t="str">
        <f>_xlfn.XLOOKUP(Table1[[#This Row],[Product Code]],Table4[Product Code],Table4[Subcategory])</f>
        <v>Game Consoles</v>
      </c>
    </row>
    <row r="1650" spans="2:14" x14ac:dyDescent="0.3">
      <c r="B1650" s="26" t="s">
        <v>14</v>
      </c>
      <c r="C1650" s="26" t="str">
        <f>IF(_xlfn.XLOOKUP(TRIM(Table1[[#This Row],[Store ID]]), 'Stores Details'!B1652:B1671, 'Stores Details'!G1652:G1671, "") = "Inactive", "Yes", "No")</f>
        <v>No</v>
      </c>
      <c r="D1650" s="14" t="s">
        <v>44</v>
      </c>
      <c r="E1650" s="51">
        <v>45305</v>
      </c>
      <c r="F1650" s="14">
        <v>14</v>
      </c>
      <c r="G1650" s="17">
        <v>13258.699999999999</v>
      </c>
      <c r="H1650" s="27">
        <v>9343.32</v>
      </c>
      <c r="I1650">
        <f>YEAR(Table1[[#This Row],[Date]])</f>
        <v>2024</v>
      </c>
      <c r="J1650" t="str">
        <f>"Q" &amp; ROUNDUP(MONTH(Table1[[#This Row],[Date]])/3, 0) &amp; "'" &amp; RIGHT(YEAR(Table1[[#This Row],[Date]]), 2)</f>
        <v>Q1'24</v>
      </c>
      <c r="K1650" t="str">
        <f>VLOOKUP(Table1[[#This Row],[Store ID]],Table3[[Store ID]:[City]],4,FALSE)</f>
        <v>Los Angeles</v>
      </c>
      <c r="L1650" t="str">
        <f>VLOOKUP(Table1[[#This Row],[Product Code]],Table4[[Product Code]:[Brand]],5,FALSE)</f>
        <v>Bose</v>
      </c>
      <c r="M1650" t="str">
        <f>VLOOKUP(Table1[[#This Row],[Product Code]],Table4[[Product Code]:[Product Category]],3,FALSE)</f>
        <v>Accessories</v>
      </c>
      <c r="N1650" t="str">
        <f>_xlfn.XLOOKUP(Table1[[#This Row],[Product Code]],Table4[Product Code],Table4[Subcategory])</f>
        <v>Keyboards</v>
      </c>
    </row>
    <row r="1651" spans="2:14" x14ac:dyDescent="0.3">
      <c r="B1651" s="26" t="s">
        <v>20</v>
      </c>
      <c r="C1651" s="26" t="str">
        <f>IF(_xlfn.XLOOKUP(TRIM(Table1[[#This Row],[Store ID]]), 'Stores Details'!B1653:B1672, 'Stores Details'!G1653:G1672, "") = "Inactive", "Yes", "No")</f>
        <v>No</v>
      </c>
      <c r="D1651" s="14" t="s">
        <v>79</v>
      </c>
      <c r="E1651" s="51">
        <v>45435</v>
      </c>
      <c r="F1651" s="14">
        <v>7</v>
      </c>
      <c r="G1651" s="17">
        <v>6217.47</v>
      </c>
      <c r="H1651" s="27">
        <v>5057.1500000000005</v>
      </c>
      <c r="I1651">
        <f>YEAR(Table1[[#This Row],[Date]])</f>
        <v>2024</v>
      </c>
      <c r="J1651" t="str">
        <f>"Q" &amp; ROUNDUP(MONTH(Table1[[#This Row],[Date]])/3, 0) &amp; "'" &amp; RIGHT(YEAR(Table1[[#This Row],[Date]]), 2)</f>
        <v>Q2'24</v>
      </c>
      <c r="K1651" t="str">
        <f>VLOOKUP(Table1[[#This Row],[Store ID]],Table3[[Store ID]:[City]],4,FALSE)</f>
        <v>Denver</v>
      </c>
      <c r="L1651" t="str">
        <f>VLOOKUP(Table1[[#This Row],[Product Code]],Table4[[Product Code]:[Brand]],5,FALSE)</f>
        <v>Sony</v>
      </c>
      <c r="M1651" t="str">
        <f>VLOOKUP(Table1[[#This Row],[Product Code]],Table4[[Product Code]:[Product Category]],3,FALSE)</f>
        <v>Accessories</v>
      </c>
      <c r="N1651" t="str">
        <f>_xlfn.XLOOKUP(Table1[[#This Row],[Product Code]],Table4[Product Code],Table4[Subcategory])</f>
        <v>Keyboards</v>
      </c>
    </row>
    <row r="1652" spans="2:14" x14ac:dyDescent="0.3">
      <c r="B1652" s="26" t="s">
        <v>22</v>
      </c>
      <c r="C1652" s="26" t="str">
        <f>IF(_xlfn.XLOOKUP(TRIM(Table1[[#This Row],[Store ID]]), 'Stores Details'!B1654:B1673, 'Stores Details'!G1654:G1673, "") = "Inactive", "Yes", "No")</f>
        <v>No</v>
      </c>
      <c r="D1652" s="14" t="s">
        <v>15</v>
      </c>
      <c r="E1652" s="51">
        <v>45369</v>
      </c>
      <c r="F1652" s="14">
        <v>21</v>
      </c>
      <c r="G1652" s="17">
        <v>11810.609999999999</v>
      </c>
      <c r="H1652" s="27">
        <v>9018.0300000000007</v>
      </c>
      <c r="I1652">
        <f>YEAR(Table1[[#This Row],[Date]])</f>
        <v>2024</v>
      </c>
      <c r="J1652" t="str">
        <f>"Q" &amp; ROUNDUP(MONTH(Table1[[#This Row],[Date]])/3, 0) &amp; "'" &amp; RIGHT(YEAR(Table1[[#This Row],[Date]]), 2)</f>
        <v>Q1'24</v>
      </c>
      <c r="K1652" t="str">
        <f>VLOOKUP(Table1[[#This Row],[Store ID]],Table3[[Store ID]:[City]],4,FALSE)</f>
        <v>Detroit</v>
      </c>
      <c r="L1652" t="str">
        <f>VLOOKUP(Table1[[#This Row],[Product Code]],Table4[[Product Code]:[Brand]],5,FALSE)</f>
        <v>Bose</v>
      </c>
      <c r="M1652" t="str">
        <f>VLOOKUP(Table1[[#This Row],[Product Code]],Table4[[Product Code]:[Product Category]],3,FALSE)</f>
        <v>Accessories</v>
      </c>
      <c r="N1652" t="str">
        <f>_xlfn.XLOOKUP(Table1[[#This Row],[Product Code]],Table4[Product Code],Table4[Subcategory])</f>
        <v>Mice</v>
      </c>
    </row>
    <row r="1653" spans="2:14" x14ac:dyDescent="0.3">
      <c r="B1653" s="26" t="s">
        <v>20</v>
      </c>
      <c r="C1653" s="26" t="str">
        <f>IF(_xlfn.XLOOKUP(TRIM(Table1[[#This Row],[Store ID]]), 'Stores Details'!B1655:B1674, 'Stores Details'!G1655:G1674, "") = "Inactive", "Yes", "No")</f>
        <v>No</v>
      </c>
      <c r="D1653" s="14" t="s">
        <v>43</v>
      </c>
      <c r="E1653" s="51">
        <v>45492</v>
      </c>
      <c r="F1653" s="14">
        <v>16</v>
      </c>
      <c r="G1653" s="17">
        <v>21297.119999999999</v>
      </c>
      <c r="H1653" s="27">
        <v>13081.92</v>
      </c>
      <c r="I1653">
        <f>YEAR(Table1[[#This Row],[Date]])</f>
        <v>2024</v>
      </c>
      <c r="J1653" t="str">
        <f>"Q" &amp; ROUNDUP(MONTH(Table1[[#This Row],[Date]])/3, 0) &amp; "'" &amp; RIGHT(YEAR(Table1[[#This Row],[Date]]), 2)</f>
        <v>Q3'24</v>
      </c>
      <c r="K1653" t="str">
        <f>VLOOKUP(Table1[[#This Row],[Store ID]],Table3[[Store ID]:[City]],4,FALSE)</f>
        <v>Denver</v>
      </c>
      <c r="L1653" t="str">
        <f>VLOOKUP(Table1[[#This Row],[Product Code]],Table4[[Product Code]:[Brand]],5,FALSE)</f>
        <v>Apple</v>
      </c>
      <c r="M1653" t="str">
        <f>VLOOKUP(Table1[[#This Row],[Product Code]],Table4[[Product Code]:[Product Category]],3,FALSE)</f>
        <v>Smart Gadgets</v>
      </c>
      <c r="N1653" t="str">
        <f>_xlfn.XLOOKUP(Table1[[#This Row],[Product Code]],Table4[Product Code],Table4[Subcategory])</f>
        <v>Smartwatches</v>
      </c>
    </row>
    <row r="1654" spans="2:14" x14ac:dyDescent="0.3">
      <c r="B1654" s="26" t="s">
        <v>14</v>
      </c>
      <c r="C1654" s="26" t="str">
        <f>IF(_xlfn.XLOOKUP(TRIM(Table1[[#This Row],[Store ID]]), 'Stores Details'!B1656:B1675, 'Stores Details'!G1656:G1675, "") = "Inactive", "Yes", "No")</f>
        <v>No</v>
      </c>
      <c r="D1654" s="14" t="s">
        <v>56</v>
      </c>
      <c r="E1654" s="51">
        <v>45179</v>
      </c>
      <c r="F1654" s="14">
        <v>16</v>
      </c>
      <c r="G1654" s="17">
        <v>6121.28</v>
      </c>
      <c r="H1654" s="27">
        <v>4837.28</v>
      </c>
      <c r="I1654">
        <f>YEAR(Table1[[#This Row],[Date]])</f>
        <v>2023</v>
      </c>
      <c r="J1654" t="str">
        <f>"Q" &amp; ROUNDUP(MONTH(Table1[[#This Row],[Date]])/3, 0) &amp; "'" &amp; RIGHT(YEAR(Table1[[#This Row],[Date]]), 2)</f>
        <v>Q3'23</v>
      </c>
      <c r="K1654" t="str">
        <f>VLOOKUP(Table1[[#This Row],[Store ID]],Table3[[Store ID]:[City]],4,FALSE)</f>
        <v>Los Angeles</v>
      </c>
      <c r="L1654" t="str">
        <f>VLOOKUP(Table1[[#This Row],[Product Code]],Table4[[Product Code]:[Brand]],5,FALSE)</f>
        <v>Samsung</v>
      </c>
      <c r="M1654" t="str">
        <f>VLOOKUP(Table1[[#This Row],[Product Code]],Table4[[Product Code]:[Product Category]],3,FALSE)</f>
        <v>Gaming Consoles</v>
      </c>
      <c r="N1654" t="str">
        <f>_xlfn.XLOOKUP(Table1[[#This Row],[Product Code]],Table4[Product Code],Table4[Subcategory])</f>
        <v>VR Headsets</v>
      </c>
    </row>
    <row r="1655" spans="2:14" x14ac:dyDescent="0.3">
      <c r="B1655" s="26" t="s">
        <v>25</v>
      </c>
      <c r="C1655" s="26" t="str">
        <f>IF(_xlfn.XLOOKUP(TRIM(Table1[[#This Row],[Store ID]]), 'Stores Details'!B1657:B1676, 'Stores Details'!G1657:G1676, "") = "Inactive", "Yes", "No")</f>
        <v>No</v>
      </c>
      <c r="D1655" s="14" t="s">
        <v>77</v>
      </c>
      <c r="E1655" s="51">
        <v>45395</v>
      </c>
      <c r="F1655" s="14">
        <v>5</v>
      </c>
      <c r="G1655" s="17">
        <v>4825.2999999999993</v>
      </c>
      <c r="H1655" s="27">
        <v>3776.5</v>
      </c>
      <c r="I1655">
        <f>YEAR(Table1[[#This Row],[Date]])</f>
        <v>2024</v>
      </c>
      <c r="J1655" t="str">
        <f>"Q" &amp; ROUNDUP(MONTH(Table1[[#This Row],[Date]])/3, 0) &amp; "'" &amp; RIGHT(YEAR(Table1[[#This Row],[Date]]), 2)</f>
        <v>Q2'24</v>
      </c>
      <c r="K1655" t="str">
        <f>VLOOKUP(Table1[[#This Row],[Store ID]],Table3[[Store ID]:[City]],4,FALSE)</f>
        <v>Dallas</v>
      </c>
      <c r="L1655" t="str">
        <f>VLOOKUP(Table1[[#This Row],[Product Code]],Table4[[Product Code]:[Brand]],5,FALSE)</f>
        <v>VoltEdge</v>
      </c>
      <c r="M1655" t="str">
        <f>VLOOKUP(Table1[[#This Row],[Product Code]],Table4[[Product Code]:[Product Category]],3,FALSE)</f>
        <v>Headphones</v>
      </c>
      <c r="N1655" t="str">
        <f>_xlfn.XLOOKUP(Table1[[#This Row],[Product Code]],Table4[Product Code],Table4[Subcategory])</f>
        <v>Wireless Earbuds</v>
      </c>
    </row>
    <row r="1656" spans="2:14" x14ac:dyDescent="0.3">
      <c r="B1656" s="26" t="s">
        <v>28</v>
      </c>
      <c r="C1656" s="26" t="str">
        <f>IF(_xlfn.XLOOKUP(TRIM(Table1[[#This Row],[Store ID]]), 'Stores Details'!B1658:B1677, 'Stores Details'!G1658:G1677, "") = "Inactive", "Yes", "No")</f>
        <v>No</v>
      </c>
      <c r="D1656" s="14" t="s">
        <v>75</v>
      </c>
      <c r="E1656" s="51">
        <v>45152</v>
      </c>
      <c r="F1656" s="14">
        <v>4</v>
      </c>
      <c r="G1656" s="17">
        <v>652.20000000000005</v>
      </c>
      <c r="H1656" s="27">
        <v>504.44</v>
      </c>
      <c r="I1656">
        <f>YEAR(Table1[[#This Row],[Date]])</f>
        <v>2023</v>
      </c>
      <c r="J1656" t="str">
        <f>"Q" &amp; ROUNDUP(MONTH(Table1[[#This Row],[Date]])/3, 0) &amp; "'" &amp; RIGHT(YEAR(Table1[[#This Row],[Date]]), 2)</f>
        <v>Q3'23</v>
      </c>
      <c r="K1656" t="str">
        <f>VLOOKUP(Table1[[#This Row],[Store ID]],Table3[[Store ID]:[City]],4,FALSE)</f>
        <v>Portland</v>
      </c>
      <c r="L1656" t="str">
        <f>VLOOKUP(Table1[[#This Row],[Product Code]],Table4[[Product Code]:[Brand]],5,FALSE)</f>
        <v>VoltEdge</v>
      </c>
      <c r="M1656" t="str">
        <f>VLOOKUP(Table1[[#This Row],[Product Code]],Table4[[Product Code]:[Product Category]],3,FALSE)</f>
        <v>Accessories</v>
      </c>
      <c r="N1656" t="str">
        <f>_xlfn.XLOOKUP(Table1[[#This Row],[Product Code]],Table4[Product Code],Table4[Subcategory])</f>
        <v>Keyboards</v>
      </c>
    </row>
    <row r="1657" spans="2:14" x14ac:dyDescent="0.3">
      <c r="B1657" s="26" t="s">
        <v>14</v>
      </c>
      <c r="C1657" s="26" t="str">
        <f>IF(_xlfn.XLOOKUP(TRIM(Table1[[#This Row],[Store ID]]), 'Stores Details'!B1659:B1678, 'Stores Details'!G1659:G1678, "") = "Inactive", "Yes", "No")</f>
        <v>No</v>
      </c>
      <c r="D1657" s="14" t="s">
        <v>57</v>
      </c>
      <c r="E1657" s="51">
        <v>45171</v>
      </c>
      <c r="F1657" s="14">
        <v>6</v>
      </c>
      <c r="G1657" s="17">
        <v>5300.9400000000005</v>
      </c>
      <c r="H1657" s="27">
        <v>3696.54</v>
      </c>
      <c r="I1657">
        <f>YEAR(Table1[[#This Row],[Date]])</f>
        <v>2023</v>
      </c>
      <c r="J1657" t="str">
        <f>"Q" &amp; ROUNDUP(MONTH(Table1[[#This Row],[Date]])/3, 0) &amp; "'" &amp; RIGHT(YEAR(Table1[[#This Row],[Date]]), 2)</f>
        <v>Q3'23</v>
      </c>
      <c r="K1657" t="str">
        <f>VLOOKUP(Table1[[#This Row],[Store ID]],Table3[[Store ID]:[City]],4,FALSE)</f>
        <v>Los Angeles</v>
      </c>
      <c r="L1657" t="str">
        <f>VLOOKUP(Table1[[#This Row],[Product Code]],Table4[[Product Code]:[Brand]],5,FALSE)</f>
        <v>Bose</v>
      </c>
      <c r="M1657" t="str">
        <f>VLOOKUP(Table1[[#This Row],[Product Code]],Table4[[Product Code]:[Product Category]],3,FALSE)</f>
        <v>Headphones</v>
      </c>
      <c r="N1657" t="str">
        <f>_xlfn.XLOOKUP(Table1[[#This Row],[Product Code]],Table4[Product Code],Table4[Subcategory])</f>
        <v>Noise-Canceling Over-Ear</v>
      </c>
    </row>
    <row r="1658" spans="2:14" x14ac:dyDescent="0.3">
      <c r="B1658" s="26" t="s">
        <v>14</v>
      </c>
      <c r="C1658" s="26" t="str">
        <f>IF(_xlfn.XLOOKUP(TRIM(Table1[[#This Row],[Store ID]]), 'Stores Details'!B1660:B1679, 'Stores Details'!G1660:G1679, "") = "Inactive", "Yes", "No")</f>
        <v>No</v>
      </c>
      <c r="D1658" s="14" t="s">
        <v>78</v>
      </c>
      <c r="E1658" s="51">
        <v>45011</v>
      </c>
      <c r="F1658" s="14">
        <v>12</v>
      </c>
      <c r="G1658" s="17">
        <v>1609.8000000000002</v>
      </c>
      <c r="H1658" s="27">
        <v>1329.84</v>
      </c>
      <c r="I1658">
        <f>YEAR(Table1[[#This Row],[Date]])</f>
        <v>2023</v>
      </c>
      <c r="J1658" t="str">
        <f>"Q" &amp; ROUNDUP(MONTH(Table1[[#This Row],[Date]])/3, 0) &amp; "'" &amp; RIGHT(YEAR(Table1[[#This Row],[Date]]), 2)</f>
        <v>Q1'23</v>
      </c>
      <c r="K1658" t="str">
        <f>VLOOKUP(Table1[[#This Row],[Store ID]],Table3[[Store ID]:[City]],4,FALSE)</f>
        <v>Los Angeles</v>
      </c>
      <c r="L1658" t="str">
        <f>VLOOKUP(Table1[[#This Row],[Product Code]],Table4[[Product Code]:[Brand]],5,FALSE)</f>
        <v>VoltEdge</v>
      </c>
      <c r="M1658" t="str">
        <f>VLOOKUP(Table1[[#This Row],[Product Code]],Table4[[Product Code]:[Product Category]],3,FALSE)</f>
        <v>Accessories</v>
      </c>
      <c r="N1658" t="str">
        <f>_xlfn.XLOOKUP(Table1[[#This Row],[Product Code]],Table4[Product Code],Table4[Subcategory])</f>
        <v>Laptop Sleeves</v>
      </c>
    </row>
    <row r="1659" spans="2:14" x14ac:dyDescent="0.3">
      <c r="B1659" s="26" t="s">
        <v>14</v>
      </c>
      <c r="C1659" s="26" t="str">
        <f>IF(_xlfn.XLOOKUP(TRIM(Table1[[#This Row],[Store ID]]), 'Stores Details'!B1661:B1680, 'Stores Details'!G1661:G1680, "") = "Inactive", "Yes", "No")</f>
        <v>No</v>
      </c>
      <c r="D1659" s="14" t="s">
        <v>46</v>
      </c>
      <c r="E1659" s="51">
        <v>45542</v>
      </c>
      <c r="F1659" s="14">
        <v>10</v>
      </c>
      <c r="G1659" s="17">
        <v>8834</v>
      </c>
      <c r="H1659" s="27">
        <v>6044.9</v>
      </c>
      <c r="I1659">
        <f>YEAR(Table1[[#This Row],[Date]])</f>
        <v>2024</v>
      </c>
      <c r="J1659" t="str">
        <f>"Q" &amp; ROUNDUP(MONTH(Table1[[#This Row],[Date]])/3, 0) &amp; "'" &amp; RIGHT(YEAR(Table1[[#This Row],[Date]]), 2)</f>
        <v>Q3'24</v>
      </c>
      <c r="K1659" t="str">
        <f>VLOOKUP(Table1[[#This Row],[Store ID]],Table3[[Store ID]:[City]],4,FALSE)</f>
        <v>Los Angeles</v>
      </c>
      <c r="L1659" t="str">
        <f>VLOOKUP(Table1[[#This Row],[Product Code]],Table4[[Product Code]:[Brand]],5,FALSE)</f>
        <v>Bose</v>
      </c>
      <c r="M1659" t="str">
        <f>VLOOKUP(Table1[[#This Row],[Product Code]],Table4[[Product Code]:[Product Category]],3,FALSE)</f>
        <v>Headphones</v>
      </c>
      <c r="N1659" t="str">
        <f>_xlfn.XLOOKUP(Table1[[#This Row],[Product Code]],Table4[Product Code],Table4[Subcategory])</f>
        <v>Wireless Headphones</v>
      </c>
    </row>
    <row r="1660" spans="2:14" x14ac:dyDescent="0.3">
      <c r="B1660" s="26" t="s">
        <v>29</v>
      </c>
      <c r="C1660" s="26" t="str">
        <f>IF(_xlfn.XLOOKUP(TRIM(Table1[[#This Row],[Store ID]]), 'Stores Details'!B1662:B1681, 'Stores Details'!G1662:G1681, "") = "Inactive", "Yes", "No")</f>
        <v>No</v>
      </c>
      <c r="D1660" s="14" t="s">
        <v>71</v>
      </c>
      <c r="E1660" s="51">
        <v>45250</v>
      </c>
      <c r="F1660" s="14">
        <v>31</v>
      </c>
      <c r="G1660" s="17">
        <v>8037.369999999999</v>
      </c>
      <c r="H1660" s="27">
        <v>5253.57</v>
      </c>
      <c r="I1660">
        <f>YEAR(Table1[[#This Row],[Date]])</f>
        <v>2023</v>
      </c>
      <c r="J1660" t="str">
        <f>"Q" &amp; ROUNDUP(MONTH(Table1[[#This Row],[Date]])/3, 0) &amp; "'" &amp; RIGHT(YEAR(Table1[[#This Row],[Date]]), 2)</f>
        <v>Q4'23</v>
      </c>
      <c r="K1660" t="str">
        <f>VLOOKUP(Table1[[#This Row],[Store ID]],Table3[[Store ID]:[City]],4,FALSE)</f>
        <v>Kansas City</v>
      </c>
      <c r="L1660" t="str">
        <f>VLOOKUP(Table1[[#This Row],[Product Code]],Table4[[Product Code]:[Brand]],5,FALSE)</f>
        <v>HP</v>
      </c>
      <c r="M1660" t="str">
        <f>VLOOKUP(Table1[[#This Row],[Product Code]],Table4[[Product Code]:[Product Category]],3,FALSE)</f>
        <v>Smart Gadgets</v>
      </c>
      <c r="N1660" t="str">
        <f>_xlfn.XLOOKUP(Table1[[#This Row],[Product Code]],Table4[Product Code],Table4[Subcategory])</f>
        <v>Smart Speakers</v>
      </c>
    </row>
    <row r="1661" spans="2:14" x14ac:dyDescent="0.3">
      <c r="B1661" s="26" t="s">
        <v>19</v>
      </c>
      <c r="C1661" s="26" t="str">
        <f>IF(_xlfn.XLOOKUP(TRIM(Table1[[#This Row],[Store ID]]), 'Stores Details'!B1663:B1682, 'Stores Details'!G1663:G1682, "") = "Inactive", "Yes", "No")</f>
        <v>No</v>
      </c>
      <c r="D1661" s="14" t="s">
        <v>37</v>
      </c>
      <c r="E1661" s="51">
        <v>45457</v>
      </c>
      <c r="F1661" s="14">
        <v>11</v>
      </c>
      <c r="G1661" s="17">
        <v>16186.060000000001</v>
      </c>
      <c r="H1661" s="27">
        <v>10952.15</v>
      </c>
      <c r="I1661">
        <f>YEAR(Table1[[#This Row],[Date]])</f>
        <v>2024</v>
      </c>
      <c r="J1661" t="str">
        <f>"Q" &amp; ROUNDUP(MONTH(Table1[[#This Row],[Date]])/3, 0) &amp; "'" &amp; RIGHT(YEAR(Table1[[#This Row],[Date]]), 2)</f>
        <v>Q2'24</v>
      </c>
      <c r="K1661" t="str">
        <f>VLOOKUP(Table1[[#This Row],[Store ID]],Table3[[Store ID]:[City]],4,FALSE)</f>
        <v>Honolulu</v>
      </c>
      <c r="L1661" t="str">
        <f>VLOOKUP(Table1[[#This Row],[Product Code]],Table4[[Product Code]:[Brand]],5,FALSE)</f>
        <v>VoltEdge</v>
      </c>
      <c r="M1661" t="str">
        <f>VLOOKUP(Table1[[#This Row],[Product Code]],Table4[[Product Code]:[Product Category]],3,FALSE)</f>
        <v>Smart Gadgets</v>
      </c>
      <c r="N1661" t="str">
        <f>_xlfn.XLOOKUP(Table1[[#This Row],[Product Code]],Table4[Product Code],Table4[Subcategory])</f>
        <v>Fitness Bands</v>
      </c>
    </row>
    <row r="1662" spans="2:14" x14ac:dyDescent="0.3">
      <c r="B1662" s="26" t="s">
        <v>14</v>
      </c>
      <c r="C1662" s="26" t="str">
        <f>IF(_xlfn.XLOOKUP(TRIM(Table1[[#This Row],[Store ID]]), 'Stores Details'!B1664:B1683, 'Stores Details'!G1664:G1683, "") = "Inactive", "Yes", "No")</f>
        <v>No</v>
      </c>
      <c r="D1662" s="14" t="s">
        <v>53</v>
      </c>
      <c r="E1662" s="51">
        <v>44930</v>
      </c>
      <c r="F1662" s="14">
        <v>32</v>
      </c>
      <c r="G1662" s="17">
        <v>2553.92</v>
      </c>
      <c r="H1662" s="27">
        <v>2048.64</v>
      </c>
      <c r="I1662">
        <f>YEAR(Table1[[#This Row],[Date]])</f>
        <v>2023</v>
      </c>
      <c r="J1662" t="str">
        <f>"Q" &amp; ROUNDUP(MONTH(Table1[[#This Row],[Date]])/3, 0) &amp; "'" &amp; RIGHT(YEAR(Table1[[#This Row],[Date]]), 2)</f>
        <v>Q1'23</v>
      </c>
      <c r="K1662" t="str">
        <f>VLOOKUP(Table1[[#This Row],[Store ID]],Table3[[Store ID]:[City]],4,FALSE)</f>
        <v>Los Angeles</v>
      </c>
      <c r="L1662" t="str">
        <f>VLOOKUP(Table1[[#This Row],[Product Code]],Table4[[Product Code]:[Brand]],5,FALSE)</f>
        <v>HP</v>
      </c>
      <c r="M1662" t="str">
        <f>VLOOKUP(Table1[[#This Row],[Product Code]],Table4[[Product Code]:[Product Category]],3,FALSE)</f>
        <v>Laptops</v>
      </c>
      <c r="N1662" t="str">
        <f>_xlfn.XLOOKUP(Table1[[#This Row],[Product Code]],Table4[Product Code],Table4[Subcategory])</f>
        <v>Ultrabooks</v>
      </c>
    </row>
    <row r="1663" spans="2:14" x14ac:dyDescent="0.3">
      <c r="B1663" s="26" t="s">
        <v>17</v>
      </c>
      <c r="C1663" s="26" t="str">
        <f>IF(_xlfn.XLOOKUP(TRIM(Table1[[#This Row],[Store ID]]), 'Stores Details'!B1665:B1684, 'Stores Details'!G1665:G1684, "") = "Inactive", "Yes", "No")</f>
        <v>No</v>
      </c>
      <c r="D1663" s="14" t="s">
        <v>37</v>
      </c>
      <c r="E1663" s="51">
        <v>45465</v>
      </c>
      <c r="F1663" s="14">
        <v>16</v>
      </c>
      <c r="G1663" s="17">
        <v>23543.360000000001</v>
      </c>
      <c r="H1663" s="27">
        <v>15930.4</v>
      </c>
      <c r="I1663">
        <f>YEAR(Table1[[#This Row],[Date]])</f>
        <v>2024</v>
      </c>
      <c r="J1663" t="str">
        <f>"Q" &amp; ROUNDUP(MONTH(Table1[[#This Row],[Date]])/3, 0) &amp; "'" &amp; RIGHT(YEAR(Table1[[#This Row],[Date]]), 2)</f>
        <v>Q2'24</v>
      </c>
      <c r="K1663" t="str">
        <f>VLOOKUP(Table1[[#This Row],[Store ID]],Table3[[Store ID]:[City]],4,FALSE)</f>
        <v>Richmond</v>
      </c>
      <c r="L1663" t="str">
        <f>VLOOKUP(Table1[[#This Row],[Product Code]],Table4[[Product Code]:[Brand]],5,FALSE)</f>
        <v>VoltEdge</v>
      </c>
      <c r="M1663" t="str">
        <f>VLOOKUP(Table1[[#This Row],[Product Code]],Table4[[Product Code]:[Product Category]],3,FALSE)</f>
        <v>Smart Gadgets</v>
      </c>
      <c r="N1663" t="str">
        <f>_xlfn.XLOOKUP(Table1[[#This Row],[Product Code]],Table4[Product Code],Table4[Subcategory])</f>
        <v>Fitness Bands</v>
      </c>
    </row>
    <row r="1664" spans="2:14" x14ac:dyDescent="0.3">
      <c r="B1664" s="26" t="s">
        <v>14</v>
      </c>
      <c r="C1664" s="26" t="str">
        <f>IF(_xlfn.XLOOKUP(TRIM(Table1[[#This Row],[Store ID]]), 'Stores Details'!B1666:B1685, 'Stores Details'!G1666:G1685, "") = "Inactive", "Yes", "No")</f>
        <v>No</v>
      </c>
      <c r="D1664" s="14" t="s">
        <v>50</v>
      </c>
      <c r="E1664" s="51">
        <v>45514</v>
      </c>
      <c r="F1664" s="14">
        <v>14</v>
      </c>
      <c r="G1664" s="17">
        <v>16770.88</v>
      </c>
      <c r="H1664" s="27">
        <v>12355.699999999999</v>
      </c>
      <c r="I1664">
        <f>YEAR(Table1[[#This Row],[Date]])</f>
        <v>2024</v>
      </c>
      <c r="J1664" t="str">
        <f>"Q" &amp; ROUNDUP(MONTH(Table1[[#This Row],[Date]])/3, 0) &amp; "'" &amp; RIGHT(YEAR(Table1[[#This Row],[Date]]), 2)</f>
        <v>Q3'24</v>
      </c>
      <c r="K1664" t="str">
        <f>VLOOKUP(Table1[[#This Row],[Store ID]],Table3[[Store ID]:[City]],4,FALSE)</f>
        <v>Los Angeles</v>
      </c>
      <c r="L1664" t="str">
        <f>VLOOKUP(Table1[[#This Row],[Product Code]],Table4[[Product Code]:[Brand]],5,FALSE)</f>
        <v>VoltEdge</v>
      </c>
      <c r="M1664" t="str">
        <f>VLOOKUP(Table1[[#This Row],[Product Code]],Table4[[Product Code]:[Product Category]],3,FALSE)</f>
        <v>Smart Gadgets</v>
      </c>
      <c r="N1664" t="str">
        <f>_xlfn.XLOOKUP(Table1[[#This Row],[Product Code]],Table4[Product Code],Table4[Subcategory])</f>
        <v>Fitness Bands</v>
      </c>
    </row>
    <row r="1665" spans="2:14" x14ac:dyDescent="0.3">
      <c r="B1665" s="26" t="s">
        <v>19</v>
      </c>
      <c r="C1665" s="26" t="str">
        <f>IF(_xlfn.XLOOKUP(TRIM(Table1[[#This Row],[Store ID]]), 'Stores Details'!B1667:B1686, 'Stores Details'!G1667:G1686, "") = "Inactive", "Yes", "No")</f>
        <v>No</v>
      </c>
      <c r="D1665" s="14" t="s">
        <v>55</v>
      </c>
      <c r="E1665" s="51">
        <v>45213</v>
      </c>
      <c r="F1665" s="14">
        <v>32</v>
      </c>
      <c r="G1665" s="17">
        <v>33718.080000000002</v>
      </c>
      <c r="H1665" s="27">
        <v>20882.240000000002</v>
      </c>
      <c r="I1665">
        <f>YEAR(Table1[[#This Row],[Date]])</f>
        <v>2023</v>
      </c>
      <c r="J1665" t="str">
        <f>"Q" &amp; ROUNDUP(MONTH(Table1[[#This Row],[Date]])/3, 0) &amp; "'" &amp; RIGHT(YEAR(Table1[[#This Row],[Date]]), 2)</f>
        <v>Q4'23</v>
      </c>
      <c r="K1665" t="str">
        <f>VLOOKUP(Table1[[#This Row],[Store ID]],Table3[[Store ID]:[City]],4,FALSE)</f>
        <v>Honolulu</v>
      </c>
      <c r="L1665" t="str">
        <f>VLOOKUP(Table1[[#This Row],[Product Code]],Table4[[Product Code]:[Brand]],5,FALSE)</f>
        <v>Sony</v>
      </c>
      <c r="M1665" t="str">
        <f>VLOOKUP(Table1[[#This Row],[Product Code]],Table4[[Product Code]:[Product Category]],3,FALSE)</f>
        <v>Smart Gadgets</v>
      </c>
      <c r="N1665" t="str">
        <f>_xlfn.XLOOKUP(Table1[[#This Row],[Product Code]],Table4[Product Code],Table4[Subcategory])</f>
        <v>Fitness Bands</v>
      </c>
    </row>
    <row r="1666" spans="2:14" x14ac:dyDescent="0.3">
      <c r="B1666" s="26" t="s">
        <v>29</v>
      </c>
      <c r="C1666" s="26" t="str">
        <f>IF(_xlfn.XLOOKUP(TRIM(Table1[[#This Row],[Store ID]]), 'Stores Details'!B1668:B1687, 'Stores Details'!G1668:G1687, "") = "Inactive", "Yes", "No")</f>
        <v>No</v>
      </c>
      <c r="D1666" s="14" t="s">
        <v>35</v>
      </c>
      <c r="E1666" s="51">
        <v>45490</v>
      </c>
      <c r="F1666" s="14">
        <v>14</v>
      </c>
      <c r="G1666" s="17">
        <v>5588.2400000000007</v>
      </c>
      <c r="H1666" s="27">
        <v>4222.96</v>
      </c>
      <c r="I1666">
        <f>YEAR(Table1[[#This Row],[Date]])</f>
        <v>2024</v>
      </c>
      <c r="J1666" t="str">
        <f>"Q" &amp; ROUNDUP(MONTH(Table1[[#This Row],[Date]])/3, 0) &amp; "'" &amp; RIGHT(YEAR(Table1[[#This Row],[Date]]), 2)</f>
        <v>Q3'24</v>
      </c>
      <c r="K1666" t="str">
        <f>VLOOKUP(Table1[[#This Row],[Store ID]],Table3[[Store ID]:[City]],4,FALSE)</f>
        <v>Kansas City</v>
      </c>
      <c r="L1666" t="str">
        <f>VLOOKUP(Table1[[#This Row],[Product Code]],Table4[[Product Code]:[Brand]],5,FALSE)</f>
        <v>Dell</v>
      </c>
      <c r="M1666" t="str">
        <f>VLOOKUP(Table1[[#This Row],[Product Code]],Table4[[Product Code]:[Product Category]],3,FALSE)</f>
        <v>Smart Gadgets</v>
      </c>
      <c r="N1666" t="str">
        <f>_xlfn.XLOOKUP(Table1[[#This Row],[Product Code]],Table4[Product Code],Table4[Subcategory])</f>
        <v>Streaming Devices</v>
      </c>
    </row>
    <row r="1667" spans="2:14" x14ac:dyDescent="0.3">
      <c r="B1667" s="26" t="s">
        <v>18</v>
      </c>
      <c r="C1667" s="26" t="str">
        <f>IF(_xlfn.XLOOKUP(TRIM(Table1[[#This Row],[Store ID]]), 'Stores Details'!B1669:B1688, 'Stores Details'!G1669:G1688, "") = "Inactive", "Yes", "No")</f>
        <v>No</v>
      </c>
      <c r="D1667" s="14" t="s">
        <v>44</v>
      </c>
      <c r="E1667" s="51">
        <v>45296</v>
      </c>
      <c r="F1667" s="14">
        <v>14</v>
      </c>
      <c r="G1667" s="17">
        <v>13258.699999999999</v>
      </c>
      <c r="H1667" s="27">
        <v>9343.32</v>
      </c>
      <c r="I1667">
        <f>YEAR(Table1[[#This Row],[Date]])</f>
        <v>2024</v>
      </c>
      <c r="J1667" t="str">
        <f>"Q" &amp; ROUNDUP(MONTH(Table1[[#This Row],[Date]])/3, 0) &amp; "'" &amp; RIGHT(YEAR(Table1[[#This Row],[Date]]), 2)</f>
        <v>Q1'24</v>
      </c>
      <c r="K1667" t="str">
        <f>VLOOKUP(Table1[[#This Row],[Store ID]],Table3[[Store ID]:[City]],4,FALSE)</f>
        <v>Minneapolis</v>
      </c>
      <c r="L1667" t="str">
        <f>VLOOKUP(Table1[[#This Row],[Product Code]],Table4[[Product Code]:[Brand]],5,FALSE)</f>
        <v>Bose</v>
      </c>
      <c r="M1667" t="str">
        <f>VLOOKUP(Table1[[#This Row],[Product Code]],Table4[[Product Code]:[Product Category]],3,FALSE)</f>
        <v>Accessories</v>
      </c>
      <c r="N1667" t="str">
        <f>_xlfn.XLOOKUP(Table1[[#This Row],[Product Code]],Table4[Product Code],Table4[Subcategory])</f>
        <v>Keyboards</v>
      </c>
    </row>
    <row r="1668" spans="2:14" x14ac:dyDescent="0.3">
      <c r="B1668" s="26" t="s">
        <v>14</v>
      </c>
      <c r="C1668" s="26" t="str">
        <f>IF(_xlfn.XLOOKUP(TRIM(Table1[[#This Row],[Store ID]]), 'Stores Details'!B1670:B1689, 'Stores Details'!G1670:G1689, "") = "Inactive", "Yes", "No")</f>
        <v>No</v>
      </c>
      <c r="D1668" s="14" t="s">
        <v>38</v>
      </c>
      <c r="E1668" s="51">
        <v>45488</v>
      </c>
      <c r="F1668" s="14">
        <v>7</v>
      </c>
      <c r="G1668" s="17">
        <v>8194.4800000000014</v>
      </c>
      <c r="H1668" s="27">
        <v>6546.19</v>
      </c>
      <c r="I1668">
        <f>YEAR(Table1[[#This Row],[Date]])</f>
        <v>2024</v>
      </c>
      <c r="J1668" t="str">
        <f>"Q" &amp; ROUNDUP(MONTH(Table1[[#This Row],[Date]])/3, 0) &amp; "'" &amp; RIGHT(YEAR(Table1[[#This Row],[Date]]), 2)</f>
        <v>Q3'24</v>
      </c>
      <c r="K1668" t="str">
        <f>VLOOKUP(Table1[[#This Row],[Store ID]],Table3[[Store ID]:[City]],4,FALSE)</f>
        <v>Los Angeles</v>
      </c>
      <c r="L1668" t="str">
        <f>VLOOKUP(Table1[[#This Row],[Product Code]],Table4[[Product Code]:[Brand]],5,FALSE)</f>
        <v>HP</v>
      </c>
      <c r="M1668" t="str">
        <f>VLOOKUP(Table1[[#This Row],[Product Code]],Table4[[Product Code]:[Product Category]],3,FALSE)</f>
        <v>Gaming Consoles</v>
      </c>
      <c r="N1668" t="str">
        <f>_xlfn.XLOOKUP(Table1[[#This Row],[Product Code]],Table4[Product Code],Table4[Subcategory])</f>
        <v>Game Consoles</v>
      </c>
    </row>
    <row r="1669" spans="2:14" x14ac:dyDescent="0.3">
      <c r="B1669" s="26" t="s">
        <v>28</v>
      </c>
      <c r="C1669" s="26" t="str">
        <f>IF(_xlfn.XLOOKUP(TRIM(Table1[[#This Row],[Store ID]]), 'Stores Details'!B1671:B1690, 'Stores Details'!G1671:G1690, "") = "Inactive", "Yes", "No")</f>
        <v>No</v>
      </c>
      <c r="D1669" s="14" t="s">
        <v>40</v>
      </c>
      <c r="E1669" s="51">
        <v>45640</v>
      </c>
      <c r="F1669" s="14">
        <v>22</v>
      </c>
      <c r="G1669" s="17">
        <v>29783.379999999997</v>
      </c>
      <c r="H1669" s="27">
        <v>21438.120000000003</v>
      </c>
      <c r="I1669">
        <f>YEAR(Table1[[#This Row],[Date]])</f>
        <v>2024</v>
      </c>
      <c r="J1669" t="str">
        <f>"Q" &amp; ROUNDUP(MONTH(Table1[[#This Row],[Date]])/3, 0) &amp; "'" &amp; RIGHT(YEAR(Table1[[#This Row],[Date]]), 2)</f>
        <v>Q4'24</v>
      </c>
      <c r="K1669" t="str">
        <f>VLOOKUP(Table1[[#This Row],[Store ID]],Table3[[Store ID]:[City]],4,FALSE)</f>
        <v>Portland</v>
      </c>
      <c r="L1669" t="str">
        <f>VLOOKUP(Table1[[#This Row],[Product Code]],Table4[[Product Code]:[Brand]],5,FALSE)</f>
        <v>HP</v>
      </c>
      <c r="M1669" t="str">
        <f>VLOOKUP(Table1[[#This Row],[Product Code]],Table4[[Product Code]:[Product Category]],3,FALSE)</f>
        <v>Gaming Consoles</v>
      </c>
      <c r="N1669" t="str">
        <f>_xlfn.XLOOKUP(Table1[[#This Row],[Product Code]],Table4[Product Code],Table4[Subcategory])</f>
        <v>Game Consoles</v>
      </c>
    </row>
    <row r="1670" spans="2:14" x14ac:dyDescent="0.3">
      <c r="B1670" s="26" t="s">
        <v>14</v>
      </c>
      <c r="C1670" s="26" t="str">
        <f>IF(_xlfn.XLOOKUP(TRIM(Table1[[#This Row],[Store ID]]), 'Stores Details'!B1672:B1691, 'Stores Details'!G1672:G1691, "") = "Inactive", "Yes", "No")</f>
        <v>No</v>
      </c>
      <c r="D1670" s="14" t="s">
        <v>52</v>
      </c>
      <c r="E1670" s="51">
        <v>45218</v>
      </c>
      <c r="F1670" s="14">
        <v>29</v>
      </c>
      <c r="G1670" s="17">
        <v>7818.9800000000005</v>
      </c>
      <c r="H1670" s="27">
        <v>4752.8099999999995</v>
      </c>
      <c r="I1670">
        <f>YEAR(Table1[[#This Row],[Date]])</f>
        <v>2023</v>
      </c>
      <c r="J1670" t="str">
        <f>"Q" &amp; ROUNDUP(MONTH(Table1[[#This Row],[Date]])/3, 0) &amp; "'" &amp; RIGHT(YEAR(Table1[[#This Row],[Date]]), 2)</f>
        <v>Q4'23</v>
      </c>
      <c r="K1670" t="str">
        <f>VLOOKUP(Table1[[#This Row],[Store ID]],Table3[[Store ID]:[City]],4,FALSE)</f>
        <v>Los Angeles</v>
      </c>
      <c r="L1670" t="str">
        <f>VLOOKUP(Table1[[#This Row],[Product Code]],Table4[[Product Code]:[Brand]],5,FALSE)</f>
        <v>ASUS</v>
      </c>
      <c r="M1670" t="str">
        <f>VLOOKUP(Table1[[#This Row],[Product Code]],Table4[[Product Code]:[Product Category]],3,FALSE)</f>
        <v>Accessories</v>
      </c>
      <c r="N1670" t="str">
        <f>_xlfn.XLOOKUP(Table1[[#This Row],[Product Code]],Table4[Product Code],Table4[Subcategory])</f>
        <v>Chargers</v>
      </c>
    </row>
    <row r="1671" spans="2:14" x14ac:dyDescent="0.3">
      <c r="B1671" s="26" t="s">
        <v>27</v>
      </c>
      <c r="C1671" s="26" t="str">
        <f>IF(_xlfn.XLOOKUP(TRIM(Table1[[#This Row],[Store ID]]), 'Stores Details'!B1673:B1692, 'Stores Details'!G1673:G1692, "") = "Inactive", "Yes", "No")</f>
        <v>No</v>
      </c>
      <c r="D1671" s="14" t="s">
        <v>43</v>
      </c>
      <c r="E1671" s="51">
        <v>45403</v>
      </c>
      <c r="F1671" s="14">
        <v>2</v>
      </c>
      <c r="G1671" s="17">
        <v>2662.14</v>
      </c>
      <c r="H1671" s="27">
        <v>1635.24</v>
      </c>
      <c r="I1671">
        <f>YEAR(Table1[[#This Row],[Date]])</f>
        <v>2024</v>
      </c>
      <c r="J1671" t="str">
        <f>"Q" &amp; ROUNDUP(MONTH(Table1[[#This Row],[Date]])/3, 0) &amp; "'" &amp; RIGHT(YEAR(Table1[[#This Row],[Date]]), 2)</f>
        <v>Q2'24</v>
      </c>
      <c r="K1671" t="str">
        <f>VLOOKUP(Table1[[#This Row],[Store ID]],Table3[[Store ID]:[City]],4,FALSE)</f>
        <v>New York</v>
      </c>
      <c r="L1671" t="str">
        <f>VLOOKUP(Table1[[#This Row],[Product Code]],Table4[[Product Code]:[Brand]],5,FALSE)</f>
        <v>Apple</v>
      </c>
      <c r="M1671" t="str">
        <f>VLOOKUP(Table1[[#This Row],[Product Code]],Table4[[Product Code]:[Product Category]],3,FALSE)</f>
        <v>Smart Gadgets</v>
      </c>
      <c r="N1671" t="str">
        <f>_xlfn.XLOOKUP(Table1[[#This Row],[Product Code]],Table4[Product Code],Table4[Subcategory])</f>
        <v>Smartwatches</v>
      </c>
    </row>
    <row r="1672" spans="2:14" x14ac:dyDescent="0.3">
      <c r="B1672" s="26" t="s">
        <v>24</v>
      </c>
      <c r="C1672" s="26" t="str">
        <f>IF(_xlfn.XLOOKUP(TRIM(Table1[[#This Row],[Store ID]]), 'Stores Details'!B1674:B1693, 'Stores Details'!G1674:G1693, "") = "Inactive", "Yes", "No")</f>
        <v>No</v>
      </c>
      <c r="D1672" s="14" t="s">
        <v>50</v>
      </c>
      <c r="E1672" s="51">
        <v>44948</v>
      </c>
      <c r="F1672" s="14">
        <v>27</v>
      </c>
      <c r="G1672" s="17">
        <v>32343.840000000004</v>
      </c>
      <c r="H1672" s="27">
        <v>23828.85</v>
      </c>
      <c r="I1672">
        <f>YEAR(Table1[[#This Row],[Date]])</f>
        <v>2023</v>
      </c>
      <c r="J1672" t="str">
        <f>"Q" &amp; ROUNDUP(MONTH(Table1[[#This Row],[Date]])/3, 0) &amp; "'" &amp; RIGHT(YEAR(Table1[[#This Row],[Date]]), 2)</f>
        <v>Q1'23</v>
      </c>
      <c r="K1672" t="str">
        <f>VLOOKUP(Table1[[#This Row],[Store ID]],Table3[[Store ID]:[City]],4,FALSE)</f>
        <v>Atlanta</v>
      </c>
      <c r="L1672" t="str">
        <f>VLOOKUP(Table1[[#This Row],[Product Code]],Table4[[Product Code]:[Brand]],5,FALSE)</f>
        <v>VoltEdge</v>
      </c>
      <c r="M1672" t="str">
        <f>VLOOKUP(Table1[[#This Row],[Product Code]],Table4[[Product Code]:[Product Category]],3,FALSE)</f>
        <v>Smart Gadgets</v>
      </c>
      <c r="N1672" t="str">
        <f>_xlfn.XLOOKUP(Table1[[#This Row],[Product Code]],Table4[Product Code],Table4[Subcategory])</f>
        <v>Fitness Bands</v>
      </c>
    </row>
    <row r="1673" spans="2:14" x14ac:dyDescent="0.3">
      <c r="B1673" s="26" t="s">
        <v>27</v>
      </c>
      <c r="C1673" s="26" t="str">
        <f>IF(_xlfn.XLOOKUP(TRIM(Table1[[#This Row],[Store ID]]), 'Stores Details'!B1675:B1694, 'Stores Details'!G1675:G1694, "") = "Inactive", "Yes", "No")</f>
        <v>No</v>
      </c>
      <c r="D1673" s="14" t="s">
        <v>69</v>
      </c>
      <c r="E1673" s="51">
        <v>45602</v>
      </c>
      <c r="F1673" s="14">
        <v>27</v>
      </c>
      <c r="G1673" s="17">
        <v>28753.920000000002</v>
      </c>
      <c r="H1673" s="27">
        <v>18540.09</v>
      </c>
      <c r="I1673">
        <f>YEAR(Table1[[#This Row],[Date]])</f>
        <v>2024</v>
      </c>
      <c r="J1673" t="str">
        <f>"Q" &amp; ROUNDUP(MONTH(Table1[[#This Row],[Date]])/3, 0) &amp; "'" &amp; RIGHT(YEAR(Table1[[#This Row],[Date]]), 2)</f>
        <v>Q4'24</v>
      </c>
      <c r="K1673" t="str">
        <f>VLOOKUP(Table1[[#This Row],[Store ID]],Table3[[Store ID]:[City]],4,FALSE)</f>
        <v>New York</v>
      </c>
      <c r="L1673" t="str">
        <f>VLOOKUP(Table1[[#This Row],[Product Code]],Table4[[Product Code]:[Brand]],5,FALSE)</f>
        <v>VoltEdge</v>
      </c>
      <c r="M1673" t="str">
        <f>VLOOKUP(Table1[[#This Row],[Product Code]],Table4[[Product Code]:[Product Category]],3,FALSE)</f>
        <v>Gaming Consoles</v>
      </c>
      <c r="N1673" t="str">
        <f>_xlfn.XLOOKUP(Table1[[#This Row],[Product Code]],Table4[Product Code],Table4[Subcategory])</f>
        <v>VR Headsets</v>
      </c>
    </row>
    <row r="1674" spans="2:14" x14ac:dyDescent="0.3">
      <c r="B1674" s="26" t="s">
        <v>21</v>
      </c>
      <c r="C1674" s="26" t="str">
        <f>IF(_xlfn.XLOOKUP(TRIM(Table1[[#This Row],[Store ID]]), 'Stores Details'!B1676:B1695, 'Stores Details'!G1676:G1695, "") = "Inactive", "Yes", "No")</f>
        <v>No</v>
      </c>
      <c r="D1674" s="14" t="s">
        <v>45</v>
      </c>
      <c r="E1674" s="51">
        <v>45339</v>
      </c>
      <c r="F1674" s="14">
        <v>25</v>
      </c>
      <c r="G1674" s="17">
        <v>16796.25</v>
      </c>
      <c r="H1674" s="27">
        <v>13264.75</v>
      </c>
      <c r="I1674">
        <f>YEAR(Table1[[#This Row],[Date]])</f>
        <v>2024</v>
      </c>
      <c r="J1674" t="str">
        <f>"Q" &amp; ROUNDUP(MONTH(Table1[[#This Row],[Date]])/3, 0) &amp; "'" &amp; RIGHT(YEAR(Table1[[#This Row],[Date]]), 2)</f>
        <v>Q1'24</v>
      </c>
      <c r="K1674" t="str">
        <f>VLOOKUP(Table1[[#This Row],[Store ID]],Table3[[Store ID]:[City]],4,FALSE)</f>
        <v>Raleigh</v>
      </c>
      <c r="L1674" t="str">
        <f>VLOOKUP(Table1[[#This Row],[Product Code]],Table4[[Product Code]:[Brand]],5,FALSE)</f>
        <v>VoltEdge</v>
      </c>
      <c r="M1674" t="str">
        <f>VLOOKUP(Table1[[#This Row],[Product Code]],Table4[[Product Code]:[Product Category]],3,FALSE)</f>
        <v>Accessories</v>
      </c>
      <c r="N1674" t="str">
        <f>_xlfn.XLOOKUP(Table1[[#This Row],[Product Code]],Table4[Product Code],Table4[Subcategory])</f>
        <v>Chargers</v>
      </c>
    </row>
    <row r="1675" spans="2:14" x14ac:dyDescent="0.3">
      <c r="B1675" s="26" t="s">
        <v>21</v>
      </c>
      <c r="C1675" s="26" t="str">
        <f>IF(_xlfn.XLOOKUP(TRIM(Table1[[#This Row],[Store ID]]), 'Stores Details'!B1677:B1696, 'Stores Details'!G1677:G1696, "") = "Inactive", "Yes", "No")</f>
        <v>No</v>
      </c>
      <c r="D1675" s="14" t="s">
        <v>75</v>
      </c>
      <c r="E1675" s="51">
        <v>45001</v>
      </c>
      <c r="F1675" s="14">
        <v>29</v>
      </c>
      <c r="G1675" s="17">
        <v>4728.4500000000007</v>
      </c>
      <c r="H1675" s="27">
        <v>3657.19</v>
      </c>
      <c r="I1675">
        <f>YEAR(Table1[[#This Row],[Date]])</f>
        <v>2023</v>
      </c>
      <c r="J1675" t="str">
        <f>"Q" &amp; ROUNDUP(MONTH(Table1[[#This Row],[Date]])/3, 0) &amp; "'" &amp; RIGHT(YEAR(Table1[[#This Row],[Date]]), 2)</f>
        <v>Q1'23</v>
      </c>
      <c r="K1675" t="str">
        <f>VLOOKUP(Table1[[#This Row],[Store ID]],Table3[[Store ID]:[City]],4,FALSE)</f>
        <v>Raleigh</v>
      </c>
      <c r="L1675" t="str">
        <f>VLOOKUP(Table1[[#This Row],[Product Code]],Table4[[Product Code]:[Brand]],5,FALSE)</f>
        <v>VoltEdge</v>
      </c>
      <c r="M1675" t="str">
        <f>VLOOKUP(Table1[[#This Row],[Product Code]],Table4[[Product Code]:[Product Category]],3,FALSE)</f>
        <v>Accessories</v>
      </c>
      <c r="N1675" t="str">
        <f>_xlfn.XLOOKUP(Table1[[#This Row],[Product Code]],Table4[Product Code],Table4[Subcategory])</f>
        <v>Keyboards</v>
      </c>
    </row>
    <row r="1676" spans="2:14" x14ac:dyDescent="0.3">
      <c r="B1676" s="26" t="s">
        <v>18</v>
      </c>
      <c r="C1676" s="26" t="str">
        <f>IF(_xlfn.XLOOKUP(TRIM(Table1[[#This Row],[Store ID]]), 'Stores Details'!B1678:B1697, 'Stores Details'!G1678:G1697, "") = "Inactive", "Yes", "No")</f>
        <v>No</v>
      </c>
      <c r="D1676" s="14" t="s">
        <v>35</v>
      </c>
      <c r="E1676" s="51">
        <v>45300</v>
      </c>
      <c r="F1676" s="14">
        <v>15</v>
      </c>
      <c r="G1676" s="17">
        <v>5987.4000000000005</v>
      </c>
      <c r="H1676" s="27">
        <v>4524.5999999999995</v>
      </c>
      <c r="I1676">
        <f>YEAR(Table1[[#This Row],[Date]])</f>
        <v>2024</v>
      </c>
      <c r="J1676" t="str">
        <f>"Q" &amp; ROUNDUP(MONTH(Table1[[#This Row],[Date]])/3, 0) &amp; "'" &amp; RIGHT(YEAR(Table1[[#This Row],[Date]]), 2)</f>
        <v>Q1'24</v>
      </c>
      <c r="K1676" t="str">
        <f>VLOOKUP(Table1[[#This Row],[Store ID]],Table3[[Store ID]:[City]],4,FALSE)</f>
        <v>Minneapolis</v>
      </c>
      <c r="L1676" t="str">
        <f>VLOOKUP(Table1[[#This Row],[Product Code]],Table4[[Product Code]:[Brand]],5,FALSE)</f>
        <v>Dell</v>
      </c>
      <c r="M1676" t="str">
        <f>VLOOKUP(Table1[[#This Row],[Product Code]],Table4[[Product Code]:[Product Category]],3,FALSE)</f>
        <v>Smart Gadgets</v>
      </c>
      <c r="N1676" t="str">
        <f>_xlfn.XLOOKUP(Table1[[#This Row],[Product Code]],Table4[Product Code],Table4[Subcategory])</f>
        <v>Streaming Devices</v>
      </c>
    </row>
    <row r="1677" spans="2:14" x14ac:dyDescent="0.3">
      <c r="B1677" s="26" t="s">
        <v>16</v>
      </c>
      <c r="C1677" s="26" t="str">
        <f>IF(_xlfn.XLOOKUP(TRIM(Table1[[#This Row],[Store ID]]), 'Stores Details'!B1679:B1698, 'Stores Details'!G1679:G1698, "") = "Inactive", "Yes", "No")</f>
        <v>No</v>
      </c>
      <c r="D1677" s="14" t="s">
        <v>68</v>
      </c>
      <c r="E1677" s="51">
        <v>44949</v>
      </c>
      <c r="F1677" s="14">
        <v>24</v>
      </c>
      <c r="G1677" s="17">
        <v>25053.120000000003</v>
      </c>
      <c r="H1677" s="27">
        <v>15456.96</v>
      </c>
      <c r="I1677">
        <f>YEAR(Table1[[#This Row],[Date]])</f>
        <v>2023</v>
      </c>
      <c r="J1677" t="str">
        <f>"Q" &amp; ROUNDUP(MONTH(Table1[[#This Row],[Date]])/3, 0) &amp; "'" &amp; RIGHT(YEAR(Table1[[#This Row],[Date]]), 2)</f>
        <v>Q1'23</v>
      </c>
      <c r="K1677" t="str">
        <f>VLOOKUP(Table1[[#This Row],[Store ID]],Table3[[Store ID]:[City]],4,FALSE)</f>
        <v>Chicago</v>
      </c>
      <c r="L1677" t="str">
        <f>VLOOKUP(Table1[[#This Row],[Product Code]],Table4[[Product Code]:[Brand]],5,FALSE)</f>
        <v>Apple</v>
      </c>
      <c r="M1677" t="str">
        <f>VLOOKUP(Table1[[#This Row],[Product Code]],Table4[[Product Code]:[Product Category]],3,FALSE)</f>
        <v>Gaming Consoles</v>
      </c>
      <c r="N1677" t="str">
        <f>_xlfn.XLOOKUP(Table1[[#This Row],[Product Code]],Table4[Product Code],Table4[Subcategory])</f>
        <v>VR Headsets</v>
      </c>
    </row>
    <row r="1678" spans="2:14" x14ac:dyDescent="0.3">
      <c r="B1678" s="26" t="s">
        <v>28</v>
      </c>
      <c r="C1678" s="26" t="str">
        <f>IF(_xlfn.XLOOKUP(TRIM(Table1[[#This Row],[Store ID]]), 'Stores Details'!B1680:B1699, 'Stores Details'!G1680:G1699, "") = "Inactive", "Yes", "No")</f>
        <v>No</v>
      </c>
      <c r="D1678" s="14" t="s">
        <v>77</v>
      </c>
      <c r="E1678" s="51">
        <v>45166</v>
      </c>
      <c r="F1678" s="14">
        <v>10</v>
      </c>
      <c r="G1678" s="17">
        <v>9650.5999999999985</v>
      </c>
      <c r="H1678" s="27">
        <v>7553</v>
      </c>
      <c r="I1678">
        <f>YEAR(Table1[[#This Row],[Date]])</f>
        <v>2023</v>
      </c>
      <c r="J1678" t="str">
        <f>"Q" &amp; ROUNDUP(MONTH(Table1[[#This Row],[Date]])/3, 0) &amp; "'" &amp; RIGHT(YEAR(Table1[[#This Row],[Date]]), 2)</f>
        <v>Q3'23</v>
      </c>
      <c r="K1678" t="str">
        <f>VLOOKUP(Table1[[#This Row],[Store ID]],Table3[[Store ID]:[City]],4,FALSE)</f>
        <v>Portland</v>
      </c>
      <c r="L1678" t="str">
        <f>VLOOKUP(Table1[[#This Row],[Product Code]],Table4[[Product Code]:[Brand]],5,FALSE)</f>
        <v>VoltEdge</v>
      </c>
      <c r="M1678" t="str">
        <f>VLOOKUP(Table1[[#This Row],[Product Code]],Table4[[Product Code]:[Product Category]],3,FALSE)</f>
        <v>Headphones</v>
      </c>
      <c r="N1678" t="str">
        <f>_xlfn.XLOOKUP(Table1[[#This Row],[Product Code]],Table4[Product Code],Table4[Subcategory])</f>
        <v>Wireless Earbuds</v>
      </c>
    </row>
    <row r="1679" spans="2:14" x14ac:dyDescent="0.3">
      <c r="B1679" s="26" t="s">
        <v>14</v>
      </c>
      <c r="C1679" s="26" t="str">
        <f>IF(_xlfn.XLOOKUP(TRIM(Table1[[#This Row],[Store ID]]), 'Stores Details'!B1681:B1700, 'Stores Details'!G1681:G1700, "") = "Inactive", "Yes", "No")</f>
        <v>No</v>
      </c>
      <c r="D1679" s="14" t="s">
        <v>54</v>
      </c>
      <c r="E1679" s="51">
        <v>45149</v>
      </c>
      <c r="F1679" s="14">
        <v>12</v>
      </c>
      <c r="G1679" s="17">
        <v>16836.12</v>
      </c>
      <c r="H1679" s="27">
        <v>10686.599999999999</v>
      </c>
      <c r="I1679">
        <f>YEAR(Table1[[#This Row],[Date]])</f>
        <v>2023</v>
      </c>
      <c r="J1679" t="str">
        <f>"Q" &amp; ROUNDUP(MONTH(Table1[[#This Row],[Date]])/3, 0) &amp; "'" &amp; RIGHT(YEAR(Table1[[#This Row],[Date]]), 2)</f>
        <v>Q3'23</v>
      </c>
      <c r="K1679" t="str">
        <f>VLOOKUP(Table1[[#This Row],[Store ID]],Table3[[Store ID]:[City]],4,FALSE)</f>
        <v>Los Angeles</v>
      </c>
      <c r="L1679" t="str">
        <f>VLOOKUP(Table1[[#This Row],[Product Code]],Table4[[Product Code]:[Brand]],5,FALSE)</f>
        <v>Apple</v>
      </c>
      <c r="M1679" t="str">
        <f>VLOOKUP(Table1[[#This Row],[Product Code]],Table4[[Product Code]:[Product Category]],3,FALSE)</f>
        <v>Gaming Consoles</v>
      </c>
      <c r="N1679" t="str">
        <f>_xlfn.XLOOKUP(Table1[[#This Row],[Product Code]],Table4[Product Code],Table4[Subcategory])</f>
        <v>Game Consoles</v>
      </c>
    </row>
    <row r="1680" spans="2:14" x14ac:dyDescent="0.3">
      <c r="B1680" s="26" t="s">
        <v>18</v>
      </c>
      <c r="C1680" s="26" t="str">
        <f>IF(_xlfn.XLOOKUP(TRIM(Table1[[#This Row],[Store ID]]), 'Stores Details'!B1682:B1701, 'Stores Details'!G1682:G1701, "") = "Inactive", "Yes", "No")</f>
        <v>No</v>
      </c>
      <c r="D1680" s="14" t="s">
        <v>42</v>
      </c>
      <c r="E1680" s="51">
        <v>45456</v>
      </c>
      <c r="F1680" s="14">
        <v>15</v>
      </c>
      <c r="G1680" s="17">
        <v>19134.149999999998</v>
      </c>
      <c r="H1680" s="27">
        <v>11930.85</v>
      </c>
      <c r="I1680">
        <f>YEAR(Table1[[#This Row],[Date]])</f>
        <v>2024</v>
      </c>
      <c r="J1680" t="str">
        <f>"Q" &amp; ROUNDUP(MONTH(Table1[[#This Row],[Date]])/3, 0) &amp; "'" &amp; RIGHT(YEAR(Table1[[#This Row],[Date]]), 2)</f>
        <v>Q2'24</v>
      </c>
      <c r="K1680" t="str">
        <f>VLOOKUP(Table1[[#This Row],[Store ID]],Table3[[Store ID]:[City]],4,FALSE)</f>
        <v>Minneapolis</v>
      </c>
      <c r="L1680" t="str">
        <f>VLOOKUP(Table1[[#This Row],[Product Code]],Table4[[Product Code]:[Brand]],5,FALSE)</f>
        <v>Dell</v>
      </c>
      <c r="M1680" t="str">
        <f>VLOOKUP(Table1[[#This Row],[Product Code]],Table4[[Product Code]:[Product Category]],3,FALSE)</f>
        <v>Headphones</v>
      </c>
      <c r="N1680" t="str">
        <f>_xlfn.XLOOKUP(Table1[[#This Row],[Product Code]],Table4[Product Code],Table4[Subcategory])</f>
        <v>Wired Headphones</v>
      </c>
    </row>
    <row r="1681" spans="2:14" x14ac:dyDescent="0.3">
      <c r="B1681" s="26" t="s">
        <v>26</v>
      </c>
      <c r="C1681" s="26" t="str">
        <f>IF(_xlfn.XLOOKUP(TRIM(Table1[[#This Row],[Store ID]]), 'Stores Details'!B1683:B1702, 'Stores Details'!G1683:G1702, "") = "Inactive", "Yes", "No")</f>
        <v>No</v>
      </c>
      <c r="D1681" s="14" t="s">
        <v>71</v>
      </c>
      <c r="E1681" s="51">
        <v>45093</v>
      </c>
      <c r="F1681" s="14">
        <v>2</v>
      </c>
      <c r="G1681" s="17">
        <v>518.54</v>
      </c>
      <c r="H1681" s="27">
        <v>338.94</v>
      </c>
      <c r="I1681">
        <f>YEAR(Table1[[#This Row],[Date]])</f>
        <v>2023</v>
      </c>
      <c r="J1681" t="str">
        <f>"Q" &amp; ROUNDUP(MONTH(Table1[[#This Row],[Date]])/3, 0) &amp; "'" &amp; RIGHT(YEAR(Table1[[#This Row],[Date]]), 2)</f>
        <v>Q2'23</v>
      </c>
      <c r="K1681" t="str">
        <f>VLOOKUP(Table1[[#This Row],[Store ID]],Table3[[Store ID]:[City]],4,FALSE)</f>
        <v>Philadelphia</v>
      </c>
      <c r="L1681" t="str">
        <f>VLOOKUP(Table1[[#This Row],[Product Code]],Table4[[Product Code]:[Brand]],5,FALSE)</f>
        <v>HP</v>
      </c>
      <c r="M1681" t="str">
        <f>VLOOKUP(Table1[[#This Row],[Product Code]],Table4[[Product Code]:[Product Category]],3,FALSE)</f>
        <v>Smart Gadgets</v>
      </c>
      <c r="N1681" t="str">
        <f>_xlfn.XLOOKUP(Table1[[#This Row],[Product Code]],Table4[Product Code],Table4[Subcategory])</f>
        <v>Smart Speakers</v>
      </c>
    </row>
    <row r="1682" spans="2:14" x14ac:dyDescent="0.3">
      <c r="B1682" s="26" t="s">
        <v>20</v>
      </c>
      <c r="C1682" s="26" t="str">
        <f>IF(_xlfn.XLOOKUP(TRIM(Table1[[#This Row],[Store ID]]), 'Stores Details'!B1684:B1703, 'Stores Details'!G1684:G1703, "") = "Inactive", "Yes", "No")</f>
        <v>No</v>
      </c>
      <c r="D1682" s="14" t="s">
        <v>34</v>
      </c>
      <c r="E1682" s="51">
        <v>45624</v>
      </c>
      <c r="F1682" s="14">
        <v>38</v>
      </c>
      <c r="G1682" s="17">
        <v>12279.699999999999</v>
      </c>
      <c r="H1682" s="27">
        <v>7594.68</v>
      </c>
      <c r="I1682">
        <f>YEAR(Table1[[#This Row],[Date]])</f>
        <v>2024</v>
      </c>
      <c r="J1682" t="str">
        <f>"Q" &amp; ROUNDUP(MONTH(Table1[[#This Row],[Date]])/3, 0) &amp; "'" &amp; RIGHT(YEAR(Table1[[#This Row],[Date]]), 2)</f>
        <v>Q4'24</v>
      </c>
      <c r="K1682" t="str">
        <f>VLOOKUP(Table1[[#This Row],[Store ID]],Table3[[Store ID]:[City]],4,FALSE)</f>
        <v>Denver</v>
      </c>
      <c r="L1682" t="str">
        <f>VLOOKUP(Table1[[#This Row],[Product Code]],Table4[[Product Code]:[Brand]],5,FALSE)</f>
        <v>Samsung</v>
      </c>
      <c r="M1682" t="str">
        <f>VLOOKUP(Table1[[#This Row],[Product Code]],Table4[[Product Code]:[Product Category]],3,FALSE)</f>
        <v>Gaming Consoles</v>
      </c>
      <c r="N1682" t="str">
        <f>_xlfn.XLOOKUP(Table1[[#This Row],[Product Code]],Table4[Product Code],Table4[Subcategory])</f>
        <v>Game Consoles</v>
      </c>
    </row>
    <row r="1683" spans="2:14" x14ac:dyDescent="0.3">
      <c r="B1683" s="26" t="s">
        <v>14</v>
      </c>
      <c r="C1683" s="26" t="str">
        <f>IF(_xlfn.XLOOKUP(TRIM(Table1[[#This Row],[Store ID]]), 'Stores Details'!B1685:B1704, 'Stores Details'!G1685:G1704, "") = "Inactive", "Yes", "No")</f>
        <v>No</v>
      </c>
      <c r="D1683" s="14" t="s">
        <v>56</v>
      </c>
      <c r="E1683" s="51">
        <v>45032</v>
      </c>
      <c r="F1683" s="14">
        <v>8</v>
      </c>
      <c r="G1683" s="17">
        <v>3060.64</v>
      </c>
      <c r="H1683" s="27">
        <v>2418.64</v>
      </c>
      <c r="I1683">
        <f>YEAR(Table1[[#This Row],[Date]])</f>
        <v>2023</v>
      </c>
      <c r="J1683" t="str">
        <f>"Q" &amp; ROUNDUP(MONTH(Table1[[#This Row],[Date]])/3, 0) &amp; "'" &amp; RIGHT(YEAR(Table1[[#This Row],[Date]]), 2)</f>
        <v>Q2'23</v>
      </c>
      <c r="K1683" t="str">
        <f>VLOOKUP(Table1[[#This Row],[Store ID]],Table3[[Store ID]:[City]],4,FALSE)</f>
        <v>Los Angeles</v>
      </c>
      <c r="L1683" t="str">
        <f>VLOOKUP(Table1[[#This Row],[Product Code]],Table4[[Product Code]:[Brand]],5,FALSE)</f>
        <v>Samsung</v>
      </c>
      <c r="M1683" t="str">
        <f>VLOOKUP(Table1[[#This Row],[Product Code]],Table4[[Product Code]:[Product Category]],3,FALSE)</f>
        <v>Gaming Consoles</v>
      </c>
      <c r="N1683" t="str">
        <f>_xlfn.XLOOKUP(Table1[[#This Row],[Product Code]],Table4[Product Code],Table4[Subcategory])</f>
        <v>VR Headsets</v>
      </c>
    </row>
    <row r="1684" spans="2:14" x14ac:dyDescent="0.3">
      <c r="B1684" s="26" t="s">
        <v>14</v>
      </c>
      <c r="C1684" s="26" t="str">
        <f>IF(_xlfn.XLOOKUP(TRIM(Table1[[#This Row],[Store ID]]), 'Stores Details'!B1686:B1705, 'Stores Details'!G1686:G1705, "") = "Inactive", "Yes", "No")</f>
        <v>No</v>
      </c>
      <c r="D1684" s="14" t="s">
        <v>70</v>
      </c>
      <c r="E1684" s="51">
        <v>45596</v>
      </c>
      <c r="F1684" s="14">
        <v>32</v>
      </c>
      <c r="G1684" s="17">
        <v>17387.52</v>
      </c>
      <c r="H1684" s="27">
        <v>12370.56</v>
      </c>
      <c r="I1684">
        <f>YEAR(Table1[[#This Row],[Date]])</f>
        <v>2024</v>
      </c>
      <c r="J1684" t="str">
        <f>"Q" &amp; ROUNDUP(MONTH(Table1[[#This Row],[Date]])/3, 0) &amp; "'" &amp; RIGHT(YEAR(Table1[[#This Row],[Date]]), 2)</f>
        <v>Q4'24</v>
      </c>
      <c r="K1684" t="str">
        <f>VLOOKUP(Table1[[#This Row],[Store ID]],Table3[[Store ID]:[City]],4,FALSE)</f>
        <v>Los Angeles</v>
      </c>
      <c r="L1684" t="str">
        <f>VLOOKUP(Table1[[#This Row],[Product Code]],Table4[[Product Code]:[Brand]],5,FALSE)</f>
        <v>VoltEdge</v>
      </c>
      <c r="M1684" t="str">
        <f>VLOOKUP(Table1[[#This Row],[Product Code]],Table4[[Product Code]:[Product Category]],3,FALSE)</f>
        <v>Headphones</v>
      </c>
      <c r="N1684" t="str">
        <f>_xlfn.XLOOKUP(Table1[[#This Row],[Product Code]],Table4[Product Code],Table4[Subcategory])</f>
        <v>Wireless Headphones</v>
      </c>
    </row>
    <row r="1685" spans="2:14" x14ac:dyDescent="0.3">
      <c r="B1685" s="26" t="s">
        <v>14</v>
      </c>
      <c r="C1685" s="26" t="str">
        <f>IF(_xlfn.XLOOKUP(TRIM(Table1[[#This Row],[Store ID]]), 'Stores Details'!B1687:B1706, 'Stores Details'!G1687:G1706, "") = "Inactive", "Yes", "No")</f>
        <v>No</v>
      </c>
      <c r="D1685" s="14" t="s">
        <v>46</v>
      </c>
      <c r="E1685" s="51">
        <v>45513</v>
      </c>
      <c r="F1685" s="14">
        <v>4</v>
      </c>
      <c r="G1685" s="17">
        <v>3533.6</v>
      </c>
      <c r="H1685" s="27">
        <v>2417.96</v>
      </c>
      <c r="I1685">
        <f>YEAR(Table1[[#This Row],[Date]])</f>
        <v>2024</v>
      </c>
      <c r="J1685" t="str">
        <f>"Q" &amp; ROUNDUP(MONTH(Table1[[#This Row],[Date]])/3, 0) &amp; "'" &amp; RIGHT(YEAR(Table1[[#This Row],[Date]]), 2)</f>
        <v>Q3'24</v>
      </c>
      <c r="K1685" t="str">
        <f>VLOOKUP(Table1[[#This Row],[Store ID]],Table3[[Store ID]:[City]],4,FALSE)</f>
        <v>Los Angeles</v>
      </c>
      <c r="L1685" t="str">
        <f>VLOOKUP(Table1[[#This Row],[Product Code]],Table4[[Product Code]:[Brand]],5,FALSE)</f>
        <v>Bose</v>
      </c>
      <c r="M1685" t="str">
        <f>VLOOKUP(Table1[[#This Row],[Product Code]],Table4[[Product Code]:[Product Category]],3,FALSE)</f>
        <v>Headphones</v>
      </c>
      <c r="N1685" t="str">
        <f>_xlfn.XLOOKUP(Table1[[#This Row],[Product Code]],Table4[Product Code],Table4[Subcategory])</f>
        <v>Wireless Headphones</v>
      </c>
    </row>
    <row r="1686" spans="2:14" x14ac:dyDescent="0.3">
      <c r="B1686" s="26" t="s">
        <v>14</v>
      </c>
      <c r="C1686" s="26" t="str">
        <f>IF(_xlfn.XLOOKUP(TRIM(Table1[[#This Row],[Store ID]]), 'Stores Details'!B1688:B1707, 'Stores Details'!G1688:G1707, "") = "Inactive", "Yes", "No")</f>
        <v>No</v>
      </c>
      <c r="D1686" s="14" t="s">
        <v>47</v>
      </c>
      <c r="E1686" s="51">
        <v>45587</v>
      </c>
      <c r="F1686" s="14">
        <v>23</v>
      </c>
      <c r="G1686" s="17">
        <v>30618.29</v>
      </c>
      <c r="H1686" s="27">
        <v>19106.330000000002</v>
      </c>
      <c r="I1686">
        <f>YEAR(Table1[[#This Row],[Date]])</f>
        <v>2024</v>
      </c>
      <c r="J1686" t="str">
        <f>"Q" &amp; ROUNDUP(MONTH(Table1[[#This Row],[Date]])/3, 0) &amp; "'" &amp; RIGHT(YEAR(Table1[[#This Row],[Date]]), 2)</f>
        <v>Q4'24</v>
      </c>
      <c r="K1686" t="str">
        <f>VLOOKUP(Table1[[#This Row],[Store ID]],Table3[[Store ID]:[City]],4,FALSE)</f>
        <v>Los Angeles</v>
      </c>
      <c r="L1686" t="str">
        <f>VLOOKUP(Table1[[#This Row],[Product Code]],Table4[[Product Code]:[Brand]],5,FALSE)</f>
        <v>Sony</v>
      </c>
      <c r="M1686" t="str">
        <f>VLOOKUP(Table1[[#This Row],[Product Code]],Table4[[Product Code]:[Product Category]],3,FALSE)</f>
        <v>Accessories</v>
      </c>
      <c r="N1686" t="str">
        <f>_xlfn.XLOOKUP(Table1[[#This Row],[Product Code]],Table4[Product Code],Table4[Subcategory])</f>
        <v>Keyboards</v>
      </c>
    </row>
    <row r="1687" spans="2:14" x14ac:dyDescent="0.3">
      <c r="B1687" s="26" t="s">
        <v>14</v>
      </c>
      <c r="C1687" s="26" t="str">
        <f>IF(_xlfn.XLOOKUP(TRIM(Table1[[#This Row],[Store ID]]), 'Stores Details'!B1689:B1708, 'Stores Details'!G1689:G1708, "") = "Inactive", "Yes", "No")</f>
        <v>No</v>
      </c>
      <c r="D1687" s="14" t="s">
        <v>56</v>
      </c>
      <c r="E1687" s="51">
        <v>45065</v>
      </c>
      <c r="F1687" s="14">
        <v>19</v>
      </c>
      <c r="G1687" s="17">
        <v>7269.0199999999995</v>
      </c>
      <c r="H1687" s="27">
        <v>5744.2699999999995</v>
      </c>
      <c r="I1687">
        <f>YEAR(Table1[[#This Row],[Date]])</f>
        <v>2023</v>
      </c>
      <c r="J1687" t="str">
        <f>"Q" &amp; ROUNDUP(MONTH(Table1[[#This Row],[Date]])/3, 0) &amp; "'" &amp; RIGHT(YEAR(Table1[[#This Row],[Date]]), 2)</f>
        <v>Q2'23</v>
      </c>
      <c r="K1687" t="str">
        <f>VLOOKUP(Table1[[#This Row],[Store ID]],Table3[[Store ID]:[City]],4,FALSE)</f>
        <v>Los Angeles</v>
      </c>
      <c r="L1687" t="str">
        <f>VLOOKUP(Table1[[#This Row],[Product Code]],Table4[[Product Code]:[Brand]],5,FALSE)</f>
        <v>Samsung</v>
      </c>
      <c r="M1687" t="str">
        <f>VLOOKUP(Table1[[#This Row],[Product Code]],Table4[[Product Code]:[Product Category]],3,FALSE)</f>
        <v>Gaming Consoles</v>
      </c>
      <c r="N1687" t="str">
        <f>_xlfn.XLOOKUP(Table1[[#This Row],[Product Code]],Table4[Product Code],Table4[Subcategory])</f>
        <v>VR Headsets</v>
      </c>
    </row>
    <row r="1688" spans="2:14" x14ac:dyDescent="0.3">
      <c r="B1688" s="26" t="s">
        <v>14</v>
      </c>
      <c r="C1688" s="26" t="str">
        <f>IF(_xlfn.XLOOKUP(TRIM(Table1[[#This Row],[Store ID]]), 'Stores Details'!B1690:B1709, 'Stores Details'!G1690:G1709, "") = "Inactive", "Yes", "No")</f>
        <v>No</v>
      </c>
      <c r="D1688" s="14" t="s">
        <v>72</v>
      </c>
      <c r="E1688" s="51">
        <v>45029</v>
      </c>
      <c r="F1688" s="14">
        <v>6</v>
      </c>
      <c r="G1688" s="17">
        <v>3218.88</v>
      </c>
      <c r="H1688" s="27">
        <v>2346.1799999999998</v>
      </c>
      <c r="I1688">
        <f>YEAR(Table1[[#This Row],[Date]])</f>
        <v>2023</v>
      </c>
      <c r="J1688" t="str">
        <f>"Q" &amp; ROUNDUP(MONTH(Table1[[#This Row],[Date]])/3, 0) &amp; "'" &amp; RIGHT(YEAR(Table1[[#This Row],[Date]]), 2)</f>
        <v>Q2'23</v>
      </c>
      <c r="K1688" t="str">
        <f>VLOOKUP(Table1[[#This Row],[Store ID]],Table3[[Store ID]:[City]],4,FALSE)</f>
        <v>Los Angeles</v>
      </c>
      <c r="L1688" t="str">
        <f>VLOOKUP(Table1[[#This Row],[Product Code]],Table4[[Product Code]:[Brand]],5,FALSE)</f>
        <v>VoltEdge</v>
      </c>
      <c r="M1688" t="str">
        <f>VLOOKUP(Table1[[#This Row],[Product Code]],Table4[[Product Code]:[Product Category]],3,FALSE)</f>
        <v>Gaming Consoles</v>
      </c>
      <c r="N1688" t="str">
        <f>_xlfn.XLOOKUP(Table1[[#This Row],[Product Code]],Table4[Product Code],Table4[Subcategory])</f>
        <v>Game Consoles</v>
      </c>
    </row>
    <row r="1689" spans="2:14" x14ac:dyDescent="0.3">
      <c r="B1689" s="26" t="s">
        <v>27</v>
      </c>
      <c r="C1689" s="26" t="str">
        <f>IF(_xlfn.XLOOKUP(TRIM(Table1[[#This Row],[Store ID]]), 'Stores Details'!B1691:B1710, 'Stores Details'!G1691:G1710, "") = "Inactive", "Yes", "No")</f>
        <v>No</v>
      </c>
      <c r="D1689" s="14" t="s">
        <v>78</v>
      </c>
      <c r="E1689" s="51">
        <v>45155</v>
      </c>
      <c r="F1689" s="14">
        <v>10</v>
      </c>
      <c r="G1689" s="17">
        <v>1341.5</v>
      </c>
      <c r="H1689" s="27">
        <v>1108.1999999999998</v>
      </c>
      <c r="I1689">
        <f>YEAR(Table1[[#This Row],[Date]])</f>
        <v>2023</v>
      </c>
      <c r="J1689" t="str">
        <f>"Q" &amp; ROUNDUP(MONTH(Table1[[#This Row],[Date]])/3, 0) &amp; "'" &amp; RIGHT(YEAR(Table1[[#This Row],[Date]]), 2)</f>
        <v>Q3'23</v>
      </c>
      <c r="K1689" t="str">
        <f>VLOOKUP(Table1[[#This Row],[Store ID]],Table3[[Store ID]:[City]],4,FALSE)</f>
        <v>New York</v>
      </c>
      <c r="L1689" t="str">
        <f>VLOOKUP(Table1[[#This Row],[Product Code]],Table4[[Product Code]:[Brand]],5,FALSE)</f>
        <v>VoltEdge</v>
      </c>
      <c r="M1689" t="str">
        <f>VLOOKUP(Table1[[#This Row],[Product Code]],Table4[[Product Code]:[Product Category]],3,FALSE)</f>
        <v>Accessories</v>
      </c>
      <c r="N1689" t="str">
        <f>_xlfn.XLOOKUP(Table1[[#This Row],[Product Code]],Table4[Product Code],Table4[Subcategory])</f>
        <v>Laptop Sleeves</v>
      </c>
    </row>
    <row r="1690" spans="2:14" x14ac:dyDescent="0.3">
      <c r="B1690" s="26" t="s">
        <v>14</v>
      </c>
      <c r="C1690" s="26" t="str">
        <f>IF(_xlfn.XLOOKUP(TRIM(Table1[[#This Row],[Store ID]]), 'Stores Details'!B1692:B1711, 'Stores Details'!G1692:G1711, "") = "Inactive", "Yes", "No")</f>
        <v>No</v>
      </c>
      <c r="D1690" s="14" t="s">
        <v>48</v>
      </c>
      <c r="E1690" s="51">
        <v>45456</v>
      </c>
      <c r="F1690" s="14">
        <v>9</v>
      </c>
      <c r="G1690" s="17">
        <v>7259.94</v>
      </c>
      <c r="H1690" s="27">
        <v>4329.3600000000006</v>
      </c>
      <c r="I1690">
        <f>YEAR(Table1[[#This Row],[Date]])</f>
        <v>2024</v>
      </c>
      <c r="J1690" t="str">
        <f>"Q" &amp; ROUNDUP(MONTH(Table1[[#This Row],[Date]])/3, 0) &amp; "'" &amp; RIGHT(YEAR(Table1[[#This Row],[Date]]), 2)</f>
        <v>Q2'24</v>
      </c>
      <c r="K1690" t="str">
        <f>VLOOKUP(Table1[[#This Row],[Store ID]],Table3[[Store ID]:[City]],4,FALSE)</f>
        <v>Los Angeles</v>
      </c>
      <c r="L1690" t="str">
        <f>VLOOKUP(Table1[[#This Row],[Product Code]],Table4[[Product Code]:[Brand]],5,FALSE)</f>
        <v>VoltEdge</v>
      </c>
      <c r="M1690" t="str">
        <f>VLOOKUP(Table1[[#This Row],[Product Code]],Table4[[Product Code]:[Product Category]],3,FALSE)</f>
        <v>Gaming Consoles</v>
      </c>
      <c r="N1690" t="str">
        <f>_xlfn.XLOOKUP(Table1[[#This Row],[Product Code]],Table4[Product Code],Table4[Subcategory])</f>
        <v>Game Consoles</v>
      </c>
    </row>
    <row r="1691" spans="2:14" x14ac:dyDescent="0.3">
      <c r="B1691" s="26" t="s">
        <v>28</v>
      </c>
      <c r="C1691" s="26" t="str">
        <f>IF(_xlfn.XLOOKUP(TRIM(Table1[[#This Row],[Store ID]]), 'Stores Details'!B1693:B1712, 'Stores Details'!G1693:G1712, "") = "Inactive", "Yes", "No")</f>
        <v>No</v>
      </c>
      <c r="D1691" s="14" t="s">
        <v>44</v>
      </c>
      <c r="E1691" s="51">
        <v>45621</v>
      </c>
      <c r="F1691" s="14">
        <v>31</v>
      </c>
      <c r="G1691" s="17">
        <v>29358.55</v>
      </c>
      <c r="H1691" s="27">
        <v>20688.78</v>
      </c>
      <c r="I1691">
        <f>YEAR(Table1[[#This Row],[Date]])</f>
        <v>2024</v>
      </c>
      <c r="J1691" t="str">
        <f>"Q" &amp; ROUNDUP(MONTH(Table1[[#This Row],[Date]])/3, 0) &amp; "'" &amp; RIGHT(YEAR(Table1[[#This Row],[Date]]), 2)</f>
        <v>Q4'24</v>
      </c>
      <c r="K1691" t="str">
        <f>VLOOKUP(Table1[[#This Row],[Store ID]],Table3[[Store ID]:[City]],4,FALSE)</f>
        <v>Portland</v>
      </c>
      <c r="L1691" t="str">
        <f>VLOOKUP(Table1[[#This Row],[Product Code]],Table4[[Product Code]:[Brand]],5,FALSE)</f>
        <v>Bose</v>
      </c>
      <c r="M1691" t="str">
        <f>VLOOKUP(Table1[[#This Row],[Product Code]],Table4[[Product Code]:[Product Category]],3,FALSE)</f>
        <v>Accessories</v>
      </c>
      <c r="N1691" t="str">
        <f>_xlfn.XLOOKUP(Table1[[#This Row],[Product Code]],Table4[Product Code],Table4[Subcategory])</f>
        <v>Keyboards</v>
      </c>
    </row>
    <row r="1692" spans="2:14" x14ac:dyDescent="0.3">
      <c r="B1692" s="26" t="s">
        <v>14</v>
      </c>
      <c r="C1692" s="26" t="str">
        <f>IF(_xlfn.XLOOKUP(TRIM(Table1[[#This Row],[Store ID]]), 'Stores Details'!B1694:B1713, 'Stores Details'!G1694:G1713, "") = "Inactive", "Yes", "No")</f>
        <v>No</v>
      </c>
      <c r="D1692" s="14" t="s">
        <v>47</v>
      </c>
      <c r="E1692" s="51">
        <v>45588</v>
      </c>
      <c r="F1692" s="14">
        <v>23</v>
      </c>
      <c r="G1692" s="17">
        <v>30618.29</v>
      </c>
      <c r="H1692" s="27">
        <v>19106.330000000002</v>
      </c>
      <c r="I1692">
        <f>YEAR(Table1[[#This Row],[Date]])</f>
        <v>2024</v>
      </c>
      <c r="J1692" t="str">
        <f>"Q" &amp; ROUNDUP(MONTH(Table1[[#This Row],[Date]])/3, 0) &amp; "'" &amp; RIGHT(YEAR(Table1[[#This Row],[Date]]), 2)</f>
        <v>Q4'24</v>
      </c>
      <c r="K1692" t="str">
        <f>VLOOKUP(Table1[[#This Row],[Store ID]],Table3[[Store ID]:[City]],4,FALSE)</f>
        <v>Los Angeles</v>
      </c>
      <c r="L1692" t="str">
        <f>VLOOKUP(Table1[[#This Row],[Product Code]],Table4[[Product Code]:[Brand]],5,FALSE)</f>
        <v>Sony</v>
      </c>
      <c r="M1692" t="str">
        <f>VLOOKUP(Table1[[#This Row],[Product Code]],Table4[[Product Code]:[Product Category]],3,FALSE)</f>
        <v>Accessories</v>
      </c>
      <c r="N1692" t="str">
        <f>_xlfn.XLOOKUP(Table1[[#This Row],[Product Code]],Table4[Product Code],Table4[Subcategory])</f>
        <v>Keyboards</v>
      </c>
    </row>
    <row r="1693" spans="2:14" x14ac:dyDescent="0.3">
      <c r="B1693" s="26" t="s">
        <v>14</v>
      </c>
      <c r="C1693" s="26" t="str">
        <f>IF(_xlfn.XLOOKUP(TRIM(Table1[[#This Row],[Store ID]]), 'Stores Details'!B1695:B1714, 'Stores Details'!G1695:G1714, "") = "Inactive", "Yes", "No")</f>
        <v>No</v>
      </c>
      <c r="D1693" s="14" t="s">
        <v>38</v>
      </c>
      <c r="E1693" s="51">
        <v>45453</v>
      </c>
      <c r="F1693" s="14">
        <v>9</v>
      </c>
      <c r="G1693" s="17">
        <v>10535.76</v>
      </c>
      <c r="H1693" s="27">
        <v>8416.5299999999988</v>
      </c>
      <c r="I1693">
        <f>YEAR(Table1[[#This Row],[Date]])</f>
        <v>2024</v>
      </c>
      <c r="J1693" t="str">
        <f>"Q" &amp; ROUNDUP(MONTH(Table1[[#This Row],[Date]])/3, 0) &amp; "'" &amp; RIGHT(YEAR(Table1[[#This Row],[Date]]), 2)</f>
        <v>Q2'24</v>
      </c>
      <c r="K1693" t="str">
        <f>VLOOKUP(Table1[[#This Row],[Store ID]],Table3[[Store ID]:[City]],4,FALSE)</f>
        <v>Los Angeles</v>
      </c>
      <c r="L1693" t="str">
        <f>VLOOKUP(Table1[[#This Row],[Product Code]],Table4[[Product Code]:[Brand]],5,FALSE)</f>
        <v>HP</v>
      </c>
      <c r="M1693" t="str">
        <f>VLOOKUP(Table1[[#This Row],[Product Code]],Table4[[Product Code]:[Product Category]],3,FALSE)</f>
        <v>Gaming Consoles</v>
      </c>
      <c r="N1693" t="str">
        <f>_xlfn.XLOOKUP(Table1[[#This Row],[Product Code]],Table4[Product Code],Table4[Subcategory])</f>
        <v>Game Consoles</v>
      </c>
    </row>
    <row r="1694" spans="2:14" x14ac:dyDescent="0.3">
      <c r="B1694" s="26" t="s">
        <v>14</v>
      </c>
      <c r="C1694" s="26" t="str">
        <f>IF(_xlfn.XLOOKUP(TRIM(Table1[[#This Row],[Store ID]]), 'Stores Details'!B1696:B1715, 'Stores Details'!G1696:G1715, "") = "Inactive", "Yes", "No")</f>
        <v>No</v>
      </c>
      <c r="D1694" s="14" t="s">
        <v>63</v>
      </c>
      <c r="E1694" s="51">
        <v>45261</v>
      </c>
      <c r="F1694" s="14">
        <v>37</v>
      </c>
      <c r="G1694" s="17">
        <v>12279.56</v>
      </c>
      <c r="H1694" s="27">
        <v>7315.27</v>
      </c>
      <c r="I1694">
        <f>YEAR(Table1[[#This Row],[Date]])</f>
        <v>2023</v>
      </c>
      <c r="J1694" t="str">
        <f>"Q" &amp; ROUNDUP(MONTH(Table1[[#This Row],[Date]])/3, 0) &amp; "'" &amp; RIGHT(YEAR(Table1[[#This Row],[Date]]), 2)</f>
        <v>Q4'23</v>
      </c>
      <c r="K1694" t="str">
        <f>VLOOKUP(Table1[[#This Row],[Store ID]],Table3[[Store ID]:[City]],4,FALSE)</f>
        <v>Los Angeles</v>
      </c>
      <c r="L1694" t="str">
        <f>VLOOKUP(Table1[[#This Row],[Product Code]],Table4[[Product Code]:[Brand]],5,FALSE)</f>
        <v>Samsung</v>
      </c>
      <c r="M1694" t="str">
        <f>VLOOKUP(Table1[[#This Row],[Product Code]],Table4[[Product Code]:[Product Category]],3,FALSE)</f>
        <v>Laptops</v>
      </c>
      <c r="N1694" t="str">
        <f>_xlfn.XLOOKUP(Table1[[#This Row],[Product Code]],Table4[Product Code],Table4[Subcategory])</f>
        <v>Gaming Laptops</v>
      </c>
    </row>
    <row r="1695" spans="2:14" x14ac:dyDescent="0.3">
      <c r="B1695" s="26" t="s">
        <v>18</v>
      </c>
      <c r="C1695" s="26" t="str">
        <f>IF(_xlfn.XLOOKUP(TRIM(Table1[[#This Row],[Store ID]]), 'Stores Details'!B1697:B1716, 'Stores Details'!G1697:G1716, "") = "Inactive", "Yes", "No")</f>
        <v>No</v>
      </c>
      <c r="D1695" s="14" t="s">
        <v>38</v>
      </c>
      <c r="E1695" s="51">
        <v>45307</v>
      </c>
      <c r="F1695" s="14">
        <v>26</v>
      </c>
      <c r="G1695" s="17">
        <v>30436.640000000003</v>
      </c>
      <c r="H1695" s="27">
        <v>24314.42</v>
      </c>
      <c r="I1695">
        <f>YEAR(Table1[[#This Row],[Date]])</f>
        <v>2024</v>
      </c>
      <c r="J1695" t="str">
        <f>"Q" &amp; ROUNDUP(MONTH(Table1[[#This Row],[Date]])/3, 0) &amp; "'" &amp; RIGHT(YEAR(Table1[[#This Row],[Date]]), 2)</f>
        <v>Q1'24</v>
      </c>
      <c r="K1695" t="str">
        <f>VLOOKUP(Table1[[#This Row],[Store ID]],Table3[[Store ID]:[City]],4,FALSE)</f>
        <v>Minneapolis</v>
      </c>
      <c r="L1695" t="str">
        <f>VLOOKUP(Table1[[#This Row],[Product Code]],Table4[[Product Code]:[Brand]],5,FALSE)</f>
        <v>HP</v>
      </c>
      <c r="M1695" t="str">
        <f>VLOOKUP(Table1[[#This Row],[Product Code]],Table4[[Product Code]:[Product Category]],3,FALSE)</f>
        <v>Gaming Consoles</v>
      </c>
      <c r="N1695" t="str">
        <f>_xlfn.XLOOKUP(Table1[[#This Row],[Product Code]],Table4[Product Code],Table4[Subcategory])</f>
        <v>Game Consoles</v>
      </c>
    </row>
    <row r="1696" spans="2:14" x14ac:dyDescent="0.3">
      <c r="B1696" s="26" t="s">
        <v>14</v>
      </c>
      <c r="C1696" s="26" t="str">
        <f>IF(_xlfn.XLOOKUP(TRIM(Table1[[#This Row],[Store ID]]), 'Stores Details'!B1698:B1717, 'Stores Details'!G1698:G1717, "") = "Inactive", "Yes", "No")</f>
        <v>No</v>
      </c>
      <c r="D1696" s="14" t="s">
        <v>48</v>
      </c>
      <c r="E1696" s="51">
        <v>45306</v>
      </c>
      <c r="F1696" s="14">
        <v>29</v>
      </c>
      <c r="G1696" s="17">
        <v>23393.14</v>
      </c>
      <c r="H1696" s="27">
        <v>13950.16</v>
      </c>
      <c r="I1696">
        <f>YEAR(Table1[[#This Row],[Date]])</f>
        <v>2024</v>
      </c>
      <c r="J1696" t="str">
        <f>"Q" &amp; ROUNDUP(MONTH(Table1[[#This Row],[Date]])/3, 0) &amp; "'" &amp; RIGHT(YEAR(Table1[[#This Row],[Date]]), 2)</f>
        <v>Q1'24</v>
      </c>
      <c r="K1696" t="str">
        <f>VLOOKUP(Table1[[#This Row],[Store ID]],Table3[[Store ID]:[City]],4,FALSE)</f>
        <v>Los Angeles</v>
      </c>
      <c r="L1696" t="str">
        <f>VLOOKUP(Table1[[#This Row],[Product Code]],Table4[[Product Code]:[Brand]],5,FALSE)</f>
        <v>VoltEdge</v>
      </c>
      <c r="M1696" t="str">
        <f>VLOOKUP(Table1[[#This Row],[Product Code]],Table4[[Product Code]:[Product Category]],3,FALSE)</f>
        <v>Gaming Consoles</v>
      </c>
      <c r="N1696" t="str">
        <f>_xlfn.XLOOKUP(Table1[[#This Row],[Product Code]],Table4[Product Code],Table4[Subcategory])</f>
        <v>Game Consoles</v>
      </c>
    </row>
    <row r="1697" spans="2:14" x14ac:dyDescent="0.3">
      <c r="B1697" s="26" t="s">
        <v>30</v>
      </c>
      <c r="C1697" s="26" t="str">
        <f>IF(_xlfn.XLOOKUP(TRIM(Table1[[#This Row],[Store ID]]), 'Stores Details'!B1699:B1718, 'Stores Details'!G1699:G1718, "") = "Inactive", "Yes", "No")</f>
        <v>No</v>
      </c>
      <c r="D1697" s="14" t="s">
        <v>33</v>
      </c>
      <c r="E1697" s="51">
        <v>45575</v>
      </c>
      <c r="F1697" s="14">
        <v>30</v>
      </c>
      <c r="G1697" s="17">
        <v>7098.3</v>
      </c>
      <c r="H1697" s="27">
        <v>5495.0999999999995</v>
      </c>
      <c r="I1697">
        <f>YEAR(Table1[[#This Row],[Date]])</f>
        <v>2024</v>
      </c>
      <c r="J1697" t="str">
        <f>"Q" &amp; ROUNDUP(MONTH(Table1[[#This Row],[Date]])/3, 0) &amp; "'" &amp; RIGHT(YEAR(Table1[[#This Row],[Date]]), 2)</f>
        <v>Q4'24</v>
      </c>
      <c r="K1697" t="str">
        <f>VLOOKUP(Table1[[#This Row],[Store ID]],Table3[[Store ID]:[City]],4,FALSE)</f>
        <v>Nashville</v>
      </c>
      <c r="L1697" t="str">
        <f>VLOOKUP(Table1[[#This Row],[Product Code]],Table4[[Product Code]:[Brand]],5,FALSE)</f>
        <v>VoltEdge</v>
      </c>
      <c r="M1697" t="str">
        <f>VLOOKUP(Table1[[#This Row],[Product Code]],Table4[[Product Code]:[Product Category]],3,FALSE)</f>
        <v>Headphones</v>
      </c>
      <c r="N1697" t="str">
        <f>_xlfn.XLOOKUP(Table1[[#This Row],[Product Code]],Table4[Product Code],Table4[Subcategory])</f>
        <v>Wired Headphones</v>
      </c>
    </row>
    <row r="1698" spans="2:14" x14ac:dyDescent="0.3">
      <c r="B1698" s="26" t="s">
        <v>20</v>
      </c>
      <c r="C1698" s="26" t="str">
        <f>IF(_xlfn.XLOOKUP(TRIM(Table1[[#This Row],[Store ID]]), 'Stores Details'!B1700:B1719, 'Stores Details'!G1700:G1719, "") = "Inactive", "Yes", "No")</f>
        <v>No</v>
      </c>
      <c r="D1698" s="14" t="s">
        <v>62</v>
      </c>
      <c r="E1698" s="51">
        <v>45250</v>
      </c>
      <c r="F1698" s="14">
        <v>37</v>
      </c>
      <c r="G1698" s="17">
        <v>24161</v>
      </c>
      <c r="H1698" s="27">
        <v>18098.55</v>
      </c>
      <c r="I1698">
        <f>YEAR(Table1[[#This Row],[Date]])</f>
        <v>2023</v>
      </c>
      <c r="J1698" t="str">
        <f>"Q" &amp; ROUNDUP(MONTH(Table1[[#This Row],[Date]])/3, 0) &amp; "'" &amp; RIGHT(YEAR(Table1[[#This Row],[Date]]), 2)</f>
        <v>Q4'23</v>
      </c>
      <c r="K1698" t="str">
        <f>VLOOKUP(Table1[[#This Row],[Store ID]],Table3[[Store ID]:[City]],4,FALSE)</f>
        <v>Denver</v>
      </c>
      <c r="L1698" t="str">
        <f>VLOOKUP(Table1[[#This Row],[Product Code]],Table4[[Product Code]:[Brand]],5,FALSE)</f>
        <v>ASUS</v>
      </c>
      <c r="M1698" t="str">
        <f>VLOOKUP(Table1[[#This Row],[Product Code]],Table4[[Product Code]:[Product Category]],3,FALSE)</f>
        <v>Laptops</v>
      </c>
      <c r="N1698" t="str">
        <f>_xlfn.XLOOKUP(Table1[[#This Row],[Product Code]],Table4[Product Code],Table4[Subcategory])</f>
        <v>Gaming Laptops</v>
      </c>
    </row>
    <row r="1699" spans="2:14" x14ac:dyDescent="0.3">
      <c r="B1699" s="26" t="s">
        <v>14</v>
      </c>
      <c r="C1699" s="26" t="str">
        <f>IF(_xlfn.XLOOKUP(TRIM(Table1[[#This Row],[Store ID]]), 'Stores Details'!B1701:B1720, 'Stores Details'!G1701:G1720, "") = "Inactive", "Yes", "No")</f>
        <v>No</v>
      </c>
      <c r="D1699" s="14" t="s">
        <v>32</v>
      </c>
      <c r="E1699" s="51">
        <v>45357</v>
      </c>
      <c r="F1699" s="14">
        <v>30</v>
      </c>
      <c r="G1699" s="17">
        <v>5489.4</v>
      </c>
      <c r="H1699" s="27">
        <v>4170.2999999999993</v>
      </c>
      <c r="I1699">
        <f>YEAR(Table1[[#This Row],[Date]])</f>
        <v>2024</v>
      </c>
      <c r="J1699" t="str">
        <f>"Q" &amp; ROUNDUP(MONTH(Table1[[#This Row],[Date]])/3, 0) &amp; "'" &amp; RIGHT(YEAR(Table1[[#This Row],[Date]]), 2)</f>
        <v>Q1'24</v>
      </c>
      <c r="K1699" t="str">
        <f>VLOOKUP(Table1[[#This Row],[Store ID]],Table3[[Store ID]:[City]],4,FALSE)</f>
        <v>Los Angeles</v>
      </c>
      <c r="L1699" t="str">
        <f>VLOOKUP(Table1[[#This Row],[Product Code]],Table4[[Product Code]:[Brand]],5,FALSE)</f>
        <v>Sony</v>
      </c>
      <c r="M1699" t="str">
        <f>VLOOKUP(Table1[[#This Row],[Product Code]],Table4[[Product Code]:[Product Category]],3,FALSE)</f>
        <v>Accessories</v>
      </c>
      <c r="N1699" t="str">
        <f>_xlfn.XLOOKUP(Table1[[#This Row],[Product Code]],Table4[Product Code],Table4[Subcategory])</f>
        <v>Chargers</v>
      </c>
    </row>
    <row r="1700" spans="2:14" x14ac:dyDescent="0.3">
      <c r="B1700" s="26" t="s">
        <v>28</v>
      </c>
      <c r="C1700" s="26" t="str">
        <f>IF(_xlfn.XLOOKUP(TRIM(Table1[[#This Row],[Store ID]]), 'Stores Details'!B1702:B1721, 'Stores Details'!G1702:G1721, "") = "Inactive", "Yes", "No")</f>
        <v>No</v>
      </c>
      <c r="D1700" s="14" t="s">
        <v>46</v>
      </c>
      <c r="E1700" s="51">
        <v>45444</v>
      </c>
      <c r="F1700" s="14">
        <v>4</v>
      </c>
      <c r="G1700" s="17">
        <v>3533.6</v>
      </c>
      <c r="H1700" s="27">
        <v>2417.96</v>
      </c>
      <c r="I1700">
        <f>YEAR(Table1[[#This Row],[Date]])</f>
        <v>2024</v>
      </c>
      <c r="J1700" t="str">
        <f>"Q" &amp; ROUNDUP(MONTH(Table1[[#This Row],[Date]])/3, 0) &amp; "'" &amp; RIGHT(YEAR(Table1[[#This Row],[Date]]), 2)</f>
        <v>Q2'24</v>
      </c>
      <c r="K1700" t="str">
        <f>VLOOKUP(Table1[[#This Row],[Store ID]],Table3[[Store ID]:[City]],4,FALSE)</f>
        <v>Portland</v>
      </c>
      <c r="L1700" t="str">
        <f>VLOOKUP(Table1[[#This Row],[Product Code]],Table4[[Product Code]:[Brand]],5,FALSE)</f>
        <v>Bose</v>
      </c>
      <c r="M1700" t="str">
        <f>VLOOKUP(Table1[[#This Row],[Product Code]],Table4[[Product Code]:[Product Category]],3,FALSE)</f>
        <v>Headphones</v>
      </c>
      <c r="N1700" t="str">
        <f>_xlfn.XLOOKUP(Table1[[#This Row],[Product Code]],Table4[Product Code],Table4[Subcategory])</f>
        <v>Wireless Headphones</v>
      </c>
    </row>
    <row r="1701" spans="2:14" x14ac:dyDescent="0.3">
      <c r="B1701" s="26" t="s">
        <v>14</v>
      </c>
      <c r="C1701" s="26" t="str">
        <f>IF(_xlfn.XLOOKUP(TRIM(Table1[[#This Row],[Store ID]]), 'Stores Details'!B1703:B1722, 'Stores Details'!G1703:G1722, "") = "Inactive", "Yes", "No")</f>
        <v>No</v>
      </c>
      <c r="D1701" s="14" t="s">
        <v>34</v>
      </c>
      <c r="E1701" s="51">
        <v>45486</v>
      </c>
      <c r="F1701" s="14">
        <v>6</v>
      </c>
      <c r="G1701" s="17">
        <v>1938.8999999999999</v>
      </c>
      <c r="H1701" s="27">
        <v>1199.1600000000001</v>
      </c>
      <c r="I1701">
        <f>YEAR(Table1[[#This Row],[Date]])</f>
        <v>2024</v>
      </c>
      <c r="J1701" t="str">
        <f>"Q" &amp; ROUNDUP(MONTH(Table1[[#This Row],[Date]])/3, 0) &amp; "'" &amp; RIGHT(YEAR(Table1[[#This Row],[Date]]), 2)</f>
        <v>Q3'24</v>
      </c>
      <c r="K1701" t="str">
        <f>VLOOKUP(Table1[[#This Row],[Store ID]],Table3[[Store ID]:[City]],4,FALSE)</f>
        <v>Los Angeles</v>
      </c>
      <c r="L1701" t="str">
        <f>VLOOKUP(Table1[[#This Row],[Product Code]],Table4[[Product Code]:[Brand]],5,FALSE)</f>
        <v>Samsung</v>
      </c>
      <c r="M1701" t="str">
        <f>VLOOKUP(Table1[[#This Row],[Product Code]],Table4[[Product Code]:[Product Category]],3,FALSE)</f>
        <v>Gaming Consoles</v>
      </c>
      <c r="N1701" t="str">
        <f>_xlfn.XLOOKUP(Table1[[#This Row],[Product Code]],Table4[Product Code],Table4[Subcategory])</f>
        <v>Game Consoles</v>
      </c>
    </row>
    <row r="1702" spans="2:14" x14ac:dyDescent="0.3">
      <c r="B1702" s="26" t="s">
        <v>20</v>
      </c>
      <c r="C1702" s="26" t="str">
        <f>IF(_xlfn.XLOOKUP(TRIM(Table1[[#This Row],[Store ID]]), 'Stores Details'!B1704:B1723, 'Stores Details'!G1704:G1723, "") = "Inactive", "Yes", "No")</f>
        <v>No</v>
      </c>
      <c r="D1702" s="14" t="s">
        <v>73</v>
      </c>
      <c r="E1702" s="51">
        <v>44976</v>
      </c>
      <c r="F1702" s="14">
        <v>33</v>
      </c>
      <c r="G1702" s="17">
        <v>28682.28</v>
      </c>
      <c r="H1702" s="27">
        <v>21533.489999999998</v>
      </c>
      <c r="I1702">
        <f>YEAR(Table1[[#This Row],[Date]])</f>
        <v>2023</v>
      </c>
      <c r="J1702" t="str">
        <f>"Q" &amp; ROUNDUP(MONTH(Table1[[#This Row],[Date]])/3, 0) &amp; "'" &amp; RIGHT(YEAR(Table1[[#This Row],[Date]]), 2)</f>
        <v>Q1'23</v>
      </c>
      <c r="K1702" t="str">
        <f>VLOOKUP(Table1[[#This Row],[Store ID]],Table3[[Store ID]:[City]],4,FALSE)</f>
        <v>Denver</v>
      </c>
      <c r="L1702" t="str">
        <f>VLOOKUP(Table1[[#This Row],[Product Code]],Table4[[Product Code]:[Brand]],5,FALSE)</f>
        <v>ASUS</v>
      </c>
      <c r="M1702" t="str">
        <f>VLOOKUP(Table1[[#This Row],[Product Code]],Table4[[Product Code]:[Product Category]],3,FALSE)</f>
        <v>Gaming Consoles</v>
      </c>
      <c r="N1702" t="str">
        <f>_xlfn.XLOOKUP(Table1[[#This Row],[Product Code]],Table4[Product Code],Table4[Subcategory])</f>
        <v>VR Headsets</v>
      </c>
    </row>
    <row r="1703" spans="2:14" x14ac:dyDescent="0.3">
      <c r="B1703" s="26" t="s">
        <v>21</v>
      </c>
      <c r="C1703" s="26" t="str">
        <f>IF(_xlfn.XLOOKUP(TRIM(Table1[[#This Row],[Store ID]]), 'Stores Details'!B1705:B1724, 'Stores Details'!G1705:G1724, "") = "Inactive", "Yes", "No")</f>
        <v>No</v>
      </c>
      <c r="D1703" s="14" t="s">
        <v>35</v>
      </c>
      <c r="E1703" s="51">
        <v>45647</v>
      </c>
      <c r="F1703" s="14">
        <v>29</v>
      </c>
      <c r="G1703" s="17">
        <v>11575.640000000001</v>
      </c>
      <c r="H1703" s="27">
        <v>8747.56</v>
      </c>
      <c r="I1703">
        <f>YEAR(Table1[[#This Row],[Date]])</f>
        <v>2024</v>
      </c>
      <c r="J1703" t="str">
        <f>"Q" &amp; ROUNDUP(MONTH(Table1[[#This Row],[Date]])/3, 0) &amp; "'" &amp; RIGHT(YEAR(Table1[[#This Row],[Date]]), 2)</f>
        <v>Q4'24</v>
      </c>
      <c r="K1703" t="str">
        <f>VLOOKUP(Table1[[#This Row],[Store ID]],Table3[[Store ID]:[City]],4,FALSE)</f>
        <v>Raleigh</v>
      </c>
      <c r="L1703" t="str">
        <f>VLOOKUP(Table1[[#This Row],[Product Code]],Table4[[Product Code]:[Brand]],5,FALSE)</f>
        <v>Dell</v>
      </c>
      <c r="M1703" t="str">
        <f>VLOOKUP(Table1[[#This Row],[Product Code]],Table4[[Product Code]:[Product Category]],3,FALSE)</f>
        <v>Smart Gadgets</v>
      </c>
      <c r="N1703" t="str">
        <f>_xlfn.XLOOKUP(Table1[[#This Row],[Product Code]],Table4[Product Code],Table4[Subcategory])</f>
        <v>Streaming Devices</v>
      </c>
    </row>
    <row r="1704" spans="2:14" x14ac:dyDescent="0.3">
      <c r="B1704" s="26" t="s">
        <v>14</v>
      </c>
      <c r="C1704" s="26" t="str">
        <f>IF(_xlfn.XLOOKUP(TRIM(Table1[[#This Row],[Store ID]]), 'Stores Details'!B1706:B1725, 'Stores Details'!G1706:G1725, "") = "Inactive", "Yes", "No")</f>
        <v>No</v>
      </c>
      <c r="D1704" s="14" t="s">
        <v>67</v>
      </c>
      <c r="E1704" s="51">
        <v>44952</v>
      </c>
      <c r="F1704" s="14">
        <v>32</v>
      </c>
      <c r="G1704" s="17">
        <v>33711.360000000001</v>
      </c>
      <c r="H1704" s="27">
        <v>20040.32</v>
      </c>
      <c r="I1704">
        <f>YEAR(Table1[[#This Row],[Date]])</f>
        <v>2023</v>
      </c>
      <c r="J1704" t="str">
        <f>"Q" &amp; ROUNDUP(MONTH(Table1[[#This Row],[Date]])/3, 0) &amp; "'" &amp; RIGHT(YEAR(Table1[[#This Row],[Date]]), 2)</f>
        <v>Q1'23</v>
      </c>
      <c r="K1704" t="str">
        <f>VLOOKUP(Table1[[#This Row],[Store ID]],Table3[[Store ID]:[City]],4,FALSE)</f>
        <v>Los Angeles</v>
      </c>
      <c r="L1704" t="str">
        <f>VLOOKUP(Table1[[#This Row],[Product Code]],Table4[[Product Code]:[Brand]],5,FALSE)</f>
        <v>VoltEdge</v>
      </c>
      <c r="M1704" t="str">
        <f>VLOOKUP(Table1[[#This Row],[Product Code]],Table4[[Product Code]:[Product Category]],3,FALSE)</f>
        <v>Accessories</v>
      </c>
      <c r="N1704" t="str">
        <f>_xlfn.XLOOKUP(Table1[[#This Row],[Product Code]],Table4[Product Code],Table4[Subcategory])</f>
        <v>Keyboards</v>
      </c>
    </row>
    <row r="1705" spans="2:14" x14ac:dyDescent="0.3">
      <c r="B1705" s="26" t="s">
        <v>22</v>
      </c>
      <c r="C1705" s="26" t="str">
        <f>IF(_xlfn.XLOOKUP(TRIM(Table1[[#This Row],[Store ID]]), 'Stores Details'!B1707:B1726, 'Stores Details'!G1707:G1726, "") = "Inactive", "Yes", "No")</f>
        <v>No</v>
      </c>
      <c r="D1705" s="14" t="s">
        <v>33</v>
      </c>
      <c r="E1705" s="51">
        <v>45557</v>
      </c>
      <c r="F1705" s="14">
        <v>11</v>
      </c>
      <c r="G1705" s="17">
        <v>2602.71</v>
      </c>
      <c r="H1705" s="27">
        <v>2014.87</v>
      </c>
      <c r="I1705">
        <f>YEAR(Table1[[#This Row],[Date]])</f>
        <v>2024</v>
      </c>
      <c r="J1705" t="str">
        <f>"Q" &amp; ROUNDUP(MONTH(Table1[[#This Row],[Date]])/3, 0) &amp; "'" &amp; RIGHT(YEAR(Table1[[#This Row],[Date]]), 2)</f>
        <v>Q3'24</v>
      </c>
      <c r="K1705" t="str">
        <f>VLOOKUP(Table1[[#This Row],[Store ID]],Table3[[Store ID]:[City]],4,FALSE)</f>
        <v>Detroit</v>
      </c>
      <c r="L1705" t="str">
        <f>VLOOKUP(Table1[[#This Row],[Product Code]],Table4[[Product Code]:[Brand]],5,FALSE)</f>
        <v>VoltEdge</v>
      </c>
      <c r="M1705" t="str">
        <f>VLOOKUP(Table1[[#This Row],[Product Code]],Table4[[Product Code]:[Product Category]],3,FALSE)</f>
        <v>Headphones</v>
      </c>
      <c r="N1705" t="str">
        <f>_xlfn.XLOOKUP(Table1[[#This Row],[Product Code]],Table4[Product Code],Table4[Subcategory])</f>
        <v>Wired Headphones</v>
      </c>
    </row>
    <row r="1706" spans="2:14" x14ac:dyDescent="0.3">
      <c r="B1706" s="26" t="s">
        <v>27</v>
      </c>
      <c r="C1706" s="26" t="str">
        <f>IF(_xlfn.XLOOKUP(TRIM(Table1[[#This Row],[Store ID]]), 'Stores Details'!B1708:B1727, 'Stores Details'!G1708:G1727, "") = "Inactive", "Yes", "No")</f>
        <v>No</v>
      </c>
      <c r="D1706" s="14" t="s">
        <v>79</v>
      </c>
      <c r="E1706" s="51">
        <v>45060</v>
      </c>
      <c r="F1706" s="14">
        <v>6</v>
      </c>
      <c r="G1706" s="17">
        <v>5329.26</v>
      </c>
      <c r="H1706" s="27">
        <v>4334.7000000000007</v>
      </c>
      <c r="I1706">
        <f>YEAR(Table1[[#This Row],[Date]])</f>
        <v>2023</v>
      </c>
      <c r="J1706" t="str">
        <f>"Q" &amp; ROUNDUP(MONTH(Table1[[#This Row],[Date]])/3, 0) &amp; "'" &amp; RIGHT(YEAR(Table1[[#This Row],[Date]]), 2)</f>
        <v>Q2'23</v>
      </c>
      <c r="K1706" t="str">
        <f>VLOOKUP(Table1[[#This Row],[Store ID]],Table3[[Store ID]:[City]],4,FALSE)</f>
        <v>New York</v>
      </c>
      <c r="L1706" t="str">
        <f>VLOOKUP(Table1[[#This Row],[Product Code]],Table4[[Product Code]:[Brand]],5,FALSE)</f>
        <v>Sony</v>
      </c>
      <c r="M1706" t="str">
        <f>VLOOKUP(Table1[[#This Row],[Product Code]],Table4[[Product Code]:[Product Category]],3,FALSE)</f>
        <v>Accessories</v>
      </c>
      <c r="N1706" t="str">
        <f>_xlfn.XLOOKUP(Table1[[#This Row],[Product Code]],Table4[Product Code],Table4[Subcategory])</f>
        <v>Keyboards</v>
      </c>
    </row>
    <row r="1707" spans="2:14" x14ac:dyDescent="0.3">
      <c r="B1707" s="26" t="s">
        <v>20</v>
      </c>
      <c r="C1707" s="26" t="str">
        <f>IF(_xlfn.XLOOKUP(TRIM(Table1[[#This Row],[Store ID]]), 'Stores Details'!B1709:B1728, 'Stores Details'!G1709:G1728, "") = "Inactive", "Yes", "No")</f>
        <v>No</v>
      </c>
      <c r="D1707" s="14" t="s">
        <v>31</v>
      </c>
      <c r="E1707" s="51">
        <v>45523</v>
      </c>
      <c r="F1707" s="14">
        <v>3</v>
      </c>
      <c r="G1707" s="17">
        <v>1821.69</v>
      </c>
      <c r="H1707" s="27">
        <v>1117.02</v>
      </c>
      <c r="I1707">
        <f>YEAR(Table1[[#This Row],[Date]])</f>
        <v>2024</v>
      </c>
      <c r="J1707" t="str">
        <f>"Q" &amp; ROUNDUP(MONTH(Table1[[#This Row],[Date]])/3, 0) &amp; "'" &amp; RIGHT(YEAR(Table1[[#This Row],[Date]]), 2)</f>
        <v>Q3'24</v>
      </c>
      <c r="K1707" t="str">
        <f>VLOOKUP(Table1[[#This Row],[Store ID]],Table3[[Store ID]:[City]],4,FALSE)</f>
        <v>Denver</v>
      </c>
      <c r="L1707" t="str">
        <f>VLOOKUP(Table1[[#This Row],[Product Code]],Table4[[Product Code]:[Brand]],5,FALSE)</f>
        <v>VoltEdge</v>
      </c>
      <c r="M1707" t="str">
        <f>VLOOKUP(Table1[[#This Row],[Product Code]],Table4[[Product Code]:[Product Category]],3,FALSE)</f>
        <v>Laptops</v>
      </c>
      <c r="N1707" t="str">
        <f>_xlfn.XLOOKUP(Table1[[#This Row],[Product Code]],Table4[Product Code],Table4[Subcategory])</f>
        <v>Ultrabooks</v>
      </c>
    </row>
    <row r="1708" spans="2:14" x14ac:dyDescent="0.3">
      <c r="B1708" s="26" t="s">
        <v>14</v>
      </c>
      <c r="C1708" s="26" t="str">
        <f>IF(_xlfn.XLOOKUP(TRIM(Table1[[#This Row],[Store ID]]), 'Stores Details'!B1710:B1729, 'Stores Details'!G1710:G1729, "") = "Inactive", "Yes", "No")</f>
        <v>No</v>
      </c>
      <c r="D1708" s="14" t="s">
        <v>71</v>
      </c>
      <c r="E1708" s="51">
        <v>45243</v>
      </c>
      <c r="F1708" s="14">
        <v>36</v>
      </c>
      <c r="G1708" s="17">
        <v>9333.7199999999993</v>
      </c>
      <c r="H1708" s="27">
        <v>6100.92</v>
      </c>
      <c r="I1708">
        <f>YEAR(Table1[[#This Row],[Date]])</f>
        <v>2023</v>
      </c>
      <c r="J1708" t="str">
        <f>"Q" &amp; ROUNDUP(MONTH(Table1[[#This Row],[Date]])/3, 0) &amp; "'" &amp; RIGHT(YEAR(Table1[[#This Row],[Date]]), 2)</f>
        <v>Q4'23</v>
      </c>
      <c r="K1708" t="str">
        <f>VLOOKUP(Table1[[#This Row],[Store ID]],Table3[[Store ID]:[City]],4,FALSE)</f>
        <v>Los Angeles</v>
      </c>
      <c r="L1708" t="str">
        <f>VLOOKUP(Table1[[#This Row],[Product Code]],Table4[[Product Code]:[Brand]],5,FALSE)</f>
        <v>HP</v>
      </c>
      <c r="M1708" t="str">
        <f>VLOOKUP(Table1[[#This Row],[Product Code]],Table4[[Product Code]:[Product Category]],3,FALSE)</f>
        <v>Smart Gadgets</v>
      </c>
      <c r="N1708" t="str">
        <f>_xlfn.XLOOKUP(Table1[[#This Row],[Product Code]],Table4[Product Code],Table4[Subcategory])</f>
        <v>Smart Speakers</v>
      </c>
    </row>
    <row r="1709" spans="2:14" x14ac:dyDescent="0.3">
      <c r="B1709" s="26" t="s">
        <v>16</v>
      </c>
      <c r="C1709" s="26" t="str">
        <f>IF(_xlfn.XLOOKUP(TRIM(Table1[[#This Row],[Store ID]]), 'Stores Details'!B1711:B1730, 'Stores Details'!G1711:G1730, "") = "Inactive", "Yes", "No")</f>
        <v>No</v>
      </c>
      <c r="D1709" s="14" t="s">
        <v>76</v>
      </c>
      <c r="E1709" s="51">
        <v>45498</v>
      </c>
      <c r="F1709" s="14">
        <v>15</v>
      </c>
      <c r="G1709" s="17">
        <v>3426.4500000000003</v>
      </c>
      <c r="H1709" s="27">
        <v>2738.4</v>
      </c>
      <c r="I1709">
        <f>YEAR(Table1[[#This Row],[Date]])</f>
        <v>2024</v>
      </c>
      <c r="J1709" t="str">
        <f>"Q" &amp; ROUNDUP(MONTH(Table1[[#This Row],[Date]])/3, 0) &amp; "'" &amp; RIGHT(YEAR(Table1[[#This Row],[Date]]), 2)</f>
        <v>Q3'24</v>
      </c>
      <c r="K1709" t="str">
        <f>VLOOKUP(Table1[[#This Row],[Store ID]],Table3[[Store ID]:[City]],4,FALSE)</f>
        <v>Chicago</v>
      </c>
      <c r="L1709" t="str">
        <f>VLOOKUP(Table1[[#This Row],[Product Code]],Table4[[Product Code]:[Brand]],5,FALSE)</f>
        <v>ASUS</v>
      </c>
      <c r="M1709" t="str">
        <f>VLOOKUP(Table1[[#This Row],[Product Code]],Table4[[Product Code]:[Product Category]],3,FALSE)</f>
        <v>Laptops</v>
      </c>
      <c r="N1709" t="str">
        <f>_xlfn.XLOOKUP(Table1[[#This Row],[Product Code]],Table4[Product Code],Table4[Subcategory])</f>
        <v>Ultrabooks</v>
      </c>
    </row>
    <row r="1710" spans="2:14" x14ac:dyDescent="0.3">
      <c r="B1710" s="26" t="s">
        <v>14</v>
      </c>
      <c r="C1710" s="26" t="str">
        <f>IF(_xlfn.XLOOKUP(TRIM(Table1[[#This Row],[Store ID]]), 'Stores Details'!B1712:B1731, 'Stores Details'!G1712:G1731, "") = "Inactive", "Yes", "No")</f>
        <v>No</v>
      </c>
      <c r="D1710" s="14" t="s">
        <v>39</v>
      </c>
      <c r="E1710" s="51">
        <v>45477</v>
      </c>
      <c r="F1710" s="14">
        <v>6</v>
      </c>
      <c r="G1710" s="17">
        <v>2542.02</v>
      </c>
      <c r="H1710" s="27">
        <v>1656.6000000000001</v>
      </c>
      <c r="I1710">
        <f>YEAR(Table1[[#This Row],[Date]])</f>
        <v>2024</v>
      </c>
      <c r="J1710" t="str">
        <f>"Q" &amp; ROUNDUP(MONTH(Table1[[#This Row],[Date]])/3, 0) &amp; "'" &amp; RIGHT(YEAR(Table1[[#This Row],[Date]]), 2)</f>
        <v>Q3'24</v>
      </c>
      <c r="K1710" t="str">
        <f>VLOOKUP(Table1[[#This Row],[Store ID]],Table3[[Store ID]:[City]],4,FALSE)</f>
        <v>Los Angeles</v>
      </c>
      <c r="L1710" t="str">
        <f>VLOOKUP(Table1[[#This Row],[Product Code]],Table4[[Product Code]:[Brand]],5,FALSE)</f>
        <v>Apple</v>
      </c>
      <c r="M1710" t="str">
        <f>VLOOKUP(Table1[[#This Row],[Product Code]],Table4[[Product Code]:[Product Category]],3,FALSE)</f>
        <v>Laptops</v>
      </c>
      <c r="N1710" t="str">
        <f>_xlfn.XLOOKUP(Table1[[#This Row],[Product Code]],Table4[Product Code],Table4[Subcategory])</f>
        <v>Ultrabooks</v>
      </c>
    </row>
    <row r="1711" spans="2:14" x14ac:dyDescent="0.3">
      <c r="B1711" s="26" t="s">
        <v>17</v>
      </c>
      <c r="C1711" s="26" t="str">
        <f>IF(_xlfn.XLOOKUP(TRIM(Table1[[#This Row],[Store ID]]), 'Stores Details'!B1713:B1732, 'Stores Details'!G1713:G1732, "") = "Inactive", "Yes", "No")</f>
        <v>No</v>
      </c>
      <c r="D1711" s="14" t="s">
        <v>48</v>
      </c>
      <c r="E1711" s="51">
        <v>45498</v>
      </c>
      <c r="F1711" s="14">
        <v>19</v>
      </c>
      <c r="G1711" s="17">
        <v>15326.539999999999</v>
      </c>
      <c r="H1711" s="27">
        <v>9139.76</v>
      </c>
      <c r="I1711">
        <f>YEAR(Table1[[#This Row],[Date]])</f>
        <v>2024</v>
      </c>
      <c r="J1711" t="str">
        <f>"Q" &amp; ROUNDUP(MONTH(Table1[[#This Row],[Date]])/3, 0) &amp; "'" &amp; RIGHT(YEAR(Table1[[#This Row],[Date]]), 2)</f>
        <v>Q3'24</v>
      </c>
      <c r="K1711" t="str">
        <f>VLOOKUP(Table1[[#This Row],[Store ID]],Table3[[Store ID]:[City]],4,FALSE)</f>
        <v>Richmond</v>
      </c>
      <c r="L1711" t="str">
        <f>VLOOKUP(Table1[[#This Row],[Product Code]],Table4[[Product Code]:[Brand]],5,FALSE)</f>
        <v>VoltEdge</v>
      </c>
      <c r="M1711" t="str">
        <f>VLOOKUP(Table1[[#This Row],[Product Code]],Table4[[Product Code]:[Product Category]],3,FALSE)</f>
        <v>Gaming Consoles</v>
      </c>
      <c r="N1711" t="str">
        <f>_xlfn.XLOOKUP(Table1[[#This Row],[Product Code]],Table4[Product Code],Table4[Subcategory])</f>
        <v>Game Consoles</v>
      </c>
    </row>
    <row r="1712" spans="2:14" x14ac:dyDescent="0.3">
      <c r="B1712" s="26" t="s">
        <v>22</v>
      </c>
      <c r="C1712" s="26" t="str">
        <f>IF(_xlfn.XLOOKUP(TRIM(Table1[[#This Row],[Store ID]]), 'Stores Details'!B1714:B1733, 'Stores Details'!G1714:G1733, "") = "Inactive", "Yes", "No")</f>
        <v>No</v>
      </c>
      <c r="D1712" s="14" t="s">
        <v>39</v>
      </c>
      <c r="E1712" s="51">
        <v>45306</v>
      </c>
      <c r="F1712" s="14">
        <v>23</v>
      </c>
      <c r="G1712" s="17">
        <v>9744.41</v>
      </c>
      <c r="H1712" s="27">
        <v>6350.3</v>
      </c>
      <c r="I1712">
        <f>YEAR(Table1[[#This Row],[Date]])</f>
        <v>2024</v>
      </c>
      <c r="J1712" t="str">
        <f>"Q" &amp; ROUNDUP(MONTH(Table1[[#This Row],[Date]])/3, 0) &amp; "'" &amp; RIGHT(YEAR(Table1[[#This Row],[Date]]), 2)</f>
        <v>Q1'24</v>
      </c>
      <c r="K1712" t="str">
        <f>VLOOKUP(Table1[[#This Row],[Store ID]],Table3[[Store ID]:[City]],4,FALSE)</f>
        <v>Detroit</v>
      </c>
      <c r="L1712" t="str">
        <f>VLOOKUP(Table1[[#This Row],[Product Code]],Table4[[Product Code]:[Brand]],5,FALSE)</f>
        <v>Apple</v>
      </c>
      <c r="M1712" t="str">
        <f>VLOOKUP(Table1[[#This Row],[Product Code]],Table4[[Product Code]:[Product Category]],3,FALSE)</f>
        <v>Laptops</v>
      </c>
      <c r="N1712" t="str">
        <f>_xlfn.XLOOKUP(Table1[[#This Row],[Product Code]],Table4[Product Code],Table4[Subcategory])</f>
        <v>Ultrabooks</v>
      </c>
    </row>
    <row r="1713" spans="2:14" x14ac:dyDescent="0.3">
      <c r="B1713" s="26" t="s">
        <v>17</v>
      </c>
      <c r="C1713" s="26" t="str">
        <f>IF(_xlfn.XLOOKUP(TRIM(Table1[[#This Row],[Store ID]]), 'Stores Details'!B1715:B1734, 'Stores Details'!G1715:G1734, "") = "Inactive", "Yes", "No")</f>
        <v>No</v>
      </c>
      <c r="D1713" s="14" t="s">
        <v>31</v>
      </c>
      <c r="E1713" s="51">
        <v>45613</v>
      </c>
      <c r="F1713" s="14">
        <v>35</v>
      </c>
      <c r="G1713" s="17">
        <v>21253.05</v>
      </c>
      <c r="H1713" s="27">
        <v>13031.9</v>
      </c>
      <c r="I1713">
        <f>YEAR(Table1[[#This Row],[Date]])</f>
        <v>2024</v>
      </c>
      <c r="J1713" t="str">
        <f>"Q" &amp; ROUNDUP(MONTH(Table1[[#This Row],[Date]])/3, 0) &amp; "'" &amp; RIGHT(YEAR(Table1[[#This Row],[Date]]), 2)</f>
        <v>Q4'24</v>
      </c>
      <c r="K1713" t="str">
        <f>VLOOKUP(Table1[[#This Row],[Store ID]],Table3[[Store ID]:[City]],4,FALSE)</f>
        <v>Richmond</v>
      </c>
      <c r="L1713" t="str">
        <f>VLOOKUP(Table1[[#This Row],[Product Code]],Table4[[Product Code]:[Brand]],5,FALSE)</f>
        <v>VoltEdge</v>
      </c>
      <c r="M1713" t="str">
        <f>VLOOKUP(Table1[[#This Row],[Product Code]],Table4[[Product Code]:[Product Category]],3,FALSE)</f>
        <v>Laptops</v>
      </c>
      <c r="N1713" t="str">
        <f>_xlfn.XLOOKUP(Table1[[#This Row],[Product Code]],Table4[Product Code],Table4[Subcategory])</f>
        <v>Ultrabooks</v>
      </c>
    </row>
    <row r="1714" spans="2:14" x14ac:dyDescent="0.3">
      <c r="B1714" s="26" t="s">
        <v>16</v>
      </c>
      <c r="C1714" s="26" t="str">
        <f>IF(_xlfn.XLOOKUP(TRIM(Table1[[#This Row],[Store ID]]), 'Stores Details'!B1716:B1735, 'Stores Details'!G1716:G1735, "") = "Inactive", "Yes", "No")</f>
        <v>No</v>
      </c>
      <c r="D1714" s="14" t="s">
        <v>58</v>
      </c>
      <c r="E1714" s="51">
        <v>44943</v>
      </c>
      <c r="F1714" s="14">
        <v>24</v>
      </c>
      <c r="G1714" s="17">
        <v>21073.68</v>
      </c>
      <c r="H1714" s="27">
        <v>14519.28</v>
      </c>
      <c r="I1714">
        <f>YEAR(Table1[[#This Row],[Date]])</f>
        <v>2023</v>
      </c>
      <c r="J1714" t="str">
        <f>"Q" &amp; ROUNDUP(MONTH(Table1[[#This Row],[Date]])/3, 0) &amp; "'" &amp; RIGHT(YEAR(Table1[[#This Row],[Date]]), 2)</f>
        <v>Q1'23</v>
      </c>
      <c r="K1714" t="str">
        <f>VLOOKUP(Table1[[#This Row],[Store ID]],Table3[[Store ID]:[City]],4,FALSE)</f>
        <v>Chicago</v>
      </c>
      <c r="L1714" t="str">
        <f>VLOOKUP(Table1[[#This Row],[Product Code]],Table4[[Product Code]:[Brand]],5,FALSE)</f>
        <v>Sony</v>
      </c>
      <c r="M1714" t="str">
        <f>VLOOKUP(Table1[[#This Row],[Product Code]],Table4[[Product Code]:[Product Category]],3,FALSE)</f>
        <v>Accessories</v>
      </c>
      <c r="N1714" t="str">
        <f>_xlfn.XLOOKUP(Table1[[#This Row],[Product Code]],Table4[Product Code],Table4[Subcategory])</f>
        <v>Chargers</v>
      </c>
    </row>
    <row r="1715" spans="2:14" x14ac:dyDescent="0.3">
      <c r="B1715" s="26" t="s">
        <v>18</v>
      </c>
      <c r="C1715" s="26" t="str">
        <f>IF(_xlfn.XLOOKUP(TRIM(Table1[[#This Row],[Store ID]]), 'Stores Details'!B1717:B1736, 'Stores Details'!G1717:G1736, "") = "Inactive", "Yes", "No")</f>
        <v>No</v>
      </c>
      <c r="D1715" s="14" t="s">
        <v>31</v>
      </c>
      <c r="E1715" s="51">
        <v>45344</v>
      </c>
      <c r="F1715" s="14">
        <v>30</v>
      </c>
      <c r="G1715" s="17">
        <v>18216.900000000001</v>
      </c>
      <c r="H1715" s="27">
        <v>11170.199999999999</v>
      </c>
      <c r="I1715">
        <f>YEAR(Table1[[#This Row],[Date]])</f>
        <v>2024</v>
      </c>
      <c r="J1715" t="str">
        <f>"Q" &amp; ROUNDUP(MONTH(Table1[[#This Row],[Date]])/3, 0) &amp; "'" &amp; RIGHT(YEAR(Table1[[#This Row],[Date]]), 2)</f>
        <v>Q1'24</v>
      </c>
      <c r="K1715" t="str">
        <f>VLOOKUP(Table1[[#This Row],[Store ID]],Table3[[Store ID]:[City]],4,FALSE)</f>
        <v>Minneapolis</v>
      </c>
      <c r="L1715" t="str">
        <f>VLOOKUP(Table1[[#This Row],[Product Code]],Table4[[Product Code]:[Brand]],5,FALSE)</f>
        <v>VoltEdge</v>
      </c>
      <c r="M1715" t="str">
        <f>VLOOKUP(Table1[[#This Row],[Product Code]],Table4[[Product Code]:[Product Category]],3,FALSE)</f>
        <v>Laptops</v>
      </c>
      <c r="N1715" t="str">
        <f>_xlfn.XLOOKUP(Table1[[#This Row],[Product Code]],Table4[Product Code],Table4[Subcategory])</f>
        <v>Ultrabooks</v>
      </c>
    </row>
    <row r="1716" spans="2:14" x14ac:dyDescent="0.3">
      <c r="B1716" s="26" t="s">
        <v>19</v>
      </c>
      <c r="C1716" s="26" t="str">
        <f>IF(_xlfn.XLOOKUP(TRIM(Table1[[#This Row],[Store ID]]), 'Stores Details'!B1718:B1737, 'Stores Details'!G1718:G1737, "") = "Inactive", "Yes", "No")</f>
        <v>No</v>
      </c>
      <c r="D1716" s="14" t="s">
        <v>52</v>
      </c>
      <c r="E1716" s="51">
        <v>45271</v>
      </c>
      <c r="F1716" s="14">
        <v>24</v>
      </c>
      <c r="G1716" s="17">
        <v>6470.88</v>
      </c>
      <c r="H1716" s="27">
        <v>3933.3599999999997</v>
      </c>
      <c r="I1716">
        <f>YEAR(Table1[[#This Row],[Date]])</f>
        <v>2023</v>
      </c>
      <c r="J1716" t="str">
        <f>"Q" &amp; ROUNDUP(MONTH(Table1[[#This Row],[Date]])/3, 0) &amp; "'" &amp; RIGHT(YEAR(Table1[[#This Row],[Date]]), 2)</f>
        <v>Q4'23</v>
      </c>
      <c r="K1716" t="str">
        <f>VLOOKUP(Table1[[#This Row],[Store ID]],Table3[[Store ID]:[City]],4,FALSE)</f>
        <v>Honolulu</v>
      </c>
      <c r="L1716" t="str">
        <f>VLOOKUP(Table1[[#This Row],[Product Code]],Table4[[Product Code]:[Brand]],5,FALSE)</f>
        <v>ASUS</v>
      </c>
      <c r="M1716" t="str">
        <f>VLOOKUP(Table1[[#This Row],[Product Code]],Table4[[Product Code]:[Product Category]],3,FALSE)</f>
        <v>Accessories</v>
      </c>
      <c r="N1716" t="str">
        <f>_xlfn.XLOOKUP(Table1[[#This Row],[Product Code]],Table4[Product Code],Table4[Subcategory])</f>
        <v>Chargers</v>
      </c>
    </row>
    <row r="1717" spans="2:14" x14ac:dyDescent="0.3">
      <c r="B1717" s="26" t="s">
        <v>14</v>
      </c>
      <c r="C1717" s="26" t="str">
        <f>IF(_xlfn.XLOOKUP(TRIM(Table1[[#This Row],[Store ID]]), 'Stores Details'!B1719:B1738, 'Stores Details'!G1719:G1738, "") = "Inactive", "Yes", "No")</f>
        <v>No</v>
      </c>
      <c r="D1717" s="14" t="s">
        <v>50</v>
      </c>
      <c r="E1717" s="51">
        <v>45003</v>
      </c>
      <c r="F1717" s="14">
        <v>18</v>
      </c>
      <c r="G1717" s="17">
        <v>21562.560000000001</v>
      </c>
      <c r="H1717" s="27">
        <v>15885.9</v>
      </c>
      <c r="I1717">
        <f>YEAR(Table1[[#This Row],[Date]])</f>
        <v>2023</v>
      </c>
      <c r="J1717" t="str">
        <f>"Q" &amp; ROUNDUP(MONTH(Table1[[#This Row],[Date]])/3, 0) &amp; "'" &amp; RIGHT(YEAR(Table1[[#This Row],[Date]]), 2)</f>
        <v>Q1'23</v>
      </c>
      <c r="K1717" t="str">
        <f>VLOOKUP(Table1[[#This Row],[Store ID]],Table3[[Store ID]:[City]],4,FALSE)</f>
        <v>Los Angeles</v>
      </c>
      <c r="L1717" t="str">
        <f>VLOOKUP(Table1[[#This Row],[Product Code]],Table4[[Product Code]:[Brand]],5,FALSE)</f>
        <v>VoltEdge</v>
      </c>
      <c r="M1717" t="str">
        <f>VLOOKUP(Table1[[#This Row],[Product Code]],Table4[[Product Code]:[Product Category]],3,FALSE)</f>
        <v>Smart Gadgets</v>
      </c>
      <c r="N1717" t="str">
        <f>_xlfn.XLOOKUP(Table1[[#This Row],[Product Code]],Table4[Product Code],Table4[Subcategory])</f>
        <v>Fitness Bands</v>
      </c>
    </row>
    <row r="1718" spans="2:14" x14ac:dyDescent="0.3">
      <c r="B1718" s="26" t="s">
        <v>19</v>
      </c>
      <c r="C1718" s="26" t="str">
        <f>IF(_xlfn.XLOOKUP(TRIM(Table1[[#This Row],[Store ID]]), 'Stores Details'!B1720:B1739, 'Stores Details'!G1720:G1739, "") = "Inactive", "Yes", "No")</f>
        <v>No</v>
      </c>
      <c r="D1718" s="14" t="s">
        <v>50</v>
      </c>
      <c r="E1718" s="51">
        <v>45577</v>
      </c>
      <c r="F1718" s="14">
        <v>23</v>
      </c>
      <c r="G1718" s="17">
        <v>27552.160000000003</v>
      </c>
      <c r="H1718" s="27">
        <v>20298.649999999998</v>
      </c>
      <c r="I1718">
        <f>YEAR(Table1[[#This Row],[Date]])</f>
        <v>2024</v>
      </c>
      <c r="J1718" t="str">
        <f>"Q" &amp; ROUNDUP(MONTH(Table1[[#This Row],[Date]])/3, 0) &amp; "'" &amp; RIGHT(YEAR(Table1[[#This Row],[Date]]), 2)</f>
        <v>Q4'24</v>
      </c>
      <c r="K1718" t="str">
        <f>VLOOKUP(Table1[[#This Row],[Store ID]],Table3[[Store ID]:[City]],4,FALSE)</f>
        <v>Honolulu</v>
      </c>
      <c r="L1718" t="str">
        <f>VLOOKUP(Table1[[#This Row],[Product Code]],Table4[[Product Code]:[Brand]],5,FALSE)</f>
        <v>VoltEdge</v>
      </c>
      <c r="M1718" t="str">
        <f>VLOOKUP(Table1[[#This Row],[Product Code]],Table4[[Product Code]:[Product Category]],3,FALSE)</f>
        <v>Smart Gadgets</v>
      </c>
      <c r="N1718" t="str">
        <f>_xlfn.XLOOKUP(Table1[[#This Row],[Product Code]],Table4[Product Code],Table4[Subcategory])</f>
        <v>Fitness Bands</v>
      </c>
    </row>
    <row r="1719" spans="2:14" x14ac:dyDescent="0.3">
      <c r="B1719" s="26" t="s">
        <v>28</v>
      </c>
      <c r="C1719" s="26" t="str">
        <f>IF(_xlfn.XLOOKUP(TRIM(Table1[[#This Row],[Store ID]]), 'Stores Details'!B1721:B1740, 'Stores Details'!G1721:G1740, "") = "Inactive", "Yes", "No")</f>
        <v>No</v>
      </c>
      <c r="D1719" s="14" t="s">
        <v>61</v>
      </c>
      <c r="E1719" s="51">
        <v>45095</v>
      </c>
      <c r="F1719" s="14">
        <v>8</v>
      </c>
      <c r="G1719" s="17">
        <v>2835.36</v>
      </c>
      <c r="H1719" s="27">
        <v>2024.48</v>
      </c>
      <c r="I1719">
        <f>YEAR(Table1[[#This Row],[Date]])</f>
        <v>2023</v>
      </c>
      <c r="J1719" t="str">
        <f>"Q" &amp; ROUNDUP(MONTH(Table1[[#This Row],[Date]])/3, 0) &amp; "'" &amp; RIGHT(YEAR(Table1[[#This Row],[Date]]), 2)</f>
        <v>Q2'23</v>
      </c>
      <c r="K1719" t="str">
        <f>VLOOKUP(Table1[[#This Row],[Store ID]],Table3[[Store ID]:[City]],4,FALSE)</f>
        <v>Portland</v>
      </c>
      <c r="L1719" t="str">
        <f>VLOOKUP(Table1[[#This Row],[Product Code]],Table4[[Product Code]:[Brand]],5,FALSE)</f>
        <v>VoltEdge</v>
      </c>
      <c r="M1719" t="str">
        <f>VLOOKUP(Table1[[#This Row],[Product Code]],Table4[[Product Code]:[Product Category]],3,FALSE)</f>
        <v>Headphones</v>
      </c>
      <c r="N1719" t="str">
        <f>_xlfn.XLOOKUP(Table1[[#This Row],[Product Code]],Table4[Product Code],Table4[Subcategory])</f>
        <v>Wired Headphones</v>
      </c>
    </row>
    <row r="1720" spans="2:14" x14ac:dyDescent="0.3">
      <c r="B1720" s="26" t="s">
        <v>14</v>
      </c>
      <c r="C1720" s="26" t="str">
        <f>IF(_xlfn.XLOOKUP(TRIM(Table1[[#This Row],[Store ID]]), 'Stores Details'!B1722:B1741, 'Stores Details'!G1722:G1741, "") = "Inactive", "Yes", "No")</f>
        <v>No</v>
      </c>
      <c r="D1720" s="14" t="s">
        <v>69</v>
      </c>
      <c r="E1720" s="51">
        <v>45130</v>
      </c>
      <c r="F1720" s="14">
        <v>16</v>
      </c>
      <c r="G1720" s="17">
        <v>17039.36</v>
      </c>
      <c r="H1720" s="27">
        <v>10986.72</v>
      </c>
      <c r="I1720">
        <f>YEAR(Table1[[#This Row],[Date]])</f>
        <v>2023</v>
      </c>
      <c r="J1720" t="str">
        <f>"Q" &amp; ROUNDUP(MONTH(Table1[[#This Row],[Date]])/3, 0) &amp; "'" &amp; RIGHT(YEAR(Table1[[#This Row],[Date]]), 2)</f>
        <v>Q3'23</v>
      </c>
      <c r="K1720" t="str">
        <f>VLOOKUP(Table1[[#This Row],[Store ID]],Table3[[Store ID]:[City]],4,FALSE)</f>
        <v>Los Angeles</v>
      </c>
      <c r="L1720" t="str">
        <f>VLOOKUP(Table1[[#This Row],[Product Code]],Table4[[Product Code]:[Brand]],5,FALSE)</f>
        <v>VoltEdge</v>
      </c>
      <c r="M1720" t="str">
        <f>VLOOKUP(Table1[[#This Row],[Product Code]],Table4[[Product Code]:[Product Category]],3,FALSE)</f>
        <v>Gaming Consoles</v>
      </c>
      <c r="N1720" t="str">
        <f>_xlfn.XLOOKUP(Table1[[#This Row],[Product Code]],Table4[Product Code],Table4[Subcategory])</f>
        <v>VR Headsets</v>
      </c>
    </row>
    <row r="1721" spans="2:14" x14ac:dyDescent="0.3">
      <c r="B1721" s="26" t="s">
        <v>19</v>
      </c>
      <c r="C1721" s="26" t="str">
        <f>IF(_xlfn.XLOOKUP(TRIM(Table1[[#This Row],[Store ID]]), 'Stores Details'!B1723:B1742, 'Stores Details'!G1723:G1742, "") = "Inactive", "Yes", "No")</f>
        <v>No</v>
      </c>
      <c r="D1721" s="14" t="s">
        <v>58</v>
      </c>
      <c r="E1721" s="51">
        <v>45077</v>
      </c>
      <c r="F1721" s="14">
        <v>9</v>
      </c>
      <c r="G1721" s="17">
        <v>7902.63</v>
      </c>
      <c r="H1721" s="27">
        <v>5444.7300000000005</v>
      </c>
      <c r="I1721">
        <f>YEAR(Table1[[#This Row],[Date]])</f>
        <v>2023</v>
      </c>
      <c r="J1721" t="str">
        <f>"Q" &amp; ROUNDUP(MONTH(Table1[[#This Row],[Date]])/3, 0) &amp; "'" &amp; RIGHT(YEAR(Table1[[#This Row],[Date]]), 2)</f>
        <v>Q2'23</v>
      </c>
      <c r="K1721" t="str">
        <f>VLOOKUP(Table1[[#This Row],[Store ID]],Table3[[Store ID]:[City]],4,FALSE)</f>
        <v>Honolulu</v>
      </c>
      <c r="L1721" t="str">
        <f>VLOOKUP(Table1[[#This Row],[Product Code]],Table4[[Product Code]:[Brand]],5,FALSE)</f>
        <v>Sony</v>
      </c>
      <c r="M1721" t="str">
        <f>VLOOKUP(Table1[[#This Row],[Product Code]],Table4[[Product Code]:[Product Category]],3,FALSE)</f>
        <v>Accessories</v>
      </c>
      <c r="N1721" t="str">
        <f>_xlfn.XLOOKUP(Table1[[#This Row],[Product Code]],Table4[Product Code],Table4[Subcategory])</f>
        <v>Chargers</v>
      </c>
    </row>
    <row r="1722" spans="2:14" x14ac:dyDescent="0.3">
      <c r="B1722" s="26" t="s">
        <v>30</v>
      </c>
      <c r="C1722" s="26" t="str">
        <f>IF(_xlfn.XLOOKUP(TRIM(Table1[[#This Row],[Store ID]]), 'Stores Details'!B1724:B1743, 'Stores Details'!G1724:G1743, "") = "Inactive", "Yes", "No")</f>
        <v>No</v>
      </c>
      <c r="D1722" s="14" t="s">
        <v>56</v>
      </c>
      <c r="E1722" s="51">
        <v>45076</v>
      </c>
      <c r="F1722" s="14">
        <v>13</v>
      </c>
      <c r="G1722" s="17">
        <v>4973.54</v>
      </c>
      <c r="H1722" s="27">
        <v>3930.29</v>
      </c>
      <c r="I1722">
        <f>YEAR(Table1[[#This Row],[Date]])</f>
        <v>2023</v>
      </c>
      <c r="J1722" t="str">
        <f>"Q" &amp; ROUNDUP(MONTH(Table1[[#This Row],[Date]])/3, 0) &amp; "'" &amp; RIGHT(YEAR(Table1[[#This Row],[Date]]), 2)</f>
        <v>Q2'23</v>
      </c>
      <c r="K1722" t="str">
        <f>VLOOKUP(Table1[[#This Row],[Store ID]],Table3[[Store ID]:[City]],4,FALSE)</f>
        <v>Nashville</v>
      </c>
      <c r="L1722" t="str">
        <f>VLOOKUP(Table1[[#This Row],[Product Code]],Table4[[Product Code]:[Brand]],5,FALSE)</f>
        <v>Samsung</v>
      </c>
      <c r="M1722" t="str">
        <f>VLOOKUP(Table1[[#This Row],[Product Code]],Table4[[Product Code]:[Product Category]],3,FALSE)</f>
        <v>Gaming Consoles</v>
      </c>
      <c r="N1722" t="str">
        <f>_xlfn.XLOOKUP(Table1[[#This Row],[Product Code]],Table4[Product Code],Table4[Subcategory])</f>
        <v>VR Headsets</v>
      </c>
    </row>
    <row r="1723" spans="2:14" x14ac:dyDescent="0.3">
      <c r="B1723" s="26" t="s">
        <v>14</v>
      </c>
      <c r="C1723" s="26" t="str">
        <f>IF(_xlfn.XLOOKUP(TRIM(Table1[[#This Row],[Store ID]]), 'Stores Details'!B1725:B1744, 'Stores Details'!G1725:G1744, "") = "Inactive", "Yes", "No")</f>
        <v>No</v>
      </c>
      <c r="D1723" s="14" t="s">
        <v>61</v>
      </c>
      <c r="E1723" s="51">
        <v>45560</v>
      </c>
      <c r="F1723" s="14">
        <v>37</v>
      </c>
      <c r="G1723" s="17">
        <v>13113.54</v>
      </c>
      <c r="H1723" s="27">
        <v>9363.2199999999993</v>
      </c>
      <c r="I1723">
        <f>YEAR(Table1[[#This Row],[Date]])</f>
        <v>2024</v>
      </c>
      <c r="J1723" t="str">
        <f>"Q" &amp; ROUNDUP(MONTH(Table1[[#This Row],[Date]])/3, 0) &amp; "'" &amp; RIGHT(YEAR(Table1[[#This Row],[Date]]), 2)</f>
        <v>Q3'24</v>
      </c>
      <c r="K1723" t="str">
        <f>VLOOKUP(Table1[[#This Row],[Store ID]],Table3[[Store ID]:[City]],4,FALSE)</f>
        <v>Los Angeles</v>
      </c>
      <c r="L1723" t="str">
        <f>VLOOKUP(Table1[[#This Row],[Product Code]],Table4[[Product Code]:[Brand]],5,FALSE)</f>
        <v>VoltEdge</v>
      </c>
      <c r="M1723" t="str">
        <f>VLOOKUP(Table1[[#This Row],[Product Code]],Table4[[Product Code]:[Product Category]],3,FALSE)</f>
        <v>Headphones</v>
      </c>
      <c r="N1723" t="str">
        <f>_xlfn.XLOOKUP(Table1[[#This Row],[Product Code]],Table4[Product Code],Table4[Subcategory])</f>
        <v>Wired Headphones</v>
      </c>
    </row>
    <row r="1724" spans="2:14" x14ac:dyDescent="0.3">
      <c r="B1724" s="26" t="s">
        <v>14</v>
      </c>
      <c r="C1724" s="26" t="str">
        <f>IF(_xlfn.XLOOKUP(TRIM(Table1[[#This Row],[Store ID]]), 'Stores Details'!B1726:B1745, 'Stores Details'!G1726:G1745, "") = "Inactive", "Yes", "No")</f>
        <v>No</v>
      </c>
      <c r="D1724" s="14" t="s">
        <v>58</v>
      </c>
      <c r="E1724" s="51">
        <v>44950</v>
      </c>
      <c r="F1724" s="14">
        <v>16</v>
      </c>
      <c r="G1724" s="17">
        <v>14049.12</v>
      </c>
      <c r="H1724" s="27">
        <v>9679.52</v>
      </c>
      <c r="I1724">
        <f>YEAR(Table1[[#This Row],[Date]])</f>
        <v>2023</v>
      </c>
      <c r="J1724" t="str">
        <f>"Q" &amp; ROUNDUP(MONTH(Table1[[#This Row],[Date]])/3, 0) &amp; "'" &amp; RIGHT(YEAR(Table1[[#This Row],[Date]]), 2)</f>
        <v>Q1'23</v>
      </c>
      <c r="K1724" t="str">
        <f>VLOOKUP(Table1[[#This Row],[Store ID]],Table3[[Store ID]:[City]],4,FALSE)</f>
        <v>Los Angeles</v>
      </c>
      <c r="L1724" t="str">
        <f>VLOOKUP(Table1[[#This Row],[Product Code]],Table4[[Product Code]:[Brand]],5,FALSE)</f>
        <v>Sony</v>
      </c>
      <c r="M1724" t="str">
        <f>VLOOKUP(Table1[[#This Row],[Product Code]],Table4[[Product Code]:[Product Category]],3,FALSE)</f>
        <v>Accessories</v>
      </c>
      <c r="N1724" t="str">
        <f>_xlfn.XLOOKUP(Table1[[#This Row],[Product Code]],Table4[Product Code],Table4[Subcategory])</f>
        <v>Chargers</v>
      </c>
    </row>
    <row r="1725" spans="2:14" x14ac:dyDescent="0.3">
      <c r="B1725" s="26" t="s">
        <v>18</v>
      </c>
      <c r="C1725" s="26" t="str">
        <f>IF(_xlfn.XLOOKUP(TRIM(Table1[[#This Row],[Store ID]]), 'Stores Details'!B1727:B1746, 'Stores Details'!G1727:G1746, "") = "Inactive", "Yes", "No")</f>
        <v>No</v>
      </c>
      <c r="D1725" s="14" t="s">
        <v>48</v>
      </c>
      <c r="E1725" s="51">
        <v>45361</v>
      </c>
      <c r="F1725" s="14">
        <v>11</v>
      </c>
      <c r="G1725" s="17">
        <v>8873.26</v>
      </c>
      <c r="H1725" s="27">
        <v>5291.4400000000005</v>
      </c>
      <c r="I1725">
        <f>YEAR(Table1[[#This Row],[Date]])</f>
        <v>2024</v>
      </c>
      <c r="J1725" t="str">
        <f>"Q" &amp; ROUNDUP(MONTH(Table1[[#This Row],[Date]])/3, 0) &amp; "'" &amp; RIGHT(YEAR(Table1[[#This Row],[Date]]), 2)</f>
        <v>Q1'24</v>
      </c>
      <c r="K1725" t="str">
        <f>VLOOKUP(Table1[[#This Row],[Store ID]],Table3[[Store ID]:[City]],4,FALSE)</f>
        <v>Minneapolis</v>
      </c>
      <c r="L1725" t="str">
        <f>VLOOKUP(Table1[[#This Row],[Product Code]],Table4[[Product Code]:[Brand]],5,FALSE)</f>
        <v>VoltEdge</v>
      </c>
      <c r="M1725" t="str">
        <f>VLOOKUP(Table1[[#This Row],[Product Code]],Table4[[Product Code]:[Product Category]],3,FALSE)</f>
        <v>Gaming Consoles</v>
      </c>
      <c r="N1725" t="str">
        <f>_xlfn.XLOOKUP(Table1[[#This Row],[Product Code]],Table4[Product Code],Table4[Subcategory])</f>
        <v>Game Consoles</v>
      </c>
    </row>
    <row r="1726" spans="2:14" x14ac:dyDescent="0.3">
      <c r="B1726" s="26" t="s">
        <v>14</v>
      </c>
      <c r="C1726" s="26" t="str">
        <f>IF(_xlfn.XLOOKUP(TRIM(Table1[[#This Row],[Store ID]]), 'Stores Details'!B1728:B1747, 'Stores Details'!G1728:G1747, "") = "Inactive", "Yes", "No")</f>
        <v>No</v>
      </c>
      <c r="D1726" s="14" t="s">
        <v>39</v>
      </c>
      <c r="E1726" s="51">
        <v>45617</v>
      </c>
      <c r="F1726" s="14">
        <v>28</v>
      </c>
      <c r="G1726" s="17">
        <v>11862.76</v>
      </c>
      <c r="H1726" s="27">
        <v>7730.8000000000011</v>
      </c>
      <c r="I1726">
        <f>YEAR(Table1[[#This Row],[Date]])</f>
        <v>2024</v>
      </c>
      <c r="J1726" t="str">
        <f>"Q" &amp; ROUNDUP(MONTH(Table1[[#This Row],[Date]])/3, 0) &amp; "'" &amp; RIGHT(YEAR(Table1[[#This Row],[Date]]), 2)</f>
        <v>Q4'24</v>
      </c>
      <c r="K1726" t="str">
        <f>VLOOKUP(Table1[[#This Row],[Store ID]],Table3[[Store ID]:[City]],4,FALSE)</f>
        <v>Los Angeles</v>
      </c>
      <c r="L1726" t="str">
        <f>VLOOKUP(Table1[[#This Row],[Product Code]],Table4[[Product Code]:[Brand]],5,FALSE)</f>
        <v>Apple</v>
      </c>
      <c r="M1726" t="str">
        <f>VLOOKUP(Table1[[#This Row],[Product Code]],Table4[[Product Code]:[Product Category]],3,FALSE)</f>
        <v>Laptops</v>
      </c>
      <c r="N1726" t="str">
        <f>_xlfn.XLOOKUP(Table1[[#This Row],[Product Code]],Table4[Product Code],Table4[Subcategory])</f>
        <v>Ultrabooks</v>
      </c>
    </row>
    <row r="1727" spans="2:14" x14ac:dyDescent="0.3">
      <c r="B1727" s="26" t="s">
        <v>21</v>
      </c>
      <c r="C1727" s="26" t="str">
        <f>IF(_xlfn.XLOOKUP(TRIM(Table1[[#This Row],[Store ID]]), 'Stores Details'!B1729:B1748, 'Stores Details'!G1729:G1748, "") = "Inactive", "Yes", "No")</f>
        <v>No</v>
      </c>
      <c r="D1727" s="14" t="s">
        <v>15</v>
      </c>
      <c r="E1727" s="51">
        <v>45501</v>
      </c>
      <c r="F1727" s="14">
        <v>3</v>
      </c>
      <c r="G1727" s="17">
        <v>1687.23</v>
      </c>
      <c r="H1727" s="27">
        <v>1288.29</v>
      </c>
      <c r="I1727">
        <f>YEAR(Table1[[#This Row],[Date]])</f>
        <v>2024</v>
      </c>
      <c r="J1727" t="str">
        <f>"Q" &amp; ROUNDUP(MONTH(Table1[[#This Row],[Date]])/3, 0) &amp; "'" &amp; RIGHT(YEAR(Table1[[#This Row],[Date]]), 2)</f>
        <v>Q3'24</v>
      </c>
      <c r="K1727" t="str">
        <f>VLOOKUP(Table1[[#This Row],[Store ID]],Table3[[Store ID]:[City]],4,FALSE)</f>
        <v>Raleigh</v>
      </c>
      <c r="L1727" t="str">
        <f>VLOOKUP(Table1[[#This Row],[Product Code]],Table4[[Product Code]:[Brand]],5,FALSE)</f>
        <v>Bose</v>
      </c>
      <c r="M1727" t="str">
        <f>VLOOKUP(Table1[[#This Row],[Product Code]],Table4[[Product Code]:[Product Category]],3,FALSE)</f>
        <v>Accessories</v>
      </c>
      <c r="N1727" t="str">
        <f>_xlfn.XLOOKUP(Table1[[#This Row],[Product Code]],Table4[Product Code],Table4[Subcategory])</f>
        <v>Mice</v>
      </c>
    </row>
    <row r="1728" spans="2:14" x14ac:dyDescent="0.3">
      <c r="B1728" s="26" t="s">
        <v>20</v>
      </c>
      <c r="C1728" s="26" t="str">
        <f>IF(_xlfn.XLOOKUP(TRIM(Table1[[#This Row],[Store ID]]), 'Stores Details'!B1730:B1749, 'Stores Details'!G1730:G1749, "") = "Inactive", "Yes", "No")</f>
        <v>No</v>
      </c>
      <c r="D1728" s="14" t="s">
        <v>32</v>
      </c>
      <c r="E1728" s="51">
        <v>45411</v>
      </c>
      <c r="F1728" s="14">
        <v>18</v>
      </c>
      <c r="G1728" s="17">
        <v>3293.64</v>
      </c>
      <c r="H1728" s="27">
        <v>2502.1799999999998</v>
      </c>
      <c r="I1728">
        <f>YEAR(Table1[[#This Row],[Date]])</f>
        <v>2024</v>
      </c>
      <c r="J1728" t="str">
        <f>"Q" &amp; ROUNDUP(MONTH(Table1[[#This Row],[Date]])/3, 0) &amp; "'" &amp; RIGHT(YEAR(Table1[[#This Row],[Date]]), 2)</f>
        <v>Q2'24</v>
      </c>
      <c r="K1728" t="str">
        <f>VLOOKUP(Table1[[#This Row],[Store ID]],Table3[[Store ID]:[City]],4,FALSE)</f>
        <v>Denver</v>
      </c>
      <c r="L1728" t="str">
        <f>VLOOKUP(Table1[[#This Row],[Product Code]],Table4[[Product Code]:[Brand]],5,FALSE)</f>
        <v>Sony</v>
      </c>
      <c r="M1728" t="str">
        <f>VLOOKUP(Table1[[#This Row],[Product Code]],Table4[[Product Code]:[Product Category]],3,FALSE)</f>
        <v>Accessories</v>
      </c>
      <c r="N1728" t="str">
        <f>_xlfn.XLOOKUP(Table1[[#This Row],[Product Code]],Table4[Product Code],Table4[Subcategory])</f>
        <v>Chargers</v>
      </c>
    </row>
    <row r="1729" spans="2:14" x14ac:dyDescent="0.3">
      <c r="B1729" s="26" t="s">
        <v>14</v>
      </c>
      <c r="C1729" s="26" t="str">
        <f>IF(_xlfn.XLOOKUP(TRIM(Table1[[#This Row],[Store ID]]), 'Stores Details'!B1731:B1750, 'Stores Details'!G1731:G1750, "") = "Inactive", "Yes", "No")</f>
        <v>No</v>
      </c>
      <c r="D1729" s="14" t="s">
        <v>15</v>
      </c>
      <c r="E1729" s="51">
        <v>45418</v>
      </c>
      <c r="F1729" s="14">
        <v>14</v>
      </c>
      <c r="G1729" s="17">
        <v>7873.74</v>
      </c>
      <c r="H1729" s="27">
        <v>6012.02</v>
      </c>
      <c r="I1729">
        <f>YEAR(Table1[[#This Row],[Date]])</f>
        <v>2024</v>
      </c>
      <c r="J1729" t="str">
        <f>"Q" &amp; ROUNDUP(MONTH(Table1[[#This Row],[Date]])/3, 0) &amp; "'" &amp; RIGHT(YEAR(Table1[[#This Row],[Date]]), 2)</f>
        <v>Q2'24</v>
      </c>
      <c r="K1729" t="str">
        <f>VLOOKUP(Table1[[#This Row],[Store ID]],Table3[[Store ID]:[City]],4,FALSE)</f>
        <v>Los Angeles</v>
      </c>
      <c r="L1729" t="str">
        <f>VLOOKUP(Table1[[#This Row],[Product Code]],Table4[[Product Code]:[Brand]],5,FALSE)</f>
        <v>Bose</v>
      </c>
      <c r="M1729" t="str">
        <f>VLOOKUP(Table1[[#This Row],[Product Code]],Table4[[Product Code]:[Product Category]],3,FALSE)</f>
        <v>Accessories</v>
      </c>
      <c r="N1729" t="str">
        <f>_xlfn.XLOOKUP(Table1[[#This Row],[Product Code]],Table4[Product Code],Table4[Subcategory])</f>
        <v>Mice</v>
      </c>
    </row>
    <row r="1730" spans="2:14" x14ac:dyDescent="0.3">
      <c r="B1730" s="26" t="s">
        <v>25</v>
      </c>
      <c r="C1730" s="26" t="str">
        <f>IF(_xlfn.XLOOKUP(TRIM(Table1[[#This Row],[Store ID]]), 'Stores Details'!B1732:B1751, 'Stores Details'!G1732:G1751, "") = "Inactive", "Yes", "No")</f>
        <v>No</v>
      </c>
      <c r="D1730" s="14" t="s">
        <v>32</v>
      </c>
      <c r="E1730" s="51">
        <v>45327</v>
      </c>
      <c r="F1730" s="14">
        <v>11</v>
      </c>
      <c r="G1730" s="17">
        <v>2012.78</v>
      </c>
      <c r="H1730" s="27">
        <v>1529.11</v>
      </c>
      <c r="I1730">
        <f>YEAR(Table1[[#This Row],[Date]])</f>
        <v>2024</v>
      </c>
      <c r="J1730" t="str">
        <f>"Q" &amp; ROUNDUP(MONTH(Table1[[#This Row],[Date]])/3, 0) &amp; "'" &amp; RIGHT(YEAR(Table1[[#This Row],[Date]]), 2)</f>
        <v>Q1'24</v>
      </c>
      <c r="K1730" t="str">
        <f>VLOOKUP(Table1[[#This Row],[Store ID]],Table3[[Store ID]:[City]],4,FALSE)</f>
        <v>Dallas</v>
      </c>
      <c r="L1730" t="str">
        <f>VLOOKUP(Table1[[#This Row],[Product Code]],Table4[[Product Code]:[Brand]],5,FALSE)</f>
        <v>Sony</v>
      </c>
      <c r="M1730" t="str">
        <f>VLOOKUP(Table1[[#This Row],[Product Code]],Table4[[Product Code]:[Product Category]],3,FALSE)</f>
        <v>Accessories</v>
      </c>
      <c r="N1730" t="str">
        <f>_xlfn.XLOOKUP(Table1[[#This Row],[Product Code]],Table4[Product Code],Table4[Subcategory])</f>
        <v>Chargers</v>
      </c>
    </row>
    <row r="1731" spans="2:14" x14ac:dyDescent="0.3">
      <c r="B1731" s="26" t="s">
        <v>27</v>
      </c>
      <c r="C1731" s="26" t="str">
        <f>IF(_xlfn.XLOOKUP(TRIM(Table1[[#This Row],[Store ID]]), 'Stores Details'!B1733:B1752, 'Stores Details'!G1733:G1752, "") = "Inactive", "Yes", "No")</f>
        <v>No</v>
      </c>
      <c r="D1731" s="14" t="s">
        <v>33</v>
      </c>
      <c r="E1731" s="51">
        <v>45521</v>
      </c>
      <c r="F1731" s="14">
        <v>5</v>
      </c>
      <c r="G1731" s="17">
        <v>1183.0500000000002</v>
      </c>
      <c r="H1731" s="27">
        <v>915.84999999999991</v>
      </c>
      <c r="I1731">
        <f>YEAR(Table1[[#This Row],[Date]])</f>
        <v>2024</v>
      </c>
      <c r="J1731" t="str">
        <f>"Q" &amp; ROUNDUP(MONTH(Table1[[#This Row],[Date]])/3, 0) &amp; "'" &amp; RIGHT(YEAR(Table1[[#This Row],[Date]]), 2)</f>
        <v>Q3'24</v>
      </c>
      <c r="K1731" t="str">
        <f>VLOOKUP(Table1[[#This Row],[Store ID]],Table3[[Store ID]:[City]],4,FALSE)</f>
        <v>New York</v>
      </c>
      <c r="L1731" t="str">
        <f>VLOOKUP(Table1[[#This Row],[Product Code]],Table4[[Product Code]:[Brand]],5,FALSE)</f>
        <v>VoltEdge</v>
      </c>
      <c r="M1731" t="str">
        <f>VLOOKUP(Table1[[#This Row],[Product Code]],Table4[[Product Code]:[Product Category]],3,FALSE)</f>
        <v>Headphones</v>
      </c>
      <c r="N1731" t="str">
        <f>_xlfn.XLOOKUP(Table1[[#This Row],[Product Code]],Table4[Product Code],Table4[Subcategory])</f>
        <v>Wired Headphones</v>
      </c>
    </row>
    <row r="1732" spans="2:14" x14ac:dyDescent="0.3">
      <c r="B1732" s="26" t="s">
        <v>20</v>
      </c>
      <c r="C1732" s="26" t="str">
        <f>IF(_xlfn.XLOOKUP(TRIM(Table1[[#This Row],[Store ID]]), 'Stores Details'!B1734:B1753, 'Stores Details'!G1734:G1753, "") = "Inactive", "Yes", "No")</f>
        <v>No</v>
      </c>
      <c r="D1732" s="14" t="s">
        <v>46</v>
      </c>
      <c r="E1732" s="51">
        <v>45644</v>
      </c>
      <c r="F1732" s="14">
        <v>21</v>
      </c>
      <c r="G1732" s="17">
        <v>18551.399999999998</v>
      </c>
      <c r="H1732" s="27">
        <v>12694.29</v>
      </c>
      <c r="I1732">
        <f>YEAR(Table1[[#This Row],[Date]])</f>
        <v>2024</v>
      </c>
      <c r="J1732" t="str">
        <f>"Q" &amp; ROUNDUP(MONTH(Table1[[#This Row],[Date]])/3, 0) &amp; "'" &amp; RIGHT(YEAR(Table1[[#This Row],[Date]]), 2)</f>
        <v>Q4'24</v>
      </c>
      <c r="K1732" t="str">
        <f>VLOOKUP(Table1[[#This Row],[Store ID]],Table3[[Store ID]:[City]],4,FALSE)</f>
        <v>Denver</v>
      </c>
      <c r="L1732" t="str">
        <f>VLOOKUP(Table1[[#This Row],[Product Code]],Table4[[Product Code]:[Brand]],5,FALSE)</f>
        <v>Bose</v>
      </c>
      <c r="M1732" t="str">
        <f>VLOOKUP(Table1[[#This Row],[Product Code]],Table4[[Product Code]:[Product Category]],3,FALSE)</f>
        <v>Headphones</v>
      </c>
      <c r="N1732" t="str">
        <f>_xlfn.XLOOKUP(Table1[[#This Row],[Product Code]],Table4[Product Code],Table4[Subcategory])</f>
        <v>Wireless Headphones</v>
      </c>
    </row>
    <row r="1733" spans="2:14" x14ac:dyDescent="0.3">
      <c r="B1733" s="26" t="s">
        <v>19</v>
      </c>
      <c r="C1733" s="26" t="str">
        <f>IF(_xlfn.XLOOKUP(TRIM(Table1[[#This Row],[Store ID]]), 'Stores Details'!B1735:B1754, 'Stores Details'!G1735:G1754, "") = "Inactive", "Yes", "No")</f>
        <v>No</v>
      </c>
      <c r="D1733" s="14" t="s">
        <v>37</v>
      </c>
      <c r="E1733" s="51">
        <v>45465</v>
      </c>
      <c r="F1733" s="14">
        <v>11</v>
      </c>
      <c r="G1733" s="17">
        <v>16186.060000000001</v>
      </c>
      <c r="H1733" s="27">
        <v>10952.15</v>
      </c>
      <c r="I1733">
        <f>YEAR(Table1[[#This Row],[Date]])</f>
        <v>2024</v>
      </c>
      <c r="J1733" t="str">
        <f>"Q" &amp; ROUNDUP(MONTH(Table1[[#This Row],[Date]])/3, 0) &amp; "'" &amp; RIGHT(YEAR(Table1[[#This Row],[Date]]), 2)</f>
        <v>Q2'24</v>
      </c>
      <c r="K1733" t="str">
        <f>VLOOKUP(Table1[[#This Row],[Store ID]],Table3[[Store ID]:[City]],4,FALSE)</f>
        <v>Honolulu</v>
      </c>
      <c r="L1733" t="str">
        <f>VLOOKUP(Table1[[#This Row],[Product Code]],Table4[[Product Code]:[Brand]],5,FALSE)</f>
        <v>VoltEdge</v>
      </c>
      <c r="M1733" t="str">
        <f>VLOOKUP(Table1[[#This Row],[Product Code]],Table4[[Product Code]:[Product Category]],3,FALSE)</f>
        <v>Smart Gadgets</v>
      </c>
      <c r="N1733" t="str">
        <f>_xlfn.XLOOKUP(Table1[[#This Row],[Product Code]],Table4[Product Code],Table4[Subcategory])</f>
        <v>Fitness Bands</v>
      </c>
    </row>
    <row r="1734" spans="2:14" x14ac:dyDescent="0.3">
      <c r="B1734" s="26" t="s">
        <v>14</v>
      </c>
      <c r="C1734" s="26" t="str">
        <f>IF(_xlfn.XLOOKUP(TRIM(Table1[[#This Row],[Store ID]]), 'Stores Details'!B1736:B1755, 'Stores Details'!G1736:G1755, "") = "Inactive", "Yes", "No")</f>
        <v>No</v>
      </c>
      <c r="D1734" s="14" t="s">
        <v>51</v>
      </c>
      <c r="E1734" s="51">
        <v>44957</v>
      </c>
      <c r="F1734" s="14">
        <v>14</v>
      </c>
      <c r="G1734" s="17">
        <v>4022.2000000000003</v>
      </c>
      <c r="H1734" s="27">
        <v>3257.3799999999997</v>
      </c>
      <c r="I1734">
        <f>YEAR(Table1[[#This Row],[Date]])</f>
        <v>2023</v>
      </c>
      <c r="J1734" t="str">
        <f>"Q" &amp; ROUNDUP(MONTH(Table1[[#This Row],[Date]])/3, 0) &amp; "'" &amp; RIGHT(YEAR(Table1[[#This Row],[Date]]), 2)</f>
        <v>Q1'23</v>
      </c>
      <c r="K1734" t="str">
        <f>VLOOKUP(Table1[[#This Row],[Store ID]],Table3[[Store ID]:[City]],4,FALSE)</f>
        <v>Los Angeles</v>
      </c>
      <c r="L1734" t="str">
        <f>VLOOKUP(Table1[[#This Row],[Product Code]],Table4[[Product Code]:[Brand]],5,FALSE)</f>
        <v>Samsung</v>
      </c>
      <c r="M1734" t="str">
        <f>VLOOKUP(Table1[[#This Row],[Product Code]],Table4[[Product Code]:[Product Category]],3,FALSE)</f>
        <v>Accessories</v>
      </c>
      <c r="N1734" t="str">
        <f>_xlfn.XLOOKUP(Table1[[#This Row],[Product Code]],Table4[Product Code],Table4[Subcategory])</f>
        <v>Mice</v>
      </c>
    </row>
    <row r="1735" spans="2:14" x14ac:dyDescent="0.3">
      <c r="B1735" s="26" t="s">
        <v>14</v>
      </c>
      <c r="C1735" s="26" t="str">
        <f>IF(_xlfn.XLOOKUP(TRIM(Table1[[#This Row],[Store ID]]), 'Stores Details'!B1737:B1756, 'Stores Details'!G1737:G1756, "") = "Inactive", "Yes", "No")</f>
        <v>No</v>
      </c>
      <c r="D1735" s="14" t="s">
        <v>31</v>
      </c>
      <c r="E1735" s="51">
        <v>45590</v>
      </c>
      <c r="F1735" s="14">
        <v>31</v>
      </c>
      <c r="G1735" s="17">
        <v>18824.13</v>
      </c>
      <c r="H1735" s="27">
        <v>11542.539999999999</v>
      </c>
      <c r="I1735">
        <f>YEAR(Table1[[#This Row],[Date]])</f>
        <v>2024</v>
      </c>
      <c r="J1735" t="str">
        <f>"Q" &amp; ROUNDUP(MONTH(Table1[[#This Row],[Date]])/3, 0) &amp; "'" &amp; RIGHT(YEAR(Table1[[#This Row],[Date]]), 2)</f>
        <v>Q4'24</v>
      </c>
      <c r="K1735" t="str">
        <f>VLOOKUP(Table1[[#This Row],[Store ID]],Table3[[Store ID]:[City]],4,FALSE)</f>
        <v>Los Angeles</v>
      </c>
      <c r="L1735" t="str">
        <f>VLOOKUP(Table1[[#This Row],[Product Code]],Table4[[Product Code]:[Brand]],5,FALSE)</f>
        <v>VoltEdge</v>
      </c>
      <c r="M1735" t="str">
        <f>VLOOKUP(Table1[[#This Row],[Product Code]],Table4[[Product Code]:[Product Category]],3,FALSE)</f>
        <v>Laptops</v>
      </c>
      <c r="N1735" t="str">
        <f>_xlfn.XLOOKUP(Table1[[#This Row],[Product Code]],Table4[Product Code],Table4[Subcategory])</f>
        <v>Ultrabooks</v>
      </c>
    </row>
    <row r="1736" spans="2:14" x14ac:dyDescent="0.3">
      <c r="B1736" s="26" t="s">
        <v>27</v>
      </c>
      <c r="C1736" s="26" t="str">
        <f>IF(_xlfn.XLOOKUP(TRIM(Table1[[#This Row],[Store ID]]), 'Stores Details'!B1738:B1757, 'Stores Details'!G1738:G1757, "") = "Inactive", "Yes", "No")</f>
        <v>No</v>
      </c>
      <c r="D1736" s="14" t="s">
        <v>53</v>
      </c>
      <c r="E1736" s="51">
        <v>45062</v>
      </c>
      <c r="F1736" s="14">
        <v>8</v>
      </c>
      <c r="G1736" s="17">
        <v>638.48</v>
      </c>
      <c r="H1736" s="27">
        <v>512.16</v>
      </c>
      <c r="I1736">
        <f>YEAR(Table1[[#This Row],[Date]])</f>
        <v>2023</v>
      </c>
      <c r="J1736" t="str">
        <f>"Q" &amp; ROUNDUP(MONTH(Table1[[#This Row],[Date]])/3, 0) &amp; "'" &amp; RIGHT(YEAR(Table1[[#This Row],[Date]]), 2)</f>
        <v>Q2'23</v>
      </c>
      <c r="K1736" t="str">
        <f>VLOOKUP(Table1[[#This Row],[Store ID]],Table3[[Store ID]:[City]],4,FALSE)</f>
        <v>New York</v>
      </c>
      <c r="L1736" t="str">
        <f>VLOOKUP(Table1[[#This Row],[Product Code]],Table4[[Product Code]:[Brand]],5,FALSE)</f>
        <v>HP</v>
      </c>
      <c r="M1736" t="str">
        <f>VLOOKUP(Table1[[#This Row],[Product Code]],Table4[[Product Code]:[Product Category]],3,FALSE)</f>
        <v>Laptops</v>
      </c>
      <c r="N1736" t="str">
        <f>_xlfn.XLOOKUP(Table1[[#This Row],[Product Code]],Table4[Product Code],Table4[Subcategory])</f>
        <v>Ultrabooks</v>
      </c>
    </row>
    <row r="1737" spans="2:14" x14ac:dyDescent="0.3">
      <c r="B1737" s="26" t="s">
        <v>20</v>
      </c>
      <c r="C1737" s="26" t="str">
        <f>IF(_xlfn.XLOOKUP(TRIM(Table1[[#This Row],[Store ID]]), 'Stores Details'!B1739:B1758, 'Stores Details'!G1739:G1758, "") = "Inactive", "Yes", "No")</f>
        <v>No</v>
      </c>
      <c r="D1737" s="14" t="s">
        <v>58</v>
      </c>
      <c r="E1737" s="51">
        <v>45596</v>
      </c>
      <c r="F1737" s="14">
        <v>29</v>
      </c>
      <c r="G1737" s="17">
        <v>25464.030000000002</v>
      </c>
      <c r="H1737" s="27">
        <v>17544.13</v>
      </c>
      <c r="I1737">
        <f>YEAR(Table1[[#This Row],[Date]])</f>
        <v>2024</v>
      </c>
      <c r="J1737" t="str">
        <f>"Q" &amp; ROUNDUP(MONTH(Table1[[#This Row],[Date]])/3, 0) &amp; "'" &amp; RIGHT(YEAR(Table1[[#This Row],[Date]]), 2)</f>
        <v>Q4'24</v>
      </c>
      <c r="K1737" t="str">
        <f>VLOOKUP(Table1[[#This Row],[Store ID]],Table3[[Store ID]:[City]],4,FALSE)</f>
        <v>Denver</v>
      </c>
      <c r="L1737" t="str">
        <f>VLOOKUP(Table1[[#This Row],[Product Code]],Table4[[Product Code]:[Brand]],5,FALSE)</f>
        <v>Sony</v>
      </c>
      <c r="M1737" t="str">
        <f>VLOOKUP(Table1[[#This Row],[Product Code]],Table4[[Product Code]:[Product Category]],3,FALSE)</f>
        <v>Accessories</v>
      </c>
      <c r="N1737" t="str">
        <f>_xlfn.XLOOKUP(Table1[[#This Row],[Product Code]],Table4[Product Code],Table4[Subcategory])</f>
        <v>Chargers</v>
      </c>
    </row>
    <row r="1738" spans="2:14" x14ac:dyDescent="0.3">
      <c r="B1738" s="26" t="s">
        <v>28</v>
      </c>
      <c r="C1738" s="26" t="str">
        <f>IF(_xlfn.XLOOKUP(TRIM(Table1[[#This Row],[Store ID]]), 'Stores Details'!B1740:B1759, 'Stores Details'!G1740:G1759, "") = "Inactive", "Yes", "No")</f>
        <v>No</v>
      </c>
      <c r="D1738" s="14" t="s">
        <v>43</v>
      </c>
      <c r="E1738" s="51">
        <v>45542</v>
      </c>
      <c r="F1738" s="14">
        <v>6</v>
      </c>
      <c r="G1738" s="17">
        <v>7986.42</v>
      </c>
      <c r="H1738" s="27">
        <v>4905.72</v>
      </c>
      <c r="I1738">
        <f>YEAR(Table1[[#This Row],[Date]])</f>
        <v>2024</v>
      </c>
      <c r="J1738" t="str">
        <f>"Q" &amp; ROUNDUP(MONTH(Table1[[#This Row],[Date]])/3, 0) &amp; "'" &amp; RIGHT(YEAR(Table1[[#This Row],[Date]]), 2)</f>
        <v>Q3'24</v>
      </c>
      <c r="K1738" t="str">
        <f>VLOOKUP(Table1[[#This Row],[Store ID]],Table3[[Store ID]:[City]],4,FALSE)</f>
        <v>Portland</v>
      </c>
      <c r="L1738" t="str">
        <f>VLOOKUP(Table1[[#This Row],[Product Code]],Table4[[Product Code]:[Brand]],5,FALSE)</f>
        <v>Apple</v>
      </c>
      <c r="M1738" t="str">
        <f>VLOOKUP(Table1[[#This Row],[Product Code]],Table4[[Product Code]:[Product Category]],3,FALSE)</f>
        <v>Smart Gadgets</v>
      </c>
      <c r="N1738" t="str">
        <f>_xlfn.XLOOKUP(Table1[[#This Row],[Product Code]],Table4[Product Code],Table4[Subcategory])</f>
        <v>Smartwatches</v>
      </c>
    </row>
    <row r="1739" spans="2:14" x14ac:dyDescent="0.3">
      <c r="B1739" s="26" t="s">
        <v>27</v>
      </c>
      <c r="C1739" s="26" t="str">
        <f>IF(_xlfn.XLOOKUP(TRIM(Table1[[#This Row],[Store ID]]), 'Stores Details'!B1741:B1760, 'Stores Details'!G1741:G1760, "") = "Inactive", "Yes", "No")</f>
        <v>No</v>
      </c>
      <c r="D1739" s="14" t="s">
        <v>15</v>
      </c>
      <c r="E1739" s="51">
        <v>45544</v>
      </c>
      <c r="F1739" s="14">
        <v>17</v>
      </c>
      <c r="G1739" s="17">
        <v>9560.9699999999993</v>
      </c>
      <c r="H1739" s="27">
        <v>7300.31</v>
      </c>
      <c r="I1739">
        <f>YEAR(Table1[[#This Row],[Date]])</f>
        <v>2024</v>
      </c>
      <c r="J1739" t="str">
        <f>"Q" &amp; ROUNDUP(MONTH(Table1[[#This Row],[Date]])/3, 0) &amp; "'" &amp; RIGHT(YEAR(Table1[[#This Row],[Date]]), 2)</f>
        <v>Q3'24</v>
      </c>
      <c r="K1739" t="str">
        <f>VLOOKUP(Table1[[#This Row],[Store ID]],Table3[[Store ID]:[City]],4,FALSE)</f>
        <v>New York</v>
      </c>
      <c r="L1739" t="str">
        <f>VLOOKUP(Table1[[#This Row],[Product Code]],Table4[[Product Code]:[Brand]],5,FALSE)</f>
        <v>Bose</v>
      </c>
      <c r="M1739" t="str">
        <f>VLOOKUP(Table1[[#This Row],[Product Code]],Table4[[Product Code]:[Product Category]],3,FALSE)</f>
        <v>Accessories</v>
      </c>
      <c r="N1739" t="str">
        <f>_xlfn.XLOOKUP(Table1[[#This Row],[Product Code]],Table4[Product Code],Table4[Subcategory])</f>
        <v>Mice</v>
      </c>
    </row>
    <row r="1740" spans="2:14" x14ac:dyDescent="0.3">
      <c r="B1740" s="26" t="s">
        <v>20</v>
      </c>
      <c r="C1740" s="26" t="str">
        <f>IF(_xlfn.XLOOKUP(TRIM(Table1[[#This Row],[Store ID]]), 'Stores Details'!B1742:B1761, 'Stores Details'!G1742:G1761, "") = "Inactive", "Yes", "No")</f>
        <v>No</v>
      </c>
      <c r="D1740" s="14" t="s">
        <v>70</v>
      </c>
      <c r="E1740" s="51">
        <v>45340</v>
      </c>
      <c r="F1740" s="14">
        <v>26</v>
      </c>
      <c r="G1740" s="17">
        <v>14127.36</v>
      </c>
      <c r="H1740" s="27">
        <v>10051.08</v>
      </c>
      <c r="I1740">
        <f>YEAR(Table1[[#This Row],[Date]])</f>
        <v>2024</v>
      </c>
      <c r="J1740" t="str">
        <f>"Q" &amp; ROUNDUP(MONTH(Table1[[#This Row],[Date]])/3, 0) &amp; "'" &amp; RIGHT(YEAR(Table1[[#This Row],[Date]]), 2)</f>
        <v>Q1'24</v>
      </c>
      <c r="K1740" t="str">
        <f>VLOOKUP(Table1[[#This Row],[Store ID]],Table3[[Store ID]:[City]],4,FALSE)</f>
        <v>Denver</v>
      </c>
      <c r="L1740" t="str">
        <f>VLOOKUP(Table1[[#This Row],[Product Code]],Table4[[Product Code]:[Brand]],5,FALSE)</f>
        <v>VoltEdge</v>
      </c>
      <c r="M1740" t="str">
        <f>VLOOKUP(Table1[[#This Row],[Product Code]],Table4[[Product Code]:[Product Category]],3,FALSE)</f>
        <v>Headphones</v>
      </c>
      <c r="N1740" t="str">
        <f>_xlfn.XLOOKUP(Table1[[#This Row],[Product Code]],Table4[Product Code],Table4[Subcategory])</f>
        <v>Wireless Headphones</v>
      </c>
    </row>
    <row r="1741" spans="2:14" x14ac:dyDescent="0.3">
      <c r="B1741" s="26" t="s">
        <v>23</v>
      </c>
      <c r="C1741" s="26" t="str">
        <f>IF(_xlfn.XLOOKUP(TRIM(Table1[[#This Row],[Store ID]]), 'Stores Details'!B1743:B1762, 'Stores Details'!G1743:G1762, "") = "Inactive", "Yes", "No")</f>
        <v>No</v>
      </c>
      <c r="D1741" s="14" t="s">
        <v>32</v>
      </c>
      <c r="E1741" s="51">
        <v>45330</v>
      </c>
      <c r="F1741" s="14">
        <v>12</v>
      </c>
      <c r="G1741" s="17">
        <v>2195.7599999999998</v>
      </c>
      <c r="H1741" s="27">
        <v>1668.12</v>
      </c>
      <c r="I1741">
        <f>YEAR(Table1[[#This Row],[Date]])</f>
        <v>2024</v>
      </c>
      <c r="J1741" t="str">
        <f>"Q" &amp; ROUNDUP(MONTH(Table1[[#This Row],[Date]])/3, 0) &amp; "'" &amp; RIGHT(YEAR(Table1[[#This Row],[Date]]), 2)</f>
        <v>Q1'24</v>
      </c>
      <c r="K1741" t="str">
        <f>VLOOKUP(Table1[[#This Row],[Store ID]],Table3[[Store ID]:[City]],4,FALSE)</f>
        <v>San Francisco</v>
      </c>
      <c r="L1741" t="str">
        <f>VLOOKUP(Table1[[#This Row],[Product Code]],Table4[[Product Code]:[Brand]],5,FALSE)</f>
        <v>Sony</v>
      </c>
      <c r="M1741" t="str">
        <f>VLOOKUP(Table1[[#This Row],[Product Code]],Table4[[Product Code]:[Product Category]],3,FALSE)</f>
        <v>Accessories</v>
      </c>
      <c r="N1741" t="str">
        <f>_xlfn.XLOOKUP(Table1[[#This Row],[Product Code]],Table4[Product Code],Table4[Subcategory])</f>
        <v>Chargers</v>
      </c>
    </row>
    <row r="1742" spans="2:14" x14ac:dyDescent="0.3">
      <c r="B1742" s="26" t="s">
        <v>16</v>
      </c>
      <c r="C1742" s="26" t="str">
        <f>IF(_xlfn.XLOOKUP(TRIM(Table1[[#This Row],[Store ID]]), 'Stores Details'!B1744:B1763, 'Stores Details'!G1744:G1763, "") = "Inactive", "Yes", "No")</f>
        <v>No</v>
      </c>
      <c r="D1742" s="14" t="s">
        <v>45</v>
      </c>
      <c r="E1742" s="51">
        <v>45427</v>
      </c>
      <c r="F1742" s="14">
        <v>16</v>
      </c>
      <c r="G1742" s="17">
        <v>10749.6</v>
      </c>
      <c r="H1742" s="27">
        <v>8489.44</v>
      </c>
      <c r="I1742">
        <f>YEAR(Table1[[#This Row],[Date]])</f>
        <v>2024</v>
      </c>
      <c r="J1742" t="str">
        <f>"Q" &amp; ROUNDUP(MONTH(Table1[[#This Row],[Date]])/3, 0) &amp; "'" &amp; RIGHT(YEAR(Table1[[#This Row],[Date]]), 2)</f>
        <v>Q2'24</v>
      </c>
      <c r="K1742" t="str">
        <f>VLOOKUP(Table1[[#This Row],[Store ID]],Table3[[Store ID]:[City]],4,FALSE)</f>
        <v>Chicago</v>
      </c>
      <c r="L1742" t="str">
        <f>VLOOKUP(Table1[[#This Row],[Product Code]],Table4[[Product Code]:[Brand]],5,FALSE)</f>
        <v>VoltEdge</v>
      </c>
      <c r="M1742" t="str">
        <f>VLOOKUP(Table1[[#This Row],[Product Code]],Table4[[Product Code]:[Product Category]],3,FALSE)</f>
        <v>Accessories</v>
      </c>
      <c r="N1742" t="str">
        <f>_xlfn.XLOOKUP(Table1[[#This Row],[Product Code]],Table4[Product Code],Table4[Subcategory])</f>
        <v>Chargers</v>
      </c>
    </row>
    <row r="1743" spans="2:14" x14ac:dyDescent="0.3">
      <c r="B1743" s="26" t="s">
        <v>24</v>
      </c>
      <c r="C1743" s="26" t="str">
        <f>IF(_xlfn.XLOOKUP(TRIM(Table1[[#This Row],[Store ID]]), 'Stores Details'!B1745:B1764, 'Stores Details'!G1745:G1764, "") = "Inactive", "Yes", "No")</f>
        <v>No</v>
      </c>
      <c r="D1743" s="14" t="s">
        <v>78</v>
      </c>
      <c r="E1743" s="51">
        <v>45035</v>
      </c>
      <c r="F1743" s="14">
        <v>15</v>
      </c>
      <c r="G1743" s="17">
        <v>2012.25</v>
      </c>
      <c r="H1743" s="27">
        <v>1662.3</v>
      </c>
      <c r="I1743">
        <f>YEAR(Table1[[#This Row],[Date]])</f>
        <v>2023</v>
      </c>
      <c r="J1743" t="str">
        <f>"Q" &amp; ROUNDUP(MONTH(Table1[[#This Row],[Date]])/3, 0) &amp; "'" &amp; RIGHT(YEAR(Table1[[#This Row],[Date]]), 2)</f>
        <v>Q2'23</v>
      </c>
      <c r="K1743" t="str">
        <f>VLOOKUP(Table1[[#This Row],[Store ID]],Table3[[Store ID]:[City]],4,FALSE)</f>
        <v>Atlanta</v>
      </c>
      <c r="L1743" t="str">
        <f>VLOOKUP(Table1[[#This Row],[Product Code]],Table4[[Product Code]:[Brand]],5,FALSE)</f>
        <v>VoltEdge</v>
      </c>
      <c r="M1743" t="str">
        <f>VLOOKUP(Table1[[#This Row],[Product Code]],Table4[[Product Code]:[Product Category]],3,FALSE)</f>
        <v>Accessories</v>
      </c>
      <c r="N1743" t="str">
        <f>_xlfn.XLOOKUP(Table1[[#This Row],[Product Code]],Table4[Product Code],Table4[Subcategory])</f>
        <v>Laptop Sleeves</v>
      </c>
    </row>
    <row r="1744" spans="2:14" x14ac:dyDescent="0.3">
      <c r="B1744" s="26" t="s">
        <v>20</v>
      </c>
      <c r="C1744" s="26" t="str">
        <f>IF(_xlfn.XLOOKUP(TRIM(Table1[[#This Row],[Store ID]]), 'Stores Details'!B1746:B1765, 'Stores Details'!G1746:G1765, "") = "Inactive", "Yes", "No")</f>
        <v>No</v>
      </c>
      <c r="D1744" s="14" t="s">
        <v>71</v>
      </c>
      <c r="E1744" s="51">
        <v>45351</v>
      </c>
      <c r="F1744" s="14">
        <v>30</v>
      </c>
      <c r="G1744" s="17">
        <v>7778.0999999999995</v>
      </c>
      <c r="H1744" s="27">
        <v>5084.1000000000004</v>
      </c>
      <c r="I1744">
        <f>YEAR(Table1[[#This Row],[Date]])</f>
        <v>2024</v>
      </c>
      <c r="J1744" t="str">
        <f>"Q" &amp; ROUNDUP(MONTH(Table1[[#This Row],[Date]])/3, 0) &amp; "'" &amp; RIGHT(YEAR(Table1[[#This Row],[Date]]), 2)</f>
        <v>Q1'24</v>
      </c>
      <c r="K1744" t="str">
        <f>VLOOKUP(Table1[[#This Row],[Store ID]],Table3[[Store ID]:[City]],4,FALSE)</f>
        <v>Denver</v>
      </c>
      <c r="L1744" t="str">
        <f>VLOOKUP(Table1[[#This Row],[Product Code]],Table4[[Product Code]:[Brand]],5,FALSE)</f>
        <v>HP</v>
      </c>
      <c r="M1744" t="str">
        <f>VLOOKUP(Table1[[#This Row],[Product Code]],Table4[[Product Code]:[Product Category]],3,FALSE)</f>
        <v>Smart Gadgets</v>
      </c>
      <c r="N1744" t="str">
        <f>_xlfn.XLOOKUP(Table1[[#This Row],[Product Code]],Table4[Product Code],Table4[Subcategory])</f>
        <v>Smart Speakers</v>
      </c>
    </row>
    <row r="1745" spans="2:14" x14ac:dyDescent="0.3">
      <c r="B1745" s="26" t="s">
        <v>18</v>
      </c>
      <c r="C1745" s="26" t="str">
        <f>IF(_xlfn.XLOOKUP(TRIM(Table1[[#This Row],[Store ID]]), 'Stores Details'!B1747:B1766, 'Stores Details'!G1747:G1766, "") = "Inactive", "Yes", "No")</f>
        <v>No</v>
      </c>
      <c r="D1745" s="14" t="s">
        <v>51</v>
      </c>
      <c r="E1745" s="51">
        <v>45260</v>
      </c>
      <c r="F1745" s="14">
        <v>41</v>
      </c>
      <c r="G1745" s="17">
        <v>11779.300000000001</v>
      </c>
      <c r="H1745" s="27">
        <v>9539.4699999999993</v>
      </c>
      <c r="I1745">
        <f>YEAR(Table1[[#This Row],[Date]])</f>
        <v>2023</v>
      </c>
      <c r="J1745" t="str">
        <f>"Q" &amp; ROUNDUP(MONTH(Table1[[#This Row],[Date]])/3, 0) &amp; "'" &amp; RIGHT(YEAR(Table1[[#This Row],[Date]]), 2)</f>
        <v>Q4'23</v>
      </c>
      <c r="K1745" t="str">
        <f>VLOOKUP(Table1[[#This Row],[Store ID]],Table3[[Store ID]:[City]],4,FALSE)</f>
        <v>Minneapolis</v>
      </c>
      <c r="L1745" t="str">
        <f>VLOOKUP(Table1[[#This Row],[Product Code]],Table4[[Product Code]:[Brand]],5,FALSE)</f>
        <v>Samsung</v>
      </c>
      <c r="M1745" t="str">
        <f>VLOOKUP(Table1[[#This Row],[Product Code]],Table4[[Product Code]:[Product Category]],3,FALSE)</f>
        <v>Accessories</v>
      </c>
      <c r="N1745" t="str">
        <f>_xlfn.XLOOKUP(Table1[[#This Row],[Product Code]],Table4[Product Code],Table4[Subcategory])</f>
        <v>Mice</v>
      </c>
    </row>
    <row r="1746" spans="2:14" x14ac:dyDescent="0.3">
      <c r="B1746" s="26" t="s">
        <v>14</v>
      </c>
      <c r="C1746" s="26" t="str">
        <f>IF(_xlfn.XLOOKUP(TRIM(Table1[[#This Row],[Store ID]]), 'Stores Details'!B1748:B1767, 'Stores Details'!G1748:G1767, "") = "Inactive", "Yes", "No")</f>
        <v>No</v>
      </c>
      <c r="D1746" s="14" t="s">
        <v>78</v>
      </c>
      <c r="E1746" s="51">
        <v>45039</v>
      </c>
      <c r="F1746" s="14">
        <v>11</v>
      </c>
      <c r="G1746" s="17">
        <v>1475.65</v>
      </c>
      <c r="H1746" s="27">
        <v>1219.02</v>
      </c>
      <c r="I1746">
        <f>YEAR(Table1[[#This Row],[Date]])</f>
        <v>2023</v>
      </c>
      <c r="J1746" t="str">
        <f>"Q" &amp; ROUNDUP(MONTH(Table1[[#This Row],[Date]])/3, 0) &amp; "'" &amp; RIGHT(YEAR(Table1[[#This Row],[Date]]), 2)</f>
        <v>Q2'23</v>
      </c>
      <c r="K1746" t="str">
        <f>VLOOKUP(Table1[[#This Row],[Store ID]],Table3[[Store ID]:[City]],4,FALSE)</f>
        <v>Los Angeles</v>
      </c>
      <c r="L1746" t="str">
        <f>VLOOKUP(Table1[[#This Row],[Product Code]],Table4[[Product Code]:[Brand]],5,FALSE)</f>
        <v>VoltEdge</v>
      </c>
      <c r="M1746" t="str">
        <f>VLOOKUP(Table1[[#This Row],[Product Code]],Table4[[Product Code]:[Product Category]],3,FALSE)</f>
        <v>Accessories</v>
      </c>
      <c r="N1746" t="str">
        <f>_xlfn.XLOOKUP(Table1[[#This Row],[Product Code]],Table4[Product Code],Table4[Subcategory])</f>
        <v>Laptop Sleeves</v>
      </c>
    </row>
    <row r="1747" spans="2:14" x14ac:dyDescent="0.3">
      <c r="B1747" s="26" t="s">
        <v>21</v>
      </c>
      <c r="C1747" s="26" t="str">
        <f>IF(_xlfn.XLOOKUP(TRIM(Table1[[#This Row],[Store ID]]), 'Stores Details'!B1749:B1768, 'Stores Details'!G1749:G1768, "") = "Inactive", "Yes", "No")</f>
        <v>No</v>
      </c>
      <c r="D1747" s="14" t="s">
        <v>35</v>
      </c>
      <c r="E1747" s="51">
        <v>45447</v>
      </c>
      <c r="F1747" s="14">
        <v>6</v>
      </c>
      <c r="G1747" s="17">
        <v>2394.96</v>
      </c>
      <c r="H1747" s="27">
        <v>1809.84</v>
      </c>
      <c r="I1747">
        <f>YEAR(Table1[[#This Row],[Date]])</f>
        <v>2024</v>
      </c>
      <c r="J1747" t="str">
        <f>"Q" &amp; ROUNDUP(MONTH(Table1[[#This Row],[Date]])/3, 0) &amp; "'" &amp; RIGHT(YEAR(Table1[[#This Row],[Date]]), 2)</f>
        <v>Q2'24</v>
      </c>
      <c r="K1747" t="str">
        <f>VLOOKUP(Table1[[#This Row],[Store ID]],Table3[[Store ID]:[City]],4,FALSE)</f>
        <v>Raleigh</v>
      </c>
      <c r="L1747" t="str">
        <f>VLOOKUP(Table1[[#This Row],[Product Code]],Table4[[Product Code]:[Brand]],5,FALSE)</f>
        <v>Dell</v>
      </c>
      <c r="M1747" t="str">
        <f>VLOOKUP(Table1[[#This Row],[Product Code]],Table4[[Product Code]:[Product Category]],3,FALSE)</f>
        <v>Smart Gadgets</v>
      </c>
      <c r="N1747" t="str">
        <f>_xlfn.XLOOKUP(Table1[[#This Row],[Product Code]],Table4[Product Code],Table4[Subcategory])</f>
        <v>Streaming Devices</v>
      </c>
    </row>
    <row r="1748" spans="2:14" x14ac:dyDescent="0.3">
      <c r="B1748" s="26" t="s">
        <v>21</v>
      </c>
      <c r="C1748" s="26" t="str">
        <f>IF(_xlfn.XLOOKUP(TRIM(Table1[[#This Row],[Store ID]]), 'Stores Details'!B1750:B1769, 'Stores Details'!G1750:G1769, "") = "Inactive", "Yes", "No")</f>
        <v>No</v>
      </c>
      <c r="D1748" s="14" t="s">
        <v>71</v>
      </c>
      <c r="E1748" s="51">
        <v>45056</v>
      </c>
      <c r="F1748" s="14">
        <v>7</v>
      </c>
      <c r="G1748" s="17">
        <v>1814.8899999999999</v>
      </c>
      <c r="H1748" s="27">
        <v>1186.29</v>
      </c>
      <c r="I1748">
        <f>YEAR(Table1[[#This Row],[Date]])</f>
        <v>2023</v>
      </c>
      <c r="J1748" t="str">
        <f>"Q" &amp; ROUNDUP(MONTH(Table1[[#This Row],[Date]])/3, 0) &amp; "'" &amp; RIGHT(YEAR(Table1[[#This Row],[Date]]), 2)</f>
        <v>Q2'23</v>
      </c>
      <c r="K1748" t="str">
        <f>VLOOKUP(Table1[[#This Row],[Store ID]],Table3[[Store ID]:[City]],4,FALSE)</f>
        <v>Raleigh</v>
      </c>
      <c r="L1748" t="str">
        <f>VLOOKUP(Table1[[#This Row],[Product Code]],Table4[[Product Code]:[Brand]],5,FALSE)</f>
        <v>HP</v>
      </c>
      <c r="M1748" t="str">
        <f>VLOOKUP(Table1[[#This Row],[Product Code]],Table4[[Product Code]:[Product Category]],3,FALSE)</f>
        <v>Smart Gadgets</v>
      </c>
      <c r="N1748" t="str">
        <f>_xlfn.XLOOKUP(Table1[[#This Row],[Product Code]],Table4[Product Code],Table4[Subcategory])</f>
        <v>Smart Speakers</v>
      </c>
    </row>
    <row r="1749" spans="2:14" x14ac:dyDescent="0.3">
      <c r="B1749" s="26" t="s">
        <v>26</v>
      </c>
      <c r="C1749" s="26" t="str">
        <f>IF(_xlfn.XLOOKUP(TRIM(Table1[[#This Row],[Store ID]]), 'Stores Details'!B1751:B1770, 'Stores Details'!G1751:G1770, "") = "Inactive", "Yes", "No")</f>
        <v>No</v>
      </c>
      <c r="D1749" s="14" t="s">
        <v>69</v>
      </c>
      <c r="E1749" s="51">
        <v>45118</v>
      </c>
      <c r="F1749" s="14">
        <v>21</v>
      </c>
      <c r="G1749" s="17">
        <v>22364.16</v>
      </c>
      <c r="H1749" s="27">
        <v>14420.07</v>
      </c>
      <c r="I1749">
        <f>YEAR(Table1[[#This Row],[Date]])</f>
        <v>2023</v>
      </c>
      <c r="J1749" t="str">
        <f>"Q" &amp; ROUNDUP(MONTH(Table1[[#This Row],[Date]])/3, 0) &amp; "'" &amp; RIGHT(YEAR(Table1[[#This Row],[Date]]), 2)</f>
        <v>Q3'23</v>
      </c>
      <c r="K1749" t="str">
        <f>VLOOKUP(Table1[[#This Row],[Store ID]],Table3[[Store ID]:[City]],4,FALSE)</f>
        <v>Philadelphia</v>
      </c>
      <c r="L1749" t="str">
        <f>VLOOKUP(Table1[[#This Row],[Product Code]],Table4[[Product Code]:[Brand]],5,FALSE)</f>
        <v>VoltEdge</v>
      </c>
      <c r="M1749" t="str">
        <f>VLOOKUP(Table1[[#This Row],[Product Code]],Table4[[Product Code]:[Product Category]],3,FALSE)</f>
        <v>Gaming Consoles</v>
      </c>
      <c r="N1749" t="str">
        <f>_xlfn.XLOOKUP(Table1[[#This Row],[Product Code]],Table4[Product Code],Table4[Subcategory])</f>
        <v>VR Headsets</v>
      </c>
    </row>
    <row r="1750" spans="2:14" x14ac:dyDescent="0.3">
      <c r="B1750" s="26" t="s">
        <v>20</v>
      </c>
      <c r="C1750" s="26" t="str">
        <f>IF(_xlfn.XLOOKUP(TRIM(Table1[[#This Row],[Store ID]]), 'Stores Details'!B1752:B1771, 'Stores Details'!G1752:G1771, "") = "Inactive", "Yes", "No")</f>
        <v>No</v>
      </c>
      <c r="D1750" s="14" t="s">
        <v>65</v>
      </c>
      <c r="E1750" s="51">
        <v>45293</v>
      </c>
      <c r="F1750" s="14">
        <v>18</v>
      </c>
      <c r="G1750" s="17">
        <v>26015.399999999998</v>
      </c>
      <c r="H1750" s="27">
        <v>17464.86</v>
      </c>
      <c r="I1750">
        <f>YEAR(Table1[[#This Row],[Date]])</f>
        <v>2024</v>
      </c>
      <c r="J1750" t="str">
        <f>"Q" &amp; ROUNDUP(MONTH(Table1[[#This Row],[Date]])/3, 0) &amp; "'" &amp; RIGHT(YEAR(Table1[[#This Row],[Date]]), 2)</f>
        <v>Q1'24</v>
      </c>
      <c r="K1750" t="str">
        <f>VLOOKUP(Table1[[#This Row],[Store ID]],Table3[[Store ID]:[City]],4,FALSE)</f>
        <v>Denver</v>
      </c>
      <c r="L1750" t="str">
        <f>VLOOKUP(Table1[[#This Row],[Product Code]],Table4[[Product Code]:[Brand]],5,FALSE)</f>
        <v>VoltEdge</v>
      </c>
      <c r="M1750" t="str">
        <f>VLOOKUP(Table1[[#This Row],[Product Code]],Table4[[Product Code]:[Product Category]],3,FALSE)</f>
        <v>Smart Gadgets</v>
      </c>
      <c r="N1750" t="str">
        <f>_xlfn.XLOOKUP(Table1[[#This Row],[Product Code]],Table4[Product Code],Table4[Subcategory])</f>
        <v>Smartwatches</v>
      </c>
    </row>
    <row r="1751" spans="2:14" x14ac:dyDescent="0.3">
      <c r="B1751" s="26" t="s">
        <v>25</v>
      </c>
      <c r="C1751" s="26" t="str">
        <f>IF(_xlfn.XLOOKUP(TRIM(Table1[[#This Row],[Store ID]]), 'Stores Details'!B1753:B1772, 'Stores Details'!G1753:G1772, "") = "Inactive", "Yes", "No")</f>
        <v>No</v>
      </c>
      <c r="D1751" s="14" t="s">
        <v>42</v>
      </c>
      <c r="E1751" s="51">
        <v>45622</v>
      </c>
      <c r="F1751" s="14">
        <v>34</v>
      </c>
      <c r="G1751" s="17">
        <v>43370.74</v>
      </c>
      <c r="H1751" s="27">
        <v>27043.26</v>
      </c>
      <c r="I1751">
        <f>YEAR(Table1[[#This Row],[Date]])</f>
        <v>2024</v>
      </c>
      <c r="J1751" t="str">
        <f>"Q" &amp; ROUNDUP(MONTH(Table1[[#This Row],[Date]])/3, 0) &amp; "'" &amp; RIGHT(YEAR(Table1[[#This Row],[Date]]), 2)</f>
        <v>Q4'24</v>
      </c>
      <c r="K1751" t="str">
        <f>VLOOKUP(Table1[[#This Row],[Store ID]],Table3[[Store ID]:[City]],4,FALSE)</f>
        <v>Dallas</v>
      </c>
      <c r="L1751" t="str">
        <f>VLOOKUP(Table1[[#This Row],[Product Code]],Table4[[Product Code]:[Brand]],5,FALSE)</f>
        <v>Dell</v>
      </c>
      <c r="M1751" t="str">
        <f>VLOOKUP(Table1[[#This Row],[Product Code]],Table4[[Product Code]:[Product Category]],3,FALSE)</f>
        <v>Headphones</v>
      </c>
      <c r="N1751" t="str">
        <f>_xlfn.XLOOKUP(Table1[[#This Row],[Product Code]],Table4[Product Code],Table4[Subcategory])</f>
        <v>Wired Headphones</v>
      </c>
    </row>
    <row r="1752" spans="2:14" x14ac:dyDescent="0.3">
      <c r="B1752" s="26" t="s">
        <v>18</v>
      </c>
      <c r="C1752" s="26" t="str">
        <f>IF(_xlfn.XLOOKUP(TRIM(Table1[[#This Row],[Store ID]]), 'Stores Details'!B1754:B1773, 'Stores Details'!G1754:G1773, "") = "Inactive", "Yes", "No")</f>
        <v>No</v>
      </c>
      <c r="D1752" s="14" t="s">
        <v>41</v>
      </c>
      <c r="E1752" s="51">
        <v>45467</v>
      </c>
      <c r="F1752" s="14">
        <v>13</v>
      </c>
      <c r="G1752" s="17">
        <v>6249.0999999999995</v>
      </c>
      <c r="H1752" s="27">
        <v>3925.22</v>
      </c>
      <c r="I1752">
        <f>YEAR(Table1[[#This Row],[Date]])</f>
        <v>2024</v>
      </c>
      <c r="J1752" t="str">
        <f>"Q" &amp; ROUNDUP(MONTH(Table1[[#This Row],[Date]])/3, 0) &amp; "'" &amp; RIGHT(YEAR(Table1[[#This Row],[Date]]), 2)</f>
        <v>Q2'24</v>
      </c>
      <c r="K1752" t="str">
        <f>VLOOKUP(Table1[[#This Row],[Store ID]],Table3[[Store ID]:[City]],4,FALSE)</f>
        <v>Minneapolis</v>
      </c>
      <c r="L1752" t="str">
        <f>VLOOKUP(Table1[[#This Row],[Product Code]],Table4[[Product Code]:[Brand]],5,FALSE)</f>
        <v>VoltEdge</v>
      </c>
      <c r="M1752" t="str">
        <f>VLOOKUP(Table1[[#This Row],[Product Code]],Table4[[Product Code]:[Product Category]],3,FALSE)</f>
        <v>Laptops</v>
      </c>
      <c r="N1752" t="str">
        <f>_xlfn.XLOOKUP(Table1[[#This Row],[Product Code]],Table4[Product Code],Table4[Subcategory])</f>
        <v>Gaming Laptops</v>
      </c>
    </row>
    <row r="1753" spans="2:14" x14ac:dyDescent="0.3">
      <c r="B1753" s="26" t="s">
        <v>14</v>
      </c>
      <c r="C1753" s="26" t="str">
        <f>IF(_xlfn.XLOOKUP(TRIM(Table1[[#This Row],[Store ID]]), 'Stores Details'!B1755:B1774, 'Stores Details'!G1755:G1774, "") = "Inactive", "Yes", "No")</f>
        <v>No</v>
      </c>
      <c r="D1753" s="14" t="s">
        <v>73</v>
      </c>
      <c r="E1753" s="51">
        <v>44941</v>
      </c>
      <c r="F1753" s="14">
        <v>24</v>
      </c>
      <c r="G1753" s="17">
        <v>20859.84</v>
      </c>
      <c r="H1753" s="27">
        <v>15660.72</v>
      </c>
      <c r="I1753">
        <f>YEAR(Table1[[#This Row],[Date]])</f>
        <v>2023</v>
      </c>
      <c r="J1753" t="str">
        <f>"Q" &amp; ROUNDUP(MONTH(Table1[[#This Row],[Date]])/3, 0) &amp; "'" &amp; RIGHT(YEAR(Table1[[#This Row],[Date]]), 2)</f>
        <v>Q1'23</v>
      </c>
      <c r="K1753" t="str">
        <f>VLOOKUP(Table1[[#This Row],[Store ID]],Table3[[Store ID]:[City]],4,FALSE)</f>
        <v>Los Angeles</v>
      </c>
      <c r="L1753" t="str">
        <f>VLOOKUP(Table1[[#This Row],[Product Code]],Table4[[Product Code]:[Brand]],5,FALSE)</f>
        <v>ASUS</v>
      </c>
      <c r="M1753" t="str">
        <f>VLOOKUP(Table1[[#This Row],[Product Code]],Table4[[Product Code]:[Product Category]],3,FALSE)</f>
        <v>Gaming Consoles</v>
      </c>
      <c r="N1753" t="str">
        <f>_xlfn.XLOOKUP(Table1[[#This Row],[Product Code]],Table4[Product Code],Table4[Subcategory])</f>
        <v>VR Headsets</v>
      </c>
    </row>
    <row r="1754" spans="2:14" x14ac:dyDescent="0.3">
      <c r="B1754" s="26" t="s">
        <v>21</v>
      </c>
      <c r="C1754" s="26" t="str">
        <f>IF(_xlfn.XLOOKUP(TRIM(Table1[[#This Row],[Store ID]]), 'Stores Details'!B1756:B1775, 'Stores Details'!G1756:G1775, "") = "Inactive", "Yes", "No")</f>
        <v>No</v>
      </c>
      <c r="D1754" s="14" t="s">
        <v>42</v>
      </c>
      <c r="E1754" s="51">
        <v>45521</v>
      </c>
      <c r="F1754" s="14">
        <v>5</v>
      </c>
      <c r="G1754" s="17">
        <v>6378.0499999999993</v>
      </c>
      <c r="H1754" s="27">
        <v>3976.95</v>
      </c>
      <c r="I1754">
        <f>YEAR(Table1[[#This Row],[Date]])</f>
        <v>2024</v>
      </c>
      <c r="J1754" t="str">
        <f>"Q" &amp; ROUNDUP(MONTH(Table1[[#This Row],[Date]])/3, 0) &amp; "'" &amp; RIGHT(YEAR(Table1[[#This Row],[Date]]), 2)</f>
        <v>Q3'24</v>
      </c>
      <c r="K1754" t="str">
        <f>VLOOKUP(Table1[[#This Row],[Store ID]],Table3[[Store ID]:[City]],4,FALSE)</f>
        <v>Raleigh</v>
      </c>
      <c r="L1754" t="str">
        <f>VLOOKUP(Table1[[#This Row],[Product Code]],Table4[[Product Code]:[Brand]],5,FALSE)</f>
        <v>Dell</v>
      </c>
      <c r="M1754" t="str">
        <f>VLOOKUP(Table1[[#This Row],[Product Code]],Table4[[Product Code]:[Product Category]],3,FALSE)</f>
        <v>Headphones</v>
      </c>
      <c r="N1754" t="str">
        <f>_xlfn.XLOOKUP(Table1[[#This Row],[Product Code]],Table4[Product Code],Table4[Subcategory])</f>
        <v>Wired Headphones</v>
      </c>
    </row>
    <row r="1755" spans="2:14" x14ac:dyDescent="0.3">
      <c r="B1755" s="26" t="s">
        <v>25</v>
      </c>
      <c r="C1755" s="26" t="str">
        <f>IF(_xlfn.XLOOKUP(TRIM(Table1[[#This Row],[Store ID]]), 'Stores Details'!B1757:B1776, 'Stores Details'!G1757:G1776, "") = "Inactive", "Yes", "No")</f>
        <v>No</v>
      </c>
      <c r="D1755" s="14" t="s">
        <v>65</v>
      </c>
      <c r="E1755" s="51">
        <v>45212</v>
      </c>
      <c r="F1755" s="14">
        <v>24</v>
      </c>
      <c r="G1755" s="17">
        <v>34687.199999999997</v>
      </c>
      <c r="H1755" s="27">
        <v>23286.48</v>
      </c>
      <c r="I1755">
        <f>YEAR(Table1[[#This Row],[Date]])</f>
        <v>2023</v>
      </c>
      <c r="J1755" t="str">
        <f>"Q" &amp; ROUNDUP(MONTH(Table1[[#This Row],[Date]])/3, 0) &amp; "'" &amp; RIGHT(YEAR(Table1[[#This Row],[Date]]), 2)</f>
        <v>Q4'23</v>
      </c>
      <c r="K1755" t="str">
        <f>VLOOKUP(Table1[[#This Row],[Store ID]],Table3[[Store ID]:[City]],4,FALSE)</f>
        <v>Dallas</v>
      </c>
      <c r="L1755" t="str">
        <f>VLOOKUP(Table1[[#This Row],[Product Code]],Table4[[Product Code]:[Brand]],5,FALSE)</f>
        <v>VoltEdge</v>
      </c>
      <c r="M1755" t="str">
        <f>VLOOKUP(Table1[[#This Row],[Product Code]],Table4[[Product Code]:[Product Category]],3,FALSE)</f>
        <v>Smart Gadgets</v>
      </c>
      <c r="N1755" t="str">
        <f>_xlfn.XLOOKUP(Table1[[#This Row],[Product Code]],Table4[Product Code],Table4[Subcategory])</f>
        <v>Smartwatches</v>
      </c>
    </row>
    <row r="1756" spans="2:14" x14ac:dyDescent="0.3">
      <c r="B1756" s="26" t="s">
        <v>18</v>
      </c>
      <c r="C1756" s="26" t="str">
        <f>IF(_xlfn.XLOOKUP(TRIM(Table1[[#This Row],[Store ID]]), 'Stores Details'!B1758:B1777, 'Stores Details'!G1758:G1777, "") = "Inactive", "Yes", "No")</f>
        <v>No</v>
      </c>
      <c r="D1756" s="14" t="s">
        <v>35</v>
      </c>
      <c r="E1756" s="51">
        <v>45521</v>
      </c>
      <c r="F1756" s="14">
        <v>9</v>
      </c>
      <c r="G1756" s="17">
        <v>3592.44</v>
      </c>
      <c r="H1756" s="27">
        <v>2714.7599999999998</v>
      </c>
      <c r="I1756">
        <f>YEAR(Table1[[#This Row],[Date]])</f>
        <v>2024</v>
      </c>
      <c r="J1756" t="str">
        <f>"Q" &amp; ROUNDUP(MONTH(Table1[[#This Row],[Date]])/3, 0) &amp; "'" &amp; RIGHT(YEAR(Table1[[#This Row],[Date]]), 2)</f>
        <v>Q3'24</v>
      </c>
      <c r="K1756" t="str">
        <f>VLOOKUP(Table1[[#This Row],[Store ID]],Table3[[Store ID]:[City]],4,FALSE)</f>
        <v>Minneapolis</v>
      </c>
      <c r="L1756" t="str">
        <f>VLOOKUP(Table1[[#This Row],[Product Code]],Table4[[Product Code]:[Brand]],5,FALSE)</f>
        <v>Dell</v>
      </c>
      <c r="M1756" t="str">
        <f>VLOOKUP(Table1[[#This Row],[Product Code]],Table4[[Product Code]:[Product Category]],3,FALSE)</f>
        <v>Smart Gadgets</v>
      </c>
      <c r="N1756" t="str">
        <f>_xlfn.XLOOKUP(Table1[[#This Row],[Product Code]],Table4[Product Code],Table4[Subcategory])</f>
        <v>Streaming Devices</v>
      </c>
    </row>
    <row r="1757" spans="2:14" x14ac:dyDescent="0.3">
      <c r="B1757" s="26" t="s">
        <v>14</v>
      </c>
      <c r="C1757" s="26" t="str">
        <f>IF(_xlfn.XLOOKUP(TRIM(Table1[[#This Row],[Store ID]]), 'Stores Details'!B1759:B1778, 'Stores Details'!G1759:G1778, "") = "Inactive", "Yes", "No")</f>
        <v>No</v>
      </c>
      <c r="D1757" s="14" t="s">
        <v>45</v>
      </c>
      <c r="E1757" s="51">
        <v>45461</v>
      </c>
      <c r="F1757" s="14">
        <v>6</v>
      </c>
      <c r="G1757" s="17">
        <v>4031.1000000000004</v>
      </c>
      <c r="H1757" s="27">
        <v>3183.54</v>
      </c>
      <c r="I1757">
        <f>YEAR(Table1[[#This Row],[Date]])</f>
        <v>2024</v>
      </c>
      <c r="J1757" t="str">
        <f>"Q" &amp; ROUNDUP(MONTH(Table1[[#This Row],[Date]])/3, 0) &amp; "'" &amp; RIGHT(YEAR(Table1[[#This Row],[Date]]), 2)</f>
        <v>Q2'24</v>
      </c>
      <c r="K1757" t="str">
        <f>VLOOKUP(Table1[[#This Row],[Store ID]],Table3[[Store ID]:[City]],4,FALSE)</f>
        <v>Los Angeles</v>
      </c>
      <c r="L1757" t="str">
        <f>VLOOKUP(Table1[[#This Row],[Product Code]],Table4[[Product Code]:[Brand]],5,FALSE)</f>
        <v>VoltEdge</v>
      </c>
      <c r="M1757" t="str">
        <f>VLOOKUP(Table1[[#This Row],[Product Code]],Table4[[Product Code]:[Product Category]],3,FALSE)</f>
        <v>Accessories</v>
      </c>
      <c r="N1757" t="str">
        <f>_xlfn.XLOOKUP(Table1[[#This Row],[Product Code]],Table4[Product Code],Table4[Subcategory])</f>
        <v>Chargers</v>
      </c>
    </row>
    <row r="1758" spans="2:14" x14ac:dyDescent="0.3">
      <c r="B1758" s="26" t="s">
        <v>18</v>
      </c>
      <c r="C1758" s="26" t="str">
        <f>IF(_xlfn.XLOOKUP(TRIM(Table1[[#This Row],[Store ID]]), 'Stores Details'!B1760:B1779, 'Stores Details'!G1760:G1779, "") = "Inactive", "Yes", "No")</f>
        <v>No</v>
      </c>
      <c r="D1758" s="14" t="s">
        <v>57</v>
      </c>
      <c r="E1758" s="51">
        <v>45167</v>
      </c>
      <c r="F1758" s="14">
        <v>5</v>
      </c>
      <c r="G1758" s="17">
        <v>4417.45</v>
      </c>
      <c r="H1758" s="27">
        <v>3080.4500000000003</v>
      </c>
      <c r="I1758">
        <f>YEAR(Table1[[#This Row],[Date]])</f>
        <v>2023</v>
      </c>
      <c r="J1758" t="str">
        <f>"Q" &amp; ROUNDUP(MONTH(Table1[[#This Row],[Date]])/3, 0) &amp; "'" &amp; RIGHT(YEAR(Table1[[#This Row],[Date]]), 2)</f>
        <v>Q3'23</v>
      </c>
      <c r="K1758" t="str">
        <f>VLOOKUP(Table1[[#This Row],[Store ID]],Table3[[Store ID]:[City]],4,FALSE)</f>
        <v>Minneapolis</v>
      </c>
      <c r="L1758" t="str">
        <f>VLOOKUP(Table1[[#This Row],[Product Code]],Table4[[Product Code]:[Brand]],5,FALSE)</f>
        <v>Bose</v>
      </c>
      <c r="M1758" t="str">
        <f>VLOOKUP(Table1[[#This Row],[Product Code]],Table4[[Product Code]:[Product Category]],3,FALSE)</f>
        <v>Headphones</v>
      </c>
      <c r="N1758" t="str">
        <f>_xlfn.XLOOKUP(Table1[[#This Row],[Product Code]],Table4[Product Code],Table4[Subcategory])</f>
        <v>Noise-Canceling Over-Ear</v>
      </c>
    </row>
    <row r="1759" spans="2:14" x14ac:dyDescent="0.3">
      <c r="B1759" s="26" t="s">
        <v>14</v>
      </c>
      <c r="C1759" s="26" t="str">
        <f>IF(_xlfn.XLOOKUP(TRIM(Table1[[#This Row],[Store ID]]), 'Stores Details'!B1761:B1780, 'Stores Details'!G1761:G1780, "") = "Inactive", "Yes", "No")</f>
        <v>No</v>
      </c>
      <c r="D1759" s="14" t="s">
        <v>15</v>
      </c>
      <c r="E1759" s="51">
        <v>45403</v>
      </c>
      <c r="F1759" s="14">
        <v>3</v>
      </c>
      <c r="G1759" s="17">
        <v>1687.23</v>
      </c>
      <c r="H1759" s="27">
        <v>1288.29</v>
      </c>
      <c r="I1759">
        <f>YEAR(Table1[[#This Row],[Date]])</f>
        <v>2024</v>
      </c>
      <c r="J1759" t="str">
        <f>"Q" &amp; ROUNDUP(MONTH(Table1[[#This Row],[Date]])/3, 0) &amp; "'" &amp; RIGHT(YEAR(Table1[[#This Row],[Date]]), 2)</f>
        <v>Q2'24</v>
      </c>
      <c r="K1759" t="str">
        <f>VLOOKUP(Table1[[#This Row],[Store ID]],Table3[[Store ID]:[City]],4,FALSE)</f>
        <v>Los Angeles</v>
      </c>
      <c r="L1759" t="str">
        <f>VLOOKUP(Table1[[#This Row],[Product Code]],Table4[[Product Code]:[Brand]],5,FALSE)</f>
        <v>Bose</v>
      </c>
      <c r="M1759" t="str">
        <f>VLOOKUP(Table1[[#This Row],[Product Code]],Table4[[Product Code]:[Product Category]],3,FALSE)</f>
        <v>Accessories</v>
      </c>
      <c r="N1759" t="str">
        <f>_xlfn.XLOOKUP(Table1[[#This Row],[Product Code]],Table4[Product Code],Table4[Subcategory])</f>
        <v>Mice</v>
      </c>
    </row>
    <row r="1760" spans="2:14" x14ac:dyDescent="0.3">
      <c r="B1760" s="26" t="s">
        <v>24</v>
      </c>
      <c r="C1760" s="26" t="str">
        <f>IF(_xlfn.XLOOKUP(TRIM(Table1[[#This Row],[Store ID]]), 'Stores Details'!B1762:B1781, 'Stores Details'!G1762:G1781, "") = "Inactive", "Yes", "No")</f>
        <v>No</v>
      </c>
      <c r="D1760" s="14" t="s">
        <v>60</v>
      </c>
      <c r="E1760" s="51">
        <v>44958</v>
      </c>
      <c r="F1760" s="14">
        <v>13</v>
      </c>
      <c r="G1760" s="17">
        <v>2806.5699999999997</v>
      </c>
      <c r="H1760" s="27">
        <v>2031.5100000000002</v>
      </c>
      <c r="I1760">
        <f>YEAR(Table1[[#This Row],[Date]])</f>
        <v>2023</v>
      </c>
      <c r="J1760" t="str">
        <f>"Q" &amp; ROUNDUP(MONTH(Table1[[#This Row],[Date]])/3, 0) &amp; "'" &amp; RIGHT(YEAR(Table1[[#This Row],[Date]]), 2)</f>
        <v>Q1'23</v>
      </c>
      <c r="K1760" t="str">
        <f>VLOOKUP(Table1[[#This Row],[Store ID]],Table3[[Store ID]:[City]],4,FALSE)</f>
        <v>Atlanta</v>
      </c>
      <c r="L1760" t="str">
        <f>VLOOKUP(Table1[[#This Row],[Product Code]],Table4[[Product Code]:[Brand]],5,FALSE)</f>
        <v>Dell</v>
      </c>
      <c r="M1760" t="str">
        <f>VLOOKUP(Table1[[#This Row],[Product Code]],Table4[[Product Code]:[Product Category]],3,FALSE)</f>
        <v>Accessories</v>
      </c>
      <c r="N1760" t="str">
        <f>_xlfn.XLOOKUP(Table1[[#This Row],[Product Code]],Table4[Product Code],Table4[Subcategory])</f>
        <v>Chargers</v>
      </c>
    </row>
    <row r="1761" spans="2:14" x14ac:dyDescent="0.3">
      <c r="B1761" s="26" t="s">
        <v>14</v>
      </c>
      <c r="C1761" s="26" t="str">
        <f>IF(_xlfn.XLOOKUP(TRIM(Table1[[#This Row],[Store ID]]), 'Stores Details'!B1763:B1782, 'Stores Details'!G1763:G1782, "") = "Inactive", "Yes", "No")</f>
        <v>No</v>
      </c>
      <c r="D1761" s="14" t="s">
        <v>33</v>
      </c>
      <c r="E1761" s="51">
        <v>45518</v>
      </c>
      <c r="F1761" s="14">
        <v>4</v>
      </c>
      <c r="G1761" s="17">
        <v>946.44</v>
      </c>
      <c r="H1761" s="27">
        <v>732.68</v>
      </c>
      <c r="I1761">
        <f>YEAR(Table1[[#This Row],[Date]])</f>
        <v>2024</v>
      </c>
      <c r="J1761" t="str">
        <f>"Q" &amp; ROUNDUP(MONTH(Table1[[#This Row],[Date]])/3, 0) &amp; "'" &amp; RIGHT(YEAR(Table1[[#This Row],[Date]]), 2)</f>
        <v>Q3'24</v>
      </c>
      <c r="K1761" t="str">
        <f>VLOOKUP(Table1[[#This Row],[Store ID]],Table3[[Store ID]:[City]],4,FALSE)</f>
        <v>Los Angeles</v>
      </c>
      <c r="L1761" t="str">
        <f>VLOOKUP(Table1[[#This Row],[Product Code]],Table4[[Product Code]:[Brand]],5,FALSE)</f>
        <v>VoltEdge</v>
      </c>
      <c r="M1761" t="str">
        <f>VLOOKUP(Table1[[#This Row],[Product Code]],Table4[[Product Code]:[Product Category]],3,FALSE)</f>
        <v>Headphones</v>
      </c>
      <c r="N1761" t="str">
        <f>_xlfn.XLOOKUP(Table1[[#This Row],[Product Code]],Table4[Product Code],Table4[Subcategory])</f>
        <v>Wired Headphones</v>
      </c>
    </row>
    <row r="1762" spans="2:14" x14ac:dyDescent="0.3">
      <c r="B1762" s="26" t="s">
        <v>17</v>
      </c>
      <c r="C1762" s="26" t="str">
        <f>IF(_xlfn.XLOOKUP(TRIM(Table1[[#This Row],[Store ID]]), 'Stores Details'!B1764:B1783, 'Stores Details'!G1764:G1783, "") = "Inactive", "Yes", "No")</f>
        <v>No</v>
      </c>
      <c r="D1762" s="14" t="s">
        <v>39</v>
      </c>
      <c r="E1762" s="51">
        <v>45312</v>
      </c>
      <c r="F1762" s="14">
        <v>25</v>
      </c>
      <c r="G1762" s="17">
        <v>10591.75</v>
      </c>
      <c r="H1762" s="27">
        <v>6902.5000000000009</v>
      </c>
      <c r="I1762">
        <f>YEAR(Table1[[#This Row],[Date]])</f>
        <v>2024</v>
      </c>
      <c r="J1762" t="str">
        <f>"Q" &amp; ROUNDUP(MONTH(Table1[[#This Row],[Date]])/3, 0) &amp; "'" &amp; RIGHT(YEAR(Table1[[#This Row],[Date]]), 2)</f>
        <v>Q1'24</v>
      </c>
      <c r="K1762" t="str">
        <f>VLOOKUP(Table1[[#This Row],[Store ID]],Table3[[Store ID]:[City]],4,FALSE)</f>
        <v>Richmond</v>
      </c>
      <c r="L1762" t="str">
        <f>VLOOKUP(Table1[[#This Row],[Product Code]],Table4[[Product Code]:[Brand]],5,FALSE)</f>
        <v>Apple</v>
      </c>
      <c r="M1762" t="str">
        <f>VLOOKUP(Table1[[#This Row],[Product Code]],Table4[[Product Code]:[Product Category]],3,FALSE)</f>
        <v>Laptops</v>
      </c>
      <c r="N1762" t="str">
        <f>_xlfn.XLOOKUP(Table1[[#This Row],[Product Code]],Table4[Product Code],Table4[Subcategory])</f>
        <v>Ultrabooks</v>
      </c>
    </row>
    <row r="1763" spans="2:14" x14ac:dyDescent="0.3">
      <c r="B1763" s="26" t="s">
        <v>30</v>
      </c>
      <c r="C1763" s="26" t="str">
        <f>IF(_xlfn.XLOOKUP(TRIM(Table1[[#This Row],[Store ID]]), 'Stores Details'!B1765:B1784, 'Stores Details'!G1765:G1784, "") = "Inactive", "Yes", "No")</f>
        <v>No</v>
      </c>
      <c r="D1763" s="14" t="s">
        <v>77</v>
      </c>
      <c r="E1763" s="51">
        <v>45075</v>
      </c>
      <c r="F1763" s="14">
        <v>10</v>
      </c>
      <c r="G1763" s="17">
        <v>9650.5999999999985</v>
      </c>
      <c r="H1763" s="27">
        <v>7553</v>
      </c>
      <c r="I1763">
        <f>YEAR(Table1[[#This Row],[Date]])</f>
        <v>2023</v>
      </c>
      <c r="J1763" t="str">
        <f>"Q" &amp; ROUNDUP(MONTH(Table1[[#This Row],[Date]])/3, 0) &amp; "'" &amp; RIGHT(YEAR(Table1[[#This Row],[Date]]), 2)</f>
        <v>Q2'23</v>
      </c>
      <c r="K1763" t="str">
        <f>VLOOKUP(Table1[[#This Row],[Store ID]],Table3[[Store ID]:[City]],4,FALSE)</f>
        <v>Nashville</v>
      </c>
      <c r="L1763" t="str">
        <f>VLOOKUP(Table1[[#This Row],[Product Code]],Table4[[Product Code]:[Brand]],5,FALSE)</f>
        <v>VoltEdge</v>
      </c>
      <c r="M1763" t="str">
        <f>VLOOKUP(Table1[[#This Row],[Product Code]],Table4[[Product Code]:[Product Category]],3,FALSE)</f>
        <v>Headphones</v>
      </c>
      <c r="N1763" t="str">
        <f>_xlfn.XLOOKUP(Table1[[#This Row],[Product Code]],Table4[Product Code],Table4[Subcategory])</f>
        <v>Wireless Earbuds</v>
      </c>
    </row>
    <row r="1764" spans="2:14" x14ac:dyDescent="0.3">
      <c r="B1764" s="26" t="s">
        <v>14</v>
      </c>
      <c r="C1764" s="26" t="str">
        <f>IF(_xlfn.XLOOKUP(TRIM(Table1[[#This Row],[Store ID]]), 'Stores Details'!B1766:B1785, 'Stores Details'!G1766:G1785, "") = "Inactive", "Yes", "No")</f>
        <v>No</v>
      </c>
      <c r="D1764" s="14" t="s">
        <v>79</v>
      </c>
      <c r="E1764" s="51">
        <v>45471</v>
      </c>
      <c r="F1764" s="14">
        <v>7</v>
      </c>
      <c r="G1764" s="17">
        <v>6217.47</v>
      </c>
      <c r="H1764" s="27">
        <v>5057.1500000000005</v>
      </c>
      <c r="I1764">
        <f>YEAR(Table1[[#This Row],[Date]])</f>
        <v>2024</v>
      </c>
      <c r="J1764" t="str">
        <f>"Q" &amp; ROUNDUP(MONTH(Table1[[#This Row],[Date]])/3, 0) &amp; "'" &amp; RIGHT(YEAR(Table1[[#This Row],[Date]]), 2)</f>
        <v>Q2'24</v>
      </c>
      <c r="K1764" t="str">
        <f>VLOOKUP(Table1[[#This Row],[Store ID]],Table3[[Store ID]:[City]],4,FALSE)</f>
        <v>Los Angeles</v>
      </c>
      <c r="L1764" t="str">
        <f>VLOOKUP(Table1[[#This Row],[Product Code]],Table4[[Product Code]:[Brand]],5,FALSE)</f>
        <v>Sony</v>
      </c>
      <c r="M1764" t="str">
        <f>VLOOKUP(Table1[[#This Row],[Product Code]],Table4[[Product Code]:[Product Category]],3,FALSE)</f>
        <v>Accessories</v>
      </c>
      <c r="N1764" t="str">
        <f>_xlfn.XLOOKUP(Table1[[#This Row],[Product Code]],Table4[Product Code],Table4[Subcategory])</f>
        <v>Keyboards</v>
      </c>
    </row>
    <row r="1765" spans="2:14" x14ac:dyDescent="0.3">
      <c r="B1765" s="26" t="s">
        <v>22</v>
      </c>
      <c r="C1765" s="26" t="str">
        <f>IF(_xlfn.XLOOKUP(TRIM(Table1[[#This Row],[Store ID]]), 'Stores Details'!B1767:B1786, 'Stores Details'!G1767:G1786, "") = "Inactive", "Yes", "No")</f>
        <v>No</v>
      </c>
      <c r="D1765" s="14" t="s">
        <v>39</v>
      </c>
      <c r="E1765" s="51">
        <v>45478</v>
      </c>
      <c r="F1765" s="14">
        <v>11</v>
      </c>
      <c r="G1765" s="17">
        <v>4660.37</v>
      </c>
      <c r="H1765" s="27">
        <v>3037.1000000000004</v>
      </c>
      <c r="I1765">
        <f>YEAR(Table1[[#This Row],[Date]])</f>
        <v>2024</v>
      </c>
      <c r="J1765" t="str">
        <f>"Q" &amp; ROUNDUP(MONTH(Table1[[#This Row],[Date]])/3, 0) &amp; "'" &amp; RIGHT(YEAR(Table1[[#This Row],[Date]]), 2)</f>
        <v>Q3'24</v>
      </c>
      <c r="K1765" t="str">
        <f>VLOOKUP(Table1[[#This Row],[Store ID]],Table3[[Store ID]:[City]],4,FALSE)</f>
        <v>Detroit</v>
      </c>
      <c r="L1765" t="str">
        <f>VLOOKUP(Table1[[#This Row],[Product Code]],Table4[[Product Code]:[Brand]],5,FALSE)</f>
        <v>Apple</v>
      </c>
      <c r="M1765" t="str">
        <f>VLOOKUP(Table1[[#This Row],[Product Code]],Table4[[Product Code]:[Product Category]],3,FALSE)</f>
        <v>Laptops</v>
      </c>
      <c r="N1765" t="str">
        <f>_xlfn.XLOOKUP(Table1[[#This Row],[Product Code]],Table4[Product Code],Table4[Subcategory])</f>
        <v>Ultrabooks</v>
      </c>
    </row>
    <row r="1766" spans="2:14" x14ac:dyDescent="0.3">
      <c r="B1766" s="26" t="s">
        <v>20</v>
      </c>
      <c r="C1766" s="26" t="str">
        <f>IF(_xlfn.XLOOKUP(TRIM(Table1[[#This Row],[Store ID]]), 'Stores Details'!B1768:B1787, 'Stores Details'!G1768:G1787, "") = "Inactive", "Yes", "No")</f>
        <v>No</v>
      </c>
      <c r="D1766" s="14" t="s">
        <v>44</v>
      </c>
      <c r="E1766" s="51">
        <v>45297</v>
      </c>
      <c r="F1766" s="14">
        <v>24</v>
      </c>
      <c r="G1766" s="17">
        <v>22729.199999999997</v>
      </c>
      <c r="H1766" s="27">
        <v>16017.119999999999</v>
      </c>
      <c r="I1766">
        <f>YEAR(Table1[[#This Row],[Date]])</f>
        <v>2024</v>
      </c>
      <c r="J1766" t="str">
        <f>"Q" &amp; ROUNDUP(MONTH(Table1[[#This Row],[Date]])/3, 0) &amp; "'" &amp; RIGHT(YEAR(Table1[[#This Row],[Date]]), 2)</f>
        <v>Q1'24</v>
      </c>
      <c r="K1766" t="str">
        <f>VLOOKUP(Table1[[#This Row],[Store ID]],Table3[[Store ID]:[City]],4,FALSE)</f>
        <v>Denver</v>
      </c>
      <c r="L1766" t="str">
        <f>VLOOKUP(Table1[[#This Row],[Product Code]],Table4[[Product Code]:[Brand]],5,FALSE)</f>
        <v>Bose</v>
      </c>
      <c r="M1766" t="str">
        <f>VLOOKUP(Table1[[#This Row],[Product Code]],Table4[[Product Code]:[Product Category]],3,FALSE)</f>
        <v>Accessories</v>
      </c>
      <c r="N1766" t="str">
        <f>_xlfn.XLOOKUP(Table1[[#This Row],[Product Code]],Table4[Product Code],Table4[Subcategory])</f>
        <v>Keyboards</v>
      </c>
    </row>
    <row r="1767" spans="2:14" x14ac:dyDescent="0.3">
      <c r="B1767" s="26" t="s">
        <v>28</v>
      </c>
      <c r="C1767" s="26" t="str">
        <f>IF(_xlfn.XLOOKUP(TRIM(Table1[[#This Row],[Store ID]]), 'Stores Details'!B1769:B1788, 'Stores Details'!G1769:G1788, "") = "Inactive", "Yes", "No")</f>
        <v>No</v>
      </c>
      <c r="D1767" s="14" t="s">
        <v>44</v>
      </c>
      <c r="E1767" s="51">
        <v>45311</v>
      </c>
      <c r="F1767" s="14">
        <v>23</v>
      </c>
      <c r="G1767" s="17">
        <v>21782.149999999998</v>
      </c>
      <c r="H1767" s="27">
        <v>15349.74</v>
      </c>
      <c r="I1767">
        <f>YEAR(Table1[[#This Row],[Date]])</f>
        <v>2024</v>
      </c>
      <c r="J1767" t="str">
        <f>"Q" &amp; ROUNDUP(MONTH(Table1[[#This Row],[Date]])/3, 0) &amp; "'" &amp; RIGHT(YEAR(Table1[[#This Row],[Date]]), 2)</f>
        <v>Q1'24</v>
      </c>
      <c r="K1767" t="str">
        <f>VLOOKUP(Table1[[#This Row],[Store ID]],Table3[[Store ID]:[City]],4,FALSE)</f>
        <v>Portland</v>
      </c>
      <c r="L1767" t="str">
        <f>VLOOKUP(Table1[[#This Row],[Product Code]],Table4[[Product Code]:[Brand]],5,FALSE)</f>
        <v>Bose</v>
      </c>
      <c r="M1767" t="str">
        <f>VLOOKUP(Table1[[#This Row],[Product Code]],Table4[[Product Code]:[Product Category]],3,FALSE)</f>
        <v>Accessories</v>
      </c>
      <c r="N1767" t="str">
        <f>_xlfn.XLOOKUP(Table1[[#This Row],[Product Code]],Table4[Product Code],Table4[Subcategory])</f>
        <v>Keyboards</v>
      </c>
    </row>
    <row r="1768" spans="2:14" x14ac:dyDescent="0.3">
      <c r="B1768" s="26" t="s">
        <v>18</v>
      </c>
      <c r="C1768" s="26" t="str">
        <f>IF(_xlfn.XLOOKUP(TRIM(Table1[[#This Row],[Store ID]]), 'Stores Details'!B1770:B1789, 'Stores Details'!G1770:G1789, "") = "Inactive", "Yes", "No")</f>
        <v>No</v>
      </c>
      <c r="D1768" s="14" t="s">
        <v>37</v>
      </c>
      <c r="E1768" s="51">
        <v>45390</v>
      </c>
      <c r="F1768" s="14">
        <v>3</v>
      </c>
      <c r="G1768" s="17">
        <v>4414.38</v>
      </c>
      <c r="H1768" s="27">
        <v>2986.95</v>
      </c>
      <c r="I1768">
        <f>YEAR(Table1[[#This Row],[Date]])</f>
        <v>2024</v>
      </c>
      <c r="J1768" t="str">
        <f>"Q" &amp; ROUNDUP(MONTH(Table1[[#This Row],[Date]])/3, 0) &amp; "'" &amp; RIGHT(YEAR(Table1[[#This Row],[Date]]), 2)</f>
        <v>Q2'24</v>
      </c>
      <c r="K1768" t="str">
        <f>VLOOKUP(Table1[[#This Row],[Store ID]],Table3[[Store ID]:[City]],4,FALSE)</f>
        <v>Minneapolis</v>
      </c>
      <c r="L1768" t="str">
        <f>VLOOKUP(Table1[[#This Row],[Product Code]],Table4[[Product Code]:[Brand]],5,FALSE)</f>
        <v>VoltEdge</v>
      </c>
      <c r="M1768" t="str">
        <f>VLOOKUP(Table1[[#This Row],[Product Code]],Table4[[Product Code]:[Product Category]],3,FALSE)</f>
        <v>Smart Gadgets</v>
      </c>
      <c r="N1768" t="str">
        <f>_xlfn.XLOOKUP(Table1[[#This Row],[Product Code]],Table4[Product Code],Table4[Subcategory])</f>
        <v>Fitness Bands</v>
      </c>
    </row>
    <row r="1769" spans="2:14" x14ac:dyDescent="0.3">
      <c r="B1769" s="26" t="s">
        <v>30</v>
      </c>
      <c r="C1769" s="26" t="str">
        <f>IF(_xlfn.XLOOKUP(TRIM(Table1[[#This Row],[Store ID]]), 'Stores Details'!B1771:B1790, 'Stores Details'!G1771:G1790, "") = "Inactive", "Yes", "No")</f>
        <v>No</v>
      </c>
      <c r="D1769" s="14" t="s">
        <v>58</v>
      </c>
      <c r="E1769" s="51">
        <v>45045</v>
      </c>
      <c r="F1769" s="14">
        <v>22</v>
      </c>
      <c r="G1769" s="17">
        <v>19317.54</v>
      </c>
      <c r="H1769" s="27">
        <v>13309.34</v>
      </c>
      <c r="I1769">
        <f>YEAR(Table1[[#This Row],[Date]])</f>
        <v>2023</v>
      </c>
      <c r="J1769" t="str">
        <f>"Q" &amp; ROUNDUP(MONTH(Table1[[#This Row],[Date]])/3, 0) &amp; "'" &amp; RIGHT(YEAR(Table1[[#This Row],[Date]]), 2)</f>
        <v>Q2'23</v>
      </c>
      <c r="K1769" t="str">
        <f>VLOOKUP(Table1[[#This Row],[Store ID]],Table3[[Store ID]:[City]],4,FALSE)</f>
        <v>Nashville</v>
      </c>
      <c r="L1769" t="str">
        <f>VLOOKUP(Table1[[#This Row],[Product Code]],Table4[[Product Code]:[Brand]],5,FALSE)</f>
        <v>Sony</v>
      </c>
      <c r="M1769" t="str">
        <f>VLOOKUP(Table1[[#This Row],[Product Code]],Table4[[Product Code]:[Product Category]],3,FALSE)</f>
        <v>Accessories</v>
      </c>
      <c r="N1769" t="str">
        <f>_xlfn.XLOOKUP(Table1[[#This Row],[Product Code]],Table4[Product Code],Table4[Subcategory])</f>
        <v>Chargers</v>
      </c>
    </row>
    <row r="1770" spans="2:14" x14ac:dyDescent="0.3">
      <c r="B1770" s="26" t="s">
        <v>14</v>
      </c>
      <c r="C1770" s="26" t="str">
        <f>IF(_xlfn.XLOOKUP(TRIM(Table1[[#This Row],[Store ID]]), 'Stores Details'!B1772:B1791, 'Stores Details'!G1772:G1791, "") = "Inactive", "Yes", "No")</f>
        <v>No</v>
      </c>
      <c r="D1770" s="14" t="s">
        <v>57</v>
      </c>
      <c r="E1770" s="51">
        <v>45038</v>
      </c>
      <c r="F1770" s="14">
        <v>2</v>
      </c>
      <c r="G1770" s="17">
        <v>1766.98</v>
      </c>
      <c r="H1770" s="27">
        <v>1232.18</v>
      </c>
      <c r="I1770">
        <f>YEAR(Table1[[#This Row],[Date]])</f>
        <v>2023</v>
      </c>
      <c r="J1770" t="str">
        <f>"Q" &amp; ROUNDUP(MONTH(Table1[[#This Row],[Date]])/3, 0) &amp; "'" &amp; RIGHT(YEAR(Table1[[#This Row],[Date]]), 2)</f>
        <v>Q2'23</v>
      </c>
      <c r="K1770" t="str">
        <f>VLOOKUP(Table1[[#This Row],[Store ID]],Table3[[Store ID]:[City]],4,FALSE)</f>
        <v>Los Angeles</v>
      </c>
      <c r="L1770" t="str">
        <f>VLOOKUP(Table1[[#This Row],[Product Code]],Table4[[Product Code]:[Brand]],5,FALSE)</f>
        <v>Bose</v>
      </c>
      <c r="M1770" t="str">
        <f>VLOOKUP(Table1[[#This Row],[Product Code]],Table4[[Product Code]:[Product Category]],3,FALSE)</f>
        <v>Headphones</v>
      </c>
      <c r="N1770" t="str">
        <f>_xlfn.XLOOKUP(Table1[[#This Row],[Product Code]],Table4[Product Code],Table4[Subcategory])</f>
        <v>Noise-Canceling Over-Ear</v>
      </c>
    </row>
    <row r="1771" spans="2:14" x14ac:dyDescent="0.3">
      <c r="B1771" s="26" t="s">
        <v>17</v>
      </c>
      <c r="C1771" s="26" t="str">
        <f>IF(_xlfn.XLOOKUP(TRIM(Table1[[#This Row],[Store ID]]), 'Stores Details'!B1773:B1792, 'Stores Details'!G1773:G1792, "") = "Inactive", "Yes", "No")</f>
        <v>No</v>
      </c>
      <c r="D1771" s="14" t="s">
        <v>51</v>
      </c>
      <c r="E1771" s="51">
        <v>44944</v>
      </c>
      <c r="F1771" s="14">
        <v>27</v>
      </c>
      <c r="G1771" s="17">
        <v>7757.1</v>
      </c>
      <c r="H1771" s="27">
        <v>6282.0899999999992</v>
      </c>
      <c r="I1771">
        <f>YEAR(Table1[[#This Row],[Date]])</f>
        <v>2023</v>
      </c>
      <c r="J1771" t="str">
        <f>"Q" &amp; ROUNDUP(MONTH(Table1[[#This Row],[Date]])/3, 0) &amp; "'" &amp; RIGHT(YEAR(Table1[[#This Row],[Date]]), 2)</f>
        <v>Q1'23</v>
      </c>
      <c r="K1771" t="str">
        <f>VLOOKUP(Table1[[#This Row],[Store ID]],Table3[[Store ID]:[City]],4,FALSE)</f>
        <v>Richmond</v>
      </c>
      <c r="L1771" t="str">
        <f>VLOOKUP(Table1[[#This Row],[Product Code]],Table4[[Product Code]:[Brand]],5,FALSE)</f>
        <v>Samsung</v>
      </c>
      <c r="M1771" t="str">
        <f>VLOOKUP(Table1[[#This Row],[Product Code]],Table4[[Product Code]:[Product Category]],3,FALSE)</f>
        <v>Accessories</v>
      </c>
      <c r="N1771" t="str">
        <f>_xlfn.XLOOKUP(Table1[[#This Row],[Product Code]],Table4[Product Code],Table4[Subcategory])</f>
        <v>Mice</v>
      </c>
    </row>
    <row r="1772" spans="2:14" x14ac:dyDescent="0.3">
      <c r="B1772" s="26" t="s">
        <v>22</v>
      </c>
      <c r="C1772" s="26" t="str">
        <f>IF(_xlfn.XLOOKUP(TRIM(Table1[[#This Row],[Store ID]]), 'Stores Details'!B1774:B1793, 'Stores Details'!G1774:G1793, "") = "Inactive", "Yes", "No")</f>
        <v>No</v>
      </c>
      <c r="D1772" s="14" t="s">
        <v>31</v>
      </c>
      <c r="E1772" s="51">
        <v>45474</v>
      </c>
      <c r="F1772" s="14">
        <v>12</v>
      </c>
      <c r="G1772" s="17">
        <v>7286.76</v>
      </c>
      <c r="H1772" s="27">
        <v>4468.08</v>
      </c>
      <c r="I1772">
        <f>YEAR(Table1[[#This Row],[Date]])</f>
        <v>2024</v>
      </c>
      <c r="J1772" t="str">
        <f>"Q" &amp; ROUNDUP(MONTH(Table1[[#This Row],[Date]])/3, 0) &amp; "'" &amp; RIGHT(YEAR(Table1[[#This Row],[Date]]), 2)</f>
        <v>Q3'24</v>
      </c>
      <c r="K1772" t="str">
        <f>VLOOKUP(Table1[[#This Row],[Store ID]],Table3[[Store ID]:[City]],4,FALSE)</f>
        <v>Detroit</v>
      </c>
      <c r="L1772" t="str">
        <f>VLOOKUP(Table1[[#This Row],[Product Code]],Table4[[Product Code]:[Brand]],5,FALSE)</f>
        <v>VoltEdge</v>
      </c>
      <c r="M1772" t="str">
        <f>VLOOKUP(Table1[[#This Row],[Product Code]],Table4[[Product Code]:[Product Category]],3,FALSE)</f>
        <v>Laptops</v>
      </c>
      <c r="N1772" t="str">
        <f>_xlfn.XLOOKUP(Table1[[#This Row],[Product Code]],Table4[Product Code],Table4[Subcategory])</f>
        <v>Ultrabooks</v>
      </c>
    </row>
    <row r="1773" spans="2:14" x14ac:dyDescent="0.3">
      <c r="B1773" s="26" t="s">
        <v>29</v>
      </c>
      <c r="C1773" s="26" t="str">
        <f>IF(_xlfn.XLOOKUP(TRIM(Table1[[#This Row],[Store ID]]), 'Stores Details'!B1775:B1794, 'Stores Details'!G1775:G1794, "") = "Inactive", "Yes", "No")</f>
        <v>No</v>
      </c>
      <c r="D1773" s="14" t="s">
        <v>33</v>
      </c>
      <c r="E1773" s="51">
        <v>45447</v>
      </c>
      <c r="F1773" s="14">
        <v>14</v>
      </c>
      <c r="G1773" s="17">
        <v>3312.54</v>
      </c>
      <c r="H1773" s="27">
        <v>2564.3799999999997</v>
      </c>
      <c r="I1773">
        <f>YEAR(Table1[[#This Row],[Date]])</f>
        <v>2024</v>
      </c>
      <c r="J1773" t="str">
        <f>"Q" &amp; ROUNDUP(MONTH(Table1[[#This Row],[Date]])/3, 0) &amp; "'" &amp; RIGHT(YEAR(Table1[[#This Row],[Date]]), 2)</f>
        <v>Q2'24</v>
      </c>
      <c r="K1773" t="str">
        <f>VLOOKUP(Table1[[#This Row],[Store ID]],Table3[[Store ID]:[City]],4,FALSE)</f>
        <v>Kansas City</v>
      </c>
      <c r="L1773" t="str">
        <f>VLOOKUP(Table1[[#This Row],[Product Code]],Table4[[Product Code]:[Brand]],5,FALSE)</f>
        <v>VoltEdge</v>
      </c>
      <c r="M1773" t="str">
        <f>VLOOKUP(Table1[[#This Row],[Product Code]],Table4[[Product Code]:[Product Category]],3,FALSE)</f>
        <v>Headphones</v>
      </c>
      <c r="N1773" t="str">
        <f>_xlfn.XLOOKUP(Table1[[#This Row],[Product Code]],Table4[Product Code],Table4[Subcategory])</f>
        <v>Wired Headphones</v>
      </c>
    </row>
    <row r="1774" spans="2:14" x14ac:dyDescent="0.3">
      <c r="B1774" s="26" t="s">
        <v>21</v>
      </c>
      <c r="C1774" s="26" t="str">
        <f>IF(_xlfn.XLOOKUP(TRIM(Table1[[#This Row],[Store ID]]), 'Stores Details'!B1776:B1795, 'Stores Details'!G1776:G1795, "") = "Inactive", "Yes", "No")</f>
        <v>No</v>
      </c>
      <c r="D1774" s="14" t="s">
        <v>78</v>
      </c>
      <c r="E1774" s="51">
        <v>45138</v>
      </c>
      <c r="F1774" s="14">
        <v>7</v>
      </c>
      <c r="G1774" s="17">
        <v>939.05000000000007</v>
      </c>
      <c r="H1774" s="27">
        <v>775.74</v>
      </c>
      <c r="I1774">
        <f>YEAR(Table1[[#This Row],[Date]])</f>
        <v>2023</v>
      </c>
      <c r="J1774" t="str">
        <f>"Q" &amp; ROUNDUP(MONTH(Table1[[#This Row],[Date]])/3, 0) &amp; "'" &amp; RIGHT(YEAR(Table1[[#This Row],[Date]]), 2)</f>
        <v>Q3'23</v>
      </c>
      <c r="K1774" t="str">
        <f>VLOOKUP(Table1[[#This Row],[Store ID]],Table3[[Store ID]:[City]],4,FALSE)</f>
        <v>Raleigh</v>
      </c>
      <c r="L1774" t="str">
        <f>VLOOKUP(Table1[[#This Row],[Product Code]],Table4[[Product Code]:[Brand]],5,FALSE)</f>
        <v>VoltEdge</v>
      </c>
      <c r="M1774" t="str">
        <f>VLOOKUP(Table1[[#This Row],[Product Code]],Table4[[Product Code]:[Product Category]],3,FALSE)</f>
        <v>Accessories</v>
      </c>
      <c r="N1774" t="str">
        <f>_xlfn.XLOOKUP(Table1[[#This Row],[Product Code]],Table4[Product Code],Table4[Subcategory])</f>
        <v>Laptop Sleeves</v>
      </c>
    </row>
    <row r="1775" spans="2:14" x14ac:dyDescent="0.3">
      <c r="B1775" s="26" t="s">
        <v>25</v>
      </c>
      <c r="C1775" s="26" t="str">
        <f>IF(_xlfn.XLOOKUP(TRIM(Table1[[#This Row],[Store ID]]), 'Stores Details'!B1777:B1796, 'Stores Details'!G1777:G1796, "") = "Inactive", "Yes", "No")</f>
        <v>No</v>
      </c>
      <c r="D1775" s="14" t="s">
        <v>55</v>
      </c>
      <c r="E1775" s="51">
        <v>44975</v>
      </c>
      <c r="F1775" s="14">
        <v>30</v>
      </c>
      <c r="G1775" s="17">
        <v>31610.7</v>
      </c>
      <c r="H1775" s="27">
        <v>19577.100000000002</v>
      </c>
      <c r="I1775">
        <f>YEAR(Table1[[#This Row],[Date]])</f>
        <v>2023</v>
      </c>
      <c r="J1775" t="str">
        <f>"Q" &amp; ROUNDUP(MONTH(Table1[[#This Row],[Date]])/3, 0) &amp; "'" &amp; RIGHT(YEAR(Table1[[#This Row],[Date]]), 2)</f>
        <v>Q1'23</v>
      </c>
      <c r="K1775" t="str">
        <f>VLOOKUP(Table1[[#This Row],[Store ID]],Table3[[Store ID]:[City]],4,FALSE)</f>
        <v>Dallas</v>
      </c>
      <c r="L1775" t="str">
        <f>VLOOKUP(Table1[[#This Row],[Product Code]],Table4[[Product Code]:[Brand]],5,FALSE)</f>
        <v>Sony</v>
      </c>
      <c r="M1775" t="str">
        <f>VLOOKUP(Table1[[#This Row],[Product Code]],Table4[[Product Code]:[Product Category]],3,FALSE)</f>
        <v>Smart Gadgets</v>
      </c>
      <c r="N1775" t="str">
        <f>_xlfn.XLOOKUP(Table1[[#This Row],[Product Code]],Table4[Product Code],Table4[Subcategory])</f>
        <v>Fitness Bands</v>
      </c>
    </row>
    <row r="1776" spans="2:14" x14ac:dyDescent="0.3">
      <c r="B1776" s="26" t="s">
        <v>25</v>
      </c>
      <c r="C1776" s="26" t="str">
        <f>IF(_xlfn.XLOOKUP(TRIM(Table1[[#This Row],[Store ID]]), 'Stores Details'!B1778:B1797, 'Stores Details'!G1778:G1797, "") = "Inactive", "Yes", "No")</f>
        <v>No</v>
      </c>
      <c r="D1776" s="14" t="s">
        <v>52</v>
      </c>
      <c r="E1776" s="51">
        <v>45264</v>
      </c>
      <c r="F1776" s="14">
        <v>24</v>
      </c>
      <c r="G1776" s="17">
        <v>6470.88</v>
      </c>
      <c r="H1776" s="27">
        <v>3933.3599999999997</v>
      </c>
      <c r="I1776">
        <f>YEAR(Table1[[#This Row],[Date]])</f>
        <v>2023</v>
      </c>
      <c r="J1776" t="str">
        <f>"Q" &amp; ROUNDUP(MONTH(Table1[[#This Row],[Date]])/3, 0) &amp; "'" &amp; RIGHT(YEAR(Table1[[#This Row],[Date]]), 2)</f>
        <v>Q4'23</v>
      </c>
      <c r="K1776" t="str">
        <f>VLOOKUP(Table1[[#This Row],[Store ID]],Table3[[Store ID]:[City]],4,FALSE)</f>
        <v>Dallas</v>
      </c>
      <c r="L1776" t="str">
        <f>VLOOKUP(Table1[[#This Row],[Product Code]],Table4[[Product Code]:[Brand]],5,FALSE)</f>
        <v>ASUS</v>
      </c>
      <c r="M1776" t="str">
        <f>VLOOKUP(Table1[[#This Row],[Product Code]],Table4[[Product Code]:[Product Category]],3,FALSE)</f>
        <v>Accessories</v>
      </c>
      <c r="N1776" t="str">
        <f>_xlfn.XLOOKUP(Table1[[#This Row],[Product Code]],Table4[Product Code],Table4[Subcategory])</f>
        <v>Chargers</v>
      </c>
    </row>
    <row r="1777" spans="2:14" x14ac:dyDescent="0.3">
      <c r="B1777" s="26" t="s">
        <v>20</v>
      </c>
      <c r="C1777" s="26" t="str">
        <f>IF(_xlfn.XLOOKUP(TRIM(Table1[[#This Row],[Store ID]]), 'Stores Details'!B1779:B1798, 'Stores Details'!G1779:G1798, "") = "Inactive", "Yes", "No")</f>
        <v>No</v>
      </c>
      <c r="D1777" s="14" t="s">
        <v>41</v>
      </c>
      <c r="E1777" s="51">
        <v>45439</v>
      </c>
      <c r="F1777" s="14">
        <v>18</v>
      </c>
      <c r="G1777" s="17">
        <v>8652.6</v>
      </c>
      <c r="H1777" s="27">
        <v>5434.92</v>
      </c>
      <c r="I1777">
        <f>YEAR(Table1[[#This Row],[Date]])</f>
        <v>2024</v>
      </c>
      <c r="J1777" t="str">
        <f>"Q" &amp; ROUNDUP(MONTH(Table1[[#This Row],[Date]])/3, 0) &amp; "'" &amp; RIGHT(YEAR(Table1[[#This Row],[Date]]), 2)</f>
        <v>Q2'24</v>
      </c>
      <c r="K1777" t="str">
        <f>VLOOKUP(Table1[[#This Row],[Store ID]],Table3[[Store ID]:[City]],4,FALSE)</f>
        <v>Denver</v>
      </c>
      <c r="L1777" t="str">
        <f>VLOOKUP(Table1[[#This Row],[Product Code]],Table4[[Product Code]:[Brand]],5,FALSE)</f>
        <v>VoltEdge</v>
      </c>
      <c r="M1777" t="str">
        <f>VLOOKUP(Table1[[#This Row],[Product Code]],Table4[[Product Code]:[Product Category]],3,FALSE)</f>
        <v>Laptops</v>
      </c>
      <c r="N1777" t="str">
        <f>_xlfn.XLOOKUP(Table1[[#This Row],[Product Code]],Table4[Product Code],Table4[Subcategory])</f>
        <v>Gaming Laptops</v>
      </c>
    </row>
    <row r="1778" spans="2:14" x14ac:dyDescent="0.3">
      <c r="B1778" s="26" t="s">
        <v>30</v>
      </c>
      <c r="C1778" s="26" t="str">
        <f>IF(_xlfn.XLOOKUP(TRIM(Table1[[#This Row],[Store ID]]), 'Stores Details'!B1780:B1799, 'Stores Details'!G1780:G1799, "") = "Inactive", "Yes", "No")</f>
        <v>No</v>
      </c>
      <c r="D1778" s="14" t="s">
        <v>42</v>
      </c>
      <c r="E1778" s="51">
        <v>45358</v>
      </c>
      <c r="F1778" s="14">
        <v>30</v>
      </c>
      <c r="G1778" s="17">
        <v>38268.299999999996</v>
      </c>
      <c r="H1778" s="27">
        <v>23861.7</v>
      </c>
      <c r="I1778">
        <f>YEAR(Table1[[#This Row],[Date]])</f>
        <v>2024</v>
      </c>
      <c r="J1778" t="str">
        <f>"Q" &amp; ROUNDUP(MONTH(Table1[[#This Row],[Date]])/3, 0) &amp; "'" &amp; RIGHT(YEAR(Table1[[#This Row],[Date]]), 2)</f>
        <v>Q1'24</v>
      </c>
      <c r="K1778" t="str">
        <f>VLOOKUP(Table1[[#This Row],[Store ID]],Table3[[Store ID]:[City]],4,FALSE)</f>
        <v>Nashville</v>
      </c>
      <c r="L1778" t="str">
        <f>VLOOKUP(Table1[[#This Row],[Product Code]],Table4[[Product Code]:[Brand]],5,FALSE)</f>
        <v>Dell</v>
      </c>
      <c r="M1778" t="str">
        <f>VLOOKUP(Table1[[#This Row],[Product Code]],Table4[[Product Code]:[Product Category]],3,FALSE)</f>
        <v>Headphones</v>
      </c>
      <c r="N1778" t="str">
        <f>_xlfn.XLOOKUP(Table1[[#This Row],[Product Code]],Table4[Product Code],Table4[Subcategory])</f>
        <v>Wired Headphones</v>
      </c>
    </row>
    <row r="1779" spans="2:14" x14ac:dyDescent="0.3">
      <c r="B1779" s="26" t="s">
        <v>26</v>
      </c>
      <c r="C1779" s="26" t="str">
        <f>IF(_xlfn.XLOOKUP(TRIM(Table1[[#This Row],[Store ID]]), 'Stores Details'!B1781:B1800, 'Stores Details'!G1781:G1800, "") = "Inactive", "Yes", "No")</f>
        <v>No</v>
      </c>
      <c r="D1779" s="14" t="s">
        <v>62</v>
      </c>
      <c r="E1779" s="51">
        <v>44983</v>
      </c>
      <c r="F1779" s="14">
        <v>16</v>
      </c>
      <c r="G1779" s="17">
        <v>10448</v>
      </c>
      <c r="H1779" s="27">
        <v>7826.4</v>
      </c>
      <c r="I1779">
        <f>YEAR(Table1[[#This Row],[Date]])</f>
        <v>2023</v>
      </c>
      <c r="J1779" t="str">
        <f>"Q" &amp; ROUNDUP(MONTH(Table1[[#This Row],[Date]])/3, 0) &amp; "'" &amp; RIGHT(YEAR(Table1[[#This Row],[Date]]), 2)</f>
        <v>Q1'23</v>
      </c>
      <c r="K1779" t="str">
        <f>VLOOKUP(Table1[[#This Row],[Store ID]],Table3[[Store ID]:[City]],4,FALSE)</f>
        <v>Philadelphia</v>
      </c>
      <c r="L1779" t="str">
        <f>VLOOKUP(Table1[[#This Row],[Product Code]],Table4[[Product Code]:[Brand]],5,FALSE)</f>
        <v>ASUS</v>
      </c>
      <c r="M1779" t="str">
        <f>VLOOKUP(Table1[[#This Row],[Product Code]],Table4[[Product Code]:[Product Category]],3,FALSE)</f>
        <v>Laptops</v>
      </c>
      <c r="N1779" t="str">
        <f>_xlfn.XLOOKUP(Table1[[#This Row],[Product Code]],Table4[Product Code],Table4[Subcategory])</f>
        <v>Gaming Laptops</v>
      </c>
    </row>
    <row r="1780" spans="2:14" x14ac:dyDescent="0.3">
      <c r="B1780" s="26" t="s">
        <v>23</v>
      </c>
      <c r="C1780" s="26" t="str">
        <f>IF(_xlfn.XLOOKUP(TRIM(Table1[[#This Row],[Store ID]]), 'Stores Details'!B1782:B1801, 'Stores Details'!G1782:G1801, "") = "Inactive", "Yes", "No")</f>
        <v>No</v>
      </c>
      <c r="D1780" s="14" t="s">
        <v>71</v>
      </c>
      <c r="E1780" s="51">
        <v>45434</v>
      </c>
      <c r="F1780" s="14">
        <v>7</v>
      </c>
      <c r="G1780" s="17">
        <v>1814.8899999999999</v>
      </c>
      <c r="H1780" s="27">
        <v>1186.29</v>
      </c>
      <c r="I1780">
        <f>YEAR(Table1[[#This Row],[Date]])</f>
        <v>2024</v>
      </c>
      <c r="J1780" t="str">
        <f>"Q" &amp; ROUNDUP(MONTH(Table1[[#This Row],[Date]])/3, 0) &amp; "'" &amp; RIGHT(YEAR(Table1[[#This Row],[Date]]), 2)</f>
        <v>Q2'24</v>
      </c>
      <c r="K1780" t="str">
        <f>VLOOKUP(Table1[[#This Row],[Store ID]],Table3[[Store ID]:[City]],4,FALSE)</f>
        <v>San Francisco</v>
      </c>
      <c r="L1780" t="str">
        <f>VLOOKUP(Table1[[#This Row],[Product Code]],Table4[[Product Code]:[Brand]],5,FALSE)</f>
        <v>HP</v>
      </c>
      <c r="M1780" t="str">
        <f>VLOOKUP(Table1[[#This Row],[Product Code]],Table4[[Product Code]:[Product Category]],3,FALSE)</f>
        <v>Smart Gadgets</v>
      </c>
      <c r="N1780" t="str">
        <f>_xlfn.XLOOKUP(Table1[[#This Row],[Product Code]],Table4[Product Code],Table4[Subcategory])</f>
        <v>Smart Speakers</v>
      </c>
    </row>
    <row r="1781" spans="2:14" x14ac:dyDescent="0.3">
      <c r="B1781" s="26" t="s">
        <v>26</v>
      </c>
      <c r="C1781" s="26" t="str">
        <f>IF(_xlfn.XLOOKUP(TRIM(Table1[[#This Row],[Store ID]]), 'Stores Details'!B1783:B1802, 'Stores Details'!G1783:G1802, "") = "Inactive", "Yes", "No")</f>
        <v>No</v>
      </c>
      <c r="D1781" s="14" t="s">
        <v>59</v>
      </c>
      <c r="E1781" s="51">
        <v>45017</v>
      </c>
      <c r="F1781" s="14">
        <v>17</v>
      </c>
      <c r="G1781" s="17">
        <v>3322.31</v>
      </c>
      <c r="H1781" s="27">
        <v>2481.1499999999996</v>
      </c>
      <c r="I1781">
        <f>YEAR(Table1[[#This Row],[Date]])</f>
        <v>2023</v>
      </c>
      <c r="J1781" t="str">
        <f>"Q" &amp; ROUNDUP(MONTH(Table1[[#This Row],[Date]])/3, 0) &amp; "'" &amp; RIGHT(YEAR(Table1[[#This Row],[Date]]), 2)</f>
        <v>Q2'23</v>
      </c>
      <c r="K1781" t="str">
        <f>VLOOKUP(Table1[[#This Row],[Store ID]],Table3[[Store ID]:[City]],4,FALSE)</f>
        <v>Philadelphia</v>
      </c>
      <c r="L1781" t="str">
        <f>VLOOKUP(Table1[[#This Row],[Product Code]],Table4[[Product Code]:[Brand]],5,FALSE)</f>
        <v>ASUS</v>
      </c>
      <c r="M1781" t="str">
        <f>VLOOKUP(Table1[[#This Row],[Product Code]],Table4[[Product Code]:[Product Category]],3,FALSE)</f>
        <v>Headphones</v>
      </c>
      <c r="N1781" t="str">
        <f>_xlfn.XLOOKUP(Table1[[#This Row],[Product Code]],Table4[Product Code],Table4[Subcategory])</f>
        <v>Wireless Earbuds</v>
      </c>
    </row>
    <row r="1782" spans="2:14" x14ac:dyDescent="0.3">
      <c r="B1782" s="26" t="s">
        <v>14</v>
      </c>
      <c r="C1782" s="26" t="str">
        <f>IF(_xlfn.XLOOKUP(TRIM(Table1[[#This Row],[Store ID]]), 'Stores Details'!B1784:B1803, 'Stores Details'!G1784:G1803, "") = "Inactive", "Yes", "No")</f>
        <v>No</v>
      </c>
      <c r="D1782" s="14" t="s">
        <v>67</v>
      </c>
      <c r="E1782" s="51">
        <v>45038</v>
      </c>
      <c r="F1782" s="14">
        <v>8</v>
      </c>
      <c r="G1782" s="17">
        <v>8427.84</v>
      </c>
      <c r="H1782" s="27">
        <v>5010.08</v>
      </c>
      <c r="I1782">
        <f>YEAR(Table1[[#This Row],[Date]])</f>
        <v>2023</v>
      </c>
      <c r="J1782" t="str">
        <f>"Q" &amp; ROUNDUP(MONTH(Table1[[#This Row],[Date]])/3, 0) &amp; "'" &amp; RIGHT(YEAR(Table1[[#This Row],[Date]]), 2)</f>
        <v>Q2'23</v>
      </c>
      <c r="K1782" t="str">
        <f>VLOOKUP(Table1[[#This Row],[Store ID]],Table3[[Store ID]:[City]],4,FALSE)</f>
        <v>Los Angeles</v>
      </c>
      <c r="L1782" t="str">
        <f>VLOOKUP(Table1[[#This Row],[Product Code]],Table4[[Product Code]:[Brand]],5,FALSE)</f>
        <v>VoltEdge</v>
      </c>
      <c r="M1782" t="str">
        <f>VLOOKUP(Table1[[#This Row],[Product Code]],Table4[[Product Code]:[Product Category]],3,FALSE)</f>
        <v>Accessories</v>
      </c>
      <c r="N1782" t="str">
        <f>_xlfn.XLOOKUP(Table1[[#This Row],[Product Code]],Table4[Product Code],Table4[Subcategory])</f>
        <v>Keyboards</v>
      </c>
    </row>
    <row r="1783" spans="2:14" x14ac:dyDescent="0.3">
      <c r="B1783" s="26" t="s">
        <v>14</v>
      </c>
      <c r="C1783" s="26" t="str">
        <f>IF(_xlfn.XLOOKUP(TRIM(Table1[[#This Row],[Store ID]]), 'Stores Details'!B1785:B1804, 'Stores Details'!G1785:G1804, "") = "Inactive", "Yes", "No")</f>
        <v>No</v>
      </c>
      <c r="D1783" s="14" t="s">
        <v>79</v>
      </c>
      <c r="E1783" s="51">
        <v>45634</v>
      </c>
      <c r="F1783" s="14">
        <v>35</v>
      </c>
      <c r="G1783" s="17">
        <v>31087.350000000002</v>
      </c>
      <c r="H1783" s="27">
        <v>25285.75</v>
      </c>
      <c r="I1783">
        <f>YEAR(Table1[[#This Row],[Date]])</f>
        <v>2024</v>
      </c>
      <c r="J1783" t="str">
        <f>"Q" &amp; ROUNDUP(MONTH(Table1[[#This Row],[Date]])/3, 0) &amp; "'" &amp; RIGHT(YEAR(Table1[[#This Row],[Date]]), 2)</f>
        <v>Q4'24</v>
      </c>
      <c r="K1783" t="str">
        <f>VLOOKUP(Table1[[#This Row],[Store ID]],Table3[[Store ID]:[City]],4,FALSE)</f>
        <v>Los Angeles</v>
      </c>
      <c r="L1783" t="str">
        <f>VLOOKUP(Table1[[#This Row],[Product Code]],Table4[[Product Code]:[Brand]],5,FALSE)</f>
        <v>Sony</v>
      </c>
      <c r="M1783" t="str">
        <f>VLOOKUP(Table1[[#This Row],[Product Code]],Table4[[Product Code]:[Product Category]],3,FALSE)</f>
        <v>Accessories</v>
      </c>
      <c r="N1783" t="str">
        <f>_xlfn.XLOOKUP(Table1[[#This Row],[Product Code]],Table4[Product Code],Table4[Subcategory])</f>
        <v>Keyboards</v>
      </c>
    </row>
    <row r="1784" spans="2:14" x14ac:dyDescent="0.3">
      <c r="B1784" s="26" t="s">
        <v>21</v>
      </c>
      <c r="C1784" s="26" t="str">
        <f>IF(_xlfn.XLOOKUP(TRIM(Table1[[#This Row],[Store ID]]), 'Stores Details'!B1786:B1805, 'Stores Details'!G1786:G1805, "") = "Inactive", "Yes", "No")</f>
        <v>No</v>
      </c>
      <c r="D1784" s="14" t="s">
        <v>43</v>
      </c>
      <c r="E1784" s="51">
        <v>45599</v>
      </c>
      <c r="F1784" s="14">
        <v>32</v>
      </c>
      <c r="G1784" s="17">
        <v>42594.239999999998</v>
      </c>
      <c r="H1784" s="27">
        <v>26163.84</v>
      </c>
      <c r="I1784">
        <f>YEAR(Table1[[#This Row],[Date]])</f>
        <v>2024</v>
      </c>
      <c r="J1784" t="str">
        <f>"Q" &amp; ROUNDUP(MONTH(Table1[[#This Row],[Date]])/3, 0) &amp; "'" &amp; RIGHT(YEAR(Table1[[#This Row],[Date]]), 2)</f>
        <v>Q4'24</v>
      </c>
      <c r="K1784" t="str">
        <f>VLOOKUP(Table1[[#This Row],[Store ID]],Table3[[Store ID]:[City]],4,FALSE)</f>
        <v>Raleigh</v>
      </c>
      <c r="L1784" t="str">
        <f>VLOOKUP(Table1[[#This Row],[Product Code]],Table4[[Product Code]:[Brand]],5,FALSE)</f>
        <v>Apple</v>
      </c>
      <c r="M1784" t="str">
        <f>VLOOKUP(Table1[[#This Row],[Product Code]],Table4[[Product Code]:[Product Category]],3,FALSE)</f>
        <v>Smart Gadgets</v>
      </c>
      <c r="N1784" t="str">
        <f>_xlfn.XLOOKUP(Table1[[#This Row],[Product Code]],Table4[Product Code],Table4[Subcategory])</f>
        <v>Smartwatches</v>
      </c>
    </row>
    <row r="1785" spans="2:14" x14ac:dyDescent="0.3">
      <c r="B1785" s="26" t="s">
        <v>27</v>
      </c>
      <c r="C1785" s="26" t="str">
        <f>IF(_xlfn.XLOOKUP(TRIM(Table1[[#This Row],[Store ID]]), 'Stores Details'!B1787:B1806, 'Stores Details'!G1787:G1806, "") = "Inactive", "Yes", "No")</f>
        <v>No</v>
      </c>
      <c r="D1785" s="14" t="s">
        <v>45</v>
      </c>
      <c r="E1785" s="51">
        <v>45375</v>
      </c>
      <c r="F1785" s="14">
        <v>16</v>
      </c>
      <c r="G1785" s="17">
        <v>10749.6</v>
      </c>
      <c r="H1785" s="27">
        <v>8489.44</v>
      </c>
      <c r="I1785">
        <f>YEAR(Table1[[#This Row],[Date]])</f>
        <v>2024</v>
      </c>
      <c r="J1785" t="str">
        <f>"Q" &amp; ROUNDUP(MONTH(Table1[[#This Row],[Date]])/3, 0) &amp; "'" &amp; RIGHT(YEAR(Table1[[#This Row],[Date]]), 2)</f>
        <v>Q1'24</v>
      </c>
      <c r="K1785" t="str">
        <f>VLOOKUP(Table1[[#This Row],[Store ID]],Table3[[Store ID]:[City]],4,FALSE)</f>
        <v>New York</v>
      </c>
      <c r="L1785" t="str">
        <f>VLOOKUP(Table1[[#This Row],[Product Code]],Table4[[Product Code]:[Brand]],5,FALSE)</f>
        <v>VoltEdge</v>
      </c>
      <c r="M1785" t="str">
        <f>VLOOKUP(Table1[[#This Row],[Product Code]],Table4[[Product Code]:[Product Category]],3,FALSE)</f>
        <v>Accessories</v>
      </c>
      <c r="N1785" t="str">
        <f>_xlfn.XLOOKUP(Table1[[#This Row],[Product Code]],Table4[Product Code],Table4[Subcategory])</f>
        <v>Chargers</v>
      </c>
    </row>
    <row r="1786" spans="2:14" x14ac:dyDescent="0.3">
      <c r="B1786" s="26" t="s">
        <v>24</v>
      </c>
      <c r="C1786" s="26" t="str">
        <f>IF(_xlfn.XLOOKUP(TRIM(Table1[[#This Row],[Store ID]]), 'Stores Details'!B1788:B1807, 'Stores Details'!G1788:G1807, "") = "Inactive", "Yes", "No")</f>
        <v>No</v>
      </c>
      <c r="D1786" s="14" t="s">
        <v>59</v>
      </c>
      <c r="E1786" s="51">
        <v>45410</v>
      </c>
      <c r="F1786" s="14">
        <v>4</v>
      </c>
      <c r="G1786" s="17">
        <v>781.72</v>
      </c>
      <c r="H1786" s="27">
        <v>583.79999999999995</v>
      </c>
      <c r="I1786">
        <f>YEAR(Table1[[#This Row],[Date]])</f>
        <v>2024</v>
      </c>
      <c r="J1786" t="str">
        <f>"Q" &amp; ROUNDUP(MONTH(Table1[[#This Row],[Date]])/3, 0) &amp; "'" &amp; RIGHT(YEAR(Table1[[#This Row],[Date]]), 2)</f>
        <v>Q2'24</v>
      </c>
      <c r="K1786" t="str">
        <f>VLOOKUP(Table1[[#This Row],[Store ID]],Table3[[Store ID]:[City]],4,FALSE)</f>
        <v>Atlanta</v>
      </c>
      <c r="L1786" t="str">
        <f>VLOOKUP(Table1[[#This Row],[Product Code]],Table4[[Product Code]:[Brand]],5,FALSE)</f>
        <v>ASUS</v>
      </c>
      <c r="M1786" t="str">
        <f>VLOOKUP(Table1[[#This Row],[Product Code]],Table4[[Product Code]:[Product Category]],3,FALSE)</f>
        <v>Headphones</v>
      </c>
      <c r="N1786" t="str">
        <f>_xlfn.XLOOKUP(Table1[[#This Row],[Product Code]],Table4[Product Code],Table4[Subcategory])</f>
        <v>Wireless Earbuds</v>
      </c>
    </row>
    <row r="1787" spans="2:14" x14ac:dyDescent="0.3">
      <c r="B1787" s="26" t="s">
        <v>22</v>
      </c>
      <c r="C1787" s="26" t="str">
        <f>IF(_xlfn.XLOOKUP(TRIM(Table1[[#This Row],[Store ID]]), 'Stores Details'!B1789:B1808, 'Stores Details'!G1789:G1808, "") = "Inactive", "Yes", "No")</f>
        <v>No</v>
      </c>
      <c r="D1787" s="14" t="s">
        <v>37</v>
      </c>
      <c r="E1787" s="51">
        <v>45465</v>
      </c>
      <c r="F1787" s="14">
        <v>6</v>
      </c>
      <c r="G1787" s="17">
        <v>8828.76</v>
      </c>
      <c r="H1787" s="27">
        <v>5973.9</v>
      </c>
      <c r="I1787">
        <f>YEAR(Table1[[#This Row],[Date]])</f>
        <v>2024</v>
      </c>
      <c r="J1787" t="str">
        <f>"Q" &amp; ROUNDUP(MONTH(Table1[[#This Row],[Date]])/3, 0) &amp; "'" &amp; RIGHT(YEAR(Table1[[#This Row],[Date]]), 2)</f>
        <v>Q2'24</v>
      </c>
      <c r="K1787" t="str">
        <f>VLOOKUP(Table1[[#This Row],[Store ID]],Table3[[Store ID]:[City]],4,FALSE)</f>
        <v>Detroit</v>
      </c>
      <c r="L1787" t="str">
        <f>VLOOKUP(Table1[[#This Row],[Product Code]],Table4[[Product Code]:[Brand]],5,FALSE)</f>
        <v>VoltEdge</v>
      </c>
      <c r="M1787" t="str">
        <f>VLOOKUP(Table1[[#This Row],[Product Code]],Table4[[Product Code]:[Product Category]],3,FALSE)</f>
        <v>Smart Gadgets</v>
      </c>
      <c r="N1787" t="str">
        <f>_xlfn.XLOOKUP(Table1[[#This Row],[Product Code]],Table4[Product Code],Table4[Subcategory])</f>
        <v>Fitness Bands</v>
      </c>
    </row>
    <row r="1788" spans="2:14" x14ac:dyDescent="0.3">
      <c r="B1788" s="26" t="s">
        <v>19</v>
      </c>
      <c r="C1788" s="26" t="str">
        <f>IF(_xlfn.XLOOKUP(TRIM(Table1[[#This Row],[Store ID]]), 'Stores Details'!B1790:B1809, 'Stores Details'!G1790:G1809, "") = "Inactive", "Yes", "No")</f>
        <v>No</v>
      </c>
      <c r="D1788" s="14" t="s">
        <v>71</v>
      </c>
      <c r="E1788" s="51">
        <v>45030</v>
      </c>
      <c r="F1788" s="14">
        <v>19</v>
      </c>
      <c r="G1788" s="17">
        <v>4926.1299999999992</v>
      </c>
      <c r="H1788" s="27">
        <v>3219.93</v>
      </c>
      <c r="I1788">
        <f>YEAR(Table1[[#This Row],[Date]])</f>
        <v>2023</v>
      </c>
      <c r="J1788" t="str">
        <f>"Q" &amp; ROUNDUP(MONTH(Table1[[#This Row],[Date]])/3, 0) &amp; "'" &amp; RIGHT(YEAR(Table1[[#This Row],[Date]]), 2)</f>
        <v>Q2'23</v>
      </c>
      <c r="K1788" t="str">
        <f>VLOOKUP(Table1[[#This Row],[Store ID]],Table3[[Store ID]:[City]],4,FALSE)</f>
        <v>Honolulu</v>
      </c>
      <c r="L1788" t="str">
        <f>VLOOKUP(Table1[[#This Row],[Product Code]],Table4[[Product Code]:[Brand]],5,FALSE)</f>
        <v>HP</v>
      </c>
      <c r="M1788" t="str">
        <f>VLOOKUP(Table1[[#This Row],[Product Code]],Table4[[Product Code]:[Product Category]],3,FALSE)</f>
        <v>Smart Gadgets</v>
      </c>
      <c r="N1788" t="str">
        <f>_xlfn.XLOOKUP(Table1[[#This Row],[Product Code]],Table4[Product Code],Table4[Subcategory])</f>
        <v>Smart Speakers</v>
      </c>
    </row>
    <row r="1789" spans="2:14" x14ac:dyDescent="0.3">
      <c r="B1789" s="26" t="s">
        <v>28</v>
      </c>
      <c r="C1789" s="26" t="str">
        <f>IF(_xlfn.XLOOKUP(TRIM(Table1[[#This Row],[Store ID]]), 'Stores Details'!B1791:B1810, 'Stores Details'!G1791:G1810, "") = "Inactive", "Yes", "No")</f>
        <v>No</v>
      </c>
      <c r="D1789" s="14" t="s">
        <v>64</v>
      </c>
      <c r="E1789" s="51">
        <v>45156</v>
      </c>
      <c r="F1789" s="14">
        <v>7</v>
      </c>
      <c r="G1789" s="17">
        <v>2388.19</v>
      </c>
      <c r="H1789" s="27">
        <v>1424.29</v>
      </c>
      <c r="I1789">
        <f>YEAR(Table1[[#This Row],[Date]])</f>
        <v>2023</v>
      </c>
      <c r="J1789" t="str">
        <f>"Q" &amp; ROUNDUP(MONTH(Table1[[#This Row],[Date]])/3, 0) &amp; "'" &amp; RIGHT(YEAR(Table1[[#This Row],[Date]]), 2)</f>
        <v>Q3'23</v>
      </c>
      <c r="K1789" t="str">
        <f>VLOOKUP(Table1[[#This Row],[Store ID]],Table3[[Store ID]:[City]],4,FALSE)</f>
        <v>Portland</v>
      </c>
      <c r="L1789" t="str">
        <f>VLOOKUP(Table1[[#This Row],[Product Code]],Table4[[Product Code]:[Brand]],5,FALSE)</f>
        <v>VoltEdge</v>
      </c>
      <c r="M1789" t="str">
        <f>VLOOKUP(Table1[[#This Row],[Product Code]],Table4[[Product Code]:[Product Category]],3,FALSE)</f>
        <v>Accessories</v>
      </c>
      <c r="N1789" t="str">
        <f>_xlfn.XLOOKUP(Table1[[#This Row],[Product Code]],Table4[Product Code],Table4[Subcategory])</f>
        <v>Keyboards</v>
      </c>
    </row>
    <row r="1790" spans="2:14" x14ac:dyDescent="0.3">
      <c r="B1790" s="26" t="s">
        <v>19</v>
      </c>
      <c r="C1790" s="26" t="str">
        <f>IF(_xlfn.XLOOKUP(TRIM(Table1[[#This Row],[Store ID]]), 'Stores Details'!B1792:B1811, 'Stores Details'!G1792:G1811, "") = "Inactive", "Yes", "No")</f>
        <v>No</v>
      </c>
      <c r="D1790" s="14" t="s">
        <v>15</v>
      </c>
      <c r="E1790" s="51">
        <v>45510</v>
      </c>
      <c r="F1790" s="14">
        <v>14</v>
      </c>
      <c r="G1790" s="17">
        <v>7873.74</v>
      </c>
      <c r="H1790" s="27">
        <v>6012.02</v>
      </c>
      <c r="I1790">
        <f>YEAR(Table1[[#This Row],[Date]])</f>
        <v>2024</v>
      </c>
      <c r="J1790" t="str">
        <f>"Q" &amp; ROUNDUP(MONTH(Table1[[#This Row],[Date]])/3, 0) &amp; "'" &amp; RIGHT(YEAR(Table1[[#This Row],[Date]]), 2)</f>
        <v>Q3'24</v>
      </c>
      <c r="K1790" t="str">
        <f>VLOOKUP(Table1[[#This Row],[Store ID]],Table3[[Store ID]:[City]],4,FALSE)</f>
        <v>Honolulu</v>
      </c>
      <c r="L1790" t="str">
        <f>VLOOKUP(Table1[[#This Row],[Product Code]],Table4[[Product Code]:[Brand]],5,FALSE)</f>
        <v>Bose</v>
      </c>
      <c r="M1790" t="str">
        <f>VLOOKUP(Table1[[#This Row],[Product Code]],Table4[[Product Code]:[Product Category]],3,FALSE)</f>
        <v>Accessories</v>
      </c>
      <c r="N1790" t="str">
        <f>_xlfn.XLOOKUP(Table1[[#This Row],[Product Code]],Table4[Product Code],Table4[Subcategory])</f>
        <v>Mice</v>
      </c>
    </row>
    <row r="1791" spans="2:14" x14ac:dyDescent="0.3">
      <c r="B1791" s="26" t="s">
        <v>14</v>
      </c>
      <c r="C1791" s="26" t="str">
        <f>IF(_xlfn.XLOOKUP(TRIM(Table1[[#This Row],[Store ID]]), 'Stores Details'!B1793:B1812, 'Stores Details'!G1793:G1812, "") = "Inactive", "Yes", "No")</f>
        <v>No</v>
      </c>
      <c r="D1791" s="14" t="s">
        <v>74</v>
      </c>
      <c r="E1791" s="51">
        <v>45336</v>
      </c>
      <c r="F1791" s="14">
        <v>30</v>
      </c>
      <c r="G1791" s="17">
        <v>33933.299999999996</v>
      </c>
      <c r="H1791" s="27">
        <v>28168.5</v>
      </c>
      <c r="I1791">
        <f>YEAR(Table1[[#This Row],[Date]])</f>
        <v>2024</v>
      </c>
      <c r="J1791" t="str">
        <f>"Q" &amp; ROUNDUP(MONTH(Table1[[#This Row],[Date]])/3, 0) &amp; "'" &amp; RIGHT(YEAR(Table1[[#This Row],[Date]]), 2)</f>
        <v>Q1'24</v>
      </c>
      <c r="K1791" t="str">
        <f>VLOOKUP(Table1[[#This Row],[Store ID]],Table3[[Store ID]:[City]],4,FALSE)</f>
        <v>Los Angeles</v>
      </c>
      <c r="L1791" t="str">
        <f>VLOOKUP(Table1[[#This Row],[Product Code]],Table4[[Product Code]:[Brand]],5,FALSE)</f>
        <v>VoltEdge</v>
      </c>
      <c r="M1791" t="str">
        <f>VLOOKUP(Table1[[#This Row],[Product Code]],Table4[[Product Code]:[Product Category]],3,FALSE)</f>
        <v>Gaming Consoles</v>
      </c>
      <c r="N1791" t="str">
        <f>_xlfn.XLOOKUP(Table1[[#This Row],[Product Code]],Table4[Product Code],Table4[Subcategory])</f>
        <v>Gaming Headsets</v>
      </c>
    </row>
    <row r="1792" spans="2:14" x14ac:dyDescent="0.3">
      <c r="B1792" s="26" t="s">
        <v>28</v>
      </c>
      <c r="C1792" s="26" t="str">
        <f>IF(_xlfn.XLOOKUP(TRIM(Table1[[#This Row],[Store ID]]), 'Stores Details'!B1794:B1813, 'Stores Details'!G1794:G1813, "") = "Inactive", "Yes", "No")</f>
        <v>No</v>
      </c>
      <c r="D1792" s="14" t="s">
        <v>15</v>
      </c>
      <c r="E1792" s="51">
        <v>45554</v>
      </c>
      <c r="F1792" s="14">
        <v>16</v>
      </c>
      <c r="G1792" s="17">
        <v>8998.56</v>
      </c>
      <c r="H1792" s="27">
        <v>6870.88</v>
      </c>
      <c r="I1792">
        <f>YEAR(Table1[[#This Row],[Date]])</f>
        <v>2024</v>
      </c>
      <c r="J1792" t="str">
        <f>"Q" &amp; ROUNDUP(MONTH(Table1[[#This Row],[Date]])/3, 0) &amp; "'" &amp; RIGHT(YEAR(Table1[[#This Row],[Date]]), 2)</f>
        <v>Q3'24</v>
      </c>
      <c r="K1792" t="str">
        <f>VLOOKUP(Table1[[#This Row],[Store ID]],Table3[[Store ID]:[City]],4,FALSE)</f>
        <v>Portland</v>
      </c>
      <c r="L1792" t="str">
        <f>VLOOKUP(Table1[[#This Row],[Product Code]],Table4[[Product Code]:[Brand]],5,FALSE)</f>
        <v>Bose</v>
      </c>
      <c r="M1792" t="str">
        <f>VLOOKUP(Table1[[#This Row],[Product Code]],Table4[[Product Code]:[Product Category]],3,FALSE)</f>
        <v>Accessories</v>
      </c>
      <c r="N1792" t="str">
        <f>_xlfn.XLOOKUP(Table1[[#This Row],[Product Code]],Table4[Product Code],Table4[Subcategory])</f>
        <v>Mice</v>
      </c>
    </row>
    <row r="1793" spans="2:14" x14ac:dyDescent="0.3">
      <c r="B1793" s="26" t="s">
        <v>21</v>
      </c>
      <c r="C1793" s="26" t="str">
        <f>IF(_xlfn.XLOOKUP(TRIM(Table1[[#This Row],[Store ID]]), 'Stores Details'!B1795:B1814, 'Stores Details'!G1795:G1814, "") = "Inactive", "Yes", "No")</f>
        <v>No</v>
      </c>
      <c r="D1793" s="14" t="s">
        <v>79</v>
      </c>
      <c r="E1793" s="51">
        <v>45191</v>
      </c>
      <c r="F1793" s="14">
        <v>37</v>
      </c>
      <c r="G1793" s="17">
        <v>32863.770000000004</v>
      </c>
      <c r="H1793" s="27">
        <v>26730.65</v>
      </c>
      <c r="I1793">
        <f>YEAR(Table1[[#This Row],[Date]])</f>
        <v>2023</v>
      </c>
      <c r="J1793" t="str">
        <f>"Q" &amp; ROUNDUP(MONTH(Table1[[#This Row],[Date]])/3, 0) &amp; "'" &amp; RIGHT(YEAR(Table1[[#This Row],[Date]]), 2)</f>
        <v>Q3'23</v>
      </c>
      <c r="K1793" t="str">
        <f>VLOOKUP(Table1[[#This Row],[Store ID]],Table3[[Store ID]:[City]],4,FALSE)</f>
        <v>Raleigh</v>
      </c>
      <c r="L1793" t="str">
        <f>VLOOKUP(Table1[[#This Row],[Product Code]],Table4[[Product Code]:[Brand]],5,FALSE)</f>
        <v>Sony</v>
      </c>
      <c r="M1793" t="str">
        <f>VLOOKUP(Table1[[#This Row],[Product Code]],Table4[[Product Code]:[Product Category]],3,FALSE)</f>
        <v>Accessories</v>
      </c>
      <c r="N1793" t="str">
        <f>_xlfn.XLOOKUP(Table1[[#This Row],[Product Code]],Table4[Product Code],Table4[Subcategory])</f>
        <v>Keyboards</v>
      </c>
    </row>
    <row r="1794" spans="2:14" x14ac:dyDescent="0.3">
      <c r="B1794" s="26" t="s">
        <v>14</v>
      </c>
      <c r="C1794" s="26" t="str">
        <f>IF(_xlfn.XLOOKUP(TRIM(Table1[[#This Row],[Store ID]]), 'Stores Details'!B1796:B1815, 'Stores Details'!G1796:G1815, "") = "Inactive", "Yes", "No")</f>
        <v>No</v>
      </c>
      <c r="D1794" s="14" t="s">
        <v>46</v>
      </c>
      <c r="E1794" s="51">
        <v>45539</v>
      </c>
      <c r="F1794" s="14">
        <v>17</v>
      </c>
      <c r="G1794" s="17">
        <v>15017.8</v>
      </c>
      <c r="H1794" s="27">
        <v>10276.33</v>
      </c>
      <c r="I1794">
        <f>YEAR(Table1[[#This Row],[Date]])</f>
        <v>2024</v>
      </c>
      <c r="J1794" t="str">
        <f>"Q" &amp; ROUNDUP(MONTH(Table1[[#This Row],[Date]])/3, 0) &amp; "'" &amp; RIGHT(YEAR(Table1[[#This Row],[Date]]), 2)</f>
        <v>Q3'24</v>
      </c>
      <c r="K1794" t="str">
        <f>VLOOKUP(Table1[[#This Row],[Store ID]],Table3[[Store ID]:[City]],4,FALSE)</f>
        <v>Los Angeles</v>
      </c>
      <c r="L1794" t="str">
        <f>VLOOKUP(Table1[[#This Row],[Product Code]],Table4[[Product Code]:[Brand]],5,FALSE)</f>
        <v>Bose</v>
      </c>
      <c r="M1794" t="str">
        <f>VLOOKUP(Table1[[#This Row],[Product Code]],Table4[[Product Code]:[Product Category]],3,FALSE)</f>
        <v>Headphones</v>
      </c>
      <c r="N1794" t="str">
        <f>_xlfn.XLOOKUP(Table1[[#This Row],[Product Code]],Table4[Product Code],Table4[Subcategory])</f>
        <v>Wireless Headphones</v>
      </c>
    </row>
    <row r="1795" spans="2:14" x14ac:dyDescent="0.3">
      <c r="B1795" s="26" t="s">
        <v>14</v>
      </c>
      <c r="C1795" s="26" t="str">
        <f>IF(_xlfn.XLOOKUP(TRIM(Table1[[#This Row],[Store ID]]), 'Stores Details'!B1797:B1816, 'Stores Details'!G1797:G1816, "") = "Inactive", "Yes", "No")</f>
        <v>No</v>
      </c>
      <c r="D1795" s="14" t="s">
        <v>53</v>
      </c>
      <c r="E1795" s="51">
        <v>45186</v>
      </c>
      <c r="F1795" s="14">
        <v>8</v>
      </c>
      <c r="G1795" s="17">
        <v>638.48</v>
      </c>
      <c r="H1795" s="27">
        <v>512.16</v>
      </c>
      <c r="I1795">
        <f>YEAR(Table1[[#This Row],[Date]])</f>
        <v>2023</v>
      </c>
      <c r="J1795" t="str">
        <f>"Q" &amp; ROUNDUP(MONTH(Table1[[#This Row],[Date]])/3, 0) &amp; "'" &amp; RIGHT(YEAR(Table1[[#This Row],[Date]]), 2)</f>
        <v>Q3'23</v>
      </c>
      <c r="K1795" t="str">
        <f>VLOOKUP(Table1[[#This Row],[Store ID]],Table3[[Store ID]:[City]],4,FALSE)</f>
        <v>Los Angeles</v>
      </c>
      <c r="L1795" t="str">
        <f>VLOOKUP(Table1[[#This Row],[Product Code]],Table4[[Product Code]:[Brand]],5,FALSE)</f>
        <v>HP</v>
      </c>
      <c r="M1795" t="str">
        <f>VLOOKUP(Table1[[#This Row],[Product Code]],Table4[[Product Code]:[Product Category]],3,FALSE)</f>
        <v>Laptops</v>
      </c>
      <c r="N1795" t="str">
        <f>_xlfn.XLOOKUP(Table1[[#This Row],[Product Code]],Table4[Product Code],Table4[Subcategory])</f>
        <v>Ultrabooks</v>
      </c>
    </row>
    <row r="1796" spans="2:14" x14ac:dyDescent="0.3">
      <c r="B1796" s="26" t="s">
        <v>14</v>
      </c>
      <c r="C1796" s="26" t="str">
        <f>IF(_xlfn.XLOOKUP(TRIM(Table1[[#This Row],[Store ID]]), 'Stores Details'!B1798:B1817, 'Stores Details'!G1798:G1817, "") = "Inactive", "Yes", "No")</f>
        <v>No</v>
      </c>
      <c r="D1796" s="14" t="s">
        <v>57</v>
      </c>
      <c r="E1796" s="51">
        <v>45027</v>
      </c>
      <c r="F1796" s="14">
        <v>16</v>
      </c>
      <c r="G1796" s="17">
        <v>14135.84</v>
      </c>
      <c r="H1796" s="27">
        <v>9857.44</v>
      </c>
      <c r="I1796">
        <f>YEAR(Table1[[#This Row],[Date]])</f>
        <v>2023</v>
      </c>
      <c r="J1796" t="str">
        <f>"Q" &amp; ROUNDUP(MONTH(Table1[[#This Row],[Date]])/3, 0) &amp; "'" &amp; RIGHT(YEAR(Table1[[#This Row],[Date]]), 2)</f>
        <v>Q2'23</v>
      </c>
      <c r="K1796" t="str">
        <f>VLOOKUP(Table1[[#This Row],[Store ID]],Table3[[Store ID]:[City]],4,FALSE)</f>
        <v>Los Angeles</v>
      </c>
      <c r="L1796" t="str">
        <f>VLOOKUP(Table1[[#This Row],[Product Code]],Table4[[Product Code]:[Brand]],5,FALSE)</f>
        <v>Bose</v>
      </c>
      <c r="M1796" t="str">
        <f>VLOOKUP(Table1[[#This Row],[Product Code]],Table4[[Product Code]:[Product Category]],3,FALSE)</f>
        <v>Headphones</v>
      </c>
      <c r="N1796" t="str">
        <f>_xlfn.XLOOKUP(Table1[[#This Row],[Product Code]],Table4[Product Code],Table4[Subcategory])</f>
        <v>Noise-Canceling Over-Ear</v>
      </c>
    </row>
    <row r="1797" spans="2:14" x14ac:dyDescent="0.3">
      <c r="B1797" s="26" t="s">
        <v>23</v>
      </c>
      <c r="C1797" s="26" t="str">
        <f>IF(_xlfn.XLOOKUP(TRIM(Table1[[#This Row],[Store ID]]), 'Stores Details'!B1799:B1818, 'Stores Details'!G1799:G1818, "") = "Inactive", "Yes", "No")</f>
        <v>No</v>
      </c>
      <c r="D1797" s="14" t="s">
        <v>55</v>
      </c>
      <c r="E1797" s="51">
        <v>45248</v>
      </c>
      <c r="F1797" s="14">
        <v>22</v>
      </c>
      <c r="G1797" s="17">
        <v>23181.18</v>
      </c>
      <c r="H1797" s="27">
        <v>14356.54</v>
      </c>
      <c r="I1797">
        <f>YEAR(Table1[[#This Row],[Date]])</f>
        <v>2023</v>
      </c>
      <c r="J1797" t="str">
        <f>"Q" &amp; ROUNDUP(MONTH(Table1[[#This Row],[Date]])/3, 0) &amp; "'" &amp; RIGHT(YEAR(Table1[[#This Row],[Date]]), 2)</f>
        <v>Q4'23</v>
      </c>
      <c r="K1797" t="str">
        <f>VLOOKUP(Table1[[#This Row],[Store ID]],Table3[[Store ID]:[City]],4,FALSE)</f>
        <v>San Francisco</v>
      </c>
      <c r="L1797" t="str">
        <f>VLOOKUP(Table1[[#This Row],[Product Code]],Table4[[Product Code]:[Brand]],5,FALSE)</f>
        <v>Sony</v>
      </c>
      <c r="M1797" t="str">
        <f>VLOOKUP(Table1[[#This Row],[Product Code]],Table4[[Product Code]:[Product Category]],3,FALSE)</f>
        <v>Smart Gadgets</v>
      </c>
      <c r="N1797" t="str">
        <f>_xlfn.XLOOKUP(Table1[[#This Row],[Product Code]],Table4[Product Code],Table4[Subcategory])</f>
        <v>Fitness Bands</v>
      </c>
    </row>
    <row r="1798" spans="2:14" x14ac:dyDescent="0.3">
      <c r="B1798" s="26" t="s">
        <v>20</v>
      </c>
      <c r="C1798" s="26" t="str">
        <f>IF(_xlfn.XLOOKUP(TRIM(Table1[[#This Row],[Store ID]]), 'Stores Details'!B1800:B1819, 'Stores Details'!G1800:G1819, "") = "Inactive", "Yes", "No")</f>
        <v>No</v>
      </c>
      <c r="D1798" s="14" t="s">
        <v>40</v>
      </c>
      <c r="E1798" s="51">
        <v>45323</v>
      </c>
      <c r="F1798" s="14">
        <v>13</v>
      </c>
      <c r="G1798" s="17">
        <v>17599.27</v>
      </c>
      <c r="H1798" s="27">
        <v>12667.98</v>
      </c>
      <c r="I1798">
        <f>YEAR(Table1[[#This Row],[Date]])</f>
        <v>2024</v>
      </c>
      <c r="J1798" t="str">
        <f>"Q" &amp; ROUNDUP(MONTH(Table1[[#This Row],[Date]])/3, 0) &amp; "'" &amp; RIGHT(YEAR(Table1[[#This Row],[Date]]), 2)</f>
        <v>Q1'24</v>
      </c>
      <c r="K1798" t="str">
        <f>VLOOKUP(Table1[[#This Row],[Store ID]],Table3[[Store ID]:[City]],4,FALSE)</f>
        <v>Denver</v>
      </c>
      <c r="L1798" t="str">
        <f>VLOOKUP(Table1[[#This Row],[Product Code]],Table4[[Product Code]:[Brand]],5,FALSE)</f>
        <v>HP</v>
      </c>
      <c r="M1798" t="str">
        <f>VLOOKUP(Table1[[#This Row],[Product Code]],Table4[[Product Code]:[Product Category]],3,FALSE)</f>
        <v>Gaming Consoles</v>
      </c>
      <c r="N1798" t="str">
        <f>_xlfn.XLOOKUP(Table1[[#This Row],[Product Code]],Table4[Product Code],Table4[Subcategory])</f>
        <v>Game Consoles</v>
      </c>
    </row>
    <row r="1799" spans="2:14" x14ac:dyDescent="0.3">
      <c r="B1799" s="26" t="s">
        <v>14</v>
      </c>
      <c r="C1799" s="26" t="str">
        <f>IF(_xlfn.XLOOKUP(TRIM(Table1[[#This Row],[Store ID]]), 'Stores Details'!B1801:B1820, 'Stores Details'!G1801:G1820, "") = "Inactive", "Yes", "No")</f>
        <v>No</v>
      </c>
      <c r="D1799" s="14" t="s">
        <v>55</v>
      </c>
      <c r="E1799" s="51">
        <v>44962</v>
      </c>
      <c r="F1799" s="14">
        <v>33</v>
      </c>
      <c r="G1799" s="17">
        <v>34771.770000000004</v>
      </c>
      <c r="H1799" s="27">
        <v>21534.81</v>
      </c>
      <c r="I1799">
        <f>YEAR(Table1[[#This Row],[Date]])</f>
        <v>2023</v>
      </c>
      <c r="J1799" t="str">
        <f>"Q" &amp; ROUNDUP(MONTH(Table1[[#This Row],[Date]])/3, 0) &amp; "'" &amp; RIGHT(YEAR(Table1[[#This Row],[Date]]), 2)</f>
        <v>Q1'23</v>
      </c>
      <c r="K1799" t="str">
        <f>VLOOKUP(Table1[[#This Row],[Store ID]],Table3[[Store ID]:[City]],4,FALSE)</f>
        <v>Los Angeles</v>
      </c>
      <c r="L1799" t="str">
        <f>VLOOKUP(Table1[[#This Row],[Product Code]],Table4[[Product Code]:[Brand]],5,FALSE)</f>
        <v>Sony</v>
      </c>
      <c r="M1799" t="str">
        <f>VLOOKUP(Table1[[#This Row],[Product Code]],Table4[[Product Code]:[Product Category]],3,FALSE)</f>
        <v>Smart Gadgets</v>
      </c>
      <c r="N1799" t="str">
        <f>_xlfn.XLOOKUP(Table1[[#This Row],[Product Code]],Table4[Product Code],Table4[Subcategory])</f>
        <v>Fitness Bands</v>
      </c>
    </row>
    <row r="1800" spans="2:14" x14ac:dyDescent="0.3">
      <c r="B1800" s="26" t="s">
        <v>19</v>
      </c>
      <c r="C1800" s="26" t="str">
        <f>IF(_xlfn.XLOOKUP(TRIM(Table1[[#This Row],[Store ID]]), 'Stores Details'!B1802:B1821, 'Stores Details'!G1802:G1821, "") = "Inactive", "Yes", "No")</f>
        <v>No</v>
      </c>
      <c r="D1800" s="14" t="s">
        <v>15</v>
      </c>
      <c r="E1800" s="51">
        <v>45306</v>
      </c>
      <c r="F1800" s="14">
        <v>20</v>
      </c>
      <c r="G1800" s="17">
        <v>11248.199999999999</v>
      </c>
      <c r="H1800" s="27">
        <v>8588.6</v>
      </c>
      <c r="I1800">
        <f>YEAR(Table1[[#This Row],[Date]])</f>
        <v>2024</v>
      </c>
      <c r="J1800" t="str">
        <f>"Q" &amp; ROUNDUP(MONTH(Table1[[#This Row],[Date]])/3, 0) &amp; "'" &amp; RIGHT(YEAR(Table1[[#This Row],[Date]]), 2)</f>
        <v>Q1'24</v>
      </c>
      <c r="K1800" t="str">
        <f>VLOOKUP(Table1[[#This Row],[Store ID]],Table3[[Store ID]:[City]],4,FALSE)</f>
        <v>Honolulu</v>
      </c>
      <c r="L1800" t="str">
        <f>VLOOKUP(Table1[[#This Row],[Product Code]],Table4[[Product Code]:[Brand]],5,FALSE)</f>
        <v>Bose</v>
      </c>
      <c r="M1800" t="str">
        <f>VLOOKUP(Table1[[#This Row],[Product Code]],Table4[[Product Code]:[Product Category]],3,FALSE)</f>
        <v>Accessories</v>
      </c>
      <c r="N1800" t="str">
        <f>_xlfn.XLOOKUP(Table1[[#This Row],[Product Code]],Table4[Product Code],Table4[Subcategory])</f>
        <v>Mice</v>
      </c>
    </row>
    <row r="1801" spans="2:14" x14ac:dyDescent="0.3">
      <c r="B1801" s="26" t="s">
        <v>14</v>
      </c>
      <c r="C1801" s="26" t="str">
        <f>IF(_xlfn.XLOOKUP(TRIM(Table1[[#This Row],[Store ID]]), 'Stores Details'!B1803:B1822, 'Stores Details'!G1803:G1822, "") = "Inactive", "Yes", "No")</f>
        <v>No</v>
      </c>
      <c r="D1801" s="14" t="s">
        <v>39</v>
      </c>
      <c r="E1801" s="51">
        <v>45295</v>
      </c>
      <c r="F1801" s="14">
        <v>13</v>
      </c>
      <c r="G1801" s="17">
        <v>5507.71</v>
      </c>
      <c r="H1801" s="27">
        <v>3589.3</v>
      </c>
      <c r="I1801">
        <f>YEAR(Table1[[#This Row],[Date]])</f>
        <v>2024</v>
      </c>
      <c r="J1801" t="str">
        <f>"Q" &amp; ROUNDUP(MONTH(Table1[[#This Row],[Date]])/3, 0) &amp; "'" &amp; RIGHT(YEAR(Table1[[#This Row],[Date]]), 2)</f>
        <v>Q1'24</v>
      </c>
      <c r="K1801" t="str">
        <f>VLOOKUP(Table1[[#This Row],[Store ID]],Table3[[Store ID]:[City]],4,FALSE)</f>
        <v>Los Angeles</v>
      </c>
      <c r="L1801" t="str">
        <f>VLOOKUP(Table1[[#This Row],[Product Code]],Table4[[Product Code]:[Brand]],5,FALSE)</f>
        <v>Apple</v>
      </c>
      <c r="M1801" t="str">
        <f>VLOOKUP(Table1[[#This Row],[Product Code]],Table4[[Product Code]:[Product Category]],3,FALSE)</f>
        <v>Laptops</v>
      </c>
      <c r="N1801" t="str">
        <f>_xlfn.XLOOKUP(Table1[[#This Row],[Product Code]],Table4[Product Code],Table4[Subcategory])</f>
        <v>Ultrabooks</v>
      </c>
    </row>
    <row r="1802" spans="2:14" x14ac:dyDescent="0.3">
      <c r="B1802" s="26" t="s">
        <v>26</v>
      </c>
      <c r="C1802" s="26" t="str">
        <f>IF(_xlfn.XLOOKUP(TRIM(Table1[[#This Row],[Store ID]]), 'Stores Details'!B1804:B1823, 'Stores Details'!G1804:G1823, "") = "Inactive", "Yes", "No")</f>
        <v>No</v>
      </c>
      <c r="D1802" s="14" t="s">
        <v>77</v>
      </c>
      <c r="E1802" s="51">
        <v>45620</v>
      </c>
      <c r="F1802" s="14">
        <v>36</v>
      </c>
      <c r="G1802" s="17">
        <v>34742.159999999996</v>
      </c>
      <c r="H1802" s="27">
        <v>27190.799999999999</v>
      </c>
      <c r="I1802">
        <f>YEAR(Table1[[#This Row],[Date]])</f>
        <v>2024</v>
      </c>
      <c r="J1802" t="str">
        <f>"Q" &amp; ROUNDUP(MONTH(Table1[[#This Row],[Date]])/3, 0) &amp; "'" &amp; RIGHT(YEAR(Table1[[#This Row],[Date]]), 2)</f>
        <v>Q4'24</v>
      </c>
      <c r="K1802" t="str">
        <f>VLOOKUP(Table1[[#This Row],[Store ID]],Table3[[Store ID]:[City]],4,FALSE)</f>
        <v>Philadelphia</v>
      </c>
      <c r="L1802" t="str">
        <f>VLOOKUP(Table1[[#This Row],[Product Code]],Table4[[Product Code]:[Brand]],5,FALSE)</f>
        <v>VoltEdge</v>
      </c>
      <c r="M1802" t="str">
        <f>VLOOKUP(Table1[[#This Row],[Product Code]],Table4[[Product Code]:[Product Category]],3,FALSE)</f>
        <v>Headphones</v>
      </c>
      <c r="N1802" t="str">
        <f>_xlfn.XLOOKUP(Table1[[#This Row],[Product Code]],Table4[Product Code],Table4[Subcategory])</f>
        <v>Wireless Earbuds</v>
      </c>
    </row>
    <row r="1803" spans="2:14" x14ac:dyDescent="0.3">
      <c r="B1803" s="26" t="s">
        <v>25</v>
      </c>
      <c r="C1803" s="26" t="str">
        <f>IF(_xlfn.XLOOKUP(TRIM(Table1[[#This Row],[Store ID]]), 'Stores Details'!B1805:B1824, 'Stores Details'!G1805:G1824, "") = "Inactive", "Yes", "No")</f>
        <v>No</v>
      </c>
      <c r="D1803" s="14" t="s">
        <v>32</v>
      </c>
      <c r="E1803" s="51">
        <v>45432</v>
      </c>
      <c r="F1803" s="14">
        <v>18</v>
      </c>
      <c r="G1803" s="17">
        <v>3293.64</v>
      </c>
      <c r="H1803" s="27">
        <v>2502.1799999999998</v>
      </c>
      <c r="I1803">
        <f>YEAR(Table1[[#This Row],[Date]])</f>
        <v>2024</v>
      </c>
      <c r="J1803" t="str">
        <f>"Q" &amp; ROUNDUP(MONTH(Table1[[#This Row],[Date]])/3, 0) &amp; "'" &amp; RIGHT(YEAR(Table1[[#This Row],[Date]]), 2)</f>
        <v>Q2'24</v>
      </c>
      <c r="K1803" t="str">
        <f>VLOOKUP(Table1[[#This Row],[Store ID]],Table3[[Store ID]:[City]],4,FALSE)</f>
        <v>Dallas</v>
      </c>
      <c r="L1803" t="str">
        <f>VLOOKUP(Table1[[#This Row],[Product Code]],Table4[[Product Code]:[Brand]],5,FALSE)</f>
        <v>Sony</v>
      </c>
      <c r="M1803" t="str">
        <f>VLOOKUP(Table1[[#This Row],[Product Code]],Table4[[Product Code]:[Product Category]],3,FALSE)</f>
        <v>Accessories</v>
      </c>
      <c r="N1803" t="str">
        <f>_xlfn.XLOOKUP(Table1[[#This Row],[Product Code]],Table4[Product Code],Table4[Subcategory])</f>
        <v>Chargers</v>
      </c>
    </row>
    <row r="1804" spans="2:14" x14ac:dyDescent="0.3">
      <c r="B1804" s="26" t="s">
        <v>30</v>
      </c>
      <c r="C1804" s="26" t="str">
        <f>IF(_xlfn.XLOOKUP(TRIM(Table1[[#This Row],[Store ID]]), 'Stores Details'!B1806:B1825, 'Stores Details'!G1806:G1825, "") = "Inactive", "Yes", "No")</f>
        <v>No</v>
      </c>
      <c r="D1804" s="14" t="s">
        <v>53</v>
      </c>
      <c r="E1804" s="51">
        <v>45120</v>
      </c>
      <c r="F1804" s="14">
        <v>21</v>
      </c>
      <c r="G1804" s="17">
        <v>1676.01</v>
      </c>
      <c r="H1804" s="27">
        <v>1344.4199999999998</v>
      </c>
      <c r="I1804">
        <f>YEAR(Table1[[#This Row],[Date]])</f>
        <v>2023</v>
      </c>
      <c r="J1804" t="str">
        <f>"Q" &amp; ROUNDUP(MONTH(Table1[[#This Row],[Date]])/3, 0) &amp; "'" &amp; RIGHT(YEAR(Table1[[#This Row],[Date]]), 2)</f>
        <v>Q3'23</v>
      </c>
      <c r="K1804" t="str">
        <f>VLOOKUP(Table1[[#This Row],[Store ID]],Table3[[Store ID]:[City]],4,FALSE)</f>
        <v>Nashville</v>
      </c>
      <c r="L1804" t="str">
        <f>VLOOKUP(Table1[[#This Row],[Product Code]],Table4[[Product Code]:[Brand]],5,FALSE)</f>
        <v>HP</v>
      </c>
      <c r="M1804" t="str">
        <f>VLOOKUP(Table1[[#This Row],[Product Code]],Table4[[Product Code]:[Product Category]],3,FALSE)</f>
        <v>Laptops</v>
      </c>
      <c r="N1804" t="str">
        <f>_xlfn.XLOOKUP(Table1[[#This Row],[Product Code]],Table4[Product Code],Table4[Subcategory])</f>
        <v>Ultrabooks</v>
      </c>
    </row>
    <row r="1805" spans="2:14" x14ac:dyDescent="0.3">
      <c r="B1805" s="26" t="s">
        <v>19</v>
      </c>
      <c r="C1805" s="26" t="str">
        <f>IF(_xlfn.XLOOKUP(TRIM(Table1[[#This Row],[Store ID]]), 'Stores Details'!B1807:B1826, 'Stores Details'!G1807:G1826, "") = "Inactive", "Yes", "No")</f>
        <v>No</v>
      </c>
      <c r="D1805" s="14" t="s">
        <v>64</v>
      </c>
      <c r="E1805" s="51">
        <v>45222</v>
      </c>
      <c r="F1805" s="14">
        <v>37</v>
      </c>
      <c r="G1805" s="17">
        <v>12623.29</v>
      </c>
      <c r="H1805" s="27">
        <v>7528.39</v>
      </c>
      <c r="I1805">
        <f>YEAR(Table1[[#This Row],[Date]])</f>
        <v>2023</v>
      </c>
      <c r="J1805" t="str">
        <f>"Q" &amp; ROUNDUP(MONTH(Table1[[#This Row],[Date]])/3, 0) &amp; "'" &amp; RIGHT(YEAR(Table1[[#This Row],[Date]]), 2)</f>
        <v>Q4'23</v>
      </c>
      <c r="K1805" t="str">
        <f>VLOOKUP(Table1[[#This Row],[Store ID]],Table3[[Store ID]:[City]],4,FALSE)</f>
        <v>Honolulu</v>
      </c>
      <c r="L1805" t="str">
        <f>VLOOKUP(Table1[[#This Row],[Product Code]],Table4[[Product Code]:[Brand]],5,FALSE)</f>
        <v>VoltEdge</v>
      </c>
      <c r="M1805" t="str">
        <f>VLOOKUP(Table1[[#This Row],[Product Code]],Table4[[Product Code]:[Product Category]],3,FALSE)</f>
        <v>Accessories</v>
      </c>
      <c r="N1805" t="str">
        <f>_xlfn.XLOOKUP(Table1[[#This Row],[Product Code]],Table4[Product Code],Table4[Subcategory])</f>
        <v>Keyboards</v>
      </c>
    </row>
    <row r="1806" spans="2:14" x14ac:dyDescent="0.3">
      <c r="B1806" s="26" t="s">
        <v>14</v>
      </c>
      <c r="C1806" s="26" t="str">
        <f>IF(_xlfn.XLOOKUP(TRIM(Table1[[#This Row],[Store ID]]), 'Stores Details'!B1808:B1827, 'Stores Details'!G1808:G1827, "") = "Inactive", "Yes", "No")</f>
        <v>No</v>
      </c>
      <c r="D1806" s="14" t="s">
        <v>55</v>
      </c>
      <c r="E1806" s="51">
        <v>45384</v>
      </c>
      <c r="F1806" s="14">
        <v>15</v>
      </c>
      <c r="G1806" s="17">
        <v>15805.35</v>
      </c>
      <c r="H1806" s="27">
        <v>9788.5500000000011</v>
      </c>
      <c r="I1806">
        <f>YEAR(Table1[[#This Row],[Date]])</f>
        <v>2024</v>
      </c>
      <c r="J1806" t="str">
        <f>"Q" &amp; ROUNDUP(MONTH(Table1[[#This Row],[Date]])/3, 0) &amp; "'" &amp; RIGHT(YEAR(Table1[[#This Row],[Date]]), 2)</f>
        <v>Q2'24</v>
      </c>
      <c r="K1806" t="str">
        <f>VLOOKUP(Table1[[#This Row],[Store ID]],Table3[[Store ID]:[City]],4,FALSE)</f>
        <v>Los Angeles</v>
      </c>
      <c r="L1806" t="str">
        <f>VLOOKUP(Table1[[#This Row],[Product Code]],Table4[[Product Code]:[Brand]],5,FALSE)</f>
        <v>Sony</v>
      </c>
      <c r="M1806" t="str">
        <f>VLOOKUP(Table1[[#This Row],[Product Code]],Table4[[Product Code]:[Product Category]],3,FALSE)</f>
        <v>Smart Gadgets</v>
      </c>
      <c r="N1806" t="str">
        <f>_xlfn.XLOOKUP(Table1[[#This Row],[Product Code]],Table4[Product Code],Table4[Subcategory])</f>
        <v>Fitness Bands</v>
      </c>
    </row>
    <row r="1807" spans="2:14" x14ac:dyDescent="0.3">
      <c r="B1807" s="26" t="s">
        <v>26</v>
      </c>
      <c r="C1807" s="26" t="str">
        <f>IF(_xlfn.XLOOKUP(TRIM(Table1[[#This Row],[Store ID]]), 'Stores Details'!B1809:B1828, 'Stores Details'!G1809:G1828, "") = "Inactive", "Yes", "No")</f>
        <v>No</v>
      </c>
      <c r="D1807" s="14" t="s">
        <v>32</v>
      </c>
      <c r="E1807" s="51">
        <v>45570</v>
      </c>
      <c r="F1807" s="14">
        <v>38</v>
      </c>
      <c r="G1807" s="17">
        <v>6953.24</v>
      </c>
      <c r="H1807" s="27">
        <v>5282.3799999999992</v>
      </c>
      <c r="I1807">
        <f>YEAR(Table1[[#This Row],[Date]])</f>
        <v>2024</v>
      </c>
      <c r="J1807" t="str">
        <f>"Q" &amp; ROUNDUP(MONTH(Table1[[#This Row],[Date]])/3, 0) &amp; "'" &amp; RIGHT(YEAR(Table1[[#This Row],[Date]]), 2)</f>
        <v>Q4'24</v>
      </c>
      <c r="K1807" t="str">
        <f>VLOOKUP(Table1[[#This Row],[Store ID]],Table3[[Store ID]:[City]],4,FALSE)</f>
        <v>Philadelphia</v>
      </c>
      <c r="L1807" t="str">
        <f>VLOOKUP(Table1[[#This Row],[Product Code]],Table4[[Product Code]:[Brand]],5,FALSE)</f>
        <v>Sony</v>
      </c>
      <c r="M1807" t="str">
        <f>VLOOKUP(Table1[[#This Row],[Product Code]],Table4[[Product Code]:[Product Category]],3,FALSE)</f>
        <v>Accessories</v>
      </c>
      <c r="N1807" t="str">
        <f>_xlfn.XLOOKUP(Table1[[#This Row],[Product Code]],Table4[Product Code],Table4[Subcategory])</f>
        <v>Chargers</v>
      </c>
    </row>
    <row r="1808" spans="2:14" x14ac:dyDescent="0.3">
      <c r="B1808" s="26" t="s">
        <v>25</v>
      </c>
      <c r="C1808" s="26" t="str">
        <f>IF(_xlfn.XLOOKUP(TRIM(Table1[[#This Row],[Store ID]]), 'Stores Details'!B1810:B1829, 'Stores Details'!G1810:G1829, "") = "Inactive", "Yes", "No")</f>
        <v>No</v>
      </c>
      <c r="D1808" s="14" t="s">
        <v>34</v>
      </c>
      <c r="E1808" s="51">
        <v>45593</v>
      </c>
      <c r="F1808" s="14">
        <v>22</v>
      </c>
      <c r="G1808" s="17">
        <v>7109.2999999999993</v>
      </c>
      <c r="H1808" s="27">
        <v>4396.92</v>
      </c>
      <c r="I1808">
        <f>YEAR(Table1[[#This Row],[Date]])</f>
        <v>2024</v>
      </c>
      <c r="J1808" t="str">
        <f>"Q" &amp; ROUNDUP(MONTH(Table1[[#This Row],[Date]])/3, 0) &amp; "'" &amp; RIGHT(YEAR(Table1[[#This Row],[Date]]), 2)</f>
        <v>Q4'24</v>
      </c>
      <c r="K1808" t="str">
        <f>VLOOKUP(Table1[[#This Row],[Store ID]],Table3[[Store ID]:[City]],4,FALSE)</f>
        <v>Dallas</v>
      </c>
      <c r="L1808" t="str">
        <f>VLOOKUP(Table1[[#This Row],[Product Code]],Table4[[Product Code]:[Brand]],5,FALSE)</f>
        <v>Samsung</v>
      </c>
      <c r="M1808" t="str">
        <f>VLOOKUP(Table1[[#This Row],[Product Code]],Table4[[Product Code]:[Product Category]],3,FALSE)</f>
        <v>Gaming Consoles</v>
      </c>
      <c r="N1808" t="str">
        <f>_xlfn.XLOOKUP(Table1[[#This Row],[Product Code]],Table4[Product Code],Table4[Subcategory])</f>
        <v>Game Consoles</v>
      </c>
    </row>
    <row r="1809" spans="2:14" x14ac:dyDescent="0.3">
      <c r="B1809" s="26" t="s">
        <v>30</v>
      </c>
      <c r="C1809" s="26" t="str">
        <f>IF(_xlfn.XLOOKUP(TRIM(Table1[[#This Row],[Store ID]]), 'Stores Details'!B1811:B1830, 'Stores Details'!G1811:G1830, "") = "Inactive", "Yes", "No")</f>
        <v>No</v>
      </c>
      <c r="D1809" s="14" t="s">
        <v>78</v>
      </c>
      <c r="E1809" s="51">
        <v>45470</v>
      </c>
      <c r="F1809" s="14">
        <v>8</v>
      </c>
      <c r="G1809" s="17">
        <v>1073.2</v>
      </c>
      <c r="H1809" s="27">
        <v>886.56</v>
      </c>
      <c r="I1809">
        <f>YEAR(Table1[[#This Row],[Date]])</f>
        <v>2024</v>
      </c>
      <c r="J1809" t="str">
        <f>"Q" &amp; ROUNDUP(MONTH(Table1[[#This Row],[Date]])/3, 0) &amp; "'" &amp; RIGHT(YEAR(Table1[[#This Row],[Date]]), 2)</f>
        <v>Q2'24</v>
      </c>
      <c r="K1809" t="str">
        <f>VLOOKUP(Table1[[#This Row],[Store ID]],Table3[[Store ID]:[City]],4,FALSE)</f>
        <v>Nashville</v>
      </c>
      <c r="L1809" t="str">
        <f>VLOOKUP(Table1[[#This Row],[Product Code]],Table4[[Product Code]:[Brand]],5,FALSE)</f>
        <v>VoltEdge</v>
      </c>
      <c r="M1809" t="str">
        <f>VLOOKUP(Table1[[#This Row],[Product Code]],Table4[[Product Code]:[Product Category]],3,FALSE)</f>
        <v>Accessories</v>
      </c>
      <c r="N1809" t="str">
        <f>_xlfn.XLOOKUP(Table1[[#This Row],[Product Code]],Table4[Product Code],Table4[Subcategory])</f>
        <v>Laptop Sleeves</v>
      </c>
    </row>
    <row r="1810" spans="2:14" x14ac:dyDescent="0.3">
      <c r="B1810" s="26" t="s">
        <v>28</v>
      </c>
      <c r="C1810" s="26" t="str">
        <f>IF(_xlfn.XLOOKUP(TRIM(Table1[[#This Row],[Store ID]]), 'Stores Details'!B1812:B1831, 'Stores Details'!G1812:G1831, "") = "Inactive", "Yes", "No")</f>
        <v>No</v>
      </c>
      <c r="D1810" s="14" t="s">
        <v>43</v>
      </c>
      <c r="E1810" s="51">
        <v>45311</v>
      </c>
      <c r="F1810" s="14">
        <v>17</v>
      </c>
      <c r="G1810" s="17">
        <v>22628.19</v>
      </c>
      <c r="H1810" s="27">
        <v>13899.54</v>
      </c>
      <c r="I1810">
        <f>YEAR(Table1[[#This Row],[Date]])</f>
        <v>2024</v>
      </c>
      <c r="J1810" t="str">
        <f>"Q" &amp; ROUNDUP(MONTH(Table1[[#This Row],[Date]])/3, 0) &amp; "'" &amp; RIGHT(YEAR(Table1[[#This Row],[Date]]), 2)</f>
        <v>Q1'24</v>
      </c>
      <c r="K1810" t="str">
        <f>VLOOKUP(Table1[[#This Row],[Store ID]],Table3[[Store ID]:[City]],4,FALSE)</f>
        <v>Portland</v>
      </c>
      <c r="L1810" t="str">
        <f>VLOOKUP(Table1[[#This Row],[Product Code]],Table4[[Product Code]:[Brand]],5,FALSE)</f>
        <v>Apple</v>
      </c>
      <c r="M1810" t="str">
        <f>VLOOKUP(Table1[[#This Row],[Product Code]],Table4[[Product Code]:[Product Category]],3,FALSE)</f>
        <v>Smart Gadgets</v>
      </c>
      <c r="N1810" t="str">
        <f>_xlfn.XLOOKUP(Table1[[#This Row],[Product Code]],Table4[Product Code],Table4[Subcategory])</f>
        <v>Smartwatches</v>
      </c>
    </row>
    <row r="1811" spans="2:14" x14ac:dyDescent="0.3">
      <c r="B1811" s="26" t="s">
        <v>14</v>
      </c>
      <c r="C1811" s="26" t="str">
        <f>IF(_xlfn.XLOOKUP(TRIM(Table1[[#This Row],[Store ID]]), 'Stores Details'!B1813:B1832, 'Stores Details'!G1813:G1832, "") = "Inactive", "Yes", "No")</f>
        <v>No</v>
      </c>
      <c r="D1811" s="14" t="s">
        <v>54</v>
      </c>
      <c r="E1811" s="51">
        <v>45009</v>
      </c>
      <c r="F1811" s="14">
        <v>19</v>
      </c>
      <c r="G1811" s="17">
        <v>26657.19</v>
      </c>
      <c r="H1811" s="27">
        <v>16920.45</v>
      </c>
      <c r="I1811">
        <f>YEAR(Table1[[#This Row],[Date]])</f>
        <v>2023</v>
      </c>
      <c r="J1811" t="str">
        <f>"Q" &amp; ROUNDUP(MONTH(Table1[[#This Row],[Date]])/3, 0) &amp; "'" &amp; RIGHT(YEAR(Table1[[#This Row],[Date]]), 2)</f>
        <v>Q1'23</v>
      </c>
      <c r="K1811" t="str">
        <f>VLOOKUP(Table1[[#This Row],[Store ID]],Table3[[Store ID]:[City]],4,FALSE)</f>
        <v>Los Angeles</v>
      </c>
      <c r="L1811" t="str">
        <f>VLOOKUP(Table1[[#This Row],[Product Code]],Table4[[Product Code]:[Brand]],5,FALSE)</f>
        <v>Apple</v>
      </c>
      <c r="M1811" t="str">
        <f>VLOOKUP(Table1[[#This Row],[Product Code]],Table4[[Product Code]:[Product Category]],3,FALSE)</f>
        <v>Gaming Consoles</v>
      </c>
      <c r="N1811" t="str">
        <f>_xlfn.XLOOKUP(Table1[[#This Row],[Product Code]],Table4[Product Code],Table4[Subcategory])</f>
        <v>Game Consoles</v>
      </c>
    </row>
    <row r="1812" spans="2:14" x14ac:dyDescent="0.3">
      <c r="B1812" s="26" t="s">
        <v>14</v>
      </c>
      <c r="C1812" s="26" t="str">
        <f>IF(_xlfn.XLOOKUP(TRIM(Table1[[#This Row],[Store ID]]), 'Stores Details'!B1814:B1833, 'Stores Details'!G1814:G1833, "") = "Inactive", "Yes", "No")</f>
        <v>No</v>
      </c>
      <c r="D1812" s="14" t="s">
        <v>55</v>
      </c>
      <c r="E1812" s="51">
        <v>45500</v>
      </c>
      <c r="F1812" s="14">
        <v>17</v>
      </c>
      <c r="G1812" s="17">
        <v>17912.73</v>
      </c>
      <c r="H1812" s="27">
        <v>11093.69</v>
      </c>
      <c r="I1812">
        <f>YEAR(Table1[[#This Row],[Date]])</f>
        <v>2024</v>
      </c>
      <c r="J1812" t="str">
        <f>"Q" &amp; ROUNDUP(MONTH(Table1[[#This Row],[Date]])/3, 0) &amp; "'" &amp; RIGHT(YEAR(Table1[[#This Row],[Date]]), 2)</f>
        <v>Q3'24</v>
      </c>
      <c r="K1812" t="str">
        <f>VLOOKUP(Table1[[#This Row],[Store ID]],Table3[[Store ID]:[City]],4,FALSE)</f>
        <v>Los Angeles</v>
      </c>
      <c r="L1812" t="str">
        <f>VLOOKUP(Table1[[#This Row],[Product Code]],Table4[[Product Code]:[Brand]],5,FALSE)</f>
        <v>Sony</v>
      </c>
      <c r="M1812" t="str">
        <f>VLOOKUP(Table1[[#This Row],[Product Code]],Table4[[Product Code]:[Product Category]],3,FALSE)</f>
        <v>Smart Gadgets</v>
      </c>
      <c r="N1812" t="str">
        <f>_xlfn.XLOOKUP(Table1[[#This Row],[Product Code]],Table4[Product Code],Table4[Subcategory])</f>
        <v>Fitness Bands</v>
      </c>
    </row>
    <row r="1813" spans="2:14" x14ac:dyDescent="0.3">
      <c r="B1813" s="26" t="s">
        <v>14</v>
      </c>
      <c r="C1813" s="26" t="str">
        <f>IF(_xlfn.XLOOKUP(TRIM(Table1[[#This Row],[Store ID]]), 'Stores Details'!B1815:B1834, 'Stores Details'!G1815:G1834, "") = "Inactive", "Yes", "No")</f>
        <v>No</v>
      </c>
      <c r="D1813" s="14" t="s">
        <v>48</v>
      </c>
      <c r="E1813" s="51">
        <v>45344</v>
      </c>
      <c r="F1813" s="14">
        <v>23</v>
      </c>
      <c r="G1813" s="17">
        <v>18553.18</v>
      </c>
      <c r="H1813" s="27">
        <v>11063.92</v>
      </c>
      <c r="I1813">
        <f>YEAR(Table1[[#This Row],[Date]])</f>
        <v>2024</v>
      </c>
      <c r="J1813" t="str">
        <f>"Q" &amp; ROUNDUP(MONTH(Table1[[#This Row],[Date]])/3, 0) &amp; "'" &amp; RIGHT(YEAR(Table1[[#This Row],[Date]]), 2)</f>
        <v>Q1'24</v>
      </c>
      <c r="K1813" t="str">
        <f>VLOOKUP(Table1[[#This Row],[Store ID]],Table3[[Store ID]:[City]],4,FALSE)</f>
        <v>Los Angeles</v>
      </c>
      <c r="L1813" t="str">
        <f>VLOOKUP(Table1[[#This Row],[Product Code]],Table4[[Product Code]:[Brand]],5,FALSE)</f>
        <v>VoltEdge</v>
      </c>
      <c r="M1813" t="str">
        <f>VLOOKUP(Table1[[#This Row],[Product Code]],Table4[[Product Code]:[Product Category]],3,FALSE)</f>
        <v>Gaming Consoles</v>
      </c>
      <c r="N1813" t="str">
        <f>_xlfn.XLOOKUP(Table1[[#This Row],[Product Code]],Table4[Product Code],Table4[Subcategory])</f>
        <v>Game Consoles</v>
      </c>
    </row>
    <row r="1814" spans="2:14" x14ac:dyDescent="0.3">
      <c r="B1814" s="26" t="s">
        <v>18</v>
      </c>
      <c r="C1814" s="26" t="str">
        <f>IF(_xlfn.XLOOKUP(TRIM(Table1[[#This Row],[Store ID]]), 'Stores Details'!B1816:B1835, 'Stores Details'!G1816:G1835, "") = "Inactive", "Yes", "No")</f>
        <v>No</v>
      </c>
      <c r="D1814" s="14" t="s">
        <v>74</v>
      </c>
      <c r="E1814" s="51">
        <v>45266</v>
      </c>
      <c r="F1814" s="14">
        <v>27</v>
      </c>
      <c r="G1814" s="17">
        <v>30539.969999999998</v>
      </c>
      <c r="H1814" s="27">
        <v>25351.65</v>
      </c>
      <c r="I1814">
        <f>YEAR(Table1[[#This Row],[Date]])</f>
        <v>2023</v>
      </c>
      <c r="J1814" t="str">
        <f>"Q" &amp; ROUNDUP(MONTH(Table1[[#This Row],[Date]])/3, 0) &amp; "'" &amp; RIGHT(YEAR(Table1[[#This Row],[Date]]), 2)</f>
        <v>Q4'23</v>
      </c>
      <c r="K1814" t="str">
        <f>VLOOKUP(Table1[[#This Row],[Store ID]],Table3[[Store ID]:[City]],4,FALSE)</f>
        <v>Minneapolis</v>
      </c>
      <c r="L1814" t="str">
        <f>VLOOKUP(Table1[[#This Row],[Product Code]],Table4[[Product Code]:[Brand]],5,FALSE)</f>
        <v>VoltEdge</v>
      </c>
      <c r="M1814" t="str">
        <f>VLOOKUP(Table1[[#This Row],[Product Code]],Table4[[Product Code]:[Product Category]],3,FALSE)</f>
        <v>Gaming Consoles</v>
      </c>
      <c r="N1814" t="str">
        <f>_xlfn.XLOOKUP(Table1[[#This Row],[Product Code]],Table4[Product Code],Table4[Subcategory])</f>
        <v>Gaming Headsets</v>
      </c>
    </row>
    <row r="1815" spans="2:14" x14ac:dyDescent="0.3">
      <c r="B1815" s="26" t="s">
        <v>16</v>
      </c>
      <c r="C1815" s="26" t="str">
        <f>IF(_xlfn.XLOOKUP(TRIM(Table1[[#This Row],[Store ID]]), 'Stores Details'!B1817:B1836, 'Stores Details'!G1817:G1836, "") = "Inactive", "Yes", "No")</f>
        <v>No</v>
      </c>
      <c r="D1815" s="14" t="s">
        <v>15</v>
      </c>
      <c r="E1815" s="51">
        <v>45652</v>
      </c>
      <c r="F1815" s="14">
        <v>39</v>
      </c>
      <c r="G1815" s="17">
        <v>21933.989999999998</v>
      </c>
      <c r="H1815" s="27">
        <v>16747.77</v>
      </c>
      <c r="I1815">
        <f>YEAR(Table1[[#This Row],[Date]])</f>
        <v>2024</v>
      </c>
      <c r="J1815" t="str">
        <f>"Q" &amp; ROUNDUP(MONTH(Table1[[#This Row],[Date]])/3, 0) &amp; "'" &amp; RIGHT(YEAR(Table1[[#This Row],[Date]]), 2)</f>
        <v>Q4'24</v>
      </c>
      <c r="K1815" t="str">
        <f>VLOOKUP(Table1[[#This Row],[Store ID]],Table3[[Store ID]:[City]],4,FALSE)</f>
        <v>Chicago</v>
      </c>
      <c r="L1815" t="str">
        <f>VLOOKUP(Table1[[#This Row],[Product Code]],Table4[[Product Code]:[Brand]],5,FALSE)</f>
        <v>Bose</v>
      </c>
      <c r="M1815" t="str">
        <f>VLOOKUP(Table1[[#This Row],[Product Code]],Table4[[Product Code]:[Product Category]],3,FALSE)</f>
        <v>Accessories</v>
      </c>
      <c r="N1815" t="str">
        <f>_xlfn.XLOOKUP(Table1[[#This Row],[Product Code]],Table4[Product Code],Table4[Subcategory])</f>
        <v>Mice</v>
      </c>
    </row>
    <row r="1816" spans="2:14" x14ac:dyDescent="0.3">
      <c r="B1816" s="26" t="s">
        <v>14</v>
      </c>
      <c r="C1816" s="26" t="str">
        <f>IF(_xlfn.XLOOKUP(TRIM(Table1[[#This Row],[Store ID]]), 'Stores Details'!B1818:B1837, 'Stores Details'!G1818:G1837, "") = "Inactive", "Yes", "No")</f>
        <v>No</v>
      </c>
      <c r="D1816" s="14" t="s">
        <v>40</v>
      </c>
      <c r="E1816" s="51">
        <v>45469</v>
      </c>
      <c r="F1816" s="14">
        <v>10</v>
      </c>
      <c r="G1816" s="17">
        <v>13537.9</v>
      </c>
      <c r="H1816" s="27">
        <v>9744.6</v>
      </c>
      <c r="I1816">
        <f>YEAR(Table1[[#This Row],[Date]])</f>
        <v>2024</v>
      </c>
      <c r="J1816" t="str">
        <f>"Q" &amp; ROUNDUP(MONTH(Table1[[#This Row],[Date]])/3, 0) &amp; "'" &amp; RIGHT(YEAR(Table1[[#This Row],[Date]]), 2)</f>
        <v>Q2'24</v>
      </c>
      <c r="K1816" t="str">
        <f>VLOOKUP(Table1[[#This Row],[Store ID]],Table3[[Store ID]:[City]],4,FALSE)</f>
        <v>Los Angeles</v>
      </c>
      <c r="L1816" t="str">
        <f>VLOOKUP(Table1[[#This Row],[Product Code]],Table4[[Product Code]:[Brand]],5,FALSE)</f>
        <v>HP</v>
      </c>
      <c r="M1816" t="str">
        <f>VLOOKUP(Table1[[#This Row],[Product Code]],Table4[[Product Code]:[Product Category]],3,FALSE)</f>
        <v>Gaming Consoles</v>
      </c>
      <c r="N1816" t="str">
        <f>_xlfn.XLOOKUP(Table1[[#This Row],[Product Code]],Table4[Product Code],Table4[Subcategory])</f>
        <v>Game Consoles</v>
      </c>
    </row>
    <row r="1817" spans="2:14" x14ac:dyDescent="0.3">
      <c r="B1817" s="26" t="s">
        <v>19</v>
      </c>
      <c r="C1817" s="26" t="str">
        <f>IF(_xlfn.XLOOKUP(TRIM(Table1[[#This Row],[Store ID]]), 'Stores Details'!B1819:B1838, 'Stores Details'!G1819:G1838, "") = "Inactive", "Yes", "No")</f>
        <v>No</v>
      </c>
      <c r="D1817" s="14" t="s">
        <v>50</v>
      </c>
      <c r="E1817" s="51">
        <v>45508</v>
      </c>
      <c r="F1817" s="14">
        <v>22</v>
      </c>
      <c r="G1817" s="17">
        <v>26354.240000000002</v>
      </c>
      <c r="H1817" s="27">
        <v>19416.099999999999</v>
      </c>
      <c r="I1817">
        <f>YEAR(Table1[[#This Row],[Date]])</f>
        <v>2024</v>
      </c>
      <c r="J1817" t="str">
        <f>"Q" &amp; ROUNDUP(MONTH(Table1[[#This Row],[Date]])/3, 0) &amp; "'" &amp; RIGHT(YEAR(Table1[[#This Row],[Date]]), 2)</f>
        <v>Q3'24</v>
      </c>
      <c r="K1817" t="str">
        <f>VLOOKUP(Table1[[#This Row],[Store ID]],Table3[[Store ID]:[City]],4,FALSE)</f>
        <v>Honolulu</v>
      </c>
      <c r="L1817" t="str">
        <f>VLOOKUP(Table1[[#This Row],[Product Code]],Table4[[Product Code]:[Brand]],5,FALSE)</f>
        <v>VoltEdge</v>
      </c>
      <c r="M1817" t="str">
        <f>VLOOKUP(Table1[[#This Row],[Product Code]],Table4[[Product Code]:[Product Category]],3,FALSE)</f>
        <v>Smart Gadgets</v>
      </c>
      <c r="N1817" t="str">
        <f>_xlfn.XLOOKUP(Table1[[#This Row],[Product Code]],Table4[Product Code],Table4[Subcategory])</f>
        <v>Fitness Bands</v>
      </c>
    </row>
    <row r="1818" spans="2:14" x14ac:dyDescent="0.3">
      <c r="B1818" s="26" t="s">
        <v>19</v>
      </c>
      <c r="C1818" s="26" t="str">
        <f>IF(_xlfn.XLOOKUP(TRIM(Table1[[#This Row],[Store ID]]), 'Stores Details'!B1820:B1839, 'Stores Details'!G1820:G1839, "") = "Inactive", "Yes", "No")</f>
        <v>No</v>
      </c>
      <c r="D1818" s="14" t="s">
        <v>37</v>
      </c>
      <c r="E1818" s="51">
        <v>45323</v>
      </c>
      <c r="F1818" s="14">
        <v>16</v>
      </c>
      <c r="G1818" s="17">
        <v>23543.360000000001</v>
      </c>
      <c r="H1818" s="27">
        <v>15930.4</v>
      </c>
      <c r="I1818">
        <f>YEAR(Table1[[#This Row],[Date]])</f>
        <v>2024</v>
      </c>
      <c r="J1818" t="str">
        <f>"Q" &amp; ROUNDUP(MONTH(Table1[[#This Row],[Date]])/3, 0) &amp; "'" &amp; RIGHT(YEAR(Table1[[#This Row],[Date]]), 2)</f>
        <v>Q1'24</v>
      </c>
      <c r="K1818" t="str">
        <f>VLOOKUP(Table1[[#This Row],[Store ID]],Table3[[Store ID]:[City]],4,FALSE)</f>
        <v>Honolulu</v>
      </c>
      <c r="L1818" t="str">
        <f>VLOOKUP(Table1[[#This Row],[Product Code]],Table4[[Product Code]:[Brand]],5,FALSE)</f>
        <v>VoltEdge</v>
      </c>
      <c r="M1818" t="str">
        <f>VLOOKUP(Table1[[#This Row],[Product Code]],Table4[[Product Code]:[Product Category]],3,FALSE)</f>
        <v>Smart Gadgets</v>
      </c>
      <c r="N1818" t="str">
        <f>_xlfn.XLOOKUP(Table1[[#This Row],[Product Code]],Table4[Product Code],Table4[Subcategory])</f>
        <v>Fitness Bands</v>
      </c>
    </row>
    <row r="1819" spans="2:14" x14ac:dyDescent="0.3">
      <c r="B1819" s="26" t="s">
        <v>14</v>
      </c>
      <c r="C1819" s="26" t="str">
        <f>IF(_xlfn.XLOOKUP(TRIM(Table1[[#This Row],[Store ID]]), 'Stores Details'!B1821:B1840, 'Stores Details'!G1821:G1840, "") = "Inactive", "Yes", "No")</f>
        <v>No</v>
      </c>
      <c r="D1819" s="14" t="s">
        <v>69</v>
      </c>
      <c r="E1819" s="51">
        <v>45091</v>
      </c>
      <c r="F1819" s="14">
        <v>14</v>
      </c>
      <c r="G1819" s="17">
        <v>14909.44</v>
      </c>
      <c r="H1819" s="27">
        <v>9613.3799999999992</v>
      </c>
      <c r="I1819">
        <f>YEAR(Table1[[#This Row],[Date]])</f>
        <v>2023</v>
      </c>
      <c r="J1819" t="str">
        <f>"Q" &amp; ROUNDUP(MONTH(Table1[[#This Row],[Date]])/3, 0) &amp; "'" &amp; RIGHT(YEAR(Table1[[#This Row],[Date]]), 2)</f>
        <v>Q2'23</v>
      </c>
      <c r="K1819" t="str">
        <f>VLOOKUP(Table1[[#This Row],[Store ID]],Table3[[Store ID]:[City]],4,FALSE)</f>
        <v>Los Angeles</v>
      </c>
      <c r="L1819" t="str">
        <f>VLOOKUP(Table1[[#This Row],[Product Code]],Table4[[Product Code]:[Brand]],5,FALSE)</f>
        <v>VoltEdge</v>
      </c>
      <c r="M1819" t="str">
        <f>VLOOKUP(Table1[[#This Row],[Product Code]],Table4[[Product Code]:[Product Category]],3,FALSE)</f>
        <v>Gaming Consoles</v>
      </c>
      <c r="N1819" t="str">
        <f>_xlfn.XLOOKUP(Table1[[#This Row],[Product Code]],Table4[Product Code],Table4[Subcategory])</f>
        <v>VR Headsets</v>
      </c>
    </row>
    <row r="1820" spans="2:14" x14ac:dyDescent="0.3">
      <c r="B1820" s="26" t="s">
        <v>16</v>
      </c>
      <c r="C1820" s="26" t="str">
        <f>IF(_xlfn.XLOOKUP(TRIM(Table1[[#This Row],[Store ID]]), 'Stores Details'!B1822:B1841, 'Stores Details'!G1822:G1841, "") = "Inactive", "Yes", "No")</f>
        <v>No</v>
      </c>
      <c r="D1820" s="14" t="s">
        <v>46</v>
      </c>
      <c r="E1820" s="51">
        <v>45334</v>
      </c>
      <c r="F1820" s="14">
        <v>20</v>
      </c>
      <c r="G1820" s="17">
        <v>17668</v>
      </c>
      <c r="H1820" s="27">
        <v>12089.8</v>
      </c>
      <c r="I1820">
        <f>YEAR(Table1[[#This Row],[Date]])</f>
        <v>2024</v>
      </c>
      <c r="J1820" t="str">
        <f>"Q" &amp; ROUNDUP(MONTH(Table1[[#This Row],[Date]])/3, 0) &amp; "'" &amp; RIGHT(YEAR(Table1[[#This Row],[Date]]), 2)</f>
        <v>Q1'24</v>
      </c>
      <c r="K1820" t="str">
        <f>VLOOKUP(Table1[[#This Row],[Store ID]],Table3[[Store ID]:[City]],4,FALSE)</f>
        <v>Chicago</v>
      </c>
      <c r="L1820" t="str">
        <f>VLOOKUP(Table1[[#This Row],[Product Code]],Table4[[Product Code]:[Brand]],5,FALSE)</f>
        <v>Bose</v>
      </c>
      <c r="M1820" t="str">
        <f>VLOOKUP(Table1[[#This Row],[Product Code]],Table4[[Product Code]:[Product Category]],3,FALSE)</f>
        <v>Headphones</v>
      </c>
      <c r="N1820" t="str">
        <f>_xlfn.XLOOKUP(Table1[[#This Row],[Product Code]],Table4[Product Code],Table4[Subcategory])</f>
        <v>Wireless Headphones</v>
      </c>
    </row>
    <row r="1821" spans="2:14" x14ac:dyDescent="0.3">
      <c r="B1821" s="26" t="s">
        <v>26</v>
      </c>
      <c r="C1821" s="26" t="str">
        <f>IF(_xlfn.XLOOKUP(TRIM(Table1[[#This Row],[Store ID]]), 'Stores Details'!B1823:B1842, 'Stores Details'!G1823:G1842, "") = "Inactive", "Yes", "No")</f>
        <v>No</v>
      </c>
      <c r="D1821" s="14" t="s">
        <v>46</v>
      </c>
      <c r="E1821" s="51">
        <v>45599</v>
      </c>
      <c r="F1821" s="14">
        <v>39</v>
      </c>
      <c r="G1821" s="17">
        <v>34452.6</v>
      </c>
      <c r="H1821" s="27">
        <v>23575.11</v>
      </c>
      <c r="I1821">
        <f>YEAR(Table1[[#This Row],[Date]])</f>
        <v>2024</v>
      </c>
      <c r="J1821" t="str">
        <f>"Q" &amp; ROUNDUP(MONTH(Table1[[#This Row],[Date]])/3, 0) &amp; "'" &amp; RIGHT(YEAR(Table1[[#This Row],[Date]]), 2)</f>
        <v>Q4'24</v>
      </c>
      <c r="K1821" t="str">
        <f>VLOOKUP(Table1[[#This Row],[Store ID]],Table3[[Store ID]:[City]],4,FALSE)</f>
        <v>Philadelphia</v>
      </c>
      <c r="L1821" t="str">
        <f>VLOOKUP(Table1[[#This Row],[Product Code]],Table4[[Product Code]:[Brand]],5,FALSE)</f>
        <v>Bose</v>
      </c>
      <c r="M1821" t="str">
        <f>VLOOKUP(Table1[[#This Row],[Product Code]],Table4[[Product Code]:[Product Category]],3,FALSE)</f>
        <v>Headphones</v>
      </c>
      <c r="N1821" t="str">
        <f>_xlfn.XLOOKUP(Table1[[#This Row],[Product Code]],Table4[Product Code],Table4[Subcategory])</f>
        <v>Wireless Headphones</v>
      </c>
    </row>
    <row r="1822" spans="2:14" x14ac:dyDescent="0.3">
      <c r="B1822" s="26" t="s">
        <v>29</v>
      </c>
      <c r="C1822" s="26" t="str">
        <f>IF(_xlfn.XLOOKUP(TRIM(Table1[[#This Row],[Store ID]]), 'Stores Details'!B1824:B1843, 'Stores Details'!G1824:G1843, "") = "Inactive", "Yes", "No")</f>
        <v>No</v>
      </c>
      <c r="D1822" s="14" t="s">
        <v>40</v>
      </c>
      <c r="E1822" s="51">
        <v>45423</v>
      </c>
      <c r="F1822" s="14">
        <v>11</v>
      </c>
      <c r="G1822" s="17">
        <v>14891.689999999999</v>
      </c>
      <c r="H1822" s="27">
        <v>10719.060000000001</v>
      </c>
      <c r="I1822">
        <f>YEAR(Table1[[#This Row],[Date]])</f>
        <v>2024</v>
      </c>
      <c r="J1822" t="str">
        <f>"Q" &amp; ROUNDUP(MONTH(Table1[[#This Row],[Date]])/3, 0) &amp; "'" &amp; RIGHT(YEAR(Table1[[#This Row],[Date]]), 2)</f>
        <v>Q2'24</v>
      </c>
      <c r="K1822" t="str">
        <f>VLOOKUP(Table1[[#This Row],[Store ID]],Table3[[Store ID]:[City]],4,FALSE)</f>
        <v>Kansas City</v>
      </c>
      <c r="L1822" t="str">
        <f>VLOOKUP(Table1[[#This Row],[Product Code]],Table4[[Product Code]:[Brand]],5,FALSE)</f>
        <v>HP</v>
      </c>
      <c r="M1822" t="str">
        <f>VLOOKUP(Table1[[#This Row],[Product Code]],Table4[[Product Code]:[Product Category]],3,FALSE)</f>
        <v>Gaming Consoles</v>
      </c>
      <c r="N1822" t="str">
        <f>_xlfn.XLOOKUP(Table1[[#This Row],[Product Code]],Table4[Product Code],Table4[Subcategory])</f>
        <v>Game Consoles</v>
      </c>
    </row>
    <row r="1823" spans="2:14" x14ac:dyDescent="0.3">
      <c r="B1823" s="26" t="s">
        <v>21</v>
      </c>
      <c r="C1823" s="26" t="str">
        <f>IF(_xlfn.XLOOKUP(TRIM(Table1[[#This Row],[Store ID]]), 'Stores Details'!B1825:B1844, 'Stores Details'!G1825:G1844, "") = "Inactive", "Yes", "No")</f>
        <v>No</v>
      </c>
      <c r="D1823" s="14" t="s">
        <v>43</v>
      </c>
      <c r="E1823" s="51">
        <v>45411</v>
      </c>
      <c r="F1823" s="14">
        <v>6</v>
      </c>
      <c r="G1823" s="17">
        <v>7986.42</v>
      </c>
      <c r="H1823" s="27">
        <v>4905.72</v>
      </c>
      <c r="I1823">
        <f>YEAR(Table1[[#This Row],[Date]])</f>
        <v>2024</v>
      </c>
      <c r="J1823" t="str">
        <f>"Q" &amp; ROUNDUP(MONTH(Table1[[#This Row],[Date]])/3, 0) &amp; "'" &amp; RIGHT(YEAR(Table1[[#This Row],[Date]]), 2)</f>
        <v>Q2'24</v>
      </c>
      <c r="K1823" t="str">
        <f>VLOOKUP(Table1[[#This Row],[Store ID]],Table3[[Store ID]:[City]],4,FALSE)</f>
        <v>Raleigh</v>
      </c>
      <c r="L1823" t="str">
        <f>VLOOKUP(Table1[[#This Row],[Product Code]],Table4[[Product Code]:[Brand]],5,FALSE)</f>
        <v>Apple</v>
      </c>
      <c r="M1823" t="str">
        <f>VLOOKUP(Table1[[#This Row],[Product Code]],Table4[[Product Code]:[Product Category]],3,FALSE)</f>
        <v>Smart Gadgets</v>
      </c>
      <c r="N1823" t="str">
        <f>_xlfn.XLOOKUP(Table1[[#This Row],[Product Code]],Table4[Product Code],Table4[Subcategory])</f>
        <v>Smartwatches</v>
      </c>
    </row>
    <row r="1824" spans="2:14" x14ac:dyDescent="0.3">
      <c r="B1824" s="26" t="s">
        <v>17</v>
      </c>
      <c r="C1824" s="26" t="str">
        <f>IF(_xlfn.XLOOKUP(TRIM(Table1[[#This Row],[Store ID]]), 'Stores Details'!B1826:B1845, 'Stores Details'!G1826:G1845, "") = "Inactive", "Yes", "No")</f>
        <v>No</v>
      </c>
      <c r="D1824" s="14" t="s">
        <v>63</v>
      </c>
      <c r="E1824" s="51">
        <v>45277</v>
      </c>
      <c r="F1824" s="14">
        <v>29</v>
      </c>
      <c r="G1824" s="17">
        <v>9624.52</v>
      </c>
      <c r="H1824" s="27">
        <v>5733.59</v>
      </c>
      <c r="I1824">
        <f>YEAR(Table1[[#This Row],[Date]])</f>
        <v>2023</v>
      </c>
      <c r="J1824" t="str">
        <f>"Q" &amp; ROUNDUP(MONTH(Table1[[#This Row],[Date]])/3, 0) &amp; "'" &amp; RIGHT(YEAR(Table1[[#This Row],[Date]]), 2)</f>
        <v>Q4'23</v>
      </c>
      <c r="K1824" t="str">
        <f>VLOOKUP(Table1[[#This Row],[Store ID]],Table3[[Store ID]:[City]],4,FALSE)</f>
        <v>Richmond</v>
      </c>
      <c r="L1824" t="str">
        <f>VLOOKUP(Table1[[#This Row],[Product Code]],Table4[[Product Code]:[Brand]],5,FALSE)</f>
        <v>Samsung</v>
      </c>
      <c r="M1824" t="str">
        <f>VLOOKUP(Table1[[#This Row],[Product Code]],Table4[[Product Code]:[Product Category]],3,FALSE)</f>
        <v>Laptops</v>
      </c>
      <c r="N1824" t="str">
        <f>_xlfn.XLOOKUP(Table1[[#This Row],[Product Code]],Table4[Product Code],Table4[Subcategory])</f>
        <v>Gaming Laptops</v>
      </c>
    </row>
    <row r="1825" spans="2:14" x14ac:dyDescent="0.3">
      <c r="B1825" s="26" t="s">
        <v>14</v>
      </c>
      <c r="C1825" s="26" t="str">
        <f>IF(_xlfn.XLOOKUP(TRIM(Table1[[#This Row],[Store ID]]), 'Stores Details'!B1827:B1846, 'Stores Details'!G1827:G1846, "") = "Inactive", "Yes", "No")</f>
        <v>No</v>
      </c>
      <c r="D1825" s="14" t="s">
        <v>77</v>
      </c>
      <c r="E1825" s="51">
        <v>45449</v>
      </c>
      <c r="F1825" s="14">
        <v>8</v>
      </c>
      <c r="G1825" s="17">
        <v>7720.48</v>
      </c>
      <c r="H1825" s="27">
        <v>6042.4</v>
      </c>
      <c r="I1825">
        <f>YEAR(Table1[[#This Row],[Date]])</f>
        <v>2024</v>
      </c>
      <c r="J1825" t="str">
        <f>"Q" &amp; ROUNDUP(MONTH(Table1[[#This Row],[Date]])/3, 0) &amp; "'" &amp; RIGHT(YEAR(Table1[[#This Row],[Date]]), 2)</f>
        <v>Q2'24</v>
      </c>
      <c r="K1825" t="str">
        <f>VLOOKUP(Table1[[#This Row],[Store ID]],Table3[[Store ID]:[City]],4,FALSE)</f>
        <v>Los Angeles</v>
      </c>
      <c r="L1825" t="str">
        <f>VLOOKUP(Table1[[#This Row],[Product Code]],Table4[[Product Code]:[Brand]],5,FALSE)</f>
        <v>VoltEdge</v>
      </c>
      <c r="M1825" t="str">
        <f>VLOOKUP(Table1[[#This Row],[Product Code]],Table4[[Product Code]:[Product Category]],3,FALSE)</f>
        <v>Headphones</v>
      </c>
      <c r="N1825" t="str">
        <f>_xlfn.XLOOKUP(Table1[[#This Row],[Product Code]],Table4[Product Code],Table4[Subcategory])</f>
        <v>Wireless Earbuds</v>
      </c>
    </row>
    <row r="1826" spans="2:14" x14ac:dyDescent="0.3">
      <c r="B1826" s="26" t="s">
        <v>14</v>
      </c>
      <c r="C1826" s="26" t="str">
        <f>IF(_xlfn.XLOOKUP(TRIM(Table1[[#This Row],[Store ID]]), 'Stores Details'!B1828:B1847, 'Stores Details'!G1828:G1847, "") = "Inactive", "Yes", "No")</f>
        <v>No</v>
      </c>
      <c r="D1826" s="14" t="s">
        <v>51</v>
      </c>
      <c r="E1826" s="51">
        <v>45209</v>
      </c>
      <c r="F1826" s="14">
        <v>32</v>
      </c>
      <c r="G1826" s="17">
        <v>9193.6</v>
      </c>
      <c r="H1826" s="27">
        <v>7445.44</v>
      </c>
      <c r="I1826">
        <f>YEAR(Table1[[#This Row],[Date]])</f>
        <v>2023</v>
      </c>
      <c r="J1826" t="str">
        <f>"Q" &amp; ROUNDUP(MONTH(Table1[[#This Row],[Date]])/3, 0) &amp; "'" &amp; RIGHT(YEAR(Table1[[#This Row],[Date]]), 2)</f>
        <v>Q4'23</v>
      </c>
      <c r="K1826" t="str">
        <f>VLOOKUP(Table1[[#This Row],[Store ID]],Table3[[Store ID]:[City]],4,FALSE)</f>
        <v>Los Angeles</v>
      </c>
      <c r="L1826" t="str">
        <f>VLOOKUP(Table1[[#This Row],[Product Code]],Table4[[Product Code]:[Brand]],5,FALSE)</f>
        <v>Samsung</v>
      </c>
      <c r="M1826" t="str">
        <f>VLOOKUP(Table1[[#This Row],[Product Code]],Table4[[Product Code]:[Product Category]],3,FALSE)</f>
        <v>Accessories</v>
      </c>
      <c r="N1826" t="str">
        <f>_xlfn.XLOOKUP(Table1[[#This Row],[Product Code]],Table4[Product Code],Table4[Subcategory])</f>
        <v>Mice</v>
      </c>
    </row>
    <row r="1827" spans="2:14" x14ac:dyDescent="0.3">
      <c r="B1827" s="26" t="s">
        <v>24</v>
      </c>
      <c r="C1827" s="26" t="str">
        <f>IF(_xlfn.XLOOKUP(TRIM(Table1[[#This Row],[Store ID]]), 'Stores Details'!B1829:B1848, 'Stores Details'!G1829:G1848, "") = "Inactive", "Yes", "No")</f>
        <v>No</v>
      </c>
      <c r="D1827" s="14" t="s">
        <v>72</v>
      </c>
      <c r="E1827" s="51">
        <v>45065</v>
      </c>
      <c r="F1827" s="14">
        <v>8</v>
      </c>
      <c r="G1827" s="17">
        <v>4291.84</v>
      </c>
      <c r="H1827" s="27">
        <v>3128.24</v>
      </c>
      <c r="I1827">
        <f>YEAR(Table1[[#This Row],[Date]])</f>
        <v>2023</v>
      </c>
      <c r="J1827" t="str">
        <f>"Q" &amp; ROUNDUP(MONTH(Table1[[#This Row],[Date]])/3, 0) &amp; "'" &amp; RIGHT(YEAR(Table1[[#This Row],[Date]]), 2)</f>
        <v>Q2'23</v>
      </c>
      <c r="K1827" t="str">
        <f>VLOOKUP(Table1[[#This Row],[Store ID]],Table3[[Store ID]:[City]],4,FALSE)</f>
        <v>Atlanta</v>
      </c>
      <c r="L1827" t="str">
        <f>VLOOKUP(Table1[[#This Row],[Product Code]],Table4[[Product Code]:[Brand]],5,FALSE)</f>
        <v>VoltEdge</v>
      </c>
      <c r="M1827" t="str">
        <f>VLOOKUP(Table1[[#This Row],[Product Code]],Table4[[Product Code]:[Product Category]],3,FALSE)</f>
        <v>Gaming Consoles</v>
      </c>
      <c r="N1827" t="str">
        <f>_xlfn.XLOOKUP(Table1[[#This Row],[Product Code]],Table4[Product Code],Table4[Subcategory])</f>
        <v>Game Consoles</v>
      </c>
    </row>
    <row r="1828" spans="2:14" x14ac:dyDescent="0.3">
      <c r="B1828" s="26" t="s">
        <v>14</v>
      </c>
      <c r="C1828" s="26" t="str">
        <f>IF(_xlfn.XLOOKUP(TRIM(Table1[[#This Row],[Store ID]]), 'Stores Details'!B1830:B1849, 'Stores Details'!G1830:G1849, "") = "Inactive", "Yes", "No")</f>
        <v>No</v>
      </c>
      <c r="D1828" s="14" t="s">
        <v>53</v>
      </c>
      <c r="E1828" s="51">
        <v>45006</v>
      </c>
      <c r="F1828" s="14">
        <v>26</v>
      </c>
      <c r="G1828" s="17">
        <v>2075.06</v>
      </c>
      <c r="H1828" s="27">
        <v>1664.52</v>
      </c>
      <c r="I1828">
        <f>YEAR(Table1[[#This Row],[Date]])</f>
        <v>2023</v>
      </c>
      <c r="J1828" t="str">
        <f>"Q" &amp; ROUNDUP(MONTH(Table1[[#This Row],[Date]])/3, 0) &amp; "'" &amp; RIGHT(YEAR(Table1[[#This Row],[Date]]), 2)</f>
        <v>Q1'23</v>
      </c>
      <c r="K1828" t="str">
        <f>VLOOKUP(Table1[[#This Row],[Store ID]],Table3[[Store ID]:[City]],4,FALSE)</f>
        <v>Los Angeles</v>
      </c>
      <c r="L1828" t="str">
        <f>VLOOKUP(Table1[[#This Row],[Product Code]],Table4[[Product Code]:[Brand]],5,FALSE)</f>
        <v>HP</v>
      </c>
      <c r="M1828" t="str">
        <f>VLOOKUP(Table1[[#This Row],[Product Code]],Table4[[Product Code]:[Product Category]],3,FALSE)</f>
        <v>Laptops</v>
      </c>
      <c r="N1828" t="str">
        <f>_xlfn.XLOOKUP(Table1[[#This Row],[Product Code]],Table4[Product Code],Table4[Subcategory])</f>
        <v>Ultrabooks</v>
      </c>
    </row>
    <row r="1829" spans="2:14" x14ac:dyDescent="0.3">
      <c r="B1829" s="26" t="s">
        <v>27</v>
      </c>
      <c r="C1829" s="26" t="str">
        <f>IF(_xlfn.XLOOKUP(TRIM(Table1[[#This Row],[Store ID]]), 'Stores Details'!B1831:B1850, 'Stores Details'!G1831:G1850, "") = "Inactive", "Yes", "No")</f>
        <v>No</v>
      </c>
      <c r="D1829" s="14" t="s">
        <v>44</v>
      </c>
      <c r="E1829" s="51">
        <v>45563</v>
      </c>
      <c r="F1829" s="14">
        <v>1</v>
      </c>
      <c r="G1829" s="17">
        <v>947.05</v>
      </c>
      <c r="H1829" s="27">
        <v>667.38</v>
      </c>
      <c r="I1829">
        <f>YEAR(Table1[[#This Row],[Date]])</f>
        <v>2024</v>
      </c>
      <c r="J1829" t="str">
        <f>"Q" &amp; ROUNDUP(MONTH(Table1[[#This Row],[Date]])/3, 0) &amp; "'" &amp; RIGHT(YEAR(Table1[[#This Row],[Date]]), 2)</f>
        <v>Q3'24</v>
      </c>
      <c r="K1829" t="str">
        <f>VLOOKUP(Table1[[#This Row],[Store ID]],Table3[[Store ID]:[City]],4,FALSE)</f>
        <v>New York</v>
      </c>
      <c r="L1829" t="str">
        <f>VLOOKUP(Table1[[#This Row],[Product Code]],Table4[[Product Code]:[Brand]],5,FALSE)</f>
        <v>Bose</v>
      </c>
      <c r="M1829" t="str">
        <f>VLOOKUP(Table1[[#This Row],[Product Code]],Table4[[Product Code]:[Product Category]],3,FALSE)</f>
        <v>Accessories</v>
      </c>
      <c r="N1829" t="str">
        <f>_xlfn.XLOOKUP(Table1[[#This Row],[Product Code]],Table4[Product Code],Table4[Subcategory])</f>
        <v>Keyboards</v>
      </c>
    </row>
    <row r="1830" spans="2:14" x14ac:dyDescent="0.3">
      <c r="B1830" s="26" t="s">
        <v>24</v>
      </c>
      <c r="C1830" s="26" t="str">
        <f>IF(_xlfn.XLOOKUP(TRIM(Table1[[#This Row],[Store ID]]), 'Stores Details'!B1832:B1851, 'Stores Details'!G1832:G1851, "") = "Inactive", "Yes", "No")</f>
        <v>No</v>
      </c>
      <c r="D1830" s="14" t="s">
        <v>45</v>
      </c>
      <c r="E1830" s="51">
        <v>45532</v>
      </c>
      <c r="F1830" s="14">
        <v>3</v>
      </c>
      <c r="G1830" s="17">
        <v>2015.5500000000002</v>
      </c>
      <c r="H1830" s="27">
        <v>1591.77</v>
      </c>
      <c r="I1830">
        <f>YEAR(Table1[[#This Row],[Date]])</f>
        <v>2024</v>
      </c>
      <c r="J1830" t="str">
        <f>"Q" &amp; ROUNDUP(MONTH(Table1[[#This Row],[Date]])/3, 0) &amp; "'" &amp; RIGHT(YEAR(Table1[[#This Row],[Date]]), 2)</f>
        <v>Q3'24</v>
      </c>
      <c r="K1830" t="str">
        <f>VLOOKUP(Table1[[#This Row],[Store ID]],Table3[[Store ID]:[City]],4,FALSE)</f>
        <v>Atlanta</v>
      </c>
      <c r="L1830" t="str">
        <f>VLOOKUP(Table1[[#This Row],[Product Code]],Table4[[Product Code]:[Brand]],5,FALSE)</f>
        <v>VoltEdge</v>
      </c>
      <c r="M1830" t="str">
        <f>VLOOKUP(Table1[[#This Row],[Product Code]],Table4[[Product Code]:[Product Category]],3,FALSE)</f>
        <v>Accessories</v>
      </c>
      <c r="N1830" t="str">
        <f>_xlfn.XLOOKUP(Table1[[#This Row],[Product Code]],Table4[Product Code],Table4[Subcategory])</f>
        <v>Chargers</v>
      </c>
    </row>
    <row r="1831" spans="2:14" x14ac:dyDescent="0.3">
      <c r="B1831" s="26" t="s">
        <v>21</v>
      </c>
      <c r="C1831" s="26" t="str">
        <f>IF(_xlfn.XLOOKUP(TRIM(Table1[[#This Row],[Store ID]]), 'Stores Details'!B1833:B1852, 'Stores Details'!G1833:G1852, "") = "Inactive", "Yes", "No")</f>
        <v>No</v>
      </c>
      <c r="D1831" s="14" t="s">
        <v>75</v>
      </c>
      <c r="E1831" s="51">
        <v>45493</v>
      </c>
      <c r="F1831" s="14">
        <v>10</v>
      </c>
      <c r="G1831" s="17">
        <v>1630.5</v>
      </c>
      <c r="H1831" s="27">
        <v>1261.0999999999999</v>
      </c>
      <c r="I1831">
        <f>YEAR(Table1[[#This Row],[Date]])</f>
        <v>2024</v>
      </c>
      <c r="J1831" t="str">
        <f>"Q" &amp; ROUNDUP(MONTH(Table1[[#This Row],[Date]])/3, 0) &amp; "'" &amp; RIGHT(YEAR(Table1[[#This Row],[Date]]), 2)</f>
        <v>Q3'24</v>
      </c>
      <c r="K1831" t="str">
        <f>VLOOKUP(Table1[[#This Row],[Store ID]],Table3[[Store ID]:[City]],4,FALSE)</f>
        <v>Raleigh</v>
      </c>
      <c r="L1831" t="str">
        <f>VLOOKUP(Table1[[#This Row],[Product Code]],Table4[[Product Code]:[Brand]],5,FALSE)</f>
        <v>VoltEdge</v>
      </c>
      <c r="M1831" t="str">
        <f>VLOOKUP(Table1[[#This Row],[Product Code]],Table4[[Product Code]:[Product Category]],3,FALSE)</f>
        <v>Accessories</v>
      </c>
      <c r="N1831" t="str">
        <f>_xlfn.XLOOKUP(Table1[[#This Row],[Product Code]],Table4[Product Code],Table4[Subcategory])</f>
        <v>Keyboards</v>
      </c>
    </row>
    <row r="1832" spans="2:14" x14ac:dyDescent="0.3">
      <c r="B1832" s="26" t="s">
        <v>14</v>
      </c>
      <c r="C1832" s="26" t="str">
        <f>IF(_xlfn.XLOOKUP(TRIM(Table1[[#This Row],[Store ID]]), 'Stores Details'!B1834:B1853, 'Stores Details'!G1834:G1853, "") = "Inactive", "Yes", "No")</f>
        <v>No</v>
      </c>
      <c r="D1832" s="14" t="s">
        <v>64</v>
      </c>
      <c r="E1832" s="51">
        <v>45186</v>
      </c>
      <c r="F1832" s="14">
        <v>11</v>
      </c>
      <c r="G1832" s="17">
        <v>3752.8700000000003</v>
      </c>
      <c r="H1832" s="27">
        <v>2238.17</v>
      </c>
      <c r="I1832">
        <f>YEAR(Table1[[#This Row],[Date]])</f>
        <v>2023</v>
      </c>
      <c r="J1832" t="str">
        <f>"Q" &amp; ROUNDUP(MONTH(Table1[[#This Row],[Date]])/3, 0) &amp; "'" &amp; RIGHT(YEAR(Table1[[#This Row],[Date]]), 2)</f>
        <v>Q3'23</v>
      </c>
      <c r="K1832" t="str">
        <f>VLOOKUP(Table1[[#This Row],[Store ID]],Table3[[Store ID]:[City]],4,FALSE)</f>
        <v>Los Angeles</v>
      </c>
      <c r="L1832" t="str">
        <f>VLOOKUP(Table1[[#This Row],[Product Code]],Table4[[Product Code]:[Brand]],5,FALSE)</f>
        <v>VoltEdge</v>
      </c>
      <c r="M1832" t="str">
        <f>VLOOKUP(Table1[[#This Row],[Product Code]],Table4[[Product Code]:[Product Category]],3,FALSE)</f>
        <v>Accessories</v>
      </c>
      <c r="N1832" t="str">
        <f>_xlfn.XLOOKUP(Table1[[#This Row],[Product Code]],Table4[Product Code],Table4[Subcategory])</f>
        <v>Keyboards</v>
      </c>
    </row>
    <row r="1833" spans="2:14" x14ac:dyDescent="0.3">
      <c r="B1833" s="26" t="s">
        <v>24</v>
      </c>
      <c r="C1833" s="26" t="str">
        <f>IF(_xlfn.XLOOKUP(TRIM(Table1[[#This Row],[Store ID]]), 'Stores Details'!B1835:B1854, 'Stores Details'!G1835:G1854, "") = "Inactive", "Yes", "No")</f>
        <v>No</v>
      </c>
      <c r="D1833" s="14" t="s">
        <v>38</v>
      </c>
      <c r="E1833" s="51">
        <v>45507</v>
      </c>
      <c r="F1833" s="14">
        <v>9</v>
      </c>
      <c r="G1833" s="17">
        <v>10535.76</v>
      </c>
      <c r="H1833" s="27">
        <v>8416.5299999999988</v>
      </c>
      <c r="I1833">
        <f>YEAR(Table1[[#This Row],[Date]])</f>
        <v>2024</v>
      </c>
      <c r="J1833" t="str">
        <f>"Q" &amp; ROUNDUP(MONTH(Table1[[#This Row],[Date]])/3, 0) &amp; "'" &amp; RIGHT(YEAR(Table1[[#This Row],[Date]]), 2)</f>
        <v>Q3'24</v>
      </c>
      <c r="K1833" t="str">
        <f>VLOOKUP(Table1[[#This Row],[Store ID]],Table3[[Store ID]:[City]],4,FALSE)</f>
        <v>Atlanta</v>
      </c>
      <c r="L1833" t="str">
        <f>VLOOKUP(Table1[[#This Row],[Product Code]],Table4[[Product Code]:[Brand]],5,FALSE)</f>
        <v>HP</v>
      </c>
      <c r="M1833" t="str">
        <f>VLOOKUP(Table1[[#This Row],[Product Code]],Table4[[Product Code]:[Product Category]],3,FALSE)</f>
        <v>Gaming Consoles</v>
      </c>
      <c r="N1833" t="str">
        <f>_xlfn.XLOOKUP(Table1[[#This Row],[Product Code]],Table4[Product Code],Table4[Subcategory])</f>
        <v>Game Consoles</v>
      </c>
    </row>
    <row r="1834" spans="2:14" x14ac:dyDescent="0.3">
      <c r="B1834" s="26" t="s">
        <v>26</v>
      </c>
      <c r="C1834" s="26" t="str">
        <f>IF(_xlfn.XLOOKUP(TRIM(Table1[[#This Row],[Store ID]]), 'Stores Details'!B1836:B1855, 'Stores Details'!G1836:G1855, "") = "Inactive", "Yes", "No")</f>
        <v>No</v>
      </c>
      <c r="D1834" s="14" t="s">
        <v>73</v>
      </c>
      <c r="E1834" s="51">
        <v>45445</v>
      </c>
      <c r="F1834" s="14">
        <v>9</v>
      </c>
      <c r="G1834" s="17">
        <v>7822.44</v>
      </c>
      <c r="H1834" s="27">
        <v>5872.7699999999995</v>
      </c>
      <c r="I1834">
        <f>YEAR(Table1[[#This Row],[Date]])</f>
        <v>2024</v>
      </c>
      <c r="J1834" t="str">
        <f>"Q" &amp; ROUNDUP(MONTH(Table1[[#This Row],[Date]])/3, 0) &amp; "'" &amp; RIGHT(YEAR(Table1[[#This Row],[Date]]), 2)</f>
        <v>Q2'24</v>
      </c>
      <c r="K1834" t="str">
        <f>VLOOKUP(Table1[[#This Row],[Store ID]],Table3[[Store ID]:[City]],4,FALSE)</f>
        <v>Philadelphia</v>
      </c>
      <c r="L1834" t="str">
        <f>VLOOKUP(Table1[[#This Row],[Product Code]],Table4[[Product Code]:[Brand]],5,FALSE)</f>
        <v>ASUS</v>
      </c>
      <c r="M1834" t="str">
        <f>VLOOKUP(Table1[[#This Row],[Product Code]],Table4[[Product Code]:[Product Category]],3,FALSE)</f>
        <v>Gaming Consoles</v>
      </c>
      <c r="N1834" t="str">
        <f>_xlfn.XLOOKUP(Table1[[#This Row],[Product Code]],Table4[Product Code],Table4[Subcategory])</f>
        <v>VR Headsets</v>
      </c>
    </row>
    <row r="1835" spans="2:14" x14ac:dyDescent="0.3">
      <c r="B1835" s="26" t="s">
        <v>14</v>
      </c>
      <c r="C1835" s="26" t="str">
        <f>IF(_xlfn.XLOOKUP(TRIM(Table1[[#This Row],[Store ID]]), 'Stores Details'!B1837:B1856, 'Stores Details'!G1837:G1856, "") = "Inactive", "Yes", "No")</f>
        <v>No</v>
      </c>
      <c r="D1835" s="14" t="s">
        <v>35</v>
      </c>
      <c r="E1835" s="51">
        <v>45590</v>
      </c>
      <c r="F1835" s="14">
        <v>39</v>
      </c>
      <c r="G1835" s="17">
        <v>15567.240000000002</v>
      </c>
      <c r="H1835" s="27">
        <v>11763.96</v>
      </c>
      <c r="I1835">
        <f>YEAR(Table1[[#This Row],[Date]])</f>
        <v>2024</v>
      </c>
      <c r="J1835" t="str">
        <f>"Q" &amp; ROUNDUP(MONTH(Table1[[#This Row],[Date]])/3, 0) &amp; "'" &amp; RIGHT(YEAR(Table1[[#This Row],[Date]]), 2)</f>
        <v>Q4'24</v>
      </c>
      <c r="K1835" t="str">
        <f>VLOOKUP(Table1[[#This Row],[Store ID]],Table3[[Store ID]:[City]],4,FALSE)</f>
        <v>Los Angeles</v>
      </c>
      <c r="L1835" t="str">
        <f>VLOOKUP(Table1[[#This Row],[Product Code]],Table4[[Product Code]:[Brand]],5,FALSE)</f>
        <v>Dell</v>
      </c>
      <c r="M1835" t="str">
        <f>VLOOKUP(Table1[[#This Row],[Product Code]],Table4[[Product Code]:[Product Category]],3,FALSE)</f>
        <v>Smart Gadgets</v>
      </c>
      <c r="N1835" t="str">
        <f>_xlfn.XLOOKUP(Table1[[#This Row],[Product Code]],Table4[Product Code],Table4[Subcategory])</f>
        <v>Streaming Devices</v>
      </c>
    </row>
    <row r="1836" spans="2:14" x14ac:dyDescent="0.3">
      <c r="B1836" s="26" t="s">
        <v>14</v>
      </c>
      <c r="C1836" s="26" t="str">
        <f>IF(_xlfn.XLOOKUP(TRIM(Table1[[#This Row],[Store ID]]), 'Stores Details'!B1838:B1857, 'Stores Details'!G1838:G1857, "") = "Inactive", "Yes", "No")</f>
        <v>No</v>
      </c>
      <c r="D1836" s="14" t="s">
        <v>34</v>
      </c>
      <c r="E1836" s="51">
        <v>45575</v>
      </c>
      <c r="F1836" s="14">
        <v>38</v>
      </c>
      <c r="G1836" s="17">
        <v>12279.699999999999</v>
      </c>
      <c r="H1836" s="27">
        <v>7594.68</v>
      </c>
      <c r="I1836">
        <f>YEAR(Table1[[#This Row],[Date]])</f>
        <v>2024</v>
      </c>
      <c r="J1836" t="str">
        <f>"Q" &amp; ROUNDUP(MONTH(Table1[[#This Row],[Date]])/3, 0) &amp; "'" &amp; RIGHT(YEAR(Table1[[#This Row],[Date]]), 2)</f>
        <v>Q4'24</v>
      </c>
      <c r="K1836" t="str">
        <f>VLOOKUP(Table1[[#This Row],[Store ID]],Table3[[Store ID]:[City]],4,FALSE)</f>
        <v>Los Angeles</v>
      </c>
      <c r="L1836" t="str">
        <f>VLOOKUP(Table1[[#This Row],[Product Code]],Table4[[Product Code]:[Brand]],5,FALSE)</f>
        <v>Samsung</v>
      </c>
      <c r="M1836" t="str">
        <f>VLOOKUP(Table1[[#This Row],[Product Code]],Table4[[Product Code]:[Product Category]],3,FALSE)</f>
        <v>Gaming Consoles</v>
      </c>
      <c r="N1836" t="str">
        <f>_xlfn.XLOOKUP(Table1[[#This Row],[Product Code]],Table4[Product Code],Table4[Subcategory])</f>
        <v>Game Consoles</v>
      </c>
    </row>
    <row r="1837" spans="2:14" x14ac:dyDescent="0.3">
      <c r="B1837" s="26" t="s">
        <v>16</v>
      </c>
      <c r="C1837" s="26" t="str">
        <f>IF(_xlfn.XLOOKUP(TRIM(Table1[[#This Row],[Store ID]]), 'Stores Details'!B1839:B1858, 'Stores Details'!G1839:G1858, "") = "Inactive", "Yes", "No")</f>
        <v>No</v>
      </c>
      <c r="D1837" s="14" t="s">
        <v>56</v>
      </c>
      <c r="E1837" s="51">
        <v>44977</v>
      </c>
      <c r="F1837" s="14">
        <v>22</v>
      </c>
      <c r="G1837" s="17">
        <v>8416.76</v>
      </c>
      <c r="H1837" s="27">
        <v>6651.2599999999993</v>
      </c>
      <c r="I1837">
        <f>YEAR(Table1[[#This Row],[Date]])</f>
        <v>2023</v>
      </c>
      <c r="J1837" t="str">
        <f>"Q" &amp; ROUNDUP(MONTH(Table1[[#This Row],[Date]])/3, 0) &amp; "'" &amp; RIGHT(YEAR(Table1[[#This Row],[Date]]), 2)</f>
        <v>Q1'23</v>
      </c>
      <c r="K1837" t="str">
        <f>VLOOKUP(Table1[[#This Row],[Store ID]],Table3[[Store ID]:[City]],4,FALSE)</f>
        <v>Chicago</v>
      </c>
      <c r="L1837" t="str">
        <f>VLOOKUP(Table1[[#This Row],[Product Code]],Table4[[Product Code]:[Brand]],5,FALSE)</f>
        <v>Samsung</v>
      </c>
      <c r="M1837" t="str">
        <f>VLOOKUP(Table1[[#This Row],[Product Code]],Table4[[Product Code]:[Product Category]],3,FALSE)</f>
        <v>Gaming Consoles</v>
      </c>
      <c r="N1837" t="str">
        <f>_xlfn.XLOOKUP(Table1[[#This Row],[Product Code]],Table4[Product Code],Table4[Subcategory])</f>
        <v>VR Headsets</v>
      </c>
    </row>
    <row r="1838" spans="2:14" x14ac:dyDescent="0.3">
      <c r="B1838" s="26" t="s">
        <v>17</v>
      </c>
      <c r="C1838" s="26" t="str">
        <f>IF(_xlfn.XLOOKUP(TRIM(Table1[[#This Row],[Store ID]]), 'Stores Details'!B1840:B1859, 'Stores Details'!G1840:G1859, "") = "Inactive", "Yes", "No")</f>
        <v>No</v>
      </c>
      <c r="D1838" s="14" t="s">
        <v>79</v>
      </c>
      <c r="E1838" s="51">
        <v>45067</v>
      </c>
      <c r="F1838" s="14">
        <v>11</v>
      </c>
      <c r="G1838" s="17">
        <v>9770.3100000000013</v>
      </c>
      <c r="H1838" s="27">
        <v>7946.9500000000007</v>
      </c>
      <c r="I1838">
        <f>YEAR(Table1[[#This Row],[Date]])</f>
        <v>2023</v>
      </c>
      <c r="J1838" t="str">
        <f>"Q" &amp; ROUNDUP(MONTH(Table1[[#This Row],[Date]])/3, 0) &amp; "'" &amp; RIGHT(YEAR(Table1[[#This Row],[Date]]), 2)</f>
        <v>Q2'23</v>
      </c>
      <c r="K1838" t="str">
        <f>VLOOKUP(Table1[[#This Row],[Store ID]],Table3[[Store ID]:[City]],4,FALSE)</f>
        <v>Richmond</v>
      </c>
      <c r="L1838" t="str">
        <f>VLOOKUP(Table1[[#This Row],[Product Code]],Table4[[Product Code]:[Brand]],5,FALSE)</f>
        <v>Sony</v>
      </c>
      <c r="M1838" t="str">
        <f>VLOOKUP(Table1[[#This Row],[Product Code]],Table4[[Product Code]:[Product Category]],3,FALSE)</f>
        <v>Accessories</v>
      </c>
      <c r="N1838" t="str">
        <f>_xlfn.XLOOKUP(Table1[[#This Row],[Product Code]],Table4[Product Code],Table4[Subcategory])</f>
        <v>Keyboards</v>
      </c>
    </row>
    <row r="1839" spans="2:14" x14ac:dyDescent="0.3">
      <c r="B1839" s="26" t="s">
        <v>19</v>
      </c>
      <c r="C1839" s="26" t="str">
        <f>IF(_xlfn.XLOOKUP(TRIM(Table1[[#This Row],[Store ID]]), 'Stores Details'!B1841:B1860, 'Stores Details'!G1841:G1860, "") = "Inactive", "Yes", "No")</f>
        <v>No</v>
      </c>
      <c r="D1839" s="14" t="s">
        <v>64</v>
      </c>
      <c r="E1839" s="51">
        <v>45185</v>
      </c>
      <c r="F1839" s="14">
        <v>12</v>
      </c>
      <c r="G1839" s="17">
        <v>4094.04</v>
      </c>
      <c r="H1839" s="27">
        <v>2441.64</v>
      </c>
      <c r="I1839">
        <f>YEAR(Table1[[#This Row],[Date]])</f>
        <v>2023</v>
      </c>
      <c r="J1839" t="str">
        <f>"Q" &amp; ROUNDUP(MONTH(Table1[[#This Row],[Date]])/3, 0) &amp; "'" &amp; RIGHT(YEAR(Table1[[#This Row],[Date]]), 2)</f>
        <v>Q3'23</v>
      </c>
      <c r="K1839" t="str">
        <f>VLOOKUP(Table1[[#This Row],[Store ID]],Table3[[Store ID]:[City]],4,FALSE)</f>
        <v>Honolulu</v>
      </c>
      <c r="L1839" t="str">
        <f>VLOOKUP(Table1[[#This Row],[Product Code]],Table4[[Product Code]:[Brand]],5,FALSE)</f>
        <v>VoltEdge</v>
      </c>
      <c r="M1839" t="str">
        <f>VLOOKUP(Table1[[#This Row],[Product Code]],Table4[[Product Code]:[Product Category]],3,FALSE)</f>
        <v>Accessories</v>
      </c>
      <c r="N1839" t="str">
        <f>_xlfn.XLOOKUP(Table1[[#This Row],[Product Code]],Table4[Product Code],Table4[Subcategory])</f>
        <v>Keyboards</v>
      </c>
    </row>
    <row r="1840" spans="2:14" x14ac:dyDescent="0.3">
      <c r="B1840" s="26" t="s">
        <v>14</v>
      </c>
      <c r="C1840" s="26" t="str">
        <f>IF(_xlfn.XLOOKUP(TRIM(Table1[[#This Row],[Store ID]]), 'Stores Details'!B1842:B1861, 'Stores Details'!G1842:G1861, "") = "Inactive", "Yes", "No")</f>
        <v>No</v>
      </c>
      <c r="D1840" s="14" t="s">
        <v>48</v>
      </c>
      <c r="E1840" s="51">
        <v>45605</v>
      </c>
      <c r="F1840" s="14">
        <v>27</v>
      </c>
      <c r="G1840" s="17">
        <v>21779.82</v>
      </c>
      <c r="H1840" s="27">
        <v>12988.08</v>
      </c>
      <c r="I1840">
        <f>YEAR(Table1[[#This Row],[Date]])</f>
        <v>2024</v>
      </c>
      <c r="J1840" t="str">
        <f>"Q" &amp; ROUNDUP(MONTH(Table1[[#This Row],[Date]])/3, 0) &amp; "'" &amp; RIGHT(YEAR(Table1[[#This Row],[Date]]), 2)</f>
        <v>Q4'24</v>
      </c>
      <c r="K1840" t="str">
        <f>VLOOKUP(Table1[[#This Row],[Store ID]],Table3[[Store ID]:[City]],4,FALSE)</f>
        <v>Los Angeles</v>
      </c>
      <c r="L1840" t="str">
        <f>VLOOKUP(Table1[[#This Row],[Product Code]],Table4[[Product Code]:[Brand]],5,FALSE)</f>
        <v>VoltEdge</v>
      </c>
      <c r="M1840" t="str">
        <f>VLOOKUP(Table1[[#This Row],[Product Code]],Table4[[Product Code]:[Product Category]],3,FALSE)</f>
        <v>Gaming Consoles</v>
      </c>
      <c r="N1840" t="str">
        <f>_xlfn.XLOOKUP(Table1[[#This Row],[Product Code]],Table4[Product Code],Table4[Subcategory])</f>
        <v>Game Consoles</v>
      </c>
    </row>
    <row r="1841" spans="2:14" x14ac:dyDescent="0.3">
      <c r="B1841" s="26" t="s">
        <v>27</v>
      </c>
      <c r="C1841" s="26" t="str">
        <f>IF(_xlfn.XLOOKUP(TRIM(Table1[[#This Row],[Store ID]]), 'Stores Details'!B1843:B1862, 'Stores Details'!G1843:G1862, "") = "Inactive", "Yes", "No")</f>
        <v>No</v>
      </c>
      <c r="D1841" s="14" t="s">
        <v>37</v>
      </c>
      <c r="E1841" s="51">
        <v>45432</v>
      </c>
      <c r="F1841" s="14">
        <v>1</v>
      </c>
      <c r="G1841" s="17">
        <v>1471.46</v>
      </c>
      <c r="H1841" s="27">
        <v>995.65</v>
      </c>
      <c r="I1841">
        <f>YEAR(Table1[[#This Row],[Date]])</f>
        <v>2024</v>
      </c>
      <c r="J1841" t="str">
        <f>"Q" &amp; ROUNDUP(MONTH(Table1[[#This Row],[Date]])/3, 0) &amp; "'" &amp; RIGHT(YEAR(Table1[[#This Row],[Date]]), 2)</f>
        <v>Q2'24</v>
      </c>
      <c r="K1841" t="str">
        <f>VLOOKUP(Table1[[#This Row],[Store ID]],Table3[[Store ID]:[City]],4,FALSE)</f>
        <v>New York</v>
      </c>
      <c r="L1841" t="str">
        <f>VLOOKUP(Table1[[#This Row],[Product Code]],Table4[[Product Code]:[Brand]],5,FALSE)</f>
        <v>VoltEdge</v>
      </c>
      <c r="M1841" t="str">
        <f>VLOOKUP(Table1[[#This Row],[Product Code]],Table4[[Product Code]:[Product Category]],3,FALSE)</f>
        <v>Smart Gadgets</v>
      </c>
      <c r="N1841" t="str">
        <f>_xlfn.XLOOKUP(Table1[[#This Row],[Product Code]],Table4[Product Code],Table4[Subcategory])</f>
        <v>Fitness Bands</v>
      </c>
    </row>
    <row r="1842" spans="2:14" x14ac:dyDescent="0.3">
      <c r="B1842" s="26" t="s">
        <v>27</v>
      </c>
      <c r="C1842" s="26" t="str">
        <f>IF(_xlfn.XLOOKUP(TRIM(Table1[[#This Row],[Store ID]]), 'Stores Details'!B1844:B1863, 'Stores Details'!G1844:G1863, "") = "Inactive", "Yes", "No")</f>
        <v>No</v>
      </c>
      <c r="D1842" s="14" t="s">
        <v>67</v>
      </c>
      <c r="E1842" s="51">
        <v>45237</v>
      </c>
      <c r="F1842" s="14">
        <v>29</v>
      </c>
      <c r="G1842" s="17">
        <v>30550.920000000002</v>
      </c>
      <c r="H1842" s="27">
        <v>18161.54</v>
      </c>
      <c r="I1842">
        <f>YEAR(Table1[[#This Row],[Date]])</f>
        <v>2023</v>
      </c>
      <c r="J1842" t="str">
        <f>"Q" &amp; ROUNDUP(MONTH(Table1[[#This Row],[Date]])/3, 0) &amp; "'" &amp; RIGHT(YEAR(Table1[[#This Row],[Date]]), 2)</f>
        <v>Q4'23</v>
      </c>
      <c r="K1842" t="str">
        <f>VLOOKUP(Table1[[#This Row],[Store ID]],Table3[[Store ID]:[City]],4,FALSE)</f>
        <v>New York</v>
      </c>
      <c r="L1842" t="str">
        <f>VLOOKUP(Table1[[#This Row],[Product Code]],Table4[[Product Code]:[Brand]],5,FALSE)</f>
        <v>VoltEdge</v>
      </c>
      <c r="M1842" t="str">
        <f>VLOOKUP(Table1[[#This Row],[Product Code]],Table4[[Product Code]:[Product Category]],3,FALSE)</f>
        <v>Accessories</v>
      </c>
      <c r="N1842" t="str">
        <f>_xlfn.XLOOKUP(Table1[[#This Row],[Product Code]],Table4[Product Code],Table4[Subcategory])</f>
        <v>Keyboards</v>
      </c>
    </row>
    <row r="1843" spans="2:14" x14ac:dyDescent="0.3">
      <c r="B1843" s="26" t="s">
        <v>14</v>
      </c>
      <c r="C1843" s="26" t="str">
        <f>IF(_xlfn.XLOOKUP(TRIM(Table1[[#This Row],[Store ID]]), 'Stores Details'!B1845:B1864, 'Stores Details'!G1845:G1864, "") = "Inactive", "Yes", "No")</f>
        <v>No</v>
      </c>
      <c r="D1843" s="14" t="s">
        <v>45</v>
      </c>
      <c r="E1843" s="51">
        <v>45292</v>
      </c>
      <c r="F1843" s="14">
        <v>27</v>
      </c>
      <c r="G1843" s="17">
        <v>18139.95</v>
      </c>
      <c r="H1843" s="27">
        <v>14325.93</v>
      </c>
      <c r="I1843">
        <f>YEAR(Table1[[#This Row],[Date]])</f>
        <v>2024</v>
      </c>
      <c r="J1843" t="str">
        <f>"Q" &amp; ROUNDUP(MONTH(Table1[[#This Row],[Date]])/3, 0) &amp; "'" &amp; RIGHT(YEAR(Table1[[#This Row],[Date]]), 2)</f>
        <v>Q1'24</v>
      </c>
      <c r="K1843" t="str">
        <f>VLOOKUP(Table1[[#This Row],[Store ID]],Table3[[Store ID]:[City]],4,FALSE)</f>
        <v>Los Angeles</v>
      </c>
      <c r="L1843" t="str">
        <f>VLOOKUP(Table1[[#This Row],[Product Code]],Table4[[Product Code]:[Brand]],5,FALSE)</f>
        <v>VoltEdge</v>
      </c>
      <c r="M1843" t="str">
        <f>VLOOKUP(Table1[[#This Row],[Product Code]],Table4[[Product Code]:[Product Category]],3,FALSE)</f>
        <v>Accessories</v>
      </c>
      <c r="N1843" t="str">
        <f>_xlfn.XLOOKUP(Table1[[#This Row],[Product Code]],Table4[Product Code],Table4[Subcategory])</f>
        <v>Chargers</v>
      </c>
    </row>
    <row r="1844" spans="2:14" x14ac:dyDescent="0.3">
      <c r="B1844" s="26" t="s">
        <v>22</v>
      </c>
      <c r="C1844" s="26" t="str">
        <f>IF(_xlfn.XLOOKUP(TRIM(Table1[[#This Row],[Store ID]]), 'Stores Details'!B1846:B1865, 'Stores Details'!G1846:G1865, "") = "Inactive", "Yes", "No")</f>
        <v>No</v>
      </c>
      <c r="D1844" s="14" t="s">
        <v>72</v>
      </c>
      <c r="E1844" s="51">
        <v>44995</v>
      </c>
      <c r="F1844" s="14">
        <v>14</v>
      </c>
      <c r="G1844" s="17">
        <v>7510.72</v>
      </c>
      <c r="H1844" s="27">
        <v>5474.42</v>
      </c>
      <c r="I1844">
        <f>YEAR(Table1[[#This Row],[Date]])</f>
        <v>2023</v>
      </c>
      <c r="J1844" t="str">
        <f>"Q" &amp; ROUNDUP(MONTH(Table1[[#This Row],[Date]])/3, 0) &amp; "'" &amp; RIGHT(YEAR(Table1[[#This Row],[Date]]), 2)</f>
        <v>Q1'23</v>
      </c>
      <c r="K1844" t="str">
        <f>VLOOKUP(Table1[[#This Row],[Store ID]],Table3[[Store ID]:[City]],4,FALSE)</f>
        <v>Detroit</v>
      </c>
      <c r="L1844" t="str">
        <f>VLOOKUP(Table1[[#This Row],[Product Code]],Table4[[Product Code]:[Brand]],5,FALSE)</f>
        <v>VoltEdge</v>
      </c>
      <c r="M1844" t="str">
        <f>VLOOKUP(Table1[[#This Row],[Product Code]],Table4[[Product Code]:[Product Category]],3,FALSE)</f>
        <v>Gaming Consoles</v>
      </c>
      <c r="N1844" t="str">
        <f>_xlfn.XLOOKUP(Table1[[#This Row],[Product Code]],Table4[Product Code],Table4[Subcategory])</f>
        <v>Game Consoles</v>
      </c>
    </row>
    <row r="1845" spans="2:14" x14ac:dyDescent="0.3">
      <c r="B1845" s="26" t="s">
        <v>29</v>
      </c>
      <c r="C1845" s="26" t="str">
        <f>IF(_xlfn.XLOOKUP(TRIM(Table1[[#This Row],[Store ID]]), 'Stores Details'!B1847:B1866, 'Stores Details'!G1847:G1866, "") = "Inactive", "Yes", "No")</f>
        <v>No</v>
      </c>
      <c r="D1845" s="14" t="s">
        <v>79</v>
      </c>
      <c r="E1845" s="51">
        <v>45623</v>
      </c>
      <c r="F1845" s="14">
        <v>35</v>
      </c>
      <c r="G1845" s="17">
        <v>31087.350000000002</v>
      </c>
      <c r="H1845" s="27">
        <v>25285.75</v>
      </c>
      <c r="I1845">
        <f>YEAR(Table1[[#This Row],[Date]])</f>
        <v>2024</v>
      </c>
      <c r="J1845" t="str">
        <f>"Q" &amp; ROUNDUP(MONTH(Table1[[#This Row],[Date]])/3, 0) &amp; "'" &amp; RIGHT(YEAR(Table1[[#This Row],[Date]]), 2)</f>
        <v>Q4'24</v>
      </c>
      <c r="K1845" t="str">
        <f>VLOOKUP(Table1[[#This Row],[Store ID]],Table3[[Store ID]:[City]],4,FALSE)</f>
        <v>Kansas City</v>
      </c>
      <c r="L1845" t="str">
        <f>VLOOKUP(Table1[[#This Row],[Product Code]],Table4[[Product Code]:[Brand]],5,FALSE)</f>
        <v>Sony</v>
      </c>
      <c r="M1845" t="str">
        <f>VLOOKUP(Table1[[#This Row],[Product Code]],Table4[[Product Code]:[Product Category]],3,FALSE)</f>
        <v>Accessories</v>
      </c>
      <c r="N1845" t="str">
        <f>_xlfn.XLOOKUP(Table1[[#This Row],[Product Code]],Table4[Product Code],Table4[Subcategory])</f>
        <v>Keyboards</v>
      </c>
    </row>
    <row r="1846" spans="2:14" x14ac:dyDescent="0.3">
      <c r="B1846" s="26" t="s">
        <v>23</v>
      </c>
      <c r="C1846" s="26" t="str">
        <f>IF(_xlfn.XLOOKUP(TRIM(Table1[[#This Row],[Store ID]]), 'Stores Details'!B1848:B1867, 'Stores Details'!G1848:G1867, "") = "Inactive", "Yes", "No")</f>
        <v>No</v>
      </c>
      <c r="D1846" s="14" t="s">
        <v>36</v>
      </c>
      <c r="E1846" s="51">
        <v>45545</v>
      </c>
      <c r="F1846" s="14">
        <v>18</v>
      </c>
      <c r="G1846" s="17">
        <v>13139.64</v>
      </c>
      <c r="H1846" s="27">
        <v>10601.82</v>
      </c>
      <c r="I1846">
        <f>YEAR(Table1[[#This Row],[Date]])</f>
        <v>2024</v>
      </c>
      <c r="J1846" t="str">
        <f>"Q" &amp; ROUNDUP(MONTH(Table1[[#This Row],[Date]])/3, 0) &amp; "'" &amp; RIGHT(YEAR(Table1[[#This Row],[Date]]), 2)</f>
        <v>Q3'24</v>
      </c>
      <c r="K1846" t="str">
        <f>VLOOKUP(Table1[[#This Row],[Store ID]],Table3[[Store ID]:[City]],4,FALSE)</f>
        <v>San Francisco</v>
      </c>
      <c r="L1846" t="str">
        <f>VLOOKUP(Table1[[#This Row],[Product Code]],Table4[[Product Code]:[Brand]],5,FALSE)</f>
        <v>VoltEdge</v>
      </c>
      <c r="M1846" t="str">
        <f>VLOOKUP(Table1[[#This Row],[Product Code]],Table4[[Product Code]:[Product Category]],3,FALSE)</f>
        <v>Gaming Consoles</v>
      </c>
      <c r="N1846" t="str">
        <f>_xlfn.XLOOKUP(Table1[[#This Row],[Product Code]],Table4[Product Code],Table4[Subcategory])</f>
        <v>VR Headsets</v>
      </c>
    </row>
    <row r="1847" spans="2:14" x14ac:dyDescent="0.3">
      <c r="B1847" s="26" t="s">
        <v>28</v>
      </c>
      <c r="C1847" s="26" t="str">
        <f>IF(_xlfn.XLOOKUP(TRIM(Table1[[#This Row],[Store ID]]), 'Stores Details'!B1849:B1868, 'Stores Details'!G1849:G1868, "") = "Inactive", "Yes", "No")</f>
        <v>No</v>
      </c>
      <c r="D1847" s="14" t="s">
        <v>71</v>
      </c>
      <c r="E1847" s="51">
        <v>45118</v>
      </c>
      <c r="F1847" s="14">
        <v>10</v>
      </c>
      <c r="G1847" s="17">
        <v>2592.6999999999998</v>
      </c>
      <c r="H1847" s="27">
        <v>1694.7</v>
      </c>
      <c r="I1847">
        <f>YEAR(Table1[[#This Row],[Date]])</f>
        <v>2023</v>
      </c>
      <c r="J1847" t="str">
        <f>"Q" &amp; ROUNDUP(MONTH(Table1[[#This Row],[Date]])/3, 0) &amp; "'" &amp; RIGHT(YEAR(Table1[[#This Row],[Date]]), 2)</f>
        <v>Q3'23</v>
      </c>
      <c r="K1847" t="str">
        <f>VLOOKUP(Table1[[#This Row],[Store ID]],Table3[[Store ID]:[City]],4,FALSE)</f>
        <v>Portland</v>
      </c>
      <c r="L1847" t="str">
        <f>VLOOKUP(Table1[[#This Row],[Product Code]],Table4[[Product Code]:[Brand]],5,FALSE)</f>
        <v>HP</v>
      </c>
      <c r="M1847" t="str">
        <f>VLOOKUP(Table1[[#This Row],[Product Code]],Table4[[Product Code]:[Product Category]],3,FALSE)</f>
        <v>Smart Gadgets</v>
      </c>
      <c r="N1847" t="str">
        <f>_xlfn.XLOOKUP(Table1[[#This Row],[Product Code]],Table4[Product Code],Table4[Subcategory])</f>
        <v>Smart Speakers</v>
      </c>
    </row>
    <row r="1848" spans="2:14" x14ac:dyDescent="0.3">
      <c r="B1848" s="26" t="s">
        <v>17</v>
      </c>
      <c r="C1848" s="26" t="str">
        <f>IF(_xlfn.XLOOKUP(TRIM(Table1[[#This Row],[Store ID]]), 'Stores Details'!B1850:B1869, 'Stores Details'!G1850:G1869, "") = "Inactive", "Yes", "No")</f>
        <v>No</v>
      </c>
      <c r="D1848" s="14" t="s">
        <v>54</v>
      </c>
      <c r="E1848" s="51">
        <v>45286</v>
      </c>
      <c r="F1848" s="14">
        <v>19</v>
      </c>
      <c r="G1848" s="17">
        <v>26657.19</v>
      </c>
      <c r="H1848" s="27">
        <v>16920.45</v>
      </c>
      <c r="I1848">
        <f>YEAR(Table1[[#This Row],[Date]])</f>
        <v>2023</v>
      </c>
      <c r="J1848" t="str">
        <f>"Q" &amp; ROUNDUP(MONTH(Table1[[#This Row],[Date]])/3, 0) &amp; "'" &amp; RIGHT(YEAR(Table1[[#This Row],[Date]]), 2)</f>
        <v>Q4'23</v>
      </c>
      <c r="K1848" t="str">
        <f>VLOOKUP(Table1[[#This Row],[Store ID]],Table3[[Store ID]:[City]],4,FALSE)</f>
        <v>Richmond</v>
      </c>
      <c r="L1848" t="str">
        <f>VLOOKUP(Table1[[#This Row],[Product Code]],Table4[[Product Code]:[Brand]],5,FALSE)</f>
        <v>Apple</v>
      </c>
      <c r="M1848" t="str">
        <f>VLOOKUP(Table1[[#This Row],[Product Code]],Table4[[Product Code]:[Product Category]],3,FALSE)</f>
        <v>Gaming Consoles</v>
      </c>
      <c r="N1848" t="str">
        <f>_xlfn.XLOOKUP(Table1[[#This Row],[Product Code]],Table4[Product Code],Table4[Subcategory])</f>
        <v>Game Consoles</v>
      </c>
    </row>
    <row r="1849" spans="2:14" x14ac:dyDescent="0.3">
      <c r="B1849" s="26" t="s">
        <v>24</v>
      </c>
      <c r="C1849" s="26" t="str">
        <f>IF(_xlfn.XLOOKUP(TRIM(Table1[[#This Row],[Store ID]]), 'Stores Details'!B1851:B1870, 'Stores Details'!G1851:G1870, "") = "Inactive", "Yes", "No")</f>
        <v>No</v>
      </c>
      <c r="D1849" s="14" t="s">
        <v>68</v>
      </c>
      <c r="E1849" s="51">
        <v>45323</v>
      </c>
      <c r="F1849" s="14">
        <v>31</v>
      </c>
      <c r="G1849" s="17">
        <v>32360.280000000002</v>
      </c>
      <c r="H1849" s="27">
        <v>19965.239999999998</v>
      </c>
      <c r="I1849">
        <f>YEAR(Table1[[#This Row],[Date]])</f>
        <v>2024</v>
      </c>
      <c r="J1849" t="str">
        <f>"Q" &amp; ROUNDUP(MONTH(Table1[[#This Row],[Date]])/3, 0) &amp; "'" &amp; RIGHT(YEAR(Table1[[#This Row],[Date]]), 2)</f>
        <v>Q1'24</v>
      </c>
      <c r="K1849" t="str">
        <f>VLOOKUP(Table1[[#This Row],[Store ID]],Table3[[Store ID]:[City]],4,FALSE)</f>
        <v>Atlanta</v>
      </c>
      <c r="L1849" t="str">
        <f>VLOOKUP(Table1[[#This Row],[Product Code]],Table4[[Product Code]:[Brand]],5,FALSE)</f>
        <v>Apple</v>
      </c>
      <c r="M1849" t="str">
        <f>VLOOKUP(Table1[[#This Row],[Product Code]],Table4[[Product Code]:[Product Category]],3,FALSE)</f>
        <v>Gaming Consoles</v>
      </c>
      <c r="N1849" t="str">
        <f>_xlfn.XLOOKUP(Table1[[#This Row],[Product Code]],Table4[Product Code],Table4[Subcategory])</f>
        <v>VR Headsets</v>
      </c>
    </row>
    <row r="1850" spans="2:14" x14ac:dyDescent="0.3">
      <c r="B1850" s="26" t="s">
        <v>25</v>
      </c>
      <c r="C1850" s="26" t="str">
        <f>IF(_xlfn.XLOOKUP(TRIM(Table1[[#This Row],[Store ID]]), 'Stores Details'!B1852:B1871, 'Stores Details'!G1852:G1871, "") = "Inactive", "Yes", "No")</f>
        <v>No</v>
      </c>
      <c r="D1850" s="14" t="s">
        <v>45</v>
      </c>
      <c r="E1850" s="51">
        <v>45369</v>
      </c>
      <c r="F1850" s="14">
        <v>16</v>
      </c>
      <c r="G1850" s="17">
        <v>10749.6</v>
      </c>
      <c r="H1850" s="27">
        <v>8489.44</v>
      </c>
      <c r="I1850">
        <f>YEAR(Table1[[#This Row],[Date]])</f>
        <v>2024</v>
      </c>
      <c r="J1850" t="str">
        <f>"Q" &amp; ROUNDUP(MONTH(Table1[[#This Row],[Date]])/3, 0) &amp; "'" &amp; RIGHT(YEAR(Table1[[#This Row],[Date]]), 2)</f>
        <v>Q1'24</v>
      </c>
      <c r="K1850" t="str">
        <f>VLOOKUP(Table1[[#This Row],[Store ID]],Table3[[Store ID]:[City]],4,FALSE)</f>
        <v>Dallas</v>
      </c>
      <c r="L1850" t="str">
        <f>VLOOKUP(Table1[[#This Row],[Product Code]],Table4[[Product Code]:[Brand]],5,FALSE)</f>
        <v>VoltEdge</v>
      </c>
      <c r="M1850" t="str">
        <f>VLOOKUP(Table1[[#This Row],[Product Code]],Table4[[Product Code]:[Product Category]],3,FALSE)</f>
        <v>Accessories</v>
      </c>
      <c r="N1850" t="str">
        <f>_xlfn.XLOOKUP(Table1[[#This Row],[Product Code]],Table4[Product Code],Table4[Subcategory])</f>
        <v>Chargers</v>
      </c>
    </row>
    <row r="1851" spans="2:14" x14ac:dyDescent="0.3">
      <c r="B1851" s="26" t="s">
        <v>20</v>
      </c>
      <c r="C1851" s="26" t="str">
        <f>IF(_xlfn.XLOOKUP(TRIM(Table1[[#This Row],[Store ID]]), 'Stores Details'!B1853:B1872, 'Stores Details'!G1853:G1872, "") = "Inactive", "Yes", "No")</f>
        <v>No</v>
      </c>
      <c r="D1851" s="14" t="s">
        <v>44</v>
      </c>
      <c r="E1851" s="51">
        <v>45335</v>
      </c>
      <c r="F1851" s="14">
        <v>24</v>
      </c>
      <c r="G1851" s="17">
        <v>22729.199999999997</v>
      </c>
      <c r="H1851" s="27">
        <v>16017.119999999999</v>
      </c>
      <c r="I1851">
        <f>YEAR(Table1[[#This Row],[Date]])</f>
        <v>2024</v>
      </c>
      <c r="J1851" t="str">
        <f>"Q" &amp; ROUNDUP(MONTH(Table1[[#This Row],[Date]])/3, 0) &amp; "'" &amp; RIGHT(YEAR(Table1[[#This Row],[Date]]), 2)</f>
        <v>Q1'24</v>
      </c>
      <c r="K1851" t="str">
        <f>VLOOKUP(Table1[[#This Row],[Store ID]],Table3[[Store ID]:[City]],4,FALSE)</f>
        <v>Denver</v>
      </c>
      <c r="L1851" t="str">
        <f>VLOOKUP(Table1[[#This Row],[Product Code]],Table4[[Product Code]:[Brand]],5,FALSE)</f>
        <v>Bose</v>
      </c>
      <c r="M1851" t="str">
        <f>VLOOKUP(Table1[[#This Row],[Product Code]],Table4[[Product Code]:[Product Category]],3,FALSE)</f>
        <v>Accessories</v>
      </c>
      <c r="N1851" t="str">
        <f>_xlfn.XLOOKUP(Table1[[#This Row],[Product Code]],Table4[Product Code],Table4[Subcategory])</f>
        <v>Keyboards</v>
      </c>
    </row>
    <row r="1852" spans="2:14" x14ac:dyDescent="0.3">
      <c r="B1852" s="26" t="s">
        <v>14</v>
      </c>
      <c r="C1852" s="26" t="str">
        <f>IF(_xlfn.XLOOKUP(TRIM(Table1[[#This Row],[Store ID]]), 'Stores Details'!B1854:B1873, 'Stores Details'!G1854:G1873, "") = "Inactive", "Yes", "No")</f>
        <v>No</v>
      </c>
      <c r="D1852" s="14" t="s">
        <v>55</v>
      </c>
      <c r="E1852" s="51">
        <v>44972</v>
      </c>
      <c r="F1852" s="14">
        <v>26</v>
      </c>
      <c r="G1852" s="17">
        <v>27395.940000000002</v>
      </c>
      <c r="H1852" s="27">
        <v>16966.82</v>
      </c>
      <c r="I1852">
        <f>YEAR(Table1[[#This Row],[Date]])</f>
        <v>2023</v>
      </c>
      <c r="J1852" t="str">
        <f>"Q" &amp; ROUNDUP(MONTH(Table1[[#This Row],[Date]])/3, 0) &amp; "'" &amp; RIGHT(YEAR(Table1[[#This Row],[Date]]), 2)</f>
        <v>Q1'23</v>
      </c>
      <c r="K1852" t="str">
        <f>VLOOKUP(Table1[[#This Row],[Store ID]],Table3[[Store ID]:[City]],4,FALSE)</f>
        <v>Los Angeles</v>
      </c>
      <c r="L1852" t="str">
        <f>VLOOKUP(Table1[[#This Row],[Product Code]],Table4[[Product Code]:[Brand]],5,FALSE)</f>
        <v>Sony</v>
      </c>
      <c r="M1852" t="str">
        <f>VLOOKUP(Table1[[#This Row],[Product Code]],Table4[[Product Code]:[Product Category]],3,FALSE)</f>
        <v>Smart Gadgets</v>
      </c>
      <c r="N1852" t="str">
        <f>_xlfn.XLOOKUP(Table1[[#This Row],[Product Code]],Table4[Product Code],Table4[Subcategory])</f>
        <v>Fitness Bands</v>
      </c>
    </row>
    <row r="1853" spans="2:14" x14ac:dyDescent="0.3">
      <c r="B1853" s="26" t="s">
        <v>16</v>
      </c>
      <c r="C1853" s="26" t="str">
        <f>IF(_xlfn.XLOOKUP(TRIM(Table1[[#This Row],[Store ID]]), 'Stores Details'!B1855:B1874, 'Stores Details'!G1855:G1874, "") = "Inactive", "Yes", "No")</f>
        <v>No</v>
      </c>
      <c r="D1853" s="14" t="s">
        <v>65</v>
      </c>
      <c r="E1853" s="51">
        <v>45050</v>
      </c>
      <c r="F1853" s="14">
        <v>5</v>
      </c>
      <c r="G1853" s="17">
        <v>7226.5</v>
      </c>
      <c r="H1853" s="27">
        <v>4851.3500000000004</v>
      </c>
      <c r="I1853">
        <f>YEAR(Table1[[#This Row],[Date]])</f>
        <v>2023</v>
      </c>
      <c r="J1853" t="str">
        <f>"Q" &amp; ROUNDUP(MONTH(Table1[[#This Row],[Date]])/3, 0) &amp; "'" &amp; RIGHT(YEAR(Table1[[#This Row],[Date]]), 2)</f>
        <v>Q2'23</v>
      </c>
      <c r="K1853" t="str">
        <f>VLOOKUP(Table1[[#This Row],[Store ID]],Table3[[Store ID]:[City]],4,FALSE)</f>
        <v>Chicago</v>
      </c>
      <c r="L1853" t="str">
        <f>VLOOKUP(Table1[[#This Row],[Product Code]],Table4[[Product Code]:[Brand]],5,FALSE)</f>
        <v>VoltEdge</v>
      </c>
      <c r="M1853" t="str">
        <f>VLOOKUP(Table1[[#This Row],[Product Code]],Table4[[Product Code]:[Product Category]],3,FALSE)</f>
        <v>Smart Gadgets</v>
      </c>
      <c r="N1853" t="str">
        <f>_xlfn.XLOOKUP(Table1[[#This Row],[Product Code]],Table4[Product Code],Table4[Subcategory])</f>
        <v>Smartwatches</v>
      </c>
    </row>
    <row r="1854" spans="2:14" x14ac:dyDescent="0.3">
      <c r="B1854" s="26" t="s">
        <v>26</v>
      </c>
      <c r="C1854" s="26" t="str">
        <f>IF(_xlfn.XLOOKUP(TRIM(Table1[[#This Row],[Store ID]]), 'Stores Details'!B1856:B1875, 'Stores Details'!G1856:G1875, "") = "Inactive", "Yes", "No")</f>
        <v>No</v>
      </c>
      <c r="D1854" s="14" t="s">
        <v>76</v>
      </c>
      <c r="E1854" s="51">
        <v>44975</v>
      </c>
      <c r="F1854" s="14">
        <v>22</v>
      </c>
      <c r="G1854" s="17">
        <v>5025.46</v>
      </c>
      <c r="H1854" s="27">
        <v>4016.32</v>
      </c>
      <c r="I1854">
        <f>YEAR(Table1[[#This Row],[Date]])</f>
        <v>2023</v>
      </c>
      <c r="J1854" t="str">
        <f>"Q" &amp; ROUNDUP(MONTH(Table1[[#This Row],[Date]])/3, 0) &amp; "'" &amp; RIGHT(YEAR(Table1[[#This Row],[Date]]), 2)</f>
        <v>Q1'23</v>
      </c>
      <c r="K1854" t="str">
        <f>VLOOKUP(Table1[[#This Row],[Store ID]],Table3[[Store ID]:[City]],4,FALSE)</f>
        <v>Philadelphia</v>
      </c>
      <c r="L1854" t="str">
        <f>VLOOKUP(Table1[[#This Row],[Product Code]],Table4[[Product Code]:[Brand]],5,FALSE)</f>
        <v>ASUS</v>
      </c>
      <c r="M1854" t="str">
        <f>VLOOKUP(Table1[[#This Row],[Product Code]],Table4[[Product Code]:[Product Category]],3,FALSE)</f>
        <v>Laptops</v>
      </c>
      <c r="N1854" t="str">
        <f>_xlfn.XLOOKUP(Table1[[#This Row],[Product Code]],Table4[Product Code],Table4[Subcategory])</f>
        <v>Ultrabooks</v>
      </c>
    </row>
    <row r="1855" spans="2:14" x14ac:dyDescent="0.3">
      <c r="B1855" s="26" t="s">
        <v>14</v>
      </c>
      <c r="C1855" s="26" t="str">
        <f>IF(_xlfn.XLOOKUP(TRIM(Table1[[#This Row],[Store ID]]), 'Stores Details'!B1857:B1876, 'Stores Details'!G1857:G1876, "") = "Inactive", "Yes", "No")</f>
        <v>No</v>
      </c>
      <c r="D1855" s="14" t="s">
        <v>43</v>
      </c>
      <c r="E1855" s="51">
        <v>45353</v>
      </c>
      <c r="F1855" s="14">
        <v>24</v>
      </c>
      <c r="G1855" s="17">
        <v>31945.68</v>
      </c>
      <c r="H1855" s="27">
        <v>19622.88</v>
      </c>
      <c r="I1855">
        <f>YEAR(Table1[[#This Row],[Date]])</f>
        <v>2024</v>
      </c>
      <c r="J1855" t="str">
        <f>"Q" &amp; ROUNDUP(MONTH(Table1[[#This Row],[Date]])/3, 0) &amp; "'" &amp; RIGHT(YEAR(Table1[[#This Row],[Date]]), 2)</f>
        <v>Q1'24</v>
      </c>
      <c r="K1855" t="str">
        <f>VLOOKUP(Table1[[#This Row],[Store ID]],Table3[[Store ID]:[City]],4,FALSE)</f>
        <v>Los Angeles</v>
      </c>
      <c r="L1855" t="str">
        <f>VLOOKUP(Table1[[#This Row],[Product Code]],Table4[[Product Code]:[Brand]],5,FALSE)</f>
        <v>Apple</v>
      </c>
      <c r="M1855" t="str">
        <f>VLOOKUP(Table1[[#This Row],[Product Code]],Table4[[Product Code]:[Product Category]],3,FALSE)</f>
        <v>Smart Gadgets</v>
      </c>
      <c r="N1855" t="str">
        <f>_xlfn.XLOOKUP(Table1[[#This Row],[Product Code]],Table4[Product Code],Table4[Subcategory])</f>
        <v>Smartwatches</v>
      </c>
    </row>
    <row r="1856" spans="2:14" x14ac:dyDescent="0.3">
      <c r="B1856" s="26" t="s">
        <v>21</v>
      </c>
      <c r="C1856" s="26" t="str">
        <f>IF(_xlfn.XLOOKUP(TRIM(Table1[[#This Row],[Store ID]]), 'Stores Details'!B1858:B1877, 'Stores Details'!G1858:G1877, "") = "Inactive", "Yes", "No")</f>
        <v>No</v>
      </c>
      <c r="D1856" s="14" t="s">
        <v>61</v>
      </c>
      <c r="E1856" s="51">
        <v>45230</v>
      </c>
      <c r="F1856" s="14">
        <v>30</v>
      </c>
      <c r="G1856" s="17">
        <v>10632.6</v>
      </c>
      <c r="H1856" s="27">
        <v>7591.8</v>
      </c>
      <c r="I1856">
        <f>YEAR(Table1[[#This Row],[Date]])</f>
        <v>2023</v>
      </c>
      <c r="J1856" t="str">
        <f>"Q" &amp; ROUNDUP(MONTH(Table1[[#This Row],[Date]])/3, 0) &amp; "'" &amp; RIGHT(YEAR(Table1[[#This Row],[Date]]), 2)</f>
        <v>Q4'23</v>
      </c>
      <c r="K1856" t="str">
        <f>VLOOKUP(Table1[[#This Row],[Store ID]],Table3[[Store ID]:[City]],4,FALSE)</f>
        <v>Raleigh</v>
      </c>
      <c r="L1856" t="str">
        <f>VLOOKUP(Table1[[#This Row],[Product Code]],Table4[[Product Code]:[Brand]],5,FALSE)</f>
        <v>VoltEdge</v>
      </c>
      <c r="M1856" t="str">
        <f>VLOOKUP(Table1[[#This Row],[Product Code]],Table4[[Product Code]:[Product Category]],3,FALSE)</f>
        <v>Headphones</v>
      </c>
      <c r="N1856" t="str">
        <f>_xlfn.XLOOKUP(Table1[[#This Row],[Product Code]],Table4[Product Code],Table4[Subcategory])</f>
        <v>Wired Headphones</v>
      </c>
    </row>
    <row r="1857" spans="2:14" x14ac:dyDescent="0.3">
      <c r="B1857" s="26" t="s">
        <v>19</v>
      </c>
      <c r="C1857" s="26" t="str">
        <f>IF(_xlfn.XLOOKUP(TRIM(Table1[[#This Row],[Store ID]]), 'Stores Details'!B1859:B1878, 'Stores Details'!G1859:G1878, "") = "Inactive", "Yes", "No")</f>
        <v>No</v>
      </c>
      <c r="D1857" s="14" t="s">
        <v>72</v>
      </c>
      <c r="E1857" s="51">
        <v>45171</v>
      </c>
      <c r="F1857" s="14">
        <v>5</v>
      </c>
      <c r="G1857" s="17">
        <v>2682.4</v>
      </c>
      <c r="H1857" s="27">
        <v>1955.1499999999999</v>
      </c>
      <c r="I1857">
        <f>YEAR(Table1[[#This Row],[Date]])</f>
        <v>2023</v>
      </c>
      <c r="J1857" t="str">
        <f>"Q" &amp; ROUNDUP(MONTH(Table1[[#This Row],[Date]])/3, 0) &amp; "'" &amp; RIGHT(YEAR(Table1[[#This Row],[Date]]), 2)</f>
        <v>Q3'23</v>
      </c>
      <c r="K1857" t="str">
        <f>VLOOKUP(Table1[[#This Row],[Store ID]],Table3[[Store ID]:[City]],4,FALSE)</f>
        <v>Honolulu</v>
      </c>
      <c r="L1857" t="str">
        <f>VLOOKUP(Table1[[#This Row],[Product Code]],Table4[[Product Code]:[Brand]],5,FALSE)</f>
        <v>VoltEdge</v>
      </c>
      <c r="M1857" t="str">
        <f>VLOOKUP(Table1[[#This Row],[Product Code]],Table4[[Product Code]:[Product Category]],3,FALSE)</f>
        <v>Gaming Consoles</v>
      </c>
      <c r="N1857" t="str">
        <f>_xlfn.XLOOKUP(Table1[[#This Row],[Product Code]],Table4[Product Code],Table4[Subcategory])</f>
        <v>Game Consoles</v>
      </c>
    </row>
    <row r="1858" spans="2:14" x14ac:dyDescent="0.3">
      <c r="B1858" s="26" t="s">
        <v>24</v>
      </c>
      <c r="C1858" s="26" t="str">
        <f>IF(_xlfn.XLOOKUP(TRIM(Table1[[#This Row],[Store ID]]), 'Stores Details'!B1860:B1879, 'Stores Details'!G1860:G1879, "") = "Inactive", "Yes", "No")</f>
        <v>No</v>
      </c>
      <c r="D1858" s="14" t="s">
        <v>56</v>
      </c>
      <c r="E1858" s="51">
        <v>45059</v>
      </c>
      <c r="F1858" s="14">
        <v>20</v>
      </c>
      <c r="G1858" s="17">
        <v>7651.5999999999995</v>
      </c>
      <c r="H1858" s="27">
        <v>6046.5999999999995</v>
      </c>
      <c r="I1858">
        <f>YEAR(Table1[[#This Row],[Date]])</f>
        <v>2023</v>
      </c>
      <c r="J1858" t="str">
        <f>"Q" &amp; ROUNDUP(MONTH(Table1[[#This Row],[Date]])/3, 0) &amp; "'" &amp; RIGHT(YEAR(Table1[[#This Row],[Date]]), 2)</f>
        <v>Q2'23</v>
      </c>
      <c r="K1858" t="str">
        <f>VLOOKUP(Table1[[#This Row],[Store ID]],Table3[[Store ID]:[City]],4,FALSE)</f>
        <v>Atlanta</v>
      </c>
      <c r="L1858" t="str">
        <f>VLOOKUP(Table1[[#This Row],[Product Code]],Table4[[Product Code]:[Brand]],5,FALSE)</f>
        <v>Samsung</v>
      </c>
      <c r="M1858" t="str">
        <f>VLOOKUP(Table1[[#This Row],[Product Code]],Table4[[Product Code]:[Product Category]],3,FALSE)</f>
        <v>Gaming Consoles</v>
      </c>
      <c r="N1858" t="str">
        <f>_xlfn.XLOOKUP(Table1[[#This Row],[Product Code]],Table4[Product Code],Table4[Subcategory])</f>
        <v>VR Headsets</v>
      </c>
    </row>
    <row r="1859" spans="2:14" x14ac:dyDescent="0.3">
      <c r="B1859" s="26" t="s">
        <v>21</v>
      </c>
      <c r="C1859" s="26" t="str">
        <f>IF(_xlfn.XLOOKUP(TRIM(Table1[[#This Row],[Store ID]]), 'Stores Details'!B1861:B1880, 'Stores Details'!G1861:G1880, "") = "Inactive", "Yes", "No")</f>
        <v>No</v>
      </c>
      <c r="D1859" s="14" t="s">
        <v>68</v>
      </c>
      <c r="E1859" s="51">
        <v>45274</v>
      </c>
      <c r="F1859" s="14">
        <v>29</v>
      </c>
      <c r="G1859" s="17">
        <v>30272.520000000004</v>
      </c>
      <c r="H1859" s="27">
        <v>18677.16</v>
      </c>
      <c r="I1859">
        <f>YEAR(Table1[[#This Row],[Date]])</f>
        <v>2023</v>
      </c>
      <c r="J1859" t="str">
        <f>"Q" &amp; ROUNDUP(MONTH(Table1[[#This Row],[Date]])/3, 0) &amp; "'" &amp; RIGHT(YEAR(Table1[[#This Row],[Date]]), 2)</f>
        <v>Q4'23</v>
      </c>
      <c r="K1859" t="str">
        <f>VLOOKUP(Table1[[#This Row],[Store ID]],Table3[[Store ID]:[City]],4,FALSE)</f>
        <v>Raleigh</v>
      </c>
      <c r="L1859" t="str">
        <f>VLOOKUP(Table1[[#This Row],[Product Code]],Table4[[Product Code]:[Brand]],5,FALSE)</f>
        <v>Apple</v>
      </c>
      <c r="M1859" t="str">
        <f>VLOOKUP(Table1[[#This Row],[Product Code]],Table4[[Product Code]:[Product Category]],3,FALSE)</f>
        <v>Gaming Consoles</v>
      </c>
      <c r="N1859" t="str">
        <f>_xlfn.XLOOKUP(Table1[[#This Row],[Product Code]],Table4[Product Code],Table4[Subcategory])</f>
        <v>VR Headsets</v>
      </c>
    </row>
    <row r="1860" spans="2:14" x14ac:dyDescent="0.3">
      <c r="B1860" s="26" t="s">
        <v>29</v>
      </c>
      <c r="C1860" s="26" t="str">
        <f>IF(_xlfn.XLOOKUP(TRIM(Table1[[#This Row],[Store ID]]), 'Stores Details'!B1862:B1881, 'Stores Details'!G1862:G1881, "") = "Inactive", "Yes", "No")</f>
        <v>No</v>
      </c>
      <c r="D1860" s="14" t="s">
        <v>54</v>
      </c>
      <c r="E1860" s="51">
        <v>45271</v>
      </c>
      <c r="F1860" s="14">
        <v>40</v>
      </c>
      <c r="G1860" s="17">
        <v>56120.4</v>
      </c>
      <c r="H1860" s="27">
        <v>35622</v>
      </c>
      <c r="I1860">
        <f>YEAR(Table1[[#This Row],[Date]])</f>
        <v>2023</v>
      </c>
      <c r="J1860" t="str">
        <f>"Q" &amp; ROUNDUP(MONTH(Table1[[#This Row],[Date]])/3, 0) &amp; "'" &amp; RIGHT(YEAR(Table1[[#This Row],[Date]]), 2)</f>
        <v>Q4'23</v>
      </c>
      <c r="K1860" t="str">
        <f>VLOOKUP(Table1[[#This Row],[Store ID]],Table3[[Store ID]:[City]],4,FALSE)</f>
        <v>Kansas City</v>
      </c>
      <c r="L1860" t="str">
        <f>VLOOKUP(Table1[[#This Row],[Product Code]],Table4[[Product Code]:[Brand]],5,FALSE)</f>
        <v>Apple</v>
      </c>
      <c r="M1860" t="str">
        <f>VLOOKUP(Table1[[#This Row],[Product Code]],Table4[[Product Code]:[Product Category]],3,FALSE)</f>
        <v>Gaming Consoles</v>
      </c>
      <c r="N1860" t="str">
        <f>_xlfn.XLOOKUP(Table1[[#This Row],[Product Code]],Table4[Product Code],Table4[Subcategory])</f>
        <v>Game Consoles</v>
      </c>
    </row>
    <row r="1861" spans="2:14" x14ac:dyDescent="0.3">
      <c r="B1861" s="26" t="s">
        <v>14</v>
      </c>
      <c r="C1861" s="26" t="str">
        <f>IF(_xlfn.XLOOKUP(TRIM(Table1[[#This Row],[Store ID]]), 'Stores Details'!B1863:B1882, 'Stores Details'!G1863:G1882, "") = "Inactive", "Yes", "No")</f>
        <v>No</v>
      </c>
      <c r="D1861" s="14" t="s">
        <v>15</v>
      </c>
      <c r="E1861" s="51">
        <v>45599</v>
      </c>
      <c r="F1861" s="14">
        <v>30</v>
      </c>
      <c r="G1861" s="17">
        <v>16872.3</v>
      </c>
      <c r="H1861" s="27">
        <v>12882.9</v>
      </c>
      <c r="I1861">
        <f>YEAR(Table1[[#This Row],[Date]])</f>
        <v>2024</v>
      </c>
      <c r="J1861" t="str">
        <f>"Q" &amp; ROUNDUP(MONTH(Table1[[#This Row],[Date]])/3, 0) &amp; "'" &amp; RIGHT(YEAR(Table1[[#This Row],[Date]]), 2)</f>
        <v>Q4'24</v>
      </c>
      <c r="K1861" t="str">
        <f>VLOOKUP(Table1[[#This Row],[Store ID]],Table3[[Store ID]:[City]],4,FALSE)</f>
        <v>Los Angeles</v>
      </c>
      <c r="L1861" t="str">
        <f>VLOOKUP(Table1[[#This Row],[Product Code]],Table4[[Product Code]:[Brand]],5,FALSE)</f>
        <v>Bose</v>
      </c>
      <c r="M1861" t="str">
        <f>VLOOKUP(Table1[[#This Row],[Product Code]],Table4[[Product Code]:[Product Category]],3,FALSE)</f>
        <v>Accessories</v>
      </c>
      <c r="N1861" t="str">
        <f>_xlfn.XLOOKUP(Table1[[#This Row],[Product Code]],Table4[Product Code],Table4[Subcategory])</f>
        <v>Mice</v>
      </c>
    </row>
    <row r="1862" spans="2:14" x14ac:dyDescent="0.3">
      <c r="B1862" s="26" t="s">
        <v>19</v>
      </c>
      <c r="C1862" s="26" t="str">
        <f>IF(_xlfn.XLOOKUP(TRIM(Table1[[#This Row],[Store ID]]), 'Stores Details'!B1864:B1883, 'Stores Details'!G1864:G1883, "") = "Inactive", "Yes", "No")</f>
        <v>No</v>
      </c>
      <c r="D1862" s="14" t="s">
        <v>38</v>
      </c>
      <c r="E1862" s="51">
        <v>45434</v>
      </c>
      <c r="F1862" s="14">
        <v>1</v>
      </c>
      <c r="G1862" s="17">
        <v>1170.6400000000001</v>
      </c>
      <c r="H1862" s="27">
        <v>935.17</v>
      </c>
      <c r="I1862">
        <f>YEAR(Table1[[#This Row],[Date]])</f>
        <v>2024</v>
      </c>
      <c r="J1862" t="str">
        <f>"Q" &amp; ROUNDUP(MONTH(Table1[[#This Row],[Date]])/3, 0) &amp; "'" &amp; RIGHT(YEAR(Table1[[#This Row],[Date]]), 2)</f>
        <v>Q2'24</v>
      </c>
      <c r="K1862" t="str">
        <f>VLOOKUP(Table1[[#This Row],[Store ID]],Table3[[Store ID]:[City]],4,FALSE)</f>
        <v>Honolulu</v>
      </c>
      <c r="L1862" t="str">
        <f>VLOOKUP(Table1[[#This Row],[Product Code]],Table4[[Product Code]:[Brand]],5,FALSE)</f>
        <v>HP</v>
      </c>
      <c r="M1862" t="str">
        <f>VLOOKUP(Table1[[#This Row],[Product Code]],Table4[[Product Code]:[Product Category]],3,FALSE)</f>
        <v>Gaming Consoles</v>
      </c>
      <c r="N1862" t="str">
        <f>_xlfn.XLOOKUP(Table1[[#This Row],[Product Code]],Table4[Product Code],Table4[Subcategory])</f>
        <v>Game Consoles</v>
      </c>
    </row>
    <row r="1863" spans="2:14" x14ac:dyDescent="0.3">
      <c r="B1863" s="26" t="s">
        <v>27</v>
      </c>
      <c r="C1863" s="26" t="str">
        <f>IF(_xlfn.XLOOKUP(TRIM(Table1[[#This Row],[Store ID]]), 'Stores Details'!B1865:B1884, 'Stores Details'!G1865:G1884, "") = "Inactive", "Yes", "No")</f>
        <v>No</v>
      </c>
      <c r="D1863" s="14" t="s">
        <v>34</v>
      </c>
      <c r="E1863" s="51">
        <v>45623</v>
      </c>
      <c r="F1863" s="14">
        <v>21</v>
      </c>
      <c r="G1863" s="17">
        <v>6786.15</v>
      </c>
      <c r="H1863" s="27">
        <v>4197.0600000000004</v>
      </c>
      <c r="I1863">
        <f>YEAR(Table1[[#This Row],[Date]])</f>
        <v>2024</v>
      </c>
      <c r="J1863" t="str">
        <f>"Q" &amp; ROUNDUP(MONTH(Table1[[#This Row],[Date]])/3, 0) &amp; "'" &amp; RIGHT(YEAR(Table1[[#This Row],[Date]]), 2)</f>
        <v>Q4'24</v>
      </c>
      <c r="K1863" t="str">
        <f>VLOOKUP(Table1[[#This Row],[Store ID]],Table3[[Store ID]:[City]],4,FALSE)</f>
        <v>New York</v>
      </c>
      <c r="L1863" t="str">
        <f>VLOOKUP(Table1[[#This Row],[Product Code]],Table4[[Product Code]:[Brand]],5,FALSE)</f>
        <v>Samsung</v>
      </c>
      <c r="M1863" t="str">
        <f>VLOOKUP(Table1[[#This Row],[Product Code]],Table4[[Product Code]:[Product Category]],3,FALSE)</f>
        <v>Gaming Consoles</v>
      </c>
      <c r="N1863" t="str">
        <f>_xlfn.XLOOKUP(Table1[[#This Row],[Product Code]],Table4[Product Code],Table4[Subcategory])</f>
        <v>Game Consoles</v>
      </c>
    </row>
    <row r="1864" spans="2:14" x14ac:dyDescent="0.3">
      <c r="B1864" s="26" t="s">
        <v>20</v>
      </c>
      <c r="C1864" s="26" t="str">
        <f>IF(_xlfn.XLOOKUP(TRIM(Table1[[#This Row],[Store ID]]), 'Stores Details'!B1866:B1885, 'Stores Details'!G1866:G1885, "") = "Inactive", "Yes", "No")</f>
        <v>No</v>
      </c>
      <c r="D1864" s="14" t="s">
        <v>62</v>
      </c>
      <c r="E1864" s="51">
        <v>45201</v>
      </c>
      <c r="F1864" s="14">
        <v>22</v>
      </c>
      <c r="G1864" s="17">
        <v>14366</v>
      </c>
      <c r="H1864" s="27">
        <v>10761.3</v>
      </c>
      <c r="I1864">
        <f>YEAR(Table1[[#This Row],[Date]])</f>
        <v>2023</v>
      </c>
      <c r="J1864" t="str">
        <f>"Q" &amp; ROUNDUP(MONTH(Table1[[#This Row],[Date]])/3, 0) &amp; "'" &amp; RIGHT(YEAR(Table1[[#This Row],[Date]]), 2)</f>
        <v>Q4'23</v>
      </c>
      <c r="K1864" t="str">
        <f>VLOOKUP(Table1[[#This Row],[Store ID]],Table3[[Store ID]:[City]],4,FALSE)</f>
        <v>Denver</v>
      </c>
      <c r="L1864" t="str">
        <f>VLOOKUP(Table1[[#This Row],[Product Code]],Table4[[Product Code]:[Brand]],5,FALSE)</f>
        <v>ASUS</v>
      </c>
      <c r="M1864" t="str">
        <f>VLOOKUP(Table1[[#This Row],[Product Code]],Table4[[Product Code]:[Product Category]],3,FALSE)</f>
        <v>Laptops</v>
      </c>
      <c r="N1864" t="str">
        <f>_xlfn.XLOOKUP(Table1[[#This Row],[Product Code]],Table4[Product Code],Table4[Subcategory])</f>
        <v>Gaming Laptops</v>
      </c>
    </row>
    <row r="1865" spans="2:14" x14ac:dyDescent="0.3">
      <c r="B1865" s="26" t="s">
        <v>27</v>
      </c>
      <c r="C1865" s="26" t="str">
        <f>IF(_xlfn.XLOOKUP(TRIM(Table1[[#This Row],[Store ID]]), 'Stores Details'!B1867:B1886, 'Stores Details'!G1867:G1886, "") = "Inactive", "Yes", "No")</f>
        <v>No</v>
      </c>
      <c r="D1865" s="14" t="s">
        <v>55</v>
      </c>
      <c r="E1865" s="51">
        <v>45530</v>
      </c>
      <c r="F1865" s="14">
        <v>8</v>
      </c>
      <c r="G1865" s="17">
        <v>8429.52</v>
      </c>
      <c r="H1865" s="27">
        <v>5220.5600000000004</v>
      </c>
      <c r="I1865">
        <f>YEAR(Table1[[#This Row],[Date]])</f>
        <v>2024</v>
      </c>
      <c r="J1865" t="str">
        <f>"Q" &amp; ROUNDUP(MONTH(Table1[[#This Row],[Date]])/3, 0) &amp; "'" &amp; RIGHT(YEAR(Table1[[#This Row],[Date]]), 2)</f>
        <v>Q3'24</v>
      </c>
      <c r="K1865" t="str">
        <f>VLOOKUP(Table1[[#This Row],[Store ID]],Table3[[Store ID]:[City]],4,FALSE)</f>
        <v>New York</v>
      </c>
      <c r="L1865" t="str">
        <f>VLOOKUP(Table1[[#This Row],[Product Code]],Table4[[Product Code]:[Brand]],5,FALSE)</f>
        <v>Sony</v>
      </c>
      <c r="M1865" t="str">
        <f>VLOOKUP(Table1[[#This Row],[Product Code]],Table4[[Product Code]:[Product Category]],3,FALSE)</f>
        <v>Smart Gadgets</v>
      </c>
      <c r="N1865" t="str">
        <f>_xlfn.XLOOKUP(Table1[[#This Row],[Product Code]],Table4[Product Code],Table4[Subcategory])</f>
        <v>Fitness Bands</v>
      </c>
    </row>
    <row r="1866" spans="2:14" x14ac:dyDescent="0.3">
      <c r="B1866" s="26" t="s">
        <v>20</v>
      </c>
      <c r="C1866" s="26" t="str">
        <f>IF(_xlfn.XLOOKUP(TRIM(Table1[[#This Row],[Store ID]]), 'Stores Details'!B1868:B1887, 'Stores Details'!G1868:G1887, "") = "Inactive", "Yes", "No")</f>
        <v>No</v>
      </c>
      <c r="D1866" s="14" t="s">
        <v>37</v>
      </c>
      <c r="E1866" s="51">
        <v>45427</v>
      </c>
      <c r="F1866" s="14">
        <v>13</v>
      </c>
      <c r="G1866" s="17">
        <v>19128.98</v>
      </c>
      <c r="H1866" s="27">
        <v>12943.449999999999</v>
      </c>
      <c r="I1866">
        <f>YEAR(Table1[[#This Row],[Date]])</f>
        <v>2024</v>
      </c>
      <c r="J1866" t="str">
        <f>"Q" &amp; ROUNDUP(MONTH(Table1[[#This Row],[Date]])/3, 0) &amp; "'" &amp; RIGHT(YEAR(Table1[[#This Row],[Date]]), 2)</f>
        <v>Q2'24</v>
      </c>
      <c r="K1866" t="str">
        <f>VLOOKUP(Table1[[#This Row],[Store ID]],Table3[[Store ID]:[City]],4,FALSE)</f>
        <v>Denver</v>
      </c>
      <c r="L1866" t="str">
        <f>VLOOKUP(Table1[[#This Row],[Product Code]],Table4[[Product Code]:[Brand]],5,FALSE)</f>
        <v>VoltEdge</v>
      </c>
      <c r="M1866" t="str">
        <f>VLOOKUP(Table1[[#This Row],[Product Code]],Table4[[Product Code]:[Product Category]],3,FALSE)</f>
        <v>Smart Gadgets</v>
      </c>
      <c r="N1866" t="str">
        <f>_xlfn.XLOOKUP(Table1[[#This Row],[Product Code]],Table4[Product Code],Table4[Subcategory])</f>
        <v>Fitness Bands</v>
      </c>
    </row>
    <row r="1867" spans="2:14" x14ac:dyDescent="0.3">
      <c r="B1867" s="26" t="s">
        <v>25</v>
      </c>
      <c r="C1867" s="26" t="str">
        <f>IF(_xlfn.XLOOKUP(TRIM(Table1[[#This Row],[Store ID]]), 'Stores Details'!B1869:B1888, 'Stores Details'!G1869:G1888, "") = "Inactive", "Yes", "No")</f>
        <v>No</v>
      </c>
      <c r="D1867" s="14" t="s">
        <v>35</v>
      </c>
      <c r="E1867" s="51">
        <v>45568</v>
      </c>
      <c r="F1867" s="14">
        <v>25</v>
      </c>
      <c r="G1867" s="17">
        <v>9979</v>
      </c>
      <c r="H1867" s="27">
        <v>7541</v>
      </c>
      <c r="I1867">
        <f>YEAR(Table1[[#This Row],[Date]])</f>
        <v>2024</v>
      </c>
      <c r="J1867" t="str">
        <f>"Q" &amp; ROUNDUP(MONTH(Table1[[#This Row],[Date]])/3, 0) &amp; "'" &amp; RIGHT(YEAR(Table1[[#This Row],[Date]]), 2)</f>
        <v>Q4'24</v>
      </c>
      <c r="K1867" t="str">
        <f>VLOOKUP(Table1[[#This Row],[Store ID]],Table3[[Store ID]:[City]],4,FALSE)</f>
        <v>Dallas</v>
      </c>
      <c r="L1867" t="str">
        <f>VLOOKUP(Table1[[#This Row],[Product Code]],Table4[[Product Code]:[Brand]],5,FALSE)</f>
        <v>Dell</v>
      </c>
      <c r="M1867" t="str">
        <f>VLOOKUP(Table1[[#This Row],[Product Code]],Table4[[Product Code]:[Product Category]],3,FALSE)</f>
        <v>Smart Gadgets</v>
      </c>
      <c r="N1867" t="str">
        <f>_xlfn.XLOOKUP(Table1[[#This Row],[Product Code]],Table4[Product Code],Table4[Subcategory])</f>
        <v>Streaming Devices</v>
      </c>
    </row>
    <row r="1868" spans="2:14" x14ac:dyDescent="0.3">
      <c r="B1868" s="26" t="s">
        <v>21</v>
      </c>
      <c r="C1868" s="26" t="str">
        <f>IF(_xlfn.XLOOKUP(TRIM(Table1[[#This Row],[Store ID]]), 'Stores Details'!B1870:B1889, 'Stores Details'!G1870:G1889, "") = "Inactive", "Yes", "No")</f>
        <v>No</v>
      </c>
      <c r="D1868" s="14" t="s">
        <v>15</v>
      </c>
      <c r="E1868" s="51">
        <v>45301</v>
      </c>
      <c r="F1868" s="14">
        <v>11</v>
      </c>
      <c r="G1868" s="17">
        <v>6186.5099999999993</v>
      </c>
      <c r="H1868" s="27">
        <v>4723.7300000000005</v>
      </c>
      <c r="I1868">
        <f>YEAR(Table1[[#This Row],[Date]])</f>
        <v>2024</v>
      </c>
      <c r="J1868" t="str">
        <f>"Q" &amp; ROUNDUP(MONTH(Table1[[#This Row],[Date]])/3, 0) &amp; "'" &amp; RIGHT(YEAR(Table1[[#This Row],[Date]]), 2)</f>
        <v>Q1'24</v>
      </c>
      <c r="K1868" t="str">
        <f>VLOOKUP(Table1[[#This Row],[Store ID]],Table3[[Store ID]:[City]],4,FALSE)</f>
        <v>Raleigh</v>
      </c>
      <c r="L1868" t="str">
        <f>VLOOKUP(Table1[[#This Row],[Product Code]],Table4[[Product Code]:[Brand]],5,FALSE)</f>
        <v>Bose</v>
      </c>
      <c r="M1868" t="str">
        <f>VLOOKUP(Table1[[#This Row],[Product Code]],Table4[[Product Code]:[Product Category]],3,FALSE)</f>
        <v>Accessories</v>
      </c>
      <c r="N1868" t="str">
        <f>_xlfn.XLOOKUP(Table1[[#This Row],[Product Code]],Table4[Product Code],Table4[Subcategory])</f>
        <v>Mice</v>
      </c>
    </row>
    <row r="1869" spans="2:14" x14ac:dyDescent="0.3">
      <c r="B1869" s="26" t="s">
        <v>17</v>
      </c>
      <c r="C1869" s="26" t="str">
        <f>IF(_xlfn.XLOOKUP(TRIM(Table1[[#This Row],[Store ID]]), 'Stores Details'!B1871:B1890, 'Stores Details'!G1871:G1890, "") = "Inactive", "Yes", "No")</f>
        <v>No</v>
      </c>
      <c r="D1869" s="14" t="s">
        <v>42</v>
      </c>
      <c r="E1869" s="51">
        <v>45435</v>
      </c>
      <c r="F1869" s="14">
        <v>9</v>
      </c>
      <c r="G1869" s="17">
        <v>11480.49</v>
      </c>
      <c r="H1869" s="27">
        <v>7158.51</v>
      </c>
      <c r="I1869">
        <f>YEAR(Table1[[#This Row],[Date]])</f>
        <v>2024</v>
      </c>
      <c r="J1869" t="str">
        <f>"Q" &amp; ROUNDUP(MONTH(Table1[[#This Row],[Date]])/3, 0) &amp; "'" &amp; RIGHT(YEAR(Table1[[#This Row],[Date]]), 2)</f>
        <v>Q2'24</v>
      </c>
      <c r="K1869" t="str">
        <f>VLOOKUP(Table1[[#This Row],[Store ID]],Table3[[Store ID]:[City]],4,FALSE)</f>
        <v>Richmond</v>
      </c>
      <c r="L1869" t="str">
        <f>VLOOKUP(Table1[[#This Row],[Product Code]],Table4[[Product Code]:[Brand]],5,FALSE)</f>
        <v>Dell</v>
      </c>
      <c r="M1869" t="str">
        <f>VLOOKUP(Table1[[#This Row],[Product Code]],Table4[[Product Code]:[Product Category]],3,FALSE)</f>
        <v>Headphones</v>
      </c>
      <c r="N1869" t="str">
        <f>_xlfn.XLOOKUP(Table1[[#This Row],[Product Code]],Table4[Product Code],Table4[Subcategory])</f>
        <v>Wired Headphones</v>
      </c>
    </row>
    <row r="1870" spans="2:14" x14ac:dyDescent="0.3">
      <c r="B1870" s="26" t="s">
        <v>23</v>
      </c>
      <c r="C1870" s="26" t="str">
        <f>IF(_xlfn.XLOOKUP(TRIM(Table1[[#This Row],[Store ID]]), 'Stores Details'!B1872:B1891, 'Stores Details'!G1872:G1891, "") = "Inactive", "Yes", "No")</f>
        <v>No</v>
      </c>
      <c r="D1870" s="14" t="s">
        <v>52</v>
      </c>
      <c r="E1870" s="51">
        <v>45133</v>
      </c>
      <c r="F1870" s="14">
        <v>10</v>
      </c>
      <c r="G1870" s="17">
        <v>2696.2</v>
      </c>
      <c r="H1870" s="27">
        <v>1638.8999999999999</v>
      </c>
      <c r="I1870">
        <f>YEAR(Table1[[#This Row],[Date]])</f>
        <v>2023</v>
      </c>
      <c r="J1870" t="str">
        <f>"Q" &amp; ROUNDUP(MONTH(Table1[[#This Row],[Date]])/3, 0) &amp; "'" &amp; RIGHT(YEAR(Table1[[#This Row],[Date]]), 2)</f>
        <v>Q3'23</v>
      </c>
      <c r="K1870" t="str">
        <f>VLOOKUP(Table1[[#This Row],[Store ID]],Table3[[Store ID]:[City]],4,FALSE)</f>
        <v>San Francisco</v>
      </c>
      <c r="L1870" t="str">
        <f>VLOOKUP(Table1[[#This Row],[Product Code]],Table4[[Product Code]:[Brand]],5,FALSE)</f>
        <v>ASUS</v>
      </c>
      <c r="M1870" t="str">
        <f>VLOOKUP(Table1[[#This Row],[Product Code]],Table4[[Product Code]:[Product Category]],3,FALSE)</f>
        <v>Accessories</v>
      </c>
      <c r="N1870" t="str">
        <f>_xlfn.XLOOKUP(Table1[[#This Row],[Product Code]],Table4[Product Code],Table4[Subcategory])</f>
        <v>Chargers</v>
      </c>
    </row>
    <row r="1871" spans="2:14" x14ac:dyDescent="0.3">
      <c r="B1871" s="26" t="s">
        <v>27</v>
      </c>
      <c r="C1871" s="26" t="str">
        <f>IF(_xlfn.XLOOKUP(TRIM(Table1[[#This Row],[Store ID]]), 'Stores Details'!B1873:B1892, 'Stores Details'!G1873:G1892, "") = "Inactive", "Yes", "No")</f>
        <v>No</v>
      </c>
      <c r="D1871" s="14" t="s">
        <v>45</v>
      </c>
      <c r="E1871" s="51">
        <v>45423</v>
      </c>
      <c r="F1871" s="14">
        <v>2</v>
      </c>
      <c r="G1871" s="17">
        <v>1343.7</v>
      </c>
      <c r="H1871" s="27">
        <v>1061.18</v>
      </c>
      <c r="I1871">
        <f>YEAR(Table1[[#This Row],[Date]])</f>
        <v>2024</v>
      </c>
      <c r="J1871" t="str">
        <f>"Q" &amp; ROUNDUP(MONTH(Table1[[#This Row],[Date]])/3, 0) &amp; "'" &amp; RIGHT(YEAR(Table1[[#This Row],[Date]]), 2)</f>
        <v>Q2'24</v>
      </c>
      <c r="K1871" t="str">
        <f>VLOOKUP(Table1[[#This Row],[Store ID]],Table3[[Store ID]:[City]],4,FALSE)</f>
        <v>New York</v>
      </c>
      <c r="L1871" t="str">
        <f>VLOOKUP(Table1[[#This Row],[Product Code]],Table4[[Product Code]:[Brand]],5,FALSE)</f>
        <v>VoltEdge</v>
      </c>
      <c r="M1871" t="str">
        <f>VLOOKUP(Table1[[#This Row],[Product Code]],Table4[[Product Code]:[Product Category]],3,FALSE)</f>
        <v>Accessories</v>
      </c>
      <c r="N1871" t="str">
        <f>_xlfn.XLOOKUP(Table1[[#This Row],[Product Code]],Table4[Product Code],Table4[Subcategory])</f>
        <v>Chargers</v>
      </c>
    </row>
    <row r="1872" spans="2:14" x14ac:dyDescent="0.3">
      <c r="B1872" s="26" t="s">
        <v>22</v>
      </c>
      <c r="C1872" s="26" t="str">
        <f>IF(_xlfn.XLOOKUP(TRIM(Table1[[#This Row],[Store ID]]), 'Stores Details'!B1874:B1893, 'Stores Details'!G1874:G1893, "") = "Inactive", "Yes", "No")</f>
        <v>No</v>
      </c>
      <c r="D1872" s="14" t="s">
        <v>40</v>
      </c>
      <c r="E1872" s="51">
        <v>45613</v>
      </c>
      <c r="F1872" s="14">
        <v>21</v>
      </c>
      <c r="G1872" s="17">
        <v>28429.59</v>
      </c>
      <c r="H1872" s="27">
        <v>20463.66</v>
      </c>
      <c r="I1872">
        <f>YEAR(Table1[[#This Row],[Date]])</f>
        <v>2024</v>
      </c>
      <c r="J1872" t="str">
        <f>"Q" &amp; ROUNDUP(MONTH(Table1[[#This Row],[Date]])/3, 0) &amp; "'" &amp; RIGHT(YEAR(Table1[[#This Row],[Date]]), 2)</f>
        <v>Q4'24</v>
      </c>
      <c r="K1872" t="str">
        <f>VLOOKUP(Table1[[#This Row],[Store ID]],Table3[[Store ID]:[City]],4,FALSE)</f>
        <v>Detroit</v>
      </c>
      <c r="L1872" t="str">
        <f>VLOOKUP(Table1[[#This Row],[Product Code]],Table4[[Product Code]:[Brand]],5,FALSE)</f>
        <v>HP</v>
      </c>
      <c r="M1872" t="str">
        <f>VLOOKUP(Table1[[#This Row],[Product Code]],Table4[[Product Code]:[Product Category]],3,FALSE)</f>
        <v>Gaming Consoles</v>
      </c>
      <c r="N1872" t="str">
        <f>_xlfn.XLOOKUP(Table1[[#This Row],[Product Code]],Table4[Product Code],Table4[Subcategory])</f>
        <v>Game Consoles</v>
      </c>
    </row>
    <row r="1873" spans="2:14" x14ac:dyDescent="0.3">
      <c r="B1873" s="26" t="s">
        <v>21</v>
      </c>
      <c r="C1873" s="26" t="str">
        <f>IF(_xlfn.XLOOKUP(TRIM(Table1[[#This Row],[Store ID]]), 'Stores Details'!B1875:B1894, 'Stores Details'!G1875:G1894, "") = "Inactive", "Yes", "No")</f>
        <v>No</v>
      </c>
      <c r="D1873" s="14" t="s">
        <v>41</v>
      </c>
      <c r="E1873" s="51">
        <v>45378</v>
      </c>
      <c r="F1873" s="14">
        <v>12</v>
      </c>
      <c r="G1873" s="17">
        <v>5768.4</v>
      </c>
      <c r="H1873" s="27">
        <v>3623.2799999999997</v>
      </c>
      <c r="I1873">
        <f>YEAR(Table1[[#This Row],[Date]])</f>
        <v>2024</v>
      </c>
      <c r="J1873" t="str">
        <f>"Q" &amp; ROUNDUP(MONTH(Table1[[#This Row],[Date]])/3, 0) &amp; "'" &amp; RIGHT(YEAR(Table1[[#This Row],[Date]]), 2)</f>
        <v>Q1'24</v>
      </c>
      <c r="K1873" t="str">
        <f>VLOOKUP(Table1[[#This Row],[Store ID]],Table3[[Store ID]:[City]],4,FALSE)</f>
        <v>Raleigh</v>
      </c>
      <c r="L1873" t="str">
        <f>VLOOKUP(Table1[[#This Row],[Product Code]],Table4[[Product Code]:[Brand]],5,FALSE)</f>
        <v>VoltEdge</v>
      </c>
      <c r="M1873" t="str">
        <f>VLOOKUP(Table1[[#This Row],[Product Code]],Table4[[Product Code]:[Product Category]],3,FALSE)</f>
        <v>Laptops</v>
      </c>
      <c r="N1873" t="str">
        <f>_xlfn.XLOOKUP(Table1[[#This Row],[Product Code]],Table4[Product Code],Table4[Subcategory])</f>
        <v>Gaming Laptops</v>
      </c>
    </row>
    <row r="1874" spans="2:14" x14ac:dyDescent="0.3">
      <c r="B1874" s="26" t="s">
        <v>18</v>
      </c>
      <c r="C1874" s="26" t="str">
        <f>IF(_xlfn.XLOOKUP(TRIM(Table1[[#This Row],[Store ID]]), 'Stores Details'!B1876:B1895, 'Stores Details'!G1876:G1895, "") = "Inactive", "Yes", "No")</f>
        <v>No</v>
      </c>
      <c r="D1874" s="14" t="s">
        <v>31</v>
      </c>
      <c r="E1874" s="51">
        <v>45397</v>
      </c>
      <c r="F1874" s="14">
        <v>7</v>
      </c>
      <c r="G1874" s="17">
        <v>4250.6100000000006</v>
      </c>
      <c r="H1874" s="27">
        <v>2606.3799999999997</v>
      </c>
      <c r="I1874">
        <f>YEAR(Table1[[#This Row],[Date]])</f>
        <v>2024</v>
      </c>
      <c r="J1874" t="str">
        <f>"Q" &amp; ROUNDUP(MONTH(Table1[[#This Row],[Date]])/3, 0) &amp; "'" &amp; RIGHT(YEAR(Table1[[#This Row],[Date]]), 2)</f>
        <v>Q2'24</v>
      </c>
      <c r="K1874" t="str">
        <f>VLOOKUP(Table1[[#This Row],[Store ID]],Table3[[Store ID]:[City]],4,FALSE)</f>
        <v>Minneapolis</v>
      </c>
      <c r="L1874" t="str">
        <f>VLOOKUP(Table1[[#This Row],[Product Code]],Table4[[Product Code]:[Brand]],5,FALSE)</f>
        <v>VoltEdge</v>
      </c>
      <c r="M1874" t="str">
        <f>VLOOKUP(Table1[[#This Row],[Product Code]],Table4[[Product Code]:[Product Category]],3,FALSE)</f>
        <v>Laptops</v>
      </c>
      <c r="N1874" t="str">
        <f>_xlfn.XLOOKUP(Table1[[#This Row],[Product Code]],Table4[Product Code],Table4[Subcategory])</f>
        <v>Ultrabooks</v>
      </c>
    </row>
    <row r="1875" spans="2:14" x14ac:dyDescent="0.3">
      <c r="B1875" s="26" t="s">
        <v>21</v>
      </c>
      <c r="C1875" s="26" t="str">
        <f>IF(_xlfn.XLOOKUP(TRIM(Table1[[#This Row],[Store ID]]), 'Stores Details'!B1877:B1896, 'Stores Details'!G1877:G1896, "") = "Inactive", "Yes", "No")</f>
        <v>No</v>
      </c>
      <c r="D1875" s="14" t="s">
        <v>55</v>
      </c>
      <c r="E1875" s="51">
        <v>44972</v>
      </c>
      <c r="F1875" s="14">
        <v>21</v>
      </c>
      <c r="G1875" s="17">
        <v>22127.49</v>
      </c>
      <c r="H1875" s="27">
        <v>13703.970000000001</v>
      </c>
      <c r="I1875">
        <f>YEAR(Table1[[#This Row],[Date]])</f>
        <v>2023</v>
      </c>
      <c r="J1875" t="str">
        <f>"Q" &amp; ROUNDUP(MONTH(Table1[[#This Row],[Date]])/3, 0) &amp; "'" &amp; RIGHT(YEAR(Table1[[#This Row],[Date]]), 2)</f>
        <v>Q1'23</v>
      </c>
      <c r="K1875" t="str">
        <f>VLOOKUP(Table1[[#This Row],[Store ID]],Table3[[Store ID]:[City]],4,FALSE)</f>
        <v>Raleigh</v>
      </c>
      <c r="L1875" t="str">
        <f>VLOOKUP(Table1[[#This Row],[Product Code]],Table4[[Product Code]:[Brand]],5,FALSE)</f>
        <v>Sony</v>
      </c>
      <c r="M1875" t="str">
        <f>VLOOKUP(Table1[[#This Row],[Product Code]],Table4[[Product Code]:[Product Category]],3,FALSE)</f>
        <v>Smart Gadgets</v>
      </c>
      <c r="N1875" t="str">
        <f>_xlfn.XLOOKUP(Table1[[#This Row],[Product Code]],Table4[Product Code],Table4[Subcategory])</f>
        <v>Fitness Bands</v>
      </c>
    </row>
    <row r="1876" spans="2:14" x14ac:dyDescent="0.3">
      <c r="B1876" s="26" t="s">
        <v>19</v>
      </c>
      <c r="C1876" s="26" t="str">
        <f>IF(_xlfn.XLOOKUP(TRIM(Table1[[#This Row],[Store ID]]), 'Stores Details'!B1878:B1897, 'Stores Details'!G1878:G1897, "") = "Inactive", "Yes", "No")</f>
        <v>No</v>
      </c>
      <c r="D1876" s="14" t="s">
        <v>77</v>
      </c>
      <c r="E1876" s="51">
        <v>45198</v>
      </c>
      <c r="F1876" s="14">
        <v>38</v>
      </c>
      <c r="G1876" s="17">
        <v>36672.28</v>
      </c>
      <c r="H1876" s="27">
        <v>28701.399999999998</v>
      </c>
      <c r="I1876">
        <f>YEAR(Table1[[#This Row],[Date]])</f>
        <v>2023</v>
      </c>
      <c r="J1876" t="str">
        <f>"Q" &amp; ROUNDUP(MONTH(Table1[[#This Row],[Date]])/3, 0) &amp; "'" &amp; RIGHT(YEAR(Table1[[#This Row],[Date]]), 2)</f>
        <v>Q3'23</v>
      </c>
      <c r="K1876" t="str">
        <f>VLOOKUP(Table1[[#This Row],[Store ID]],Table3[[Store ID]:[City]],4,FALSE)</f>
        <v>Honolulu</v>
      </c>
      <c r="L1876" t="str">
        <f>VLOOKUP(Table1[[#This Row],[Product Code]],Table4[[Product Code]:[Brand]],5,FALSE)</f>
        <v>VoltEdge</v>
      </c>
      <c r="M1876" t="str">
        <f>VLOOKUP(Table1[[#This Row],[Product Code]],Table4[[Product Code]:[Product Category]],3,FALSE)</f>
        <v>Headphones</v>
      </c>
      <c r="N1876" t="str">
        <f>_xlfn.XLOOKUP(Table1[[#This Row],[Product Code]],Table4[Product Code],Table4[Subcategory])</f>
        <v>Wireless Earbuds</v>
      </c>
    </row>
    <row r="1877" spans="2:14" x14ac:dyDescent="0.3">
      <c r="B1877" s="26" t="s">
        <v>18</v>
      </c>
      <c r="C1877" s="26" t="str">
        <f>IF(_xlfn.XLOOKUP(TRIM(Table1[[#This Row],[Store ID]]), 'Stores Details'!B1879:B1898, 'Stores Details'!G1879:G1898, "") = "Inactive", "Yes", "No")</f>
        <v>No</v>
      </c>
      <c r="D1877" s="14" t="s">
        <v>32</v>
      </c>
      <c r="E1877" s="51">
        <v>45579</v>
      </c>
      <c r="F1877" s="14">
        <v>29</v>
      </c>
      <c r="G1877" s="17">
        <v>5306.42</v>
      </c>
      <c r="H1877" s="27">
        <v>4031.29</v>
      </c>
      <c r="I1877">
        <f>YEAR(Table1[[#This Row],[Date]])</f>
        <v>2024</v>
      </c>
      <c r="J1877" t="str">
        <f>"Q" &amp; ROUNDUP(MONTH(Table1[[#This Row],[Date]])/3, 0) &amp; "'" &amp; RIGHT(YEAR(Table1[[#This Row],[Date]]), 2)</f>
        <v>Q4'24</v>
      </c>
      <c r="K1877" t="str">
        <f>VLOOKUP(Table1[[#This Row],[Store ID]],Table3[[Store ID]:[City]],4,FALSE)</f>
        <v>Minneapolis</v>
      </c>
      <c r="L1877" t="str">
        <f>VLOOKUP(Table1[[#This Row],[Product Code]],Table4[[Product Code]:[Brand]],5,FALSE)</f>
        <v>Sony</v>
      </c>
      <c r="M1877" t="str">
        <f>VLOOKUP(Table1[[#This Row],[Product Code]],Table4[[Product Code]:[Product Category]],3,FALSE)</f>
        <v>Accessories</v>
      </c>
      <c r="N1877" t="str">
        <f>_xlfn.XLOOKUP(Table1[[#This Row],[Product Code]],Table4[Product Code],Table4[Subcategory])</f>
        <v>Chargers</v>
      </c>
    </row>
    <row r="1878" spans="2:14" x14ac:dyDescent="0.3">
      <c r="B1878" s="26" t="s">
        <v>14</v>
      </c>
      <c r="C1878" s="26" t="str">
        <f>IF(_xlfn.XLOOKUP(TRIM(Table1[[#This Row],[Store ID]]), 'Stores Details'!B1880:B1899, 'Stores Details'!G1880:G1899, "") = "Inactive", "Yes", "No")</f>
        <v>No</v>
      </c>
      <c r="D1878" s="14" t="s">
        <v>58</v>
      </c>
      <c r="E1878" s="51">
        <v>45266</v>
      </c>
      <c r="F1878" s="14">
        <v>24</v>
      </c>
      <c r="G1878" s="17">
        <v>21073.68</v>
      </c>
      <c r="H1878" s="27">
        <v>14519.28</v>
      </c>
      <c r="I1878">
        <f>YEAR(Table1[[#This Row],[Date]])</f>
        <v>2023</v>
      </c>
      <c r="J1878" t="str">
        <f>"Q" &amp; ROUNDUP(MONTH(Table1[[#This Row],[Date]])/3, 0) &amp; "'" &amp; RIGHT(YEAR(Table1[[#This Row],[Date]]), 2)</f>
        <v>Q4'23</v>
      </c>
      <c r="K1878" t="str">
        <f>VLOOKUP(Table1[[#This Row],[Store ID]],Table3[[Store ID]:[City]],4,FALSE)</f>
        <v>Los Angeles</v>
      </c>
      <c r="L1878" t="str">
        <f>VLOOKUP(Table1[[#This Row],[Product Code]],Table4[[Product Code]:[Brand]],5,FALSE)</f>
        <v>Sony</v>
      </c>
      <c r="M1878" t="str">
        <f>VLOOKUP(Table1[[#This Row],[Product Code]],Table4[[Product Code]:[Product Category]],3,FALSE)</f>
        <v>Accessories</v>
      </c>
      <c r="N1878" t="str">
        <f>_xlfn.XLOOKUP(Table1[[#This Row],[Product Code]],Table4[Product Code],Table4[Subcategory])</f>
        <v>Chargers</v>
      </c>
    </row>
    <row r="1879" spans="2:14" x14ac:dyDescent="0.3">
      <c r="B1879" s="26" t="s">
        <v>20</v>
      </c>
      <c r="C1879" s="26" t="str">
        <f>IF(_xlfn.XLOOKUP(TRIM(Table1[[#This Row],[Store ID]]), 'Stores Details'!B1881:B1900, 'Stores Details'!G1881:G1900, "") = "Inactive", "Yes", "No")</f>
        <v>No</v>
      </c>
      <c r="D1879" s="14" t="s">
        <v>54</v>
      </c>
      <c r="E1879" s="51">
        <v>45221</v>
      </c>
      <c r="F1879" s="14">
        <v>34</v>
      </c>
      <c r="G1879" s="17">
        <v>47702.34</v>
      </c>
      <c r="H1879" s="27">
        <v>30278.699999999997</v>
      </c>
      <c r="I1879">
        <f>YEAR(Table1[[#This Row],[Date]])</f>
        <v>2023</v>
      </c>
      <c r="J1879" t="str">
        <f>"Q" &amp; ROUNDUP(MONTH(Table1[[#This Row],[Date]])/3, 0) &amp; "'" &amp; RIGHT(YEAR(Table1[[#This Row],[Date]]), 2)</f>
        <v>Q4'23</v>
      </c>
      <c r="K1879" t="str">
        <f>VLOOKUP(Table1[[#This Row],[Store ID]],Table3[[Store ID]:[City]],4,FALSE)</f>
        <v>Denver</v>
      </c>
      <c r="L1879" t="str">
        <f>VLOOKUP(Table1[[#This Row],[Product Code]],Table4[[Product Code]:[Brand]],5,FALSE)</f>
        <v>Apple</v>
      </c>
      <c r="M1879" t="str">
        <f>VLOOKUP(Table1[[#This Row],[Product Code]],Table4[[Product Code]:[Product Category]],3,FALSE)</f>
        <v>Gaming Consoles</v>
      </c>
      <c r="N1879" t="str">
        <f>_xlfn.XLOOKUP(Table1[[#This Row],[Product Code]],Table4[Product Code],Table4[Subcategory])</f>
        <v>Game Consoles</v>
      </c>
    </row>
    <row r="1880" spans="2:14" x14ac:dyDescent="0.3">
      <c r="B1880" s="26" t="s">
        <v>14</v>
      </c>
      <c r="C1880" s="26" t="str">
        <f>IF(_xlfn.XLOOKUP(TRIM(Table1[[#This Row],[Store ID]]), 'Stores Details'!B1882:B1901, 'Stores Details'!G1882:G1901, "") = "Inactive", "Yes", "No")</f>
        <v>No</v>
      </c>
      <c r="D1880" s="14" t="s">
        <v>61</v>
      </c>
      <c r="E1880" s="51">
        <v>45148</v>
      </c>
      <c r="F1880" s="14">
        <v>18</v>
      </c>
      <c r="G1880" s="17">
        <v>6379.56</v>
      </c>
      <c r="H1880" s="27">
        <v>4555.08</v>
      </c>
      <c r="I1880">
        <f>YEAR(Table1[[#This Row],[Date]])</f>
        <v>2023</v>
      </c>
      <c r="J1880" t="str">
        <f>"Q" &amp; ROUNDUP(MONTH(Table1[[#This Row],[Date]])/3, 0) &amp; "'" &amp; RIGHT(YEAR(Table1[[#This Row],[Date]]), 2)</f>
        <v>Q3'23</v>
      </c>
      <c r="K1880" t="str">
        <f>VLOOKUP(Table1[[#This Row],[Store ID]],Table3[[Store ID]:[City]],4,FALSE)</f>
        <v>Los Angeles</v>
      </c>
      <c r="L1880" t="str">
        <f>VLOOKUP(Table1[[#This Row],[Product Code]],Table4[[Product Code]:[Brand]],5,FALSE)</f>
        <v>VoltEdge</v>
      </c>
      <c r="M1880" t="str">
        <f>VLOOKUP(Table1[[#This Row],[Product Code]],Table4[[Product Code]:[Product Category]],3,FALSE)</f>
        <v>Headphones</v>
      </c>
      <c r="N1880" t="str">
        <f>_xlfn.XLOOKUP(Table1[[#This Row],[Product Code]],Table4[Product Code],Table4[Subcategory])</f>
        <v>Wired Headphones</v>
      </c>
    </row>
    <row r="1881" spans="2:14" x14ac:dyDescent="0.3">
      <c r="B1881" s="26" t="s">
        <v>30</v>
      </c>
      <c r="C1881" s="26" t="str">
        <f>IF(_xlfn.XLOOKUP(TRIM(Table1[[#This Row],[Store ID]]), 'Stores Details'!B1883:B1902, 'Stores Details'!G1883:G1902, "") = "Inactive", "Yes", "No")</f>
        <v>No</v>
      </c>
      <c r="D1881" s="14" t="s">
        <v>52</v>
      </c>
      <c r="E1881" s="51">
        <v>45092</v>
      </c>
      <c r="F1881" s="14">
        <v>18</v>
      </c>
      <c r="G1881" s="17">
        <v>4853.16</v>
      </c>
      <c r="H1881" s="27">
        <v>2950.0199999999995</v>
      </c>
      <c r="I1881">
        <f>YEAR(Table1[[#This Row],[Date]])</f>
        <v>2023</v>
      </c>
      <c r="J1881" t="str">
        <f>"Q" &amp; ROUNDUP(MONTH(Table1[[#This Row],[Date]])/3, 0) &amp; "'" &amp; RIGHT(YEAR(Table1[[#This Row],[Date]]), 2)</f>
        <v>Q2'23</v>
      </c>
      <c r="K1881" t="str">
        <f>VLOOKUP(Table1[[#This Row],[Store ID]],Table3[[Store ID]:[City]],4,FALSE)</f>
        <v>Nashville</v>
      </c>
      <c r="L1881" t="str">
        <f>VLOOKUP(Table1[[#This Row],[Product Code]],Table4[[Product Code]:[Brand]],5,FALSE)</f>
        <v>ASUS</v>
      </c>
      <c r="M1881" t="str">
        <f>VLOOKUP(Table1[[#This Row],[Product Code]],Table4[[Product Code]:[Product Category]],3,FALSE)</f>
        <v>Accessories</v>
      </c>
      <c r="N1881" t="str">
        <f>_xlfn.XLOOKUP(Table1[[#This Row],[Product Code]],Table4[Product Code],Table4[Subcategory])</f>
        <v>Chargers</v>
      </c>
    </row>
    <row r="1882" spans="2:14" x14ac:dyDescent="0.3">
      <c r="B1882" s="26" t="s">
        <v>22</v>
      </c>
      <c r="C1882" s="26" t="str">
        <f>IF(_xlfn.XLOOKUP(TRIM(Table1[[#This Row],[Store ID]]), 'Stores Details'!B1884:B1903, 'Stores Details'!G1884:G1903, "") = "Inactive", "Yes", "No")</f>
        <v>No</v>
      </c>
      <c r="D1882" s="14" t="s">
        <v>33</v>
      </c>
      <c r="E1882" s="51">
        <v>45427</v>
      </c>
      <c r="F1882" s="14">
        <v>15</v>
      </c>
      <c r="G1882" s="17">
        <v>3549.15</v>
      </c>
      <c r="H1882" s="27">
        <v>2747.5499999999997</v>
      </c>
      <c r="I1882">
        <f>YEAR(Table1[[#This Row],[Date]])</f>
        <v>2024</v>
      </c>
      <c r="J1882" t="str">
        <f>"Q" &amp; ROUNDUP(MONTH(Table1[[#This Row],[Date]])/3, 0) &amp; "'" &amp; RIGHT(YEAR(Table1[[#This Row],[Date]]), 2)</f>
        <v>Q2'24</v>
      </c>
      <c r="K1882" t="str">
        <f>VLOOKUP(Table1[[#This Row],[Store ID]],Table3[[Store ID]:[City]],4,FALSE)</f>
        <v>Detroit</v>
      </c>
      <c r="L1882" t="str">
        <f>VLOOKUP(Table1[[#This Row],[Product Code]],Table4[[Product Code]:[Brand]],5,FALSE)</f>
        <v>VoltEdge</v>
      </c>
      <c r="M1882" t="str">
        <f>VLOOKUP(Table1[[#This Row],[Product Code]],Table4[[Product Code]:[Product Category]],3,FALSE)</f>
        <v>Headphones</v>
      </c>
      <c r="N1882" t="str">
        <f>_xlfn.XLOOKUP(Table1[[#This Row],[Product Code]],Table4[Product Code],Table4[Subcategory])</f>
        <v>Wired Headphones</v>
      </c>
    </row>
    <row r="1883" spans="2:14" x14ac:dyDescent="0.3">
      <c r="B1883" s="26" t="s">
        <v>16</v>
      </c>
      <c r="C1883" s="26" t="str">
        <f>IF(_xlfn.XLOOKUP(TRIM(Table1[[#This Row],[Store ID]]), 'Stores Details'!B1885:B1904, 'Stores Details'!G1885:G1904, "") = "Inactive", "Yes", "No")</f>
        <v>No</v>
      </c>
      <c r="D1883" s="14" t="s">
        <v>44</v>
      </c>
      <c r="E1883" s="51">
        <v>45482</v>
      </c>
      <c r="F1883" s="14">
        <v>5</v>
      </c>
      <c r="G1883" s="17">
        <v>4735.25</v>
      </c>
      <c r="H1883" s="27">
        <v>3336.9</v>
      </c>
      <c r="I1883">
        <f>YEAR(Table1[[#This Row],[Date]])</f>
        <v>2024</v>
      </c>
      <c r="J1883" t="str">
        <f>"Q" &amp; ROUNDUP(MONTH(Table1[[#This Row],[Date]])/3, 0) &amp; "'" &amp; RIGHT(YEAR(Table1[[#This Row],[Date]]), 2)</f>
        <v>Q3'24</v>
      </c>
      <c r="K1883" t="str">
        <f>VLOOKUP(Table1[[#This Row],[Store ID]],Table3[[Store ID]:[City]],4,FALSE)</f>
        <v>Chicago</v>
      </c>
      <c r="L1883" t="str">
        <f>VLOOKUP(Table1[[#This Row],[Product Code]],Table4[[Product Code]:[Brand]],5,FALSE)</f>
        <v>Bose</v>
      </c>
      <c r="M1883" t="str">
        <f>VLOOKUP(Table1[[#This Row],[Product Code]],Table4[[Product Code]:[Product Category]],3,FALSE)</f>
        <v>Accessories</v>
      </c>
      <c r="N1883" t="str">
        <f>_xlfn.XLOOKUP(Table1[[#This Row],[Product Code]],Table4[Product Code],Table4[Subcategory])</f>
        <v>Keyboards</v>
      </c>
    </row>
    <row r="1884" spans="2:14" x14ac:dyDescent="0.3">
      <c r="B1884" s="26" t="s">
        <v>23</v>
      </c>
      <c r="C1884" s="26" t="str">
        <f>IF(_xlfn.XLOOKUP(TRIM(Table1[[#This Row],[Store ID]]), 'Stores Details'!B1886:B1905, 'Stores Details'!G1886:G1905, "") = "Inactive", "Yes", "No")</f>
        <v>No</v>
      </c>
      <c r="D1884" s="14" t="s">
        <v>53</v>
      </c>
      <c r="E1884" s="51">
        <v>45238</v>
      </c>
      <c r="F1884" s="14">
        <v>34</v>
      </c>
      <c r="G1884" s="17">
        <v>2713.54</v>
      </c>
      <c r="H1884" s="27">
        <v>2176.6799999999998</v>
      </c>
      <c r="I1884">
        <f>YEAR(Table1[[#This Row],[Date]])</f>
        <v>2023</v>
      </c>
      <c r="J1884" t="str">
        <f>"Q" &amp; ROUNDUP(MONTH(Table1[[#This Row],[Date]])/3, 0) &amp; "'" &amp; RIGHT(YEAR(Table1[[#This Row],[Date]]), 2)</f>
        <v>Q4'23</v>
      </c>
      <c r="K1884" t="str">
        <f>VLOOKUP(Table1[[#This Row],[Store ID]],Table3[[Store ID]:[City]],4,FALSE)</f>
        <v>San Francisco</v>
      </c>
      <c r="L1884" t="str">
        <f>VLOOKUP(Table1[[#This Row],[Product Code]],Table4[[Product Code]:[Brand]],5,FALSE)</f>
        <v>HP</v>
      </c>
      <c r="M1884" t="str">
        <f>VLOOKUP(Table1[[#This Row],[Product Code]],Table4[[Product Code]:[Product Category]],3,FALSE)</f>
        <v>Laptops</v>
      </c>
      <c r="N1884" t="str">
        <f>_xlfn.XLOOKUP(Table1[[#This Row],[Product Code]],Table4[Product Code],Table4[Subcategory])</f>
        <v>Ultrabooks</v>
      </c>
    </row>
    <row r="1885" spans="2:14" x14ac:dyDescent="0.3">
      <c r="B1885" s="26" t="s">
        <v>17</v>
      </c>
      <c r="C1885" s="26" t="str">
        <f>IF(_xlfn.XLOOKUP(TRIM(Table1[[#This Row],[Store ID]]), 'Stores Details'!B1887:B1906, 'Stores Details'!G1887:G1906, "") = "Inactive", "Yes", "No")</f>
        <v>No</v>
      </c>
      <c r="D1885" s="14" t="s">
        <v>75</v>
      </c>
      <c r="E1885" s="51">
        <v>45025</v>
      </c>
      <c r="F1885" s="14">
        <v>3</v>
      </c>
      <c r="G1885" s="17">
        <v>489.15000000000003</v>
      </c>
      <c r="H1885" s="27">
        <v>378.33</v>
      </c>
      <c r="I1885">
        <f>YEAR(Table1[[#This Row],[Date]])</f>
        <v>2023</v>
      </c>
      <c r="J1885" t="str">
        <f>"Q" &amp; ROUNDUP(MONTH(Table1[[#This Row],[Date]])/3, 0) &amp; "'" &amp; RIGHT(YEAR(Table1[[#This Row],[Date]]), 2)</f>
        <v>Q2'23</v>
      </c>
      <c r="K1885" t="str">
        <f>VLOOKUP(Table1[[#This Row],[Store ID]],Table3[[Store ID]:[City]],4,FALSE)</f>
        <v>Richmond</v>
      </c>
      <c r="L1885" t="str">
        <f>VLOOKUP(Table1[[#This Row],[Product Code]],Table4[[Product Code]:[Brand]],5,FALSE)</f>
        <v>VoltEdge</v>
      </c>
      <c r="M1885" t="str">
        <f>VLOOKUP(Table1[[#This Row],[Product Code]],Table4[[Product Code]:[Product Category]],3,FALSE)</f>
        <v>Accessories</v>
      </c>
      <c r="N1885" t="str">
        <f>_xlfn.XLOOKUP(Table1[[#This Row],[Product Code]],Table4[Product Code],Table4[Subcategory])</f>
        <v>Keyboards</v>
      </c>
    </row>
    <row r="1886" spans="2:14" x14ac:dyDescent="0.3">
      <c r="B1886" s="26" t="s">
        <v>14</v>
      </c>
      <c r="C1886" s="26" t="str">
        <f>IF(_xlfn.XLOOKUP(TRIM(Table1[[#This Row],[Store ID]]), 'Stores Details'!B1888:B1907, 'Stores Details'!G1888:G1907, "") = "Inactive", "Yes", "No")</f>
        <v>No</v>
      </c>
      <c r="D1886" s="14" t="s">
        <v>44</v>
      </c>
      <c r="E1886" s="51">
        <v>45486</v>
      </c>
      <c r="F1886" s="14">
        <v>3</v>
      </c>
      <c r="G1886" s="17">
        <v>2841.1499999999996</v>
      </c>
      <c r="H1886" s="27">
        <v>2002.1399999999999</v>
      </c>
      <c r="I1886">
        <f>YEAR(Table1[[#This Row],[Date]])</f>
        <v>2024</v>
      </c>
      <c r="J1886" t="str">
        <f>"Q" &amp; ROUNDUP(MONTH(Table1[[#This Row],[Date]])/3, 0) &amp; "'" &amp; RIGHT(YEAR(Table1[[#This Row],[Date]]), 2)</f>
        <v>Q3'24</v>
      </c>
      <c r="K1886" t="str">
        <f>VLOOKUP(Table1[[#This Row],[Store ID]],Table3[[Store ID]:[City]],4,FALSE)</f>
        <v>Los Angeles</v>
      </c>
      <c r="L1886" t="str">
        <f>VLOOKUP(Table1[[#This Row],[Product Code]],Table4[[Product Code]:[Brand]],5,FALSE)</f>
        <v>Bose</v>
      </c>
      <c r="M1886" t="str">
        <f>VLOOKUP(Table1[[#This Row],[Product Code]],Table4[[Product Code]:[Product Category]],3,FALSE)</f>
        <v>Accessories</v>
      </c>
      <c r="N1886" t="str">
        <f>_xlfn.XLOOKUP(Table1[[#This Row],[Product Code]],Table4[Product Code],Table4[Subcategory])</f>
        <v>Keyboards</v>
      </c>
    </row>
    <row r="1887" spans="2:14" x14ac:dyDescent="0.3">
      <c r="B1887" s="26" t="s">
        <v>16</v>
      </c>
      <c r="C1887" s="26" t="str">
        <f>IF(_xlfn.XLOOKUP(TRIM(Table1[[#This Row],[Store ID]]), 'Stores Details'!B1889:B1908, 'Stores Details'!G1889:G1908, "") = "Inactive", "Yes", "No")</f>
        <v>No</v>
      </c>
      <c r="D1887" s="14" t="s">
        <v>44</v>
      </c>
      <c r="E1887" s="51">
        <v>45587</v>
      </c>
      <c r="F1887" s="14">
        <v>33</v>
      </c>
      <c r="G1887" s="17">
        <v>31252.649999999998</v>
      </c>
      <c r="H1887" s="27">
        <v>22023.54</v>
      </c>
      <c r="I1887">
        <f>YEAR(Table1[[#This Row],[Date]])</f>
        <v>2024</v>
      </c>
      <c r="J1887" t="str">
        <f>"Q" &amp; ROUNDUP(MONTH(Table1[[#This Row],[Date]])/3, 0) &amp; "'" &amp; RIGHT(YEAR(Table1[[#This Row],[Date]]), 2)</f>
        <v>Q4'24</v>
      </c>
      <c r="K1887" t="str">
        <f>VLOOKUP(Table1[[#This Row],[Store ID]],Table3[[Store ID]:[City]],4,FALSE)</f>
        <v>Chicago</v>
      </c>
      <c r="L1887" t="str">
        <f>VLOOKUP(Table1[[#This Row],[Product Code]],Table4[[Product Code]:[Brand]],5,FALSE)</f>
        <v>Bose</v>
      </c>
      <c r="M1887" t="str">
        <f>VLOOKUP(Table1[[#This Row],[Product Code]],Table4[[Product Code]:[Product Category]],3,FALSE)</f>
        <v>Accessories</v>
      </c>
      <c r="N1887" t="str">
        <f>_xlfn.XLOOKUP(Table1[[#This Row],[Product Code]],Table4[Product Code],Table4[Subcategory])</f>
        <v>Keyboards</v>
      </c>
    </row>
    <row r="1888" spans="2:14" x14ac:dyDescent="0.3">
      <c r="B1888" s="26" t="s">
        <v>21</v>
      </c>
      <c r="C1888" s="26" t="str">
        <f>IF(_xlfn.XLOOKUP(TRIM(Table1[[#This Row],[Store ID]]), 'Stores Details'!B1890:B1909, 'Stores Details'!G1890:G1909, "") = "Inactive", "Yes", "No")</f>
        <v>No</v>
      </c>
      <c r="D1888" s="14" t="s">
        <v>52</v>
      </c>
      <c r="E1888" s="51">
        <v>45077</v>
      </c>
      <c r="F1888" s="14">
        <v>4</v>
      </c>
      <c r="G1888" s="17">
        <v>1078.48</v>
      </c>
      <c r="H1888" s="27">
        <v>655.56</v>
      </c>
      <c r="I1888">
        <f>YEAR(Table1[[#This Row],[Date]])</f>
        <v>2023</v>
      </c>
      <c r="J1888" t="str">
        <f>"Q" &amp; ROUNDUP(MONTH(Table1[[#This Row],[Date]])/3, 0) &amp; "'" &amp; RIGHT(YEAR(Table1[[#This Row],[Date]]), 2)</f>
        <v>Q2'23</v>
      </c>
      <c r="K1888" t="str">
        <f>VLOOKUP(Table1[[#This Row],[Store ID]],Table3[[Store ID]:[City]],4,FALSE)</f>
        <v>Raleigh</v>
      </c>
      <c r="L1888" t="str">
        <f>VLOOKUP(Table1[[#This Row],[Product Code]],Table4[[Product Code]:[Brand]],5,FALSE)</f>
        <v>ASUS</v>
      </c>
      <c r="M1888" t="str">
        <f>VLOOKUP(Table1[[#This Row],[Product Code]],Table4[[Product Code]:[Product Category]],3,FALSE)</f>
        <v>Accessories</v>
      </c>
      <c r="N1888" t="str">
        <f>_xlfn.XLOOKUP(Table1[[#This Row],[Product Code]],Table4[Product Code],Table4[Subcategory])</f>
        <v>Chargers</v>
      </c>
    </row>
    <row r="1889" spans="2:14" x14ac:dyDescent="0.3">
      <c r="B1889" s="26" t="s">
        <v>23</v>
      </c>
      <c r="C1889" s="26" t="str">
        <f>IF(_xlfn.XLOOKUP(TRIM(Table1[[#This Row],[Store ID]]), 'Stores Details'!B1891:B1910, 'Stores Details'!G1891:G1910, "") = "Inactive", "Yes", "No")</f>
        <v>No</v>
      </c>
      <c r="D1889" s="14" t="s">
        <v>45</v>
      </c>
      <c r="E1889" s="51">
        <v>45356</v>
      </c>
      <c r="F1889" s="14">
        <v>25</v>
      </c>
      <c r="G1889" s="17">
        <v>16796.25</v>
      </c>
      <c r="H1889" s="27">
        <v>13264.75</v>
      </c>
      <c r="I1889">
        <f>YEAR(Table1[[#This Row],[Date]])</f>
        <v>2024</v>
      </c>
      <c r="J1889" t="str">
        <f>"Q" &amp; ROUNDUP(MONTH(Table1[[#This Row],[Date]])/3, 0) &amp; "'" &amp; RIGHT(YEAR(Table1[[#This Row],[Date]]), 2)</f>
        <v>Q1'24</v>
      </c>
      <c r="K1889" t="str">
        <f>VLOOKUP(Table1[[#This Row],[Store ID]],Table3[[Store ID]:[City]],4,FALSE)</f>
        <v>San Francisco</v>
      </c>
      <c r="L1889" t="str">
        <f>VLOOKUP(Table1[[#This Row],[Product Code]],Table4[[Product Code]:[Brand]],5,FALSE)</f>
        <v>VoltEdge</v>
      </c>
      <c r="M1889" t="str">
        <f>VLOOKUP(Table1[[#This Row],[Product Code]],Table4[[Product Code]:[Product Category]],3,FALSE)</f>
        <v>Accessories</v>
      </c>
      <c r="N1889" t="str">
        <f>_xlfn.XLOOKUP(Table1[[#This Row],[Product Code]],Table4[Product Code],Table4[Subcategory])</f>
        <v>Chargers</v>
      </c>
    </row>
    <row r="1890" spans="2:14" x14ac:dyDescent="0.3">
      <c r="B1890" s="26" t="s">
        <v>19</v>
      </c>
      <c r="C1890" s="26" t="str">
        <f>IF(_xlfn.XLOOKUP(TRIM(Table1[[#This Row],[Store ID]]), 'Stores Details'!B1892:B1911, 'Stores Details'!G1892:G1911, "") = "Inactive", "Yes", "No")</f>
        <v>No</v>
      </c>
      <c r="D1890" s="14" t="s">
        <v>77</v>
      </c>
      <c r="E1890" s="51">
        <v>45127</v>
      </c>
      <c r="F1890" s="14">
        <v>22</v>
      </c>
      <c r="G1890" s="17">
        <v>21231.32</v>
      </c>
      <c r="H1890" s="27">
        <v>16616.599999999999</v>
      </c>
      <c r="I1890">
        <f>YEAR(Table1[[#This Row],[Date]])</f>
        <v>2023</v>
      </c>
      <c r="J1890" t="str">
        <f>"Q" &amp; ROUNDUP(MONTH(Table1[[#This Row],[Date]])/3, 0) &amp; "'" &amp; RIGHT(YEAR(Table1[[#This Row],[Date]]), 2)</f>
        <v>Q3'23</v>
      </c>
      <c r="K1890" t="str">
        <f>VLOOKUP(Table1[[#This Row],[Store ID]],Table3[[Store ID]:[City]],4,FALSE)</f>
        <v>Honolulu</v>
      </c>
      <c r="L1890" t="str">
        <f>VLOOKUP(Table1[[#This Row],[Product Code]],Table4[[Product Code]:[Brand]],5,FALSE)</f>
        <v>VoltEdge</v>
      </c>
      <c r="M1890" t="str">
        <f>VLOOKUP(Table1[[#This Row],[Product Code]],Table4[[Product Code]:[Product Category]],3,FALSE)</f>
        <v>Headphones</v>
      </c>
      <c r="N1890" t="str">
        <f>_xlfn.XLOOKUP(Table1[[#This Row],[Product Code]],Table4[Product Code],Table4[Subcategory])</f>
        <v>Wireless Earbuds</v>
      </c>
    </row>
    <row r="1891" spans="2:14" x14ac:dyDescent="0.3">
      <c r="B1891" s="26" t="s">
        <v>23</v>
      </c>
      <c r="C1891" s="26" t="str">
        <f>IF(_xlfn.XLOOKUP(TRIM(Table1[[#This Row],[Store ID]]), 'Stores Details'!B1893:B1912, 'Stores Details'!G1893:G1912, "") = "Inactive", "Yes", "No")</f>
        <v>No</v>
      </c>
      <c r="D1891" s="14" t="s">
        <v>32</v>
      </c>
      <c r="E1891" s="51">
        <v>45450</v>
      </c>
      <c r="F1891" s="14">
        <v>13</v>
      </c>
      <c r="G1891" s="17">
        <v>2378.7399999999998</v>
      </c>
      <c r="H1891" s="27">
        <v>1807.1299999999999</v>
      </c>
      <c r="I1891">
        <f>YEAR(Table1[[#This Row],[Date]])</f>
        <v>2024</v>
      </c>
      <c r="J1891" t="str">
        <f>"Q" &amp; ROUNDUP(MONTH(Table1[[#This Row],[Date]])/3, 0) &amp; "'" &amp; RIGHT(YEAR(Table1[[#This Row],[Date]]), 2)</f>
        <v>Q2'24</v>
      </c>
      <c r="K1891" t="str">
        <f>VLOOKUP(Table1[[#This Row],[Store ID]],Table3[[Store ID]:[City]],4,FALSE)</f>
        <v>San Francisco</v>
      </c>
      <c r="L1891" t="str">
        <f>VLOOKUP(Table1[[#This Row],[Product Code]],Table4[[Product Code]:[Brand]],5,FALSE)</f>
        <v>Sony</v>
      </c>
      <c r="M1891" t="str">
        <f>VLOOKUP(Table1[[#This Row],[Product Code]],Table4[[Product Code]:[Product Category]],3,FALSE)</f>
        <v>Accessories</v>
      </c>
      <c r="N1891" t="str">
        <f>_xlfn.XLOOKUP(Table1[[#This Row],[Product Code]],Table4[Product Code],Table4[Subcategory])</f>
        <v>Chargers</v>
      </c>
    </row>
    <row r="1892" spans="2:14" x14ac:dyDescent="0.3">
      <c r="B1892" s="26" t="s">
        <v>14</v>
      </c>
      <c r="C1892" s="26" t="str">
        <f>IF(_xlfn.XLOOKUP(TRIM(Table1[[#This Row],[Store ID]]), 'Stores Details'!B1894:B1913, 'Stores Details'!G1894:G1913, "") = "Inactive", "Yes", "No")</f>
        <v>No</v>
      </c>
      <c r="D1892" s="14" t="s">
        <v>63</v>
      </c>
      <c r="E1892" s="51">
        <v>44966</v>
      </c>
      <c r="F1892" s="14">
        <v>25</v>
      </c>
      <c r="G1892" s="17">
        <v>8297</v>
      </c>
      <c r="H1892" s="27">
        <v>4942.75</v>
      </c>
      <c r="I1892">
        <f>YEAR(Table1[[#This Row],[Date]])</f>
        <v>2023</v>
      </c>
      <c r="J1892" t="str">
        <f>"Q" &amp; ROUNDUP(MONTH(Table1[[#This Row],[Date]])/3, 0) &amp; "'" &amp; RIGHT(YEAR(Table1[[#This Row],[Date]]), 2)</f>
        <v>Q1'23</v>
      </c>
      <c r="K1892" t="str">
        <f>VLOOKUP(Table1[[#This Row],[Store ID]],Table3[[Store ID]:[City]],4,FALSE)</f>
        <v>Los Angeles</v>
      </c>
      <c r="L1892" t="str">
        <f>VLOOKUP(Table1[[#This Row],[Product Code]],Table4[[Product Code]:[Brand]],5,FALSE)</f>
        <v>Samsung</v>
      </c>
      <c r="M1892" t="str">
        <f>VLOOKUP(Table1[[#This Row],[Product Code]],Table4[[Product Code]:[Product Category]],3,FALSE)</f>
        <v>Laptops</v>
      </c>
      <c r="N1892" t="str">
        <f>_xlfn.XLOOKUP(Table1[[#This Row],[Product Code]],Table4[Product Code],Table4[Subcategory])</f>
        <v>Gaming Laptops</v>
      </c>
    </row>
    <row r="1893" spans="2:14" x14ac:dyDescent="0.3">
      <c r="B1893" s="26" t="s">
        <v>28</v>
      </c>
      <c r="C1893" s="26" t="str">
        <f>IF(_xlfn.XLOOKUP(TRIM(Table1[[#This Row],[Store ID]]), 'Stores Details'!B1895:B1914, 'Stores Details'!G1895:G1914, "") = "Inactive", "Yes", "No")</f>
        <v>No</v>
      </c>
      <c r="D1893" s="14" t="s">
        <v>55</v>
      </c>
      <c r="E1893" s="51">
        <v>44978</v>
      </c>
      <c r="F1893" s="14">
        <v>21</v>
      </c>
      <c r="G1893" s="17">
        <v>22127.49</v>
      </c>
      <c r="H1893" s="27">
        <v>13703.970000000001</v>
      </c>
      <c r="I1893">
        <f>YEAR(Table1[[#This Row],[Date]])</f>
        <v>2023</v>
      </c>
      <c r="J1893" t="str">
        <f>"Q" &amp; ROUNDUP(MONTH(Table1[[#This Row],[Date]])/3, 0) &amp; "'" &amp; RIGHT(YEAR(Table1[[#This Row],[Date]]), 2)</f>
        <v>Q1'23</v>
      </c>
      <c r="K1893" t="str">
        <f>VLOOKUP(Table1[[#This Row],[Store ID]],Table3[[Store ID]:[City]],4,FALSE)</f>
        <v>Portland</v>
      </c>
      <c r="L1893" t="str">
        <f>VLOOKUP(Table1[[#This Row],[Product Code]],Table4[[Product Code]:[Brand]],5,FALSE)</f>
        <v>Sony</v>
      </c>
      <c r="M1893" t="str">
        <f>VLOOKUP(Table1[[#This Row],[Product Code]],Table4[[Product Code]:[Product Category]],3,FALSE)</f>
        <v>Smart Gadgets</v>
      </c>
      <c r="N1893" t="str">
        <f>_xlfn.XLOOKUP(Table1[[#This Row],[Product Code]],Table4[Product Code],Table4[Subcategory])</f>
        <v>Fitness Bands</v>
      </c>
    </row>
    <row r="1894" spans="2:14" x14ac:dyDescent="0.3">
      <c r="B1894" s="26" t="s">
        <v>14</v>
      </c>
      <c r="C1894" s="26" t="str">
        <f>IF(_xlfn.XLOOKUP(TRIM(Table1[[#This Row],[Store ID]]), 'Stores Details'!B1896:B1915, 'Stores Details'!G1896:G1915, "") = "Inactive", "Yes", "No")</f>
        <v>No</v>
      </c>
      <c r="D1894" s="14" t="s">
        <v>46</v>
      </c>
      <c r="E1894" s="51">
        <v>45539</v>
      </c>
      <c r="F1894" s="14">
        <v>8</v>
      </c>
      <c r="G1894" s="17">
        <v>7067.2</v>
      </c>
      <c r="H1894" s="27">
        <v>4835.92</v>
      </c>
      <c r="I1894">
        <f>YEAR(Table1[[#This Row],[Date]])</f>
        <v>2024</v>
      </c>
      <c r="J1894" t="str">
        <f>"Q" &amp; ROUNDUP(MONTH(Table1[[#This Row],[Date]])/3, 0) &amp; "'" &amp; RIGHT(YEAR(Table1[[#This Row],[Date]]), 2)</f>
        <v>Q3'24</v>
      </c>
      <c r="K1894" t="str">
        <f>VLOOKUP(Table1[[#This Row],[Store ID]],Table3[[Store ID]:[City]],4,FALSE)</f>
        <v>Los Angeles</v>
      </c>
      <c r="L1894" t="str">
        <f>VLOOKUP(Table1[[#This Row],[Product Code]],Table4[[Product Code]:[Brand]],5,FALSE)</f>
        <v>Bose</v>
      </c>
      <c r="M1894" t="str">
        <f>VLOOKUP(Table1[[#This Row],[Product Code]],Table4[[Product Code]:[Product Category]],3,FALSE)</f>
        <v>Headphones</v>
      </c>
      <c r="N1894" t="str">
        <f>_xlfn.XLOOKUP(Table1[[#This Row],[Product Code]],Table4[Product Code],Table4[Subcategory])</f>
        <v>Wireless Headphones</v>
      </c>
    </row>
    <row r="1895" spans="2:14" x14ac:dyDescent="0.3">
      <c r="B1895" s="26" t="s">
        <v>27</v>
      </c>
      <c r="C1895" s="26" t="str">
        <f>IF(_xlfn.XLOOKUP(TRIM(Table1[[#This Row],[Store ID]]), 'Stores Details'!B1897:B1916, 'Stores Details'!G1897:G1916, "") = "Inactive", "Yes", "No")</f>
        <v>No</v>
      </c>
      <c r="D1895" s="14" t="s">
        <v>67</v>
      </c>
      <c r="E1895" s="51">
        <v>45148</v>
      </c>
      <c r="F1895" s="14">
        <v>7</v>
      </c>
      <c r="G1895" s="17">
        <v>7374.3600000000006</v>
      </c>
      <c r="H1895" s="27">
        <v>4383.82</v>
      </c>
      <c r="I1895">
        <f>YEAR(Table1[[#This Row],[Date]])</f>
        <v>2023</v>
      </c>
      <c r="J1895" t="str">
        <f>"Q" &amp; ROUNDUP(MONTH(Table1[[#This Row],[Date]])/3, 0) &amp; "'" &amp; RIGHT(YEAR(Table1[[#This Row],[Date]]), 2)</f>
        <v>Q3'23</v>
      </c>
      <c r="K1895" t="str">
        <f>VLOOKUP(Table1[[#This Row],[Store ID]],Table3[[Store ID]:[City]],4,FALSE)</f>
        <v>New York</v>
      </c>
      <c r="L1895" t="str">
        <f>VLOOKUP(Table1[[#This Row],[Product Code]],Table4[[Product Code]:[Brand]],5,FALSE)</f>
        <v>VoltEdge</v>
      </c>
      <c r="M1895" t="str">
        <f>VLOOKUP(Table1[[#This Row],[Product Code]],Table4[[Product Code]:[Product Category]],3,FALSE)</f>
        <v>Accessories</v>
      </c>
      <c r="N1895" t="str">
        <f>_xlfn.XLOOKUP(Table1[[#This Row],[Product Code]],Table4[Product Code],Table4[Subcategory])</f>
        <v>Keyboards</v>
      </c>
    </row>
    <row r="1896" spans="2:14" x14ac:dyDescent="0.3">
      <c r="B1896" s="26" t="s">
        <v>19</v>
      </c>
      <c r="C1896" s="26" t="str">
        <f>IF(_xlfn.XLOOKUP(TRIM(Table1[[#This Row],[Store ID]]), 'Stores Details'!B1898:B1917, 'Stores Details'!G1898:G1917, "") = "Inactive", "Yes", "No")</f>
        <v>No</v>
      </c>
      <c r="D1896" s="14" t="s">
        <v>54</v>
      </c>
      <c r="E1896" s="51">
        <v>44980</v>
      </c>
      <c r="F1896" s="14">
        <v>24</v>
      </c>
      <c r="G1896" s="17">
        <v>33672.239999999998</v>
      </c>
      <c r="H1896" s="27">
        <v>21373.199999999997</v>
      </c>
      <c r="I1896">
        <f>YEAR(Table1[[#This Row],[Date]])</f>
        <v>2023</v>
      </c>
      <c r="J1896" t="str">
        <f>"Q" &amp; ROUNDUP(MONTH(Table1[[#This Row],[Date]])/3, 0) &amp; "'" &amp; RIGHT(YEAR(Table1[[#This Row],[Date]]), 2)</f>
        <v>Q1'23</v>
      </c>
      <c r="K1896" t="str">
        <f>VLOOKUP(Table1[[#This Row],[Store ID]],Table3[[Store ID]:[City]],4,FALSE)</f>
        <v>Honolulu</v>
      </c>
      <c r="L1896" t="str">
        <f>VLOOKUP(Table1[[#This Row],[Product Code]],Table4[[Product Code]:[Brand]],5,FALSE)</f>
        <v>Apple</v>
      </c>
      <c r="M1896" t="str">
        <f>VLOOKUP(Table1[[#This Row],[Product Code]],Table4[[Product Code]:[Product Category]],3,FALSE)</f>
        <v>Gaming Consoles</v>
      </c>
      <c r="N1896" t="str">
        <f>_xlfn.XLOOKUP(Table1[[#This Row],[Product Code]],Table4[Product Code],Table4[Subcategory])</f>
        <v>Game Consoles</v>
      </c>
    </row>
    <row r="1897" spans="2:14" x14ac:dyDescent="0.3">
      <c r="B1897" s="26" t="s">
        <v>16</v>
      </c>
      <c r="C1897" s="26" t="str">
        <f>IF(_xlfn.XLOOKUP(TRIM(Table1[[#This Row],[Store ID]]), 'Stores Details'!B1899:B1918, 'Stores Details'!G1899:G1918, "") = "Inactive", "Yes", "No")</f>
        <v>No</v>
      </c>
      <c r="D1897" s="14" t="s">
        <v>44</v>
      </c>
      <c r="E1897" s="51">
        <v>45318</v>
      </c>
      <c r="F1897" s="14">
        <v>28</v>
      </c>
      <c r="G1897" s="17">
        <v>26517.399999999998</v>
      </c>
      <c r="H1897" s="27">
        <v>18686.64</v>
      </c>
      <c r="I1897">
        <f>YEAR(Table1[[#This Row],[Date]])</f>
        <v>2024</v>
      </c>
      <c r="J1897" t="str">
        <f>"Q" &amp; ROUNDUP(MONTH(Table1[[#This Row],[Date]])/3, 0) &amp; "'" &amp; RIGHT(YEAR(Table1[[#This Row],[Date]]), 2)</f>
        <v>Q1'24</v>
      </c>
      <c r="K1897" t="str">
        <f>VLOOKUP(Table1[[#This Row],[Store ID]],Table3[[Store ID]:[City]],4,FALSE)</f>
        <v>Chicago</v>
      </c>
      <c r="L1897" t="str">
        <f>VLOOKUP(Table1[[#This Row],[Product Code]],Table4[[Product Code]:[Brand]],5,FALSE)</f>
        <v>Bose</v>
      </c>
      <c r="M1897" t="str">
        <f>VLOOKUP(Table1[[#This Row],[Product Code]],Table4[[Product Code]:[Product Category]],3,FALSE)</f>
        <v>Accessories</v>
      </c>
      <c r="N1897" t="str">
        <f>_xlfn.XLOOKUP(Table1[[#This Row],[Product Code]],Table4[Product Code],Table4[Subcategory])</f>
        <v>Keyboards</v>
      </c>
    </row>
    <row r="1898" spans="2:14" x14ac:dyDescent="0.3">
      <c r="B1898" s="26" t="s">
        <v>14</v>
      </c>
      <c r="C1898" s="26" t="str">
        <f>IF(_xlfn.XLOOKUP(TRIM(Table1[[#This Row],[Store ID]]), 'Stores Details'!B1900:B1919, 'Stores Details'!G1900:G1919, "") = "Inactive", "Yes", "No")</f>
        <v>No</v>
      </c>
      <c r="D1898" s="14" t="s">
        <v>68</v>
      </c>
      <c r="E1898" s="51">
        <v>44958</v>
      </c>
      <c r="F1898" s="14">
        <v>24</v>
      </c>
      <c r="G1898" s="17">
        <v>25053.120000000003</v>
      </c>
      <c r="H1898" s="27">
        <v>15456.96</v>
      </c>
      <c r="I1898">
        <f>YEAR(Table1[[#This Row],[Date]])</f>
        <v>2023</v>
      </c>
      <c r="J1898" t="str">
        <f>"Q" &amp; ROUNDUP(MONTH(Table1[[#This Row],[Date]])/3, 0) &amp; "'" &amp; RIGHT(YEAR(Table1[[#This Row],[Date]]), 2)</f>
        <v>Q1'23</v>
      </c>
      <c r="K1898" t="str">
        <f>VLOOKUP(Table1[[#This Row],[Store ID]],Table3[[Store ID]:[City]],4,FALSE)</f>
        <v>Los Angeles</v>
      </c>
      <c r="L1898" t="str">
        <f>VLOOKUP(Table1[[#This Row],[Product Code]],Table4[[Product Code]:[Brand]],5,FALSE)</f>
        <v>Apple</v>
      </c>
      <c r="M1898" t="str">
        <f>VLOOKUP(Table1[[#This Row],[Product Code]],Table4[[Product Code]:[Product Category]],3,FALSE)</f>
        <v>Gaming Consoles</v>
      </c>
      <c r="N1898" t="str">
        <f>_xlfn.XLOOKUP(Table1[[#This Row],[Product Code]],Table4[Product Code],Table4[Subcategory])</f>
        <v>VR Headsets</v>
      </c>
    </row>
    <row r="1899" spans="2:14" x14ac:dyDescent="0.3">
      <c r="B1899" s="26" t="s">
        <v>16</v>
      </c>
      <c r="C1899" s="26" t="str">
        <f>IF(_xlfn.XLOOKUP(TRIM(Table1[[#This Row],[Store ID]]), 'Stores Details'!B1901:B1920, 'Stores Details'!G1901:G1920, "") = "Inactive", "Yes", "No")</f>
        <v>No</v>
      </c>
      <c r="D1899" s="14" t="s">
        <v>38</v>
      </c>
      <c r="E1899" s="51">
        <v>45510</v>
      </c>
      <c r="F1899" s="14">
        <v>5</v>
      </c>
      <c r="G1899" s="17">
        <v>5853.2000000000007</v>
      </c>
      <c r="H1899" s="27">
        <v>4675.8499999999995</v>
      </c>
      <c r="I1899">
        <f>YEAR(Table1[[#This Row],[Date]])</f>
        <v>2024</v>
      </c>
      <c r="J1899" t="str">
        <f>"Q" &amp; ROUNDUP(MONTH(Table1[[#This Row],[Date]])/3, 0) &amp; "'" &amp; RIGHT(YEAR(Table1[[#This Row],[Date]]), 2)</f>
        <v>Q3'24</v>
      </c>
      <c r="K1899" t="str">
        <f>VLOOKUP(Table1[[#This Row],[Store ID]],Table3[[Store ID]:[City]],4,FALSE)</f>
        <v>Chicago</v>
      </c>
      <c r="L1899" t="str">
        <f>VLOOKUP(Table1[[#This Row],[Product Code]],Table4[[Product Code]:[Brand]],5,FALSE)</f>
        <v>HP</v>
      </c>
      <c r="M1899" t="str">
        <f>VLOOKUP(Table1[[#This Row],[Product Code]],Table4[[Product Code]:[Product Category]],3,FALSE)</f>
        <v>Gaming Consoles</v>
      </c>
      <c r="N1899" t="str">
        <f>_xlfn.XLOOKUP(Table1[[#This Row],[Product Code]],Table4[Product Code],Table4[Subcategory])</f>
        <v>Game Consoles</v>
      </c>
    </row>
    <row r="1900" spans="2:14" x14ac:dyDescent="0.3">
      <c r="B1900" s="26" t="s">
        <v>25</v>
      </c>
      <c r="C1900" s="26" t="str">
        <f>IF(_xlfn.XLOOKUP(TRIM(Table1[[#This Row],[Store ID]]), 'Stores Details'!B1902:B1921, 'Stores Details'!G1902:G1921, "") = "Inactive", "Yes", "No")</f>
        <v>No</v>
      </c>
      <c r="D1900" s="14" t="s">
        <v>45</v>
      </c>
      <c r="E1900" s="51">
        <v>45446</v>
      </c>
      <c r="F1900" s="14">
        <v>1</v>
      </c>
      <c r="G1900" s="17">
        <v>671.85</v>
      </c>
      <c r="H1900" s="27">
        <v>530.59</v>
      </c>
      <c r="I1900">
        <f>YEAR(Table1[[#This Row],[Date]])</f>
        <v>2024</v>
      </c>
      <c r="J1900" t="str">
        <f>"Q" &amp; ROUNDUP(MONTH(Table1[[#This Row],[Date]])/3, 0) &amp; "'" &amp; RIGHT(YEAR(Table1[[#This Row],[Date]]), 2)</f>
        <v>Q2'24</v>
      </c>
      <c r="K1900" t="str">
        <f>VLOOKUP(Table1[[#This Row],[Store ID]],Table3[[Store ID]:[City]],4,FALSE)</f>
        <v>Dallas</v>
      </c>
      <c r="L1900" t="str">
        <f>VLOOKUP(Table1[[#This Row],[Product Code]],Table4[[Product Code]:[Brand]],5,FALSE)</f>
        <v>VoltEdge</v>
      </c>
      <c r="M1900" t="str">
        <f>VLOOKUP(Table1[[#This Row],[Product Code]],Table4[[Product Code]:[Product Category]],3,FALSE)</f>
        <v>Accessories</v>
      </c>
      <c r="N1900" t="str">
        <f>_xlfn.XLOOKUP(Table1[[#This Row],[Product Code]],Table4[Product Code],Table4[Subcategory])</f>
        <v>Chargers</v>
      </c>
    </row>
    <row r="1901" spans="2:14" x14ac:dyDescent="0.3">
      <c r="B1901" s="26" t="s">
        <v>21</v>
      </c>
      <c r="C1901" s="26" t="str">
        <f>IF(_xlfn.XLOOKUP(TRIM(Table1[[#This Row],[Store ID]]), 'Stores Details'!B1903:B1922, 'Stores Details'!G1903:G1922, "") = "Inactive", "Yes", "No")</f>
        <v>No</v>
      </c>
      <c r="D1901" s="14" t="s">
        <v>45</v>
      </c>
      <c r="E1901" s="51">
        <v>45518</v>
      </c>
      <c r="F1901" s="14">
        <v>11</v>
      </c>
      <c r="G1901" s="17">
        <v>7390.35</v>
      </c>
      <c r="H1901" s="27">
        <v>5836.4900000000007</v>
      </c>
      <c r="I1901">
        <f>YEAR(Table1[[#This Row],[Date]])</f>
        <v>2024</v>
      </c>
      <c r="J1901" t="str">
        <f>"Q" &amp; ROUNDUP(MONTH(Table1[[#This Row],[Date]])/3, 0) &amp; "'" &amp; RIGHT(YEAR(Table1[[#This Row],[Date]]), 2)</f>
        <v>Q3'24</v>
      </c>
      <c r="K1901" t="str">
        <f>VLOOKUP(Table1[[#This Row],[Store ID]],Table3[[Store ID]:[City]],4,FALSE)</f>
        <v>Raleigh</v>
      </c>
      <c r="L1901" t="str">
        <f>VLOOKUP(Table1[[#This Row],[Product Code]],Table4[[Product Code]:[Brand]],5,FALSE)</f>
        <v>VoltEdge</v>
      </c>
      <c r="M1901" t="str">
        <f>VLOOKUP(Table1[[#This Row],[Product Code]],Table4[[Product Code]:[Product Category]],3,FALSE)</f>
        <v>Accessories</v>
      </c>
      <c r="N1901" t="str">
        <f>_xlfn.XLOOKUP(Table1[[#This Row],[Product Code]],Table4[Product Code],Table4[Subcategory])</f>
        <v>Chargers</v>
      </c>
    </row>
    <row r="1902" spans="2:14" x14ac:dyDescent="0.3">
      <c r="B1902" s="26" t="s">
        <v>30</v>
      </c>
      <c r="C1902" s="26" t="str">
        <f>IF(_xlfn.XLOOKUP(TRIM(Table1[[#This Row],[Store ID]]), 'Stores Details'!B1904:B1923, 'Stores Details'!G1904:G1923, "") = "Inactive", "Yes", "No")</f>
        <v>No</v>
      </c>
      <c r="D1902" s="14" t="s">
        <v>61</v>
      </c>
      <c r="E1902" s="51">
        <v>45260</v>
      </c>
      <c r="F1902" s="14">
        <v>33</v>
      </c>
      <c r="G1902" s="17">
        <v>11695.86</v>
      </c>
      <c r="H1902" s="27">
        <v>8350.98</v>
      </c>
      <c r="I1902">
        <f>YEAR(Table1[[#This Row],[Date]])</f>
        <v>2023</v>
      </c>
      <c r="J1902" t="str">
        <f>"Q" &amp; ROUNDUP(MONTH(Table1[[#This Row],[Date]])/3, 0) &amp; "'" &amp; RIGHT(YEAR(Table1[[#This Row],[Date]]), 2)</f>
        <v>Q4'23</v>
      </c>
      <c r="K1902" t="str">
        <f>VLOOKUP(Table1[[#This Row],[Store ID]],Table3[[Store ID]:[City]],4,FALSE)</f>
        <v>Nashville</v>
      </c>
      <c r="L1902" t="str">
        <f>VLOOKUP(Table1[[#This Row],[Product Code]],Table4[[Product Code]:[Brand]],5,FALSE)</f>
        <v>VoltEdge</v>
      </c>
      <c r="M1902" t="str">
        <f>VLOOKUP(Table1[[#This Row],[Product Code]],Table4[[Product Code]:[Product Category]],3,FALSE)</f>
        <v>Headphones</v>
      </c>
      <c r="N1902" t="str">
        <f>_xlfn.XLOOKUP(Table1[[#This Row],[Product Code]],Table4[Product Code],Table4[Subcategory])</f>
        <v>Wired Headphones</v>
      </c>
    </row>
    <row r="1903" spans="2:14" x14ac:dyDescent="0.3">
      <c r="B1903" s="26" t="s">
        <v>25</v>
      </c>
      <c r="C1903" s="26" t="str">
        <f>IF(_xlfn.XLOOKUP(TRIM(Table1[[#This Row],[Store ID]]), 'Stores Details'!B1905:B1924, 'Stores Details'!G1905:G1924, "") = "Inactive", "Yes", "No")</f>
        <v>No</v>
      </c>
      <c r="D1903" s="14" t="s">
        <v>33</v>
      </c>
      <c r="E1903" s="51">
        <v>45452</v>
      </c>
      <c r="F1903" s="14">
        <v>15</v>
      </c>
      <c r="G1903" s="17">
        <v>3549.15</v>
      </c>
      <c r="H1903" s="27">
        <v>2747.5499999999997</v>
      </c>
      <c r="I1903">
        <f>YEAR(Table1[[#This Row],[Date]])</f>
        <v>2024</v>
      </c>
      <c r="J1903" t="str">
        <f>"Q" &amp; ROUNDUP(MONTH(Table1[[#This Row],[Date]])/3, 0) &amp; "'" &amp; RIGHT(YEAR(Table1[[#This Row],[Date]]), 2)</f>
        <v>Q2'24</v>
      </c>
      <c r="K1903" t="str">
        <f>VLOOKUP(Table1[[#This Row],[Store ID]],Table3[[Store ID]:[City]],4,FALSE)</f>
        <v>Dallas</v>
      </c>
      <c r="L1903" t="str">
        <f>VLOOKUP(Table1[[#This Row],[Product Code]],Table4[[Product Code]:[Brand]],5,FALSE)</f>
        <v>VoltEdge</v>
      </c>
      <c r="M1903" t="str">
        <f>VLOOKUP(Table1[[#This Row],[Product Code]],Table4[[Product Code]:[Product Category]],3,FALSE)</f>
        <v>Headphones</v>
      </c>
      <c r="N1903" t="str">
        <f>_xlfn.XLOOKUP(Table1[[#This Row],[Product Code]],Table4[Product Code],Table4[Subcategory])</f>
        <v>Wired Headphones</v>
      </c>
    </row>
    <row r="1904" spans="2:14" x14ac:dyDescent="0.3">
      <c r="B1904" s="26" t="s">
        <v>29</v>
      </c>
      <c r="C1904" s="26" t="str">
        <f>IF(_xlfn.XLOOKUP(TRIM(Table1[[#This Row],[Store ID]]), 'Stores Details'!B1906:B1925, 'Stores Details'!G1906:G1925, "") = "Inactive", "Yes", "No")</f>
        <v>No</v>
      </c>
      <c r="D1904" s="14" t="s">
        <v>46</v>
      </c>
      <c r="E1904" s="51">
        <v>45607</v>
      </c>
      <c r="F1904" s="14">
        <v>34</v>
      </c>
      <c r="G1904" s="17">
        <v>30035.599999999999</v>
      </c>
      <c r="H1904" s="27">
        <v>20552.66</v>
      </c>
      <c r="I1904">
        <f>YEAR(Table1[[#This Row],[Date]])</f>
        <v>2024</v>
      </c>
      <c r="J1904" t="str">
        <f>"Q" &amp; ROUNDUP(MONTH(Table1[[#This Row],[Date]])/3, 0) &amp; "'" &amp; RIGHT(YEAR(Table1[[#This Row],[Date]]), 2)</f>
        <v>Q4'24</v>
      </c>
      <c r="K1904" t="str">
        <f>VLOOKUP(Table1[[#This Row],[Store ID]],Table3[[Store ID]:[City]],4,FALSE)</f>
        <v>Kansas City</v>
      </c>
      <c r="L1904" t="str">
        <f>VLOOKUP(Table1[[#This Row],[Product Code]],Table4[[Product Code]:[Brand]],5,FALSE)</f>
        <v>Bose</v>
      </c>
      <c r="M1904" t="str">
        <f>VLOOKUP(Table1[[#This Row],[Product Code]],Table4[[Product Code]:[Product Category]],3,FALSE)</f>
        <v>Headphones</v>
      </c>
      <c r="N1904" t="str">
        <f>_xlfn.XLOOKUP(Table1[[#This Row],[Product Code]],Table4[Product Code],Table4[Subcategory])</f>
        <v>Wireless Headphones</v>
      </c>
    </row>
    <row r="1905" spans="2:14" x14ac:dyDescent="0.3">
      <c r="B1905" s="26" t="s">
        <v>29</v>
      </c>
      <c r="C1905" s="26" t="str">
        <f>IF(_xlfn.XLOOKUP(TRIM(Table1[[#This Row],[Store ID]]), 'Stores Details'!B1907:B1926, 'Stores Details'!G1907:G1926, "") = "Inactive", "Yes", "No")</f>
        <v>No</v>
      </c>
      <c r="D1905" s="14" t="s">
        <v>57</v>
      </c>
      <c r="E1905" s="51">
        <v>45144</v>
      </c>
      <c r="F1905" s="14">
        <v>4</v>
      </c>
      <c r="G1905" s="17">
        <v>3533.96</v>
      </c>
      <c r="H1905" s="27">
        <v>2464.36</v>
      </c>
      <c r="I1905">
        <f>YEAR(Table1[[#This Row],[Date]])</f>
        <v>2023</v>
      </c>
      <c r="J1905" t="str">
        <f>"Q" &amp; ROUNDUP(MONTH(Table1[[#This Row],[Date]])/3, 0) &amp; "'" &amp; RIGHT(YEAR(Table1[[#This Row],[Date]]), 2)</f>
        <v>Q3'23</v>
      </c>
      <c r="K1905" t="str">
        <f>VLOOKUP(Table1[[#This Row],[Store ID]],Table3[[Store ID]:[City]],4,FALSE)</f>
        <v>Kansas City</v>
      </c>
      <c r="L1905" t="str">
        <f>VLOOKUP(Table1[[#This Row],[Product Code]],Table4[[Product Code]:[Brand]],5,FALSE)</f>
        <v>Bose</v>
      </c>
      <c r="M1905" t="str">
        <f>VLOOKUP(Table1[[#This Row],[Product Code]],Table4[[Product Code]:[Product Category]],3,FALSE)</f>
        <v>Headphones</v>
      </c>
      <c r="N1905" t="str">
        <f>_xlfn.XLOOKUP(Table1[[#This Row],[Product Code]],Table4[Product Code],Table4[Subcategory])</f>
        <v>Noise-Canceling Over-Ear</v>
      </c>
    </row>
    <row r="1906" spans="2:14" x14ac:dyDescent="0.3">
      <c r="B1906" s="26" t="s">
        <v>24</v>
      </c>
      <c r="C1906" s="26" t="str">
        <f>IF(_xlfn.XLOOKUP(TRIM(Table1[[#This Row],[Store ID]]), 'Stores Details'!B1908:B1927, 'Stores Details'!G1908:G1927, "") = "Inactive", "Yes", "No")</f>
        <v>No</v>
      </c>
      <c r="D1906" s="14" t="s">
        <v>57</v>
      </c>
      <c r="E1906" s="51">
        <v>45188</v>
      </c>
      <c r="F1906" s="14">
        <v>19</v>
      </c>
      <c r="G1906" s="17">
        <v>16786.310000000001</v>
      </c>
      <c r="H1906" s="27">
        <v>11705.710000000001</v>
      </c>
      <c r="I1906">
        <f>YEAR(Table1[[#This Row],[Date]])</f>
        <v>2023</v>
      </c>
      <c r="J1906" t="str">
        <f>"Q" &amp; ROUNDUP(MONTH(Table1[[#This Row],[Date]])/3, 0) &amp; "'" &amp; RIGHT(YEAR(Table1[[#This Row],[Date]]), 2)</f>
        <v>Q3'23</v>
      </c>
      <c r="K1906" t="str">
        <f>VLOOKUP(Table1[[#This Row],[Store ID]],Table3[[Store ID]:[City]],4,FALSE)</f>
        <v>Atlanta</v>
      </c>
      <c r="L1906" t="str">
        <f>VLOOKUP(Table1[[#This Row],[Product Code]],Table4[[Product Code]:[Brand]],5,FALSE)</f>
        <v>Bose</v>
      </c>
      <c r="M1906" t="str">
        <f>VLOOKUP(Table1[[#This Row],[Product Code]],Table4[[Product Code]:[Product Category]],3,FALSE)</f>
        <v>Headphones</v>
      </c>
      <c r="N1906" t="str">
        <f>_xlfn.XLOOKUP(Table1[[#This Row],[Product Code]],Table4[Product Code],Table4[Subcategory])</f>
        <v>Noise-Canceling Over-Ear</v>
      </c>
    </row>
    <row r="1907" spans="2:14" x14ac:dyDescent="0.3">
      <c r="B1907" s="26" t="s">
        <v>14</v>
      </c>
      <c r="C1907" s="26" t="str">
        <f>IF(_xlfn.XLOOKUP(TRIM(Table1[[#This Row],[Store ID]]), 'Stores Details'!B1909:B1928, 'Stores Details'!G1909:G1928, "") = "Inactive", "Yes", "No")</f>
        <v>No</v>
      </c>
      <c r="D1907" s="14" t="s">
        <v>51</v>
      </c>
      <c r="E1907" s="51">
        <v>45155</v>
      </c>
      <c r="F1907" s="14">
        <v>4</v>
      </c>
      <c r="G1907" s="17">
        <v>1149.2</v>
      </c>
      <c r="H1907" s="27">
        <v>930.68</v>
      </c>
      <c r="I1907">
        <f>YEAR(Table1[[#This Row],[Date]])</f>
        <v>2023</v>
      </c>
      <c r="J1907" t="str">
        <f>"Q" &amp; ROUNDUP(MONTH(Table1[[#This Row],[Date]])/3, 0) &amp; "'" &amp; RIGHT(YEAR(Table1[[#This Row],[Date]]), 2)</f>
        <v>Q3'23</v>
      </c>
      <c r="K1907" t="str">
        <f>VLOOKUP(Table1[[#This Row],[Store ID]],Table3[[Store ID]:[City]],4,FALSE)</f>
        <v>Los Angeles</v>
      </c>
      <c r="L1907" t="str">
        <f>VLOOKUP(Table1[[#This Row],[Product Code]],Table4[[Product Code]:[Brand]],5,FALSE)</f>
        <v>Samsung</v>
      </c>
      <c r="M1907" t="str">
        <f>VLOOKUP(Table1[[#This Row],[Product Code]],Table4[[Product Code]:[Product Category]],3,FALSE)</f>
        <v>Accessories</v>
      </c>
      <c r="N1907" t="str">
        <f>_xlfn.XLOOKUP(Table1[[#This Row],[Product Code]],Table4[Product Code],Table4[Subcategory])</f>
        <v>Mice</v>
      </c>
    </row>
    <row r="1908" spans="2:14" x14ac:dyDescent="0.3">
      <c r="B1908" s="26" t="s">
        <v>23</v>
      </c>
      <c r="C1908" s="26" t="str">
        <f>IF(_xlfn.XLOOKUP(TRIM(Table1[[#This Row],[Store ID]]), 'Stores Details'!B1910:B1929, 'Stores Details'!G1910:G1929, "") = "Inactive", "Yes", "No")</f>
        <v>No</v>
      </c>
      <c r="D1908" s="14" t="s">
        <v>56</v>
      </c>
      <c r="E1908" s="51">
        <v>45214</v>
      </c>
      <c r="F1908" s="14">
        <v>40</v>
      </c>
      <c r="G1908" s="17">
        <v>15303.199999999999</v>
      </c>
      <c r="H1908" s="27">
        <v>12093.199999999999</v>
      </c>
      <c r="I1908">
        <f>YEAR(Table1[[#This Row],[Date]])</f>
        <v>2023</v>
      </c>
      <c r="J1908" t="str">
        <f>"Q" &amp; ROUNDUP(MONTH(Table1[[#This Row],[Date]])/3, 0) &amp; "'" &amp; RIGHT(YEAR(Table1[[#This Row],[Date]]), 2)</f>
        <v>Q4'23</v>
      </c>
      <c r="K1908" t="str">
        <f>VLOOKUP(Table1[[#This Row],[Store ID]],Table3[[Store ID]:[City]],4,FALSE)</f>
        <v>San Francisco</v>
      </c>
      <c r="L1908" t="str">
        <f>VLOOKUP(Table1[[#This Row],[Product Code]],Table4[[Product Code]:[Brand]],5,FALSE)</f>
        <v>Samsung</v>
      </c>
      <c r="M1908" t="str">
        <f>VLOOKUP(Table1[[#This Row],[Product Code]],Table4[[Product Code]:[Product Category]],3,FALSE)</f>
        <v>Gaming Consoles</v>
      </c>
      <c r="N1908" t="str">
        <f>_xlfn.XLOOKUP(Table1[[#This Row],[Product Code]],Table4[Product Code],Table4[Subcategory])</f>
        <v>VR Headsets</v>
      </c>
    </row>
    <row r="1909" spans="2:14" x14ac:dyDescent="0.3">
      <c r="B1909" s="26" t="s">
        <v>28</v>
      </c>
      <c r="C1909" s="26" t="str">
        <f>IF(_xlfn.XLOOKUP(TRIM(Table1[[#This Row],[Store ID]]), 'Stores Details'!B1911:B1930, 'Stores Details'!G1911:G1930, "") = "Inactive", "Yes", "No")</f>
        <v>No</v>
      </c>
      <c r="D1909" s="14" t="s">
        <v>54</v>
      </c>
      <c r="E1909" s="51">
        <v>45216</v>
      </c>
      <c r="F1909" s="14">
        <v>37</v>
      </c>
      <c r="G1909" s="17">
        <v>51911.37</v>
      </c>
      <c r="H1909" s="27">
        <v>32950.35</v>
      </c>
      <c r="I1909">
        <f>YEAR(Table1[[#This Row],[Date]])</f>
        <v>2023</v>
      </c>
      <c r="J1909" t="str">
        <f>"Q" &amp; ROUNDUP(MONTH(Table1[[#This Row],[Date]])/3, 0) &amp; "'" &amp; RIGHT(YEAR(Table1[[#This Row],[Date]]), 2)</f>
        <v>Q4'23</v>
      </c>
      <c r="K1909" t="str">
        <f>VLOOKUP(Table1[[#This Row],[Store ID]],Table3[[Store ID]:[City]],4,FALSE)</f>
        <v>Portland</v>
      </c>
      <c r="L1909" t="str">
        <f>VLOOKUP(Table1[[#This Row],[Product Code]],Table4[[Product Code]:[Brand]],5,FALSE)</f>
        <v>Apple</v>
      </c>
      <c r="M1909" t="str">
        <f>VLOOKUP(Table1[[#This Row],[Product Code]],Table4[[Product Code]:[Product Category]],3,FALSE)</f>
        <v>Gaming Consoles</v>
      </c>
      <c r="N1909" t="str">
        <f>_xlfn.XLOOKUP(Table1[[#This Row],[Product Code]],Table4[Product Code],Table4[Subcategory])</f>
        <v>Game Consoles</v>
      </c>
    </row>
    <row r="1910" spans="2:14" x14ac:dyDescent="0.3">
      <c r="B1910" s="26" t="s">
        <v>16</v>
      </c>
      <c r="C1910" s="26" t="str">
        <f>IF(_xlfn.XLOOKUP(TRIM(Table1[[#This Row],[Store ID]]), 'Stores Details'!B1912:B1931, 'Stores Details'!G1912:G1931, "") = "Inactive", "Yes", "No")</f>
        <v>No</v>
      </c>
      <c r="D1910" s="14" t="s">
        <v>15</v>
      </c>
      <c r="E1910" s="51">
        <v>45397</v>
      </c>
      <c r="F1910" s="14">
        <v>2</v>
      </c>
      <c r="G1910" s="17">
        <v>1124.82</v>
      </c>
      <c r="H1910" s="27">
        <v>858.86</v>
      </c>
      <c r="I1910">
        <f>YEAR(Table1[[#This Row],[Date]])</f>
        <v>2024</v>
      </c>
      <c r="J1910" t="str">
        <f>"Q" &amp; ROUNDUP(MONTH(Table1[[#This Row],[Date]])/3, 0) &amp; "'" &amp; RIGHT(YEAR(Table1[[#This Row],[Date]]), 2)</f>
        <v>Q2'24</v>
      </c>
      <c r="K1910" t="str">
        <f>VLOOKUP(Table1[[#This Row],[Store ID]],Table3[[Store ID]:[City]],4,FALSE)</f>
        <v>Chicago</v>
      </c>
      <c r="L1910" t="str">
        <f>VLOOKUP(Table1[[#This Row],[Product Code]],Table4[[Product Code]:[Brand]],5,FALSE)</f>
        <v>Bose</v>
      </c>
      <c r="M1910" t="str">
        <f>VLOOKUP(Table1[[#This Row],[Product Code]],Table4[[Product Code]:[Product Category]],3,FALSE)</f>
        <v>Accessories</v>
      </c>
      <c r="N1910" t="str">
        <f>_xlfn.XLOOKUP(Table1[[#This Row],[Product Code]],Table4[Product Code],Table4[Subcategory])</f>
        <v>Mice</v>
      </c>
    </row>
    <row r="1911" spans="2:14" x14ac:dyDescent="0.3">
      <c r="B1911" s="26" t="s">
        <v>22</v>
      </c>
      <c r="C1911" s="26" t="str">
        <f>IF(_xlfn.XLOOKUP(TRIM(Table1[[#This Row],[Store ID]]), 'Stores Details'!B1913:B1932, 'Stores Details'!G1913:G1932, "") = "Inactive", "Yes", "No")</f>
        <v>No</v>
      </c>
      <c r="D1911" s="14" t="s">
        <v>15</v>
      </c>
      <c r="E1911" s="51">
        <v>45411</v>
      </c>
      <c r="F1911" s="14">
        <v>1</v>
      </c>
      <c r="G1911" s="17">
        <v>562.41</v>
      </c>
      <c r="H1911" s="27">
        <v>429.43</v>
      </c>
      <c r="I1911">
        <f>YEAR(Table1[[#This Row],[Date]])</f>
        <v>2024</v>
      </c>
      <c r="J1911" t="str">
        <f>"Q" &amp; ROUNDUP(MONTH(Table1[[#This Row],[Date]])/3, 0) &amp; "'" &amp; RIGHT(YEAR(Table1[[#This Row],[Date]]), 2)</f>
        <v>Q2'24</v>
      </c>
      <c r="K1911" t="str">
        <f>VLOOKUP(Table1[[#This Row],[Store ID]],Table3[[Store ID]:[City]],4,FALSE)</f>
        <v>Detroit</v>
      </c>
      <c r="L1911" t="str">
        <f>VLOOKUP(Table1[[#This Row],[Product Code]],Table4[[Product Code]:[Brand]],5,FALSE)</f>
        <v>Bose</v>
      </c>
      <c r="M1911" t="str">
        <f>VLOOKUP(Table1[[#This Row],[Product Code]],Table4[[Product Code]:[Product Category]],3,FALSE)</f>
        <v>Accessories</v>
      </c>
      <c r="N1911" t="str">
        <f>_xlfn.XLOOKUP(Table1[[#This Row],[Product Code]],Table4[Product Code],Table4[Subcategory])</f>
        <v>Mice</v>
      </c>
    </row>
    <row r="1912" spans="2:14" x14ac:dyDescent="0.3">
      <c r="B1912" s="26" t="s">
        <v>28</v>
      </c>
      <c r="C1912" s="26" t="str">
        <f>IF(_xlfn.XLOOKUP(TRIM(Table1[[#This Row],[Store ID]]), 'Stores Details'!B1914:B1933, 'Stores Details'!G1914:G1933, "") = "Inactive", "Yes", "No")</f>
        <v>No</v>
      </c>
      <c r="D1912" s="14" t="s">
        <v>38</v>
      </c>
      <c r="E1912" s="51">
        <v>45346</v>
      </c>
      <c r="F1912" s="14">
        <v>26</v>
      </c>
      <c r="G1912" s="17">
        <v>30436.640000000003</v>
      </c>
      <c r="H1912" s="27">
        <v>24314.42</v>
      </c>
      <c r="I1912">
        <f>YEAR(Table1[[#This Row],[Date]])</f>
        <v>2024</v>
      </c>
      <c r="J1912" t="str">
        <f>"Q" &amp; ROUNDUP(MONTH(Table1[[#This Row],[Date]])/3, 0) &amp; "'" &amp; RIGHT(YEAR(Table1[[#This Row],[Date]]), 2)</f>
        <v>Q1'24</v>
      </c>
      <c r="K1912" t="str">
        <f>VLOOKUP(Table1[[#This Row],[Store ID]],Table3[[Store ID]:[City]],4,FALSE)</f>
        <v>Portland</v>
      </c>
      <c r="L1912" t="str">
        <f>VLOOKUP(Table1[[#This Row],[Product Code]],Table4[[Product Code]:[Brand]],5,FALSE)</f>
        <v>HP</v>
      </c>
      <c r="M1912" t="str">
        <f>VLOOKUP(Table1[[#This Row],[Product Code]],Table4[[Product Code]:[Product Category]],3,FALSE)</f>
        <v>Gaming Consoles</v>
      </c>
      <c r="N1912" t="str">
        <f>_xlfn.XLOOKUP(Table1[[#This Row],[Product Code]],Table4[Product Code],Table4[Subcategory])</f>
        <v>Game Consoles</v>
      </c>
    </row>
    <row r="1913" spans="2:14" x14ac:dyDescent="0.3">
      <c r="B1913" s="26" t="s">
        <v>14</v>
      </c>
      <c r="C1913" s="26" t="str">
        <f>IF(_xlfn.XLOOKUP(TRIM(Table1[[#This Row],[Store ID]]), 'Stores Details'!B1915:B1934, 'Stores Details'!G1915:G1934, "") = "Inactive", "Yes", "No")</f>
        <v>No</v>
      </c>
      <c r="D1913" s="14" t="s">
        <v>33</v>
      </c>
      <c r="E1913" s="51">
        <v>45487</v>
      </c>
      <c r="F1913" s="14">
        <v>16</v>
      </c>
      <c r="G1913" s="17">
        <v>3785.76</v>
      </c>
      <c r="H1913" s="27">
        <v>2930.72</v>
      </c>
      <c r="I1913">
        <f>YEAR(Table1[[#This Row],[Date]])</f>
        <v>2024</v>
      </c>
      <c r="J1913" t="str">
        <f>"Q" &amp; ROUNDUP(MONTH(Table1[[#This Row],[Date]])/3, 0) &amp; "'" &amp; RIGHT(YEAR(Table1[[#This Row],[Date]]), 2)</f>
        <v>Q3'24</v>
      </c>
      <c r="K1913" t="str">
        <f>VLOOKUP(Table1[[#This Row],[Store ID]],Table3[[Store ID]:[City]],4,FALSE)</f>
        <v>Los Angeles</v>
      </c>
      <c r="L1913" t="str">
        <f>VLOOKUP(Table1[[#This Row],[Product Code]],Table4[[Product Code]:[Brand]],5,FALSE)</f>
        <v>VoltEdge</v>
      </c>
      <c r="M1913" t="str">
        <f>VLOOKUP(Table1[[#This Row],[Product Code]],Table4[[Product Code]:[Product Category]],3,FALSE)</f>
        <v>Headphones</v>
      </c>
      <c r="N1913" t="str">
        <f>_xlfn.XLOOKUP(Table1[[#This Row],[Product Code]],Table4[Product Code],Table4[Subcategory])</f>
        <v>Wired Headphones</v>
      </c>
    </row>
    <row r="1914" spans="2:14" x14ac:dyDescent="0.3">
      <c r="B1914" s="26" t="s">
        <v>23</v>
      </c>
      <c r="C1914" s="26" t="str">
        <f>IF(_xlfn.XLOOKUP(TRIM(Table1[[#This Row],[Store ID]]), 'Stores Details'!B1916:B1935, 'Stores Details'!G1916:G1935, "") = "Inactive", "Yes", "No")</f>
        <v>No</v>
      </c>
      <c r="D1914" s="14" t="s">
        <v>41</v>
      </c>
      <c r="E1914" s="51">
        <v>45457</v>
      </c>
      <c r="F1914" s="14">
        <v>16</v>
      </c>
      <c r="G1914" s="17">
        <v>7691.2</v>
      </c>
      <c r="H1914" s="27">
        <v>4831.04</v>
      </c>
      <c r="I1914">
        <f>YEAR(Table1[[#This Row],[Date]])</f>
        <v>2024</v>
      </c>
      <c r="J1914" t="str">
        <f>"Q" &amp; ROUNDUP(MONTH(Table1[[#This Row],[Date]])/3, 0) &amp; "'" &amp; RIGHT(YEAR(Table1[[#This Row],[Date]]), 2)</f>
        <v>Q2'24</v>
      </c>
      <c r="K1914" t="str">
        <f>VLOOKUP(Table1[[#This Row],[Store ID]],Table3[[Store ID]:[City]],4,FALSE)</f>
        <v>San Francisco</v>
      </c>
      <c r="L1914" t="str">
        <f>VLOOKUP(Table1[[#This Row],[Product Code]],Table4[[Product Code]:[Brand]],5,FALSE)</f>
        <v>VoltEdge</v>
      </c>
      <c r="M1914" t="str">
        <f>VLOOKUP(Table1[[#This Row],[Product Code]],Table4[[Product Code]:[Product Category]],3,FALSE)</f>
        <v>Laptops</v>
      </c>
      <c r="N1914" t="str">
        <f>_xlfn.XLOOKUP(Table1[[#This Row],[Product Code]],Table4[Product Code],Table4[Subcategory])</f>
        <v>Gaming Laptops</v>
      </c>
    </row>
    <row r="1915" spans="2:14" x14ac:dyDescent="0.3">
      <c r="B1915" s="26" t="s">
        <v>14</v>
      </c>
      <c r="C1915" s="26" t="str">
        <f>IF(_xlfn.XLOOKUP(TRIM(Table1[[#This Row],[Store ID]]), 'Stores Details'!B1917:B1936, 'Stores Details'!G1917:G1936, "") = "Inactive", "Yes", "No")</f>
        <v>No</v>
      </c>
      <c r="D1915" s="14" t="s">
        <v>50</v>
      </c>
      <c r="E1915" s="51">
        <v>45353</v>
      </c>
      <c r="F1915" s="14">
        <v>32</v>
      </c>
      <c r="G1915" s="17">
        <v>38333.440000000002</v>
      </c>
      <c r="H1915" s="27">
        <v>28241.599999999999</v>
      </c>
      <c r="I1915">
        <f>YEAR(Table1[[#This Row],[Date]])</f>
        <v>2024</v>
      </c>
      <c r="J1915" t="str">
        <f>"Q" &amp; ROUNDUP(MONTH(Table1[[#This Row],[Date]])/3, 0) &amp; "'" &amp; RIGHT(YEAR(Table1[[#This Row],[Date]]), 2)</f>
        <v>Q1'24</v>
      </c>
      <c r="K1915" t="str">
        <f>VLOOKUP(Table1[[#This Row],[Store ID]],Table3[[Store ID]:[City]],4,FALSE)</f>
        <v>Los Angeles</v>
      </c>
      <c r="L1915" t="str">
        <f>VLOOKUP(Table1[[#This Row],[Product Code]],Table4[[Product Code]:[Brand]],5,FALSE)</f>
        <v>VoltEdge</v>
      </c>
      <c r="M1915" t="str">
        <f>VLOOKUP(Table1[[#This Row],[Product Code]],Table4[[Product Code]:[Product Category]],3,FALSE)</f>
        <v>Smart Gadgets</v>
      </c>
      <c r="N1915" t="str">
        <f>_xlfn.XLOOKUP(Table1[[#This Row],[Product Code]],Table4[Product Code],Table4[Subcategory])</f>
        <v>Fitness Bands</v>
      </c>
    </row>
    <row r="1916" spans="2:14" x14ac:dyDescent="0.3">
      <c r="B1916" s="26" t="s">
        <v>17</v>
      </c>
      <c r="C1916" s="26" t="str">
        <f>IF(_xlfn.XLOOKUP(TRIM(Table1[[#This Row],[Store ID]]), 'Stores Details'!B1918:B1937, 'Stores Details'!G1918:G1937, "") = "Inactive", "Yes", "No")</f>
        <v>No</v>
      </c>
      <c r="D1916" s="14" t="s">
        <v>35</v>
      </c>
      <c r="E1916" s="51">
        <v>45543</v>
      </c>
      <c r="F1916" s="14">
        <v>15</v>
      </c>
      <c r="G1916" s="17">
        <v>5987.4000000000005</v>
      </c>
      <c r="H1916" s="27">
        <v>4524.5999999999995</v>
      </c>
      <c r="I1916">
        <f>YEAR(Table1[[#This Row],[Date]])</f>
        <v>2024</v>
      </c>
      <c r="J1916" t="str">
        <f>"Q" &amp; ROUNDUP(MONTH(Table1[[#This Row],[Date]])/3, 0) &amp; "'" &amp; RIGHT(YEAR(Table1[[#This Row],[Date]]), 2)</f>
        <v>Q3'24</v>
      </c>
      <c r="K1916" t="str">
        <f>VLOOKUP(Table1[[#This Row],[Store ID]],Table3[[Store ID]:[City]],4,FALSE)</f>
        <v>Richmond</v>
      </c>
      <c r="L1916" t="str">
        <f>VLOOKUP(Table1[[#This Row],[Product Code]],Table4[[Product Code]:[Brand]],5,FALSE)</f>
        <v>Dell</v>
      </c>
      <c r="M1916" t="str">
        <f>VLOOKUP(Table1[[#This Row],[Product Code]],Table4[[Product Code]:[Product Category]],3,FALSE)</f>
        <v>Smart Gadgets</v>
      </c>
      <c r="N1916" t="str">
        <f>_xlfn.XLOOKUP(Table1[[#This Row],[Product Code]],Table4[Product Code],Table4[Subcategory])</f>
        <v>Streaming Devices</v>
      </c>
    </row>
    <row r="1917" spans="2:14" x14ac:dyDescent="0.3">
      <c r="B1917" s="26" t="s">
        <v>17</v>
      </c>
      <c r="C1917" s="26" t="str">
        <f>IF(_xlfn.XLOOKUP(TRIM(Table1[[#This Row],[Store ID]]), 'Stores Details'!B1919:B1938, 'Stores Details'!G1919:G1938, "") = "Inactive", "Yes", "No")</f>
        <v>No</v>
      </c>
      <c r="D1917" s="14" t="s">
        <v>71</v>
      </c>
      <c r="E1917" s="51">
        <v>45174</v>
      </c>
      <c r="F1917" s="14">
        <v>14</v>
      </c>
      <c r="G1917" s="17">
        <v>3629.7799999999997</v>
      </c>
      <c r="H1917" s="27">
        <v>2372.58</v>
      </c>
      <c r="I1917">
        <f>YEAR(Table1[[#This Row],[Date]])</f>
        <v>2023</v>
      </c>
      <c r="J1917" t="str">
        <f>"Q" &amp; ROUNDUP(MONTH(Table1[[#This Row],[Date]])/3, 0) &amp; "'" &amp; RIGHT(YEAR(Table1[[#This Row],[Date]]), 2)</f>
        <v>Q3'23</v>
      </c>
      <c r="K1917" t="str">
        <f>VLOOKUP(Table1[[#This Row],[Store ID]],Table3[[Store ID]:[City]],4,FALSE)</f>
        <v>Richmond</v>
      </c>
      <c r="L1917" t="str">
        <f>VLOOKUP(Table1[[#This Row],[Product Code]],Table4[[Product Code]:[Brand]],5,FALSE)</f>
        <v>HP</v>
      </c>
      <c r="M1917" t="str">
        <f>VLOOKUP(Table1[[#This Row],[Product Code]],Table4[[Product Code]:[Product Category]],3,FALSE)</f>
        <v>Smart Gadgets</v>
      </c>
      <c r="N1917" t="str">
        <f>_xlfn.XLOOKUP(Table1[[#This Row],[Product Code]],Table4[Product Code],Table4[Subcategory])</f>
        <v>Smart Speakers</v>
      </c>
    </row>
    <row r="1918" spans="2:14" x14ac:dyDescent="0.3">
      <c r="B1918" s="26" t="s">
        <v>14</v>
      </c>
      <c r="C1918" s="26" t="str">
        <f>IF(_xlfn.XLOOKUP(TRIM(Table1[[#This Row],[Store ID]]), 'Stores Details'!B1920:B1939, 'Stores Details'!G1920:G1939, "") = "Inactive", "Yes", "No")</f>
        <v>No</v>
      </c>
      <c r="D1918" s="14" t="s">
        <v>47</v>
      </c>
      <c r="E1918" s="51">
        <v>45431</v>
      </c>
      <c r="F1918" s="14">
        <v>11</v>
      </c>
      <c r="G1918" s="17">
        <v>14643.53</v>
      </c>
      <c r="H1918" s="27">
        <v>9137.8100000000013</v>
      </c>
      <c r="I1918">
        <f>YEAR(Table1[[#This Row],[Date]])</f>
        <v>2024</v>
      </c>
      <c r="J1918" t="str">
        <f>"Q" &amp; ROUNDUP(MONTH(Table1[[#This Row],[Date]])/3, 0) &amp; "'" &amp; RIGHT(YEAR(Table1[[#This Row],[Date]]), 2)</f>
        <v>Q2'24</v>
      </c>
      <c r="K1918" t="str">
        <f>VLOOKUP(Table1[[#This Row],[Store ID]],Table3[[Store ID]:[City]],4,FALSE)</f>
        <v>Los Angeles</v>
      </c>
      <c r="L1918" t="str">
        <f>VLOOKUP(Table1[[#This Row],[Product Code]],Table4[[Product Code]:[Brand]],5,FALSE)</f>
        <v>Sony</v>
      </c>
      <c r="M1918" t="str">
        <f>VLOOKUP(Table1[[#This Row],[Product Code]],Table4[[Product Code]:[Product Category]],3,FALSE)</f>
        <v>Accessories</v>
      </c>
      <c r="N1918" t="str">
        <f>_xlfn.XLOOKUP(Table1[[#This Row],[Product Code]],Table4[Product Code],Table4[Subcategory])</f>
        <v>Keyboards</v>
      </c>
    </row>
    <row r="1919" spans="2:14" x14ac:dyDescent="0.3">
      <c r="B1919" s="26" t="s">
        <v>14</v>
      </c>
      <c r="C1919" s="26" t="str">
        <f>IF(_xlfn.XLOOKUP(TRIM(Table1[[#This Row],[Store ID]]), 'Stores Details'!B1921:B1940, 'Stores Details'!G1921:G1940, "") = "Inactive", "Yes", "No")</f>
        <v>No</v>
      </c>
      <c r="D1919" s="14" t="s">
        <v>15</v>
      </c>
      <c r="E1919" s="51">
        <v>45620</v>
      </c>
      <c r="F1919" s="14">
        <v>40</v>
      </c>
      <c r="G1919" s="17">
        <v>22496.399999999998</v>
      </c>
      <c r="H1919" s="27">
        <v>17177.2</v>
      </c>
      <c r="I1919">
        <f>YEAR(Table1[[#This Row],[Date]])</f>
        <v>2024</v>
      </c>
      <c r="J1919" t="str">
        <f>"Q" &amp; ROUNDUP(MONTH(Table1[[#This Row],[Date]])/3, 0) &amp; "'" &amp; RIGHT(YEAR(Table1[[#This Row],[Date]]), 2)</f>
        <v>Q4'24</v>
      </c>
      <c r="K1919" t="str">
        <f>VLOOKUP(Table1[[#This Row],[Store ID]],Table3[[Store ID]:[City]],4,FALSE)</f>
        <v>Los Angeles</v>
      </c>
      <c r="L1919" t="str">
        <f>VLOOKUP(Table1[[#This Row],[Product Code]],Table4[[Product Code]:[Brand]],5,FALSE)</f>
        <v>Bose</v>
      </c>
      <c r="M1919" t="str">
        <f>VLOOKUP(Table1[[#This Row],[Product Code]],Table4[[Product Code]:[Product Category]],3,FALSE)</f>
        <v>Accessories</v>
      </c>
      <c r="N1919" t="str">
        <f>_xlfn.XLOOKUP(Table1[[#This Row],[Product Code]],Table4[Product Code],Table4[Subcategory])</f>
        <v>Mice</v>
      </c>
    </row>
    <row r="1920" spans="2:14" x14ac:dyDescent="0.3">
      <c r="B1920" s="26" t="s">
        <v>17</v>
      </c>
      <c r="C1920" s="26" t="str">
        <f>IF(_xlfn.XLOOKUP(TRIM(Table1[[#This Row],[Store ID]]), 'Stores Details'!B1922:B1941, 'Stores Details'!G1922:G1941, "") = "Inactive", "Yes", "No")</f>
        <v>No</v>
      </c>
      <c r="D1920" s="14" t="s">
        <v>40</v>
      </c>
      <c r="E1920" s="51">
        <v>45366</v>
      </c>
      <c r="F1920" s="14">
        <v>11</v>
      </c>
      <c r="G1920" s="17">
        <v>14891.689999999999</v>
      </c>
      <c r="H1920" s="27">
        <v>10719.060000000001</v>
      </c>
      <c r="I1920">
        <f>YEAR(Table1[[#This Row],[Date]])</f>
        <v>2024</v>
      </c>
      <c r="J1920" t="str">
        <f>"Q" &amp; ROUNDUP(MONTH(Table1[[#This Row],[Date]])/3, 0) &amp; "'" &amp; RIGHT(YEAR(Table1[[#This Row],[Date]]), 2)</f>
        <v>Q1'24</v>
      </c>
      <c r="K1920" t="str">
        <f>VLOOKUP(Table1[[#This Row],[Store ID]],Table3[[Store ID]:[City]],4,FALSE)</f>
        <v>Richmond</v>
      </c>
      <c r="L1920" t="str">
        <f>VLOOKUP(Table1[[#This Row],[Product Code]],Table4[[Product Code]:[Brand]],5,FALSE)</f>
        <v>HP</v>
      </c>
      <c r="M1920" t="str">
        <f>VLOOKUP(Table1[[#This Row],[Product Code]],Table4[[Product Code]:[Product Category]],3,FALSE)</f>
        <v>Gaming Consoles</v>
      </c>
      <c r="N1920" t="str">
        <f>_xlfn.XLOOKUP(Table1[[#This Row],[Product Code]],Table4[Product Code],Table4[Subcategory])</f>
        <v>Game Consoles</v>
      </c>
    </row>
    <row r="1921" spans="2:14" x14ac:dyDescent="0.3">
      <c r="B1921" s="26" t="s">
        <v>25</v>
      </c>
      <c r="C1921" s="26" t="str">
        <f>IF(_xlfn.XLOOKUP(TRIM(Table1[[#This Row],[Store ID]]), 'Stores Details'!B1923:B1942, 'Stores Details'!G1923:G1942, "") = "Inactive", "Yes", "No")</f>
        <v>No</v>
      </c>
      <c r="D1921" s="14" t="s">
        <v>33</v>
      </c>
      <c r="E1921" s="51">
        <v>45297</v>
      </c>
      <c r="F1921" s="14">
        <v>26</v>
      </c>
      <c r="G1921" s="17">
        <v>6151.8600000000006</v>
      </c>
      <c r="H1921" s="27">
        <v>4762.42</v>
      </c>
      <c r="I1921">
        <f>YEAR(Table1[[#This Row],[Date]])</f>
        <v>2024</v>
      </c>
      <c r="J1921" t="str">
        <f>"Q" &amp; ROUNDUP(MONTH(Table1[[#This Row],[Date]])/3, 0) &amp; "'" &amp; RIGHT(YEAR(Table1[[#This Row],[Date]]), 2)</f>
        <v>Q1'24</v>
      </c>
      <c r="K1921" t="str">
        <f>VLOOKUP(Table1[[#This Row],[Store ID]],Table3[[Store ID]:[City]],4,FALSE)</f>
        <v>Dallas</v>
      </c>
      <c r="L1921" t="str">
        <f>VLOOKUP(Table1[[#This Row],[Product Code]],Table4[[Product Code]:[Brand]],5,FALSE)</f>
        <v>VoltEdge</v>
      </c>
      <c r="M1921" t="str">
        <f>VLOOKUP(Table1[[#This Row],[Product Code]],Table4[[Product Code]:[Product Category]],3,FALSE)</f>
        <v>Headphones</v>
      </c>
      <c r="N1921" t="str">
        <f>_xlfn.XLOOKUP(Table1[[#This Row],[Product Code]],Table4[Product Code],Table4[Subcategory])</f>
        <v>Wired Headphones</v>
      </c>
    </row>
    <row r="1922" spans="2:14" x14ac:dyDescent="0.3">
      <c r="B1922" s="26" t="s">
        <v>14</v>
      </c>
      <c r="C1922" s="26" t="str">
        <f>IF(_xlfn.XLOOKUP(TRIM(Table1[[#This Row],[Store ID]]), 'Stores Details'!B1924:B1943, 'Stores Details'!G1924:G1943, "") = "Inactive", "Yes", "No")</f>
        <v>No</v>
      </c>
      <c r="D1922" s="14" t="s">
        <v>53</v>
      </c>
      <c r="E1922" s="51">
        <v>45626</v>
      </c>
      <c r="F1922" s="14">
        <v>39</v>
      </c>
      <c r="G1922" s="17">
        <v>3112.59</v>
      </c>
      <c r="H1922" s="27">
        <v>2496.7799999999997</v>
      </c>
      <c r="I1922">
        <f>YEAR(Table1[[#This Row],[Date]])</f>
        <v>2024</v>
      </c>
      <c r="J1922" t="str">
        <f>"Q" &amp; ROUNDUP(MONTH(Table1[[#This Row],[Date]])/3, 0) &amp; "'" &amp; RIGHT(YEAR(Table1[[#This Row],[Date]]), 2)</f>
        <v>Q4'24</v>
      </c>
      <c r="K1922" t="str">
        <f>VLOOKUP(Table1[[#This Row],[Store ID]],Table3[[Store ID]:[City]],4,FALSE)</f>
        <v>Los Angeles</v>
      </c>
      <c r="L1922" t="str">
        <f>VLOOKUP(Table1[[#This Row],[Product Code]],Table4[[Product Code]:[Brand]],5,FALSE)</f>
        <v>HP</v>
      </c>
      <c r="M1922" t="str">
        <f>VLOOKUP(Table1[[#This Row],[Product Code]],Table4[[Product Code]:[Product Category]],3,FALSE)</f>
        <v>Laptops</v>
      </c>
      <c r="N1922" t="str">
        <f>_xlfn.XLOOKUP(Table1[[#This Row],[Product Code]],Table4[Product Code],Table4[Subcategory])</f>
        <v>Ultrabooks</v>
      </c>
    </row>
    <row r="1923" spans="2:14" x14ac:dyDescent="0.3">
      <c r="B1923" s="26" t="s">
        <v>18</v>
      </c>
      <c r="C1923" s="26" t="str">
        <f>IF(_xlfn.XLOOKUP(TRIM(Table1[[#This Row],[Store ID]]), 'Stores Details'!B1925:B1944, 'Stores Details'!G1925:G1944, "") = "Inactive", "Yes", "No")</f>
        <v>No</v>
      </c>
      <c r="D1923" s="14" t="s">
        <v>65</v>
      </c>
      <c r="E1923" s="51">
        <v>45175</v>
      </c>
      <c r="F1923" s="14">
        <v>23</v>
      </c>
      <c r="G1923" s="17">
        <v>33241.9</v>
      </c>
      <c r="H1923" s="27">
        <v>22316.21</v>
      </c>
      <c r="I1923">
        <f>YEAR(Table1[[#This Row],[Date]])</f>
        <v>2023</v>
      </c>
      <c r="J1923" t="str">
        <f>"Q" &amp; ROUNDUP(MONTH(Table1[[#This Row],[Date]])/3, 0) &amp; "'" &amp; RIGHT(YEAR(Table1[[#This Row],[Date]]), 2)</f>
        <v>Q3'23</v>
      </c>
      <c r="K1923" t="str">
        <f>VLOOKUP(Table1[[#This Row],[Store ID]],Table3[[Store ID]:[City]],4,FALSE)</f>
        <v>Minneapolis</v>
      </c>
      <c r="L1923" t="str">
        <f>VLOOKUP(Table1[[#This Row],[Product Code]],Table4[[Product Code]:[Brand]],5,FALSE)</f>
        <v>VoltEdge</v>
      </c>
      <c r="M1923" t="str">
        <f>VLOOKUP(Table1[[#This Row],[Product Code]],Table4[[Product Code]:[Product Category]],3,FALSE)</f>
        <v>Smart Gadgets</v>
      </c>
      <c r="N1923" t="str">
        <f>_xlfn.XLOOKUP(Table1[[#This Row],[Product Code]],Table4[Product Code],Table4[Subcategory])</f>
        <v>Smartwatches</v>
      </c>
    </row>
    <row r="1924" spans="2:14" x14ac:dyDescent="0.3">
      <c r="B1924" s="26" t="s">
        <v>14</v>
      </c>
      <c r="C1924" s="26" t="str">
        <f>IF(_xlfn.XLOOKUP(TRIM(Table1[[#This Row],[Store ID]]), 'Stores Details'!B1926:B1945, 'Stores Details'!G1926:G1945, "") = "Inactive", "Yes", "No")</f>
        <v>No</v>
      </c>
      <c r="D1924" s="14" t="s">
        <v>77</v>
      </c>
      <c r="E1924" s="51">
        <v>45243</v>
      </c>
      <c r="F1924" s="14">
        <v>34</v>
      </c>
      <c r="G1924" s="17">
        <v>32812.04</v>
      </c>
      <c r="H1924" s="27">
        <v>25680.199999999997</v>
      </c>
      <c r="I1924">
        <f>YEAR(Table1[[#This Row],[Date]])</f>
        <v>2023</v>
      </c>
      <c r="J1924" t="str">
        <f>"Q" &amp; ROUNDUP(MONTH(Table1[[#This Row],[Date]])/3, 0) &amp; "'" &amp; RIGHT(YEAR(Table1[[#This Row],[Date]]), 2)</f>
        <v>Q4'23</v>
      </c>
      <c r="K1924" t="str">
        <f>VLOOKUP(Table1[[#This Row],[Store ID]],Table3[[Store ID]:[City]],4,FALSE)</f>
        <v>Los Angeles</v>
      </c>
      <c r="L1924" t="str">
        <f>VLOOKUP(Table1[[#This Row],[Product Code]],Table4[[Product Code]:[Brand]],5,FALSE)</f>
        <v>VoltEdge</v>
      </c>
      <c r="M1924" t="str">
        <f>VLOOKUP(Table1[[#This Row],[Product Code]],Table4[[Product Code]:[Product Category]],3,FALSE)</f>
        <v>Headphones</v>
      </c>
      <c r="N1924" t="str">
        <f>_xlfn.XLOOKUP(Table1[[#This Row],[Product Code]],Table4[Product Code],Table4[Subcategory])</f>
        <v>Wireless Earbuds</v>
      </c>
    </row>
    <row r="1925" spans="2:14" x14ac:dyDescent="0.3">
      <c r="B1925" s="26" t="s">
        <v>17</v>
      </c>
      <c r="C1925" s="26" t="str">
        <f>IF(_xlfn.XLOOKUP(TRIM(Table1[[#This Row],[Store ID]]), 'Stores Details'!B1927:B1946, 'Stores Details'!G1927:G1946, "") = "Inactive", "Yes", "No")</f>
        <v>No</v>
      </c>
      <c r="D1925" s="14" t="s">
        <v>72</v>
      </c>
      <c r="E1925" s="51">
        <v>45126</v>
      </c>
      <c r="F1925" s="14">
        <v>5</v>
      </c>
      <c r="G1925" s="17">
        <v>2682.4</v>
      </c>
      <c r="H1925" s="27">
        <v>1955.1499999999999</v>
      </c>
      <c r="I1925">
        <f>YEAR(Table1[[#This Row],[Date]])</f>
        <v>2023</v>
      </c>
      <c r="J1925" t="str">
        <f>"Q" &amp; ROUNDUP(MONTH(Table1[[#This Row],[Date]])/3, 0) &amp; "'" &amp; RIGHT(YEAR(Table1[[#This Row],[Date]]), 2)</f>
        <v>Q3'23</v>
      </c>
      <c r="K1925" t="str">
        <f>VLOOKUP(Table1[[#This Row],[Store ID]],Table3[[Store ID]:[City]],4,FALSE)</f>
        <v>Richmond</v>
      </c>
      <c r="L1925" t="str">
        <f>VLOOKUP(Table1[[#This Row],[Product Code]],Table4[[Product Code]:[Brand]],5,FALSE)</f>
        <v>VoltEdge</v>
      </c>
      <c r="M1925" t="str">
        <f>VLOOKUP(Table1[[#This Row],[Product Code]],Table4[[Product Code]:[Product Category]],3,FALSE)</f>
        <v>Gaming Consoles</v>
      </c>
      <c r="N1925" t="str">
        <f>_xlfn.XLOOKUP(Table1[[#This Row],[Product Code]],Table4[Product Code],Table4[Subcategory])</f>
        <v>Game Consoles</v>
      </c>
    </row>
    <row r="1926" spans="2:14" x14ac:dyDescent="0.3">
      <c r="B1926" s="26" t="s">
        <v>16</v>
      </c>
      <c r="C1926" s="26" t="str">
        <f>IF(_xlfn.XLOOKUP(TRIM(Table1[[#This Row],[Store ID]]), 'Stores Details'!B1928:B1947, 'Stores Details'!G1928:G1947, "") = "Inactive", "Yes", "No")</f>
        <v>No</v>
      </c>
      <c r="D1926" s="14" t="s">
        <v>34</v>
      </c>
      <c r="E1926" s="51">
        <v>45606</v>
      </c>
      <c r="F1926" s="14">
        <v>32</v>
      </c>
      <c r="G1926" s="17">
        <v>10340.799999999999</v>
      </c>
      <c r="H1926" s="27">
        <v>6395.52</v>
      </c>
      <c r="I1926">
        <f>YEAR(Table1[[#This Row],[Date]])</f>
        <v>2024</v>
      </c>
      <c r="J1926" t="str">
        <f>"Q" &amp; ROUNDUP(MONTH(Table1[[#This Row],[Date]])/3, 0) &amp; "'" &amp; RIGHT(YEAR(Table1[[#This Row],[Date]]), 2)</f>
        <v>Q4'24</v>
      </c>
      <c r="K1926" t="str">
        <f>VLOOKUP(Table1[[#This Row],[Store ID]],Table3[[Store ID]:[City]],4,FALSE)</f>
        <v>Chicago</v>
      </c>
      <c r="L1926" t="str">
        <f>VLOOKUP(Table1[[#This Row],[Product Code]],Table4[[Product Code]:[Brand]],5,FALSE)</f>
        <v>Samsung</v>
      </c>
      <c r="M1926" t="str">
        <f>VLOOKUP(Table1[[#This Row],[Product Code]],Table4[[Product Code]:[Product Category]],3,FALSE)</f>
        <v>Gaming Consoles</v>
      </c>
      <c r="N1926" t="str">
        <f>_xlfn.XLOOKUP(Table1[[#This Row],[Product Code]],Table4[Product Code],Table4[Subcategory])</f>
        <v>Game Consoles</v>
      </c>
    </row>
    <row r="1927" spans="2:14" x14ac:dyDescent="0.3">
      <c r="B1927" s="26" t="s">
        <v>14</v>
      </c>
      <c r="C1927" s="26" t="str">
        <f>IF(_xlfn.XLOOKUP(TRIM(Table1[[#This Row],[Store ID]]), 'Stores Details'!B1929:B1948, 'Stores Details'!G1929:G1948, "") = "Inactive", "Yes", "No")</f>
        <v>No</v>
      </c>
      <c r="D1927" s="14" t="s">
        <v>44</v>
      </c>
      <c r="E1927" s="51">
        <v>45423</v>
      </c>
      <c r="F1927" s="14">
        <v>17</v>
      </c>
      <c r="G1927" s="17">
        <v>16099.849999999999</v>
      </c>
      <c r="H1927" s="27">
        <v>11345.46</v>
      </c>
      <c r="I1927">
        <f>YEAR(Table1[[#This Row],[Date]])</f>
        <v>2024</v>
      </c>
      <c r="J1927" t="str">
        <f>"Q" &amp; ROUNDUP(MONTH(Table1[[#This Row],[Date]])/3, 0) &amp; "'" &amp; RIGHT(YEAR(Table1[[#This Row],[Date]]), 2)</f>
        <v>Q2'24</v>
      </c>
      <c r="K1927" t="str">
        <f>VLOOKUP(Table1[[#This Row],[Store ID]],Table3[[Store ID]:[City]],4,FALSE)</f>
        <v>Los Angeles</v>
      </c>
      <c r="L1927" t="str">
        <f>VLOOKUP(Table1[[#This Row],[Product Code]],Table4[[Product Code]:[Brand]],5,FALSE)</f>
        <v>Bose</v>
      </c>
      <c r="M1927" t="str">
        <f>VLOOKUP(Table1[[#This Row],[Product Code]],Table4[[Product Code]:[Product Category]],3,FALSE)</f>
        <v>Accessories</v>
      </c>
      <c r="N1927" t="str">
        <f>_xlfn.XLOOKUP(Table1[[#This Row],[Product Code]],Table4[Product Code],Table4[Subcategory])</f>
        <v>Keyboards</v>
      </c>
    </row>
    <row r="1928" spans="2:14" x14ac:dyDescent="0.3">
      <c r="B1928" s="26" t="s">
        <v>30</v>
      </c>
      <c r="C1928" s="26" t="str">
        <f>IF(_xlfn.XLOOKUP(TRIM(Table1[[#This Row],[Store ID]]), 'Stores Details'!B1930:B1949, 'Stores Details'!G1930:G1949, "") = "Inactive", "Yes", "No")</f>
        <v>No</v>
      </c>
      <c r="D1928" s="14" t="s">
        <v>46</v>
      </c>
      <c r="E1928" s="51">
        <v>45620</v>
      </c>
      <c r="F1928" s="14">
        <v>26</v>
      </c>
      <c r="G1928" s="17">
        <v>22968.399999999998</v>
      </c>
      <c r="H1928" s="27">
        <v>15716.74</v>
      </c>
      <c r="I1928">
        <f>YEAR(Table1[[#This Row],[Date]])</f>
        <v>2024</v>
      </c>
      <c r="J1928" t="str">
        <f>"Q" &amp; ROUNDUP(MONTH(Table1[[#This Row],[Date]])/3, 0) &amp; "'" &amp; RIGHT(YEAR(Table1[[#This Row],[Date]]), 2)</f>
        <v>Q4'24</v>
      </c>
      <c r="K1928" t="str">
        <f>VLOOKUP(Table1[[#This Row],[Store ID]],Table3[[Store ID]:[City]],4,FALSE)</f>
        <v>Nashville</v>
      </c>
      <c r="L1928" t="str">
        <f>VLOOKUP(Table1[[#This Row],[Product Code]],Table4[[Product Code]:[Brand]],5,FALSE)</f>
        <v>Bose</v>
      </c>
      <c r="M1928" t="str">
        <f>VLOOKUP(Table1[[#This Row],[Product Code]],Table4[[Product Code]:[Product Category]],3,FALSE)</f>
        <v>Headphones</v>
      </c>
      <c r="N1928" t="str">
        <f>_xlfn.XLOOKUP(Table1[[#This Row],[Product Code]],Table4[Product Code],Table4[Subcategory])</f>
        <v>Wireless Headphones</v>
      </c>
    </row>
    <row r="1929" spans="2:14" x14ac:dyDescent="0.3">
      <c r="B1929" s="26" t="s">
        <v>18</v>
      </c>
      <c r="C1929" s="26" t="str">
        <f>IF(_xlfn.XLOOKUP(TRIM(Table1[[#This Row],[Store ID]]), 'Stores Details'!B1931:B1950, 'Stores Details'!G1931:G1950, "") = "Inactive", "Yes", "No")</f>
        <v>No</v>
      </c>
      <c r="D1929" s="14" t="s">
        <v>15</v>
      </c>
      <c r="E1929" s="51">
        <v>45636</v>
      </c>
      <c r="F1929" s="14">
        <v>31</v>
      </c>
      <c r="G1929" s="17">
        <v>17434.71</v>
      </c>
      <c r="H1929" s="27">
        <v>13312.33</v>
      </c>
      <c r="I1929">
        <f>YEAR(Table1[[#This Row],[Date]])</f>
        <v>2024</v>
      </c>
      <c r="J1929" t="str">
        <f>"Q" &amp; ROUNDUP(MONTH(Table1[[#This Row],[Date]])/3, 0) &amp; "'" &amp; RIGHT(YEAR(Table1[[#This Row],[Date]]), 2)</f>
        <v>Q4'24</v>
      </c>
      <c r="K1929" t="str">
        <f>VLOOKUP(Table1[[#This Row],[Store ID]],Table3[[Store ID]:[City]],4,FALSE)</f>
        <v>Minneapolis</v>
      </c>
      <c r="L1929" t="str">
        <f>VLOOKUP(Table1[[#This Row],[Product Code]],Table4[[Product Code]:[Brand]],5,FALSE)</f>
        <v>Bose</v>
      </c>
      <c r="M1929" t="str">
        <f>VLOOKUP(Table1[[#This Row],[Product Code]],Table4[[Product Code]:[Product Category]],3,FALSE)</f>
        <v>Accessories</v>
      </c>
      <c r="N1929" t="str">
        <f>_xlfn.XLOOKUP(Table1[[#This Row],[Product Code]],Table4[Product Code],Table4[Subcategory])</f>
        <v>Mice</v>
      </c>
    </row>
    <row r="1930" spans="2:14" x14ac:dyDescent="0.3">
      <c r="B1930" s="26" t="s">
        <v>26</v>
      </c>
      <c r="C1930" s="26" t="str">
        <f>IF(_xlfn.XLOOKUP(TRIM(Table1[[#This Row],[Store ID]]), 'Stores Details'!B1932:B1951, 'Stores Details'!G1932:G1951, "") = "Inactive", "Yes", "No")</f>
        <v>No</v>
      </c>
      <c r="D1930" s="14" t="s">
        <v>37</v>
      </c>
      <c r="E1930" s="51">
        <v>45489</v>
      </c>
      <c r="F1930" s="14">
        <v>4</v>
      </c>
      <c r="G1930" s="17">
        <v>5885.84</v>
      </c>
      <c r="H1930" s="27">
        <v>3982.6</v>
      </c>
      <c r="I1930">
        <f>YEAR(Table1[[#This Row],[Date]])</f>
        <v>2024</v>
      </c>
      <c r="J1930" t="str">
        <f>"Q" &amp; ROUNDUP(MONTH(Table1[[#This Row],[Date]])/3, 0) &amp; "'" &amp; RIGHT(YEAR(Table1[[#This Row],[Date]]), 2)</f>
        <v>Q3'24</v>
      </c>
      <c r="K1930" t="str">
        <f>VLOOKUP(Table1[[#This Row],[Store ID]],Table3[[Store ID]:[City]],4,FALSE)</f>
        <v>Philadelphia</v>
      </c>
      <c r="L1930" t="str">
        <f>VLOOKUP(Table1[[#This Row],[Product Code]],Table4[[Product Code]:[Brand]],5,FALSE)</f>
        <v>VoltEdge</v>
      </c>
      <c r="M1930" t="str">
        <f>VLOOKUP(Table1[[#This Row],[Product Code]],Table4[[Product Code]:[Product Category]],3,FALSE)</f>
        <v>Smart Gadgets</v>
      </c>
      <c r="N1930" t="str">
        <f>_xlfn.XLOOKUP(Table1[[#This Row],[Product Code]],Table4[Product Code],Table4[Subcategory])</f>
        <v>Fitness Bands</v>
      </c>
    </row>
    <row r="1931" spans="2:14" x14ac:dyDescent="0.3">
      <c r="B1931" s="26" t="s">
        <v>18</v>
      </c>
      <c r="C1931" s="26" t="str">
        <f>IF(_xlfn.XLOOKUP(TRIM(Table1[[#This Row],[Store ID]]), 'Stores Details'!B1933:B1952, 'Stores Details'!G1933:G1952, "") = "Inactive", "Yes", "No")</f>
        <v>No</v>
      </c>
      <c r="D1931" s="14" t="s">
        <v>55</v>
      </c>
      <c r="E1931" s="51">
        <v>44941</v>
      </c>
      <c r="F1931" s="14">
        <v>23</v>
      </c>
      <c r="G1931" s="17">
        <v>24234.870000000003</v>
      </c>
      <c r="H1931" s="27">
        <v>15009.11</v>
      </c>
      <c r="I1931">
        <f>YEAR(Table1[[#This Row],[Date]])</f>
        <v>2023</v>
      </c>
      <c r="J1931" t="str">
        <f>"Q" &amp; ROUNDUP(MONTH(Table1[[#This Row],[Date]])/3, 0) &amp; "'" &amp; RIGHT(YEAR(Table1[[#This Row],[Date]]), 2)</f>
        <v>Q1'23</v>
      </c>
      <c r="K1931" t="str">
        <f>VLOOKUP(Table1[[#This Row],[Store ID]],Table3[[Store ID]:[City]],4,FALSE)</f>
        <v>Minneapolis</v>
      </c>
      <c r="L1931" t="str">
        <f>VLOOKUP(Table1[[#This Row],[Product Code]],Table4[[Product Code]:[Brand]],5,FALSE)</f>
        <v>Sony</v>
      </c>
      <c r="M1931" t="str">
        <f>VLOOKUP(Table1[[#This Row],[Product Code]],Table4[[Product Code]:[Product Category]],3,FALSE)</f>
        <v>Smart Gadgets</v>
      </c>
      <c r="N1931" t="str">
        <f>_xlfn.XLOOKUP(Table1[[#This Row],[Product Code]],Table4[Product Code],Table4[Subcategory])</f>
        <v>Fitness Bands</v>
      </c>
    </row>
    <row r="1932" spans="2:14" x14ac:dyDescent="0.3">
      <c r="B1932" s="26" t="s">
        <v>25</v>
      </c>
      <c r="C1932" s="26" t="str">
        <f>IF(_xlfn.XLOOKUP(TRIM(Table1[[#This Row],[Store ID]]), 'Stores Details'!B1934:B1953, 'Stores Details'!G1934:G1953, "") = "Inactive", "Yes", "No")</f>
        <v>No</v>
      </c>
      <c r="D1932" s="14" t="s">
        <v>59</v>
      </c>
      <c r="E1932" s="51">
        <v>45411</v>
      </c>
      <c r="F1932" s="14">
        <v>21</v>
      </c>
      <c r="G1932" s="17">
        <v>4104.03</v>
      </c>
      <c r="H1932" s="27">
        <v>3064.95</v>
      </c>
      <c r="I1932">
        <f>YEAR(Table1[[#This Row],[Date]])</f>
        <v>2024</v>
      </c>
      <c r="J1932" t="str">
        <f>"Q" &amp; ROUNDUP(MONTH(Table1[[#This Row],[Date]])/3, 0) &amp; "'" &amp; RIGHT(YEAR(Table1[[#This Row],[Date]]), 2)</f>
        <v>Q2'24</v>
      </c>
      <c r="K1932" t="str">
        <f>VLOOKUP(Table1[[#This Row],[Store ID]],Table3[[Store ID]:[City]],4,FALSE)</f>
        <v>Dallas</v>
      </c>
      <c r="L1932" t="str">
        <f>VLOOKUP(Table1[[#This Row],[Product Code]],Table4[[Product Code]:[Brand]],5,FALSE)</f>
        <v>ASUS</v>
      </c>
      <c r="M1932" t="str">
        <f>VLOOKUP(Table1[[#This Row],[Product Code]],Table4[[Product Code]:[Product Category]],3,FALSE)</f>
        <v>Headphones</v>
      </c>
      <c r="N1932" t="str">
        <f>_xlfn.XLOOKUP(Table1[[#This Row],[Product Code]],Table4[Product Code],Table4[Subcategory])</f>
        <v>Wireless Earbuds</v>
      </c>
    </row>
    <row r="1933" spans="2:14" x14ac:dyDescent="0.3">
      <c r="B1933" s="26" t="s">
        <v>14</v>
      </c>
      <c r="C1933" s="26" t="str">
        <f>IF(_xlfn.XLOOKUP(TRIM(Table1[[#This Row],[Store ID]]), 'Stores Details'!B1935:B1954, 'Stores Details'!G1935:G1954, "") = "Inactive", "Yes", "No")</f>
        <v>No</v>
      </c>
      <c r="D1933" s="14" t="s">
        <v>63</v>
      </c>
      <c r="E1933" s="51">
        <v>45048</v>
      </c>
      <c r="F1933" s="14">
        <v>14</v>
      </c>
      <c r="G1933" s="17">
        <v>4646.32</v>
      </c>
      <c r="H1933" s="27">
        <v>2767.94</v>
      </c>
      <c r="I1933">
        <f>YEAR(Table1[[#This Row],[Date]])</f>
        <v>2023</v>
      </c>
      <c r="J1933" t="str">
        <f>"Q" &amp; ROUNDUP(MONTH(Table1[[#This Row],[Date]])/3, 0) &amp; "'" &amp; RIGHT(YEAR(Table1[[#This Row],[Date]]), 2)</f>
        <v>Q2'23</v>
      </c>
      <c r="K1933" t="str">
        <f>VLOOKUP(Table1[[#This Row],[Store ID]],Table3[[Store ID]:[City]],4,FALSE)</f>
        <v>Los Angeles</v>
      </c>
      <c r="L1933" t="str">
        <f>VLOOKUP(Table1[[#This Row],[Product Code]],Table4[[Product Code]:[Brand]],5,FALSE)</f>
        <v>Samsung</v>
      </c>
      <c r="M1933" t="str">
        <f>VLOOKUP(Table1[[#This Row],[Product Code]],Table4[[Product Code]:[Product Category]],3,FALSE)</f>
        <v>Laptops</v>
      </c>
      <c r="N1933" t="str">
        <f>_xlfn.XLOOKUP(Table1[[#This Row],[Product Code]],Table4[Product Code],Table4[Subcategory])</f>
        <v>Gaming Laptops</v>
      </c>
    </row>
    <row r="1934" spans="2:14" x14ac:dyDescent="0.3">
      <c r="B1934" s="26" t="s">
        <v>26</v>
      </c>
      <c r="C1934" s="26" t="str">
        <f>IF(_xlfn.XLOOKUP(TRIM(Table1[[#This Row],[Store ID]]), 'Stores Details'!B1936:B1955, 'Stores Details'!G1936:G1955, "") = "Inactive", "Yes", "No")</f>
        <v>No</v>
      </c>
      <c r="D1934" s="14" t="s">
        <v>45</v>
      </c>
      <c r="E1934" s="51">
        <v>45489</v>
      </c>
      <c r="F1934" s="14">
        <v>3</v>
      </c>
      <c r="G1934" s="17">
        <v>2015.5500000000002</v>
      </c>
      <c r="H1934" s="27">
        <v>1591.77</v>
      </c>
      <c r="I1934">
        <f>YEAR(Table1[[#This Row],[Date]])</f>
        <v>2024</v>
      </c>
      <c r="J1934" t="str">
        <f>"Q" &amp; ROUNDUP(MONTH(Table1[[#This Row],[Date]])/3, 0) &amp; "'" &amp; RIGHT(YEAR(Table1[[#This Row],[Date]]), 2)</f>
        <v>Q3'24</v>
      </c>
      <c r="K1934" t="str">
        <f>VLOOKUP(Table1[[#This Row],[Store ID]],Table3[[Store ID]:[City]],4,FALSE)</f>
        <v>Philadelphia</v>
      </c>
      <c r="L1934" t="str">
        <f>VLOOKUP(Table1[[#This Row],[Product Code]],Table4[[Product Code]:[Brand]],5,FALSE)</f>
        <v>VoltEdge</v>
      </c>
      <c r="M1934" t="str">
        <f>VLOOKUP(Table1[[#This Row],[Product Code]],Table4[[Product Code]:[Product Category]],3,FALSE)</f>
        <v>Accessories</v>
      </c>
      <c r="N1934" t="str">
        <f>_xlfn.XLOOKUP(Table1[[#This Row],[Product Code]],Table4[Product Code],Table4[Subcategory])</f>
        <v>Chargers</v>
      </c>
    </row>
    <row r="1935" spans="2:14" x14ac:dyDescent="0.3">
      <c r="B1935" s="26" t="s">
        <v>20</v>
      </c>
      <c r="C1935" s="26" t="str">
        <f>IF(_xlfn.XLOOKUP(TRIM(Table1[[#This Row],[Store ID]]), 'Stores Details'!B1937:B1956, 'Stores Details'!G1937:G1956, "") = "Inactive", "Yes", "No")</f>
        <v>No</v>
      </c>
      <c r="D1935" s="14" t="s">
        <v>77</v>
      </c>
      <c r="E1935" s="51">
        <v>45022</v>
      </c>
      <c r="F1935" s="14">
        <v>10</v>
      </c>
      <c r="G1935" s="17">
        <v>9650.5999999999985</v>
      </c>
      <c r="H1935" s="27">
        <v>7553</v>
      </c>
      <c r="I1935">
        <f>YEAR(Table1[[#This Row],[Date]])</f>
        <v>2023</v>
      </c>
      <c r="J1935" t="str">
        <f>"Q" &amp; ROUNDUP(MONTH(Table1[[#This Row],[Date]])/3, 0) &amp; "'" &amp; RIGHT(YEAR(Table1[[#This Row],[Date]]), 2)</f>
        <v>Q2'23</v>
      </c>
      <c r="K1935" t="str">
        <f>VLOOKUP(Table1[[#This Row],[Store ID]],Table3[[Store ID]:[City]],4,FALSE)</f>
        <v>Denver</v>
      </c>
      <c r="L1935" t="str">
        <f>VLOOKUP(Table1[[#This Row],[Product Code]],Table4[[Product Code]:[Brand]],5,FALSE)</f>
        <v>VoltEdge</v>
      </c>
      <c r="M1935" t="str">
        <f>VLOOKUP(Table1[[#This Row],[Product Code]],Table4[[Product Code]:[Product Category]],3,FALSE)</f>
        <v>Headphones</v>
      </c>
      <c r="N1935" t="str">
        <f>_xlfn.XLOOKUP(Table1[[#This Row],[Product Code]],Table4[Product Code],Table4[Subcategory])</f>
        <v>Wireless Earbuds</v>
      </c>
    </row>
    <row r="1936" spans="2:14" x14ac:dyDescent="0.3">
      <c r="B1936" s="26" t="s">
        <v>14</v>
      </c>
      <c r="C1936" s="26" t="str">
        <f>IF(_xlfn.XLOOKUP(TRIM(Table1[[#This Row],[Store ID]]), 'Stores Details'!B1938:B1957, 'Stores Details'!G1938:G1957, "") = "Inactive", "Yes", "No")</f>
        <v>No</v>
      </c>
      <c r="D1936" s="14" t="s">
        <v>46</v>
      </c>
      <c r="E1936" s="51">
        <v>45356</v>
      </c>
      <c r="F1936" s="14">
        <v>25</v>
      </c>
      <c r="G1936" s="17">
        <v>22085</v>
      </c>
      <c r="H1936" s="27">
        <v>15112.25</v>
      </c>
      <c r="I1936">
        <f>YEAR(Table1[[#This Row],[Date]])</f>
        <v>2024</v>
      </c>
      <c r="J1936" t="str">
        <f>"Q" &amp; ROUNDUP(MONTH(Table1[[#This Row],[Date]])/3, 0) &amp; "'" &amp; RIGHT(YEAR(Table1[[#This Row],[Date]]), 2)</f>
        <v>Q1'24</v>
      </c>
      <c r="K1936" t="str">
        <f>VLOOKUP(Table1[[#This Row],[Store ID]],Table3[[Store ID]:[City]],4,FALSE)</f>
        <v>Los Angeles</v>
      </c>
      <c r="L1936" t="str">
        <f>VLOOKUP(Table1[[#This Row],[Product Code]],Table4[[Product Code]:[Brand]],5,FALSE)</f>
        <v>Bose</v>
      </c>
      <c r="M1936" t="str">
        <f>VLOOKUP(Table1[[#This Row],[Product Code]],Table4[[Product Code]:[Product Category]],3,FALSE)</f>
        <v>Headphones</v>
      </c>
      <c r="N1936" t="str">
        <f>_xlfn.XLOOKUP(Table1[[#This Row],[Product Code]],Table4[Product Code],Table4[Subcategory])</f>
        <v>Wireless Headphones</v>
      </c>
    </row>
    <row r="1937" spans="2:14" x14ac:dyDescent="0.3">
      <c r="B1937" s="26" t="s">
        <v>14</v>
      </c>
      <c r="C1937" s="26" t="str">
        <f>IF(_xlfn.XLOOKUP(TRIM(Table1[[#This Row],[Store ID]]), 'Stores Details'!B1939:B1958, 'Stores Details'!G1939:G1958, "") = "Inactive", "Yes", "No")</f>
        <v>No</v>
      </c>
      <c r="D1937" s="14" t="s">
        <v>61</v>
      </c>
      <c r="E1937" s="51">
        <v>45190</v>
      </c>
      <c r="F1937" s="14">
        <v>18</v>
      </c>
      <c r="G1937" s="17">
        <v>6379.56</v>
      </c>
      <c r="H1937" s="27">
        <v>4555.08</v>
      </c>
      <c r="I1937">
        <f>YEAR(Table1[[#This Row],[Date]])</f>
        <v>2023</v>
      </c>
      <c r="J1937" t="str">
        <f>"Q" &amp; ROUNDUP(MONTH(Table1[[#This Row],[Date]])/3, 0) &amp; "'" &amp; RIGHT(YEAR(Table1[[#This Row],[Date]]), 2)</f>
        <v>Q3'23</v>
      </c>
      <c r="K1937" t="str">
        <f>VLOOKUP(Table1[[#This Row],[Store ID]],Table3[[Store ID]:[City]],4,FALSE)</f>
        <v>Los Angeles</v>
      </c>
      <c r="L1937" t="str">
        <f>VLOOKUP(Table1[[#This Row],[Product Code]],Table4[[Product Code]:[Brand]],5,FALSE)</f>
        <v>VoltEdge</v>
      </c>
      <c r="M1937" t="str">
        <f>VLOOKUP(Table1[[#This Row],[Product Code]],Table4[[Product Code]:[Product Category]],3,FALSE)</f>
        <v>Headphones</v>
      </c>
      <c r="N1937" t="str">
        <f>_xlfn.XLOOKUP(Table1[[#This Row],[Product Code]],Table4[Product Code],Table4[Subcategory])</f>
        <v>Wired Headphones</v>
      </c>
    </row>
    <row r="1938" spans="2:14" x14ac:dyDescent="0.3">
      <c r="B1938" s="26" t="s">
        <v>16</v>
      </c>
      <c r="C1938" s="26" t="str">
        <f>IF(_xlfn.XLOOKUP(TRIM(Table1[[#This Row],[Store ID]]), 'Stores Details'!B1940:B1959, 'Stores Details'!G1940:G1959, "") = "Inactive", "Yes", "No")</f>
        <v>No</v>
      </c>
      <c r="D1938" s="14" t="s">
        <v>43</v>
      </c>
      <c r="E1938" s="51">
        <v>45510</v>
      </c>
      <c r="F1938" s="14">
        <v>1</v>
      </c>
      <c r="G1938" s="17">
        <v>1331.07</v>
      </c>
      <c r="H1938" s="27">
        <v>817.62</v>
      </c>
      <c r="I1938">
        <f>YEAR(Table1[[#This Row],[Date]])</f>
        <v>2024</v>
      </c>
      <c r="J1938" t="str">
        <f>"Q" &amp; ROUNDUP(MONTH(Table1[[#This Row],[Date]])/3, 0) &amp; "'" &amp; RIGHT(YEAR(Table1[[#This Row],[Date]]), 2)</f>
        <v>Q3'24</v>
      </c>
      <c r="K1938" t="str">
        <f>VLOOKUP(Table1[[#This Row],[Store ID]],Table3[[Store ID]:[City]],4,FALSE)</f>
        <v>Chicago</v>
      </c>
      <c r="L1938" t="str">
        <f>VLOOKUP(Table1[[#This Row],[Product Code]],Table4[[Product Code]:[Brand]],5,FALSE)</f>
        <v>Apple</v>
      </c>
      <c r="M1938" t="str">
        <f>VLOOKUP(Table1[[#This Row],[Product Code]],Table4[[Product Code]:[Product Category]],3,FALSE)</f>
        <v>Smart Gadgets</v>
      </c>
      <c r="N1938" t="str">
        <f>_xlfn.XLOOKUP(Table1[[#This Row],[Product Code]],Table4[Product Code],Table4[Subcategory])</f>
        <v>Smartwatches</v>
      </c>
    </row>
    <row r="1939" spans="2:14" x14ac:dyDescent="0.3">
      <c r="B1939" s="26" t="s">
        <v>14</v>
      </c>
      <c r="C1939" s="26" t="str">
        <f>IF(_xlfn.XLOOKUP(TRIM(Table1[[#This Row],[Store ID]]), 'Stores Details'!B1941:B1960, 'Stores Details'!G1941:G1960, "") = "Inactive", "Yes", "No")</f>
        <v>No</v>
      </c>
      <c r="D1939" s="14" t="s">
        <v>57</v>
      </c>
      <c r="E1939" s="51">
        <v>45060</v>
      </c>
      <c r="F1939" s="14">
        <v>18</v>
      </c>
      <c r="G1939" s="17">
        <v>15902.82</v>
      </c>
      <c r="H1939" s="27">
        <v>11089.62</v>
      </c>
      <c r="I1939">
        <f>YEAR(Table1[[#This Row],[Date]])</f>
        <v>2023</v>
      </c>
      <c r="J1939" t="str">
        <f>"Q" &amp; ROUNDUP(MONTH(Table1[[#This Row],[Date]])/3, 0) &amp; "'" &amp; RIGHT(YEAR(Table1[[#This Row],[Date]]), 2)</f>
        <v>Q2'23</v>
      </c>
      <c r="K1939" t="str">
        <f>VLOOKUP(Table1[[#This Row],[Store ID]],Table3[[Store ID]:[City]],4,FALSE)</f>
        <v>Los Angeles</v>
      </c>
      <c r="L1939" t="str">
        <f>VLOOKUP(Table1[[#This Row],[Product Code]],Table4[[Product Code]:[Brand]],5,FALSE)</f>
        <v>Bose</v>
      </c>
      <c r="M1939" t="str">
        <f>VLOOKUP(Table1[[#This Row],[Product Code]],Table4[[Product Code]:[Product Category]],3,FALSE)</f>
        <v>Headphones</v>
      </c>
      <c r="N1939" t="str">
        <f>_xlfn.XLOOKUP(Table1[[#This Row],[Product Code]],Table4[Product Code],Table4[Subcategory])</f>
        <v>Noise-Canceling Over-Ear</v>
      </c>
    </row>
    <row r="1940" spans="2:14" x14ac:dyDescent="0.3">
      <c r="B1940" s="26" t="s">
        <v>14</v>
      </c>
      <c r="C1940" s="26" t="str">
        <f>IF(_xlfn.XLOOKUP(TRIM(Table1[[#This Row],[Store ID]]), 'Stores Details'!B1942:B1961, 'Stores Details'!G1942:G1961, "") = "Inactive", "Yes", "No")</f>
        <v>No</v>
      </c>
      <c r="D1940" s="14" t="s">
        <v>39</v>
      </c>
      <c r="E1940" s="51">
        <v>45600</v>
      </c>
      <c r="F1940" s="14">
        <v>22</v>
      </c>
      <c r="G1940" s="17">
        <v>9320.74</v>
      </c>
      <c r="H1940" s="27">
        <v>6074.2000000000007</v>
      </c>
      <c r="I1940">
        <f>YEAR(Table1[[#This Row],[Date]])</f>
        <v>2024</v>
      </c>
      <c r="J1940" t="str">
        <f>"Q" &amp; ROUNDUP(MONTH(Table1[[#This Row],[Date]])/3, 0) &amp; "'" &amp; RIGHT(YEAR(Table1[[#This Row],[Date]]), 2)</f>
        <v>Q4'24</v>
      </c>
      <c r="K1940" t="str">
        <f>VLOOKUP(Table1[[#This Row],[Store ID]],Table3[[Store ID]:[City]],4,FALSE)</f>
        <v>Los Angeles</v>
      </c>
      <c r="L1940" t="str">
        <f>VLOOKUP(Table1[[#This Row],[Product Code]],Table4[[Product Code]:[Brand]],5,FALSE)</f>
        <v>Apple</v>
      </c>
      <c r="M1940" t="str">
        <f>VLOOKUP(Table1[[#This Row],[Product Code]],Table4[[Product Code]:[Product Category]],3,FALSE)</f>
        <v>Laptops</v>
      </c>
      <c r="N1940" t="str">
        <f>_xlfn.XLOOKUP(Table1[[#This Row],[Product Code]],Table4[Product Code],Table4[Subcategory])</f>
        <v>Ultrabooks</v>
      </c>
    </row>
    <row r="1941" spans="2:14" x14ac:dyDescent="0.3">
      <c r="B1941" s="26" t="s">
        <v>30</v>
      </c>
      <c r="C1941" s="26" t="str">
        <f>IF(_xlfn.XLOOKUP(TRIM(Table1[[#This Row],[Store ID]]), 'Stores Details'!B1943:B1962, 'Stores Details'!G1943:G1962, "") = "Inactive", "Yes", "No")</f>
        <v>No</v>
      </c>
      <c r="D1941" s="14" t="s">
        <v>40</v>
      </c>
      <c r="E1941" s="51">
        <v>45586</v>
      </c>
      <c r="F1941" s="14">
        <v>24</v>
      </c>
      <c r="G1941" s="17">
        <v>32490.959999999999</v>
      </c>
      <c r="H1941" s="27">
        <v>23387.040000000001</v>
      </c>
      <c r="I1941">
        <f>YEAR(Table1[[#This Row],[Date]])</f>
        <v>2024</v>
      </c>
      <c r="J1941" t="str">
        <f>"Q" &amp; ROUNDUP(MONTH(Table1[[#This Row],[Date]])/3, 0) &amp; "'" &amp; RIGHT(YEAR(Table1[[#This Row],[Date]]), 2)</f>
        <v>Q4'24</v>
      </c>
      <c r="K1941" t="str">
        <f>VLOOKUP(Table1[[#This Row],[Store ID]],Table3[[Store ID]:[City]],4,FALSE)</f>
        <v>Nashville</v>
      </c>
      <c r="L1941" t="str">
        <f>VLOOKUP(Table1[[#This Row],[Product Code]],Table4[[Product Code]:[Brand]],5,FALSE)</f>
        <v>HP</v>
      </c>
      <c r="M1941" t="str">
        <f>VLOOKUP(Table1[[#This Row],[Product Code]],Table4[[Product Code]:[Product Category]],3,FALSE)</f>
        <v>Gaming Consoles</v>
      </c>
      <c r="N1941" t="str">
        <f>_xlfn.XLOOKUP(Table1[[#This Row],[Product Code]],Table4[Product Code],Table4[Subcategory])</f>
        <v>Game Consoles</v>
      </c>
    </row>
    <row r="1942" spans="2:14" x14ac:dyDescent="0.3">
      <c r="B1942" s="26" t="s">
        <v>24</v>
      </c>
      <c r="C1942" s="26" t="str">
        <f>IF(_xlfn.XLOOKUP(TRIM(Table1[[#This Row],[Store ID]]), 'Stores Details'!B1944:B1963, 'Stores Details'!G1944:G1963, "") = "Inactive", "Yes", "No")</f>
        <v>No</v>
      </c>
      <c r="D1942" s="14" t="s">
        <v>40</v>
      </c>
      <c r="E1942" s="51">
        <v>45620</v>
      </c>
      <c r="F1942" s="14">
        <v>29</v>
      </c>
      <c r="G1942" s="17">
        <v>39259.909999999996</v>
      </c>
      <c r="H1942" s="27">
        <v>28259.34</v>
      </c>
      <c r="I1942">
        <f>YEAR(Table1[[#This Row],[Date]])</f>
        <v>2024</v>
      </c>
      <c r="J1942" t="str">
        <f>"Q" &amp; ROUNDUP(MONTH(Table1[[#This Row],[Date]])/3, 0) &amp; "'" &amp; RIGHT(YEAR(Table1[[#This Row],[Date]]), 2)</f>
        <v>Q4'24</v>
      </c>
      <c r="K1942" t="str">
        <f>VLOOKUP(Table1[[#This Row],[Store ID]],Table3[[Store ID]:[City]],4,FALSE)</f>
        <v>Atlanta</v>
      </c>
      <c r="L1942" t="str">
        <f>VLOOKUP(Table1[[#This Row],[Product Code]],Table4[[Product Code]:[Brand]],5,FALSE)</f>
        <v>HP</v>
      </c>
      <c r="M1942" t="str">
        <f>VLOOKUP(Table1[[#This Row],[Product Code]],Table4[[Product Code]:[Product Category]],3,FALSE)</f>
        <v>Gaming Consoles</v>
      </c>
      <c r="N1942" t="str">
        <f>_xlfn.XLOOKUP(Table1[[#This Row],[Product Code]],Table4[Product Code],Table4[Subcategory])</f>
        <v>Game Consoles</v>
      </c>
    </row>
    <row r="1943" spans="2:14" x14ac:dyDescent="0.3">
      <c r="B1943" s="26" t="s">
        <v>19</v>
      </c>
      <c r="C1943" s="26" t="str">
        <f>IF(_xlfn.XLOOKUP(TRIM(Table1[[#This Row],[Store ID]]), 'Stores Details'!B1945:B1964, 'Stores Details'!G1945:G1964, "") = "Inactive", "Yes", "No")</f>
        <v>No</v>
      </c>
      <c r="D1943" s="14" t="s">
        <v>52</v>
      </c>
      <c r="E1943" s="51">
        <v>45205</v>
      </c>
      <c r="F1943" s="14">
        <v>27</v>
      </c>
      <c r="G1943" s="17">
        <v>7279.74</v>
      </c>
      <c r="H1943" s="27">
        <v>4425.03</v>
      </c>
      <c r="I1943">
        <f>YEAR(Table1[[#This Row],[Date]])</f>
        <v>2023</v>
      </c>
      <c r="J1943" t="str">
        <f>"Q" &amp; ROUNDUP(MONTH(Table1[[#This Row],[Date]])/3, 0) &amp; "'" &amp; RIGHT(YEAR(Table1[[#This Row],[Date]]), 2)</f>
        <v>Q4'23</v>
      </c>
      <c r="K1943" t="str">
        <f>VLOOKUP(Table1[[#This Row],[Store ID]],Table3[[Store ID]:[City]],4,FALSE)</f>
        <v>Honolulu</v>
      </c>
      <c r="L1943" t="str">
        <f>VLOOKUP(Table1[[#This Row],[Product Code]],Table4[[Product Code]:[Brand]],5,FALSE)</f>
        <v>ASUS</v>
      </c>
      <c r="M1943" t="str">
        <f>VLOOKUP(Table1[[#This Row],[Product Code]],Table4[[Product Code]:[Product Category]],3,FALSE)</f>
        <v>Accessories</v>
      </c>
      <c r="N1943" t="str">
        <f>_xlfn.XLOOKUP(Table1[[#This Row],[Product Code]],Table4[Product Code],Table4[Subcategory])</f>
        <v>Chargers</v>
      </c>
    </row>
    <row r="1944" spans="2:14" x14ac:dyDescent="0.3">
      <c r="B1944" s="26" t="s">
        <v>23</v>
      </c>
      <c r="C1944" s="26" t="str">
        <f>IF(_xlfn.XLOOKUP(TRIM(Table1[[#This Row],[Store ID]]), 'Stores Details'!B1946:B1965, 'Stores Details'!G1946:G1965, "") = "Inactive", "Yes", "No")</f>
        <v>No</v>
      </c>
      <c r="D1944" s="14" t="s">
        <v>32</v>
      </c>
      <c r="E1944" s="51">
        <v>45293</v>
      </c>
      <c r="F1944" s="14">
        <v>30</v>
      </c>
      <c r="G1944" s="17">
        <v>5489.4</v>
      </c>
      <c r="H1944" s="27">
        <v>4170.2999999999993</v>
      </c>
      <c r="I1944">
        <f>YEAR(Table1[[#This Row],[Date]])</f>
        <v>2024</v>
      </c>
      <c r="J1944" t="str">
        <f>"Q" &amp; ROUNDUP(MONTH(Table1[[#This Row],[Date]])/3, 0) &amp; "'" &amp; RIGHT(YEAR(Table1[[#This Row],[Date]]), 2)</f>
        <v>Q1'24</v>
      </c>
      <c r="K1944" t="str">
        <f>VLOOKUP(Table1[[#This Row],[Store ID]],Table3[[Store ID]:[City]],4,FALSE)</f>
        <v>San Francisco</v>
      </c>
      <c r="L1944" t="str">
        <f>VLOOKUP(Table1[[#This Row],[Product Code]],Table4[[Product Code]:[Brand]],5,FALSE)</f>
        <v>Sony</v>
      </c>
      <c r="M1944" t="str">
        <f>VLOOKUP(Table1[[#This Row],[Product Code]],Table4[[Product Code]:[Product Category]],3,FALSE)</f>
        <v>Accessories</v>
      </c>
      <c r="N1944" t="str">
        <f>_xlfn.XLOOKUP(Table1[[#This Row],[Product Code]],Table4[Product Code],Table4[Subcategory])</f>
        <v>Chargers</v>
      </c>
    </row>
    <row r="1945" spans="2:14" x14ac:dyDescent="0.3">
      <c r="B1945" s="26" t="s">
        <v>29</v>
      </c>
      <c r="C1945" s="26" t="str">
        <f>IF(_xlfn.XLOOKUP(TRIM(Table1[[#This Row],[Store ID]]), 'Stores Details'!B1947:B1966, 'Stores Details'!G1947:G1966, "") = "Inactive", "Yes", "No")</f>
        <v>No</v>
      </c>
      <c r="D1945" s="14" t="s">
        <v>56</v>
      </c>
      <c r="E1945" s="51">
        <v>45140</v>
      </c>
      <c r="F1945" s="14">
        <v>19</v>
      </c>
      <c r="G1945" s="17">
        <v>7269.0199999999995</v>
      </c>
      <c r="H1945" s="27">
        <v>5744.2699999999995</v>
      </c>
      <c r="I1945">
        <f>YEAR(Table1[[#This Row],[Date]])</f>
        <v>2023</v>
      </c>
      <c r="J1945" t="str">
        <f>"Q" &amp; ROUNDUP(MONTH(Table1[[#This Row],[Date]])/3, 0) &amp; "'" &amp; RIGHT(YEAR(Table1[[#This Row],[Date]]), 2)</f>
        <v>Q3'23</v>
      </c>
      <c r="K1945" t="str">
        <f>VLOOKUP(Table1[[#This Row],[Store ID]],Table3[[Store ID]:[City]],4,FALSE)</f>
        <v>Kansas City</v>
      </c>
      <c r="L1945" t="str">
        <f>VLOOKUP(Table1[[#This Row],[Product Code]],Table4[[Product Code]:[Brand]],5,FALSE)</f>
        <v>Samsung</v>
      </c>
      <c r="M1945" t="str">
        <f>VLOOKUP(Table1[[#This Row],[Product Code]],Table4[[Product Code]:[Product Category]],3,FALSE)</f>
        <v>Gaming Consoles</v>
      </c>
      <c r="N1945" t="str">
        <f>_xlfn.XLOOKUP(Table1[[#This Row],[Product Code]],Table4[Product Code],Table4[Subcategory])</f>
        <v>VR Headsets</v>
      </c>
    </row>
    <row r="1946" spans="2:14" x14ac:dyDescent="0.3">
      <c r="B1946" s="26" t="s">
        <v>30</v>
      </c>
      <c r="C1946" s="26" t="str">
        <f>IF(_xlfn.XLOOKUP(TRIM(Table1[[#This Row],[Store ID]]), 'Stores Details'!B1948:B1967, 'Stores Details'!G1948:G1967, "") = "Inactive", "Yes", "No")</f>
        <v>No</v>
      </c>
      <c r="D1946" s="14" t="s">
        <v>40</v>
      </c>
      <c r="E1946" s="51">
        <v>45627</v>
      </c>
      <c r="F1946" s="14">
        <v>36</v>
      </c>
      <c r="G1946" s="17">
        <v>48736.44</v>
      </c>
      <c r="H1946" s="27">
        <v>35080.559999999998</v>
      </c>
      <c r="I1946">
        <f>YEAR(Table1[[#This Row],[Date]])</f>
        <v>2024</v>
      </c>
      <c r="J1946" t="str">
        <f>"Q" &amp; ROUNDUP(MONTH(Table1[[#This Row],[Date]])/3, 0) &amp; "'" &amp; RIGHT(YEAR(Table1[[#This Row],[Date]]), 2)</f>
        <v>Q4'24</v>
      </c>
      <c r="K1946" t="str">
        <f>VLOOKUP(Table1[[#This Row],[Store ID]],Table3[[Store ID]:[City]],4,FALSE)</f>
        <v>Nashville</v>
      </c>
      <c r="L1946" t="str">
        <f>VLOOKUP(Table1[[#This Row],[Product Code]],Table4[[Product Code]:[Brand]],5,FALSE)</f>
        <v>HP</v>
      </c>
      <c r="M1946" t="str">
        <f>VLOOKUP(Table1[[#This Row],[Product Code]],Table4[[Product Code]:[Product Category]],3,FALSE)</f>
        <v>Gaming Consoles</v>
      </c>
      <c r="N1946" t="str">
        <f>_xlfn.XLOOKUP(Table1[[#This Row],[Product Code]],Table4[Product Code],Table4[Subcategory])</f>
        <v>Game Consoles</v>
      </c>
    </row>
    <row r="1947" spans="2:14" x14ac:dyDescent="0.3">
      <c r="B1947" s="26" t="s">
        <v>14</v>
      </c>
      <c r="C1947" s="26" t="str">
        <f>IF(_xlfn.XLOOKUP(TRIM(Table1[[#This Row],[Store ID]]), 'Stores Details'!B1949:B1968, 'Stores Details'!G1949:G1968, "") = "Inactive", "Yes", "No")</f>
        <v>No</v>
      </c>
      <c r="D1947" s="14" t="s">
        <v>15</v>
      </c>
      <c r="E1947" s="51">
        <v>45603</v>
      </c>
      <c r="F1947" s="14">
        <v>25</v>
      </c>
      <c r="G1947" s="17">
        <v>14060.25</v>
      </c>
      <c r="H1947" s="27">
        <v>10735.75</v>
      </c>
      <c r="I1947">
        <f>YEAR(Table1[[#This Row],[Date]])</f>
        <v>2024</v>
      </c>
      <c r="J1947" t="str">
        <f>"Q" &amp; ROUNDUP(MONTH(Table1[[#This Row],[Date]])/3, 0) &amp; "'" &amp; RIGHT(YEAR(Table1[[#This Row],[Date]]), 2)</f>
        <v>Q4'24</v>
      </c>
      <c r="K1947" t="str">
        <f>VLOOKUP(Table1[[#This Row],[Store ID]],Table3[[Store ID]:[City]],4,FALSE)</f>
        <v>Los Angeles</v>
      </c>
      <c r="L1947" t="str">
        <f>VLOOKUP(Table1[[#This Row],[Product Code]],Table4[[Product Code]:[Brand]],5,FALSE)</f>
        <v>Bose</v>
      </c>
      <c r="M1947" t="str">
        <f>VLOOKUP(Table1[[#This Row],[Product Code]],Table4[[Product Code]:[Product Category]],3,FALSE)</f>
        <v>Accessories</v>
      </c>
      <c r="N1947" t="str">
        <f>_xlfn.XLOOKUP(Table1[[#This Row],[Product Code]],Table4[Product Code],Table4[Subcategory])</f>
        <v>Mice</v>
      </c>
    </row>
    <row r="1948" spans="2:14" x14ac:dyDescent="0.3">
      <c r="B1948" s="26" t="s">
        <v>24</v>
      </c>
      <c r="C1948" s="26" t="str">
        <f>IF(_xlfn.XLOOKUP(TRIM(Table1[[#This Row],[Store ID]]), 'Stores Details'!B1950:B1969, 'Stores Details'!G1950:G1969, "") = "Inactive", "Yes", "No")</f>
        <v>No</v>
      </c>
      <c r="D1948" s="14" t="s">
        <v>51</v>
      </c>
      <c r="E1948" s="51">
        <v>45557</v>
      </c>
      <c r="F1948" s="14">
        <v>23</v>
      </c>
      <c r="G1948" s="17">
        <v>6607.9000000000005</v>
      </c>
      <c r="H1948" s="27">
        <v>5351.41</v>
      </c>
      <c r="I1948">
        <f>YEAR(Table1[[#This Row],[Date]])</f>
        <v>2024</v>
      </c>
      <c r="J1948" t="str">
        <f>"Q" &amp; ROUNDUP(MONTH(Table1[[#This Row],[Date]])/3, 0) &amp; "'" &amp; RIGHT(YEAR(Table1[[#This Row],[Date]]), 2)</f>
        <v>Q3'24</v>
      </c>
      <c r="K1948" t="str">
        <f>VLOOKUP(Table1[[#This Row],[Store ID]],Table3[[Store ID]:[City]],4,FALSE)</f>
        <v>Atlanta</v>
      </c>
      <c r="L1948" t="str">
        <f>VLOOKUP(Table1[[#This Row],[Product Code]],Table4[[Product Code]:[Brand]],5,FALSE)</f>
        <v>Samsung</v>
      </c>
      <c r="M1948" t="str">
        <f>VLOOKUP(Table1[[#This Row],[Product Code]],Table4[[Product Code]:[Product Category]],3,FALSE)</f>
        <v>Accessories</v>
      </c>
      <c r="N1948" t="str">
        <f>_xlfn.XLOOKUP(Table1[[#This Row],[Product Code]],Table4[Product Code],Table4[Subcategory])</f>
        <v>Mice</v>
      </c>
    </row>
    <row r="1949" spans="2:14" x14ac:dyDescent="0.3">
      <c r="B1949" s="26" t="s">
        <v>14</v>
      </c>
      <c r="C1949" s="26" t="str">
        <f>IF(_xlfn.XLOOKUP(TRIM(Table1[[#This Row],[Store ID]]), 'Stores Details'!B1951:B1970, 'Stores Details'!G1951:G1970, "") = "Inactive", "Yes", "No")</f>
        <v>No</v>
      </c>
      <c r="D1949" s="14" t="s">
        <v>77</v>
      </c>
      <c r="E1949" s="51">
        <v>45218</v>
      </c>
      <c r="F1949" s="14">
        <v>26</v>
      </c>
      <c r="G1949" s="17">
        <v>25091.559999999998</v>
      </c>
      <c r="H1949" s="27">
        <v>19637.8</v>
      </c>
      <c r="I1949">
        <f>YEAR(Table1[[#This Row],[Date]])</f>
        <v>2023</v>
      </c>
      <c r="J1949" t="str">
        <f>"Q" &amp; ROUNDUP(MONTH(Table1[[#This Row],[Date]])/3, 0) &amp; "'" &amp; RIGHT(YEAR(Table1[[#This Row],[Date]]), 2)</f>
        <v>Q4'23</v>
      </c>
      <c r="K1949" t="str">
        <f>VLOOKUP(Table1[[#This Row],[Store ID]],Table3[[Store ID]:[City]],4,FALSE)</f>
        <v>Los Angeles</v>
      </c>
      <c r="L1949" t="str">
        <f>VLOOKUP(Table1[[#This Row],[Product Code]],Table4[[Product Code]:[Brand]],5,FALSE)</f>
        <v>VoltEdge</v>
      </c>
      <c r="M1949" t="str">
        <f>VLOOKUP(Table1[[#This Row],[Product Code]],Table4[[Product Code]:[Product Category]],3,FALSE)</f>
        <v>Headphones</v>
      </c>
      <c r="N1949" t="str">
        <f>_xlfn.XLOOKUP(Table1[[#This Row],[Product Code]],Table4[Product Code],Table4[Subcategory])</f>
        <v>Wireless Earbuds</v>
      </c>
    </row>
    <row r="1950" spans="2:14" x14ac:dyDescent="0.3">
      <c r="B1950" s="26" t="s">
        <v>17</v>
      </c>
      <c r="C1950" s="26" t="str">
        <f>IF(_xlfn.XLOOKUP(TRIM(Table1[[#This Row],[Store ID]]), 'Stores Details'!B1952:B1971, 'Stores Details'!G1952:G1971, "") = "Inactive", "Yes", "No")</f>
        <v>No</v>
      </c>
      <c r="D1950" s="14" t="s">
        <v>35</v>
      </c>
      <c r="E1950" s="51">
        <v>45592</v>
      </c>
      <c r="F1950" s="14">
        <v>30</v>
      </c>
      <c r="G1950" s="17">
        <v>11974.800000000001</v>
      </c>
      <c r="H1950" s="27">
        <v>9049.1999999999989</v>
      </c>
      <c r="I1950">
        <f>YEAR(Table1[[#This Row],[Date]])</f>
        <v>2024</v>
      </c>
      <c r="J1950" t="str">
        <f>"Q" &amp; ROUNDUP(MONTH(Table1[[#This Row],[Date]])/3, 0) &amp; "'" &amp; RIGHT(YEAR(Table1[[#This Row],[Date]]), 2)</f>
        <v>Q4'24</v>
      </c>
      <c r="K1950" t="str">
        <f>VLOOKUP(Table1[[#This Row],[Store ID]],Table3[[Store ID]:[City]],4,FALSE)</f>
        <v>Richmond</v>
      </c>
      <c r="L1950" t="str">
        <f>VLOOKUP(Table1[[#This Row],[Product Code]],Table4[[Product Code]:[Brand]],5,FALSE)</f>
        <v>Dell</v>
      </c>
      <c r="M1950" t="str">
        <f>VLOOKUP(Table1[[#This Row],[Product Code]],Table4[[Product Code]:[Product Category]],3,FALSE)</f>
        <v>Smart Gadgets</v>
      </c>
      <c r="N1950" t="str">
        <f>_xlfn.XLOOKUP(Table1[[#This Row],[Product Code]],Table4[Product Code],Table4[Subcategory])</f>
        <v>Streaming Devices</v>
      </c>
    </row>
    <row r="1951" spans="2:14" x14ac:dyDescent="0.3">
      <c r="B1951" s="26" t="s">
        <v>17</v>
      </c>
      <c r="C1951" s="26" t="str">
        <f>IF(_xlfn.XLOOKUP(TRIM(Table1[[#This Row],[Store ID]]), 'Stores Details'!B1953:B1972, 'Stores Details'!G1953:G1972, "") = "Inactive", "Yes", "No")</f>
        <v>No</v>
      </c>
      <c r="D1951" s="14" t="s">
        <v>46</v>
      </c>
      <c r="E1951" s="51">
        <v>45562</v>
      </c>
      <c r="F1951" s="14">
        <v>20</v>
      </c>
      <c r="G1951" s="17">
        <v>17668</v>
      </c>
      <c r="H1951" s="27">
        <v>12089.8</v>
      </c>
      <c r="I1951">
        <f>YEAR(Table1[[#This Row],[Date]])</f>
        <v>2024</v>
      </c>
      <c r="J1951" t="str">
        <f>"Q" &amp; ROUNDUP(MONTH(Table1[[#This Row],[Date]])/3, 0) &amp; "'" &amp; RIGHT(YEAR(Table1[[#This Row],[Date]]), 2)</f>
        <v>Q3'24</v>
      </c>
      <c r="K1951" t="str">
        <f>VLOOKUP(Table1[[#This Row],[Store ID]],Table3[[Store ID]:[City]],4,FALSE)</f>
        <v>Richmond</v>
      </c>
      <c r="L1951" t="str">
        <f>VLOOKUP(Table1[[#This Row],[Product Code]],Table4[[Product Code]:[Brand]],5,FALSE)</f>
        <v>Bose</v>
      </c>
      <c r="M1951" t="str">
        <f>VLOOKUP(Table1[[#This Row],[Product Code]],Table4[[Product Code]:[Product Category]],3,FALSE)</f>
        <v>Headphones</v>
      </c>
      <c r="N1951" t="str">
        <f>_xlfn.XLOOKUP(Table1[[#This Row],[Product Code]],Table4[Product Code],Table4[Subcategory])</f>
        <v>Wireless Headphones</v>
      </c>
    </row>
    <row r="1952" spans="2:14" x14ac:dyDescent="0.3">
      <c r="B1952" s="26" t="s">
        <v>16</v>
      </c>
      <c r="C1952" s="26" t="str">
        <f>IF(_xlfn.XLOOKUP(TRIM(Table1[[#This Row],[Store ID]]), 'Stores Details'!B1954:B1973, 'Stores Details'!G1954:G1973, "") = "Inactive", "Yes", "No")</f>
        <v>No</v>
      </c>
      <c r="D1952" s="14" t="s">
        <v>44</v>
      </c>
      <c r="E1952" s="51">
        <v>45578</v>
      </c>
      <c r="F1952" s="14">
        <v>33</v>
      </c>
      <c r="G1952" s="17">
        <v>31252.649999999998</v>
      </c>
      <c r="H1952" s="27">
        <v>22023.54</v>
      </c>
      <c r="I1952">
        <f>YEAR(Table1[[#This Row],[Date]])</f>
        <v>2024</v>
      </c>
      <c r="J1952" t="str">
        <f>"Q" &amp; ROUNDUP(MONTH(Table1[[#This Row],[Date]])/3, 0) &amp; "'" &amp; RIGHT(YEAR(Table1[[#This Row],[Date]]), 2)</f>
        <v>Q4'24</v>
      </c>
      <c r="K1952" t="str">
        <f>VLOOKUP(Table1[[#This Row],[Store ID]],Table3[[Store ID]:[City]],4,FALSE)</f>
        <v>Chicago</v>
      </c>
      <c r="L1952" t="str">
        <f>VLOOKUP(Table1[[#This Row],[Product Code]],Table4[[Product Code]:[Brand]],5,FALSE)</f>
        <v>Bose</v>
      </c>
      <c r="M1952" t="str">
        <f>VLOOKUP(Table1[[#This Row],[Product Code]],Table4[[Product Code]:[Product Category]],3,FALSE)</f>
        <v>Accessories</v>
      </c>
      <c r="N1952" t="str">
        <f>_xlfn.XLOOKUP(Table1[[#This Row],[Product Code]],Table4[Product Code],Table4[Subcategory])</f>
        <v>Keyboards</v>
      </c>
    </row>
    <row r="1953" spans="2:14" x14ac:dyDescent="0.3">
      <c r="B1953" s="26" t="s">
        <v>14</v>
      </c>
      <c r="C1953" s="26" t="str">
        <f>IF(_xlfn.XLOOKUP(TRIM(Table1[[#This Row],[Store ID]]), 'Stores Details'!B1955:B1974, 'Stores Details'!G1955:G1974, "") = "Inactive", "Yes", "No")</f>
        <v>No</v>
      </c>
      <c r="D1953" s="14" t="s">
        <v>49</v>
      </c>
      <c r="E1953" s="51">
        <v>45452</v>
      </c>
      <c r="F1953" s="14">
        <v>2</v>
      </c>
      <c r="G1953" s="17">
        <v>2216</v>
      </c>
      <c r="H1953" s="27">
        <v>1736.1</v>
      </c>
      <c r="I1953">
        <f>YEAR(Table1[[#This Row],[Date]])</f>
        <v>2024</v>
      </c>
      <c r="J1953" t="str">
        <f>"Q" &amp; ROUNDUP(MONTH(Table1[[#This Row],[Date]])/3, 0) &amp; "'" &amp; RIGHT(YEAR(Table1[[#This Row],[Date]]), 2)</f>
        <v>Q2'24</v>
      </c>
      <c r="K1953" t="str">
        <f>VLOOKUP(Table1[[#This Row],[Store ID]],Table3[[Store ID]:[City]],4,FALSE)</f>
        <v>Los Angeles</v>
      </c>
      <c r="L1953" t="str">
        <f>VLOOKUP(Table1[[#This Row],[Product Code]],Table4[[Product Code]:[Brand]],5,FALSE)</f>
        <v>VoltEdge</v>
      </c>
      <c r="M1953" t="str">
        <f>VLOOKUP(Table1[[#This Row],[Product Code]],Table4[[Product Code]:[Product Category]],3,FALSE)</f>
        <v>Headphones</v>
      </c>
      <c r="N1953" t="str">
        <f>_xlfn.XLOOKUP(Table1[[#This Row],[Product Code]],Table4[Product Code],Table4[Subcategory])</f>
        <v>Noise-Canceling Over-Ear</v>
      </c>
    </row>
    <row r="1954" spans="2:14" x14ac:dyDescent="0.3">
      <c r="B1954" s="26" t="s">
        <v>30</v>
      </c>
      <c r="C1954" s="26" t="str">
        <f>IF(_xlfn.XLOOKUP(TRIM(Table1[[#This Row],[Store ID]]), 'Stores Details'!B1956:B1975, 'Stores Details'!G1956:G1975, "") = "Inactive", "Yes", "No")</f>
        <v>No</v>
      </c>
      <c r="D1954" s="14" t="s">
        <v>38</v>
      </c>
      <c r="E1954" s="51">
        <v>45330</v>
      </c>
      <c r="F1954" s="14">
        <v>24</v>
      </c>
      <c r="G1954" s="17">
        <v>28095.360000000001</v>
      </c>
      <c r="H1954" s="27">
        <v>22444.079999999998</v>
      </c>
      <c r="I1954">
        <f>YEAR(Table1[[#This Row],[Date]])</f>
        <v>2024</v>
      </c>
      <c r="J1954" t="str">
        <f>"Q" &amp; ROUNDUP(MONTH(Table1[[#This Row],[Date]])/3, 0) &amp; "'" &amp; RIGHT(YEAR(Table1[[#This Row],[Date]]), 2)</f>
        <v>Q1'24</v>
      </c>
      <c r="K1954" t="str">
        <f>VLOOKUP(Table1[[#This Row],[Store ID]],Table3[[Store ID]:[City]],4,FALSE)</f>
        <v>Nashville</v>
      </c>
      <c r="L1954" t="str">
        <f>VLOOKUP(Table1[[#This Row],[Product Code]],Table4[[Product Code]:[Brand]],5,FALSE)</f>
        <v>HP</v>
      </c>
      <c r="M1954" t="str">
        <f>VLOOKUP(Table1[[#This Row],[Product Code]],Table4[[Product Code]:[Product Category]],3,FALSE)</f>
        <v>Gaming Consoles</v>
      </c>
      <c r="N1954" t="str">
        <f>_xlfn.XLOOKUP(Table1[[#This Row],[Product Code]],Table4[Product Code],Table4[Subcategory])</f>
        <v>Game Consoles</v>
      </c>
    </row>
    <row r="1955" spans="2:14" x14ac:dyDescent="0.3">
      <c r="B1955" s="26" t="s">
        <v>23</v>
      </c>
      <c r="C1955" s="26" t="str">
        <f>IF(_xlfn.XLOOKUP(TRIM(Table1[[#This Row],[Store ID]]), 'Stores Details'!B1957:B1976, 'Stores Details'!G1957:G1976, "") = "Inactive", "Yes", "No")</f>
        <v>No</v>
      </c>
      <c r="D1955" s="14" t="s">
        <v>76</v>
      </c>
      <c r="E1955" s="51">
        <v>45080</v>
      </c>
      <c r="F1955" s="14">
        <v>5</v>
      </c>
      <c r="G1955" s="17">
        <v>1142.1500000000001</v>
      </c>
      <c r="H1955" s="27">
        <v>912.8</v>
      </c>
      <c r="I1955">
        <f>YEAR(Table1[[#This Row],[Date]])</f>
        <v>2023</v>
      </c>
      <c r="J1955" t="str">
        <f>"Q" &amp; ROUNDUP(MONTH(Table1[[#This Row],[Date]])/3, 0) &amp; "'" &amp; RIGHT(YEAR(Table1[[#This Row],[Date]]), 2)</f>
        <v>Q2'23</v>
      </c>
      <c r="K1955" t="str">
        <f>VLOOKUP(Table1[[#This Row],[Store ID]],Table3[[Store ID]:[City]],4,FALSE)</f>
        <v>San Francisco</v>
      </c>
      <c r="L1955" t="str">
        <f>VLOOKUP(Table1[[#This Row],[Product Code]],Table4[[Product Code]:[Brand]],5,FALSE)</f>
        <v>ASUS</v>
      </c>
      <c r="M1955" t="str">
        <f>VLOOKUP(Table1[[#This Row],[Product Code]],Table4[[Product Code]:[Product Category]],3,FALSE)</f>
        <v>Laptops</v>
      </c>
      <c r="N1955" t="str">
        <f>_xlfn.XLOOKUP(Table1[[#This Row],[Product Code]],Table4[Product Code],Table4[Subcategory])</f>
        <v>Ultrabooks</v>
      </c>
    </row>
    <row r="1956" spans="2:14" x14ac:dyDescent="0.3">
      <c r="B1956" s="26" t="s">
        <v>24</v>
      </c>
      <c r="C1956" s="26" t="str">
        <f>IF(_xlfn.XLOOKUP(TRIM(Table1[[#This Row],[Store ID]]), 'Stores Details'!B1958:B1977, 'Stores Details'!G1958:G1977, "") = "Inactive", "Yes", "No")</f>
        <v>No</v>
      </c>
      <c r="D1956" s="14" t="s">
        <v>36</v>
      </c>
      <c r="E1956" s="51">
        <v>45505</v>
      </c>
      <c r="F1956" s="14">
        <v>8</v>
      </c>
      <c r="G1956" s="17">
        <v>5839.84</v>
      </c>
      <c r="H1956" s="27">
        <v>4711.92</v>
      </c>
      <c r="I1956">
        <f>YEAR(Table1[[#This Row],[Date]])</f>
        <v>2024</v>
      </c>
      <c r="J1956" t="str">
        <f>"Q" &amp; ROUNDUP(MONTH(Table1[[#This Row],[Date]])/3, 0) &amp; "'" &amp; RIGHT(YEAR(Table1[[#This Row],[Date]]), 2)</f>
        <v>Q3'24</v>
      </c>
      <c r="K1956" t="str">
        <f>VLOOKUP(Table1[[#This Row],[Store ID]],Table3[[Store ID]:[City]],4,FALSE)</f>
        <v>Atlanta</v>
      </c>
      <c r="L1956" t="str">
        <f>VLOOKUP(Table1[[#This Row],[Product Code]],Table4[[Product Code]:[Brand]],5,FALSE)</f>
        <v>VoltEdge</v>
      </c>
      <c r="M1956" t="str">
        <f>VLOOKUP(Table1[[#This Row],[Product Code]],Table4[[Product Code]:[Product Category]],3,FALSE)</f>
        <v>Gaming Consoles</v>
      </c>
      <c r="N1956" t="str">
        <f>_xlfn.XLOOKUP(Table1[[#This Row],[Product Code]],Table4[Product Code],Table4[Subcategory])</f>
        <v>VR Headsets</v>
      </c>
    </row>
    <row r="1957" spans="2:14" x14ac:dyDescent="0.3">
      <c r="B1957" s="26" t="s">
        <v>14</v>
      </c>
      <c r="C1957" s="26" t="str">
        <f>IF(_xlfn.XLOOKUP(TRIM(Table1[[#This Row],[Store ID]]), 'Stores Details'!B1959:B1978, 'Stores Details'!G1959:G1978, "") = "Inactive", "Yes", "No")</f>
        <v>No</v>
      </c>
      <c r="D1957" s="14" t="s">
        <v>74</v>
      </c>
      <c r="E1957" s="51">
        <v>44993</v>
      </c>
      <c r="F1957" s="14">
        <v>15</v>
      </c>
      <c r="G1957" s="17">
        <v>16966.649999999998</v>
      </c>
      <c r="H1957" s="27">
        <v>14084.25</v>
      </c>
      <c r="I1957">
        <f>YEAR(Table1[[#This Row],[Date]])</f>
        <v>2023</v>
      </c>
      <c r="J1957" t="str">
        <f>"Q" &amp; ROUNDUP(MONTH(Table1[[#This Row],[Date]])/3, 0) &amp; "'" &amp; RIGHT(YEAR(Table1[[#This Row],[Date]]), 2)</f>
        <v>Q1'23</v>
      </c>
      <c r="K1957" t="str">
        <f>VLOOKUP(Table1[[#This Row],[Store ID]],Table3[[Store ID]:[City]],4,FALSE)</f>
        <v>Los Angeles</v>
      </c>
      <c r="L1957" t="str">
        <f>VLOOKUP(Table1[[#This Row],[Product Code]],Table4[[Product Code]:[Brand]],5,FALSE)</f>
        <v>VoltEdge</v>
      </c>
      <c r="M1957" t="str">
        <f>VLOOKUP(Table1[[#This Row],[Product Code]],Table4[[Product Code]:[Product Category]],3,FALSE)</f>
        <v>Gaming Consoles</v>
      </c>
      <c r="N1957" t="str">
        <f>_xlfn.XLOOKUP(Table1[[#This Row],[Product Code]],Table4[Product Code],Table4[Subcategory])</f>
        <v>Gaming Headsets</v>
      </c>
    </row>
    <row r="1958" spans="2:14" x14ac:dyDescent="0.3">
      <c r="B1958" s="26" t="s">
        <v>26</v>
      </c>
      <c r="C1958" s="26" t="str">
        <f>IF(_xlfn.XLOOKUP(TRIM(Table1[[#This Row],[Store ID]]), 'Stores Details'!B1960:B1979, 'Stores Details'!G1960:G1979, "") = "Inactive", "Yes", "No")</f>
        <v>No</v>
      </c>
      <c r="D1958" s="14" t="s">
        <v>36</v>
      </c>
      <c r="E1958" s="51">
        <v>45441</v>
      </c>
      <c r="F1958" s="14">
        <v>10</v>
      </c>
      <c r="G1958" s="17">
        <v>7299.8</v>
      </c>
      <c r="H1958" s="27">
        <v>5889.9</v>
      </c>
      <c r="I1958">
        <f>YEAR(Table1[[#This Row],[Date]])</f>
        <v>2024</v>
      </c>
      <c r="J1958" t="str">
        <f>"Q" &amp; ROUNDUP(MONTH(Table1[[#This Row],[Date]])/3, 0) &amp; "'" &amp; RIGHT(YEAR(Table1[[#This Row],[Date]]), 2)</f>
        <v>Q2'24</v>
      </c>
      <c r="K1958" t="str">
        <f>VLOOKUP(Table1[[#This Row],[Store ID]],Table3[[Store ID]:[City]],4,FALSE)</f>
        <v>Philadelphia</v>
      </c>
      <c r="L1958" t="str">
        <f>VLOOKUP(Table1[[#This Row],[Product Code]],Table4[[Product Code]:[Brand]],5,FALSE)</f>
        <v>VoltEdge</v>
      </c>
      <c r="M1958" t="str">
        <f>VLOOKUP(Table1[[#This Row],[Product Code]],Table4[[Product Code]:[Product Category]],3,FALSE)</f>
        <v>Gaming Consoles</v>
      </c>
      <c r="N1958" t="str">
        <f>_xlfn.XLOOKUP(Table1[[#This Row],[Product Code]],Table4[Product Code],Table4[Subcategory])</f>
        <v>VR Headsets</v>
      </c>
    </row>
    <row r="1959" spans="2:14" x14ac:dyDescent="0.3">
      <c r="B1959" s="26" t="s">
        <v>16</v>
      </c>
      <c r="C1959" s="26" t="str">
        <f>IF(_xlfn.XLOOKUP(TRIM(Table1[[#This Row],[Store ID]]), 'Stores Details'!B1961:B1980, 'Stores Details'!G1961:G1980, "") = "Inactive", "Yes", "No")</f>
        <v>No</v>
      </c>
      <c r="D1959" s="14" t="s">
        <v>76</v>
      </c>
      <c r="E1959" s="51">
        <v>45539</v>
      </c>
      <c r="F1959" s="14">
        <v>17</v>
      </c>
      <c r="G1959" s="17">
        <v>3883.31</v>
      </c>
      <c r="H1959" s="27">
        <v>3103.52</v>
      </c>
      <c r="I1959">
        <f>YEAR(Table1[[#This Row],[Date]])</f>
        <v>2024</v>
      </c>
      <c r="J1959" t="str">
        <f>"Q" &amp; ROUNDUP(MONTH(Table1[[#This Row],[Date]])/3, 0) &amp; "'" &amp; RIGHT(YEAR(Table1[[#This Row],[Date]]), 2)</f>
        <v>Q3'24</v>
      </c>
      <c r="K1959" t="str">
        <f>VLOOKUP(Table1[[#This Row],[Store ID]],Table3[[Store ID]:[City]],4,FALSE)</f>
        <v>Chicago</v>
      </c>
      <c r="L1959" t="str">
        <f>VLOOKUP(Table1[[#This Row],[Product Code]],Table4[[Product Code]:[Brand]],5,FALSE)</f>
        <v>ASUS</v>
      </c>
      <c r="M1959" t="str">
        <f>VLOOKUP(Table1[[#This Row],[Product Code]],Table4[[Product Code]:[Product Category]],3,FALSE)</f>
        <v>Laptops</v>
      </c>
      <c r="N1959" t="str">
        <f>_xlfn.XLOOKUP(Table1[[#This Row],[Product Code]],Table4[Product Code],Table4[Subcategory])</f>
        <v>Ultrabooks</v>
      </c>
    </row>
    <row r="1960" spans="2:14" x14ac:dyDescent="0.3">
      <c r="B1960" s="26" t="s">
        <v>22</v>
      </c>
      <c r="C1960" s="26" t="str">
        <f>IF(_xlfn.XLOOKUP(TRIM(Table1[[#This Row],[Store ID]]), 'Stores Details'!B1962:B1981, 'Stores Details'!G1962:G1981, "") = "Inactive", "Yes", "No")</f>
        <v>No</v>
      </c>
      <c r="D1960" s="14" t="s">
        <v>41</v>
      </c>
      <c r="E1960" s="51">
        <v>45434</v>
      </c>
      <c r="F1960" s="14">
        <v>3</v>
      </c>
      <c r="G1960" s="17">
        <v>1442.1</v>
      </c>
      <c r="H1960" s="27">
        <v>905.81999999999994</v>
      </c>
      <c r="I1960">
        <f>YEAR(Table1[[#This Row],[Date]])</f>
        <v>2024</v>
      </c>
      <c r="J1960" t="str">
        <f>"Q" &amp; ROUNDUP(MONTH(Table1[[#This Row],[Date]])/3, 0) &amp; "'" &amp; RIGHT(YEAR(Table1[[#This Row],[Date]]), 2)</f>
        <v>Q2'24</v>
      </c>
      <c r="K1960" t="str">
        <f>VLOOKUP(Table1[[#This Row],[Store ID]],Table3[[Store ID]:[City]],4,FALSE)</f>
        <v>Detroit</v>
      </c>
      <c r="L1960" t="str">
        <f>VLOOKUP(Table1[[#This Row],[Product Code]],Table4[[Product Code]:[Brand]],5,FALSE)</f>
        <v>VoltEdge</v>
      </c>
      <c r="M1960" t="str">
        <f>VLOOKUP(Table1[[#This Row],[Product Code]],Table4[[Product Code]:[Product Category]],3,FALSE)</f>
        <v>Laptops</v>
      </c>
      <c r="N1960" t="str">
        <f>_xlfn.XLOOKUP(Table1[[#This Row],[Product Code]],Table4[Product Code],Table4[Subcategory])</f>
        <v>Gaming Laptops</v>
      </c>
    </row>
    <row r="1961" spans="2:14" x14ac:dyDescent="0.3">
      <c r="B1961" s="26" t="s">
        <v>27</v>
      </c>
      <c r="C1961" s="26" t="str">
        <f>IF(_xlfn.XLOOKUP(TRIM(Table1[[#This Row],[Store ID]]), 'Stores Details'!B1963:B1982, 'Stores Details'!G1963:G1982, "") = "Inactive", "Yes", "No")</f>
        <v>No</v>
      </c>
      <c r="D1961" s="14" t="s">
        <v>46</v>
      </c>
      <c r="E1961" s="51">
        <v>45365</v>
      </c>
      <c r="F1961" s="14">
        <v>26</v>
      </c>
      <c r="G1961" s="17">
        <v>22968.399999999998</v>
      </c>
      <c r="H1961" s="27">
        <v>15716.74</v>
      </c>
      <c r="I1961">
        <f>YEAR(Table1[[#This Row],[Date]])</f>
        <v>2024</v>
      </c>
      <c r="J1961" t="str">
        <f>"Q" &amp; ROUNDUP(MONTH(Table1[[#This Row],[Date]])/3, 0) &amp; "'" &amp; RIGHT(YEAR(Table1[[#This Row],[Date]]), 2)</f>
        <v>Q1'24</v>
      </c>
      <c r="K1961" t="str">
        <f>VLOOKUP(Table1[[#This Row],[Store ID]],Table3[[Store ID]:[City]],4,FALSE)</f>
        <v>New York</v>
      </c>
      <c r="L1961" t="str">
        <f>VLOOKUP(Table1[[#This Row],[Product Code]],Table4[[Product Code]:[Brand]],5,FALSE)</f>
        <v>Bose</v>
      </c>
      <c r="M1961" t="str">
        <f>VLOOKUP(Table1[[#This Row],[Product Code]],Table4[[Product Code]:[Product Category]],3,FALSE)</f>
        <v>Headphones</v>
      </c>
      <c r="N1961" t="str">
        <f>_xlfn.XLOOKUP(Table1[[#This Row],[Product Code]],Table4[Product Code],Table4[Subcategory])</f>
        <v>Wireless Headphones</v>
      </c>
    </row>
    <row r="1962" spans="2:14" x14ac:dyDescent="0.3">
      <c r="B1962" s="26" t="s">
        <v>24</v>
      </c>
      <c r="C1962" s="26" t="str">
        <f>IF(_xlfn.XLOOKUP(TRIM(Table1[[#This Row],[Store ID]]), 'Stores Details'!B1964:B1983, 'Stores Details'!G1964:G1983, "") = "Inactive", "Yes", "No")</f>
        <v>No</v>
      </c>
      <c r="D1962" s="14" t="s">
        <v>44</v>
      </c>
      <c r="E1962" s="51">
        <v>45568</v>
      </c>
      <c r="F1962" s="14">
        <v>33</v>
      </c>
      <c r="G1962" s="17">
        <v>31252.649999999998</v>
      </c>
      <c r="H1962" s="27">
        <v>22023.54</v>
      </c>
      <c r="I1962">
        <f>YEAR(Table1[[#This Row],[Date]])</f>
        <v>2024</v>
      </c>
      <c r="J1962" t="str">
        <f>"Q" &amp; ROUNDUP(MONTH(Table1[[#This Row],[Date]])/3, 0) &amp; "'" &amp; RIGHT(YEAR(Table1[[#This Row],[Date]]), 2)</f>
        <v>Q4'24</v>
      </c>
      <c r="K1962" t="str">
        <f>VLOOKUP(Table1[[#This Row],[Store ID]],Table3[[Store ID]:[City]],4,FALSE)</f>
        <v>Atlanta</v>
      </c>
      <c r="L1962" t="str">
        <f>VLOOKUP(Table1[[#This Row],[Product Code]],Table4[[Product Code]:[Brand]],5,FALSE)</f>
        <v>Bose</v>
      </c>
      <c r="M1962" t="str">
        <f>VLOOKUP(Table1[[#This Row],[Product Code]],Table4[[Product Code]:[Product Category]],3,FALSE)</f>
        <v>Accessories</v>
      </c>
      <c r="N1962" t="str">
        <f>_xlfn.XLOOKUP(Table1[[#This Row],[Product Code]],Table4[Product Code],Table4[Subcategory])</f>
        <v>Keyboards</v>
      </c>
    </row>
    <row r="1963" spans="2:14" x14ac:dyDescent="0.3">
      <c r="B1963" s="26" t="s">
        <v>24</v>
      </c>
      <c r="C1963" s="26" t="str">
        <f>IF(_xlfn.XLOOKUP(TRIM(Table1[[#This Row],[Store ID]]), 'Stores Details'!B1965:B1984, 'Stores Details'!G1965:G1984, "") = "Inactive", "Yes", "No")</f>
        <v>No</v>
      </c>
      <c r="D1963" s="14" t="s">
        <v>77</v>
      </c>
      <c r="E1963" s="51">
        <v>45201</v>
      </c>
      <c r="F1963" s="14">
        <v>42</v>
      </c>
      <c r="G1963" s="17">
        <v>40532.519999999997</v>
      </c>
      <c r="H1963" s="27">
        <v>31722.6</v>
      </c>
      <c r="I1963">
        <f>YEAR(Table1[[#This Row],[Date]])</f>
        <v>2023</v>
      </c>
      <c r="J1963" t="str">
        <f>"Q" &amp; ROUNDUP(MONTH(Table1[[#This Row],[Date]])/3, 0) &amp; "'" &amp; RIGHT(YEAR(Table1[[#This Row],[Date]]), 2)</f>
        <v>Q4'23</v>
      </c>
      <c r="K1963" t="str">
        <f>VLOOKUP(Table1[[#This Row],[Store ID]],Table3[[Store ID]:[City]],4,FALSE)</f>
        <v>Atlanta</v>
      </c>
      <c r="L1963" t="str">
        <f>VLOOKUP(Table1[[#This Row],[Product Code]],Table4[[Product Code]:[Brand]],5,FALSE)</f>
        <v>VoltEdge</v>
      </c>
      <c r="M1963" t="str">
        <f>VLOOKUP(Table1[[#This Row],[Product Code]],Table4[[Product Code]:[Product Category]],3,FALSE)</f>
        <v>Headphones</v>
      </c>
      <c r="N1963" t="str">
        <f>_xlfn.XLOOKUP(Table1[[#This Row],[Product Code]],Table4[Product Code],Table4[Subcategory])</f>
        <v>Wireless Earbuds</v>
      </c>
    </row>
    <row r="1964" spans="2:14" x14ac:dyDescent="0.3">
      <c r="B1964" s="26" t="s">
        <v>29</v>
      </c>
      <c r="C1964" s="26" t="str">
        <f>IF(_xlfn.XLOOKUP(TRIM(Table1[[#This Row],[Store ID]]), 'Stores Details'!B1966:B1985, 'Stores Details'!G1966:G1985, "") = "Inactive", "Yes", "No")</f>
        <v>No</v>
      </c>
      <c r="D1964" s="14" t="s">
        <v>64</v>
      </c>
      <c r="E1964" s="51">
        <v>45110</v>
      </c>
      <c r="F1964" s="14">
        <v>5</v>
      </c>
      <c r="G1964" s="17">
        <v>1705.8500000000001</v>
      </c>
      <c r="H1964" s="27">
        <v>1017.35</v>
      </c>
      <c r="I1964">
        <f>YEAR(Table1[[#This Row],[Date]])</f>
        <v>2023</v>
      </c>
      <c r="J1964" t="str">
        <f>"Q" &amp; ROUNDUP(MONTH(Table1[[#This Row],[Date]])/3, 0) &amp; "'" &amp; RIGHT(YEAR(Table1[[#This Row],[Date]]), 2)</f>
        <v>Q3'23</v>
      </c>
      <c r="K1964" t="str">
        <f>VLOOKUP(Table1[[#This Row],[Store ID]],Table3[[Store ID]:[City]],4,FALSE)</f>
        <v>Kansas City</v>
      </c>
      <c r="L1964" t="str">
        <f>VLOOKUP(Table1[[#This Row],[Product Code]],Table4[[Product Code]:[Brand]],5,FALSE)</f>
        <v>VoltEdge</v>
      </c>
      <c r="M1964" t="str">
        <f>VLOOKUP(Table1[[#This Row],[Product Code]],Table4[[Product Code]:[Product Category]],3,FALSE)</f>
        <v>Accessories</v>
      </c>
      <c r="N1964" t="str">
        <f>_xlfn.XLOOKUP(Table1[[#This Row],[Product Code]],Table4[Product Code],Table4[Subcategory])</f>
        <v>Keyboards</v>
      </c>
    </row>
    <row r="1965" spans="2:14" x14ac:dyDescent="0.3">
      <c r="B1965" s="26" t="s">
        <v>20</v>
      </c>
      <c r="C1965" s="26" t="str">
        <f>IF(_xlfn.XLOOKUP(TRIM(Table1[[#This Row],[Store ID]]), 'Stores Details'!B1967:B1986, 'Stores Details'!G1967:G1986, "") = "Inactive", "Yes", "No")</f>
        <v>No</v>
      </c>
      <c r="D1965" s="14" t="s">
        <v>53</v>
      </c>
      <c r="E1965" s="51">
        <v>45105</v>
      </c>
      <c r="F1965" s="14">
        <v>10</v>
      </c>
      <c r="G1965" s="17">
        <v>798.1</v>
      </c>
      <c r="H1965" s="27">
        <v>640.19999999999993</v>
      </c>
      <c r="I1965">
        <f>YEAR(Table1[[#This Row],[Date]])</f>
        <v>2023</v>
      </c>
      <c r="J1965" t="str">
        <f>"Q" &amp; ROUNDUP(MONTH(Table1[[#This Row],[Date]])/3, 0) &amp; "'" &amp; RIGHT(YEAR(Table1[[#This Row],[Date]]), 2)</f>
        <v>Q2'23</v>
      </c>
      <c r="K1965" t="str">
        <f>VLOOKUP(Table1[[#This Row],[Store ID]],Table3[[Store ID]:[City]],4,FALSE)</f>
        <v>Denver</v>
      </c>
      <c r="L1965" t="str">
        <f>VLOOKUP(Table1[[#This Row],[Product Code]],Table4[[Product Code]:[Brand]],5,FALSE)</f>
        <v>HP</v>
      </c>
      <c r="M1965" t="str">
        <f>VLOOKUP(Table1[[#This Row],[Product Code]],Table4[[Product Code]:[Product Category]],3,FALSE)</f>
        <v>Laptops</v>
      </c>
      <c r="N1965" t="str">
        <f>_xlfn.XLOOKUP(Table1[[#This Row],[Product Code]],Table4[Product Code],Table4[Subcategory])</f>
        <v>Ultrabooks</v>
      </c>
    </row>
    <row r="1966" spans="2:14" x14ac:dyDescent="0.3">
      <c r="B1966" s="26" t="s">
        <v>14</v>
      </c>
      <c r="C1966" s="26" t="str">
        <f>IF(_xlfn.XLOOKUP(TRIM(Table1[[#This Row],[Store ID]]), 'Stores Details'!B1968:B1987, 'Stores Details'!G1968:G1987, "") = "Inactive", "Yes", "No")</f>
        <v>No</v>
      </c>
      <c r="D1966" s="14" t="s">
        <v>46</v>
      </c>
      <c r="E1966" s="51">
        <v>45651</v>
      </c>
      <c r="F1966" s="14">
        <v>27</v>
      </c>
      <c r="G1966" s="17">
        <v>23851.8</v>
      </c>
      <c r="H1966" s="27">
        <v>16321.23</v>
      </c>
      <c r="I1966">
        <f>YEAR(Table1[[#This Row],[Date]])</f>
        <v>2024</v>
      </c>
      <c r="J1966" t="str">
        <f>"Q" &amp; ROUNDUP(MONTH(Table1[[#This Row],[Date]])/3, 0) &amp; "'" &amp; RIGHT(YEAR(Table1[[#This Row],[Date]]), 2)</f>
        <v>Q4'24</v>
      </c>
      <c r="K1966" t="str">
        <f>VLOOKUP(Table1[[#This Row],[Store ID]],Table3[[Store ID]:[City]],4,FALSE)</f>
        <v>Los Angeles</v>
      </c>
      <c r="L1966" t="str">
        <f>VLOOKUP(Table1[[#This Row],[Product Code]],Table4[[Product Code]:[Brand]],5,FALSE)</f>
        <v>Bose</v>
      </c>
      <c r="M1966" t="str">
        <f>VLOOKUP(Table1[[#This Row],[Product Code]],Table4[[Product Code]:[Product Category]],3,FALSE)</f>
        <v>Headphones</v>
      </c>
      <c r="N1966" t="str">
        <f>_xlfn.XLOOKUP(Table1[[#This Row],[Product Code]],Table4[Product Code],Table4[Subcategory])</f>
        <v>Wireless Headphones</v>
      </c>
    </row>
    <row r="1967" spans="2:14" x14ac:dyDescent="0.3">
      <c r="B1967" s="26" t="s">
        <v>23</v>
      </c>
      <c r="C1967" s="26" t="str">
        <f>IF(_xlfn.XLOOKUP(TRIM(Table1[[#This Row],[Store ID]]), 'Stores Details'!B1969:B1988, 'Stores Details'!G1969:G1988, "") = "Inactive", "Yes", "No")</f>
        <v>No</v>
      </c>
      <c r="D1967" s="14" t="s">
        <v>51</v>
      </c>
      <c r="E1967" s="51">
        <v>45606</v>
      </c>
      <c r="F1967" s="14">
        <v>23</v>
      </c>
      <c r="G1967" s="17">
        <v>6607.9000000000005</v>
      </c>
      <c r="H1967" s="27">
        <v>5351.41</v>
      </c>
      <c r="I1967">
        <f>YEAR(Table1[[#This Row],[Date]])</f>
        <v>2024</v>
      </c>
      <c r="J1967" t="str">
        <f>"Q" &amp; ROUNDUP(MONTH(Table1[[#This Row],[Date]])/3, 0) &amp; "'" &amp; RIGHT(YEAR(Table1[[#This Row],[Date]]), 2)</f>
        <v>Q4'24</v>
      </c>
      <c r="K1967" t="str">
        <f>VLOOKUP(Table1[[#This Row],[Store ID]],Table3[[Store ID]:[City]],4,FALSE)</f>
        <v>San Francisco</v>
      </c>
      <c r="L1967" t="str">
        <f>VLOOKUP(Table1[[#This Row],[Product Code]],Table4[[Product Code]:[Brand]],5,FALSE)</f>
        <v>Samsung</v>
      </c>
      <c r="M1967" t="str">
        <f>VLOOKUP(Table1[[#This Row],[Product Code]],Table4[[Product Code]:[Product Category]],3,FALSE)</f>
        <v>Accessories</v>
      </c>
      <c r="N1967" t="str">
        <f>_xlfn.XLOOKUP(Table1[[#This Row],[Product Code]],Table4[Product Code],Table4[Subcategory])</f>
        <v>Mice</v>
      </c>
    </row>
    <row r="1968" spans="2:14" x14ac:dyDescent="0.3">
      <c r="B1968" s="26" t="s">
        <v>29</v>
      </c>
      <c r="C1968" s="26" t="str">
        <f>IF(_xlfn.XLOOKUP(TRIM(Table1[[#This Row],[Store ID]]), 'Stores Details'!B1970:B1989, 'Stores Details'!G1970:G1989, "") = "Inactive", "Yes", "No")</f>
        <v>No</v>
      </c>
      <c r="D1968" s="14" t="s">
        <v>78</v>
      </c>
      <c r="E1968" s="51">
        <v>45093</v>
      </c>
      <c r="F1968" s="14">
        <v>19</v>
      </c>
      <c r="G1968" s="17">
        <v>2548.85</v>
      </c>
      <c r="H1968" s="27">
        <v>2105.58</v>
      </c>
      <c r="I1968">
        <f>YEAR(Table1[[#This Row],[Date]])</f>
        <v>2023</v>
      </c>
      <c r="J1968" t="str">
        <f>"Q" &amp; ROUNDUP(MONTH(Table1[[#This Row],[Date]])/3, 0) &amp; "'" &amp; RIGHT(YEAR(Table1[[#This Row],[Date]]), 2)</f>
        <v>Q2'23</v>
      </c>
      <c r="K1968" t="str">
        <f>VLOOKUP(Table1[[#This Row],[Store ID]],Table3[[Store ID]:[City]],4,FALSE)</f>
        <v>Kansas City</v>
      </c>
      <c r="L1968" t="str">
        <f>VLOOKUP(Table1[[#This Row],[Product Code]],Table4[[Product Code]:[Brand]],5,FALSE)</f>
        <v>VoltEdge</v>
      </c>
      <c r="M1968" t="str">
        <f>VLOOKUP(Table1[[#This Row],[Product Code]],Table4[[Product Code]:[Product Category]],3,FALSE)</f>
        <v>Accessories</v>
      </c>
      <c r="N1968" t="str">
        <f>_xlfn.XLOOKUP(Table1[[#This Row],[Product Code]],Table4[Product Code],Table4[Subcategory])</f>
        <v>Laptop Sleeves</v>
      </c>
    </row>
    <row r="1969" spans="2:14" x14ac:dyDescent="0.3">
      <c r="B1969" s="26" t="s">
        <v>24</v>
      </c>
      <c r="C1969" s="26" t="str">
        <f>IF(_xlfn.XLOOKUP(TRIM(Table1[[#This Row],[Store ID]]), 'Stores Details'!B1971:B1990, 'Stores Details'!G1971:G1990, "") = "Inactive", "Yes", "No")</f>
        <v>No</v>
      </c>
      <c r="D1969" s="14" t="s">
        <v>75</v>
      </c>
      <c r="E1969" s="51">
        <v>44936</v>
      </c>
      <c r="F1969" s="14">
        <v>25</v>
      </c>
      <c r="G1969" s="17">
        <v>4076.2500000000005</v>
      </c>
      <c r="H1969" s="27">
        <v>3152.75</v>
      </c>
      <c r="I1969">
        <f>YEAR(Table1[[#This Row],[Date]])</f>
        <v>2023</v>
      </c>
      <c r="J1969" t="str">
        <f>"Q" &amp; ROUNDUP(MONTH(Table1[[#This Row],[Date]])/3, 0) &amp; "'" &amp; RIGHT(YEAR(Table1[[#This Row],[Date]]), 2)</f>
        <v>Q1'23</v>
      </c>
      <c r="K1969" t="str">
        <f>VLOOKUP(Table1[[#This Row],[Store ID]],Table3[[Store ID]:[City]],4,FALSE)</f>
        <v>Atlanta</v>
      </c>
      <c r="L1969" t="str">
        <f>VLOOKUP(Table1[[#This Row],[Product Code]],Table4[[Product Code]:[Brand]],5,FALSE)</f>
        <v>VoltEdge</v>
      </c>
      <c r="M1969" t="str">
        <f>VLOOKUP(Table1[[#This Row],[Product Code]],Table4[[Product Code]:[Product Category]],3,FALSE)</f>
        <v>Accessories</v>
      </c>
      <c r="N1969" t="str">
        <f>_xlfn.XLOOKUP(Table1[[#This Row],[Product Code]],Table4[Product Code],Table4[Subcategory])</f>
        <v>Keyboards</v>
      </c>
    </row>
    <row r="1970" spans="2:14" x14ac:dyDescent="0.3">
      <c r="B1970" s="26" t="s">
        <v>29</v>
      </c>
      <c r="C1970" s="26" t="str">
        <f>IF(_xlfn.XLOOKUP(TRIM(Table1[[#This Row],[Store ID]]), 'Stores Details'!B1972:B1991, 'Stores Details'!G1972:G1991, "") = "Inactive", "Yes", "No")</f>
        <v>No</v>
      </c>
      <c r="D1970" s="14" t="s">
        <v>76</v>
      </c>
      <c r="E1970" s="51">
        <v>44938</v>
      </c>
      <c r="F1970" s="14">
        <v>23</v>
      </c>
      <c r="G1970" s="17">
        <v>5253.89</v>
      </c>
      <c r="H1970" s="27">
        <v>4198.88</v>
      </c>
      <c r="I1970">
        <f>YEAR(Table1[[#This Row],[Date]])</f>
        <v>2023</v>
      </c>
      <c r="J1970" t="str">
        <f>"Q" &amp; ROUNDUP(MONTH(Table1[[#This Row],[Date]])/3, 0) &amp; "'" &amp; RIGHT(YEAR(Table1[[#This Row],[Date]]), 2)</f>
        <v>Q1'23</v>
      </c>
      <c r="K1970" t="str">
        <f>VLOOKUP(Table1[[#This Row],[Store ID]],Table3[[Store ID]:[City]],4,FALSE)</f>
        <v>Kansas City</v>
      </c>
      <c r="L1970" t="str">
        <f>VLOOKUP(Table1[[#This Row],[Product Code]],Table4[[Product Code]:[Brand]],5,FALSE)</f>
        <v>ASUS</v>
      </c>
      <c r="M1970" t="str">
        <f>VLOOKUP(Table1[[#This Row],[Product Code]],Table4[[Product Code]:[Product Category]],3,FALSE)</f>
        <v>Laptops</v>
      </c>
      <c r="N1970" t="str">
        <f>_xlfn.XLOOKUP(Table1[[#This Row],[Product Code]],Table4[Product Code],Table4[Subcategory])</f>
        <v>Ultrabooks</v>
      </c>
    </row>
    <row r="1971" spans="2:14" x14ac:dyDescent="0.3">
      <c r="B1971" s="26" t="s">
        <v>14</v>
      </c>
      <c r="C1971" s="26" t="str">
        <f>IF(_xlfn.XLOOKUP(TRIM(Table1[[#This Row],[Store ID]]), 'Stores Details'!B1973:B1992, 'Stores Details'!G1973:G1992, "") = "Inactive", "Yes", "No")</f>
        <v>No</v>
      </c>
      <c r="D1971" s="14" t="s">
        <v>47</v>
      </c>
      <c r="E1971" s="51">
        <v>45603</v>
      </c>
      <c r="F1971" s="14">
        <v>30</v>
      </c>
      <c r="G1971" s="17">
        <v>39936.9</v>
      </c>
      <c r="H1971" s="27">
        <v>24921.300000000003</v>
      </c>
      <c r="I1971">
        <f>YEAR(Table1[[#This Row],[Date]])</f>
        <v>2024</v>
      </c>
      <c r="J1971" t="str">
        <f>"Q" &amp; ROUNDUP(MONTH(Table1[[#This Row],[Date]])/3, 0) &amp; "'" &amp; RIGHT(YEAR(Table1[[#This Row],[Date]]), 2)</f>
        <v>Q4'24</v>
      </c>
      <c r="K1971" t="str">
        <f>VLOOKUP(Table1[[#This Row],[Store ID]],Table3[[Store ID]:[City]],4,FALSE)</f>
        <v>Los Angeles</v>
      </c>
      <c r="L1971" t="str">
        <f>VLOOKUP(Table1[[#This Row],[Product Code]],Table4[[Product Code]:[Brand]],5,FALSE)</f>
        <v>Sony</v>
      </c>
      <c r="M1971" t="str">
        <f>VLOOKUP(Table1[[#This Row],[Product Code]],Table4[[Product Code]:[Product Category]],3,FALSE)</f>
        <v>Accessories</v>
      </c>
      <c r="N1971" t="str">
        <f>_xlfn.XLOOKUP(Table1[[#This Row],[Product Code]],Table4[Product Code],Table4[Subcategory])</f>
        <v>Keyboards</v>
      </c>
    </row>
    <row r="1972" spans="2:14" x14ac:dyDescent="0.3">
      <c r="B1972" s="26" t="s">
        <v>25</v>
      </c>
      <c r="C1972" s="26" t="str">
        <f>IF(_xlfn.XLOOKUP(TRIM(Table1[[#This Row],[Store ID]]), 'Stores Details'!B1974:B1993, 'Stores Details'!G1974:G1993, "") = "Inactive", "Yes", "No")</f>
        <v>No</v>
      </c>
      <c r="D1972" s="14" t="s">
        <v>79</v>
      </c>
      <c r="E1972" s="51">
        <v>45367</v>
      </c>
      <c r="F1972" s="14">
        <v>16</v>
      </c>
      <c r="G1972" s="17">
        <v>14211.36</v>
      </c>
      <c r="H1972" s="27">
        <v>11559.2</v>
      </c>
      <c r="I1972">
        <f>YEAR(Table1[[#This Row],[Date]])</f>
        <v>2024</v>
      </c>
      <c r="J1972" t="str">
        <f>"Q" &amp; ROUNDUP(MONTH(Table1[[#This Row],[Date]])/3, 0) &amp; "'" &amp; RIGHT(YEAR(Table1[[#This Row],[Date]]), 2)</f>
        <v>Q1'24</v>
      </c>
      <c r="K1972" t="str">
        <f>VLOOKUP(Table1[[#This Row],[Store ID]],Table3[[Store ID]:[City]],4,FALSE)</f>
        <v>Dallas</v>
      </c>
      <c r="L1972" t="str">
        <f>VLOOKUP(Table1[[#This Row],[Product Code]],Table4[[Product Code]:[Brand]],5,FALSE)</f>
        <v>Sony</v>
      </c>
      <c r="M1972" t="str">
        <f>VLOOKUP(Table1[[#This Row],[Product Code]],Table4[[Product Code]:[Product Category]],3,FALSE)</f>
        <v>Accessories</v>
      </c>
      <c r="N1972" t="str">
        <f>_xlfn.XLOOKUP(Table1[[#This Row],[Product Code]],Table4[Product Code],Table4[Subcategory])</f>
        <v>Keyboards</v>
      </c>
    </row>
    <row r="1973" spans="2:14" x14ac:dyDescent="0.3">
      <c r="B1973" s="26" t="s">
        <v>14</v>
      </c>
      <c r="C1973" s="26" t="str">
        <f>IF(_xlfn.XLOOKUP(TRIM(Table1[[#This Row],[Store ID]]), 'Stores Details'!B1975:B1994, 'Stores Details'!G1975:G1994, "") = "Inactive", "Yes", "No")</f>
        <v>No</v>
      </c>
      <c r="D1973" s="14" t="s">
        <v>50</v>
      </c>
      <c r="E1973" s="51">
        <v>45147</v>
      </c>
      <c r="F1973" s="14">
        <v>2</v>
      </c>
      <c r="G1973" s="17">
        <v>2395.84</v>
      </c>
      <c r="H1973" s="27">
        <v>1765.1</v>
      </c>
      <c r="I1973">
        <f>YEAR(Table1[[#This Row],[Date]])</f>
        <v>2023</v>
      </c>
      <c r="J1973" t="str">
        <f>"Q" &amp; ROUNDUP(MONTH(Table1[[#This Row],[Date]])/3, 0) &amp; "'" &amp; RIGHT(YEAR(Table1[[#This Row],[Date]]), 2)</f>
        <v>Q3'23</v>
      </c>
      <c r="K1973" t="str">
        <f>VLOOKUP(Table1[[#This Row],[Store ID]],Table3[[Store ID]:[City]],4,FALSE)</f>
        <v>Los Angeles</v>
      </c>
      <c r="L1973" t="str">
        <f>VLOOKUP(Table1[[#This Row],[Product Code]],Table4[[Product Code]:[Brand]],5,FALSE)</f>
        <v>VoltEdge</v>
      </c>
      <c r="M1973" t="str">
        <f>VLOOKUP(Table1[[#This Row],[Product Code]],Table4[[Product Code]:[Product Category]],3,FALSE)</f>
        <v>Smart Gadgets</v>
      </c>
      <c r="N1973" t="str">
        <f>_xlfn.XLOOKUP(Table1[[#This Row],[Product Code]],Table4[Product Code],Table4[Subcategory])</f>
        <v>Fitness Bands</v>
      </c>
    </row>
    <row r="1974" spans="2:14" x14ac:dyDescent="0.3">
      <c r="B1974" s="26" t="s">
        <v>29</v>
      </c>
      <c r="C1974" s="26" t="str">
        <f>IF(_xlfn.XLOOKUP(TRIM(Table1[[#This Row],[Store ID]]), 'Stores Details'!B1976:B1995, 'Stores Details'!G1976:G1995, "") = "Inactive", "Yes", "No")</f>
        <v>No</v>
      </c>
      <c r="D1974" s="14" t="s">
        <v>41</v>
      </c>
      <c r="E1974" s="51">
        <v>45457</v>
      </c>
      <c r="F1974" s="14">
        <v>8</v>
      </c>
      <c r="G1974" s="17">
        <v>3845.6</v>
      </c>
      <c r="H1974" s="27">
        <v>2415.52</v>
      </c>
      <c r="I1974">
        <f>YEAR(Table1[[#This Row],[Date]])</f>
        <v>2024</v>
      </c>
      <c r="J1974" t="str">
        <f>"Q" &amp; ROUNDUP(MONTH(Table1[[#This Row],[Date]])/3, 0) &amp; "'" &amp; RIGHT(YEAR(Table1[[#This Row],[Date]]), 2)</f>
        <v>Q2'24</v>
      </c>
      <c r="K1974" t="str">
        <f>VLOOKUP(Table1[[#This Row],[Store ID]],Table3[[Store ID]:[City]],4,FALSE)</f>
        <v>Kansas City</v>
      </c>
      <c r="L1974" t="str">
        <f>VLOOKUP(Table1[[#This Row],[Product Code]],Table4[[Product Code]:[Brand]],5,FALSE)</f>
        <v>VoltEdge</v>
      </c>
      <c r="M1974" t="str">
        <f>VLOOKUP(Table1[[#This Row],[Product Code]],Table4[[Product Code]:[Product Category]],3,FALSE)</f>
        <v>Laptops</v>
      </c>
      <c r="N1974" t="str">
        <f>_xlfn.XLOOKUP(Table1[[#This Row],[Product Code]],Table4[Product Code],Table4[Subcategory])</f>
        <v>Gaming Laptops</v>
      </c>
    </row>
    <row r="1975" spans="2:14" x14ac:dyDescent="0.3">
      <c r="B1975" s="26" t="s">
        <v>14</v>
      </c>
      <c r="C1975" s="26" t="str">
        <f>IF(_xlfn.XLOOKUP(TRIM(Table1[[#This Row],[Store ID]]), 'Stores Details'!B1977:B1996, 'Stores Details'!G1977:G1996, "") = "Inactive", "Yes", "No")</f>
        <v>No</v>
      </c>
      <c r="D1975" s="14" t="s">
        <v>48</v>
      </c>
      <c r="E1975" s="51">
        <v>45477</v>
      </c>
      <c r="F1975" s="14">
        <v>14</v>
      </c>
      <c r="G1975" s="17">
        <v>11293.24</v>
      </c>
      <c r="H1975" s="27">
        <v>6734.56</v>
      </c>
      <c r="I1975">
        <f>YEAR(Table1[[#This Row],[Date]])</f>
        <v>2024</v>
      </c>
      <c r="J1975" t="str">
        <f>"Q" &amp; ROUNDUP(MONTH(Table1[[#This Row],[Date]])/3, 0) &amp; "'" &amp; RIGHT(YEAR(Table1[[#This Row],[Date]]), 2)</f>
        <v>Q3'24</v>
      </c>
      <c r="K1975" t="str">
        <f>VLOOKUP(Table1[[#This Row],[Store ID]],Table3[[Store ID]:[City]],4,FALSE)</f>
        <v>Los Angeles</v>
      </c>
      <c r="L1975" t="str">
        <f>VLOOKUP(Table1[[#This Row],[Product Code]],Table4[[Product Code]:[Brand]],5,FALSE)</f>
        <v>VoltEdge</v>
      </c>
      <c r="M1975" t="str">
        <f>VLOOKUP(Table1[[#This Row],[Product Code]],Table4[[Product Code]:[Product Category]],3,FALSE)</f>
        <v>Gaming Consoles</v>
      </c>
      <c r="N1975" t="str">
        <f>_xlfn.XLOOKUP(Table1[[#This Row],[Product Code]],Table4[Product Code],Table4[Subcategory])</f>
        <v>Game Consoles</v>
      </c>
    </row>
    <row r="1976" spans="2:14" x14ac:dyDescent="0.3">
      <c r="B1976" s="26" t="s">
        <v>14</v>
      </c>
      <c r="C1976" s="26" t="str">
        <f>IF(_xlfn.XLOOKUP(TRIM(Table1[[#This Row],[Store ID]]), 'Stores Details'!B1978:B1997, 'Stores Details'!G1978:G1997, "") = "Inactive", "Yes", "No")</f>
        <v>No</v>
      </c>
      <c r="D1976" s="14" t="s">
        <v>69</v>
      </c>
      <c r="E1976" s="51">
        <v>44927</v>
      </c>
      <c r="F1976" s="14">
        <v>16</v>
      </c>
      <c r="G1976" s="17">
        <v>17039.36</v>
      </c>
      <c r="H1976" s="27">
        <v>10986.72</v>
      </c>
      <c r="I1976">
        <f>YEAR(Table1[[#This Row],[Date]])</f>
        <v>2023</v>
      </c>
      <c r="J1976" t="str">
        <f>"Q" &amp; ROUNDUP(MONTH(Table1[[#This Row],[Date]])/3, 0) &amp; "'" &amp; RIGHT(YEAR(Table1[[#This Row],[Date]]), 2)</f>
        <v>Q1'23</v>
      </c>
      <c r="K1976" t="str">
        <f>VLOOKUP(Table1[[#This Row],[Store ID]],Table3[[Store ID]:[City]],4,FALSE)</f>
        <v>Los Angeles</v>
      </c>
      <c r="L1976" t="str">
        <f>VLOOKUP(Table1[[#This Row],[Product Code]],Table4[[Product Code]:[Brand]],5,FALSE)</f>
        <v>VoltEdge</v>
      </c>
      <c r="M1976" t="str">
        <f>VLOOKUP(Table1[[#This Row],[Product Code]],Table4[[Product Code]:[Product Category]],3,FALSE)</f>
        <v>Gaming Consoles</v>
      </c>
      <c r="N1976" t="str">
        <f>_xlfn.XLOOKUP(Table1[[#This Row],[Product Code]],Table4[Product Code],Table4[Subcategory])</f>
        <v>VR Headsets</v>
      </c>
    </row>
    <row r="1977" spans="2:14" x14ac:dyDescent="0.3">
      <c r="B1977" s="26" t="s">
        <v>20</v>
      </c>
      <c r="C1977" s="26" t="str">
        <f>IF(_xlfn.XLOOKUP(TRIM(Table1[[#This Row],[Store ID]]), 'Stores Details'!B1979:B1998, 'Stores Details'!G1979:G1998, "") = "Inactive", "Yes", "No")</f>
        <v>No</v>
      </c>
      <c r="D1977" s="14" t="s">
        <v>45</v>
      </c>
      <c r="E1977" s="51">
        <v>45593</v>
      </c>
      <c r="F1977" s="14">
        <v>27</v>
      </c>
      <c r="G1977" s="17">
        <v>18139.95</v>
      </c>
      <c r="H1977" s="27">
        <v>14325.93</v>
      </c>
      <c r="I1977">
        <f>YEAR(Table1[[#This Row],[Date]])</f>
        <v>2024</v>
      </c>
      <c r="J1977" t="str">
        <f>"Q" &amp; ROUNDUP(MONTH(Table1[[#This Row],[Date]])/3, 0) &amp; "'" &amp; RIGHT(YEAR(Table1[[#This Row],[Date]]), 2)</f>
        <v>Q4'24</v>
      </c>
      <c r="K1977" t="str">
        <f>VLOOKUP(Table1[[#This Row],[Store ID]],Table3[[Store ID]:[City]],4,FALSE)</f>
        <v>Denver</v>
      </c>
      <c r="L1977" t="str">
        <f>VLOOKUP(Table1[[#This Row],[Product Code]],Table4[[Product Code]:[Brand]],5,FALSE)</f>
        <v>VoltEdge</v>
      </c>
      <c r="M1977" t="str">
        <f>VLOOKUP(Table1[[#This Row],[Product Code]],Table4[[Product Code]:[Product Category]],3,FALSE)</f>
        <v>Accessories</v>
      </c>
      <c r="N1977" t="str">
        <f>_xlfn.XLOOKUP(Table1[[#This Row],[Product Code]],Table4[Product Code],Table4[Subcategory])</f>
        <v>Chargers</v>
      </c>
    </row>
    <row r="1978" spans="2:14" x14ac:dyDescent="0.3">
      <c r="B1978" s="26" t="s">
        <v>14</v>
      </c>
      <c r="C1978" s="26" t="str">
        <f>IF(_xlfn.XLOOKUP(TRIM(Table1[[#This Row],[Store ID]]), 'Stores Details'!B1980:B1999, 'Stores Details'!G1980:G1999, "") = "Inactive", "Yes", "No")</f>
        <v>No</v>
      </c>
      <c r="D1978" s="14" t="s">
        <v>38</v>
      </c>
      <c r="E1978" s="51">
        <v>45517</v>
      </c>
      <c r="F1978" s="14">
        <v>5</v>
      </c>
      <c r="G1978" s="17">
        <v>5853.2000000000007</v>
      </c>
      <c r="H1978" s="27">
        <v>4675.8499999999995</v>
      </c>
      <c r="I1978">
        <f>YEAR(Table1[[#This Row],[Date]])</f>
        <v>2024</v>
      </c>
      <c r="J1978" t="str">
        <f>"Q" &amp; ROUNDUP(MONTH(Table1[[#This Row],[Date]])/3, 0) &amp; "'" &amp; RIGHT(YEAR(Table1[[#This Row],[Date]]), 2)</f>
        <v>Q3'24</v>
      </c>
      <c r="K1978" t="str">
        <f>VLOOKUP(Table1[[#This Row],[Store ID]],Table3[[Store ID]:[City]],4,FALSE)</f>
        <v>Los Angeles</v>
      </c>
      <c r="L1978" t="str">
        <f>VLOOKUP(Table1[[#This Row],[Product Code]],Table4[[Product Code]:[Brand]],5,FALSE)</f>
        <v>HP</v>
      </c>
      <c r="M1978" t="str">
        <f>VLOOKUP(Table1[[#This Row],[Product Code]],Table4[[Product Code]:[Product Category]],3,FALSE)</f>
        <v>Gaming Consoles</v>
      </c>
      <c r="N1978" t="str">
        <f>_xlfn.XLOOKUP(Table1[[#This Row],[Product Code]],Table4[Product Code],Table4[Subcategory])</f>
        <v>Game Consoles</v>
      </c>
    </row>
    <row r="1979" spans="2:14" x14ac:dyDescent="0.3">
      <c r="B1979" s="26" t="s">
        <v>14</v>
      </c>
      <c r="C1979" s="26" t="str">
        <f>IF(_xlfn.XLOOKUP(TRIM(Table1[[#This Row],[Store ID]]), 'Stores Details'!B1981:B2000, 'Stores Details'!G1981:G2000, "") = "Inactive", "Yes", "No")</f>
        <v>No</v>
      </c>
      <c r="D1979" s="14" t="s">
        <v>56</v>
      </c>
      <c r="E1979" s="51">
        <v>45002</v>
      </c>
      <c r="F1979" s="14">
        <v>32</v>
      </c>
      <c r="G1979" s="17">
        <v>12242.56</v>
      </c>
      <c r="H1979" s="27">
        <v>9674.56</v>
      </c>
      <c r="I1979">
        <f>YEAR(Table1[[#This Row],[Date]])</f>
        <v>2023</v>
      </c>
      <c r="J1979" t="str">
        <f>"Q" &amp; ROUNDUP(MONTH(Table1[[#This Row],[Date]])/3, 0) &amp; "'" &amp; RIGHT(YEAR(Table1[[#This Row],[Date]]), 2)</f>
        <v>Q1'23</v>
      </c>
      <c r="K1979" t="str">
        <f>VLOOKUP(Table1[[#This Row],[Store ID]],Table3[[Store ID]:[City]],4,FALSE)</f>
        <v>Los Angeles</v>
      </c>
      <c r="L1979" t="str">
        <f>VLOOKUP(Table1[[#This Row],[Product Code]],Table4[[Product Code]:[Brand]],5,FALSE)</f>
        <v>Samsung</v>
      </c>
      <c r="M1979" t="str">
        <f>VLOOKUP(Table1[[#This Row],[Product Code]],Table4[[Product Code]:[Product Category]],3,FALSE)</f>
        <v>Gaming Consoles</v>
      </c>
      <c r="N1979" t="str">
        <f>_xlfn.XLOOKUP(Table1[[#This Row],[Product Code]],Table4[Product Code],Table4[Subcategory])</f>
        <v>VR Headsets</v>
      </c>
    </row>
    <row r="1980" spans="2:14" x14ac:dyDescent="0.3">
      <c r="B1980" s="26" t="s">
        <v>16</v>
      </c>
      <c r="C1980" s="26" t="str">
        <f>IF(_xlfn.XLOOKUP(TRIM(Table1[[#This Row],[Store ID]]), 'Stores Details'!B1982:B2001, 'Stores Details'!G1982:G2001, "") = "Inactive", "Yes", "No")</f>
        <v>No</v>
      </c>
      <c r="D1980" s="14" t="s">
        <v>43</v>
      </c>
      <c r="E1980" s="51">
        <v>45640</v>
      </c>
      <c r="F1980" s="14">
        <v>34</v>
      </c>
      <c r="G1980" s="17">
        <v>45256.38</v>
      </c>
      <c r="H1980" s="27">
        <v>27799.08</v>
      </c>
      <c r="I1980">
        <f>YEAR(Table1[[#This Row],[Date]])</f>
        <v>2024</v>
      </c>
      <c r="J1980" t="str">
        <f>"Q" &amp; ROUNDUP(MONTH(Table1[[#This Row],[Date]])/3, 0) &amp; "'" &amp; RIGHT(YEAR(Table1[[#This Row],[Date]]), 2)</f>
        <v>Q4'24</v>
      </c>
      <c r="K1980" t="str">
        <f>VLOOKUP(Table1[[#This Row],[Store ID]],Table3[[Store ID]:[City]],4,FALSE)</f>
        <v>Chicago</v>
      </c>
      <c r="L1980" t="str">
        <f>VLOOKUP(Table1[[#This Row],[Product Code]],Table4[[Product Code]:[Brand]],5,FALSE)</f>
        <v>Apple</v>
      </c>
      <c r="M1980" t="str">
        <f>VLOOKUP(Table1[[#This Row],[Product Code]],Table4[[Product Code]:[Product Category]],3,FALSE)</f>
        <v>Smart Gadgets</v>
      </c>
      <c r="N1980" t="str">
        <f>_xlfn.XLOOKUP(Table1[[#This Row],[Product Code]],Table4[Product Code],Table4[Subcategory])</f>
        <v>Smartwatches</v>
      </c>
    </row>
    <row r="1981" spans="2:14" x14ac:dyDescent="0.3">
      <c r="B1981" s="26" t="s">
        <v>28</v>
      </c>
      <c r="C1981" s="26" t="str">
        <f>IF(_xlfn.XLOOKUP(TRIM(Table1[[#This Row],[Store ID]]), 'Stores Details'!B1983:B2002, 'Stores Details'!G1983:G2002, "") = "Inactive", "Yes", "No")</f>
        <v>No</v>
      </c>
      <c r="D1981" s="14" t="s">
        <v>61</v>
      </c>
      <c r="E1981" s="51">
        <v>45351</v>
      </c>
      <c r="F1981" s="14">
        <v>28</v>
      </c>
      <c r="G1981" s="17">
        <v>9923.76</v>
      </c>
      <c r="H1981" s="27">
        <v>7085.68</v>
      </c>
      <c r="I1981">
        <f>YEAR(Table1[[#This Row],[Date]])</f>
        <v>2024</v>
      </c>
      <c r="J1981" t="str">
        <f>"Q" &amp; ROUNDUP(MONTH(Table1[[#This Row],[Date]])/3, 0) &amp; "'" &amp; RIGHT(YEAR(Table1[[#This Row],[Date]]), 2)</f>
        <v>Q1'24</v>
      </c>
      <c r="K1981" t="str">
        <f>VLOOKUP(Table1[[#This Row],[Store ID]],Table3[[Store ID]:[City]],4,FALSE)</f>
        <v>Portland</v>
      </c>
      <c r="L1981" t="str">
        <f>VLOOKUP(Table1[[#This Row],[Product Code]],Table4[[Product Code]:[Brand]],5,FALSE)</f>
        <v>VoltEdge</v>
      </c>
      <c r="M1981" t="str">
        <f>VLOOKUP(Table1[[#This Row],[Product Code]],Table4[[Product Code]:[Product Category]],3,FALSE)</f>
        <v>Headphones</v>
      </c>
      <c r="N1981" t="str">
        <f>_xlfn.XLOOKUP(Table1[[#This Row],[Product Code]],Table4[Product Code],Table4[Subcategory])</f>
        <v>Wired Headphones</v>
      </c>
    </row>
    <row r="1982" spans="2:14" x14ac:dyDescent="0.3">
      <c r="B1982" s="26" t="s">
        <v>29</v>
      </c>
      <c r="C1982" s="26" t="str">
        <f>IF(_xlfn.XLOOKUP(TRIM(Table1[[#This Row],[Store ID]]), 'Stores Details'!B1984:B2003, 'Stores Details'!G1984:G2003, "") = "Inactive", "Yes", "No")</f>
        <v>No</v>
      </c>
      <c r="D1982" s="14" t="s">
        <v>42</v>
      </c>
      <c r="E1982" s="51">
        <v>45578</v>
      </c>
      <c r="F1982" s="14">
        <v>31</v>
      </c>
      <c r="G1982" s="17">
        <v>39543.909999999996</v>
      </c>
      <c r="H1982" s="27">
        <v>24657.09</v>
      </c>
      <c r="I1982">
        <f>YEAR(Table1[[#This Row],[Date]])</f>
        <v>2024</v>
      </c>
      <c r="J1982" t="str">
        <f>"Q" &amp; ROUNDUP(MONTH(Table1[[#This Row],[Date]])/3, 0) &amp; "'" &amp; RIGHT(YEAR(Table1[[#This Row],[Date]]), 2)</f>
        <v>Q4'24</v>
      </c>
      <c r="K1982" t="str">
        <f>VLOOKUP(Table1[[#This Row],[Store ID]],Table3[[Store ID]:[City]],4,FALSE)</f>
        <v>Kansas City</v>
      </c>
      <c r="L1982" t="str">
        <f>VLOOKUP(Table1[[#This Row],[Product Code]],Table4[[Product Code]:[Brand]],5,FALSE)</f>
        <v>Dell</v>
      </c>
      <c r="M1982" t="str">
        <f>VLOOKUP(Table1[[#This Row],[Product Code]],Table4[[Product Code]:[Product Category]],3,FALSE)</f>
        <v>Headphones</v>
      </c>
      <c r="N1982" t="str">
        <f>_xlfn.XLOOKUP(Table1[[#This Row],[Product Code]],Table4[Product Code],Table4[Subcategory])</f>
        <v>Wired Headphones</v>
      </c>
    </row>
    <row r="1983" spans="2:14" x14ac:dyDescent="0.3">
      <c r="B1983" s="26" t="s">
        <v>28</v>
      </c>
      <c r="C1983" s="26" t="str">
        <f>IF(_xlfn.XLOOKUP(TRIM(Table1[[#This Row],[Store ID]]), 'Stores Details'!B1985:B2004, 'Stores Details'!G1985:G2004, "") = "Inactive", "Yes", "No")</f>
        <v>No</v>
      </c>
      <c r="D1983" s="14" t="s">
        <v>39</v>
      </c>
      <c r="E1983" s="51">
        <v>45444</v>
      </c>
      <c r="F1983" s="14">
        <v>7</v>
      </c>
      <c r="G1983" s="17">
        <v>2965.69</v>
      </c>
      <c r="H1983" s="27">
        <v>1932.7000000000003</v>
      </c>
      <c r="I1983">
        <f>YEAR(Table1[[#This Row],[Date]])</f>
        <v>2024</v>
      </c>
      <c r="J1983" t="str">
        <f>"Q" &amp; ROUNDUP(MONTH(Table1[[#This Row],[Date]])/3, 0) &amp; "'" &amp; RIGHT(YEAR(Table1[[#This Row],[Date]]), 2)</f>
        <v>Q2'24</v>
      </c>
      <c r="K1983" t="str">
        <f>VLOOKUP(Table1[[#This Row],[Store ID]],Table3[[Store ID]:[City]],4,FALSE)</f>
        <v>Portland</v>
      </c>
      <c r="L1983" t="str">
        <f>VLOOKUP(Table1[[#This Row],[Product Code]],Table4[[Product Code]:[Brand]],5,FALSE)</f>
        <v>Apple</v>
      </c>
      <c r="M1983" t="str">
        <f>VLOOKUP(Table1[[#This Row],[Product Code]],Table4[[Product Code]:[Product Category]],3,FALSE)</f>
        <v>Laptops</v>
      </c>
      <c r="N1983" t="str">
        <f>_xlfn.XLOOKUP(Table1[[#This Row],[Product Code]],Table4[Product Code],Table4[Subcategory])</f>
        <v>Ultrabooks</v>
      </c>
    </row>
    <row r="1984" spans="2:14" x14ac:dyDescent="0.3">
      <c r="B1984" s="26" t="s">
        <v>16</v>
      </c>
      <c r="C1984" s="26" t="str">
        <f>IF(_xlfn.XLOOKUP(TRIM(Table1[[#This Row],[Store ID]]), 'Stores Details'!B1986:B2005, 'Stores Details'!G1986:G2005, "") = "Inactive", "Yes", "No")</f>
        <v>No</v>
      </c>
      <c r="D1984" s="14" t="s">
        <v>68</v>
      </c>
      <c r="E1984" s="51">
        <v>45200</v>
      </c>
      <c r="F1984" s="14">
        <v>18</v>
      </c>
      <c r="G1984" s="17">
        <v>18789.840000000004</v>
      </c>
      <c r="H1984" s="27">
        <v>11592.72</v>
      </c>
      <c r="I1984">
        <f>YEAR(Table1[[#This Row],[Date]])</f>
        <v>2023</v>
      </c>
      <c r="J1984" t="str">
        <f>"Q" &amp; ROUNDUP(MONTH(Table1[[#This Row],[Date]])/3, 0) &amp; "'" &amp; RIGHT(YEAR(Table1[[#This Row],[Date]]), 2)</f>
        <v>Q4'23</v>
      </c>
      <c r="K1984" t="str">
        <f>VLOOKUP(Table1[[#This Row],[Store ID]],Table3[[Store ID]:[City]],4,FALSE)</f>
        <v>Chicago</v>
      </c>
      <c r="L1984" t="str">
        <f>VLOOKUP(Table1[[#This Row],[Product Code]],Table4[[Product Code]:[Brand]],5,FALSE)</f>
        <v>Apple</v>
      </c>
      <c r="M1984" t="str">
        <f>VLOOKUP(Table1[[#This Row],[Product Code]],Table4[[Product Code]:[Product Category]],3,FALSE)</f>
        <v>Gaming Consoles</v>
      </c>
      <c r="N1984" t="str">
        <f>_xlfn.XLOOKUP(Table1[[#This Row],[Product Code]],Table4[Product Code],Table4[Subcategory])</f>
        <v>VR Headsets</v>
      </c>
    </row>
    <row r="1985" spans="2:14" x14ac:dyDescent="0.3">
      <c r="B1985" s="26" t="s">
        <v>14</v>
      </c>
      <c r="C1985" s="26" t="str">
        <f>IF(_xlfn.XLOOKUP(TRIM(Table1[[#This Row],[Store ID]]), 'Stores Details'!B1987:B2006, 'Stores Details'!G1987:G2006, "") = "Inactive", "Yes", "No")</f>
        <v>No</v>
      </c>
      <c r="D1985" s="14" t="s">
        <v>34</v>
      </c>
      <c r="E1985" s="51">
        <v>45549</v>
      </c>
      <c r="F1985" s="14">
        <v>17</v>
      </c>
      <c r="G1985" s="17">
        <v>5493.5499999999993</v>
      </c>
      <c r="H1985" s="27">
        <v>3397.6200000000003</v>
      </c>
      <c r="I1985">
        <f>YEAR(Table1[[#This Row],[Date]])</f>
        <v>2024</v>
      </c>
      <c r="J1985" t="str">
        <f>"Q" &amp; ROUNDUP(MONTH(Table1[[#This Row],[Date]])/3, 0) &amp; "'" &amp; RIGHT(YEAR(Table1[[#This Row],[Date]]), 2)</f>
        <v>Q3'24</v>
      </c>
      <c r="K1985" t="str">
        <f>VLOOKUP(Table1[[#This Row],[Store ID]],Table3[[Store ID]:[City]],4,FALSE)</f>
        <v>Los Angeles</v>
      </c>
      <c r="L1985" t="str">
        <f>VLOOKUP(Table1[[#This Row],[Product Code]],Table4[[Product Code]:[Brand]],5,FALSE)</f>
        <v>Samsung</v>
      </c>
      <c r="M1985" t="str">
        <f>VLOOKUP(Table1[[#This Row],[Product Code]],Table4[[Product Code]:[Product Category]],3,FALSE)</f>
        <v>Gaming Consoles</v>
      </c>
      <c r="N1985" t="str">
        <f>_xlfn.XLOOKUP(Table1[[#This Row],[Product Code]],Table4[Product Code],Table4[Subcategory])</f>
        <v>Game Consoles</v>
      </c>
    </row>
    <row r="1986" spans="2:14" x14ac:dyDescent="0.3">
      <c r="B1986" s="26" t="s">
        <v>14</v>
      </c>
      <c r="C1986" s="26" t="str">
        <f>IF(_xlfn.XLOOKUP(TRIM(Table1[[#This Row],[Store ID]]), 'Stores Details'!B1988:B2007, 'Stores Details'!G1988:G2007, "") = "Inactive", "Yes", "No")</f>
        <v>No</v>
      </c>
      <c r="D1986" s="14" t="s">
        <v>57</v>
      </c>
      <c r="E1986" s="51">
        <v>45510</v>
      </c>
      <c r="F1986" s="14">
        <v>16</v>
      </c>
      <c r="G1986" s="17">
        <v>14135.84</v>
      </c>
      <c r="H1986" s="27">
        <v>9857.44</v>
      </c>
      <c r="I1986">
        <f>YEAR(Table1[[#This Row],[Date]])</f>
        <v>2024</v>
      </c>
      <c r="J1986" t="str">
        <f>"Q" &amp; ROUNDUP(MONTH(Table1[[#This Row],[Date]])/3, 0) &amp; "'" &amp; RIGHT(YEAR(Table1[[#This Row],[Date]]), 2)</f>
        <v>Q3'24</v>
      </c>
      <c r="K1986" t="str">
        <f>VLOOKUP(Table1[[#This Row],[Store ID]],Table3[[Store ID]:[City]],4,FALSE)</f>
        <v>Los Angeles</v>
      </c>
      <c r="L1986" t="str">
        <f>VLOOKUP(Table1[[#This Row],[Product Code]],Table4[[Product Code]:[Brand]],5,FALSE)</f>
        <v>Bose</v>
      </c>
      <c r="M1986" t="str">
        <f>VLOOKUP(Table1[[#This Row],[Product Code]],Table4[[Product Code]:[Product Category]],3,FALSE)</f>
        <v>Headphones</v>
      </c>
      <c r="N1986" t="str">
        <f>_xlfn.XLOOKUP(Table1[[#This Row],[Product Code]],Table4[Product Code],Table4[Subcategory])</f>
        <v>Noise-Canceling Over-Ear</v>
      </c>
    </row>
    <row r="1987" spans="2:14" x14ac:dyDescent="0.3">
      <c r="B1987" s="26" t="s">
        <v>23</v>
      </c>
      <c r="C1987" s="26" t="str">
        <f>IF(_xlfn.XLOOKUP(TRIM(Table1[[#This Row],[Store ID]]), 'Stores Details'!B1989:B2008, 'Stores Details'!G1989:G2008, "") = "Inactive", "Yes", "No")</f>
        <v>No</v>
      </c>
      <c r="D1987" s="14" t="s">
        <v>32</v>
      </c>
      <c r="E1987" s="51">
        <v>45447</v>
      </c>
      <c r="F1987" s="14">
        <v>19</v>
      </c>
      <c r="G1987" s="17">
        <v>3476.62</v>
      </c>
      <c r="H1987" s="27">
        <v>2641.1899999999996</v>
      </c>
      <c r="I1987">
        <f>YEAR(Table1[[#This Row],[Date]])</f>
        <v>2024</v>
      </c>
      <c r="J1987" t="str">
        <f>"Q" &amp; ROUNDUP(MONTH(Table1[[#This Row],[Date]])/3, 0) &amp; "'" &amp; RIGHT(YEAR(Table1[[#This Row],[Date]]), 2)</f>
        <v>Q2'24</v>
      </c>
      <c r="K1987" t="str">
        <f>VLOOKUP(Table1[[#This Row],[Store ID]],Table3[[Store ID]:[City]],4,FALSE)</f>
        <v>San Francisco</v>
      </c>
      <c r="L1987" t="str">
        <f>VLOOKUP(Table1[[#This Row],[Product Code]],Table4[[Product Code]:[Brand]],5,FALSE)</f>
        <v>Sony</v>
      </c>
      <c r="M1987" t="str">
        <f>VLOOKUP(Table1[[#This Row],[Product Code]],Table4[[Product Code]:[Product Category]],3,FALSE)</f>
        <v>Accessories</v>
      </c>
      <c r="N1987" t="str">
        <f>_xlfn.XLOOKUP(Table1[[#This Row],[Product Code]],Table4[Product Code],Table4[Subcategory])</f>
        <v>Chargers</v>
      </c>
    </row>
    <row r="1988" spans="2:14" x14ac:dyDescent="0.3">
      <c r="B1988" s="26" t="s">
        <v>18</v>
      </c>
      <c r="C1988" s="26" t="str">
        <f>IF(_xlfn.XLOOKUP(TRIM(Table1[[#This Row],[Store ID]]), 'Stores Details'!B1990:B2009, 'Stores Details'!G1990:G2009, "") = "Inactive", "Yes", "No")</f>
        <v>No</v>
      </c>
      <c r="D1988" s="14" t="s">
        <v>36</v>
      </c>
      <c r="E1988" s="51">
        <v>45557</v>
      </c>
      <c r="F1988" s="14">
        <v>14</v>
      </c>
      <c r="G1988" s="17">
        <v>10219.720000000001</v>
      </c>
      <c r="H1988" s="27">
        <v>8245.86</v>
      </c>
      <c r="I1988">
        <f>YEAR(Table1[[#This Row],[Date]])</f>
        <v>2024</v>
      </c>
      <c r="J1988" t="str">
        <f>"Q" &amp; ROUNDUP(MONTH(Table1[[#This Row],[Date]])/3, 0) &amp; "'" &amp; RIGHT(YEAR(Table1[[#This Row],[Date]]), 2)</f>
        <v>Q3'24</v>
      </c>
      <c r="K1988" t="str">
        <f>VLOOKUP(Table1[[#This Row],[Store ID]],Table3[[Store ID]:[City]],4,FALSE)</f>
        <v>Minneapolis</v>
      </c>
      <c r="L1988" t="str">
        <f>VLOOKUP(Table1[[#This Row],[Product Code]],Table4[[Product Code]:[Brand]],5,FALSE)</f>
        <v>VoltEdge</v>
      </c>
      <c r="M1988" t="str">
        <f>VLOOKUP(Table1[[#This Row],[Product Code]],Table4[[Product Code]:[Product Category]],3,FALSE)</f>
        <v>Gaming Consoles</v>
      </c>
      <c r="N1988" t="str">
        <f>_xlfn.XLOOKUP(Table1[[#This Row],[Product Code]],Table4[Product Code],Table4[Subcategory])</f>
        <v>VR Headsets</v>
      </c>
    </row>
    <row r="1989" spans="2:14" x14ac:dyDescent="0.3">
      <c r="B1989" s="26" t="s">
        <v>14</v>
      </c>
      <c r="C1989" s="26" t="str">
        <f>IF(_xlfn.XLOOKUP(TRIM(Table1[[#This Row],[Store ID]]), 'Stores Details'!B1991:B2010, 'Stores Details'!G1991:G2010, "") = "Inactive", "Yes", "No")</f>
        <v>No</v>
      </c>
      <c r="D1989" s="14" t="s">
        <v>15</v>
      </c>
      <c r="E1989" s="51">
        <v>45599</v>
      </c>
      <c r="F1989" s="14">
        <v>29</v>
      </c>
      <c r="G1989" s="17">
        <v>16309.89</v>
      </c>
      <c r="H1989" s="27">
        <v>12453.47</v>
      </c>
      <c r="I1989">
        <f>YEAR(Table1[[#This Row],[Date]])</f>
        <v>2024</v>
      </c>
      <c r="J1989" t="str">
        <f>"Q" &amp; ROUNDUP(MONTH(Table1[[#This Row],[Date]])/3, 0) &amp; "'" &amp; RIGHT(YEAR(Table1[[#This Row],[Date]]), 2)</f>
        <v>Q4'24</v>
      </c>
      <c r="K1989" t="str">
        <f>VLOOKUP(Table1[[#This Row],[Store ID]],Table3[[Store ID]:[City]],4,FALSE)</f>
        <v>Los Angeles</v>
      </c>
      <c r="L1989" t="str">
        <f>VLOOKUP(Table1[[#This Row],[Product Code]],Table4[[Product Code]:[Brand]],5,FALSE)</f>
        <v>Bose</v>
      </c>
      <c r="M1989" t="str">
        <f>VLOOKUP(Table1[[#This Row],[Product Code]],Table4[[Product Code]:[Product Category]],3,FALSE)</f>
        <v>Accessories</v>
      </c>
      <c r="N1989" t="str">
        <f>_xlfn.XLOOKUP(Table1[[#This Row],[Product Code]],Table4[Product Code],Table4[Subcategory])</f>
        <v>Mice</v>
      </c>
    </row>
    <row r="1990" spans="2:14" x14ac:dyDescent="0.3">
      <c r="B1990" s="26" t="s">
        <v>25</v>
      </c>
      <c r="C1990" s="26" t="str">
        <f>IF(_xlfn.XLOOKUP(TRIM(Table1[[#This Row],[Store ID]]), 'Stores Details'!B1992:B2011, 'Stores Details'!G1992:G2011, "") = "Inactive", "Yes", "No")</f>
        <v>No</v>
      </c>
      <c r="D1990" s="14" t="s">
        <v>54</v>
      </c>
      <c r="E1990" s="51">
        <v>45082</v>
      </c>
      <c r="F1990" s="14">
        <v>13</v>
      </c>
      <c r="G1990" s="17">
        <v>18239.13</v>
      </c>
      <c r="H1990" s="27">
        <v>11577.15</v>
      </c>
      <c r="I1990">
        <f>YEAR(Table1[[#This Row],[Date]])</f>
        <v>2023</v>
      </c>
      <c r="J1990" t="str">
        <f>"Q" &amp; ROUNDUP(MONTH(Table1[[#This Row],[Date]])/3, 0) &amp; "'" &amp; RIGHT(YEAR(Table1[[#This Row],[Date]]), 2)</f>
        <v>Q2'23</v>
      </c>
      <c r="K1990" t="str">
        <f>VLOOKUP(Table1[[#This Row],[Store ID]],Table3[[Store ID]:[City]],4,FALSE)</f>
        <v>Dallas</v>
      </c>
      <c r="L1990" t="str">
        <f>VLOOKUP(Table1[[#This Row],[Product Code]],Table4[[Product Code]:[Brand]],5,FALSE)</f>
        <v>Apple</v>
      </c>
      <c r="M1990" t="str">
        <f>VLOOKUP(Table1[[#This Row],[Product Code]],Table4[[Product Code]:[Product Category]],3,FALSE)</f>
        <v>Gaming Consoles</v>
      </c>
      <c r="N1990" t="str">
        <f>_xlfn.XLOOKUP(Table1[[#This Row],[Product Code]],Table4[Product Code],Table4[Subcategory])</f>
        <v>Game Consoles</v>
      </c>
    </row>
    <row r="1991" spans="2:14" x14ac:dyDescent="0.3">
      <c r="B1991" s="26" t="s">
        <v>28</v>
      </c>
      <c r="C1991" s="26" t="str">
        <f>IF(_xlfn.XLOOKUP(TRIM(Table1[[#This Row],[Store ID]]), 'Stores Details'!B1993:B2012, 'Stores Details'!G1993:G2012, "") = "Inactive", "Yes", "No")</f>
        <v>No</v>
      </c>
      <c r="D1991" s="14" t="s">
        <v>42</v>
      </c>
      <c r="E1991" s="51">
        <v>45330</v>
      </c>
      <c r="F1991" s="14">
        <v>26</v>
      </c>
      <c r="G1991" s="17">
        <v>33165.86</v>
      </c>
      <c r="H1991" s="27">
        <v>20680.14</v>
      </c>
      <c r="I1991">
        <f>YEAR(Table1[[#This Row],[Date]])</f>
        <v>2024</v>
      </c>
      <c r="J1991" t="str">
        <f>"Q" &amp; ROUNDUP(MONTH(Table1[[#This Row],[Date]])/3, 0) &amp; "'" &amp; RIGHT(YEAR(Table1[[#This Row],[Date]]), 2)</f>
        <v>Q1'24</v>
      </c>
      <c r="K1991" t="str">
        <f>VLOOKUP(Table1[[#This Row],[Store ID]],Table3[[Store ID]:[City]],4,FALSE)</f>
        <v>Portland</v>
      </c>
      <c r="L1991" t="str">
        <f>VLOOKUP(Table1[[#This Row],[Product Code]],Table4[[Product Code]:[Brand]],5,FALSE)</f>
        <v>Dell</v>
      </c>
      <c r="M1991" t="str">
        <f>VLOOKUP(Table1[[#This Row],[Product Code]],Table4[[Product Code]:[Product Category]],3,FALSE)</f>
        <v>Headphones</v>
      </c>
      <c r="N1991" t="str">
        <f>_xlfn.XLOOKUP(Table1[[#This Row],[Product Code]],Table4[Product Code],Table4[Subcategory])</f>
        <v>Wired Headphones</v>
      </c>
    </row>
    <row r="1992" spans="2:14" x14ac:dyDescent="0.3">
      <c r="B1992" s="26" t="s">
        <v>28</v>
      </c>
      <c r="C1992" s="26" t="str">
        <f>IF(_xlfn.XLOOKUP(TRIM(Table1[[#This Row],[Store ID]]), 'Stores Details'!B1994:B2013, 'Stores Details'!G1994:G2013, "") = "Inactive", "Yes", "No")</f>
        <v>No</v>
      </c>
      <c r="D1992" s="14" t="s">
        <v>41</v>
      </c>
      <c r="E1992" s="51">
        <v>45548</v>
      </c>
      <c r="F1992" s="14">
        <v>10</v>
      </c>
      <c r="G1992" s="17">
        <v>4807</v>
      </c>
      <c r="H1992" s="27">
        <v>3019.4</v>
      </c>
      <c r="I1992">
        <f>YEAR(Table1[[#This Row],[Date]])</f>
        <v>2024</v>
      </c>
      <c r="J1992" t="str">
        <f>"Q" &amp; ROUNDUP(MONTH(Table1[[#This Row],[Date]])/3, 0) &amp; "'" &amp; RIGHT(YEAR(Table1[[#This Row],[Date]]), 2)</f>
        <v>Q3'24</v>
      </c>
      <c r="K1992" t="str">
        <f>VLOOKUP(Table1[[#This Row],[Store ID]],Table3[[Store ID]:[City]],4,FALSE)</f>
        <v>Portland</v>
      </c>
      <c r="L1992" t="str">
        <f>VLOOKUP(Table1[[#This Row],[Product Code]],Table4[[Product Code]:[Brand]],5,FALSE)</f>
        <v>VoltEdge</v>
      </c>
      <c r="M1992" t="str">
        <f>VLOOKUP(Table1[[#This Row],[Product Code]],Table4[[Product Code]:[Product Category]],3,FALSE)</f>
        <v>Laptops</v>
      </c>
      <c r="N1992" t="str">
        <f>_xlfn.XLOOKUP(Table1[[#This Row],[Product Code]],Table4[Product Code],Table4[Subcategory])</f>
        <v>Gaming Laptops</v>
      </c>
    </row>
    <row r="1993" spans="2:14" x14ac:dyDescent="0.3">
      <c r="B1993" s="26" t="s">
        <v>24</v>
      </c>
      <c r="C1993" s="26" t="str">
        <f>IF(_xlfn.XLOOKUP(TRIM(Table1[[#This Row],[Store ID]]), 'Stores Details'!B1995:B2014, 'Stores Details'!G1995:G2014, "") = "Inactive", "Yes", "No")</f>
        <v>No</v>
      </c>
      <c r="D1993" s="14" t="s">
        <v>15</v>
      </c>
      <c r="E1993" s="51">
        <v>45581</v>
      </c>
      <c r="F1993" s="14">
        <v>38</v>
      </c>
      <c r="G1993" s="17">
        <v>21371.579999999998</v>
      </c>
      <c r="H1993" s="27">
        <v>16318.34</v>
      </c>
      <c r="I1993">
        <f>YEAR(Table1[[#This Row],[Date]])</f>
        <v>2024</v>
      </c>
      <c r="J1993" t="str">
        <f>"Q" &amp; ROUNDUP(MONTH(Table1[[#This Row],[Date]])/3, 0) &amp; "'" &amp; RIGHT(YEAR(Table1[[#This Row],[Date]]), 2)</f>
        <v>Q4'24</v>
      </c>
      <c r="K1993" t="str">
        <f>VLOOKUP(Table1[[#This Row],[Store ID]],Table3[[Store ID]:[City]],4,FALSE)</f>
        <v>Atlanta</v>
      </c>
      <c r="L1993" t="str">
        <f>VLOOKUP(Table1[[#This Row],[Product Code]],Table4[[Product Code]:[Brand]],5,FALSE)</f>
        <v>Bose</v>
      </c>
      <c r="M1993" t="str">
        <f>VLOOKUP(Table1[[#This Row],[Product Code]],Table4[[Product Code]:[Product Category]],3,FALSE)</f>
        <v>Accessories</v>
      </c>
      <c r="N1993" t="str">
        <f>_xlfn.XLOOKUP(Table1[[#This Row],[Product Code]],Table4[Product Code],Table4[Subcategory])</f>
        <v>Mice</v>
      </c>
    </row>
    <row r="1994" spans="2:14" x14ac:dyDescent="0.3">
      <c r="B1994" s="26" t="s">
        <v>14</v>
      </c>
      <c r="C1994" s="26" t="str">
        <f>IF(_xlfn.XLOOKUP(TRIM(Table1[[#This Row],[Store ID]]), 'Stores Details'!B1996:B2015, 'Stores Details'!G1996:G2015, "") = "Inactive", "Yes", "No")</f>
        <v>No</v>
      </c>
      <c r="D1994" s="14" t="s">
        <v>78</v>
      </c>
      <c r="E1994" s="51">
        <v>45090</v>
      </c>
      <c r="F1994" s="14">
        <v>23</v>
      </c>
      <c r="G1994" s="17">
        <v>3085.4500000000003</v>
      </c>
      <c r="H1994" s="27">
        <v>2548.8599999999997</v>
      </c>
      <c r="I1994">
        <f>YEAR(Table1[[#This Row],[Date]])</f>
        <v>2023</v>
      </c>
      <c r="J1994" t="str">
        <f>"Q" &amp; ROUNDUP(MONTH(Table1[[#This Row],[Date]])/3, 0) &amp; "'" &amp; RIGHT(YEAR(Table1[[#This Row],[Date]]), 2)</f>
        <v>Q2'23</v>
      </c>
      <c r="K1994" t="str">
        <f>VLOOKUP(Table1[[#This Row],[Store ID]],Table3[[Store ID]:[City]],4,FALSE)</f>
        <v>Los Angeles</v>
      </c>
      <c r="L1994" t="str">
        <f>VLOOKUP(Table1[[#This Row],[Product Code]],Table4[[Product Code]:[Brand]],5,FALSE)</f>
        <v>VoltEdge</v>
      </c>
      <c r="M1994" t="str">
        <f>VLOOKUP(Table1[[#This Row],[Product Code]],Table4[[Product Code]:[Product Category]],3,FALSE)</f>
        <v>Accessories</v>
      </c>
      <c r="N1994" t="str">
        <f>_xlfn.XLOOKUP(Table1[[#This Row],[Product Code]],Table4[Product Code],Table4[Subcategory])</f>
        <v>Laptop Sleeves</v>
      </c>
    </row>
    <row r="1995" spans="2:14" x14ac:dyDescent="0.3">
      <c r="B1995" s="26" t="s">
        <v>28</v>
      </c>
      <c r="C1995" s="26" t="str">
        <f>IF(_xlfn.XLOOKUP(TRIM(Table1[[#This Row],[Store ID]]), 'Stores Details'!B1997:B2016, 'Stores Details'!G1997:G2016, "") = "Inactive", "Yes", "No")</f>
        <v>No</v>
      </c>
      <c r="D1995" s="14" t="s">
        <v>32</v>
      </c>
      <c r="E1995" s="51">
        <v>45422</v>
      </c>
      <c r="F1995" s="14">
        <v>2</v>
      </c>
      <c r="G1995" s="17">
        <v>365.96</v>
      </c>
      <c r="H1995" s="27">
        <v>278.02</v>
      </c>
      <c r="I1995">
        <f>YEAR(Table1[[#This Row],[Date]])</f>
        <v>2024</v>
      </c>
      <c r="J1995" t="str">
        <f>"Q" &amp; ROUNDUP(MONTH(Table1[[#This Row],[Date]])/3, 0) &amp; "'" &amp; RIGHT(YEAR(Table1[[#This Row],[Date]]), 2)</f>
        <v>Q2'24</v>
      </c>
      <c r="K1995" t="str">
        <f>VLOOKUP(Table1[[#This Row],[Store ID]],Table3[[Store ID]:[City]],4,FALSE)</f>
        <v>Portland</v>
      </c>
      <c r="L1995" t="str">
        <f>VLOOKUP(Table1[[#This Row],[Product Code]],Table4[[Product Code]:[Brand]],5,FALSE)</f>
        <v>Sony</v>
      </c>
      <c r="M1995" t="str">
        <f>VLOOKUP(Table1[[#This Row],[Product Code]],Table4[[Product Code]:[Product Category]],3,FALSE)</f>
        <v>Accessories</v>
      </c>
      <c r="N1995" t="str">
        <f>_xlfn.XLOOKUP(Table1[[#This Row],[Product Code]],Table4[Product Code],Table4[Subcategory])</f>
        <v>Chargers</v>
      </c>
    </row>
    <row r="1996" spans="2:14" x14ac:dyDescent="0.3">
      <c r="B1996" s="26" t="s">
        <v>25</v>
      </c>
      <c r="C1996" s="26" t="str">
        <f>IF(_xlfn.XLOOKUP(TRIM(Table1[[#This Row],[Store ID]]), 'Stores Details'!B1998:B2017, 'Stores Details'!G1998:G2017, "") = "Inactive", "Yes", "No")</f>
        <v>No</v>
      </c>
      <c r="D1996" s="14" t="s">
        <v>40</v>
      </c>
      <c r="E1996" s="51">
        <v>45481</v>
      </c>
      <c r="F1996" s="14">
        <v>17</v>
      </c>
      <c r="G1996" s="17">
        <v>23014.43</v>
      </c>
      <c r="H1996" s="27">
        <v>16565.82</v>
      </c>
      <c r="I1996">
        <f>YEAR(Table1[[#This Row],[Date]])</f>
        <v>2024</v>
      </c>
      <c r="J1996" t="str">
        <f>"Q" &amp; ROUNDUP(MONTH(Table1[[#This Row],[Date]])/3, 0) &amp; "'" &amp; RIGHT(YEAR(Table1[[#This Row],[Date]]), 2)</f>
        <v>Q3'24</v>
      </c>
      <c r="K1996" t="str">
        <f>VLOOKUP(Table1[[#This Row],[Store ID]],Table3[[Store ID]:[City]],4,FALSE)</f>
        <v>Dallas</v>
      </c>
      <c r="L1996" t="str">
        <f>VLOOKUP(Table1[[#This Row],[Product Code]],Table4[[Product Code]:[Brand]],5,FALSE)</f>
        <v>HP</v>
      </c>
      <c r="M1996" t="str">
        <f>VLOOKUP(Table1[[#This Row],[Product Code]],Table4[[Product Code]:[Product Category]],3,FALSE)</f>
        <v>Gaming Consoles</v>
      </c>
      <c r="N1996" t="str">
        <f>_xlfn.XLOOKUP(Table1[[#This Row],[Product Code]],Table4[Product Code],Table4[Subcategory])</f>
        <v>Game Consoles</v>
      </c>
    </row>
    <row r="1997" spans="2:14" x14ac:dyDescent="0.3">
      <c r="B1997" s="26" t="s">
        <v>17</v>
      </c>
      <c r="C1997" s="26" t="str">
        <f>IF(_xlfn.XLOOKUP(TRIM(Table1[[#This Row],[Store ID]]), 'Stores Details'!B1999:B2018, 'Stores Details'!G1999:G2018, "") = "Inactive", "Yes", "No")</f>
        <v>No</v>
      </c>
      <c r="D1997" s="14" t="s">
        <v>74</v>
      </c>
      <c r="E1997" s="51">
        <v>45019</v>
      </c>
      <c r="F1997" s="14">
        <v>19</v>
      </c>
      <c r="G1997" s="17">
        <v>21491.089999999997</v>
      </c>
      <c r="H1997" s="27">
        <v>17840.05</v>
      </c>
      <c r="I1997">
        <f>YEAR(Table1[[#This Row],[Date]])</f>
        <v>2023</v>
      </c>
      <c r="J1997" t="str">
        <f>"Q" &amp; ROUNDUP(MONTH(Table1[[#This Row],[Date]])/3, 0) &amp; "'" &amp; RIGHT(YEAR(Table1[[#This Row],[Date]]), 2)</f>
        <v>Q2'23</v>
      </c>
      <c r="K1997" t="str">
        <f>VLOOKUP(Table1[[#This Row],[Store ID]],Table3[[Store ID]:[City]],4,FALSE)</f>
        <v>Richmond</v>
      </c>
      <c r="L1997" t="str">
        <f>VLOOKUP(Table1[[#This Row],[Product Code]],Table4[[Product Code]:[Brand]],5,FALSE)</f>
        <v>VoltEdge</v>
      </c>
      <c r="M1997" t="str">
        <f>VLOOKUP(Table1[[#This Row],[Product Code]],Table4[[Product Code]:[Product Category]],3,FALSE)</f>
        <v>Gaming Consoles</v>
      </c>
      <c r="N1997" t="str">
        <f>_xlfn.XLOOKUP(Table1[[#This Row],[Product Code]],Table4[Product Code],Table4[Subcategory])</f>
        <v>Gaming Headsets</v>
      </c>
    </row>
    <row r="1998" spans="2:14" x14ac:dyDescent="0.3">
      <c r="B1998" s="26" t="s">
        <v>21</v>
      </c>
      <c r="C1998" s="26" t="str">
        <f>IF(_xlfn.XLOOKUP(TRIM(Table1[[#This Row],[Store ID]]), 'Stores Details'!B2000:B2019, 'Stores Details'!G2000:G2019, "") = "Inactive", "Yes", "No")</f>
        <v>No</v>
      </c>
      <c r="D1998" s="14" t="s">
        <v>70</v>
      </c>
      <c r="E1998" s="51">
        <v>45187</v>
      </c>
      <c r="F1998" s="14">
        <v>12</v>
      </c>
      <c r="G1998" s="17">
        <v>6520.32</v>
      </c>
      <c r="H1998" s="27">
        <v>4638.96</v>
      </c>
      <c r="I1998">
        <f>YEAR(Table1[[#This Row],[Date]])</f>
        <v>2023</v>
      </c>
      <c r="J1998" t="str">
        <f>"Q" &amp; ROUNDUP(MONTH(Table1[[#This Row],[Date]])/3, 0) &amp; "'" &amp; RIGHT(YEAR(Table1[[#This Row],[Date]]), 2)</f>
        <v>Q3'23</v>
      </c>
      <c r="K1998" t="str">
        <f>VLOOKUP(Table1[[#This Row],[Store ID]],Table3[[Store ID]:[City]],4,FALSE)</f>
        <v>Raleigh</v>
      </c>
      <c r="L1998" t="str">
        <f>VLOOKUP(Table1[[#This Row],[Product Code]],Table4[[Product Code]:[Brand]],5,FALSE)</f>
        <v>VoltEdge</v>
      </c>
      <c r="M1998" t="str">
        <f>VLOOKUP(Table1[[#This Row],[Product Code]],Table4[[Product Code]:[Product Category]],3,FALSE)</f>
        <v>Headphones</v>
      </c>
      <c r="N1998" t="str">
        <f>_xlfn.XLOOKUP(Table1[[#This Row],[Product Code]],Table4[Product Code],Table4[Subcategory])</f>
        <v>Wireless Headphones</v>
      </c>
    </row>
    <row r="1999" spans="2:14" x14ac:dyDescent="0.3">
      <c r="B1999" s="26" t="s">
        <v>14</v>
      </c>
      <c r="C1999" s="26" t="str">
        <f>IF(_xlfn.XLOOKUP(TRIM(Table1[[#This Row],[Store ID]]), 'Stores Details'!B2001:B2020, 'Stores Details'!G2001:G2020, "") = "Inactive", "Yes", "No")</f>
        <v>No</v>
      </c>
      <c r="D1999" s="14" t="s">
        <v>15</v>
      </c>
      <c r="E1999" s="51">
        <v>45542</v>
      </c>
      <c r="F1999" s="14">
        <v>19</v>
      </c>
      <c r="G1999" s="17">
        <v>10685.789999999999</v>
      </c>
      <c r="H1999" s="27">
        <v>8159.17</v>
      </c>
      <c r="I1999">
        <f>YEAR(Table1[[#This Row],[Date]])</f>
        <v>2024</v>
      </c>
      <c r="J1999" t="str">
        <f>"Q" &amp; ROUNDUP(MONTH(Table1[[#This Row],[Date]])/3, 0) &amp; "'" &amp; RIGHT(YEAR(Table1[[#This Row],[Date]]), 2)</f>
        <v>Q3'24</v>
      </c>
      <c r="K1999" t="str">
        <f>VLOOKUP(Table1[[#This Row],[Store ID]],Table3[[Store ID]:[City]],4,FALSE)</f>
        <v>Los Angeles</v>
      </c>
      <c r="L1999" t="str">
        <f>VLOOKUP(Table1[[#This Row],[Product Code]],Table4[[Product Code]:[Brand]],5,FALSE)</f>
        <v>Bose</v>
      </c>
      <c r="M1999" t="str">
        <f>VLOOKUP(Table1[[#This Row],[Product Code]],Table4[[Product Code]:[Product Category]],3,FALSE)</f>
        <v>Accessories</v>
      </c>
      <c r="N1999" t="str">
        <f>_xlfn.XLOOKUP(Table1[[#This Row],[Product Code]],Table4[Product Code],Table4[Subcategory])</f>
        <v>Mice</v>
      </c>
    </row>
    <row r="2000" spans="2:14" x14ac:dyDescent="0.3">
      <c r="B2000" s="26" t="s">
        <v>26</v>
      </c>
      <c r="C2000" s="26" t="str">
        <f>IF(_xlfn.XLOOKUP(TRIM(Table1[[#This Row],[Store ID]]), 'Stores Details'!B2002:B2021, 'Stores Details'!G2002:G2021, "") = "Inactive", "Yes", "No")</f>
        <v>No</v>
      </c>
      <c r="D2000" s="14" t="s">
        <v>46</v>
      </c>
      <c r="E2000" s="51">
        <v>45582</v>
      </c>
      <c r="F2000" s="14">
        <v>38</v>
      </c>
      <c r="G2000" s="17">
        <v>33569.199999999997</v>
      </c>
      <c r="H2000" s="27">
        <v>22970.62</v>
      </c>
      <c r="I2000">
        <f>YEAR(Table1[[#This Row],[Date]])</f>
        <v>2024</v>
      </c>
      <c r="J2000" t="str">
        <f>"Q" &amp; ROUNDUP(MONTH(Table1[[#This Row],[Date]])/3, 0) &amp; "'" &amp; RIGHT(YEAR(Table1[[#This Row],[Date]]), 2)</f>
        <v>Q4'24</v>
      </c>
      <c r="K2000" t="str">
        <f>VLOOKUP(Table1[[#This Row],[Store ID]],Table3[[Store ID]:[City]],4,FALSE)</f>
        <v>Philadelphia</v>
      </c>
      <c r="L2000" t="str">
        <f>VLOOKUP(Table1[[#This Row],[Product Code]],Table4[[Product Code]:[Brand]],5,FALSE)</f>
        <v>Bose</v>
      </c>
      <c r="M2000" t="str">
        <f>VLOOKUP(Table1[[#This Row],[Product Code]],Table4[[Product Code]:[Product Category]],3,FALSE)</f>
        <v>Headphones</v>
      </c>
      <c r="N2000" t="str">
        <f>_xlfn.XLOOKUP(Table1[[#This Row],[Product Code]],Table4[Product Code],Table4[Subcategory])</f>
        <v>Wireless Headphones</v>
      </c>
    </row>
    <row r="2001" spans="2:14" x14ac:dyDescent="0.3">
      <c r="B2001" s="26" t="s">
        <v>29</v>
      </c>
      <c r="C2001" s="26" t="str">
        <f>IF(_xlfn.XLOOKUP(TRIM(Table1[[#This Row],[Store ID]]), 'Stores Details'!B2003:B2022, 'Stores Details'!G2003:G2022, "") = "Inactive", "Yes", "No")</f>
        <v>No</v>
      </c>
      <c r="D2001" s="14" t="s">
        <v>42</v>
      </c>
      <c r="E2001" s="51">
        <v>45431</v>
      </c>
      <c r="F2001" s="14">
        <v>5</v>
      </c>
      <c r="G2001" s="17">
        <v>6378.0499999999993</v>
      </c>
      <c r="H2001" s="27">
        <v>3976.95</v>
      </c>
      <c r="I2001">
        <f>YEAR(Table1[[#This Row],[Date]])</f>
        <v>2024</v>
      </c>
      <c r="J2001" t="str">
        <f>"Q" &amp; ROUNDUP(MONTH(Table1[[#This Row],[Date]])/3, 0) &amp; "'" &amp; RIGHT(YEAR(Table1[[#This Row],[Date]]), 2)</f>
        <v>Q2'24</v>
      </c>
      <c r="K2001" t="str">
        <f>VLOOKUP(Table1[[#This Row],[Store ID]],Table3[[Store ID]:[City]],4,FALSE)</f>
        <v>Kansas City</v>
      </c>
      <c r="L2001" t="str">
        <f>VLOOKUP(Table1[[#This Row],[Product Code]],Table4[[Product Code]:[Brand]],5,FALSE)</f>
        <v>Dell</v>
      </c>
      <c r="M2001" t="str">
        <f>VLOOKUP(Table1[[#This Row],[Product Code]],Table4[[Product Code]:[Product Category]],3,FALSE)</f>
        <v>Headphones</v>
      </c>
      <c r="N2001" t="str">
        <f>_xlfn.XLOOKUP(Table1[[#This Row],[Product Code]],Table4[Product Code],Table4[Subcategory])</f>
        <v>Wired Headphones</v>
      </c>
    </row>
    <row r="2002" spans="2:14" x14ac:dyDescent="0.3">
      <c r="B2002" s="26" t="s">
        <v>29</v>
      </c>
      <c r="C2002" s="26" t="str">
        <f>IF(_xlfn.XLOOKUP(TRIM(Table1[[#This Row],[Store ID]]), 'Stores Details'!B2004:B2023, 'Stores Details'!G2004:G2023, "") = "Inactive", "Yes", "No")</f>
        <v>No</v>
      </c>
      <c r="D2002" s="14" t="s">
        <v>73</v>
      </c>
      <c r="E2002" s="51">
        <v>45212</v>
      </c>
      <c r="F2002" s="14">
        <v>31</v>
      </c>
      <c r="G2002" s="17">
        <v>26943.96</v>
      </c>
      <c r="H2002" s="27">
        <v>20228.43</v>
      </c>
      <c r="I2002">
        <f>YEAR(Table1[[#This Row],[Date]])</f>
        <v>2023</v>
      </c>
      <c r="J2002" t="str">
        <f>"Q" &amp; ROUNDUP(MONTH(Table1[[#This Row],[Date]])/3, 0) &amp; "'" &amp; RIGHT(YEAR(Table1[[#This Row],[Date]]), 2)</f>
        <v>Q4'23</v>
      </c>
      <c r="K2002" t="str">
        <f>VLOOKUP(Table1[[#This Row],[Store ID]],Table3[[Store ID]:[City]],4,FALSE)</f>
        <v>Kansas City</v>
      </c>
      <c r="L2002" t="str">
        <f>VLOOKUP(Table1[[#This Row],[Product Code]],Table4[[Product Code]:[Brand]],5,FALSE)</f>
        <v>ASUS</v>
      </c>
      <c r="M2002" t="str">
        <f>VLOOKUP(Table1[[#This Row],[Product Code]],Table4[[Product Code]:[Product Category]],3,FALSE)</f>
        <v>Gaming Consoles</v>
      </c>
      <c r="N2002" t="str">
        <f>_xlfn.XLOOKUP(Table1[[#This Row],[Product Code]],Table4[Product Code],Table4[Subcategory])</f>
        <v>VR Headsets</v>
      </c>
    </row>
    <row r="2003" spans="2:14" x14ac:dyDescent="0.3">
      <c r="B2003" s="26" t="s">
        <v>19</v>
      </c>
      <c r="C2003" s="26" t="str">
        <f>IF(_xlfn.XLOOKUP(TRIM(Table1[[#This Row],[Store ID]]), 'Stores Details'!B2005:B2024, 'Stores Details'!G2005:G2024, "") = "Inactive", "Yes", "No")</f>
        <v>No</v>
      </c>
      <c r="D2003" s="14" t="s">
        <v>67</v>
      </c>
      <c r="E2003" s="51">
        <v>45058</v>
      </c>
      <c r="F2003" s="14">
        <v>16</v>
      </c>
      <c r="G2003" s="17">
        <v>16855.68</v>
      </c>
      <c r="H2003" s="27">
        <v>10020.16</v>
      </c>
      <c r="I2003">
        <f>YEAR(Table1[[#This Row],[Date]])</f>
        <v>2023</v>
      </c>
      <c r="J2003" t="str">
        <f>"Q" &amp; ROUNDUP(MONTH(Table1[[#This Row],[Date]])/3, 0) &amp; "'" &amp; RIGHT(YEAR(Table1[[#This Row],[Date]]), 2)</f>
        <v>Q2'23</v>
      </c>
      <c r="K2003" t="str">
        <f>VLOOKUP(Table1[[#This Row],[Store ID]],Table3[[Store ID]:[City]],4,FALSE)</f>
        <v>Honolulu</v>
      </c>
      <c r="L2003" t="str">
        <f>VLOOKUP(Table1[[#This Row],[Product Code]],Table4[[Product Code]:[Brand]],5,FALSE)</f>
        <v>VoltEdge</v>
      </c>
      <c r="M2003" t="str">
        <f>VLOOKUP(Table1[[#This Row],[Product Code]],Table4[[Product Code]:[Product Category]],3,FALSE)</f>
        <v>Accessories</v>
      </c>
      <c r="N2003" t="str">
        <f>_xlfn.XLOOKUP(Table1[[#This Row],[Product Code]],Table4[Product Code],Table4[Subcategory])</f>
        <v>Keyboards</v>
      </c>
    </row>
    <row r="2004" spans="2:14" x14ac:dyDescent="0.3">
      <c r="B2004" s="26" t="s">
        <v>26</v>
      </c>
      <c r="C2004" s="26" t="str">
        <f>IF(_xlfn.XLOOKUP(TRIM(Table1[[#This Row],[Store ID]]), 'Stores Details'!B2006:B2025, 'Stores Details'!G2006:G2025, "") = "Inactive", "Yes", "No")</f>
        <v>No</v>
      </c>
      <c r="D2004" s="14" t="s">
        <v>70</v>
      </c>
      <c r="E2004" s="51">
        <v>45288</v>
      </c>
      <c r="F2004" s="14">
        <v>30</v>
      </c>
      <c r="G2004" s="17">
        <v>16300.800000000001</v>
      </c>
      <c r="H2004" s="27">
        <v>11597.4</v>
      </c>
      <c r="I2004">
        <f>YEAR(Table1[[#This Row],[Date]])</f>
        <v>2023</v>
      </c>
      <c r="J2004" t="str">
        <f>"Q" &amp; ROUNDUP(MONTH(Table1[[#This Row],[Date]])/3, 0) &amp; "'" &amp; RIGHT(YEAR(Table1[[#This Row],[Date]]), 2)</f>
        <v>Q4'23</v>
      </c>
      <c r="K2004" t="str">
        <f>VLOOKUP(Table1[[#This Row],[Store ID]],Table3[[Store ID]:[City]],4,FALSE)</f>
        <v>Philadelphia</v>
      </c>
      <c r="L2004" t="str">
        <f>VLOOKUP(Table1[[#This Row],[Product Code]],Table4[[Product Code]:[Brand]],5,FALSE)</f>
        <v>VoltEdge</v>
      </c>
      <c r="M2004" t="str">
        <f>VLOOKUP(Table1[[#This Row],[Product Code]],Table4[[Product Code]:[Product Category]],3,FALSE)</f>
        <v>Headphones</v>
      </c>
      <c r="N2004" t="str">
        <f>_xlfn.XLOOKUP(Table1[[#This Row],[Product Code]],Table4[Product Code],Table4[Subcategory])</f>
        <v>Wireless Headphones</v>
      </c>
    </row>
    <row r="2005" spans="2:14" x14ac:dyDescent="0.3">
      <c r="B2005" s="26" t="s">
        <v>22</v>
      </c>
      <c r="C2005" s="26" t="str">
        <f>IF(_xlfn.XLOOKUP(TRIM(Table1[[#This Row],[Store ID]]), 'Stores Details'!B2007:B2026, 'Stores Details'!G2007:G2026, "") = "Inactive", "Yes", "No")</f>
        <v>No</v>
      </c>
      <c r="D2005" s="14" t="s">
        <v>71</v>
      </c>
      <c r="E2005" s="51">
        <v>45144</v>
      </c>
      <c r="F2005" s="14">
        <v>10</v>
      </c>
      <c r="G2005" s="17">
        <v>2592.6999999999998</v>
      </c>
      <c r="H2005" s="27">
        <v>1694.7</v>
      </c>
      <c r="I2005">
        <f>YEAR(Table1[[#This Row],[Date]])</f>
        <v>2023</v>
      </c>
      <c r="J2005" t="str">
        <f>"Q" &amp; ROUNDUP(MONTH(Table1[[#This Row],[Date]])/3, 0) &amp; "'" &amp; RIGHT(YEAR(Table1[[#This Row],[Date]]), 2)</f>
        <v>Q3'23</v>
      </c>
      <c r="K2005" t="str">
        <f>VLOOKUP(Table1[[#This Row],[Store ID]],Table3[[Store ID]:[City]],4,FALSE)</f>
        <v>Detroit</v>
      </c>
      <c r="L2005" t="str">
        <f>VLOOKUP(Table1[[#This Row],[Product Code]],Table4[[Product Code]:[Brand]],5,FALSE)</f>
        <v>HP</v>
      </c>
      <c r="M2005" t="str">
        <f>VLOOKUP(Table1[[#This Row],[Product Code]],Table4[[Product Code]:[Product Category]],3,FALSE)</f>
        <v>Smart Gadgets</v>
      </c>
      <c r="N2005" t="str">
        <f>_xlfn.XLOOKUP(Table1[[#This Row],[Product Code]],Table4[Product Code],Table4[Subcategory])</f>
        <v>Smart Speakers</v>
      </c>
    </row>
    <row r="2006" spans="2:14" x14ac:dyDescent="0.3">
      <c r="B2006" s="26" t="s">
        <v>24</v>
      </c>
      <c r="C2006" s="26" t="str">
        <f>IF(_xlfn.XLOOKUP(TRIM(Table1[[#This Row],[Store ID]]), 'Stores Details'!B2008:B2027, 'Stores Details'!G2008:G2027, "") = "Inactive", "Yes", "No")</f>
        <v>No</v>
      </c>
      <c r="D2006" s="14" t="s">
        <v>38</v>
      </c>
      <c r="E2006" s="51">
        <v>45459</v>
      </c>
      <c r="F2006" s="14">
        <v>8</v>
      </c>
      <c r="G2006" s="17">
        <v>9365.1200000000008</v>
      </c>
      <c r="H2006" s="27">
        <v>7481.36</v>
      </c>
      <c r="I2006">
        <f>YEAR(Table1[[#This Row],[Date]])</f>
        <v>2024</v>
      </c>
      <c r="J2006" t="str">
        <f>"Q" &amp; ROUNDUP(MONTH(Table1[[#This Row],[Date]])/3, 0) &amp; "'" &amp; RIGHT(YEAR(Table1[[#This Row],[Date]]), 2)</f>
        <v>Q2'24</v>
      </c>
      <c r="K2006" t="str">
        <f>VLOOKUP(Table1[[#This Row],[Store ID]],Table3[[Store ID]:[City]],4,FALSE)</f>
        <v>Atlanta</v>
      </c>
      <c r="L2006" t="str">
        <f>VLOOKUP(Table1[[#This Row],[Product Code]],Table4[[Product Code]:[Brand]],5,FALSE)</f>
        <v>HP</v>
      </c>
      <c r="M2006" t="str">
        <f>VLOOKUP(Table1[[#This Row],[Product Code]],Table4[[Product Code]:[Product Category]],3,FALSE)</f>
        <v>Gaming Consoles</v>
      </c>
      <c r="N2006" t="str">
        <f>_xlfn.XLOOKUP(Table1[[#This Row],[Product Code]],Table4[Product Code],Table4[Subcategory])</f>
        <v>Game Consoles</v>
      </c>
    </row>
    <row r="2007" spans="2:14" x14ac:dyDescent="0.3">
      <c r="B2007" s="26" t="s">
        <v>25</v>
      </c>
      <c r="C2007" s="26" t="str">
        <f>IF(_xlfn.XLOOKUP(TRIM(Table1[[#This Row],[Store ID]]), 'Stores Details'!B2009:B2028, 'Stores Details'!G2009:G2028, "") = "Inactive", "Yes", "No")</f>
        <v>No</v>
      </c>
      <c r="D2007" s="14" t="s">
        <v>15</v>
      </c>
      <c r="E2007" s="51">
        <v>45550</v>
      </c>
      <c r="F2007" s="14">
        <v>3</v>
      </c>
      <c r="G2007" s="17">
        <v>1687.23</v>
      </c>
      <c r="H2007" s="27">
        <v>1288.29</v>
      </c>
      <c r="I2007">
        <f>YEAR(Table1[[#This Row],[Date]])</f>
        <v>2024</v>
      </c>
      <c r="J2007" t="str">
        <f>"Q" &amp; ROUNDUP(MONTH(Table1[[#This Row],[Date]])/3, 0) &amp; "'" &amp; RIGHT(YEAR(Table1[[#This Row],[Date]]), 2)</f>
        <v>Q3'24</v>
      </c>
      <c r="K2007" t="str">
        <f>VLOOKUP(Table1[[#This Row],[Store ID]],Table3[[Store ID]:[City]],4,FALSE)</f>
        <v>Dallas</v>
      </c>
      <c r="L2007" t="str">
        <f>VLOOKUP(Table1[[#This Row],[Product Code]],Table4[[Product Code]:[Brand]],5,FALSE)</f>
        <v>Bose</v>
      </c>
      <c r="M2007" t="str">
        <f>VLOOKUP(Table1[[#This Row],[Product Code]],Table4[[Product Code]:[Product Category]],3,FALSE)</f>
        <v>Accessories</v>
      </c>
      <c r="N2007" t="str">
        <f>_xlfn.XLOOKUP(Table1[[#This Row],[Product Code]],Table4[Product Code],Table4[Subcategory])</f>
        <v>Mice</v>
      </c>
    </row>
    <row r="2008" spans="2:14" x14ac:dyDescent="0.3">
      <c r="B2008" s="26" t="s">
        <v>16</v>
      </c>
      <c r="C2008" s="26" t="str">
        <f>IF(_xlfn.XLOOKUP(TRIM(Table1[[#This Row],[Store ID]]), 'Stores Details'!B2010:B2029, 'Stores Details'!G2010:G2029, "") = "Inactive", "Yes", "No")</f>
        <v>No</v>
      </c>
      <c r="D2008" s="14" t="s">
        <v>42</v>
      </c>
      <c r="E2008" s="51">
        <v>45377</v>
      </c>
      <c r="F2008" s="14">
        <v>25</v>
      </c>
      <c r="G2008" s="17">
        <v>31890.249999999996</v>
      </c>
      <c r="H2008" s="27">
        <v>19884.75</v>
      </c>
      <c r="I2008">
        <f>YEAR(Table1[[#This Row],[Date]])</f>
        <v>2024</v>
      </c>
      <c r="J2008" t="str">
        <f>"Q" &amp; ROUNDUP(MONTH(Table1[[#This Row],[Date]])/3, 0) &amp; "'" &amp; RIGHT(YEAR(Table1[[#This Row],[Date]]), 2)</f>
        <v>Q1'24</v>
      </c>
      <c r="K2008" t="str">
        <f>VLOOKUP(Table1[[#This Row],[Store ID]],Table3[[Store ID]:[City]],4,FALSE)</f>
        <v>Chicago</v>
      </c>
      <c r="L2008" t="str">
        <f>VLOOKUP(Table1[[#This Row],[Product Code]],Table4[[Product Code]:[Brand]],5,FALSE)</f>
        <v>Dell</v>
      </c>
      <c r="M2008" t="str">
        <f>VLOOKUP(Table1[[#This Row],[Product Code]],Table4[[Product Code]:[Product Category]],3,FALSE)</f>
        <v>Headphones</v>
      </c>
      <c r="N2008" t="str">
        <f>_xlfn.XLOOKUP(Table1[[#This Row],[Product Code]],Table4[Product Code],Table4[Subcategory])</f>
        <v>Wired Headphones</v>
      </c>
    </row>
    <row r="2009" spans="2:14" x14ac:dyDescent="0.3">
      <c r="B2009" s="26" t="s">
        <v>28</v>
      </c>
      <c r="C2009" s="26" t="str">
        <f>IF(_xlfn.XLOOKUP(TRIM(Table1[[#This Row],[Store ID]]), 'Stores Details'!B2011:B2030, 'Stores Details'!G2011:G2030, "") = "Inactive", "Yes", "No")</f>
        <v>No</v>
      </c>
      <c r="D2009" s="14" t="s">
        <v>52</v>
      </c>
      <c r="E2009" s="51">
        <v>45140</v>
      </c>
      <c r="F2009" s="14">
        <v>4</v>
      </c>
      <c r="G2009" s="17">
        <v>1078.48</v>
      </c>
      <c r="H2009" s="27">
        <v>655.56</v>
      </c>
      <c r="I2009">
        <f>YEAR(Table1[[#This Row],[Date]])</f>
        <v>2023</v>
      </c>
      <c r="J2009" t="str">
        <f>"Q" &amp; ROUNDUP(MONTH(Table1[[#This Row],[Date]])/3, 0) &amp; "'" &amp; RIGHT(YEAR(Table1[[#This Row],[Date]]), 2)</f>
        <v>Q3'23</v>
      </c>
      <c r="K2009" t="str">
        <f>VLOOKUP(Table1[[#This Row],[Store ID]],Table3[[Store ID]:[City]],4,FALSE)</f>
        <v>Portland</v>
      </c>
      <c r="L2009" t="str">
        <f>VLOOKUP(Table1[[#This Row],[Product Code]],Table4[[Product Code]:[Brand]],5,FALSE)</f>
        <v>ASUS</v>
      </c>
      <c r="M2009" t="str">
        <f>VLOOKUP(Table1[[#This Row],[Product Code]],Table4[[Product Code]:[Product Category]],3,FALSE)</f>
        <v>Accessories</v>
      </c>
      <c r="N2009" t="str">
        <f>_xlfn.XLOOKUP(Table1[[#This Row],[Product Code]],Table4[Product Code],Table4[Subcategory])</f>
        <v>Chargers</v>
      </c>
    </row>
    <row r="2010" spans="2:14" x14ac:dyDescent="0.3">
      <c r="B2010" s="26" t="s">
        <v>22</v>
      </c>
      <c r="C2010" s="26" t="str">
        <f>IF(_xlfn.XLOOKUP(TRIM(Table1[[#This Row],[Store ID]]), 'Stores Details'!B2012:B2031, 'Stores Details'!G2012:G2031, "") = "Inactive", "Yes", "No")</f>
        <v>No</v>
      </c>
      <c r="D2010" s="14" t="s">
        <v>31</v>
      </c>
      <c r="E2010" s="51">
        <v>45361</v>
      </c>
      <c r="F2010" s="14">
        <v>25</v>
      </c>
      <c r="G2010" s="17">
        <v>15180.75</v>
      </c>
      <c r="H2010" s="27">
        <v>9308.5</v>
      </c>
      <c r="I2010">
        <f>YEAR(Table1[[#This Row],[Date]])</f>
        <v>2024</v>
      </c>
      <c r="J2010" t="str">
        <f>"Q" &amp; ROUNDUP(MONTH(Table1[[#This Row],[Date]])/3, 0) &amp; "'" &amp; RIGHT(YEAR(Table1[[#This Row],[Date]]), 2)</f>
        <v>Q1'24</v>
      </c>
      <c r="K2010" t="str">
        <f>VLOOKUP(Table1[[#This Row],[Store ID]],Table3[[Store ID]:[City]],4,FALSE)</f>
        <v>Detroit</v>
      </c>
      <c r="L2010" t="str">
        <f>VLOOKUP(Table1[[#This Row],[Product Code]],Table4[[Product Code]:[Brand]],5,FALSE)</f>
        <v>VoltEdge</v>
      </c>
      <c r="M2010" t="str">
        <f>VLOOKUP(Table1[[#This Row],[Product Code]],Table4[[Product Code]:[Product Category]],3,FALSE)</f>
        <v>Laptops</v>
      </c>
      <c r="N2010" t="str">
        <f>_xlfn.XLOOKUP(Table1[[#This Row],[Product Code]],Table4[Product Code],Table4[Subcategory])</f>
        <v>Ultrabooks</v>
      </c>
    </row>
    <row r="2011" spans="2:14" x14ac:dyDescent="0.3">
      <c r="B2011" s="26" t="s">
        <v>24</v>
      </c>
      <c r="C2011" s="26" t="str">
        <f>IF(_xlfn.XLOOKUP(TRIM(Table1[[#This Row],[Store ID]]), 'Stores Details'!B2013:B2032, 'Stores Details'!G2013:G2032, "") = "Inactive", "Yes", "No")</f>
        <v>No</v>
      </c>
      <c r="D2011" s="14" t="s">
        <v>70</v>
      </c>
      <c r="E2011" s="51">
        <v>45201</v>
      </c>
      <c r="F2011" s="14">
        <v>32</v>
      </c>
      <c r="G2011" s="17">
        <v>17387.52</v>
      </c>
      <c r="H2011" s="27">
        <v>12370.56</v>
      </c>
      <c r="I2011">
        <f>YEAR(Table1[[#This Row],[Date]])</f>
        <v>2023</v>
      </c>
      <c r="J2011" t="str">
        <f>"Q" &amp; ROUNDUP(MONTH(Table1[[#This Row],[Date]])/3, 0) &amp; "'" &amp; RIGHT(YEAR(Table1[[#This Row],[Date]]), 2)</f>
        <v>Q4'23</v>
      </c>
      <c r="K2011" t="str">
        <f>VLOOKUP(Table1[[#This Row],[Store ID]],Table3[[Store ID]:[City]],4,FALSE)</f>
        <v>Atlanta</v>
      </c>
      <c r="L2011" t="str">
        <f>VLOOKUP(Table1[[#This Row],[Product Code]],Table4[[Product Code]:[Brand]],5,FALSE)</f>
        <v>VoltEdge</v>
      </c>
      <c r="M2011" t="str">
        <f>VLOOKUP(Table1[[#This Row],[Product Code]],Table4[[Product Code]:[Product Category]],3,FALSE)</f>
        <v>Headphones</v>
      </c>
      <c r="N2011" t="str">
        <f>_xlfn.XLOOKUP(Table1[[#This Row],[Product Code]],Table4[Product Code],Table4[Subcategory])</f>
        <v>Wireless Headphones</v>
      </c>
    </row>
    <row r="2012" spans="2:14" x14ac:dyDescent="0.3">
      <c r="B2012" s="26" t="s">
        <v>23</v>
      </c>
      <c r="C2012" s="26" t="str">
        <f>IF(_xlfn.XLOOKUP(TRIM(Table1[[#This Row],[Store ID]]), 'Stores Details'!B2014:B2033, 'Stores Details'!G2014:G2033, "") = "Inactive", "Yes", "No")</f>
        <v>No</v>
      </c>
      <c r="D2012" s="14" t="s">
        <v>43</v>
      </c>
      <c r="E2012" s="51">
        <v>45494</v>
      </c>
      <c r="F2012" s="14">
        <v>20</v>
      </c>
      <c r="G2012" s="17">
        <v>26621.399999999998</v>
      </c>
      <c r="H2012" s="27">
        <v>16352.4</v>
      </c>
      <c r="I2012">
        <f>YEAR(Table1[[#This Row],[Date]])</f>
        <v>2024</v>
      </c>
      <c r="J2012" t="str">
        <f>"Q" &amp; ROUNDUP(MONTH(Table1[[#This Row],[Date]])/3, 0) &amp; "'" &amp; RIGHT(YEAR(Table1[[#This Row],[Date]]), 2)</f>
        <v>Q3'24</v>
      </c>
      <c r="K2012" t="str">
        <f>VLOOKUP(Table1[[#This Row],[Store ID]],Table3[[Store ID]:[City]],4,FALSE)</f>
        <v>San Francisco</v>
      </c>
      <c r="L2012" t="str">
        <f>VLOOKUP(Table1[[#This Row],[Product Code]],Table4[[Product Code]:[Brand]],5,FALSE)</f>
        <v>Apple</v>
      </c>
      <c r="M2012" t="str">
        <f>VLOOKUP(Table1[[#This Row],[Product Code]],Table4[[Product Code]:[Product Category]],3,FALSE)</f>
        <v>Smart Gadgets</v>
      </c>
      <c r="N2012" t="str">
        <f>_xlfn.XLOOKUP(Table1[[#This Row],[Product Code]],Table4[Product Code],Table4[Subcategory])</f>
        <v>Smartwatches</v>
      </c>
    </row>
    <row r="2013" spans="2:14" x14ac:dyDescent="0.3">
      <c r="B2013" s="26" t="s">
        <v>22</v>
      </c>
      <c r="C2013" s="26" t="str">
        <f>IF(_xlfn.XLOOKUP(TRIM(Table1[[#This Row],[Store ID]]), 'Stores Details'!B2015:B2034, 'Stores Details'!G2015:G2034, "") = "Inactive", "Yes", "No")</f>
        <v>No</v>
      </c>
      <c r="D2013" s="14" t="s">
        <v>36</v>
      </c>
      <c r="E2013" s="51">
        <v>45623</v>
      </c>
      <c r="F2013" s="14">
        <v>33</v>
      </c>
      <c r="G2013" s="17">
        <v>24089.34</v>
      </c>
      <c r="H2013" s="27">
        <v>19436.670000000002</v>
      </c>
      <c r="I2013">
        <f>YEAR(Table1[[#This Row],[Date]])</f>
        <v>2024</v>
      </c>
      <c r="J2013" t="str">
        <f>"Q" &amp; ROUNDUP(MONTH(Table1[[#This Row],[Date]])/3, 0) &amp; "'" &amp; RIGHT(YEAR(Table1[[#This Row],[Date]]), 2)</f>
        <v>Q4'24</v>
      </c>
      <c r="K2013" t="str">
        <f>VLOOKUP(Table1[[#This Row],[Store ID]],Table3[[Store ID]:[City]],4,FALSE)</f>
        <v>Detroit</v>
      </c>
      <c r="L2013" t="str">
        <f>VLOOKUP(Table1[[#This Row],[Product Code]],Table4[[Product Code]:[Brand]],5,FALSE)</f>
        <v>VoltEdge</v>
      </c>
      <c r="M2013" t="str">
        <f>VLOOKUP(Table1[[#This Row],[Product Code]],Table4[[Product Code]:[Product Category]],3,FALSE)</f>
        <v>Gaming Consoles</v>
      </c>
      <c r="N2013" t="str">
        <f>_xlfn.XLOOKUP(Table1[[#This Row],[Product Code]],Table4[Product Code],Table4[Subcategory])</f>
        <v>VR Headsets</v>
      </c>
    </row>
    <row r="2014" spans="2:14" x14ac:dyDescent="0.3">
      <c r="B2014" s="26" t="s">
        <v>27</v>
      </c>
      <c r="C2014" s="26" t="str">
        <f>IF(_xlfn.XLOOKUP(TRIM(Table1[[#This Row],[Store ID]]), 'Stores Details'!B2016:B2035, 'Stores Details'!G2016:G2035, "") = "Inactive", "Yes", "No")</f>
        <v>No</v>
      </c>
      <c r="D2014" s="14" t="s">
        <v>32</v>
      </c>
      <c r="E2014" s="51">
        <v>45532</v>
      </c>
      <c r="F2014" s="14">
        <v>11</v>
      </c>
      <c r="G2014" s="17">
        <v>2012.78</v>
      </c>
      <c r="H2014" s="27">
        <v>1529.11</v>
      </c>
      <c r="I2014">
        <f>YEAR(Table1[[#This Row],[Date]])</f>
        <v>2024</v>
      </c>
      <c r="J2014" t="str">
        <f>"Q" &amp; ROUNDUP(MONTH(Table1[[#This Row],[Date]])/3, 0) &amp; "'" &amp; RIGHT(YEAR(Table1[[#This Row],[Date]]), 2)</f>
        <v>Q3'24</v>
      </c>
      <c r="K2014" t="str">
        <f>VLOOKUP(Table1[[#This Row],[Store ID]],Table3[[Store ID]:[City]],4,FALSE)</f>
        <v>New York</v>
      </c>
      <c r="L2014" t="str">
        <f>VLOOKUP(Table1[[#This Row],[Product Code]],Table4[[Product Code]:[Brand]],5,FALSE)</f>
        <v>Sony</v>
      </c>
      <c r="M2014" t="str">
        <f>VLOOKUP(Table1[[#This Row],[Product Code]],Table4[[Product Code]:[Product Category]],3,FALSE)</f>
        <v>Accessories</v>
      </c>
      <c r="N2014" t="str">
        <f>_xlfn.XLOOKUP(Table1[[#This Row],[Product Code]],Table4[Product Code],Table4[Subcategory])</f>
        <v>Chargers</v>
      </c>
    </row>
    <row r="2015" spans="2:14" x14ac:dyDescent="0.3">
      <c r="B2015" s="26" t="s">
        <v>27</v>
      </c>
      <c r="C2015" s="26" t="str">
        <f>IF(_xlfn.XLOOKUP(TRIM(Table1[[#This Row],[Store ID]]), 'Stores Details'!B2017:B2036, 'Stores Details'!G2017:G2036, "") = "Inactive", "Yes", "No")</f>
        <v>No</v>
      </c>
      <c r="D2015" s="14" t="s">
        <v>62</v>
      </c>
      <c r="E2015" s="51">
        <v>45008</v>
      </c>
      <c r="F2015" s="14">
        <v>28</v>
      </c>
      <c r="G2015" s="17">
        <v>18284</v>
      </c>
      <c r="H2015" s="27">
        <v>13696.199999999999</v>
      </c>
      <c r="I2015">
        <f>YEAR(Table1[[#This Row],[Date]])</f>
        <v>2023</v>
      </c>
      <c r="J2015" t="str">
        <f>"Q" &amp; ROUNDUP(MONTH(Table1[[#This Row],[Date]])/3, 0) &amp; "'" &amp; RIGHT(YEAR(Table1[[#This Row],[Date]]), 2)</f>
        <v>Q1'23</v>
      </c>
      <c r="K2015" t="str">
        <f>VLOOKUP(Table1[[#This Row],[Store ID]],Table3[[Store ID]:[City]],4,FALSE)</f>
        <v>New York</v>
      </c>
      <c r="L2015" t="str">
        <f>VLOOKUP(Table1[[#This Row],[Product Code]],Table4[[Product Code]:[Brand]],5,FALSE)</f>
        <v>ASUS</v>
      </c>
      <c r="M2015" t="str">
        <f>VLOOKUP(Table1[[#This Row],[Product Code]],Table4[[Product Code]:[Product Category]],3,FALSE)</f>
        <v>Laptops</v>
      </c>
      <c r="N2015" t="str">
        <f>_xlfn.XLOOKUP(Table1[[#This Row],[Product Code]],Table4[Product Code],Table4[Subcategory])</f>
        <v>Gaming Laptops</v>
      </c>
    </row>
    <row r="2016" spans="2:14" x14ac:dyDescent="0.3">
      <c r="B2016" s="26" t="s">
        <v>28</v>
      </c>
      <c r="C2016" s="26" t="str">
        <f>IF(_xlfn.XLOOKUP(TRIM(Table1[[#This Row],[Store ID]]), 'Stores Details'!B2018:B2037, 'Stores Details'!G2018:G2037, "") = "Inactive", "Yes", "No")</f>
        <v>No</v>
      </c>
      <c r="D2016" s="14" t="s">
        <v>43</v>
      </c>
      <c r="E2016" s="51">
        <v>45385</v>
      </c>
      <c r="F2016" s="14">
        <v>14</v>
      </c>
      <c r="G2016" s="17">
        <v>18634.98</v>
      </c>
      <c r="H2016" s="27">
        <v>11446.68</v>
      </c>
      <c r="I2016">
        <f>YEAR(Table1[[#This Row],[Date]])</f>
        <v>2024</v>
      </c>
      <c r="J2016" t="str">
        <f>"Q" &amp; ROUNDUP(MONTH(Table1[[#This Row],[Date]])/3, 0) &amp; "'" &amp; RIGHT(YEAR(Table1[[#This Row],[Date]]), 2)</f>
        <v>Q2'24</v>
      </c>
      <c r="K2016" t="str">
        <f>VLOOKUP(Table1[[#This Row],[Store ID]],Table3[[Store ID]:[City]],4,FALSE)</f>
        <v>Portland</v>
      </c>
      <c r="L2016" t="str">
        <f>VLOOKUP(Table1[[#This Row],[Product Code]],Table4[[Product Code]:[Brand]],5,FALSE)</f>
        <v>Apple</v>
      </c>
      <c r="M2016" t="str">
        <f>VLOOKUP(Table1[[#This Row],[Product Code]],Table4[[Product Code]:[Product Category]],3,FALSE)</f>
        <v>Smart Gadgets</v>
      </c>
      <c r="N2016" t="str">
        <f>_xlfn.XLOOKUP(Table1[[#This Row],[Product Code]],Table4[Product Code],Table4[Subcategory])</f>
        <v>Smartwatches</v>
      </c>
    </row>
    <row r="2017" spans="2:14" x14ac:dyDescent="0.3">
      <c r="B2017" s="26" t="s">
        <v>22</v>
      </c>
      <c r="C2017" s="26" t="str">
        <f>IF(_xlfn.XLOOKUP(TRIM(Table1[[#This Row],[Store ID]]), 'Stores Details'!B2019:B2038, 'Stores Details'!G2019:G2038, "") = "Inactive", "Yes", "No")</f>
        <v>No</v>
      </c>
      <c r="D2017" s="14" t="s">
        <v>15</v>
      </c>
      <c r="E2017" s="51">
        <v>45571</v>
      </c>
      <c r="F2017" s="14">
        <v>31</v>
      </c>
      <c r="G2017" s="17">
        <v>17434.71</v>
      </c>
      <c r="H2017" s="27">
        <v>13312.33</v>
      </c>
      <c r="I2017">
        <f>YEAR(Table1[[#This Row],[Date]])</f>
        <v>2024</v>
      </c>
      <c r="J2017" t="str">
        <f>"Q" &amp; ROUNDUP(MONTH(Table1[[#This Row],[Date]])/3, 0) &amp; "'" &amp; RIGHT(YEAR(Table1[[#This Row],[Date]]), 2)</f>
        <v>Q4'24</v>
      </c>
      <c r="K2017" t="str">
        <f>VLOOKUP(Table1[[#This Row],[Store ID]],Table3[[Store ID]:[City]],4,FALSE)</f>
        <v>Detroit</v>
      </c>
      <c r="L2017" t="str">
        <f>VLOOKUP(Table1[[#This Row],[Product Code]],Table4[[Product Code]:[Brand]],5,FALSE)</f>
        <v>Bose</v>
      </c>
      <c r="M2017" t="str">
        <f>VLOOKUP(Table1[[#This Row],[Product Code]],Table4[[Product Code]:[Product Category]],3,FALSE)</f>
        <v>Accessories</v>
      </c>
      <c r="N2017" t="str">
        <f>_xlfn.XLOOKUP(Table1[[#This Row],[Product Code]],Table4[Product Code],Table4[Subcategory])</f>
        <v>Mice</v>
      </c>
    </row>
    <row r="2018" spans="2:14" x14ac:dyDescent="0.3">
      <c r="B2018" s="26" t="s">
        <v>19</v>
      </c>
      <c r="C2018" s="26" t="str">
        <f>IF(_xlfn.XLOOKUP(TRIM(Table1[[#This Row],[Store ID]]), 'Stores Details'!B2020:B2039, 'Stores Details'!G2020:G2039, "") = "Inactive", "Yes", "No")</f>
        <v>No</v>
      </c>
      <c r="D2018" s="14" t="s">
        <v>54</v>
      </c>
      <c r="E2018" s="51">
        <v>45059</v>
      </c>
      <c r="F2018" s="14">
        <v>4</v>
      </c>
      <c r="G2018" s="17">
        <v>5612.04</v>
      </c>
      <c r="H2018" s="27">
        <v>3562.2</v>
      </c>
      <c r="I2018">
        <f>YEAR(Table1[[#This Row],[Date]])</f>
        <v>2023</v>
      </c>
      <c r="J2018" t="str">
        <f>"Q" &amp; ROUNDUP(MONTH(Table1[[#This Row],[Date]])/3, 0) &amp; "'" &amp; RIGHT(YEAR(Table1[[#This Row],[Date]]), 2)</f>
        <v>Q2'23</v>
      </c>
      <c r="K2018" t="str">
        <f>VLOOKUP(Table1[[#This Row],[Store ID]],Table3[[Store ID]:[City]],4,FALSE)</f>
        <v>Honolulu</v>
      </c>
      <c r="L2018" t="str">
        <f>VLOOKUP(Table1[[#This Row],[Product Code]],Table4[[Product Code]:[Brand]],5,FALSE)</f>
        <v>Apple</v>
      </c>
      <c r="M2018" t="str">
        <f>VLOOKUP(Table1[[#This Row],[Product Code]],Table4[[Product Code]:[Product Category]],3,FALSE)</f>
        <v>Gaming Consoles</v>
      </c>
      <c r="N2018" t="str">
        <f>_xlfn.XLOOKUP(Table1[[#This Row],[Product Code]],Table4[Product Code],Table4[Subcategory])</f>
        <v>Game Consoles</v>
      </c>
    </row>
    <row r="2019" spans="2:14" x14ac:dyDescent="0.3">
      <c r="B2019" s="26" t="s">
        <v>14</v>
      </c>
      <c r="C2019" s="26" t="str">
        <f>IF(_xlfn.XLOOKUP(TRIM(Table1[[#This Row],[Store ID]]), 'Stores Details'!B2021:B2040, 'Stores Details'!G2021:G2040, "") = "Inactive", "Yes", "No")</f>
        <v>No</v>
      </c>
      <c r="D2019" s="14" t="s">
        <v>33</v>
      </c>
      <c r="E2019" s="51">
        <v>45352</v>
      </c>
      <c r="F2019" s="14">
        <v>21</v>
      </c>
      <c r="G2019" s="17">
        <v>4968.8100000000004</v>
      </c>
      <c r="H2019" s="27">
        <v>3846.5699999999997</v>
      </c>
      <c r="I2019">
        <f>YEAR(Table1[[#This Row],[Date]])</f>
        <v>2024</v>
      </c>
      <c r="J2019" t="str">
        <f>"Q" &amp; ROUNDUP(MONTH(Table1[[#This Row],[Date]])/3, 0) &amp; "'" &amp; RIGHT(YEAR(Table1[[#This Row],[Date]]), 2)</f>
        <v>Q1'24</v>
      </c>
      <c r="K2019" t="str">
        <f>VLOOKUP(Table1[[#This Row],[Store ID]],Table3[[Store ID]:[City]],4,FALSE)</f>
        <v>Los Angeles</v>
      </c>
      <c r="L2019" t="str">
        <f>VLOOKUP(Table1[[#This Row],[Product Code]],Table4[[Product Code]:[Brand]],5,FALSE)</f>
        <v>VoltEdge</v>
      </c>
      <c r="M2019" t="str">
        <f>VLOOKUP(Table1[[#This Row],[Product Code]],Table4[[Product Code]:[Product Category]],3,FALSE)</f>
        <v>Headphones</v>
      </c>
      <c r="N2019" t="str">
        <f>_xlfn.XLOOKUP(Table1[[#This Row],[Product Code]],Table4[Product Code],Table4[Subcategory])</f>
        <v>Wired Headphones</v>
      </c>
    </row>
    <row r="2020" spans="2:14" x14ac:dyDescent="0.3">
      <c r="B2020" s="26" t="s">
        <v>30</v>
      </c>
      <c r="C2020" s="26" t="str">
        <f>IF(_xlfn.XLOOKUP(TRIM(Table1[[#This Row],[Store ID]]), 'Stores Details'!B2022:B2041, 'Stores Details'!G2022:G2041, "") = "Inactive", "Yes", "No")</f>
        <v>No</v>
      </c>
      <c r="D2020" s="14" t="s">
        <v>76</v>
      </c>
      <c r="E2020" s="51">
        <v>44993</v>
      </c>
      <c r="F2020" s="14">
        <v>12</v>
      </c>
      <c r="G2020" s="17">
        <v>2741.16</v>
      </c>
      <c r="H2020" s="27">
        <v>2190.7200000000003</v>
      </c>
      <c r="I2020">
        <f>YEAR(Table1[[#This Row],[Date]])</f>
        <v>2023</v>
      </c>
      <c r="J2020" t="str">
        <f>"Q" &amp; ROUNDUP(MONTH(Table1[[#This Row],[Date]])/3, 0) &amp; "'" &amp; RIGHT(YEAR(Table1[[#This Row],[Date]]), 2)</f>
        <v>Q1'23</v>
      </c>
      <c r="K2020" t="str">
        <f>VLOOKUP(Table1[[#This Row],[Store ID]],Table3[[Store ID]:[City]],4,FALSE)</f>
        <v>Nashville</v>
      </c>
      <c r="L2020" t="str">
        <f>VLOOKUP(Table1[[#This Row],[Product Code]],Table4[[Product Code]:[Brand]],5,FALSE)</f>
        <v>ASUS</v>
      </c>
      <c r="M2020" t="str">
        <f>VLOOKUP(Table1[[#This Row],[Product Code]],Table4[[Product Code]:[Product Category]],3,FALSE)</f>
        <v>Laptops</v>
      </c>
      <c r="N2020" t="str">
        <f>_xlfn.XLOOKUP(Table1[[#This Row],[Product Code]],Table4[Product Code],Table4[Subcategory])</f>
        <v>Ultrabooks</v>
      </c>
    </row>
    <row r="2021" spans="2:14" x14ac:dyDescent="0.3">
      <c r="B2021" s="26" t="s">
        <v>14</v>
      </c>
      <c r="C2021" s="26" t="str">
        <f>IF(_xlfn.XLOOKUP(TRIM(Table1[[#This Row],[Store ID]]), 'Stores Details'!B2023:B2042, 'Stores Details'!G2023:G2042, "") = "Inactive", "Yes", "No")</f>
        <v>No</v>
      </c>
      <c r="D2021" s="14" t="s">
        <v>42</v>
      </c>
      <c r="E2021" s="51">
        <v>45295</v>
      </c>
      <c r="F2021" s="14">
        <v>22</v>
      </c>
      <c r="G2021" s="17">
        <v>28063.42</v>
      </c>
      <c r="H2021" s="27">
        <v>17498.579999999998</v>
      </c>
      <c r="I2021">
        <f>YEAR(Table1[[#This Row],[Date]])</f>
        <v>2024</v>
      </c>
      <c r="J2021" t="str">
        <f>"Q" &amp; ROUNDUP(MONTH(Table1[[#This Row],[Date]])/3, 0) &amp; "'" &amp; RIGHT(YEAR(Table1[[#This Row],[Date]]), 2)</f>
        <v>Q1'24</v>
      </c>
      <c r="K2021" t="str">
        <f>VLOOKUP(Table1[[#This Row],[Store ID]],Table3[[Store ID]:[City]],4,FALSE)</f>
        <v>Los Angeles</v>
      </c>
      <c r="L2021" t="str">
        <f>VLOOKUP(Table1[[#This Row],[Product Code]],Table4[[Product Code]:[Brand]],5,FALSE)</f>
        <v>Dell</v>
      </c>
      <c r="M2021" t="str">
        <f>VLOOKUP(Table1[[#This Row],[Product Code]],Table4[[Product Code]:[Product Category]],3,FALSE)</f>
        <v>Headphones</v>
      </c>
      <c r="N2021" t="str">
        <f>_xlfn.XLOOKUP(Table1[[#This Row],[Product Code]],Table4[Product Code],Table4[Subcategory])</f>
        <v>Wired Headphones</v>
      </c>
    </row>
    <row r="2022" spans="2:14" x14ac:dyDescent="0.3">
      <c r="B2022" s="26" t="s">
        <v>19</v>
      </c>
      <c r="C2022" s="26" t="str">
        <f>IF(_xlfn.XLOOKUP(TRIM(Table1[[#This Row],[Store ID]]), 'Stores Details'!B2024:B2043, 'Stores Details'!G2024:G2043, "") = "Inactive", "Yes", "No")</f>
        <v>No</v>
      </c>
      <c r="D2022" s="14" t="s">
        <v>32</v>
      </c>
      <c r="E2022" s="51">
        <v>45489</v>
      </c>
      <c r="F2022" s="14">
        <v>1</v>
      </c>
      <c r="G2022" s="17">
        <v>182.98</v>
      </c>
      <c r="H2022" s="27">
        <v>139.01</v>
      </c>
      <c r="I2022">
        <f>YEAR(Table1[[#This Row],[Date]])</f>
        <v>2024</v>
      </c>
      <c r="J2022" t="str">
        <f>"Q" &amp; ROUNDUP(MONTH(Table1[[#This Row],[Date]])/3, 0) &amp; "'" &amp; RIGHT(YEAR(Table1[[#This Row],[Date]]), 2)</f>
        <v>Q3'24</v>
      </c>
      <c r="K2022" t="str">
        <f>VLOOKUP(Table1[[#This Row],[Store ID]],Table3[[Store ID]:[City]],4,FALSE)</f>
        <v>Honolulu</v>
      </c>
      <c r="L2022" t="str">
        <f>VLOOKUP(Table1[[#This Row],[Product Code]],Table4[[Product Code]:[Brand]],5,FALSE)</f>
        <v>Sony</v>
      </c>
      <c r="M2022" t="str">
        <f>VLOOKUP(Table1[[#This Row],[Product Code]],Table4[[Product Code]:[Product Category]],3,FALSE)</f>
        <v>Accessories</v>
      </c>
      <c r="N2022" t="str">
        <f>_xlfn.XLOOKUP(Table1[[#This Row],[Product Code]],Table4[Product Code],Table4[Subcategory])</f>
        <v>Chargers</v>
      </c>
    </row>
    <row r="2023" spans="2:14" x14ac:dyDescent="0.3">
      <c r="B2023" s="26" t="s">
        <v>25</v>
      </c>
      <c r="C2023" s="26" t="str">
        <f>IF(_xlfn.XLOOKUP(TRIM(Table1[[#This Row],[Store ID]]), 'Stores Details'!B2025:B2044, 'Stores Details'!G2025:G2044, "") = "Inactive", "Yes", "No")</f>
        <v>No</v>
      </c>
      <c r="D2023" s="14" t="s">
        <v>52</v>
      </c>
      <c r="E2023" s="51">
        <v>45068</v>
      </c>
      <c r="F2023" s="14">
        <v>22</v>
      </c>
      <c r="G2023" s="17">
        <v>5931.64</v>
      </c>
      <c r="H2023" s="27">
        <v>3605.58</v>
      </c>
      <c r="I2023">
        <f>YEAR(Table1[[#This Row],[Date]])</f>
        <v>2023</v>
      </c>
      <c r="J2023" t="str">
        <f>"Q" &amp; ROUNDUP(MONTH(Table1[[#This Row],[Date]])/3, 0) &amp; "'" &amp; RIGHT(YEAR(Table1[[#This Row],[Date]]), 2)</f>
        <v>Q2'23</v>
      </c>
      <c r="K2023" t="str">
        <f>VLOOKUP(Table1[[#This Row],[Store ID]],Table3[[Store ID]:[City]],4,FALSE)</f>
        <v>Dallas</v>
      </c>
      <c r="L2023" t="str">
        <f>VLOOKUP(Table1[[#This Row],[Product Code]],Table4[[Product Code]:[Brand]],5,FALSE)</f>
        <v>ASUS</v>
      </c>
      <c r="M2023" t="str">
        <f>VLOOKUP(Table1[[#This Row],[Product Code]],Table4[[Product Code]:[Product Category]],3,FALSE)</f>
        <v>Accessories</v>
      </c>
      <c r="N2023" t="str">
        <f>_xlfn.XLOOKUP(Table1[[#This Row],[Product Code]],Table4[Product Code],Table4[Subcategory])</f>
        <v>Chargers</v>
      </c>
    </row>
    <row r="2024" spans="2:14" x14ac:dyDescent="0.3">
      <c r="B2024" s="26" t="s">
        <v>18</v>
      </c>
      <c r="C2024" s="26" t="str">
        <f>IF(_xlfn.XLOOKUP(TRIM(Table1[[#This Row],[Store ID]]), 'Stores Details'!B2026:B2045, 'Stores Details'!G2026:G2045, "") = "Inactive", "Yes", "No")</f>
        <v>No</v>
      </c>
      <c r="D2024" s="14" t="s">
        <v>51</v>
      </c>
      <c r="E2024" s="51">
        <v>45015</v>
      </c>
      <c r="F2024" s="14">
        <v>9</v>
      </c>
      <c r="G2024" s="17">
        <v>2585.7000000000003</v>
      </c>
      <c r="H2024" s="27">
        <v>2094.0299999999997</v>
      </c>
      <c r="I2024">
        <f>YEAR(Table1[[#This Row],[Date]])</f>
        <v>2023</v>
      </c>
      <c r="J2024" t="str">
        <f>"Q" &amp; ROUNDUP(MONTH(Table1[[#This Row],[Date]])/3, 0) &amp; "'" &amp; RIGHT(YEAR(Table1[[#This Row],[Date]]), 2)</f>
        <v>Q1'23</v>
      </c>
      <c r="K2024" t="str">
        <f>VLOOKUP(Table1[[#This Row],[Store ID]],Table3[[Store ID]:[City]],4,FALSE)</f>
        <v>Minneapolis</v>
      </c>
      <c r="L2024" t="str">
        <f>VLOOKUP(Table1[[#This Row],[Product Code]],Table4[[Product Code]:[Brand]],5,FALSE)</f>
        <v>Samsung</v>
      </c>
      <c r="M2024" t="str">
        <f>VLOOKUP(Table1[[#This Row],[Product Code]],Table4[[Product Code]:[Product Category]],3,FALSE)</f>
        <v>Accessories</v>
      </c>
      <c r="N2024" t="str">
        <f>_xlfn.XLOOKUP(Table1[[#This Row],[Product Code]],Table4[Product Code],Table4[Subcategory])</f>
        <v>Mice</v>
      </c>
    </row>
    <row r="2025" spans="2:14" x14ac:dyDescent="0.3">
      <c r="B2025" s="26" t="s">
        <v>29</v>
      </c>
      <c r="C2025" s="26" t="str">
        <f>IF(_xlfn.XLOOKUP(TRIM(Table1[[#This Row],[Store ID]]), 'Stores Details'!B2027:B2046, 'Stores Details'!G2027:G2046, "") = "Inactive", "Yes", "No")</f>
        <v>No</v>
      </c>
      <c r="D2025" s="14" t="s">
        <v>66</v>
      </c>
      <c r="E2025" s="51">
        <v>45185</v>
      </c>
      <c r="F2025" s="14">
        <v>14</v>
      </c>
      <c r="G2025" s="17">
        <v>5428.3600000000006</v>
      </c>
      <c r="H2025" s="27">
        <v>3631.88</v>
      </c>
      <c r="I2025">
        <f>YEAR(Table1[[#This Row],[Date]])</f>
        <v>2023</v>
      </c>
      <c r="J2025" t="str">
        <f>"Q" &amp; ROUNDUP(MONTH(Table1[[#This Row],[Date]])/3, 0) &amp; "'" &amp; RIGHT(YEAR(Table1[[#This Row],[Date]]), 2)</f>
        <v>Q3'23</v>
      </c>
      <c r="K2025" t="str">
        <f>VLOOKUP(Table1[[#This Row],[Store ID]],Table3[[Store ID]:[City]],4,FALSE)</f>
        <v>Kansas City</v>
      </c>
      <c r="L2025" t="str">
        <f>VLOOKUP(Table1[[#This Row],[Product Code]],Table4[[Product Code]:[Brand]],5,FALSE)</f>
        <v>HP</v>
      </c>
      <c r="M2025" t="str">
        <f>VLOOKUP(Table1[[#This Row],[Product Code]],Table4[[Product Code]:[Product Category]],3,FALSE)</f>
        <v>Accessories</v>
      </c>
      <c r="N2025" t="str">
        <f>_xlfn.XLOOKUP(Table1[[#This Row],[Product Code]],Table4[Product Code],Table4[Subcategory])</f>
        <v>Chargers</v>
      </c>
    </row>
    <row r="2026" spans="2:14" x14ac:dyDescent="0.3">
      <c r="B2026" s="26" t="s">
        <v>16</v>
      </c>
      <c r="C2026" s="26" t="str">
        <f>IF(_xlfn.XLOOKUP(TRIM(Table1[[#This Row],[Store ID]]), 'Stores Details'!B2028:B2047, 'Stores Details'!G2028:G2047, "") = "Inactive", "Yes", "No")</f>
        <v>No</v>
      </c>
      <c r="D2026" s="14" t="s">
        <v>37</v>
      </c>
      <c r="E2026" s="51">
        <v>45358</v>
      </c>
      <c r="F2026" s="14">
        <v>27</v>
      </c>
      <c r="G2026" s="17">
        <v>39729.42</v>
      </c>
      <c r="H2026" s="27">
        <v>26882.55</v>
      </c>
      <c r="I2026">
        <f>YEAR(Table1[[#This Row],[Date]])</f>
        <v>2024</v>
      </c>
      <c r="J2026" t="str">
        <f>"Q" &amp; ROUNDUP(MONTH(Table1[[#This Row],[Date]])/3, 0) &amp; "'" &amp; RIGHT(YEAR(Table1[[#This Row],[Date]]), 2)</f>
        <v>Q1'24</v>
      </c>
      <c r="K2026" t="str">
        <f>VLOOKUP(Table1[[#This Row],[Store ID]],Table3[[Store ID]:[City]],4,FALSE)</f>
        <v>Chicago</v>
      </c>
      <c r="L2026" t="str">
        <f>VLOOKUP(Table1[[#This Row],[Product Code]],Table4[[Product Code]:[Brand]],5,FALSE)</f>
        <v>VoltEdge</v>
      </c>
      <c r="M2026" t="str">
        <f>VLOOKUP(Table1[[#This Row],[Product Code]],Table4[[Product Code]:[Product Category]],3,FALSE)</f>
        <v>Smart Gadgets</v>
      </c>
      <c r="N2026" t="str">
        <f>_xlfn.XLOOKUP(Table1[[#This Row],[Product Code]],Table4[Product Code],Table4[Subcategory])</f>
        <v>Fitness Bands</v>
      </c>
    </row>
    <row r="2027" spans="2:14" x14ac:dyDescent="0.3">
      <c r="B2027" s="26" t="s">
        <v>27</v>
      </c>
      <c r="C2027" s="26" t="str">
        <f>IF(_xlfn.XLOOKUP(TRIM(Table1[[#This Row],[Store ID]]), 'Stores Details'!B2029:B2048, 'Stores Details'!G2029:G2048, "") = "Inactive", "Yes", "No")</f>
        <v>No</v>
      </c>
      <c r="D2027" s="14" t="s">
        <v>74</v>
      </c>
      <c r="E2027" s="51">
        <v>45194</v>
      </c>
      <c r="F2027" s="14">
        <v>22</v>
      </c>
      <c r="G2027" s="17">
        <v>24884.42</v>
      </c>
      <c r="H2027" s="27">
        <v>20656.900000000001</v>
      </c>
      <c r="I2027">
        <f>YEAR(Table1[[#This Row],[Date]])</f>
        <v>2023</v>
      </c>
      <c r="J2027" t="str">
        <f>"Q" &amp; ROUNDUP(MONTH(Table1[[#This Row],[Date]])/3, 0) &amp; "'" &amp; RIGHT(YEAR(Table1[[#This Row],[Date]]), 2)</f>
        <v>Q3'23</v>
      </c>
      <c r="K2027" t="str">
        <f>VLOOKUP(Table1[[#This Row],[Store ID]],Table3[[Store ID]:[City]],4,FALSE)</f>
        <v>New York</v>
      </c>
      <c r="L2027" t="str">
        <f>VLOOKUP(Table1[[#This Row],[Product Code]],Table4[[Product Code]:[Brand]],5,FALSE)</f>
        <v>VoltEdge</v>
      </c>
      <c r="M2027" t="str">
        <f>VLOOKUP(Table1[[#This Row],[Product Code]],Table4[[Product Code]:[Product Category]],3,FALSE)</f>
        <v>Gaming Consoles</v>
      </c>
      <c r="N2027" t="str">
        <f>_xlfn.XLOOKUP(Table1[[#This Row],[Product Code]],Table4[Product Code],Table4[Subcategory])</f>
        <v>Gaming Headsets</v>
      </c>
    </row>
    <row r="2028" spans="2:14" x14ac:dyDescent="0.3">
      <c r="B2028" s="26" t="s">
        <v>22</v>
      </c>
      <c r="C2028" s="26" t="str">
        <f>IF(_xlfn.XLOOKUP(TRIM(Table1[[#This Row],[Store ID]]), 'Stores Details'!B2030:B2049, 'Stores Details'!G2030:G2049, "") = "Inactive", "Yes", "No")</f>
        <v>No</v>
      </c>
      <c r="D2028" s="14" t="s">
        <v>48</v>
      </c>
      <c r="E2028" s="51">
        <v>45579</v>
      </c>
      <c r="F2028" s="14">
        <v>24</v>
      </c>
      <c r="G2028" s="17">
        <v>19359.84</v>
      </c>
      <c r="H2028" s="27">
        <v>11544.960000000001</v>
      </c>
      <c r="I2028">
        <f>YEAR(Table1[[#This Row],[Date]])</f>
        <v>2024</v>
      </c>
      <c r="J2028" t="str">
        <f>"Q" &amp; ROUNDUP(MONTH(Table1[[#This Row],[Date]])/3, 0) &amp; "'" &amp; RIGHT(YEAR(Table1[[#This Row],[Date]]), 2)</f>
        <v>Q4'24</v>
      </c>
      <c r="K2028" t="str">
        <f>VLOOKUP(Table1[[#This Row],[Store ID]],Table3[[Store ID]:[City]],4,FALSE)</f>
        <v>Detroit</v>
      </c>
      <c r="L2028" t="str">
        <f>VLOOKUP(Table1[[#This Row],[Product Code]],Table4[[Product Code]:[Brand]],5,FALSE)</f>
        <v>VoltEdge</v>
      </c>
      <c r="M2028" t="str">
        <f>VLOOKUP(Table1[[#This Row],[Product Code]],Table4[[Product Code]:[Product Category]],3,FALSE)</f>
        <v>Gaming Consoles</v>
      </c>
      <c r="N2028" t="str">
        <f>_xlfn.XLOOKUP(Table1[[#This Row],[Product Code]],Table4[Product Code],Table4[Subcategory])</f>
        <v>Game Consoles</v>
      </c>
    </row>
    <row r="2029" spans="2:14" x14ac:dyDescent="0.3">
      <c r="B2029" s="26" t="s">
        <v>28</v>
      </c>
      <c r="C2029" s="26" t="str">
        <f>IF(_xlfn.XLOOKUP(TRIM(Table1[[#This Row],[Store ID]]), 'Stores Details'!B2031:B2050, 'Stores Details'!G2031:G2050, "") = "Inactive", "Yes", "No")</f>
        <v>No</v>
      </c>
      <c r="D2029" s="14" t="s">
        <v>45</v>
      </c>
      <c r="E2029" s="51">
        <v>45485</v>
      </c>
      <c r="F2029" s="14">
        <v>14</v>
      </c>
      <c r="G2029" s="17">
        <v>9405.9</v>
      </c>
      <c r="H2029" s="27">
        <v>7428.26</v>
      </c>
      <c r="I2029">
        <f>YEAR(Table1[[#This Row],[Date]])</f>
        <v>2024</v>
      </c>
      <c r="J2029" t="str">
        <f>"Q" &amp; ROUNDUP(MONTH(Table1[[#This Row],[Date]])/3, 0) &amp; "'" &amp; RIGHT(YEAR(Table1[[#This Row],[Date]]), 2)</f>
        <v>Q3'24</v>
      </c>
      <c r="K2029" t="str">
        <f>VLOOKUP(Table1[[#This Row],[Store ID]],Table3[[Store ID]:[City]],4,FALSE)</f>
        <v>Portland</v>
      </c>
      <c r="L2029" t="str">
        <f>VLOOKUP(Table1[[#This Row],[Product Code]],Table4[[Product Code]:[Brand]],5,FALSE)</f>
        <v>VoltEdge</v>
      </c>
      <c r="M2029" t="str">
        <f>VLOOKUP(Table1[[#This Row],[Product Code]],Table4[[Product Code]:[Product Category]],3,FALSE)</f>
        <v>Accessories</v>
      </c>
      <c r="N2029" t="str">
        <f>_xlfn.XLOOKUP(Table1[[#This Row],[Product Code]],Table4[Product Code],Table4[Subcategory])</f>
        <v>Chargers</v>
      </c>
    </row>
    <row r="2030" spans="2:14" x14ac:dyDescent="0.3">
      <c r="B2030" s="26" t="s">
        <v>26</v>
      </c>
      <c r="C2030" s="26" t="str">
        <f>IF(_xlfn.XLOOKUP(TRIM(Table1[[#This Row],[Store ID]]), 'Stores Details'!B2032:B2051, 'Stores Details'!G2032:G2051, "") = "Inactive", "Yes", "No")</f>
        <v>No</v>
      </c>
      <c r="D2030" s="14" t="s">
        <v>45</v>
      </c>
      <c r="E2030" s="51">
        <v>45589</v>
      </c>
      <c r="F2030" s="14">
        <v>24</v>
      </c>
      <c r="G2030" s="17">
        <v>16124.400000000001</v>
      </c>
      <c r="H2030" s="27">
        <v>12734.16</v>
      </c>
      <c r="I2030">
        <f>YEAR(Table1[[#This Row],[Date]])</f>
        <v>2024</v>
      </c>
      <c r="J2030" t="str">
        <f>"Q" &amp; ROUNDUP(MONTH(Table1[[#This Row],[Date]])/3, 0) &amp; "'" &amp; RIGHT(YEAR(Table1[[#This Row],[Date]]), 2)</f>
        <v>Q4'24</v>
      </c>
      <c r="K2030" t="str">
        <f>VLOOKUP(Table1[[#This Row],[Store ID]],Table3[[Store ID]:[City]],4,FALSE)</f>
        <v>Philadelphia</v>
      </c>
      <c r="L2030" t="str">
        <f>VLOOKUP(Table1[[#This Row],[Product Code]],Table4[[Product Code]:[Brand]],5,FALSE)</f>
        <v>VoltEdge</v>
      </c>
      <c r="M2030" t="str">
        <f>VLOOKUP(Table1[[#This Row],[Product Code]],Table4[[Product Code]:[Product Category]],3,FALSE)</f>
        <v>Accessories</v>
      </c>
      <c r="N2030" t="str">
        <f>_xlfn.XLOOKUP(Table1[[#This Row],[Product Code]],Table4[Product Code],Table4[Subcategory])</f>
        <v>Chargers</v>
      </c>
    </row>
    <row r="2031" spans="2:14" x14ac:dyDescent="0.3">
      <c r="B2031" s="26" t="s">
        <v>29</v>
      </c>
      <c r="C2031" s="26" t="str">
        <f>IF(_xlfn.XLOOKUP(TRIM(Table1[[#This Row],[Store ID]]), 'Stores Details'!B2033:B2052, 'Stores Details'!G2033:G2052, "") = "Inactive", "Yes", "No")</f>
        <v>No</v>
      </c>
      <c r="D2031" s="14" t="s">
        <v>44</v>
      </c>
      <c r="E2031" s="51">
        <v>45603</v>
      </c>
      <c r="F2031" s="14">
        <v>24</v>
      </c>
      <c r="G2031" s="17">
        <v>22729.199999999997</v>
      </c>
      <c r="H2031" s="27">
        <v>16017.119999999999</v>
      </c>
      <c r="I2031">
        <f>YEAR(Table1[[#This Row],[Date]])</f>
        <v>2024</v>
      </c>
      <c r="J2031" t="str">
        <f>"Q" &amp; ROUNDUP(MONTH(Table1[[#This Row],[Date]])/3, 0) &amp; "'" &amp; RIGHT(YEAR(Table1[[#This Row],[Date]]), 2)</f>
        <v>Q4'24</v>
      </c>
      <c r="K2031" t="str">
        <f>VLOOKUP(Table1[[#This Row],[Store ID]],Table3[[Store ID]:[City]],4,FALSE)</f>
        <v>Kansas City</v>
      </c>
      <c r="L2031" t="str">
        <f>VLOOKUP(Table1[[#This Row],[Product Code]],Table4[[Product Code]:[Brand]],5,FALSE)</f>
        <v>Bose</v>
      </c>
      <c r="M2031" t="str">
        <f>VLOOKUP(Table1[[#This Row],[Product Code]],Table4[[Product Code]:[Product Category]],3,FALSE)</f>
        <v>Accessories</v>
      </c>
      <c r="N2031" t="str">
        <f>_xlfn.XLOOKUP(Table1[[#This Row],[Product Code]],Table4[Product Code],Table4[Subcategory])</f>
        <v>Keyboards</v>
      </c>
    </row>
    <row r="2032" spans="2:14" x14ac:dyDescent="0.3">
      <c r="B2032" s="26" t="s">
        <v>25</v>
      </c>
      <c r="C2032" s="26" t="str">
        <f>IF(_xlfn.XLOOKUP(TRIM(Table1[[#This Row],[Store ID]]), 'Stores Details'!B2034:B2053, 'Stores Details'!G2034:G2053, "") = "Inactive", "Yes", "No")</f>
        <v>No</v>
      </c>
      <c r="D2032" s="14" t="s">
        <v>77</v>
      </c>
      <c r="E2032" s="51">
        <v>45226</v>
      </c>
      <c r="F2032" s="14">
        <v>29</v>
      </c>
      <c r="G2032" s="17">
        <v>27986.739999999998</v>
      </c>
      <c r="H2032" s="27">
        <v>21903.699999999997</v>
      </c>
      <c r="I2032">
        <f>YEAR(Table1[[#This Row],[Date]])</f>
        <v>2023</v>
      </c>
      <c r="J2032" t="str">
        <f>"Q" &amp; ROUNDUP(MONTH(Table1[[#This Row],[Date]])/3, 0) &amp; "'" &amp; RIGHT(YEAR(Table1[[#This Row],[Date]]), 2)</f>
        <v>Q4'23</v>
      </c>
      <c r="K2032" t="str">
        <f>VLOOKUP(Table1[[#This Row],[Store ID]],Table3[[Store ID]:[City]],4,FALSE)</f>
        <v>Dallas</v>
      </c>
      <c r="L2032" t="str">
        <f>VLOOKUP(Table1[[#This Row],[Product Code]],Table4[[Product Code]:[Brand]],5,FALSE)</f>
        <v>VoltEdge</v>
      </c>
      <c r="M2032" t="str">
        <f>VLOOKUP(Table1[[#This Row],[Product Code]],Table4[[Product Code]:[Product Category]],3,FALSE)</f>
        <v>Headphones</v>
      </c>
      <c r="N2032" t="str">
        <f>_xlfn.XLOOKUP(Table1[[#This Row],[Product Code]],Table4[Product Code],Table4[Subcategory])</f>
        <v>Wireless Earbuds</v>
      </c>
    </row>
    <row r="2033" spans="2:14" x14ac:dyDescent="0.3">
      <c r="B2033" s="26" t="s">
        <v>14</v>
      </c>
      <c r="C2033" s="26" t="str">
        <f>IF(_xlfn.XLOOKUP(TRIM(Table1[[#This Row],[Store ID]]), 'Stores Details'!B2035:B2054, 'Stores Details'!G2035:G2054, "") = "Inactive", "Yes", "No")</f>
        <v>No</v>
      </c>
      <c r="D2033" s="14" t="s">
        <v>75</v>
      </c>
      <c r="E2033" s="51">
        <v>45657</v>
      </c>
      <c r="F2033" s="14">
        <v>31</v>
      </c>
      <c r="G2033" s="17">
        <v>5054.55</v>
      </c>
      <c r="H2033" s="27">
        <v>3909.41</v>
      </c>
      <c r="I2033">
        <f>YEAR(Table1[[#This Row],[Date]])</f>
        <v>2024</v>
      </c>
      <c r="J2033" t="str">
        <f>"Q" &amp; ROUNDUP(MONTH(Table1[[#This Row],[Date]])/3, 0) &amp; "'" &amp; RIGHT(YEAR(Table1[[#This Row],[Date]]), 2)</f>
        <v>Q4'24</v>
      </c>
      <c r="K2033" t="str">
        <f>VLOOKUP(Table1[[#This Row],[Store ID]],Table3[[Store ID]:[City]],4,FALSE)</f>
        <v>Los Angeles</v>
      </c>
      <c r="L2033" t="str">
        <f>VLOOKUP(Table1[[#This Row],[Product Code]],Table4[[Product Code]:[Brand]],5,FALSE)</f>
        <v>VoltEdge</v>
      </c>
      <c r="M2033" t="str">
        <f>VLOOKUP(Table1[[#This Row],[Product Code]],Table4[[Product Code]:[Product Category]],3,FALSE)</f>
        <v>Accessories</v>
      </c>
      <c r="N2033" t="str">
        <f>_xlfn.XLOOKUP(Table1[[#This Row],[Product Code]],Table4[Product Code],Table4[Subcategory])</f>
        <v>Keyboards</v>
      </c>
    </row>
    <row r="2034" spans="2:14" x14ac:dyDescent="0.3">
      <c r="B2034" s="26" t="s">
        <v>14</v>
      </c>
      <c r="C2034" s="26" t="str">
        <f>IF(_xlfn.XLOOKUP(TRIM(Table1[[#This Row],[Store ID]]), 'Stores Details'!B2036:B2055, 'Stores Details'!G2036:G2055, "") = "Inactive", "Yes", "No")</f>
        <v>No</v>
      </c>
      <c r="D2034" s="14" t="s">
        <v>52</v>
      </c>
      <c r="E2034" s="51">
        <v>45551</v>
      </c>
      <c r="F2034" s="14">
        <v>20</v>
      </c>
      <c r="G2034" s="17">
        <v>5392.4</v>
      </c>
      <c r="H2034" s="27">
        <v>3277.7999999999997</v>
      </c>
      <c r="I2034">
        <f>YEAR(Table1[[#This Row],[Date]])</f>
        <v>2024</v>
      </c>
      <c r="J2034" t="str">
        <f>"Q" &amp; ROUNDUP(MONTH(Table1[[#This Row],[Date]])/3, 0) &amp; "'" &amp; RIGHT(YEAR(Table1[[#This Row],[Date]]), 2)</f>
        <v>Q3'24</v>
      </c>
      <c r="K2034" t="str">
        <f>VLOOKUP(Table1[[#This Row],[Store ID]],Table3[[Store ID]:[City]],4,FALSE)</f>
        <v>Los Angeles</v>
      </c>
      <c r="L2034" t="str">
        <f>VLOOKUP(Table1[[#This Row],[Product Code]],Table4[[Product Code]:[Brand]],5,FALSE)</f>
        <v>ASUS</v>
      </c>
      <c r="M2034" t="str">
        <f>VLOOKUP(Table1[[#This Row],[Product Code]],Table4[[Product Code]:[Product Category]],3,FALSE)</f>
        <v>Accessories</v>
      </c>
      <c r="N2034" t="str">
        <f>_xlfn.XLOOKUP(Table1[[#This Row],[Product Code]],Table4[Product Code],Table4[Subcategory])</f>
        <v>Chargers</v>
      </c>
    </row>
    <row r="2035" spans="2:14" x14ac:dyDescent="0.3">
      <c r="B2035" s="26" t="s">
        <v>14</v>
      </c>
      <c r="C2035" s="26" t="str">
        <f>IF(_xlfn.XLOOKUP(TRIM(Table1[[#This Row],[Store ID]]), 'Stores Details'!B2037:B2056, 'Stores Details'!G2037:G2056, "") = "Inactive", "Yes", "No")</f>
        <v>No</v>
      </c>
      <c r="D2035" s="14" t="s">
        <v>40</v>
      </c>
      <c r="E2035" s="51">
        <v>45366</v>
      </c>
      <c r="F2035" s="14">
        <v>27</v>
      </c>
      <c r="G2035" s="17">
        <v>36552.33</v>
      </c>
      <c r="H2035" s="27">
        <v>26310.420000000002</v>
      </c>
      <c r="I2035">
        <f>YEAR(Table1[[#This Row],[Date]])</f>
        <v>2024</v>
      </c>
      <c r="J2035" t="str">
        <f>"Q" &amp; ROUNDUP(MONTH(Table1[[#This Row],[Date]])/3, 0) &amp; "'" &amp; RIGHT(YEAR(Table1[[#This Row],[Date]]), 2)</f>
        <v>Q1'24</v>
      </c>
      <c r="K2035" t="str">
        <f>VLOOKUP(Table1[[#This Row],[Store ID]],Table3[[Store ID]:[City]],4,FALSE)</f>
        <v>Los Angeles</v>
      </c>
      <c r="L2035" t="str">
        <f>VLOOKUP(Table1[[#This Row],[Product Code]],Table4[[Product Code]:[Brand]],5,FALSE)</f>
        <v>HP</v>
      </c>
      <c r="M2035" t="str">
        <f>VLOOKUP(Table1[[#This Row],[Product Code]],Table4[[Product Code]:[Product Category]],3,FALSE)</f>
        <v>Gaming Consoles</v>
      </c>
      <c r="N2035" t="str">
        <f>_xlfn.XLOOKUP(Table1[[#This Row],[Product Code]],Table4[Product Code],Table4[Subcategory])</f>
        <v>Game Consoles</v>
      </c>
    </row>
    <row r="2036" spans="2:14" x14ac:dyDescent="0.3">
      <c r="B2036" s="26" t="s">
        <v>18</v>
      </c>
      <c r="C2036" s="26" t="str">
        <f>IF(_xlfn.XLOOKUP(TRIM(Table1[[#This Row],[Store ID]]), 'Stores Details'!B2038:B2057, 'Stores Details'!G2038:G2057, "") = "Inactive", "Yes", "No")</f>
        <v>No</v>
      </c>
      <c r="D2036" s="14" t="s">
        <v>45</v>
      </c>
      <c r="E2036" s="51">
        <v>45555</v>
      </c>
      <c r="F2036" s="14">
        <v>12</v>
      </c>
      <c r="G2036" s="17">
        <v>8062.2000000000007</v>
      </c>
      <c r="H2036" s="27">
        <v>6367.08</v>
      </c>
      <c r="I2036">
        <f>YEAR(Table1[[#This Row],[Date]])</f>
        <v>2024</v>
      </c>
      <c r="J2036" t="str">
        <f>"Q" &amp; ROUNDUP(MONTH(Table1[[#This Row],[Date]])/3, 0) &amp; "'" &amp; RIGHT(YEAR(Table1[[#This Row],[Date]]), 2)</f>
        <v>Q3'24</v>
      </c>
      <c r="K2036" t="str">
        <f>VLOOKUP(Table1[[#This Row],[Store ID]],Table3[[Store ID]:[City]],4,FALSE)</f>
        <v>Minneapolis</v>
      </c>
      <c r="L2036" t="str">
        <f>VLOOKUP(Table1[[#This Row],[Product Code]],Table4[[Product Code]:[Brand]],5,FALSE)</f>
        <v>VoltEdge</v>
      </c>
      <c r="M2036" t="str">
        <f>VLOOKUP(Table1[[#This Row],[Product Code]],Table4[[Product Code]:[Product Category]],3,FALSE)</f>
        <v>Accessories</v>
      </c>
      <c r="N2036" t="str">
        <f>_xlfn.XLOOKUP(Table1[[#This Row],[Product Code]],Table4[Product Code],Table4[Subcategory])</f>
        <v>Chargers</v>
      </c>
    </row>
    <row r="2037" spans="2:14" x14ac:dyDescent="0.3">
      <c r="B2037" s="26" t="s">
        <v>14</v>
      </c>
      <c r="C2037" s="26" t="str">
        <f>IF(_xlfn.XLOOKUP(TRIM(Table1[[#This Row],[Store ID]]), 'Stores Details'!B2039:B2058, 'Stores Details'!G2039:G2058, "") = "Inactive", "Yes", "No")</f>
        <v>No</v>
      </c>
      <c r="D2037" s="14" t="s">
        <v>34</v>
      </c>
      <c r="E2037" s="51">
        <v>45519</v>
      </c>
      <c r="F2037" s="14">
        <v>9</v>
      </c>
      <c r="G2037" s="17">
        <v>2908.35</v>
      </c>
      <c r="H2037" s="27">
        <v>1798.7400000000002</v>
      </c>
      <c r="I2037">
        <f>YEAR(Table1[[#This Row],[Date]])</f>
        <v>2024</v>
      </c>
      <c r="J2037" t="str">
        <f>"Q" &amp; ROUNDUP(MONTH(Table1[[#This Row],[Date]])/3, 0) &amp; "'" &amp; RIGHT(YEAR(Table1[[#This Row],[Date]]), 2)</f>
        <v>Q3'24</v>
      </c>
      <c r="K2037" t="str">
        <f>VLOOKUP(Table1[[#This Row],[Store ID]],Table3[[Store ID]:[City]],4,FALSE)</f>
        <v>Los Angeles</v>
      </c>
      <c r="L2037" t="str">
        <f>VLOOKUP(Table1[[#This Row],[Product Code]],Table4[[Product Code]:[Brand]],5,FALSE)</f>
        <v>Samsung</v>
      </c>
      <c r="M2037" t="str">
        <f>VLOOKUP(Table1[[#This Row],[Product Code]],Table4[[Product Code]:[Product Category]],3,FALSE)</f>
        <v>Gaming Consoles</v>
      </c>
      <c r="N2037" t="str">
        <f>_xlfn.XLOOKUP(Table1[[#This Row],[Product Code]],Table4[Product Code],Table4[Subcategory])</f>
        <v>Game Consoles</v>
      </c>
    </row>
    <row r="2038" spans="2:14" x14ac:dyDescent="0.3">
      <c r="B2038" s="26" t="s">
        <v>21</v>
      </c>
      <c r="C2038" s="26" t="str">
        <f>IF(_xlfn.XLOOKUP(TRIM(Table1[[#This Row],[Store ID]]), 'Stores Details'!B2040:B2059, 'Stores Details'!G2040:G2059, "") = "Inactive", "Yes", "No")</f>
        <v>No</v>
      </c>
      <c r="D2038" s="14" t="s">
        <v>73</v>
      </c>
      <c r="E2038" s="51">
        <v>45170</v>
      </c>
      <c r="F2038" s="14">
        <v>7</v>
      </c>
      <c r="G2038" s="17">
        <v>6084.12</v>
      </c>
      <c r="H2038" s="27">
        <v>4567.71</v>
      </c>
      <c r="I2038">
        <f>YEAR(Table1[[#This Row],[Date]])</f>
        <v>2023</v>
      </c>
      <c r="J2038" t="str">
        <f>"Q" &amp; ROUNDUP(MONTH(Table1[[#This Row],[Date]])/3, 0) &amp; "'" &amp; RIGHT(YEAR(Table1[[#This Row],[Date]]), 2)</f>
        <v>Q3'23</v>
      </c>
      <c r="K2038" t="str">
        <f>VLOOKUP(Table1[[#This Row],[Store ID]],Table3[[Store ID]:[City]],4,FALSE)</f>
        <v>Raleigh</v>
      </c>
      <c r="L2038" t="str">
        <f>VLOOKUP(Table1[[#This Row],[Product Code]],Table4[[Product Code]:[Brand]],5,FALSE)</f>
        <v>ASUS</v>
      </c>
      <c r="M2038" t="str">
        <f>VLOOKUP(Table1[[#This Row],[Product Code]],Table4[[Product Code]:[Product Category]],3,FALSE)</f>
        <v>Gaming Consoles</v>
      </c>
      <c r="N2038" t="str">
        <f>_xlfn.XLOOKUP(Table1[[#This Row],[Product Code]],Table4[Product Code],Table4[Subcategory])</f>
        <v>VR Headsets</v>
      </c>
    </row>
    <row r="2039" spans="2:14" x14ac:dyDescent="0.3">
      <c r="B2039" s="26" t="s">
        <v>14</v>
      </c>
      <c r="C2039" s="26" t="str">
        <f>IF(_xlfn.XLOOKUP(TRIM(Table1[[#This Row],[Store ID]]), 'Stores Details'!B2041:B2060, 'Stores Details'!G2041:G2060, "") = "Inactive", "Yes", "No")</f>
        <v>No</v>
      </c>
      <c r="D2039" s="14" t="s">
        <v>67</v>
      </c>
      <c r="E2039" s="51">
        <v>45260</v>
      </c>
      <c r="F2039" s="14">
        <v>41</v>
      </c>
      <c r="G2039" s="17">
        <v>43192.68</v>
      </c>
      <c r="H2039" s="27">
        <v>25676.66</v>
      </c>
      <c r="I2039">
        <f>YEAR(Table1[[#This Row],[Date]])</f>
        <v>2023</v>
      </c>
      <c r="J2039" t="str">
        <f>"Q" &amp; ROUNDUP(MONTH(Table1[[#This Row],[Date]])/3, 0) &amp; "'" &amp; RIGHT(YEAR(Table1[[#This Row],[Date]]), 2)</f>
        <v>Q4'23</v>
      </c>
      <c r="K2039" t="str">
        <f>VLOOKUP(Table1[[#This Row],[Store ID]],Table3[[Store ID]:[City]],4,FALSE)</f>
        <v>Los Angeles</v>
      </c>
      <c r="L2039" t="str">
        <f>VLOOKUP(Table1[[#This Row],[Product Code]],Table4[[Product Code]:[Brand]],5,FALSE)</f>
        <v>VoltEdge</v>
      </c>
      <c r="M2039" t="str">
        <f>VLOOKUP(Table1[[#This Row],[Product Code]],Table4[[Product Code]:[Product Category]],3,FALSE)</f>
        <v>Accessories</v>
      </c>
      <c r="N2039" t="str">
        <f>_xlfn.XLOOKUP(Table1[[#This Row],[Product Code]],Table4[Product Code],Table4[Subcategory])</f>
        <v>Keyboards</v>
      </c>
    </row>
    <row r="2040" spans="2:14" x14ac:dyDescent="0.3">
      <c r="B2040" s="26" t="s">
        <v>30</v>
      </c>
      <c r="C2040" s="26" t="str">
        <f>IF(_xlfn.XLOOKUP(TRIM(Table1[[#This Row],[Store ID]]), 'Stores Details'!B2042:B2061, 'Stores Details'!G2042:G2061, "") = "Inactive", "Yes", "No")</f>
        <v>No</v>
      </c>
      <c r="D2040" s="14" t="s">
        <v>40</v>
      </c>
      <c r="E2040" s="51">
        <v>45654</v>
      </c>
      <c r="F2040" s="14">
        <v>40</v>
      </c>
      <c r="G2040" s="17">
        <v>54151.6</v>
      </c>
      <c r="H2040" s="27">
        <v>38978.400000000001</v>
      </c>
      <c r="I2040">
        <f>YEAR(Table1[[#This Row],[Date]])</f>
        <v>2024</v>
      </c>
      <c r="J2040" t="str">
        <f>"Q" &amp; ROUNDUP(MONTH(Table1[[#This Row],[Date]])/3, 0) &amp; "'" &amp; RIGHT(YEAR(Table1[[#This Row],[Date]]), 2)</f>
        <v>Q4'24</v>
      </c>
      <c r="K2040" t="str">
        <f>VLOOKUP(Table1[[#This Row],[Store ID]],Table3[[Store ID]:[City]],4,FALSE)</f>
        <v>Nashville</v>
      </c>
      <c r="L2040" t="str">
        <f>VLOOKUP(Table1[[#This Row],[Product Code]],Table4[[Product Code]:[Brand]],5,FALSE)</f>
        <v>HP</v>
      </c>
      <c r="M2040" t="str">
        <f>VLOOKUP(Table1[[#This Row],[Product Code]],Table4[[Product Code]:[Product Category]],3,FALSE)</f>
        <v>Gaming Consoles</v>
      </c>
      <c r="N2040" t="str">
        <f>_xlfn.XLOOKUP(Table1[[#This Row],[Product Code]],Table4[Product Code],Table4[Subcategory])</f>
        <v>Game Consoles</v>
      </c>
    </row>
    <row r="2041" spans="2:14" x14ac:dyDescent="0.3">
      <c r="B2041" s="26" t="s">
        <v>24</v>
      </c>
      <c r="C2041" s="26" t="str">
        <f>IF(_xlfn.XLOOKUP(TRIM(Table1[[#This Row],[Store ID]]), 'Stores Details'!B2043:B2062, 'Stores Details'!G2043:G2062, "") = "Inactive", "Yes", "No")</f>
        <v>No</v>
      </c>
      <c r="D2041" s="14" t="s">
        <v>35</v>
      </c>
      <c r="E2041" s="51">
        <v>45431</v>
      </c>
      <c r="F2041" s="14">
        <v>5</v>
      </c>
      <c r="G2041" s="17">
        <v>1995.8000000000002</v>
      </c>
      <c r="H2041" s="27">
        <v>1508.1999999999998</v>
      </c>
      <c r="I2041">
        <f>YEAR(Table1[[#This Row],[Date]])</f>
        <v>2024</v>
      </c>
      <c r="J2041" t="str">
        <f>"Q" &amp; ROUNDUP(MONTH(Table1[[#This Row],[Date]])/3, 0) &amp; "'" &amp; RIGHT(YEAR(Table1[[#This Row],[Date]]), 2)</f>
        <v>Q2'24</v>
      </c>
      <c r="K2041" t="str">
        <f>VLOOKUP(Table1[[#This Row],[Store ID]],Table3[[Store ID]:[City]],4,FALSE)</f>
        <v>Atlanta</v>
      </c>
      <c r="L2041" t="str">
        <f>VLOOKUP(Table1[[#This Row],[Product Code]],Table4[[Product Code]:[Brand]],5,FALSE)</f>
        <v>Dell</v>
      </c>
      <c r="M2041" t="str">
        <f>VLOOKUP(Table1[[#This Row],[Product Code]],Table4[[Product Code]:[Product Category]],3,FALSE)</f>
        <v>Smart Gadgets</v>
      </c>
      <c r="N2041" t="str">
        <f>_xlfn.XLOOKUP(Table1[[#This Row],[Product Code]],Table4[Product Code],Table4[Subcategory])</f>
        <v>Streaming Devices</v>
      </c>
    </row>
    <row r="2042" spans="2:14" x14ac:dyDescent="0.3">
      <c r="B2042" s="26" t="s">
        <v>25</v>
      </c>
      <c r="C2042" s="26" t="str">
        <f>IF(_xlfn.XLOOKUP(TRIM(Table1[[#This Row],[Store ID]]), 'Stores Details'!B2044:B2063, 'Stores Details'!G2044:G2063, "") = "Inactive", "Yes", "No")</f>
        <v>No</v>
      </c>
      <c r="D2042" s="14" t="s">
        <v>73</v>
      </c>
      <c r="E2042" s="51">
        <v>45023</v>
      </c>
      <c r="F2042" s="14">
        <v>15</v>
      </c>
      <c r="G2042" s="17">
        <v>13037.4</v>
      </c>
      <c r="H2042" s="27">
        <v>9787.9499999999989</v>
      </c>
      <c r="I2042">
        <f>YEAR(Table1[[#This Row],[Date]])</f>
        <v>2023</v>
      </c>
      <c r="J2042" t="str">
        <f>"Q" &amp; ROUNDUP(MONTH(Table1[[#This Row],[Date]])/3, 0) &amp; "'" &amp; RIGHT(YEAR(Table1[[#This Row],[Date]]), 2)</f>
        <v>Q2'23</v>
      </c>
      <c r="K2042" t="str">
        <f>VLOOKUP(Table1[[#This Row],[Store ID]],Table3[[Store ID]:[City]],4,FALSE)</f>
        <v>Dallas</v>
      </c>
      <c r="L2042" t="str">
        <f>VLOOKUP(Table1[[#This Row],[Product Code]],Table4[[Product Code]:[Brand]],5,FALSE)</f>
        <v>ASUS</v>
      </c>
      <c r="M2042" t="str">
        <f>VLOOKUP(Table1[[#This Row],[Product Code]],Table4[[Product Code]:[Product Category]],3,FALSE)</f>
        <v>Gaming Consoles</v>
      </c>
      <c r="N2042" t="str">
        <f>_xlfn.XLOOKUP(Table1[[#This Row],[Product Code]],Table4[Product Code],Table4[Subcategory])</f>
        <v>VR Headsets</v>
      </c>
    </row>
    <row r="2043" spans="2:14" x14ac:dyDescent="0.3">
      <c r="B2043" s="26" t="s">
        <v>14</v>
      </c>
      <c r="C2043" s="26" t="str">
        <f>IF(_xlfn.XLOOKUP(TRIM(Table1[[#This Row],[Store ID]]), 'Stores Details'!B2045:B2064, 'Stores Details'!G2045:G2064, "") = "Inactive", "Yes", "No")</f>
        <v>No</v>
      </c>
      <c r="D2043" s="14" t="s">
        <v>74</v>
      </c>
      <c r="E2043" s="51">
        <v>45256</v>
      </c>
      <c r="F2043" s="14">
        <v>24</v>
      </c>
      <c r="G2043" s="17">
        <v>27146.639999999999</v>
      </c>
      <c r="H2043" s="27">
        <v>22534.800000000003</v>
      </c>
      <c r="I2043">
        <f>YEAR(Table1[[#This Row],[Date]])</f>
        <v>2023</v>
      </c>
      <c r="J2043" t="str">
        <f>"Q" &amp; ROUNDUP(MONTH(Table1[[#This Row],[Date]])/3, 0) &amp; "'" &amp; RIGHT(YEAR(Table1[[#This Row],[Date]]), 2)</f>
        <v>Q4'23</v>
      </c>
      <c r="K2043" t="str">
        <f>VLOOKUP(Table1[[#This Row],[Store ID]],Table3[[Store ID]:[City]],4,FALSE)</f>
        <v>Los Angeles</v>
      </c>
      <c r="L2043" t="str">
        <f>VLOOKUP(Table1[[#This Row],[Product Code]],Table4[[Product Code]:[Brand]],5,FALSE)</f>
        <v>VoltEdge</v>
      </c>
      <c r="M2043" t="str">
        <f>VLOOKUP(Table1[[#This Row],[Product Code]],Table4[[Product Code]:[Product Category]],3,FALSE)</f>
        <v>Gaming Consoles</v>
      </c>
      <c r="N2043" t="str">
        <f>_xlfn.XLOOKUP(Table1[[#This Row],[Product Code]],Table4[Product Code],Table4[Subcategory])</f>
        <v>Gaming Headsets</v>
      </c>
    </row>
    <row r="2044" spans="2:14" x14ac:dyDescent="0.3">
      <c r="B2044" s="26" t="s">
        <v>30</v>
      </c>
      <c r="C2044" s="26" t="str">
        <f>IF(_xlfn.XLOOKUP(TRIM(Table1[[#This Row],[Store ID]]), 'Stores Details'!B2046:B2065, 'Stores Details'!G2046:G2065, "") = "Inactive", "Yes", "No")</f>
        <v>No</v>
      </c>
      <c r="D2044" s="14" t="s">
        <v>52</v>
      </c>
      <c r="E2044" s="51">
        <v>45179</v>
      </c>
      <c r="F2044" s="14">
        <v>19</v>
      </c>
      <c r="G2044" s="17">
        <v>5122.78</v>
      </c>
      <c r="H2044" s="27">
        <v>3113.91</v>
      </c>
      <c r="I2044">
        <f>YEAR(Table1[[#This Row],[Date]])</f>
        <v>2023</v>
      </c>
      <c r="J2044" t="str">
        <f>"Q" &amp; ROUNDUP(MONTH(Table1[[#This Row],[Date]])/3, 0) &amp; "'" &amp; RIGHT(YEAR(Table1[[#This Row],[Date]]), 2)</f>
        <v>Q3'23</v>
      </c>
      <c r="K2044" t="str">
        <f>VLOOKUP(Table1[[#This Row],[Store ID]],Table3[[Store ID]:[City]],4,FALSE)</f>
        <v>Nashville</v>
      </c>
      <c r="L2044" t="str">
        <f>VLOOKUP(Table1[[#This Row],[Product Code]],Table4[[Product Code]:[Brand]],5,FALSE)</f>
        <v>ASUS</v>
      </c>
      <c r="M2044" t="str">
        <f>VLOOKUP(Table1[[#This Row],[Product Code]],Table4[[Product Code]:[Product Category]],3,FALSE)</f>
        <v>Accessories</v>
      </c>
      <c r="N2044" t="str">
        <f>_xlfn.XLOOKUP(Table1[[#This Row],[Product Code]],Table4[Product Code],Table4[Subcategory])</f>
        <v>Chargers</v>
      </c>
    </row>
    <row r="2045" spans="2:14" x14ac:dyDescent="0.3">
      <c r="B2045" s="26" t="s">
        <v>14</v>
      </c>
      <c r="C2045" s="26" t="str">
        <f>IF(_xlfn.XLOOKUP(TRIM(Table1[[#This Row],[Store ID]]), 'Stores Details'!B2047:B2066, 'Stores Details'!G2047:G2066, "") = "Inactive", "Yes", "No")</f>
        <v>No</v>
      </c>
      <c r="D2045" s="14" t="s">
        <v>31</v>
      </c>
      <c r="E2045" s="51">
        <v>45336</v>
      </c>
      <c r="F2045" s="14">
        <v>29</v>
      </c>
      <c r="G2045" s="17">
        <v>17609.670000000002</v>
      </c>
      <c r="H2045" s="27">
        <v>10797.859999999999</v>
      </c>
      <c r="I2045">
        <f>YEAR(Table1[[#This Row],[Date]])</f>
        <v>2024</v>
      </c>
      <c r="J2045" t="str">
        <f>"Q" &amp; ROUNDUP(MONTH(Table1[[#This Row],[Date]])/3, 0) &amp; "'" &amp; RIGHT(YEAR(Table1[[#This Row],[Date]]), 2)</f>
        <v>Q1'24</v>
      </c>
      <c r="K2045" t="str">
        <f>VLOOKUP(Table1[[#This Row],[Store ID]],Table3[[Store ID]:[City]],4,FALSE)</f>
        <v>Los Angeles</v>
      </c>
      <c r="L2045" t="str">
        <f>VLOOKUP(Table1[[#This Row],[Product Code]],Table4[[Product Code]:[Brand]],5,FALSE)</f>
        <v>VoltEdge</v>
      </c>
      <c r="M2045" t="str">
        <f>VLOOKUP(Table1[[#This Row],[Product Code]],Table4[[Product Code]:[Product Category]],3,FALSE)</f>
        <v>Laptops</v>
      </c>
      <c r="N2045" t="str">
        <f>_xlfn.XLOOKUP(Table1[[#This Row],[Product Code]],Table4[Product Code],Table4[Subcategory])</f>
        <v>Ultrabooks</v>
      </c>
    </row>
    <row r="2046" spans="2:14" x14ac:dyDescent="0.3">
      <c r="B2046" s="26" t="s">
        <v>14</v>
      </c>
      <c r="C2046" s="26" t="str">
        <f>IF(_xlfn.XLOOKUP(TRIM(Table1[[#This Row],[Store ID]]), 'Stores Details'!B2048:B2067, 'Stores Details'!G2048:G2067, "") = "Inactive", "Yes", "No")</f>
        <v>No</v>
      </c>
      <c r="D2046" s="14" t="s">
        <v>56</v>
      </c>
      <c r="E2046" s="51">
        <v>45352</v>
      </c>
      <c r="F2046" s="14">
        <v>23</v>
      </c>
      <c r="G2046" s="17">
        <v>8799.34</v>
      </c>
      <c r="H2046" s="27">
        <v>6953.5899999999992</v>
      </c>
      <c r="I2046">
        <f>YEAR(Table1[[#This Row],[Date]])</f>
        <v>2024</v>
      </c>
      <c r="J2046" t="str">
        <f>"Q" &amp; ROUNDUP(MONTH(Table1[[#This Row],[Date]])/3, 0) &amp; "'" &amp; RIGHT(YEAR(Table1[[#This Row],[Date]]), 2)</f>
        <v>Q1'24</v>
      </c>
      <c r="K2046" t="str">
        <f>VLOOKUP(Table1[[#This Row],[Store ID]],Table3[[Store ID]:[City]],4,FALSE)</f>
        <v>Los Angeles</v>
      </c>
      <c r="L2046" t="str">
        <f>VLOOKUP(Table1[[#This Row],[Product Code]],Table4[[Product Code]:[Brand]],5,FALSE)</f>
        <v>Samsung</v>
      </c>
      <c r="M2046" t="str">
        <f>VLOOKUP(Table1[[#This Row],[Product Code]],Table4[[Product Code]:[Product Category]],3,FALSE)</f>
        <v>Gaming Consoles</v>
      </c>
      <c r="N2046" t="str">
        <f>_xlfn.XLOOKUP(Table1[[#This Row],[Product Code]],Table4[Product Code],Table4[Subcategory])</f>
        <v>VR Headsets</v>
      </c>
    </row>
    <row r="2047" spans="2:14" x14ac:dyDescent="0.3">
      <c r="B2047" s="26" t="s">
        <v>19</v>
      </c>
      <c r="C2047" s="26" t="str">
        <f>IF(_xlfn.XLOOKUP(TRIM(Table1[[#This Row],[Store ID]]), 'Stores Details'!B2049:B2068, 'Stores Details'!G2049:G2068, "") = "Inactive", "Yes", "No")</f>
        <v>No</v>
      </c>
      <c r="D2047" s="14" t="s">
        <v>15</v>
      </c>
      <c r="E2047" s="51">
        <v>45324</v>
      </c>
      <c r="F2047" s="14">
        <v>12</v>
      </c>
      <c r="G2047" s="17">
        <v>6748.92</v>
      </c>
      <c r="H2047" s="27">
        <v>5153.16</v>
      </c>
      <c r="I2047">
        <f>YEAR(Table1[[#This Row],[Date]])</f>
        <v>2024</v>
      </c>
      <c r="J2047" t="str">
        <f>"Q" &amp; ROUNDUP(MONTH(Table1[[#This Row],[Date]])/3, 0) &amp; "'" &amp; RIGHT(YEAR(Table1[[#This Row],[Date]]), 2)</f>
        <v>Q1'24</v>
      </c>
      <c r="K2047" t="str">
        <f>VLOOKUP(Table1[[#This Row],[Store ID]],Table3[[Store ID]:[City]],4,FALSE)</f>
        <v>Honolulu</v>
      </c>
      <c r="L2047" t="str">
        <f>VLOOKUP(Table1[[#This Row],[Product Code]],Table4[[Product Code]:[Brand]],5,FALSE)</f>
        <v>Bose</v>
      </c>
      <c r="M2047" t="str">
        <f>VLOOKUP(Table1[[#This Row],[Product Code]],Table4[[Product Code]:[Product Category]],3,FALSE)</f>
        <v>Accessories</v>
      </c>
      <c r="N2047" t="str">
        <f>_xlfn.XLOOKUP(Table1[[#This Row],[Product Code]],Table4[Product Code],Table4[Subcategory])</f>
        <v>Mice</v>
      </c>
    </row>
    <row r="2048" spans="2:14" x14ac:dyDescent="0.3">
      <c r="B2048" s="26" t="s">
        <v>21</v>
      </c>
      <c r="C2048" s="26" t="str">
        <f>IF(_xlfn.XLOOKUP(TRIM(Table1[[#This Row],[Store ID]]), 'Stores Details'!B2050:B2069, 'Stores Details'!G2050:G2069, "") = "Inactive", "Yes", "No")</f>
        <v>No</v>
      </c>
      <c r="D2048" s="14" t="s">
        <v>57</v>
      </c>
      <c r="E2048" s="51">
        <v>45163</v>
      </c>
      <c r="F2048" s="14">
        <v>14</v>
      </c>
      <c r="G2048" s="17">
        <v>12368.86</v>
      </c>
      <c r="H2048" s="27">
        <v>8625.26</v>
      </c>
      <c r="I2048">
        <f>YEAR(Table1[[#This Row],[Date]])</f>
        <v>2023</v>
      </c>
      <c r="J2048" t="str">
        <f>"Q" &amp; ROUNDUP(MONTH(Table1[[#This Row],[Date]])/3, 0) &amp; "'" &amp; RIGHT(YEAR(Table1[[#This Row],[Date]]), 2)</f>
        <v>Q3'23</v>
      </c>
      <c r="K2048" t="str">
        <f>VLOOKUP(Table1[[#This Row],[Store ID]],Table3[[Store ID]:[City]],4,FALSE)</f>
        <v>Raleigh</v>
      </c>
      <c r="L2048" t="str">
        <f>VLOOKUP(Table1[[#This Row],[Product Code]],Table4[[Product Code]:[Brand]],5,FALSE)</f>
        <v>Bose</v>
      </c>
      <c r="M2048" t="str">
        <f>VLOOKUP(Table1[[#This Row],[Product Code]],Table4[[Product Code]:[Product Category]],3,FALSE)</f>
        <v>Headphones</v>
      </c>
      <c r="N2048" t="str">
        <f>_xlfn.XLOOKUP(Table1[[#This Row],[Product Code]],Table4[Product Code],Table4[Subcategory])</f>
        <v>Noise-Canceling Over-Ear</v>
      </c>
    </row>
    <row r="2049" spans="2:14" x14ac:dyDescent="0.3">
      <c r="B2049" s="26" t="s">
        <v>30</v>
      </c>
      <c r="C2049" s="26" t="str">
        <f>IF(_xlfn.XLOOKUP(TRIM(Table1[[#This Row],[Store ID]]), 'Stores Details'!B2051:B2070, 'Stores Details'!G2051:G2070, "") = "Inactive", "Yes", "No")</f>
        <v>No</v>
      </c>
      <c r="D2049" s="14" t="s">
        <v>59</v>
      </c>
      <c r="E2049" s="51">
        <v>45014</v>
      </c>
      <c r="F2049" s="14">
        <v>27</v>
      </c>
      <c r="G2049" s="17">
        <v>5276.6100000000006</v>
      </c>
      <c r="H2049" s="27">
        <v>3940.6499999999996</v>
      </c>
      <c r="I2049">
        <f>YEAR(Table1[[#This Row],[Date]])</f>
        <v>2023</v>
      </c>
      <c r="J2049" t="str">
        <f>"Q" &amp; ROUNDUP(MONTH(Table1[[#This Row],[Date]])/3, 0) &amp; "'" &amp; RIGHT(YEAR(Table1[[#This Row],[Date]]), 2)</f>
        <v>Q1'23</v>
      </c>
      <c r="K2049" t="str">
        <f>VLOOKUP(Table1[[#This Row],[Store ID]],Table3[[Store ID]:[City]],4,FALSE)</f>
        <v>Nashville</v>
      </c>
      <c r="L2049" t="str">
        <f>VLOOKUP(Table1[[#This Row],[Product Code]],Table4[[Product Code]:[Brand]],5,FALSE)</f>
        <v>ASUS</v>
      </c>
      <c r="M2049" t="str">
        <f>VLOOKUP(Table1[[#This Row],[Product Code]],Table4[[Product Code]:[Product Category]],3,FALSE)</f>
        <v>Headphones</v>
      </c>
      <c r="N2049" t="str">
        <f>_xlfn.XLOOKUP(Table1[[#This Row],[Product Code]],Table4[Product Code],Table4[Subcategory])</f>
        <v>Wireless Earbuds</v>
      </c>
    </row>
    <row r="2050" spans="2:14" x14ac:dyDescent="0.3">
      <c r="B2050" s="26" t="s">
        <v>16</v>
      </c>
      <c r="C2050" s="26" t="str">
        <f>IF(_xlfn.XLOOKUP(TRIM(Table1[[#This Row],[Store ID]]), 'Stores Details'!B2052:B2071, 'Stores Details'!G2052:G2071, "") = "Inactive", "Yes", "No")</f>
        <v>No</v>
      </c>
      <c r="D2050" s="14" t="s">
        <v>44</v>
      </c>
      <c r="E2050" s="51">
        <v>45501</v>
      </c>
      <c r="F2050" s="14">
        <v>20</v>
      </c>
      <c r="G2050" s="17">
        <v>18941</v>
      </c>
      <c r="H2050" s="27">
        <v>13347.6</v>
      </c>
      <c r="I2050">
        <f>YEAR(Table1[[#This Row],[Date]])</f>
        <v>2024</v>
      </c>
      <c r="J2050" t="str">
        <f>"Q" &amp; ROUNDUP(MONTH(Table1[[#This Row],[Date]])/3, 0) &amp; "'" &amp; RIGHT(YEAR(Table1[[#This Row],[Date]]), 2)</f>
        <v>Q3'24</v>
      </c>
      <c r="K2050" t="str">
        <f>VLOOKUP(Table1[[#This Row],[Store ID]],Table3[[Store ID]:[City]],4,FALSE)</f>
        <v>Chicago</v>
      </c>
      <c r="L2050" t="str">
        <f>VLOOKUP(Table1[[#This Row],[Product Code]],Table4[[Product Code]:[Brand]],5,FALSE)</f>
        <v>Bose</v>
      </c>
      <c r="M2050" t="str">
        <f>VLOOKUP(Table1[[#This Row],[Product Code]],Table4[[Product Code]:[Product Category]],3,FALSE)</f>
        <v>Accessories</v>
      </c>
      <c r="N2050" t="str">
        <f>_xlfn.XLOOKUP(Table1[[#This Row],[Product Code]],Table4[Product Code],Table4[Subcategory])</f>
        <v>Keyboards</v>
      </c>
    </row>
    <row r="2051" spans="2:14" x14ac:dyDescent="0.3">
      <c r="B2051" s="26" t="s">
        <v>22</v>
      </c>
      <c r="C2051" s="26" t="str">
        <f>IF(_xlfn.XLOOKUP(TRIM(Table1[[#This Row],[Store ID]]), 'Stores Details'!B2053:B2072, 'Stores Details'!G2053:G2072, "") = "Inactive", "Yes", "No")</f>
        <v>No</v>
      </c>
      <c r="D2051" s="14" t="s">
        <v>59</v>
      </c>
      <c r="E2051" s="51">
        <v>45147</v>
      </c>
      <c r="F2051" s="14">
        <v>23</v>
      </c>
      <c r="G2051" s="17">
        <v>4494.8900000000003</v>
      </c>
      <c r="H2051" s="27">
        <v>3356.85</v>
      </c>
      <c r="I2051">
        <f>YEAR(Table1[[#This Row],[Date]])</f>
        <v>2023</v>
      </c>
      <c r="J2051" t="str">
        <f>"Q" &amp; ROUNDUP(MONTH(Table1[[#This Row],[Date]])/3, 0) &amp; "'" &amp; RIGHT(YEAR(Table1[[#This Row],[Date]]), 2)</f>
        <v>Q3'23</v>
      </c>
      <c r="K2051" t="str">
        <f>VLOOKUP(Table1[[#This Row],[Store ID]],Table3[[Store ID]:[City]],4,FALSE)</f>
        <v>Detroit</v>
      </c>
      <c r="L2051" t="str">
        <f>VLOOKUP(Table1[[#This Row],[Product Code]],Table4[[Product Code]:[Brand]],5,FALSE)</f>
        <v>ASUS</v>
      </c>
      <c r="M2051" t="str">
        <f>VLOOKUP(Table1[[#This Row],[Product Code]],Table4[[Product Code]:[Product Category]],3,FALSE)</f>
        <v>Headphones</v>
      </c>
      <c r="N2051" t="str">
        <f>_xlfn.XLOOKUP(Table1[[#This Row],[Product Code]],Table4[Product Code],Table4[Subcategory])</f>
        <v>Wireless Earbuds</v>
      </c>
    </row>
    <row r="2052" spans="2:14" x14ac:dyDescent="0.3">
      <c r="B2052" s="26" t="s">
        <v>17</v>
      </c>
      <c r="C2052" s="26" t="str">
        <f>IF(_xlfn.XLOOKUP(TRIM(Table1[[#This Row],[Store ID]]), 'Stores Details'!B2054:B2073, 'Stores Details'!G2054:G2073, "") = "Inactive", "Yes", "No")</f>
        <v>No</v>
      </c>
      <c r="D2052" s="14" t="s">
        <v>68</v>
      </c>
      <c r="E2052" s="51">
        <v>45478</v>
      </c>
      <c r="F2052" s="14">
        <v>17</v>
      </c>
      <c r="G2052" s="17">
        <v>17745.960000000003</v>
      </c>
      <c r="H2052" s="27">
        <v>10948.68</v>
      </c>
      <c r="I2052">
        <f>YEAR(Table1[[#This Row],[Date]])</f>
        <v>2024</v>
      </c>
      <c r="J2052" t="str">
        <f>"Q" &amp; ROUNDUP(MONTH(Table1[[#This Row],[Date]])/3, 0) &amp; "'" &amp; RIGHT(YEAR(Table1[[#This Row],[Date]]), 2)</f>
        <v>Q3'24</v>
      </c>
      <c r="K2052" t="str">
        <f>VLOOKUP(Table1[[#This Row],[Store ID]],Table3[[Store ID]:[City]],4,FALSE)</f>
        <v>Richmond</v>
      </c>
      <c r="L2052" t="str">
        <f>VLOOKUP(Table1[[#This Row],[Product Code]],Table4[[Product Code]:[Brand]],5,FALSE)</f>
        <v>Apple</v>
      </c>
      <c r="M2052" t="str">
        <f>VLOOKUP(Table1[[#This Row],[Product Code]],Table4[[Product Code]:[Product Category]],3,FALSE)</f>
        <v>Gaming Consoles</v>
      </c>
      <c r="N2052" t="str">
        <f>_xlfn.XLOOKUP(Table1[[#This Row],[Product Code]],Table4[Product Code],Table4[Subcategory])</f>
        <v>VR Headsets</v>
      </c>
    </row>
    <row r="2053" spans="2:14" x14ac:dyDescent="0.3">
      <c r="B2053" s="26" t="s">
        <v>17</v>
      </c>
      <c r="C2053" s="26" t="str">
        <f>IF(_xlfn.XLOOKUP(TRIM(Table1[[#This Row],[Store ID]]), 'Stores Details'!B2055:B2074, 'Stores Details'!G2055:G2074, "") = "Inactive", "Yes", "No")</f>
        <v>No</v>
      </c>
      <c r="D2053" s="14" t="s">
        <v>75</v>
      </c>
      <c r="E2053" s="51">
        <v>45234</v>
      </c>
      <c r="F2053" s="14">
        <v>27</v>
      </c>
      <c r="G2053" s="17">
        <v>4402.3500000000004</v>
      </c>
      <c r="H2053" s="27">
        <v>3404.97</v>
      </c>
      <c r="I2053">
        <f>YEAR(Table1[[#This Row],[Date]])</f>
        <v>2023</v>
      </c>
      <c r="J2053" t="str">
        <f>"Q" &amp; ROUNDUP(MONTH(Table1[[#This Row],[Date]])/3, 0) &amp; "'" &amp; RIGHT(YEAR(Table1[[#This Row],[Date]]), 2)</f>
        <v>Q4'23</v>
      </c>
      <c r="K2053" t="str">
        <f>VLOOKUP(Table1[[#This Row],[Store ID]],Table3[[Store ID]:[City]],4,FALSE)</f>
        <v>Richmond</v>
      </c>
      <c r="L2053" t="str">
        <f>VLOOKUP(Table1[[#This Row],[Product Code]],Table4[[Product Code]:[Brand]],5,FALSE)</f>
        <v>VoltEdge</v>
      </c>
      <c r="M2053" t="str">
        <f>VLOOKUP(Table1[[#This Row],[Product Code]],Table4[[Product Code]:[Product Category]],3,FALSE)</f>
        <v>Accessories</v>
      </c>
      <c r="N2053" t="str">
        <f>_xlfn.XLOOKUP(Table1[[#This Row],[Product Code]],Table4[Product Code],Table4[Subcategory])</f>
        <v>Keyboards</v>
      </c>
    </row>
    <row r="2054" spans="2:14" x14ac:dyDescent="0.3">
      <c r="B2054" s="26" t="s">
        <v>27</v>
      </c>
      <c r="C2054" s="26" t="str">
        <f>IF(_xlfn.XLOOKUP(TRIM(Table1[[#This Row],[Store ID]]), 'Stores Details'!B2056:B2075, 'Stores Details'!G2056:G2075, "") = "Inactive", "Yes", "No")</f>
        <v>No</v>
      </c>
      <c r="D2054" s="14" t="s">
        <v>37</v>
      </c>
      <c r="E2054" s="51">
        <v>45637</v>
      </c>
      <c r="F2054" s="14">
        <v>34</v>
      </c>
      <c r="G2054" s="17">
        <v>50029.64</v>
      </c>
      <c r="H2054" s="27">
        <v>33852.1</v>
      </c>
      <c r="I2054">
        <f>YEAR(Table1[[#This Row],[Date]])</f>
        <v>2024</v>
      </c>
      <c r="J2054" t="str">
        <f>"Q" &amp; ROUNDUP(MONTH(Table1[[#This Row],[Date]])/3, 0) &amp; "'" &amp; RIGHT(YEAR(Table1[[#This Row],[Date]]), 2)</f>
        <v>Q4'24</v>
      </c>
      <c r="K2054" t="str">
        <f>VLOOKUP(Table1[[#This Row],[Store ID]],Table3[[Store ID]:[City]],4,FALSE)</f>
        <v>New York</v>
      </c>
      <c r="L2054" t="str">
        <f>VLOOKUP(Table1[[#This Row],[Product Code]],Table4[[Product Code]:[Brand]],5,FALSE)</f>
        <v>VoltEdge</v>
      </c>
      <c r="M2054" t="str">
        <f>VLOOKUP(Table1[[#This Row],[Product Code]],Table4[[Product Code]:[Product Category]],3,FALSE)</f>
        <v>Smart Gadgets</v>
      </c>
      <c r="N2054" t="str">
        <f>_xlfn.XLOOKUP(Table1[[#This Row],[Product Code]],Table4[Product Code],Table4[Subcategory])</f>
        <v>Fitness Bands</v>
      </c>
    </row>
    <row r="2055" spans="2:14" x14ac:dyDescent="0.3">
      <c r="B2055" s="26" t="s">
        <v>30</v>
      </c>
      <c r="C2055" s="26" t="str">
        <f>IF(_xlfn.XLOOKUP(TRIM(Table1[[#This Row],[Store ID]]), 'Stores Details'!B2057:B2076, 'Stores Details'!G2057:G2076, "") = "Inactive", "Yes", "No")</f>
        <v>No</v>
      </c>
      <c r="D2055" s="14" t="s">
        <v>34</v>
      </c>
      <c r="E2055" s="51">
        <v>45570</v>
      </c>
      <c r="F2055" s="14">
        <v>35</v>
      </c>
      <c r="G2055" s="17">
        <v>11310.25</v>
      </c>
      <c r="H2055" s="27">
        <v>6995.1</v>
      </c>
      <c r="I2055">
        <f>YEAR(Table1[[#This Row],[Date]])</f>
        <v>2024</v>
      </c>
      <c r="J2055" t="str">
        <f>"Q" &amp; ROUNDUP(MONTH(Table1[[#This Row],[Date]])/3, 0) &amp; "'" &amp; RIGHT(YEAR(Table1[[#This Row],[Date]]), 2)</f>
        <v>Q4'24</v>
      </c>
      <c r="K2055" t="str">
        <f>VLOOKUP(Table1[[#This Row],[Store ID]],Table3[[Store ID]:[City]],4,FALSE)</f>
        <v>Nashville</v>
      </c>
      <c r="L2055" t="str">
        <f>VLOOKUP(Table1[[#This Row],[Product Code]],Table4[[Product Code]:[Brand]],5,FALSE)</f>
        <v>Samsung</v>
      </c>
      <c r="M2055" t="str">
        <f>VLOOKUP(Table1[[#This Row],[Product Code]],Table4[[Product Code]:[Product Category]],3,FALSE)</f>
        <v>Gaming Consoles</v>
      </c>
      <c r="N2055" t="str">
        <f>_xlfn.XLOOKUP(Table1[[#This Row],[Product Code]],Table4[Product Code],Table4[Subcategory])</f>
        <v>Game Consoles</v>
      </c>
    </row>
    <row r="2056" spans="2:14" x14ac:dyDescent="0.3">
      <c r="B2056" s="26" t="s">
        <v>27</v>
      </c>
      <c r="C2056" s="26" t="str">
        <f>IF(_xlfn.XLOOKUP(TRIM(Table1[[#This Row],[Store ID]]), 'Stores Details'!B2058:B2077, 'Stores Details'!G2058:G2077, "") = "Inactive", "Yes", "No")</f>
        <v>No</v>
      </c>
      <c r="D2056" s="14" t="s">
        <v>74</v>
      </c>
      <c r="E2056" s="51">
        <v>45562</v>
      </c>
      <c r="F2056" s="14">
        <v>27</v>
      </c>
      <c r="G2056" s="17">
        <v>30539.969999999998</v>
      </c>
      <c r="H2056" s="27">
        <v>25351.65</v>
      </c>
      <c r="I2056">
        <f>YEAR(Table1[[#This Row],[Date]])</f>
        <v>2024</v>
      </c>
      <c r="J2056" t="str">
        <f>"Q" &amp; ROUNDUP(MONTH(Table1[[#This Row],[Date]])/3, 0) &amp; "'" &amp; RIGHT(YEAR(Table1[[#This Row],[Date]]), 2)</f>
        <v>Q3'24</v>
      </c>
      <c r="K2056" t="str">
        <f>VLOOKUP(Table1[[#This Row],[Store ID]],Table3[[Store ID]:[City]],4,FALSE)</f>
        <v>New York</v>
      </c>
      <c r="L2056" t="str">
        <f>VLOOKUP(Table1[[#This Row],[Product Code]],Table4[[Product Code]:[Brand]],5,FALSE)</f>
        <v>VoltEdge</v>
      </c>
      <c r="M2056" t="str">
        <f>VLOOKUP(Table1[[#This Row],[Product Code]],Table4[[Product Code]:[Product Category]],3,FALSE)</f>
        <v>Gaming Consoles</v>
      </c>
      <c r="N2056" t="str">
        <f>_xlfn.XLOOKUP(Table1[[#This Row],[Product Code]],Table4[Product Code],Table4[Subcategory])</f>
        <v>Gaming Headsets</v>
      </c>
    </row>
    <row r="2057" spans="2:14" x14ac:dyDescent="0.3">
      <c r="B2057" s="26" t="s">
        <v>80</v>
      </c>
      <c r="C2057" s="26" t="str">
        <f>IF(_xlfn.XLOOKUP(TRIM(Table1[[#This Row],[Store ID]]), 'Stores Details'!B2059:B2078, 'Stores Details'!G2059:G2078, "") = "Inactive", "Yes", "No")</f>
        <v>No</v>
      </c>
      <c r="D2057" s="14" t="s">
        <v>50</v>
      </c>
      <c r="E2057" s="51">
        <v>44929</v>
      </c>
      <c r="F2057" s="14">
        <v>1</v>
      </c>
      <c r="G2057" s="17">
        <v>1</v>
      </c>
      <c r="H2057" s="27">
        <v>1</v>
      </c>
      <c r="I2057">
        <f>YEAR(Table1[[#This Row],[Date]])</f>
        <v>2023</v>
      </c>
      <c r="J2057" t="str">
        <f>"Q" &amp; ROUNDUP(MONTH(Table1[[#This Row],[Date]])/3, 0) &amp; "'" &amp; RIGHT(YEAR(Table1[[#This Row],[Date]]), 2)</f>
        <v>Q1'23</v>
      </c>
      <c r="K2057" t="str">
        <f>VLOOKUP(Table1[[#This Row],[Store ID]],Table3[[Store ID]:[City]],4,FALSE)</f>
        <v>Kansas City</v>
      </c>
      <c r="L2057" t="str">
        <f>VLOOKUP(Table1[[#This Row],[Product Code]],Table4[[Product Code]:[Brand]],5,FALSE)</f>
        <v>VoltEdge</v>
      </c>
      <c r="M2057" t="str">
        <f>VLOOKUP(Table1[[#This Row],[Product Code]],Table4[[Product Code]:[Product Category]],3,FALSE)</f>
        <v>Smart Gadgets</v>
      </c>
      <c r="N2057" t="str">
        <f>_xlfn.XLOOKUP(Table1[[#This Row],[Product Code]],Table4[Product Code],Table4[Subcategory])</f>
        <v>Fitness Bands</v>
      </c>
    </row>
    <row r="2058" spans="2:14" x14ac:dyDescent="0.3">
      <c r="B2058" s="26" t="s">
        <v>19</v>
      </c>
      <c r="C2058" s="26" t="str">
        <f>IF(_xlfn.XLOOKUP(TRIM(Table1[[#This Row],[Store ID]]), 'Stores Details'!B2060:B2079, 'Stores Details'!G2060:G2079, "") = "Inactive", "Yes", "No")</f>
        <v>No</v>
      </c>
      <c r="D2058" s="14" t="s">
        <v>60</v>
      </c>
      <c r="E2058" s="51">
        <v>45627</v>
      </c>
      <c r="F2058" s="14">
        <v>26</v>
      </c>
      <c r="G2058" s="17">
        <v>5613.1399999999994</v>
      </c>
      <c r="H2058" s="27">
        <v>4063.0200000000004</v>
      </c>
      <c r="I2058">
        <f>YEAR(Table1[[#This Row],[Date]])</f>
        <v>2024</v>
      </c>
      <c r="J2058" t="str">
        <f>"Q" &amp; ROUNDUP(MONTH(Table1[[#This Row],[Date]])/3, 0) &amp; "'" &amp; RIGHT(YEAR(Table1[[#This Row],[Date]]), 2)</f>
        <v>Q4'24</v>
      </c>
      <c r="K2058" t="str">
        <f>VLOOKUP(Table1[[#This Row],[Store ID]],Table3[[Store ID]:[City]],4,FALSE)</f>
        <v>Honolulu</v>
      </c>
      <c r="L2058" t="str">
        <f>VLOOKUP(Table1[[#This Row],[Product Code]],Table4[[Product Code]:[Brand]],5,FALSE)</f>
        <v>Dell</v>
      </c>
      <c r="M2058" t="str">
        <f>VLOOKUP(Table1[[#This Row],[Product Code]],Table4[[Product Code]:[Product Category]],3,FALSE)</f>
        <v>Accessories</v>
      </c>
      <c r="N2058" t="str">
        <f>_xlfn.XLOOKUP(Table1[[#This Row],[Product Code]],Table4[Product Code],Table4[Subcategory])</f>
        <v>Chargers</v>
      </c>
    </row>
    <row r="2059" spans="2:14" x14ac:dyDescent="0.3">
      <c r="B2059" s="26" t="s">
        <v>18</v>
      </c>
      <c r="C2059" s="26" t="str">
        <f>IF(_xlfn.XLOOKUP(TRIM(Table1[[#This Row],[Store ID]]), 'Stores Details'!B2061:B2080, 'Stores Details'!G2061:G2080, "") = "Inactive", "Yes", "No")</f>
        <v>No</v>
      </c>
      <c r="D2059" s="14" t="s">
        <v>57</v>
      </c>
      <c r="E2059" s="51">
        <v>44971</v>
      </c>
      <c r="F2059" s="14">
        <v>15</v>
      </c>
      <c r="G2059" s="17">
        <v>13252.35</v>
      </c>
      <c r="H2059" s="27">
        <v>9241.35</v>
      </c>
      <c r="I2059">
        <f>YEAR(Table1[[#This Row],[Date]])</f>
        <v>2023</v>
      </c>
      <c r="J2059" t="str">
        <f>"Q" &amp; ROUNDUP(MONTH(Table1[[#This Row],[Date]])/3, 0) &amp; "'" &amp; RIGHT(YEAR(Table1[[#This Row],[Date]]), 2)</f>
        <v>Q1'23</v>
      </c>
      <c r="K2059" t="str">
        <f>VLOOKUP(Table1[[#This Row],[Store ID]],Table3[[Store ID]:[City]],4,FALSE)</f>
        <v>Minneapolis</v>
      </c>
      <c r="L2059" t="str">
        <f>VLOOKUP(Table1[[#This Row],[Product Code]],Table4[[Product Code]:[Brand]],5,FALSE)</f>
        <v>Bose</v>
      </c>
      <c r="M2059" t="str">
        <f>VLOOKUP(Table1[[#This Row],[Product Code]],Table4[[Product Code]:[Product Category]],3,FALSE)</f>
        <v>Headphones</v>
      </c>
      <c r="N2059" t="str">
        <f>_xlfn.XLOOKUP(Table1[[#This Row],[Product Code]],Table4[Product Code],Table4[Subcategory])</f>
        <v>Noise-Canceling Over-Ear</v>
      </c>
    </row>
    <row r="2060" spans="2:14" x14ac:dyDescent="0.3">
      <c r="B2060" s="26" t="s">
        <v>27</v>
      </c>
      <c r="C2060" s="26" t="str">
        <f>IF(_xlfn.XLOOKUP(TRIM(Table1[[#This Row],[Store ID]]), 'Stores Details'!B2062:B2081, 'Stores Details'!G2062:G2081, "") = "Inactive", "Yes", "No")</f>
        <v>No</v>
      </c>
      <c r="D2060" s="14" t="s">
        <v>61</v>
      </c>
      <c r="E2060" s="51">
        <v>45235</v>
      </c>
      <c r="F2060" s="14">
        <v>27</v>
      </c>
      <c r="G2060" s="17">
        <v>9569.34</v>
      </c>
      <c r="H2060" s="27">
        <v>6832.62</v>
      </c>
      <c r="I2060">
        <f>YEAR(Table1[[#This Row],[Date]])</f>
        <v>2023</v>
      </c>
      <c r="J2060" t="str">
        <f>"Q" &amp; ROUNDUP(MONTH(Table1[[#This Row],[Date]])/3, 0) &amp; "'" &amp; RIGHT(YEAR(Table1[[#This Row],[Date]]), 2)</f>
        <v>Q4'23</v>
      </c>
      <c r="K2060" t="str">
        <f>VLOOKUP(Table1[[#This Row],[Store ID]],Table3[[Store ID]:[City]],4,FALSE)</f>
        <v>New York</v>
      </c>
      <c r="L2060" t="str">
        <f>VLOOKUP(Table1[[#This Row],[Product Code]],Table4[[Product Code]:[Brand]],5,FALSE)</f>
        <v>VoltEdge</v>
      </c>
      <c r="M2060" t="str">
        <f>VLOOKUP(Table1[[#This Row],[Product Code]],Table4[[Product Code]:[Product Category]],3,FALSE)</f>
        <v>Headphones</v>
      </c>
      <c r="N2060" t="str">
        <f>_xlfn.XLOOKUP(Table1[[#This Row],[Product Code]],Table4[Product Code],Table4[Subcategory])</f>
        <v>Wired Headphones</v>
      </c>
    </row>
    <row r="2061" spans="2:14" x14ac:dyDescent="0.3">
      <c r="B2061" s="26" t="s">
        <v>24</v>
      </c>
      <c r="C2061" s="26" t="str">
        <f>IF(_xlfn.XLOOKUP(TRIM(Table1[[#This Row],[Store ID]]), 'Stores Details'!B2063:B2082, 'Stores Details'!G2063:G2082, "") = "Inactive", "Yes", "No")</f>
        <v>No</v>
      </c>
      <c r="D2061" s="14" t="s">
        <v>42</v>
      </c>
      <c r="E2061" s="51">
        <v>45505</v>
      </c>
      <c r="F2061" s="14">
        <v>9</v>
      </c>
      <c r="G2061" s="17">
        <v>11480.49</v>
      </c>
      <c r="H2061" s="27">
        <v>7158.51</v>
      </c>
      <c r="I2061">
        <f>YEAR(Table1[[#This Row],[Date]])</f>
        <v>2024</v>
      </c>
      <c r="J2061" t="str">
        <f>"Q" &amp; ROUNDUP(MONTH(Table1[[#This Row],[Date]])/3, 0) &amp; "'" &amp; RIGHT(YEAR(Table1[[#This Row],[Date]]), 2)</f>
        <v>Q3'24</v>
      </c>
      <c r="K2061" t="str">
        <f>VLOOKUP(Table1[[#This Row],[Store ID]],Table3[[Store ID]:[City]],4,FALSE)</f>
        <v>Atlanta</v>
      </c>
      <c r="L2061" t="str">
        <f>VLOOKUP(Table1[[#This Row],[Product Code]],Table4[[Product Code]:[Brand]],5,FALSE)</f>
        <v>Dell</v>
      </c>
      <c r="M2061" t="str">
        <f>VLOOKUP(Table1[[#This Row],[Product Code]],Table4[[Product Code]:[Product Category]],3,FALSE)</f>
        <v>Headphones</v>
      </c>
      <c r="N2061" t="str">
        <f>_xlfn.XLOOKUP(Table1[[#This Row],[Product Code]],Table4[Product Code],Table4[Subcategory])</f>
        <v>Wired Headphones</v>
      </c>
    </row>
    <row r="2062" spans="2:14" x14ac:dyDescent="0.3">
      <c r="B2062" s="26" t="s">
        <v>27</v>
      </c>
      <c r="C2062" s="26" t="str">
        <f>IF(_xlfn.XLOOKUP(TRIM(Table1[[#This Row],[Store ID]]), 'Stores Details'!B2064:B2083, 'Stores Details'!G2064:G2083, "") = "Inactive", "Yes", "No")</f>
        <v>No</v>
      </c>
      <c r="D2062" s="14" t="s">
        <v>42</v>
      </c>
      <c r="E2062" s="51">
        <v>45518</v>
      </c>
      <c r="F2062" s="14">
        <v>13</v>
      </c>
      <c r="G2062" s="17">
        <v>16582.93</v>
      </c>
      <c r="H2062" s="27">
        <v>10340.07</v>
      </c>
      <c r="I2062">
        <f>YEAR(Table1[[#This Row],[Date]])</f>
        <v>2024</v>
      </c>
      <c r="J2062" t="str">
        <f>"Q" &amp; ROUNDUP(MONTH(Table1[[#This Row],[Date]])/3, 0) &amp; "'" &amp; RIGHT(YEAR(Table1[[#This Row],[Date]]), 2)</f>
        <v>Q3'24</v>
      </c>
      <c r="K2062" t="str">
        <f>VLOOKUP(Table1[[#This Row],[Store ID]],Table3[[Store ID]:[City]],4,FALSE)</f>
        <v>New York</v>
      </c>
      <c r="L2062" t="str">
        <f>VLOOKUP(Table1[[#This Row],[Product Code]],Table4[[Product Code]:[Brand]],5,FALSE)</f>
        <v>Dell</v>
      </c>
      <c r="M2062" t="str">
        <f>VLOOKUP(Table1[[#This Row],[Product Code]],Table4[[Product Code]:[Product Category]],3,FALSE)</f>
        <v>Headphones</v>
      </c>
      <c r="N2062" t="str">
        <f>_xlfn.XLOOKUP(Table1[[#This Row],[Product Code]],Table4[Product Code],Table4[Subcategory])</f>
        <v>Wired Headphones</v>
      </c>
    </row>
    <row r="2063" spans="2:14" x14ac:dyDescent="0.3">
      <c r="B2063" s="26" t="s">
        <v>27</v>
      </c>
      <c r="C2063" s="26" t="str">
        <f>IF(_xlfn.XLOOKUP(TRIM(Table1[[#This Row],[Store ID]]), 'Stores Details'!B2065:B2084, 'Stores Details'!G2065:G2084, "") = "Inactive", "Yes", "No")</f>
        <v>No</v>
      </c>
      <c r="D2063" s="14" t="s">
        <v>78</v>
      </c>
      <c r="E2063" s="51">
        <v>45244</v>
      </c>
      <c r="F2063" s="14">
        <v>29</v>
      </c>
      <c r="G2063" s="17">
        <v>3890.3500000000004</v>
      </c>
      <c r="H2063" s="27">
        <v>3213.7799999999997</v>
      </c>
      <c r="I2063">
        <f>YEAR(Table1[[#This Row],[Date]])</f>
        <v>2023</v>
      </c>
      <c r="J2063" t="str">
        <f>"Q" &amp; ROUNDUP(MONTH(Table1[[#This Row],[Date]])/3, 0) &amp; "'" &amp; RIGHT(YEAR(Table1[[#This Row],[Date]]), 2)</f>
        <v>Q4'23</v>
      </c>
      <c r="K2063" t="str">
        <f>VLOOKUP(Table1[[#This Row],[Store ID]],Table3[[Store ID]:[City]],4,FALSE)</f>
        <v>New York</v>
      </c>
      <c r="L2063" t="str">
        <f>VLOOKUP(Table1[[#This Row],[Product Code]],Table4[[Product Code]:[Brand]],5,FALSE)</f>
        <v>VoltEdge</v>
      </c>
      <c r="M2063" t="str">
        <f>VLOOKUP(Table1[[#This Row],[Product Code]],Table4[[Product Code]:[Product Category]],3,FALSE)</f>
        <v>Accessories</v>
      </c>
      <c r="N2063" t="str">
        <f>_xlfn.XLOOKUP(Table1[[#This Row],[Product Code]],Table4[Product Code],Table4[Subcategory])</f>
        <v>Laptop Sleeves</v>
      </c>
    </row>
    <row r="2064" spans="2:14" x14ac:dyDescent="0.3">
      <c r="B2064" s="26" t="s">
        <v>25</v>
      </c>
      <c r="C2064" s="26" t="str">
        <f>IF(_xlfn.XLOOKUP(TRIM(Table1[[#This Row],[Store ID]]), 'Stores Details'!B2066:B2085, 'Stores Details'!G2066:G2085, "") = "Inactive", "Yes", "No")</f>
        <v>No</v>
      </c>
      <c r="D2064" s="14" t="s">
        <v>32</v>
      </c>
      <c r="E2064" s="51">
        <v>45591</v>
      </c>
      <c r="F2064" s="14">
        <v>37</v>
      </c>
      <c r="G2064" s="17">
        <v>6770.2599999999993</v>
      </c>
      <c r="H2064" s="27">
        <v>5143.37</v>
      </c>
      <c r="I2064">
        <f>YEAR(Table1[[#This Row],[Date]])</f>
        <v>2024</v>
      </c>
      <c r="J2064" t="str">
        <f>"Q" &amp; ROUNDUP(MONTH(Table1[[#This Row],[Date]])/3, 0) &amp; "'" &amp; RIGHT(YEAR(Table1[[#This Row],[Date]]), 2)</f>
        <v>Q4'24</v>
      </c>
      <c r="K2064" t="str">
        <f>VLOOKUP(Table1[[#This Row],[Store ID]],Table3[[Store ID]:[City]],4,FALSE)</f>
        <v>Dallas</v>
      </c>
      <c r="L2064" t="str">
        <f>VLOOKUP(Table1[[#This Row],[Product Code]],Table4[[Product Code]:[Brand]],5,FALSE)</f>
        <v>Sony</v>
      </c>
      <c r="M2064" t="str">
        <f>VLOOKUP(Table1[[#This Row],[Product Code]],Table4[[Product Code]:[Product Category]],3,FALSE)</f>
        <v>Accessories</v>
      </c>
      <c r="N2064" t="str">
        <f>_xlfn.XLOOKUP(Table1[[#This Row],[Product Code]],Table4[Product Code],Table4[Subcategory])</f>
        <v>Chargers</v>
      </c>
    </row>
    <row r="2065" spans="2:14" x14ac:dyDescent="0.3">
      <c r="B2065" s="26" t="s">
        <v>22</v>
      </c>
      <c r="C2065" s="26" t="str">
        <f>IF(_xlfn.XLOOKUP(TRIM(Table1[[#This Row],[Store ID]]), 'Stores Details'!B2067:B2086, 'Stores Details'!G2067:G2086, "") = "Inactive", "Yes", "No")</f>
        <v>No</v>
      </c>
      <c r="D2065" s="14" t="s">
        <v>44</v>
      </c>
      <c r="E2065" s="51">
        <v>45508</v>
      </c>
      <c r="F2065" s="14">
        <v>4</v>
      </c>
      <c r="G2065" s="17">
        <v>3788.2</v>
      </c>
      <c r="H2065" s="27">
        <v>2669.52</v>
      </c>
      <c r="I2065">
        <f>YEAR(Table1[[#This Row],[Date]])</f>
        <v>2024</v>
      </c>
      <c r="J2065" t="str">
        <f>"Q" &amp; ROUNDUP(MONTH(Table1[[#This Row],[Date]])/3, 0) &amp; "'" &amp; RIGHT(YEAR(Table1[[#This Row],[Date]]), 2)</f>
        <v>Q3'24</v>
      </c>
      <c r="K2065" t="str">
        <f>VLOOKUP(Table1[[#This Row],[Store ID]],Table3[[Store ID]:[City]],4,FALSE)</f>
        <v>Detroit</v>
      </c>
      <c r="L2065" t="str">
        <f>VLOOKUP(Table1[[#This Row],[Product Code]],Table4[[Product Code]:[Brand]],5,FALSE)</f>
        <v>Bose</v>
      </c>
      <c r="M2065" t="str">
        <f>VLOOKUP(Table1[[#This Row],[Product Code]],Table4[[Product Code]:[Product Category]],3,FALSE)</f>
        <v>Accessories</v>
      </c>
      <c r="N2065" t="str">
        <f>_xlfn.XLOOKUP(Table1[[#This Row],[Product Code]],Table4[Product Code],Table4[Subcategory])</f>
        <v>Keyboards</v>
      </c>
    </row>
    <row r="2066" spans="2:14" x14ac:dyDescent="0.3">
      <c r="B2066" s="26" t="s">
        <v>14</v>
      </c>
      <c r="C2066" s="26" t="str">
        <f>IF(_xlfn.XLOOKUP(TRIM(Table1[[#This Row],[Store ID]]), 'Stores Details'!B2068:B2087, 'Stores Details'!G2068:G2087, "") = "Inactive", "Yes", "No")</f>
        <v>No</v>
      </c>
      <c r="D2066" s="14" t="s">
        <v>41</v>
      </c>
      <c r="E2066" s="51">
        <v>45447</v>
      </c>
      <c r="F2066" s="14">
        <v>2</v>
      </c>
      <c r="G2066" s="17">
        <v>961.4</v>
      </c>
      <c r="H2066" s="27">
        <v>603.88</v>
      </c>
      <c r="I2066">
        <f>YEAR(Table1[[#This Row],[Date]])</f>
        <v>2024</v>
      </c>
      <c r="J2066" t="str">
        <f>"Q" &amp; ROUNDUP(MONTH(Table1[[#This Row],[Date]])/3, 0) &amp; "'" &amp; RIGHT(YEAR(Table1[[#This Row],[Date]]), 2)</f>
        <v>Q2'24</v>
      </c>
      <c r="K2066" t="str">
        <f>VLOOKUP(Table1[[#This Row],[Store ID]],Table3[[Store ID]:[City]],4,FALSE)</f>
        <v>Los Angeles</v>
      </c>
      <c r="L2066" t="str">
        <f>VLOOKUP(Table1[[#This Row],[Product Code]],Table4[[Product Code]:[Brand]],5,FALSE)</f>
        <v>VoltEdge</v>
      </c>
      <c r="M2066" t="str">
        <f>VLOOKUP(Table1[[#This Row],[Product Code]],Table4[[Product Code]:[Product Category]],3,FALSE)</f>
        <v>Laptops</v>
      </c>
      <c r="N2066" t="str">
        <f>_xlfn.XLOOKUP(Table1[[#This Row],[Product Code]],Table4[Product Code],Table4[Subcategory])</f>
        <v>Gaming Laptops</v>
      </c>
    </row>
    <row r="2067" spans="2:14" x14ac:dyDescent="0.3">
      <c r="B2067" s="26" t="s">
        <v>14</v>
      </c>
      <c r="C2067" s="26" t="str">
        <f>IF(_xlfn.XLOOKUP(TRIM(Table1[[#This Row],[Store ID]]), 'Stores Details'!B2069:B2088, 'Stores Details'!G2069:G2088, "") = "Inactive", "Yes", "No")</f>
        <v>No</v>
      </c>
      <c r="D2067" s="14" t="s">
        <v>48</v>
      </c>
      <c r="E2067" s="51">
        <v>45530</v>
      </c>
      <c r="F2067" s="14">
        <v>1</v>
      </c>
      <c r="G2067" s="17">
        <v>806.66</v>
      </c>
      <c r="H2067" s="27">
        <v>481.04</v>
      </c>
      <c r="I2067">
        <f>YEAR(Table1[[#This Row],[Date]])</f>
        <v>2024</v>
      </c>
      <c r="J2067" t="str">
        <f>"Q" &amp; ROUNDUP(MONTH(Table1[[#This Row],[Date]])/3, 0) &amp; "'" &amp; RIGHT(YEAR(Table1[[#This Row],[Date]]), 2)</f>
        <v>Q3'24</v>
      </c>
      <c r="K2067" t="str">
        <f>VLOOKUP(Table1[[#This Row],[Store ID]],Table3[[Store ID]:[City]],4,FALSE)</f>
        <v>Los Angeles</v>
      </c>
      <c r="L2067" t="str">
        <f>VLOOKUP(Table1[[#This Row],[Product Code]],Table4[[Product Code]:[Brand]],5,FALSE)</f>
        <v>VoltEdge</v>
      </c>
      <c r="M2067" t="str">
        <f>VLOOKUP(Table1[[#This Row],[Product Code]],Table4[[Product Code]:[Product Category]],3,FALSE)</f>
        <v>Gaming Consoles</v>
      </c>
      <c r="N2067" t="str">
        <f>_xlfn.XLOOKUP(Table1[[#This Row],[Product Code]],Table4[Product Code],Table4[Subcategory])</f>
        <v>Game Consoles</v>
      </c>
    </row>
    <row r="2068" spans="2:14" x14ac:dyDescent="0.3">
      <c r="B2068" s="26" t="s">
        <v>14</v>
      </c>
      <c r="C2068" s="26" t="str">
        <f>IF(_xlfn.XLOOKUP(TRIM(Table1[[#This Row],[Store ID]]), 'Stores Details'!B2070:B2089, 'Stores Details'!G2070:G2089, "") = "Inactive", "Yes", "No")</f>
        <v>No</v>
      </c>
      <c r="D2068" s="14" t="s">
        <v>35</v>
      </c>
      <c r="E2068" s="51">
        <v>45494</v>
      </c>
      <c r="F2068" s="14">
        <v>18</v>
      </c>
      <c r="G2068" s="17">
        <v>7184.88</v>
      </c>
      <c r="H2068" s="27">
        <v>5429.5199999999995</v>
      </c>
      <c r="I2068">
        <f>YEAR(Table1[[#This Row],[Date]])</f>
        <v>2024</v>
      </c>
      <c r="J2068" t="str">
        <f>"Q" &amp; ROUNDUP(MONTH(Table1[[#This Row],[Date]])/3, 0) &amp; "'" &amp; RIGHT(YEAR(Table1[[#This Row],[Date]]), 2)</f>
        <v>Q3'24</v>
      </c>
      <c r="K2068" t="str">
        <f>VLOOKUP(Table1[[#This Row],[Store ID]],Table3[[Store ID]:[City]],4,FALSE)</f>
        <v>Los Angeles</v>
      </c>
      <c r="L2068" t="str">
        <f>VLOOKUP(Table1[[#This Row],[Product Code]],Table4[[Product Code]:[Brand]],5,FALSE)</f>
        <v>Dell</v>
      </c>
      <c r="M2068" t="str">
        <f>VLOOKUP(Table1[[#This Row],[Product Code]],Table4[[Product Code]:[Product Category]],3,FALSE)</f>
        <v>Smart Gadgets</v>
      </c>
      <c r="N2068" t="str">
        <f>_xlfn.XLOOKUP(Table1[[#This Row],[Product Code]],Table4[Product Code],Table4[Subcategory])</f>
        <v>Streaming Devices</v>
      </c>
    </row>
    <row r="2069" spans="2:14" x14ac:dyDescent="0.3">
      <c r="B2069" s="26" t="s">
        <v>14</v>
      </c>
      <c r="C2069" s="26" t="str">
        <f>IF(_xlfn.XLOOKUP(TRIM(Table1[[#This Row],[Store ID]]), 'Stores Details'!B2071:B2090, 'Stores Details'!G2071:G2090, "") = "Inactive", "Yes", "No")</f>
        <v>No</v>
      </c>
      <c r="D2069" s="14" t="s">
        <v>79</v>
      </c>
      <c r="E2069" s="51">
        <v>45269</v>
      </c>
      <c r="F2069" s="14">
        <v>41</v>
      </c>
      <c r="G2069" s="17">
        <v>36416.61</v>
      </c>
      <c r="H2069" s="27">
        <v>29620.45</v>
      </c>
      <c r="I2069">
        <f>YEAR(Table1[[#This Row],[Date]])</f>
        <v>2023</v>
      </c>
      <c r="J2069" t="str">
        <f>"Q" &amp; ROUNDUP(MONTH(Table1[[#This Row],[Date]])/3, 0) &amp; "'" &amp; RIGHT(YEAR(Table1[[#This Row],[Date]]), 2)</f>
        <v>Q4'23</v>
      </c>
      <c r="K2069" t="str">
        <f>VLOOKUP(Table1[[#This Row],[Store ID]],Table3[[Store ID]:[City]],4,FALSE)</f>
        <v>Los Angeles</v>
      </c>
      <c r="L2069" t="str">
        <f>VLOOKUP(Table1[[#This Row],[Product Code]],Table4[[Product Code]:[Brand]],5,FALSE)</f>
        <v>Sony</v>
      </c>
      <c r="M2069" t="str">
        <f>VLOOKUP(Table1[[#This Row],[Product Code]],Table4[[Product Code]:[Product Category]],3,FALSE)</f>
        <v>Accessories</v>
      </c>
      <c r="N2069" t="str">
        <f>_xlfn.XLOOKUP(Table1[[#This Row],[Product Code]],Table4[Product Code],Table4[Subcategory])</f>
        <v>Keyboards</v>
      </c>
    </row>
    <row r="2070" spans="2:14" x14ac:dyDescent="0.3">
      <c r="B2070" s="26" t="s">
        <v>18</v>
      </c>
      <c r="C2070" s="26" t="str">
        <f>IF(_xlfn.XLOOKUP(TRIM(Table1[[#This Row],[Store ID]]), 'Stores Details'!B2072:B2091, 'Stores Details'!G2072:G2091, "") = "Inactive", "Yes", "No")</f>
        <v>No</v>
      </c>
      <c r="D2070" s="14" t="s">
        <v>49</v>
      </c>
      <c r="E2070" s="51">
        <v>45532</v>
      </c>
      <c r="F2070" s="14">
        <v>2</v>
      </c>
      <c r="G2070" s="17">
        <v>2216</v>
      </c>
      <c r="H2070" s="27">
        <v>1736.1</v>
      </c>
      <c r="I2070">
        <f>YEAR(Table1[[#This Row],[Date]])</f>
        <v>2024</v>
      </c>
      <c r="J2070" t="str">
        <f>"Q" &amp; ROUNDUP(MONTH(Table1[[#This Row],[Date]])/3, 0) &amp; "'" &amp; RIGHT(YEAR(Table1[[#This Row],[Date]]), 2)</f>
        <v>Q3'24</v>
      </c>
      <c r="K2070" t="str">
        <f>VLOOKUP(Table1[[#This Row],[Store ID]],Table3[[Store ID]:[City]],4,FALSE)</f>
        <v>Minneapolis</v>
      </c>
      <c r="L2070" t="str">
        <f>VLOOKUP(Table1[[#This Row],[Product Code]],Table4[[Product Code]:[Brand]],5,FALSE)</f>
        <v>VoltEdge</v>
      </c>
      <c r="M2070" t="str">
        <f>VLOOKUP(Table1[[#This Row],[Product Code]],Table4[[Product Code]:[Product Category]],3,FALSE)</f>
        <v>Headphones</v>
      </c>
      <c r="N2070" t="str">
        <f>_xlfn.XLOOKUP(Table1[[#This Row],[Product Code]],Table4[Product Code],Table4[Subcategory])</f>
        <v>Noise-Canceling Over-Ear</v>
      </c>
    </row>
    <row r="2071" spans="2:14" x14ac:dyDescent="0.3">
      <c r="B2071" s="26" t="s">
        <v>28</v>
      </c>
      <c r="C2071" s="26" t="str">
        <f>IF(_xlfn.XLOOKUP(TRIM(Table1[[#This Row],[Store ID]]), 'Stores Details'!B2073:B2092, 'Stores Details'!G2073:G2092, "") = "Inactive", "Yes", "No")</f>
        <v>No</v>
      </c>
      <c r="D2071" s="14" t="s">
        <v>62</v>
      </c>
      <c r="E2071" s="51">
        <v>44939</v>
      </c>
      <c r="F2071" s="14">
        <v>31</v>
      </c>
      <c r="G2071" s="17">
        <v>20243</v>
      </c>
      <c r="H2071" s="27">
        <v>15163.65</v>
      </c>
      <c r="I2071">
        <f>YEAR(Table1[[#This Row],[Date]])</f>
        <v>2023</v>
      </c>
      <c r="J2071" t="str">
        <f>"Q" &amp; ROUNDUP(MONTH(Table1[[#This Row],[Date]])/3, 0) &amp; "'" &amp; RIGHT(YEAR(Table1[[#This Row],[Date]]), 2)</f>
        <v>Q1'23</v>
      </c>
      <c r="K2071" t="str">
        <f>VLOOKUP(Table1[[#This Row],[Store ID]],Table3[[Store ID]:[City]],4,FALSE)</f>
        <v>Portland</v>
      </c>
      <c r="L2071" t="str">
        <f>VLOOKUP(Table1[[#This Row],[Product Code]],Table4[[Product Code]:[Brand]],5,FALSE)</f>
        <v>ASUS</v>
      </c>
      <c r="M2071" t="str">
        <f>VLOOKUP(Table1[[#This Row],[Product Code]],Table4[[Product Code]:[Product Category]],3,FALSE)</f>
        <v>Laptops</v>
      </c>
      <c r="N2071" t="str">
        <f>_xlfn.XLOOKUP(Table1[[#This Row],[Product Code]],Table4[Product Code],Table4[Subcategory])</f>
        <v>Gaming Laptops</v>
      </c>
    </row>
    <row r="2072" spans="2:14" x14ac:dyDescent="0.3">
      <c r="B2072" s="26" t="s">
        <v>17</v>
      </c>
      <c r="C2072" s="26" t="str">
        <f>IF(_xlfn.XLOOKUP(TRIM(Table1[[#This Row],[Store ID]]), 'Stores Details'!B2074:B2093, 'Stores Details'!G2074:G2093, "") = "Inactive", "Yes", "No")</f>
        <v>No</v>
      </c>
      <c r="D2072" s="14" t="s">
        <v>43</v>
      </c>
      <c r="E2072" s="51">
        <v>45306</v>
      </c>
      <c r="F2072" s="14">
        <v>17</v>
      </c>
      <c r="G2072" s="17">
        <v>22628.19</v>
      </c>
      <c r="H2072" s="27">
        <v>13899.54</v>
      </c>
      <c r="I2072">
        <f>YEAR(Table1[[#This Row],[Date]])</f>
        <v>2024</v>
      </c>
      <c r="J2072" t="str">
        <f>"Q" &amp; ROUNDUP(MONTH(Table1[[#This Row],[Date]])/3, 0) &amp; "'" &amp; RIGHT(YEAR(Table1[[#This Row],[Date]]), 2)</f>
        <v>Q1'24</v>
      </c>
      <c r="K2072" t="str">
        <f>VLOOKUP(Table1[[#This Row],[Store ID]],Table3[[Store ID]:[City]],4,FALSE)</f>
        <v>Richmond</v>
      </c>
      <c r="L2072" t="str">
        <f>VLOOKUP(Table1[[#This Row],[Product Code]],Table4[[Product Code]:[Brand]],5,FALSE)</f>
        <v>Apple</v>
      </c>
      <c r="M2072" t="str">
        <f>VLOOKUP(Table1[[#This Row],[Product Code]],Table4[[Product Code]:[Product Category]],3,FALSE)</f>
        <v>Smart Gadgets</v>
      </c>
      <c r="N2072" t="str">
        <f>_xlfn.XLOOKUP(Table1[[#This Row],[Product Code]],Table4[Product Code],Table4[Subcategory])</f>
        <v>Smartwatches</v>
      </c>
    </row>
    <row r="2073" spans="2:14" x14ac:dyDescent="0.3">
      <c r="B2073" s="26" t="s">
        <v>14</v>
      </c>
      <c r="C2073" s="26" t="str">
        <f>IF(_xlfn.XLOOKUP(TRIM(Table1[[#This Row],[Store ID]]), 'Stores Details'!B2075:B2094, 'Stores Details'!G2075:G2094, "") = "Inactive", "Yes", "No")</f>
        <v>No</v>
      </c>
      <c r="D2073" s="14" t="s">
        <v>41</v>
      </c>
      <c r="E2073" s="51">
        <v>45499</v>
      </c>
      <c r="F2073" s="14">
        <v>14</v>
      </c>
      <c r="G2073" s="17">
        <v>6729.8</v>
      </c>
      <c r="H2073" s="27">
        <v>4227.16</v>
      </c>
      <c r="I2073">
        <f>YEAR(Table1[[#This Row],[Date]])</f>
        <v>2024</v>
      </c>
      <c r="J2073" t="str">
        <f>"Q" &amp; ROUNDUP(MONTH(Table1[[#This Row],[Date]])/3, 0) &amp; "'" &amp; RIGHT(YEAR(Table1[[#This Row],[Date]]), 2)</f>
        <v>Q3'24</v>
      </c>
      <c r="K2073" t="str">
        <f>VLOOKUP(Table1[[#This Row],[Store ID]],Table3[[Store ID]:[City]],4,FALSE)</f>
        <v>Los Angeles</v>
      </c>
      <c r="L2073" t="str">
        <f>VLOOKUP(Table1[[#This Row],[Product Code]],Table4[[Product Code]:[Brand]],5,FALSE)</f>
        <v>VoltEdge</v>
      </c>
      <c r="M2073" t="str">
        <f>VLOOKUP(Table1[[#This Row],[Product Code]],Table4[[Product Code]:[Product Category]],3,FALSE)</f>
        <v>Laptops</v>
      </c>
      <c r="N2073" t="str">
        <f>_xlfn.XLOOKUP(Table1[[#This Row],[Product Code]],Table4[Product Code],Table4[Subcategory])</f>
        <v>Gaming Laptops</v>
      </c>
    </row>
    <row r="2074" spans="2:14" x14ac:dyDescent="0.3">
      <c r="B2074" s="26" t="s">
        <v>14</v>
      </c>
      <c r="C2074" s="26" t="str">
        <f>IF(_xlfn.XLOOKUP(TRIM(Table1[[#This Row],[Store ID]]), 'Stores Details'!B2076:B2095, 'Stores Details'!G2076:G2095, "") = "Inactive", "Yes", "No")</f>
        <v>No</v>
      </c>
      <c r="D2074" s="14" t="s">
        <v>78</v>
      </c>
      <c r="E2074" s="51">
        <v>45204</v>
      </c>
      <c r="F2074" s="14">
        <v>11</v>
      </c>
      <c r="G2074" s="17">
        <v>1475.65</v>
      </c>
      <c r="H2074" s="27">
        <v>1219.02</v>
      </c>
      <c r="I2074">
        <f>YEAR(Table1[[#This Row],[Date]])</f>
        <v>2023</v>
      </c>
      <c r="J2074" t="str">
        <f>"Q" &amp; ROUNDUP(MONTH(Table1[[#This Row],[Date]])/3, 0) &amp; "'" &amp; RIGHT(YEAR(Table1[[#This Row],[Date]]), 2)</f>
        <v>Q4'23</v>
      </c>
      <c r="K2074" t="str">
        <f>VLOOKUP(Table1[[#This Row],[Store ID]],Table3[[Store ID]:[City]],4,FALSE)</f>
        <v>Los Angeles</v>
      </c>
      <c r="L2074" t="str">
        <f>VLOOKUP(Table1[[#This Row],[Product Code]],Table4[[Product Code]:[Brand]],5,FALSE)</f>
        <v>VoltEdge</v>
      </c>
      <c r="M2074" t="str">
        <f>VLOOKUP(Table1[[#This Row],[Product Code]],Table4[[Product Code]:[Product Category]],3,FALSE)</f>
        <v>Accessories</v>
      </c>
      <c r="N2074" t="str">
        <f>_xlfn.XLOOKUP(Table1[[#This Row],[Product Code]],Table4[Product Code],Table4[Subcategory])</f>
        <v>Laptop Sleeves</v>
      </c>
    </row>
    <row r="2075" spans="2:14" x14ac:dyDescent="0.3">
      <c r="B2075" s="26" t="s">
        <v>17</v>
      </c>
      <c r="C2075" s="26" t="str">
        <f>IF(_xlfn.XLOOKUP(TRIM(Table1[[#This Row],[Store ID]]), 'Stores Details'!B2077:B2096, 'Stores Details'!G2077:G2096, "") = "Inactive", "Yes", "No")</f>
        <v>No</v>
      </c>
      <c r="D2075" s="14" t="s">
        <v>60</v>
      </c>
      <c r="E2075" s="51">
        <v>44999</v>
      </c>
      <c r="F2075" s="14">
        <v>14</v>
      </c>
      <c r="G2075" s="17">
        <v>3022.46</v>
      </c>
      <c r="H2075" s="27">
        <v>2187.7800000000002</v>
      </c>
      <c r="I2075">
        <f>YEAR(Table1[[#This Row],[Date]])</f>
        <v>2023</v>
      </c>
      <c r="J2075" t="str">
        <f>"Q" &amp; ROUNDUP(MONTH(Table1[[#This Row],[Date]])/3, 0) &amp; "'" &amp; RIGHT(YEAR(Table1[[#This Row],[Date]]), 2)</f>
        <v>Q1'23</v>
      </c>
      <c r="K2075" t="str">
        <f>VLOOKUP(Table1[[#This Row],[Store ID]],Table3[[Store ID]:[City]],4,FALSE)</f>
        <v>Richmond</v>
      </c>
      <c r="L2075" t="str">
        <f>VLOOKUP(Table1[[#This Row],[Product Code]],Table4[[Product Code]:[Brand]],5,FALSE)</f>
        <v>Dell</v>
      </c>
      <c r="M2075" t="str">
        <f>VLOOKUP(Table1[[#This Row],[Product Code]],Table4[[Product Code]:[Product Category]],3,FALSE)</f>
        <v>Accessories</v>
      </c>
      <c r="N2075" t="str">
        <f>_xlfn.XLOOKUP(Table1[[#This Row],[Product Code]],Table4[Product Code],Table4[Subcategory])</f>
        <v>Chargers</v>
      </c>
    </row>
    <row r="2076" spans="2:14" x14ac:dyDescent="0.3">
      <c r="B2076" s="26" t="s">
        <v>18</v>
      </c>
      <c r="C2076" s="26" t="str">
        <f>IF(_xlfn.XLOOKUP(TRIM(Table1[[#This Row],[Store ID]]), 'Stores Details'!B2078:B2097, 'Stores Details'!G2078:G2097, "") = "Inactive", "Yes", "No")</f>
        <v>No</v>
      </c>
      <c r="D2076" s="14" t="s">
        <v>51</v>
      </c>
      <c r="E2076" s="51">
        <v>45212</v>
      </c>
      <c r="F2076" s="14">
        <v>28</v>
      </c>
      <c r="G2076" s="17">
        <v>8044.4000000000005</v>
      </c>
      <c r="H2076" s="27">
        <v>6514.7599999999993</v>
      </c>
      <c r="I2076">
        <f>YEAR(Table1[[#This Row],[Date]])</f>
        <v>2023</v>
      </c>
      <c r="J2076" t="str">
        <f>"Q" &amp; ROUNDUP(MONTH(Table1[[#This Row],[Date]])/3, 0) &amp; "'" &amp; RIGHT(YEAR(Table1[[#This Row],[Date]]), 2)</f>
        <v>Q4'23</v>
      </c>
      <c r="K2076" t="str">
        <f>VLOOKUP(Table1[[#This Row],[Store ID]],Table3[[Store ID]:[City]],4,FALSE)</f>
        <v>Minneapolis</v>
      </c>
      <c r="L2076" t="str">
        <f>VLOOKUP(Table1[[#This Row],[Product Code]],Table4[[Product Code]:[Brand]],5,FALSE)</f>
        <v>Samsung</v>
      </c>
      <c r="M2076" t="str">
        <f>VLOOKUP(Table1[[#This Row],[Product Code]],Table4[[Product Code]:[Product Category]],3,FALSE)</f>
        <v>Accessories</v>
      </c>
      <c r="N2076" t="str">
        <f>_xlfn.XLOOKUP(Table1[[#This Row],[Product Code]],Table4[Product Code],Table4[Subcategory])</f>
        <v>Mice</v>
      </c>
    </row>
    <row r="2077" spans="2:14" x14ac:dyDescent="0.3">
      <c r="B2077" s="26" t="s">
        <v>30</v>
      </c>
      <c r="C2077" s="26" t="str">
        <f>IF(_xlfn.XLOOKUP(TRIM(Table1[[#This Row],[Store ID]]), 'Stores Details'!B2079:B2098, 'Stores Details'!G2079:G2098, "") = "Inactive", "Yes", "No")</f>
        <v>No</v>
      </c>
      <c r="D2077" s="14" t="s">
        <v>45</v>
      </c>
      <c r="E2077" s="51">
        <v>45372</v>
      </c>
      <c r="F2077" s="14">
        <v>28</v>
      </c>
      <c r="G2077" s="17">
        <v>18811.8</v>
      </c>
      <c r="H2077" s="27">
        <v>14856.52</v>
      </c>
      <c r="I2077">
        <f>YEAR(Table1[[#This Row],[Date]])</f>
        <v>2024</v>
      </c>
      <c r="J2077" t="str">
        <f>"Q" &amp; ROUNDUP(MONTH(Table1[[#This Row],[Date]])/3, 0) &amp; "'" &amp; RIGHT(YEAR(Table1[[#This Row],[Date]]), 2)</f>
        <v>Q1'24</v>
      </c>
      <c r="K2077" t="str">
        <f>VLOOKUP(Table1[[#This Row],[Store ID]],Table3[[Store ID]:[City]],4,FALSE)</f>
        <v>Nashville</v>
      </c>
      <c r="L2077" t="str">
        <f>VLOOKUP(Table1[[#This Row],[Product Code]],Table4[[Product Code]:[Brand]],5,FALSE)</f>
        <v>VoltEdge</v>
      </c>
      <c r="M2077" t="str">
        <f>VLOOKUP(Table1[[#This Row],[Product Code]],Table4[[Product Code]:[Product Category]],3,FALSE)</f>
        <v>Accessories</v>
      </c>
      <c r="N2077" t="str">
        <f>_xlfn.XLOOKUP(Table1[[#This Row],[Product Code]],Table4[Product Code],Table4[Subcategory])</f>
        <v>Chargers</v>
      </c>
    </row>
    <row r="2078" spans="2:14" x14ac:dyDescent="0.3">
      <c r="B2078" s="26" t="s">
        <v>14</v>
      </c>
      <c r="C2078" s="26" t="str">
        <f>IF(_xlfn.XLOOKUP(TRIM(Table1[[#This Row],[Store ID]]), 'Stores Details'!B2080:B2099, 'Stores Details'!G2080:G2099, "") = "Inactive", "Yes", "No")</f>
        <v>No</v>
      </c>
      <c r="D2078" s="14" t="s">
        <v>15</v>
      </c>
      <c r="E2078" s="51">
        <v>45390</v>
      </c>
      <c r="F2078" s="14">
        <v>3</v>
      </c>
      <c r="G2078" s="17">
        <v>1687.23</v>
      </c>
      <c r="H2078" s="27">
        <v>1288.29</v>
      </c>
      <c r="I2078">
        <f>YEAR(Table1[[#This Row],[Date]])</f>
        <v>2024</v>
      </c>
      <c r="J2078" t="str">
        <f>"Q" &amp; ROUNDUP(MONTH(Table1[[#This Row],[Date]])/3, 0) &amp; "'" &amp; RIGHT(YEAR(Table1[[#This Row],[Date]]), 2)</f>
        <v>Q2'24</v>
      </c>
      <c r="K2078" t="str">
        <f>VLOOKUP(Table1[[#This Row],[Store ID]],Table3[[Store ID]:[City]],4,FALSE)</f>
        <v>Los Angeles</v>
      </c>
      <c r="L2078" t="str">
        <f>VLOOKUP(Table1[[#This Row],[Product Code]],Table4[[Product Code]:[Brand]],5,FALSE)</f>
        <v>Bose</v>
      </c>
      <c r="M2078" t="str">
        <f>VLOOKUP(Table1[[#This Row],[Product Code]],Table4[[Product Code]:[Product Category]],3,FALSE)</f>
        <v>Accessories</v>
      </c>
      <c r="N2078" t="str">
        <f>_xlfn.XLOOKUP(Table1[[#This Row],[Product Code]],Table4[Product Code],Table4[Subcategory])</f>
        <v>Mice</v>
      </c>
    </row>
    <row r="2079" spans="2:14" x14ac:dyDescent="0.3">
      <c r="B2079" s="26" t="s">
        <v>25</v>
      </c>
      <c r="C2079" s="26" t="str">
        <f>IF(_xlfn.XLOOKUP(TRIM(Table1[[#This Row],[Store ID]]), 'Stores Details'!B2081:B2100, 'Stores Details'!G2081:G2100, "") = "Inactive", "Yes", "No")</f>
        <v>No</v>
      </c>
      <c r="D2079" s="14" t="s">
        <v>58</v>
      </c>
      <c r="E2079" s="51">
        <v>45596</v>
      </c>
      <c r="F2079" s="14">
        <v>32</v>
      </c>
      <c r="G2079" s="17">
        <v>28098.240000000002</v>
      </c>
      <c r="H2079" s="27">
        <v>19359.04</v>
      </c>
      <c r="I2079">
        <f>YEAR(Table1[[#This Row],[Date]])</f>
        <v>2024</v>
      </c>
      <c r="J2079" t="str">
        <f>"Q" &amp; ROUNDUP(MONTH(Table1[[#This Row],[Date]])/3, 0) &amp; "'" &amp; RIGHT(YEAR(Table1[[#This Row],[Date]]), 2)</f>
        <v>Q4'24</v>
      </c>
      <c r="K2079" t="str">
        <f>VLOOKUP(Table1[[#This Row],[Store ID]],Table3[[Store ID]:[City]],4,FALSE)</f>
        <v>Dallas</v>
      </c>
      <c r="L2079" t="str">
        <f>VLOOKUP(Table1[[#This Row],[Product Code]],Table4[[Product Code]:[Brand]],5,FALSE)</f>
        <v>Sony</v>
      </c>
      <c r="M2079" t="str">
        <f>VLOOKUP(Table1[[#This Row],[Product Code]],Table4[[Product Code]:[Product Category]],3,FALSE)</f>
        <v>Accessories</v>
      </c>
      <c r="N2079" t="str">
        <f>_xlfn.XLOOKUP(Table1[[#This Row],[Product Code]],Table4[Product Code],Table4[Subcategory])</f>
        <v>Chargers</v>
      </c>
    </row>
    <row r="2080" spans="2:14" x14ac:dyDescent="0.3">
      <c r="B2080" s="26" t="s">
        <v>28</v>
      </c>
      <c r="C2080" s="26" t="str">
        <f>IF(_xlfn.XLOOKUP(TRIM(Table1[[#This Row],[Store ID]]), 'Stores Details'!B2082:B2101, 'Stores Details'!G2082:G2101, "") = "Inactive", "Yes", "No")</f>
        <v>No</v>
      </c>
      <c r="D2080" s="14" t="s">
        <v>43</v>
      </c>
      <c r="E2080" s="51">
        <v>45491</v>
      </c>
      <c r="F2080" s="14">
        <v>11</v>
      </c>
      <c r="G2080" s="17">
        <v>14641.769999999999</v>
      </c>
      <c r="H2080" s="27">
        <v>8993.82</v>
      </c>
      <c r="I2080">
        <f>YEAR(Table1[[#This Row],[Date]])</f>
        <v>2024</v>
      </c>
      <c r="J2080" t="str">
        <f>"Q" &amp; ROUNDUP(MONTH(Table1[[#This Row],[Date]])/3, 0) &amp; "'" &amp; RIGHT(YEAR(Table1[[#This Row],[Date]]), 2)</f>
        <v>Q3'24</v>
      </c>
      <c r="K2080" t="str">
        <f>VLOOKUP(Table1[[#This Row],[Store ID]],Table3[[Store ID]:[City]],4,FALSE)</f>
        <v>Portland</v>
      </c>
      <c r="L2080" t="str">
        <f>VLOOKUP(Table1[[#This Row],[Product Code]],Table4[[Product Code]:[Brand]],5,FALSE)</f>
        <v>Apple</v>
      </c>
      <c r="M2080" t="str">
        <f>VLOOKUP(Table1[[#This Row],[Product Code]],Table4[[Product Code]:[Product Category]],3,FALSE)</f>
        <v>Smart Gadgets</v>
      </c>
      <c r="N2080" t="str">
        <f>_xlfn.XLOOKUP(Table1[[#This Row],[Product Code]],Table4[Product Code],Table4[Subcategory])</f>
        <v>Smartwatches</v>
      </c>
    </row>
    <row r="2081" spans="2:14" x14ac:dyDescent="0.3">
      <c r="B2081" s="26" t="s">
        <v>19</v>
      </c>
      <c r="C2081" s="26" t="str">
        <f>IF(_xlfn.XLOOKUP(TRIM(Table1[[#This Row],[Store ID]]), 'Stores Details'!B2083:B2102, 'Stores Details'!G2083:G2102, "") = "Inactive", "Yes", "No")</f>
        <v>No</v>
      </c>
      <c r="D2081" s="14" t="s">
        <v>48</v>
      </c>
      <c r="E2081" s="51">
        <v>45353</v>
      </c>
      <c r="F2081" s="14">
        <v>14</v>
      </c>
      <c r="G2081" s="17">
        <v>11293.24</v>
      </c>
      <c r="H2081" s="27">
        <v>6734.56</v>
      </c>
      <c r="I2081">
        <f>YEAR(Table1[[#This Row],[Date]])</f>
        <v>2024</v>
      </c>
      <c r="J2081" t="str">
        <f>"Q" &amp; ROUNDUP(MONTH(Table1[[#This Row],[Date]])/3, 0) &amp; "'" &amp; RIGHT(YEAR(Table1[[#This Row],[Date]]), 2)</f>
        <v>Q1'24</v>
      </c>
      <c r="K2081" t="str">
        <f>VLOOKUP(Table1[[#This Row],[Store ID]],Table3[[Store ID]:[City]],4,FALSE)</f>
        <v>Honolulu</v>
      </c>
      <c r="L2081" t="str">
        <f>VLOOKUP(Table1[[#This Row],[Product Code]],Table4[[Product Code]:[Brand]],5,FALSE)</f>
        <v>VoltEdge</v>
      </c>
      <c r="M2081" t="str">
        <f>VLOOKUP(Table1[[#This Row],[Product Code]],Table4[[Product Code]:[Product Category]],3,FALSE)</f>
        <v>Gaming Consoles</v>
      </c>
      <c r="N2081" t="str">
        <f>_xlfn.XLOOKUP(Table1[[#This Row],[Product Code]],Table4[Product Code],Table4[Subcategory])</f>
        <v>Game Consoles</v>
      </c>
    </row>
    <row r="2082" spans="2:14" x14ac:dyDescent="0.3">
      <c r="B2082" s="26" t="s">
        <v>20</v>
      </c>
      <c r="C2082" s="26" t="str">
        <f>IF(_xlfn.XLOOKUP(TRIM(Table1[[#This Row],[Store ID]]), 'Stores Details'!B2084:B2103, 'Stores Details'!G2084:G2103, "") = "Inactive", "Yes", "No")</f>
        <v>No</v>
      </c>
      <c r="D2082" s="14" t="s">
        <v>40</v>
      </c>
      <c r="E2082" s="51">
        <v>45306</v>
      </c>
      <c r="F2082" s="14">
        <v>27</v>
      </c>
      <c r="G2082" s="17">
        <v>36552.33</v>
      </c>
      <c r="H2082" s="27">
        <v>26310.420000000002</v>
      </c>
      <c r="I2082">
        <f>YEAR(Table1[[#This Row],[Date]])</f>
        <v>2024</v>
      </c>
      <c r="J2082" t="str">
        <f>"Q" &amp; ROUNDUP(MONTH(Table1[[#This Row],[Date]])/3, 0) &amp; "'" &amp; RIGHT(YEAR(Table1[[#This Row],[Date]]), 2)</f>
        <v>Q1'24</v>
      </c>
      <c r="K2082" t="str">
        <f>VLOOKUP(Table1[[#This Row],[Store ID]],Table3[[Store ID]:[City]],4,FALSE)</f>
        <v>Denver</v>
      </c>
      <c r="L2082" t="str">
        <f>VLOOKUP(Table1[[#This Row],[Product Code]],Table4[[Product Code]:[Brand]],5,FALSE)</f>
        <v>HP</v>
      </c>
      <c r="M2082" t="str">
        <f>VLOOKUP(Table1[[#This Row],[Product Code]],Table4[[Product Code]:[Product Category]],3,FALSE)</f>
        <v>Gaming Consoles</v>
      </c>
      <c r="N2082" t="str">
        <f>_xlfn.XLOOKUP(Table1[[#This Row],[Product Code]],Table4[Product Code],Table4[Subcategory])</f>
        <v>Game Consoles</v>
      </c>
    </row>
    <row r="2083" spans="2:14" x14ac:dyDescent="0.3">
      <c r="B2083" s="26" t="s">
        <v>28</v>
      </c>
      <c r="C2083" s="26" t="str">
        <f>IF(_xlfn.XLOOKUP(TRIM(Table1[[#This Row],[Store ID]]), 'Stores Details'!B2085:B2104, 'Stores Details'!G2085:G2104, "") = "Inactive", "Yes", "No")</f>
        <v>No</v>
      </c>
      <c r="D2083" s="14" t="s">
        <v>43</v>
      </c>
      <c r="E2083" s="51">
        <v>45330</v>
      </c>
      <c r="F2083" s="14">
        <v>20</v>
      </c>
      <c r="G2083" s="17">
        <v>26621.399999999998</v>
      </c>
      <c r="H2083" s="27">
        <v>16352.4</v>
      </c>
      <c r="I2083">
        <f>YEAR(Table1[[#This Row],[Date]])</f>
        <v>2024</v>
      </c>
      <c r="J2083" t="str">
        <f>"Q" &amp; ROUNDUP(MONTH(Table1[[#This Row],[Date]])/3, 0) &amp; "'" &amp; RIGHT(YEAR(Table1[[#This Row],[Date]]), 2)</f>
        <v>Q1'24</v>
      </c>
      <c r="K2083" t="str">
        <f>VLOOKUP(Table1[[#This Row],[Store ID]],Table3[[Store ID]:[City]],4,FALSE)</f>
        <v>Portland</v>
      </c>
      <c r="L2083" t="str">
        <f>VLOOKUP(Table1[[#This Row],[Product Code]],Table4[[Product Code]:[Brand]],5,FALSE)</f>
        <v>Apple</v>
      </c>
      <c r="M2083" t="str">
        <f>VLOOKUP(Table1[[#This Row],[Product Code]],Table4[[Product Code]:[Product Category]],3,FALSE)</f>
        <v>Smart Gadgets</v>
      </c>
      <c r="N2083" t="str">
        <f>_xlfn.XLOOKUP(Table1[[#This Row],[Product Code]],Table4[Product Code],Table4[Subcategory])</f>
        <v>Smartwatches</v>
      </c>
    </row>
    <row r="2084" spans="2:14" x14ac:dyDescent="0.3">
      <c r="B2084" s="26" t="s">
        <v>14</v>
      </c>
      <c r="C2084" s="26" t="str">
        <f>IF(_xlfn.XLOOKUP(TRIM(Table1[[#This Row],[Store ID]]), 'Stores Details'!B2086:B2105, 'Stores Details'!G2086:G2105, "") = "Inactive", "Yes", "No")</f>
        <v>No</v>
      </c>
      <c r="D2084" s="14" t="s">
        <v>45</v>
      </c>
      <c r="E2084" s="51">
        <v>45339</v>
      </c>
      <c r="F2084" s="14">
        <v>20</v>
      </c>
      <c r="G2084" s="17">
        <v>13437</v>
      </c>
      <c r="H2084" s="27">
        <v>10611.800000000001</v>
      </c>
      <c r="I2084">
        <f>YEAR(Table1[[#This Row],[Date]])</f>
        <v>2024</v>
      </c>
      <c r="J2084" t="str">
        <f>"Q" &amp; ROUNDUP(MONTH(Table1[[#This Row],[Date]])/3, 0) &amp; "'" &amp; RIGHT(YEAR(Table1[[#This Row],[Date]]), 2)</f>
        <v>Q1'24</v>
      </c>
      <c r="K2084" t="str">
        <f>VLOOKUP(Table1[[#This Row],[Store ID]],Table3[[Store ID]:[City]],4,FALSE)</f>
        <v>Los Angeles</v>
      </c>
      <c r="L2084" t="str">
        <f>VLOOKUP(Table1[[#This Row],[Product Code]],Table4[[Product Code]:[Brand]],5,FALSE)</f>
        <v>VoltEdge</v>
      </c>
      <c r="M2084" t="str">
        <f>VLOOKUP(Table1[[#This Row],[Product Code]],Table4[[Product Code]:[Product Category]],3,FALSE)</f>
        <v>Accessories</v>
      </c>
      <c r="N2084" t="str">
        <f>_xlfn.XLOOKUP(Table1[[#This Row],[Product Code]],Table4[Product Code],Table4[Subcategory])</f>
        <v>Chargers</v>
      </c>
    </row>
    <row r="2085" spans="2:14" x14ac:dyDescent="0.3">
      <c r="B2085" s="26" t="s">
        <v>16</v>
      </c>
      <c r="C2085" s="26" t="str">
        <f>IF(_xlfn.XLOOKUP(TRIM(Table1[[#This Row],[Store ID]]), 'Stores Details'!B2087:B2106, 'Stores Details'!G2087:G2106, "") = "Inactive", "Yes", "No")</f>
        <v>No</v>
      </c>
      <c r="D2085" s="14" t="s">
        <v>52</v>
      </c>
      <c r="E2085" s="51">
        <v>44961</v>
      </c>
      <c r="F2085" s="14">
        <v>17</v>
      </c>
      <c r="G2085" s="17">
        <v>4583.54</v>
      </c>
      <c r="H2085" s="27">
        <v>2786.1299999999997</v>
      </c>
      <c r="I2085">
        <f>YEAR(Table1[[#This Row],[Date]])</f>
        <v>2023</v>
      </c>
      <c r="J2085" t="str">
        <f>"Q" &amp; ROUNDUP(MONTH(Table1[[#This Row],[Date]])/3, 0) &amp; "'" &amp; RIGHT(YEAR(Table1[[#This Row],[Date]]), 2)</f>
        <v>Q1'23</v>
      </c>
      <c r="K2085" t="str">
        <f>VLOOKUP(Table1[[#This Row],[Store ID]],Table3[[Store ID]:[City]],4,FALSE)</f>
        <v>Chicago</v>
      </c>
      <c r="L2085" t="str">
        <f>VLOOKUP(Table1[[#This Row],[Product Code]],Table4[[Product Code]:[Brand]],5,FALSE)</f>
        <v>ASUS</v>
      </c>
      <c r="M2085" t="str">
        <f>VLOOKUP(Table1[[#This Row],[Product Code]],Table4[[Product Code]:[Product Category]],3,FALSE)</f>
        <v>Accessories</v>
      </c>
      <c r="N2085" t="str">
        <f>_xlfn.XLOOKUP(Table1[[#This Row],[Product Code]],Table4[Product Code],Table4[Subcategory])</f>
        <v>Chargers</v>
      </c>
    </row>
    <row r="2086" spans="2:14" x14ac:dyDescent="0.3">
      <c r="B2086" s="26" t="s">
        <v>20</v>
      </c>
      <c r="C2086" s="26" t="str">
        <f>IF(_xlfn.XLOOKUP(TRIM(Table1[[#This Row],[Store ID]]), 'Stores Details'!B2088:B2107, 'Stores Details'!G2088:G2107, "") = "Inactive", "Yes", "No")</f>
        <v>No</v>
      </c>
      <c r="D2086" s="14" t="s">
        <v>48</v>
      </c>
      <c r="E2086" s="51">
        <v>45328</v>
      </c>
      <c r="F2086" s="14">
        <v>17</v>
      </c>
      <c r="G2086" s="17">
        <v>13713.22</v>
      </c>
      <c r="H2086" s="27">
        <v>8177.68</v>
      </c>
      <c r="I2086">
        <f>YEAR(Table1[[#This Row],[Date]])</f>
        <v>2024</v>
      </c>
      <c r="J2086" t="str">
        <f>"Q" &amp; ROUNDUP(MONTH(Table1[[#This Row],[Date]])/3, 0) &amp; "'" &amp; RIGHT(YEAR(Table1[[#This Row],[Date]]), 2)</f>
        <v>Q1'24</v>
      </c>
      <c r="K2086" t="str">
        <f>VLOOKUP(Table1[[#This Row],[Store ID]],Table3[[Store ID]:[City]],4,FALSE)</f>
        <v>Denver</v>
      </c>
      <c r="L2086" t="str">
        <f>VLOOKUP(Table1[[#This Row],[Product Code]],Table4[[Product Code]:[Brand]],5,FALSE)</f>
        <v>VoltEdge</v>
      </c>
      <c r="M2086" t="str">
        <f>VLOOKUP(Table1[[#This Row],[Product Code]],Table4[[Product Code]:[Product Category]],3,FALSE)</f>
        <v>Gaming Consoles</v>
      </c>
      <c r="N2086" t="str">
        <f>_xlfn.XLOOKUP(Table1[[#This Row],[Product Code]],Table4[Product Code],Table4[Subcategory])</f>
        <v>Game Consoles</v>
      </c>
    </row>
    <row r="2087" spans="2:14" x14ac:dyDescent="0.3">
      <c r="B2087" s="26" t="s">
        <v>21</v>
      </c>
      <c r="C2087" s="26" t="str">
        <f>IF(_xlfn.XLOOKUP(TRIM(Table1[[#This Row],[Store ID]]), 'Stores Details'!B2089:B2108, 'Stores Details'!G2089:G2108, "") = "Inactive", "Yes", "No")</f>
        <v>No</v>
      </c>
      <c r="D2087" s="14" t="s">
        <v>79</v>
      </c>
      <c r="E2087" s="51">
        <v>44960</v>
      </c>
      <c r="F2087" s="14">
        <v>18</v>
      </c>
      <c r="G2087" s="17">
        <v>15987.78</v>
      </c>
      <c r="H2087" s="27">
        <v>13004.1</v>
      </c>
      <c r="I2087">
        <f>YEAR(Table1[[#This Row],[Date]])</f>
        <v>2023</v>
      </c>
      <c r="J2087" t="str">
        <f>"Q" &amp; ROUNDUP(MONTH(Table1[[#This Row],[Date]])/3, 0) &amp; "'" &amp; RIGHT(YEAR(Table1[[#This Row],[Date]]), 2)</f>
        <v>Q1'23</v>
      </c>
      <c r="K2087" t="str">
        <f>VLOOKUP(Table1[[#This Row],[Store ID]],Table3[[Store ID]:[City]],4,FALSE)</f>
        <v>Raleigh</v>
      </c>
      <c r="L2087" t="str">
        <f>VLOOKUP(Table1[[#This Row],[Product Code]],Table4[[Product Code]:[Brand]],5,FALSE)</f>
        <v>Sony</v>
      </c>
      <c r="M2087" t="str">
        <f>VLOOKUP(Table1[[#This Row],[Product Code]],Table4[[Product Code]:[Product Category]],3,FALSE)</f>
        <v>Accessories</v>
      </c>
      <c r="N2087" t="str">
        <f>_xlfn.XLOOKUP(Table1[[#This Row],[Product Code]],Table4[Product Code],Table4[Subcategory])</f>
        <v>Keyboards</v>
      </c>
    </row>
    <row r="2088" spans="2:14" x14ac:dyDescent="0.3">
      <c r="B2088" s="26" t="s">
        <v>14</v>
      </c>
      <c r="C2088" s="26" t="str">
        <f>IF(_xlfn.XLOOKUP(TRIM(Table1[[#This Row],[Store ID]]), 'Stores Details'!B2090:B2109, 'Stores Details'!G2090:G2109, "") = "Inactive", "Yes", "No")</f>
        <v>No</v>
      </c>
      <c r="D2088" s="14" t="s">
        <v>41</v>
      </c>
      <c r="E2088" s="51">
        <v>45615</v>
      </c>
      <c r="F2088" s="14">
        <v>35</v>
      </c>
      <c r="G2088" s="17">
        <v>16824.5</v>
      </c>
      <c r="H2088" s="27">
        <v>10567.9</v>
      </c>
      <c r="I2088">
        <f>YEAR(Table1[[#This Row],[Date]])</f>
        <v>2024</v>
      </c>
      <c r="J2088" t="str">
        <f>"Q" &amp; ROUNDUP(MONTH(Table1[[#This Row],[Date]])/3, 0) &amp; "'" &amp; RIGHT(YEAR(Table1[[#This Row],[Date]]), 2)</f>
        <v>Q4'24</v>
      </c>
      <c r="K2088" t="str">
        <f>VLOOKUP(Table1[[#This Row],[Store ID]],Table3[[Store ID]:[City]],4,FALSE)</f>
        <v>Los Angeles</v>
      </c>
      <c r="L2088" t="str">
        <f>VLOOKUP(Table1[[#This Row],[Product Code]],Table4[[Product Code]:[Brand]],5,FALSE)</f>
        <v>VoltEdge</v>
      </c>
      <c r="M2088" t="str">
        <f>VLOOKUP(Table1[[#This Row],[Product Code]],Table4[[Product Code]:[Product Category]],3,FALSE)</f>
        <v>Laptops</v>
      </c>
      <c r="N2088" t="str">
        <f>_xlfn.XLOOKUP(Table1[[#This Row],[Product Code]],Table4[Product Code],Table4[Subcategory])</f>
        <v>Gaming Laptops</v>
      </c>
    </row>
    <row r="2089" spans="2:14" x14ac:dyDescent="0.3">
      <c r="B2089" s="26" t="s">
        <v>14</v>
      </c>
      <c r="C2089" s="26" t="str">
        <f>IF(_xlfn.XLOOKUP(TRIM(Table1[[#This Row],[Store ID]]), 'Stores Details'!B2091:B2110, 'Stores Details'!G2091:G2110, "") = "Inactive", "Yes", "No")</f>
        <v>No</v>
      </c>
      <c r="D2089" s="14" t="s">
        <v>68</v>
      </c>
      <c r="E2089" s="51">
        <v>45328</v>
      </c>
      <c r="F2089" s="14">
        <v>29</v>
      </c>
      <c r="G2089" s="17">
        <v>30272.520000000004</v>
      </c>
      <c r="H2089" s="27">
        <v>18677.16</v>
      </c>
      <c r="I2089">
        <f>YEAR(Table1[[#This Row],[Date]])</f>
        <v>2024</v>
      </c>
      <c r="J2089" t="str">
        <f>"Q" &amp; ROUNDUP(MONTH(Table1[[#This Row],[Date]])/3, 0) &amp; "'" &amp; RIGHT(YEAR(Table1[[#This Row],[Date]]), 2)</f>
        <v>Q1'24</v>
      </c>
      <c r="K2089" t="str">
        <f>VLOOKUP(Table1[[#This Row],[Store ID]],Table3[[Store ID]:[City]],4,FALSE)</f>
        <v>Los Angeles</v>
      </c>
      <c r="L2089" t="str">
        <f>VLOOKUP(Table1[[#This Row],[Product Code]],Table4[[Product Code]:[Brand]],5,FALSE)</f>
        <v>Apple</v>
      </c>
      <c r="M2089" t="str">
        <f>VLOOKUP(Table1[[#This Row],[Product Code]],Table4[[Product Code]:[Product Category]],3,FALSE)</f>
        <v>Gaming Consoles</v>
      </c>
      <c r="N2089" t="str">
        <f>_xlfn.XLOOKUP(Table1[[#This Row],[Product Code]],Table4[Product Code],Table4[Subcategory])</f>
        <v>VR Headsets</v>
      </c>
    </row>
    <row r="2090" spans="2:14" x14ac:dyDescent="0.3">
      <c r="B2090" s="26" t="s">
        <v>27</v>
      </c>
      <c r="C2090" s="26" t="str">
        <f>IF(_xlfn.XLOOKUP(TRIM(Table1[[#This Row],[Store ID]]), 'Stores Details'!B2092:B2111, 'Stores Details'!G2092:G2111, "") = "Inactive", "Yes", "No")</f>
        <v>No</v>
      </c>
      <c r="D2090" s="14" t="s">
        <v>51</v>
      </c>
      <c r="E2090" s="51">
        <v>45284</v>
      </c>
      <c r="F2090" s="14">
        <v>33</v>
      </c>
      <c r="G2090" s="17">
        <v>9480.9</v>
      </c>
      <c r="H2090" s="27">
        <v>7678.11</v>
      </c>
      <c r="I2090">
        <f>YEAR(Table1[[#This Row],[Date]])</f>
        <v>2023</v>
      </c>
      <c r="J2090" t="str">
        <f>"Q" &amp; ROUNDUP(MONTH(Table1[[#This Row],[Date]])/3, 0) &amp; "'" &amp; RIGHT(YEAR(Table1[[#This Row],[Date]]), 2)</f>
        <v>Q4'23</v>
      </c>
      <c r="K2090" t="str">
        <f>VLOOKUP(Table1[[#This Row],[Store ID]],Table3[[Store ID]:[City]],4,FALSE)</f>
        <v>New York</v>
      </c>
      <c r="L2090" t="str">
        <f>VLOOKUP(Table1[[#This Row],[Product Code]],Table4[[Product Code]:[Brand]],5,FALSE)</f>
        <v>Samsung</v>
      </c>
      <c r="M2090" t="str">
        <f>VLOOKUP(Table1[[#This Row],[Product Code]],Table4[[Product Code]:[Product Category]],3,FALSE)</f>
        <v>Accessories</v>
      </c>
      <c r="N2090" t="str">
        <f>_xlfn.XLOOKUP(Table1[[#This Row],[Product Code]],Table4[Product Code],Table4[Subcategory])</f>
        <v>Mice</v>
      </c>
    </row>
    <row r="2091" spans="2:14" x14ac:dyDescent="0.3">
      <c r="B2091" s="26" t="s">
        <v>23</v>
      </c>
      <c r="C2091" s="26" t="str">
        <f>IF(_xlfn.XLOOKUP(TRIM(Table1[[#This Row],[Store ID]]), 'Stores Details'!B2093:B2112, 'Stores Details'!G2093:G2112, "") = "Inactive", "Yes", "No")</f>
        <v>No</v>
      </c>
      <c r="D2091" s="14" t="s">
        <v>65</v>
      </c>
      <c r="E2091" s="51">
        <v>45180</v>
      </c>
      <c r="F2091" s="14">
        <v>15</v>
      </c>
      <c r="G2091" s="17">
        <v>21679.5</v>
      </c>
      <c r="H2091" s="27">
        <v>14554.05</v>
      </c>
      <c r="I2091">
        <f>YEAR(Table1[[#This Row],[Date]])</f>
        <v>2023</v>
      </c>
      <c r="J2091" t="str">
        <f>"Q" &amp; ROUNDUP(MONTH(Table1[[#This Row],[Date]])/3, 0) &amp; "'" &amp; RIGHT(YEAR(Table1[[#This Row],[Date]]), 2)</f>
        <v>Q3'23</v>
      </c>
      <c r="K2091" t="str">
        <f>VLOOKUP(Table1[[#This Row],[Store ID]],Table3[[Store ID]:[City]],4,FALSE)</f>
        <v>San Francisco</v>
      </c>
      <c r="L2091" t="str">
        <f>VLOOKUP(Table1[[#This Row],[Product Code]],Table4[[Product Code]:[Brand]],5,FALSE)</f>
        <v>VoltEdge</v>
      </c>
      <c r="M2091" t="str">
        <f>VLOOKUP(Table1[[#This Row],[Product Code]],Table4[[Product Code]:[Product Category]],3,FALSE)</f>
        <v>Smart Gadgets</v>
      </c>
      <c r="N2091" t="str">
        <f>_xlfn.XLOOKUP(Table1[[#This Row],[Product Code]],Table4[Product Code],Table4[Subcategory])</f>
        <v>Smartwatches</v>
      </c>
    </row>
    <row r="2092" spans="2:14" x14ac:dyDescent="0.3">
      <c r="B2092" s="26" t="s">
        <v>30</v>
      </c>
      <c r="C2092" s="26" t="str">
        <f>IF(_xlfn.XLOOKUP(TRIM(Table1[[#This Row],[Store ID]]), 'Stores Details'!B2094:B2113, 'Stores Details'!G2094:G2113, "") = "Inactive", "Yes", "No")</f>
        <v>No</v>
      </c>
      <c r="D2092" s="14" t="s">
        <v>56</v>
      </c>
      <c r="E2092" s="51">
        <v>45095</v>
      </c>
      <c r="F2092" s="14">
        <v>6</v>
      </c>
      <c r="G2092" s="17">
        <v>2295.48</v>
      </c>
      <c r="H2092" s="27">
        <v>1813.98</v>
      </c>
      <c r="I2092">
        <f>YEAR(Table1[[#This Row],[Date]])</f>
        <v>2023</v>
      </c>
      <c r="J2092" t="str">
        <f>"Q" &amp; ROUNDUP(MONTH(Table1[[#This Row],[Date]])/3, 0) &amp; "'" &amp; RIGHT(YEAR(Table1[[#This Row],[Date]]), 2)</f>
        <v>Q2'23</v>
      </c>
      <c r="K2092" t="str">
        <f>VLOOKUP(Table1[[#This Row],[Store ID]],Table3[[Store ID]:[City]],4,FALSE)</f>
        <v>Nashville</v>
      </c>
      <c r="L2092" t="str">
        <f>VLOOKUP(Table1[[#This Row],[Product Code]],Table4[[Product Code]:[Brand]],5,FALSE)</f>
        <v>Samsung</v>
      </c>
      <c r="M2092" t="str">
        <f>VLOOKUP(Table1[[#This Row],[Product Code]],Table4[[Product Code]:[Product Category]],3,FALSE)</f>
        <v>Gaming Consoles</v>
      </c>
      <c r="N2092" t="str">
        <f>_xlfn.XLOOKUP(Table1[[#This Row],[Product Code]],Table4[Product Code],Table4[Subcategory])</f>
        <v>VR Headsets</v>
      </c>
    </row>
    <row r="2093" spans="2:14" x14ac:dyDescent="0.3">
      <c r="B2093" s="26" t="s">
        <v>21</v>
      </c>
      <c r="C2093" s="26" t="str">
        <f>IF(_xlfn.XLOOKUP(TRIM(Table1[[#This Row],[Store ID]]), 'Stores Details'!B2095:B2114, 'Stores Details'!G2095:G2114, "") = "Inactive", "Yes", "No")</f>
        <v>No</v>
      </c>
      <c r="D2093" s="14" t="s">
        <v>56</v>
      </c>
      <c r="E2093" s="51">
        <v>45115</v>
      </c>
      <c r="F2093" s="14">
        <v>3</v>
      </c>
      <c r="G2093" s="17">
        <v>1147.74</v>
      </c>
      <c r="H2093" s="27">
        <v>906.99</v>
      </c>
      <c r="I2093">
        <f>YEAR(Table1[[#This Row],[Date]])</f>
        <v>2023</v>
      </c>
      <c r="J2093" t="str">
        <f>"Q" &amp; ROUNDUP(MONTH(Table1[[#This Row],[Date]])/3, 0) &amp; "'" &amp; RIGHT(YEAR(Table1[[#This Row],[Date]]), 2)</f>
        <v>Q3'23</v>
      </c>
      <c r="K2093" t="str">
        <f>VLOOKUP(Table1[[#This Row],[Store ID]],Table3[[Store ID]:[City]],4,FALSE)</f>
        <v>Raleigh</v>
      </c>
      <c r="L2093" t="str">
        <f>VLOOKUP(Table1[[#This Row],[Product Code]],Table4[[Product Code]:[Brand]],5,FALSE)</f>
        <v>Samsung</v>
      </c>
      <c r="M2093" t="str">
        <f>VLOOKUP(Table1[[#This Row],[Product Code]],Table4[[Product Code]:[Product Category]],3,FALSE)</f>
        <v>Gaming Consoles</v>
      </c>
      <c r="N2093" t="str">
        <f>_xlfn.XLOOKUP(Table1[[#This Row],[Product Code]],Table4[Product Code],Table4[Subcategory])</f>
        <v>VR Headsets</v>
      </c>
    </row>
    <row r="2094" spans="2:14" x14ac:dyDescent="0.3">
      <c r="B2094" s="26" t="s">
        <v>28</v>
      </c>
      <c r="C2094" s="26" t="str">
        <f>IF(_xlfn.XLOOKUP(TRIM(Table1[[#This Row],[Store ID]]), 'Stores Details'!B2096:B2115, 'Stores Details'!G2096:G2115, "") = "Inactive", "Yes", "No")</f>
        <v>No</v>
      </c>
      <c r="D2094" s="14" t="s">
        <v>63</v>
      </c>
      <c r="E2094" s="51">
        <v>45068</v>
      </c>
      <c r="F2094" s="14">
        <v>12</v>
      </c>
      <c r="G2094" s="17">
        <v>3982.56</v>
      </c>
      <c r="H2094" s="27">
        <v>2372.52</v>
      </c>
      <c r="I2094">
        <f>YEAR(Table1[[#This Row],[Date]])</f>
        <v>2023</v>
      </c>
      <c r="J2094" t="str">
        <f>"Q" &amp; ROUNDUP(MONTH(Table1[[#This Row],[Date]])/3, 0) &amp; "'" &amp; RIGHT(YEAR(Table1[[#This Row],[Date]]), 2)</f>
        <v>Q2'23</v>
      </c>
      <c r="K2094" t="str">
        <f>VLOOKUP(Table1[[#This Row],[Store ID]],Table3[[Store ID]:[City]],4,FALSE)</f>
        <v>Portland</v>
      </c>
      <c r="L2094" t="str">
        <f>VLOOKUP(Table1[[#This Row],[Product Code]],Table4[[Product Code]:[Brand]],5,FALSE)</f>
        <v>Samsung</v>
      </c>
      <c r="M2094" t="str">
        <f>VLOOKUP(Table1[[#This Row],[Product Code]],Table4[[Product Code]:[Product Category]],3,FALSE)</f>
        <v>Laptops</v>
      </c>
      <c r="N2094" t="str">
        <f>_xlfn.XLOOKUP(Table1[[#This Row],[Product Code]],Table4[Product Code],Table4[Subcategory])</f>
        <v>Gaming Laptops</v>
      </c>
    </row>
    <row r="2095" spans="2:14" x14ac:dyDescent="0.3">
      <c r="B2095" s="26" t="s">
        <v>20</v>
      </c>
      <c r="C2095" s="26" t="str">
        <f>IF(_xlfn.XLOOKUP(TRIM(Table1[[#This Row],[Store ID]]), 'Stores Details'!B2097:B2116, 'Stores Details'!G2097:G2116, "") = "Inactive", "Yes", "No")</f>
        <v>No</v>
      </c>
      <c r="D2095" s="14" t="s">
        <v>46</v>
      </c>
      <c r="E2095" s="51">
        <v>45465</v>
      </c>
      <c r="F2095" s="14">
        <v>6</v>
      </c>
      <c r="G2095" s="17">
        <v>5300.4</v>
      </c>
      <c r="H2095" s="27">
        <v>3626.94</v>
      </c>
      <c r="I2095">
        <f>YEAR(Table1[[#This Row],[Date]])</f>
        <v>2024</v>
      </c>
      <c r="J2095" t="str">
        <f>"Q" &amp; ROUNDUP(MONTH(Table1[[#This Row],[Date]])/3, 0) &amp; "'" &amp; RIGHT(YEAR(Table1[[#This Row],[Date]]), 2)</f>
        <v>Q2'24</v>
      </c>
      <c r="K2095" t="str">
        <f>VLOOKUP(Table1[[#This Row],[Store ID]],Table3[[Store ID]:[City]],4,FALSE)</f>
        <v>Denver</v>
      </c>
      <c r="L2095" t="str">
        <f>VLOOKUP(Table1[[#This Row],[Product Code]],Table4[[Product Code]:[Brand]],5,FALSE)</f>
        <v>Bose</v>
      </c>
      <c r="M2095" t="str">
        <f>VLOOKUP(Table1[[#This Row],[Product Code]],Table4[[Product Code]:[Product Category]],3,FALSE)</f>
        <v>Headphones</v>
      </c>
      <c r="N2095" t="str">
        <f>_xlfn.XLOOKUP(Table1[[#This Row],[Product Code]],Table4[Product Code],Table4[Subcategory])</f>
        <v>Wireless Headphones</v>
      </c>
    </row>
    <row r="2096" spans="2:14" x14ac:dyDescent="0.3">
      <c r="B2096" s="26" t="s">
        <v>30</v>
      </c>
      <c r="C2096" s="26" t="str">
        <f>IF(_xlfn.XLOOKUP(TRIM(Table1[[#This Row],[Store ID]]), 'Stores Details'!B2098:B2117, 'Stores Details'!G2098:G2117, "") = "Inactive", "Yes", "No")</f>
        <v>No</v>
      </c>
      <c r="D2096" s="14" t="s">
        <v>68</v>
      </c>
      <c r="E2096" s="51">
        <v>45229</v>
      </c>
      <c r="F2096" s="14">
        <v>33</v>
      </c>
      <c r="G2096" s="17">
        <v>34448.04</v>
      </c>
      <c r="H2096" s="27">
        <v>21253.32</v>
      </c>
      <c r="I2096">
        <f>YEAR(Table1[[#This Row],[Date]])</f>
        <v>2023</v>
      </c>
      <c r="J2096" t="str">
        <f>"Q" &amp; ROUNDUP(MONTH(Table1[[#This Row],[Date]])/3, 0) &amp; "'" &amp; RIGHT(YEAR(Table1[[#This Row],[Date]]), 2)</f>
        <v>Q4'23</v>
      </c>
      <c r="K2096" t="str">
        <f>VLOOKUP(Table1[[#This Row],[Store ID]],Table3[[Store ID]:[City]],4,FALSE)</f>
        <v>Nashville</v>
      </c>
      <c r="L2096" t="str">
        <f>VLOOKUP(Table1[[#This Row],[Product Code]],Table4[[Product Code]:[Brand]],5,FALSE)</f>
        <v>Apple</v>
      </c>
      <c r="M2096" t="str">
        <f>VLOOKUP(Table1[[#This Row],[Product Code]],Table4[[Product Code]:[Product Category]],3,FALSE)</f>
        <v>Gaming Consoles</v>
      </c>
      <c r="N2096" t="str">
        <f>_xlfn.XLOOKUP(Table1[[#This Row],[Product Code]],Table4[Product Code],Table4[Subcategory])</f>
        <v>VR Headsets</v>
      </c>
    </row>
    <row r="2097" spans="2:14" x14ac:dyDescent="0.3">
      <c r="B2097" s="26" t="s">
        <v>19</v>
      </c>
      <c r="C2097" s="26" t="str">
        <f>IF(_xlfn.XLOOKUP(TRIM(Table1[[#This Row],[Store ID]]), 'Stores Details'!B2099:B2118, 'Stores Details'!G2099:G2118, "") = "Inactive", "Yes", "No")</f>
        <v>No</v>
      </c>
      <c r="D2097" s="14" t="s">
        <v>61</v>
      </c>
      <c r="E2097" s="51">
        <v>45430</v>
      </c>
      <c r="F2097" s="14">
        <v>8</v>
      </c>
      <c r="G2097" s="17">
        <v>2835.36</v>
      </c>
      <c r="H2097" s="27">
        <v>2024.48</v>
      </c>
      <c r="I2097">
        <f>YEAR(Table1[[#This Row],[Date]])</f>
        <v>2024</v>
      </c>
      <c r="J2097" t="str">
        <f>"Q" &amp; ROUNDUP(MONTH(Table1[[#This Row],[Date]])/3, 0) &amp; "'" &amp; RIGHT(YEAR(Table1[[#This Row],[Date]]), 2)</f>
        <v>Q2'24</v>
      </c>
      <c r="K2097" t="str">
        <f>VLOOKUP(Table1[[#This Row],[Store ID]],Table3[[Store ID]:[City]],4,FALSE)</f>
        <v>Honolulu</v>
      </c>
      <c r="L2097" t="str">
        <f>VLOOKUP(Table1[[#This Row],[Product Code]],Table4[[Product Code]:[Brand]],5,FALSE)</f>
        <v>VoltEdge</v>
      </c>
      <c r="M2097" t="str">
        <f>VLOOKUP(Table1[[#This Row],[Product Code]],Table4[[Product Code]:[Product Category]],3,FALSE)</f>
        <v>Headphones</v>
      </c>
      <c r="N2097" t="str">
        <f>_xlfn.XLOOKUP(Table1[[#This Row],[Product Code]],Table4[Product Code],Table4[Subcategory])</f>
        <v>Wired Headphones</v>
      </c>
    </row>
    <row r="2098" spans="2:14" x14ac:dyDescent="0.3">
      <c r="B2098" s="26" t="s">
        <v>20</v>
      </c>
      <c r="C2098" s="26" t="str">
        <f>IF(_xlfn.XLOOKUP(TRIM(Table1[[#This Row],[Store ID]]), 'Stores Details'!B2100:B2119, 'Stores Details'!G2100:G2119, "") = "Inactive", "Yes", "No")</f>
        <v>No</v>
      </c>
      <c r="D2098" s="14" t="s">
        <v>62</v>
      </c>
      <c r="E2098" s="51">
        <v>45054</v>
      </c>
      <c r="F2098" s="14">
        <v>18</v>
      </c>
      <c r="G2098" s="17">
        <v>11754</v>
      </c>
      <c r="H2098" s="27">
        <v>8804.6999999999989</v>
      </c>
      <c r="I2098">
        <f>YEAR(Table1[[#This Row],[Date]])</f>
        <v>2023</v>
      </c>
      <c r="J2098" t="str">
        <f>"Q" &amp; ROUNDUP(MONTH(Table1[[#This Row],[Date]])/3, 0) &amp; "'" &amp; RIGHT(YEAR(Table1[[#This Row],[Date]]), 2)</f>
        <v>Q2'23</v>
      </c>
      <c r="K2098" t="str">
        <f>VLOOKUP(Table1[[#This Row],[Store ID]],Table3[[Store ID]:[City]],4,FALSE)</f>
        <v>Denver</v>
      </c>
      <c r="L2098" t="str">
        <f>VLOOKUP(Table1[[#This Row],[Product Code]],Table4[[Product Code]:[Brand]],5,FALSE)</f>
        <v>ASUS</v>
      </c>
      <c r="M2098" t="str">
        <f>VLOOKUP(Table1[[#This Row],[Product Code]],Table4[[Product Code]:[Product Category]],3,FALSE)</f>
        <v>Laptops</v>
      </c>
      <c r="N2098" t="str">
        <f>_xlfn.XLOOKUP(Table1[[#This Row],[Product Code]],Table4[Product Code],Table4[Subcategory])</f>
        <v>Gaming Laptops</v>
      </c>
    </row>
    <row r="2099" spans="2:14" x14ac:dyDescent="0.3">
      <c r="B2099" s="26" t="s">
        <v>16</v>
      </c>
      <c r="C2099" s="26" t="str">
        <f>IF(_xlfn.XLOOKUP(TRIM(Table1[[#This Row],[Store ID]]), 'Stores Details'!B2101:B2120, 'Stores Details'!G2101:G2120, "") = "Inactive", "Yes", "No")</f>
        <v>No</v>
      </c>
      <c r="D2099" s="14" t="s">
        <v>54</v>
      </c>
      <c r="E2099" s="51">
        <v>45177</v>
      </c>
      <c r="F2099" s="14">
        <v>20</v>
      </c>
      <c r="G2099" s="17">
        <v>28060.2</v>
      </c>
      <c r="H2099" s="27">
        <v>17811</v>
      </c>
      <c r="I2099">
        <f>YEAR(Table1[[#This Row],[Date]])</f>
        <v>2023</v>
      </c>
      <c r="J2099" t="str">
        <f>"Q" &amp; ROUNDUP(MONTH(Table1[[#This Row],[Date]])/3, 0) &amp; "'" &amp; RIGHT(YEAR(Table1[[#This Row],[Date]]), 2)</f>
        <v>Q3'23</v>
      </c>
      <c r="K2099" t="str">
        <f>VLOOKUP(Table1[[#This Row],[Store ID]],Table3[[Store ID]:[City]],4,FALSE)</f>
        <v>Chicago</v>
      </c>
      <c r="L2099" t="str">
        <f>VLOOKUP(Table1[[#This Row],[Product Code]],Table4[[Product Code]:[Brand]],5,FALSE)</f>
        <v>Apple</v>
      </c>
      <c r="M2099" t="str">
        <f>VLOOKUP(Table1[[#This Row],[Product Code]],Table4[[Product Code]:[Product Category]],3,FALSE)</f>
        <v>Gaming Consoles</v>
      </c>
      <c r="N2099" t="str">
        <f>_xlfn.XLOOKUP(Table1[[#This Row],[Product Code]],Table4[Product Code],Table4[Subcategory])</f>
        <v>Game Consoles</v>
      </c>
    </row>
    <row r="2100" spans="2:14" x14ac:dyDescent="0.3">
      <c r="B2100" s="26" t="s">
        <v>14</v>
      </c>
      <c r="C2100" s="26" t="str">
        <f>IF(_xlfn.XLOOKUP(TRIM(Table1[[#This Row],[Store ID]]), 'Stores Details'!B2102:B2121, 'Stores Details'!G2102:G2121, "") = "Inactive", "Yes", "No")</f>
        <v>No</v>
      </c>
      <c r="D2100" s="14" t="s">
        <v>38</v>
      </c>
      <c r="E2100" s="51">
        <v>45543</v>
      </c>
      <c r="F2100" s="14">
        <v>13</v>
      </c>
      <c r="G2100" s="17">
        <v>15218.320000000002</v>
      </c>
      <c r="H2100" s="27">
        <v>12157.21</v>
      </c>
      <c r="I2100">
        <f>YEAR(Table1[[#This Row],[Date]])</f>
        <v>2024</v>
      </c>
      <c r="J2100" t="str">
        <f>"Q" &amp; ROUNDUP(MONTH(Table1[[#This Row],[Date]])/3, 0) &amp; "'" &amp; RIGHT(YEAR(Table1[[#This Row],[Date]]), 2)</f>
        <v>Q3'24</v>
      </c>
      <c r="K2100" t="str">
        <f>VLOOKUP(Table1[[#This Row],[Store ID]],Table3[[Store ID]:[City]],4,FALSE)</f>
        <v>Los Angeles</v>
      </c>
      <c r="L2100" t="str">
        <f>VLOOKUP(Table1[[#This Row],[Product Code]],Table4[[Product Code]:[Brand]],5,FALSE)</f>
        <v>HP</v>
      </c>
      <c r="M2100" t="str">
        <f>VLOOKUP(Table1[[#This Row],[Product Code]],Table4[[Product Code]:[Product Category]],3,FALSE)</f>
        <v>Gaming Consoles</v>
      </c>
      <c r="N2100" t="str">
        <f>_xlfn.XLOOKUP(Table1[[#This Row],[Product Code]],Table4[Product Code],Table4[Subcategory])</f>
        <v>Game Consoles</v>
      </c>
    </row>
    <row r="2101" spans="2:14" x14ac:dyDescent="0.3">
      <c r="B2101" s="26" t="s">
        <v>18</v>
      </c>
      <c r="C2101" s="26" t="str">
        <f>IF(_xlfn.XLOOKUP(TRIM(Table1[[#This Row],[Store ID]]), 'Stores Details'!B2103:B2122, 'Stores Details'!G2103:G2122, "") = "Inactive", "Yes", "No")</f>
        <v>No</v>
      </c>
      <c r="D2101" s="14" t="s">
        <v>35</v>
      </c>
      <c r="E2101" s="51">
        <v>45386</v>
      </c>
      <c r="F2101" s="14">
        <v>16</v>
      </c>
      <c r="G2101" s="17">
        <v>6386.56</v>
      </c>
      <c r="H2101" s="27">
        <v>4826.24</v>
      </c>
      <c r="I2101">
        <f>YEAR(Table1[[#This Row],[Date]])</f>
        <v>2024</v>
      </c>
      <c r="J2101" t="str">
        <f>"Q" &amp; ROUNDUP(MONTH(Table1[[#This Row],[Date]])/3, 0) &amp; "'" &amp; RIGHT(YEAR(Table1[[#This Row],[Date]]), 2)</f>
        <v>Q2'24</v>
      </c>
      <c r="K2101" t="str">
        <f>VLOOKUP(Table1[[#This Row],[Store ID]],Table3[[Store ID]:[City]],4,FALSE)</f>
        <v>Minneapolis</v>
      </c>
      <c r="L2101" t="str">
        <f>VLOOKUP(Table1[[#This Row],[Product Code]],Table4[[Product Code]:[Brand]],5,FALSE)</f>
        <v>Dell</v>
      </c>
      <c r="M2101" t="str">
        <f>VLOOKUP(Table1[[#This Row],[Product Code]],Table4[[Product Code]:[Product Category]],3,FALSE)</f>
        <v>Smart Gadgets</v>
      </c>
      <c r="N2101" t="str">
        <f>_xlfn.XLOOKUP(Table1[[#This Row],[Product Code]],Table4[Product Code],Table4[Subcategory])</f>
        <v>Streaming Devices</v>
      </c>
    </row>
    <row r="2102" spans="2:14" x14ac:dyDescent="0.3">
      <c r="B2102" s="26" t="s">
        <v>23</v>
      </c>
      <c r="C2102" s="26" t="str">
        <f>IF(_xlfn.XLOOKUP(TRIM(Table1[[#This Row],[Store ID]]), 'Stores Details'!B2104:B2123, 'Stores Details'!G2104:G2123, "") = "Inactive", "Yes", "No")</f>
        <v>No</v>
      </c>
      <c r="D2102" s="14" t="s">
        <v>31</v>
      </c>
      <c r="E2102" s="51">
        <v>45335</v>
      </c>
      <c r="F2102" s="14">
        <v>28</v>
      </c>
      <c r="G2102" s="17">
        <v>17002.440000000002</v>
      </c>
      <c r="H2102" s="27">
        <v>10425.519999999999</v>
      </c>
      <c r="I2102">
        <f>YEAR(Table1[[#This Row],[Date]])</f>
        <v>2024</v>
      </c>
      <c r="J2102" t="str">
        <f>"Q" &amp; ROUNDUP(MONTH(Table1[[#This Row],[Date]])/3, 0) &amp; "'" &amp; RIGHT(YEAR(Table1[[#This Row],[Date]]), 2)</f>
        <v>Q1'24</v>
      </c>
      <c r="K2102" t="str">
        <f>VLOOKUP(Table1[[#This Row],[Store ID]],Table3[[Store ID]:[City]],4,FALSE)</f>
        <v>San Francisco</v>
      </c>
      <c r="L2102" t="str">
        <f>VLOOKUP(Table1[[#This Row],[Product Code]],Table4[[Product Code]:[Brand]],5,FALSE)</f>
        <v>VoltEdge</v>
      </c>
      <c r="M2102" t="str">
        <f>VLOOKUP(Table1[[#This Row],[Product Code]],Table4[[Product Code]:[Product Category]],3,FALSE)</f>
        <v>Laptops</v>
      </c>
      <c r="N2102" t="str">
        <f>_xlfn.XLOOKUP(Table1[[#This Row],[Product Code]],Table4[Product Code],Table4[Subcategory])</f>
        <v>Ultrabooks</v>
      </c>
    </row>
    <row r="2103" spans="2:14" x14ac:dyDescent="0.3">
      <c r="B2103" s="26" t="s">
        <v>27</v>
      </c>
      <c r="C2103" s="26" t="str">
        <f>IF(_xlfn.XLOOKUP(TRIM(Table1[[#This Row],[Store ID]]), 'Stores Details'!B2105:B2124, 'Stores Details'!G2105:G2124, "") = "Inactive", "Yes", "No")</f>
        <v>No</v>
      </c>
      <c r="D2103" s="14" t="s">
        <v>75</v>
      </c>
      <c r="E2103" s="51">
        <v>44946</v>
      </c>
      <c r="F2103" s="14">
        <v>25</v>
      </c>
      <c r="G2103" s="17">
        <v>4076.2500000000005</v>
      </c>
      <c r="H2103" s="27">
        <v>3152.75</v>
      </c>
      <c r="I2103">
        <f>YEAR(Table1[[#This Row],[Date]])</f>
        <v>2023</v>
      </c>
      <c r="J2103" t="str">
        <f>"Q" &amp; ROUNDUP(MONTH(Table1[[#This Row],[Date]])/3, 0) &amp; "'" &amp; RIGHT(YEAR(Table1[[#This Row],[Date]]), 2)</f>
        <v>Q1'23</v>
      </c>
      <c r="K2103" t="str">
        <f>VLOOKUP(Table1[[#This Row],[Store ID]],Table3[[Store ID]:[City]],4,FALSE)</f>
        <v>New York</v>
      </c>
      <c r="L2103" t="str">
        <f>VLOOKUP(Table1[[#This Row],[Product Code]],Table4[[Product Code]:[Brand]],5,FALSE)</f>
        <v>VoltEdge</v>
      </c>
      <c r="M2103" t="str">
        <f>VLOOKUP(Table1[[#This Row],[Product Code]],Table4[[Product Code]:[Product Category]],3,FALSE)</f>
        <v>Accessories</v>
      </c>
      <c r="N2103" t="str">
        <f>_xlfn.XLOOKUP(Table1[[#This Row],[Product Code]],Table4[Product Code],Table4[Subcategory])</f>
        <v>Keyboards</v>
      </c>
    </row>
    <row r="2104" spans="2:14" x14ac:dyDescent="0.3">
      <c r="B2104" s="26" t="s">
        <v>25</v>
      </c>
      <c r="C2104" s="26" t="str">
        <f>IF(_xlfn.XLOOKUP(TRIM(Table1[[#This Row],[Store ID]]), 'Stores Details'!B2106:B2125, 'Stores Details'!G2106:G2125, "") = "Inactive", "Yes", "No")</f>
        <v>No</v>
      </c>
      <c r="D2104" s="14" t="s">
        <v>42</v>
      </c>
      <c r="E2104" s="51">
        <v>45332</v>
      </c>
      <c r="F2104" s="14">
        <v>30</v>
      </c>
      <c r="G2104" s="17">
        <v>38268.299999999996</v>
      </c>
      <c r="H2104" s="27">
        <v>23861.7</v>
      </c>
      <c r="I2104">
        <f>YEAR(Table1[[#This Row],[Date]])</f>
        <v>2024</v>
      </c>
      <c r="J2104" t="str">
        <f>"Q" &amp; ROUNDUP(MONTH(Table1[[#This Row],[Date]])/3, 0) &amp; "'" &amp; RIGHT(YEAR(Table1[[#This Row],[Date]]), 2)</f>
        <v>Q1'24</v>
      </c>
      <c r="K2104" t="str">
        <f>VLOOKUP(Table1[[#This Row],[Store ID]],Table3[[Store ID]:[City]],4,FALSE)</f>
        <v>Dallas</v>
      </c>
      <c r="L2104" t="str">
        <f>VLOOKUP(Table1[[#This Row],[Product Code]],Table4[[Product Code]:[Brand]],5,FALSE)</f>
        <v>Dell</v>
      </c>
      <c r="M2104" t="str">
        <f>VLOOKUP(Table1[[#This Row],[Product Code]],Table4[[Product Code]:[Product Category]],3,FALSE)</f>
        <v>Headphones</v>
      </c>
      <c r="N2104" t="str">
        <f>_xlfn.XLOOKUP(Table1[[#This Row],[Product Code]],Table4[Product Code],Table4[Subcategory])</f>
        <v>Wired Headphones</v>
      </c>
    </row>
    <row r="2105" spans="2:14" x14ac:dyDescent="0.3">
      <c r="B2105" s="26" t="s">
        <v>16</v>
      </c>
      <c r="C2105" s="26" t="str">
        <f>IF(_xlfn.XLOOKUP(TRIM(Table1[[#This Row],[Store ID]]), 'Stores Details'!B2107:B2126, 'Stores Details'!G2107:G2126, "") = "Inactive", "Yes", "No")</f>
        <v>No</v>
      </c>
      <c r="D2105" s="14" t="s">
        <v>76</v>
      </c>
      <c r="E2105" s="51">
        <v>45112</v>
      </c>
      <c r="F2105" s="14">
        <v>16</v>
      </c>
      <c r="G2105" s="17">
        <v>3654.88</v>
      </c>
      <c r="H2105" s="27">
        <v>2920.96</v>
      </c>
      <c r="I2105">
        <f>YEAR(Table1[[#This Row],[Date]])</f>
        <v>2023</v>
      </c>
      <c r="J2105" t="str">
        <f>"Q" &amp; ROUNDUP(MONTH(Table1[[#This Row],[Date]])/3, 0) &amp; "'" &amp; RIGHT(YEAR(Table1[[#This Row],[Date]]), 2)</f>
        <v>Q3'23</v>
      </c>
      <c r="K2105" t="str">
        <f>VLOOKUP(Table1[[#This Row],[Store ID]],Table3[[Store ID]:[City]],4,FALSE)</f>
        <v>Chicago</v>
      </c>
      <c r="L2105" t="str">
        <f>VLOOKUP(Table1[[#This Row],[Product Code]],Table4[[Product Code]:[Brand]],5,FALSE)</f>
        <v>ASUS</v>
      </c>
      <c r="M2105" t="str">
        <f>VLOOKUP(Table1[[#This Row],[Product Code]],Table4[[Product Code]:[Product Category]],3,FALSE)</f>
        <v>Laptops</v>
      </c>
      <c r="N2105" t="str">
        <f>_xlfn.XLOOKUP(Table1[[#This Row],[Product Code]],Table4[Product Code],Table4[Subcategory])</f>
        <v>Ultrabooks</v>
      </c>
    </row>
    <row r="2106" spans="2:14" x14ac:dyDescent="0.3">
      <c r="B2106" s="26" t="s">
        <v>17</v>
      </c>
      <c r="C2106" s="26" t="str">
        <f>IF(_xlfn.XLOOKUP(TRIM(Table1[[#This Row],[Store ID]]), 'Stores Details'!B2108:B2127, 'Stores Details'!G2108:G2127, "") = "Inactive", "Yes", "No")</f>
        <v>No</v>
      </c>
      <c r="D2106" s="14" t="s">
        <v>61</v>
      </c>
      <c r="E2106" s="51">
        <v>45015</v>
      </c>
      <c r="F2106" s="14">
        <v>20</v>
      </c>
      <c r="G2106" s="17">
        <v>7088.4000000000005</v>
      </c>
      <c r="H2106" s="27">
        <v>5061.2</v>
      </c>
      <c r="I2106">
        <f>YEAR(Table1[[#This Row],[Date]])</f>
        <v>2023</v>
      </c>
      <c r="J2106" t="str">
        <f>"Q" &amp; ROUNDUP(MONTH(Table1[[#This Row],[Date]])/3, 0) &amp; "'" &amp; RIGHT(YEAR(Table1[[#This Row],[Date]]), 2)</f>
        <v>Q1'23</v>
      </c>
      <c r="K2106" t="str">
        <f>VLOOKUP(Table1[[#This Row],[Store ID]],Table3[[Store ID]:[City]],4,FALSE)</f>
        <v>Richmond</v>
      </c>
      <c r="L2106" t="str">
        <f>VLOOKUP(Table1[[#This Row],[Product Code]],Table4[[Product Code]:[Brand]],5,FALSE)</f>
        <v>VoltEdge</v>
      </c>
      <c r="M2106" t="str">
        <f>VLOOKUP(Table1[[#This Row],[Product Code]],Table4[[Product Code]:[Product Category]],3,FALSE)</f>
        <v>Headphones</v>
      </c>
      <c r="N2106" t="str">
        <f>_xlfn.XLOOKUP(Table1[[#This Row],[Product Code]],Table4[Product Code],Table4[Subcategory])</f>
        <v>Wired Headphones</v>
      </c>
    </row>
    <row r="2107" spans="2:14" x14ac:dyDescent="0.3">
      <c r="B2107" s="26" t="s">
        <v>14</v>
      </c>
      <c r="C2107" s="26" t="str">
        <f>IF(_xlfn.XLOOKUP(TRIM(Table1[[#This Row],[Store ID]]), 'Stores Details'!B2109:B2128, 'Stores Details'!G2109:G2128, "") = "Inactive", "Yes", "No")</f>
        <v>No</v>
      </c>
      <c r="D2107" s="14" t="s">
        <v>60</v>
      </c>
      <c r="E2107" s="51">
        <v>45289</v>
      </c>
      <c r="F2107" s="14">
        <v>28</v>
      </c>
      <c r="G2107" s="17">
        <v>6044.92</v>
      </c>
      <c r="H2107" s="27">
        <v>4375.5600000000004</v>
      </c>
      <c r="I2107">
        <f>YEAR(Table1[[#This Row],[Date]])</f>
        <v>2023</v>
      </c>
      <c r="J2107" t="str">
        <f>"Q" &amp; ROUNDUP(MONTH(Table1[[#This Row],[Date]])/3, 0) &amp; "'" &amp; RIGHT(YEAR(Table1[[#This Row],[Date]]), 2)</f>
        <v>Q4'23</v>
      </c>
      <c r="K2107" t="str">
        <f>VLOOKUP(Table1[[#This Row],[Store ID]],Table3[[Store ID]:[City]],4,FALSE)</f>
        <v>Los Angeles</v>
      </c>
      <c r="L2107" t="str">
        <f>VLOOKUP(Table1[[#This Row],[Product Code]],Table4[[Product Code]:[Brand]],5,FALSE)</f>
        <v>Dell</v>
      </c>
      <c r="M2107" t="str">
        <f>VLOOKUP(Table1[[#This Row],[Product Code]],Table4[[Product Code]:[Product Category]],3,FALSE)</f>
        <v>Accessories</v>
      </c>
      <c r="N2107" t="str">
        <f>_xlfn.XLOOKUP(Table1[[#This Row],[Product Code]],Table4[Product Code],Table4[Subcategory])</f>
        <v>Chargers</v>
      </c>
    </row>
    <row r="2108" spans="2:14" x14ac:dyDescent="0.3">
      <c r="B2108" s="26" t="s">
        <v>18</v>
      </c>
      <c r="C2108" s="26" t="str">
        <f>IF(_xlfn.XLOOKUP(TRIM(Table1[[#This Row],[Store ID]]), 'Stores Details'!B2110:B2129, 'Stores Details'!G2110:G2129, "") = "Inactive", "Yes", "No")</f>
        <v>No</v>
      </c>
      <c r="D2108" s="14" t="s">
        <v>72</v>
      </c>
      <c r="E2108" s="51">
        <v>45095</v>
      </c>
      <c r="F2108" s="14">
        <v>7</v>
      </c>
      <c r="G2108" s="17">
        <v>3755.36</v>
      </c>
      <c r="H2108" s="27">
        <v>2737.21</v>
      </c>
      <c r="I2108">
        <f>YEAR(Table1[[#This Row],[Date]])</f>
        <v>2023</v>
      </c>
      <c r="J2108" t="str">
        <f>"Q" &amp; ROUNDUP(MONTH(Table1[[#This Row],[Date]])/3, 0) &amp; "'" &amp; RIGHT(YEAR(Table1[[#This Row],[Date]]), 2)</f>
        <v>Q2'23</v>
      </c>
      <c r="K2108" t="str">
        <f>VLOOKUP(Table1[[#This Row],[Store ID]],Table3[[Store ID]:[City]],4,FALSE)</f>
        <v>Minneapolis</v>
      </c>
      <c r="L2108" t="str">
        <f>VLOOKUP(Table1[[#This Row],[Product Code]],Table4[[Product Code]:[Brand]],5,FALSE)</f>
        <v>VoltEdge</v>
      </c>
      <c r="M2108" t="str">
        <f>VLOOKUP(Table1[[#This Row],[Product Code]],Table4[[Product Code]:[Product Category]],3,FALSE)</f>
        <v>Gaming Consoles</v>
      </c>
      <c r="N2108" t="str">
        <f>_xlfn.XLOOKUP(Table1[[#This Row],[Product Code]],Table4[Product Code],Table4[Subcategory])</f>
        <v>Game Consoles</v>
      </c>
    </row>
    <row r="2109" spans="2:14" x14ac:dyDescent="0.3">
      <c r="B2109" s="26" t="s">
        <v>14</v>
      </c>
      <c r="C2109" s="26" t="str">
        <f>IF(_xlfn.XLOOKUP(TRIM(Table1[[#This Row],[Store ID]]), 'Stores Details'!B2111:B2130, 'Stores Details'!G2111:G2130, "") = "Inactive", "Yes", "No")</f>
        <v>No</v>
      </c>
      <c r="D2109" s="14" t="s">
        <v>57</v>
      </c>
      <c r="E2109" s="51">
        <v>45234</v>
      </c>
      <c r="F2109" s="14">
        <v>31</v>
      </c>
      <c r="G2109" s="17">
        <v>27388.19</v>
      </c>
      <c r="H2109" s="27">
        <v>19098.79</v>
      </c>
      <c r="I2109">
        <f>YEAR(Table1[[#This Row],[Date]])</f>
        <v>2023</v>
      </c>
      <c r="J2109" t="str">
        <f>"Q" &amp; ROUNDUP(MONTH(Table1[[#This Row],[Date]])/3, 0) &amp; "'" &amp; RIGHT(YEAR(Table1[[#This Row],[Date]]), 2)</f>
        <v>Q4'23</v>
      </c>
      <c r="K2109" t="str">
        <f>VLOOKUP(Table1[[#This Row],[Store ID]],Table3[[Store ID]:[City]],4,FALSE)</f>
        <v>Los Angeles</v>
      </c>
      <c r="L2109" t="str">
        <f>VLOOKUP(Table1[[#This Row],[Product Code]],Table4[[Product Code]:[Brand]],5,FALSE)</f>
        <v>Bose</v>
      </c>
      <c r="M2109" t="str">
        <f>VLOOKUP(Table1[[#This Row],[Product Code]],Table4[[Product Code]:[Product Category]],3,FALSE)</f>
        <v>Headphones</v>
      </c>
      <c r="N2109" t="str">
        <f>_xlfn.XLOOKUP(Table1[[#This Row],[Product Code]],Table4[Product Code],Table4[Subcategory])</f>
        <v>Noise-Canceling Over-Ear</v>
      </c>
    </row>
    <row r="2110" spans="2:14" x14ac:dyDescent="0.3">
      <c r="B2110" s="26" t="s">
        <v>16</v>
      </c>
      <c r="C2110" s="26" t="str">
        <f>IF(_xlfn.XLOOKUP(TRIM(Table1[[#This Row],[Store ID]]), 'Stores Details'!B2112:B2131, 'Stores Details'!G2112:G2131, "") = "Inactive", "Yes", "No")</f>
        <v>No</v>
      </c>
      <c r="D2110" s="14" t="s">
        <v>42</v>
      </c>
      <c r="E2110" s="51">
        <v>45530</v>
      </c>
      <c r="F2110" s="14">
        <v>17</v>
      </c>
      <c r="G2110" s="17">
        <v>21685.37</v>
      </c>
      <c r="H2110" s="27">
        <v>13521.63</v>
      </c>
      <c r="I2110">
        <f>YEAR(Table1[[#This Row],[Date]])</f>
        <v>2024</v>
      </c>
      <c r="J2110" t="str">
        <f>"Q" &amp; ROUNDUP(MONTH(Table1[[#This Row],[Date]])/3, 0) &amp; "'" &amp; RIGHT(YEAR(Table1[[#This Row],[Date]]), 2)</f>
        <v>Q3'24</v>
      </c>
      <c r="K2110" t="str">
        <f>VLOOKUP(Table1[[#This Row],[Store ID]],Table3[[Store ID]:[City]],4,FALSE)</f>
        <v>Chicago</v>
      </c>
      <c r="L2110" t="str">
        <f>VLOOKUP(Table1[[#This Row],[Product Code]],Table4[[Product Code]:[Brand]],5,FALSE)</f>
        <v>Dell</v>
      </c>
      <c r="M2110" t="str">
        <f>VLOOKUP(Table1[[#This Row],[Product Code]],Table4[[Product Code]:[Product Category]],3,FALSE)</f>
        <v>Headphones</v>
      </c>
      <c r="N2110" t="str">
        <f>_xlfn.XLOOKUP(Table1[[#This Row],[Product Code]],Table4[Product Code],Table4[Subcategory])</f>
        <v>Wired Headphones</v>
      </c>
    </row>
    <row r="2111" spans="2:14" x14ac:dyDescent="0.3">
      <c r="B2111" s="26" t="s">
        <v>14</v>
      </c>
      <c r="C2111" s="26" t="str">
        <f>IF(_xlfn.XLOOKUP(TRIM(Table1[[#This Row],[Store ID]]), 'Stores Details'!B2113:B2132, 'Stores Details'!G2113:G2132, "") = "Inactive", "Yes", "No")</f>
        <v>No</v>
      </c>
      <c r="D2111" s="14" t="s">
        <v>64</v>
      </c>
      <c r="E2111" s="51">
        <v>45087</v>
      </c>
      <c r="F2111" s="14">
        <v>16</v>
      </c>
      <c r="G2111" s="17">
        <v>5458.72</v>
      </c>
      <c r="H2111" s="27">
        <v>3255.52</v>
      </c>
      <c r="I2111">
        <f>YEAR(Table1[[#This Row],[Date]])</f>
        <v>2023</v>
      </c>
      <c r="J2111" t="str">
        <f>"Q" &amp; ROUNDUP(MONTH(Table1[[#This Row],[Date]])/3, 0) &amp; "'" &amp; RIGHT(YEAR(Table1[[#This Row],[Date]]), 2)</f>
        <v>Q2'23</v>
      </c>
      <c r="K2111" t="str">
        <f>VLOOKUP(Table1[[#This Row],[Store ID]],Table3[[Store ID]:[City]],4,FALSE)</f>
        <v>Los Angeles</v>
      </c>
      <c r="L2111" t="str">
        <f>VLOOKUP(Table1[[#This Row],[Product Code]],Table4[[Product Code]:[Brand]],5,FALSE)</f>
        <v>VoltEdge</v>
      </c>
      <c r="M2111" t="str">
        <f>VLOOKUP(Table1[[#This Row],[Product Code]],Table4[[Product Code]:[Product Category]],3,FALSE)</f>
        <v>Accessories</v>
      </c>
      <c r="N2111" t="str">
        <f>_xlfn.XLOOKUP(Table1[[#This Row],[Product Code]],Table4[Product Code],Table4[Subcategory])</f>
        <v>Keyboards</v>
      </c>
    </row>
    <row r="2112" spans="2:14" x14ac:dyDescent="0.3">
      <c r="B2112" s="26" t="s">
        <v>23</v>
      </c>
      <c r="C2112" s="26" t="str">
        <f>IF(_xlfn.XLOOKUP(TRIM(Table1[[#This Row],[Store ID]]), 'Stores Details'!B2114:B2133, 'Stores Details'!G2114:G2133, "") = "Inactive", "Yes", "No")</f>
        <v>No</v>
      </c>
      <c r="D2112" s="14" t="s">
        <v>79</v>
      </c>
      <c r="E2112" s="51">
        <v>45158</v>
      </c>
      <c r="F2112" s="14">
        <v>8</v>
      </c>
      <c r="G2112" s="17">
        <v>7105.68</v>
      </c>
      <c r="H2112" s="27">
        <v>5779.6</v>
      </c>
      <c r="I2112">
        <f>YEAR(Table1[[#This Row],[Date]])</f>
        <v>2023</v>
      </c>
      <c r="J2112" t="str">
        <f>"Q" &amp; ROUNDUP(MONTH(Table1[[#This Row],[Date]])/3, 0) &amp; "'" &amp; RIGHT(YEAR(Table1[[#This Row],[Date]]), 2)</f>
        <v>Q3'23</v>
      </c>
      <c r="K2112" t="str">
        <f>VLOOKUP(Table1[[#This Row],[Store ID]],Table3[[Store ID]:[City]],4,FALSE)</f>
        <v>San Francisco</v>
      </c>
      <c r="L2112" t="str">
        <f>VLOOKUP(Table1[[#This Row],[Product Code]],Table4[[Product Code]:[Brand]],5,FALSE)</f>
        <v>Sony</v>
      </c>
      <c r="M2112" t="str">
        <f>VLOOKUP(Table1[[#This Row],[Product Code]],Table4[[Product Code]:[Product Category]],3,FALSE)</f>
        <v>Accessories</v>
      </c>
      <c r="N2112" t="str">
        <f>_xlfn.XLOOKUP(Table1[[#This Row],[Product Code]],Table4[Product Code],Table4[Subcategory])</f>
        <v>Keyboards</v>
      </c>
    </row>
    <row r="2113" spans="2:14" x14ac:dyDescent="0.3">
      <c r="B2113" s="26" t="s">
        <v>29</v>
      </c>
      <c r="C2113" s="26" t="str">
        <f>IF(_xlfn.XLOOKUP(TRIM(Table1[[#This Row],[Store ID]]), 'Stores Details'!B2115:B2134, 'Stores Details'!G2115:G2134, "") = "Inactive", "Yes", "No")</f>
        <v>No</v>
      </c>
      <c r="D2113" s="14" t="s">
        <v>39</v>
      </c>
      <c r="E2113" s="51">
        <v>45376</v>
      </c>
      <c r="F2113" s="14">
        <v>13</v>
      </c>
      <c r="G2113" s="17">
        <v>5507.71</v>
      </c>
      <c r="H2113" s="27">
        <v>3589.3</v>
      </c>
      <c r="I2113">
        <f>YEAR(Table1[[#This Row],[Date]])</f>
        <v>2024</v>
      </c>
      <c r="J2113" t="str">
        <f>"Q" &amp; ROUNDUP(MONTH(Table1[[#This Row],[Date]])/3, 0) &amp; "'" &amp; RIGHT(YEAR(Table1[[#This Row],[Date]]), 2)</f>
        <v>Q1'24</v>
      </c>
      <c r="K2113" t="str">
        <f>VLOOKUP(Table1[[#This Row],[Store ID]],Table3[[Store ID]:[City]],4,FALSE)</f>
        <v>Kansas City</v>
      </c>
      <c r="L2113" t="str">
        <f>VLOOKUP(Table1[[#This Row],[Product Code]],Table4[[Product Code]:[Brand]],5,FALSE)</f>
        <v>Apple</v>
      </c>
      <c r="M2113" t="str">
        <f>VLOOKUP(Table1[[#This Row],[Product Code]],Table4[[Product Code]:[Product Category]],3,FALSE)</f>
        <v>Laptops</v>
      </c>
      <c r="N2113" t="str">
        <f>_xlfn.XLOOKUP(Table1[[#This Row],[Product Code]],Table4[Product Code],Table4[Subcategory])</f>
        <v>Ultrabooks</v>
      </c>
    </row>
    <row r="2114" spans="2:14" x14ac:dyDescent="0.3">
      <c r="B2114" s="26" t="s">
        <v>21</v>
      </c>
      <c r="C2114" s="26" t="str">
        <f>IF(_xlfn.XLOOKUP(TRIM(Table1[[#This Row],[Store ID]]), 'Stores Details'!B2116:B2135, 'Stores Details'!G2116:G2135, "") = "Inactive", "Yes", "No")</f>
        <v>No</v>
      </c>
      <c r="D2114" s="14" t="s">
        <v>64</v>
      </c>
      <c r="E2114" s="51">
        <v>45191</v>
      </c>
      <c r="F2114" s="14">
        <v>15</v>
      </c>
      <c r="G2114" s="17">
        <v>5117.55</v>
      </c>
      <c r="H2114" s="27">
        <v>3052.05</v>
      </c>
      <c r="I2114">
        <f>YEAR(Table1[[#This Row],[Date]])</f>
        <v>2023</v>
      </c>
      <c r="J2114" t="str">
        <f>"Q" &amp; ROUNDUP(MONTH(Table1[[#This Row],[Date]])/3, 0) &amp; "'" &amp; RIGHT(YEAR(Table1[[#This Row],[Date]]), 2)</f>
        <v>Q3'23</v>
      </c>
      <c r="K2114" t="str">
        <f>VLOOKUP(Table1[[#This Row],[Store ID]],Table3[[Store ID]:[City]],4,FALSE)</f>
        <v>Raleigh</v>
      </c>
      <c r="L2114" t="str">
        <f>VLOOKUP(Table1[[#This Row],[Product Code]],Table4[[Product Code]:[Brand]],5,FALSE)</f>
        <v>VoltEdge</v>
      </c>
      <c r="M2114" t="str">
        <f>VLOOKUP(Table1[[#This Row],[Product Code]],Table4[[Product Code]:[Product Category]],3,FALSE)</f>
        <v>Accessories</v>
      </c>
      <c r="N2114" t="str">
        <f>_xlfn.XLOOKUP(Table1[[#This Row],[Product Code]],Table4[Product Code],Table4[Subcategory])</f>
        <v>Keyboards</v>
      </c>
    </row>
    <row r="2115" spans="2:14" x14ac:dyDescent="0.3">
      <c r="B2115" s="26" t="s">
        <v>26</v>
      </c>
      <c r="C2115" s="26" t="str">
        <f>IF(_xlfn.XLOOKUP(TRIM(Table1[[#This Row],[Store ID]]), 'Stores Details'!B2117:B2136, 'Stores Details'!G2117:G2136, "") = "Inactive", "Yes", "No")</f>
        <v>No</v>
      </c>
      <c r="D2115" s="14" t="s">
        <v>67</v>
      </c>
      <c r="E2115" s="51">
        <v>45086</v>
      </c>
      <c r="F2115" s="14">
        <v>10</v>
      </c>
      <c r="G2115" s="17">
        <v>10534.8</v>
      </c>
      <c r="H2115" s="27">
        <v>6262.6</v>
      </c>
      <c r="I2115">
        <f>YEAR(Table1[[#This Row],[Date]])</f>
        <v>2023</v>
      </c>
      <c r="J2115" t="str">
        <f>"Q" &amp; ROUNDUP(MONTH(Table1[[#This Row],[Date]])/3, 0) &amp; "'" &amp; RIGHT(YEAR(Table1[[#This Row],[Date]]), 2)</f>
        <v>Q2'23</v>
      </c>
      <c r="K2115" t="str">
        <f>VLOOKUP(Table1[[#This Row],[Store ID]],Table3[[Store ID]:[City]],4,FALSE)</f>
        <v>Philadelphia</v>
      </c>
      <c r="L2115" t="str">
        <f>VLOOKUP(Table1[[#This Row],[Product Code]],Table4[[Product Code]:[Brand]],5,FALSE)</f>
        <v>VoltEdge</v>
      </c>
      <c r="M2115" t="str">
        <f>VLOOKUP(Table1[[#This Row],[Product Code]],Table4[[Product Code]:[Product Category]],3,FALSE)</f>
        <v>Accessories</v>
      </c>
      <c r="N2115" t="str">
        <f>_xlfn.XLOOKUP(Table1[[#This Row],[Product Code]],Table4[Product Code],Table4[Subcategory])</f>
        <v>Keyboards</v>
      </c>
    </row>
    <row r="2116" spans="2:14" x14ac:dyDescent="0.3">
      <c r="B2116" s="26" t="s">
        <v>24</v>
      </c>
      <c r="C2116" s="26" t="str">
        <f>IF(_xlfn.XLOOKUP(TRIM(Table1[[#This Row],[Store ID]]), 'Stores Details'!B2118:B2137, 'Stores Details'!G2118:G2137, "") = "Inactive", "Yes", "No")</f>
        <v>No</v>
      </c>
      <c r="D2116" s="14" t="s">
        <v>68</v>
      </c>
      <c r="E2116" s="51">
        <v>44952</v>
      </c>
      <c r="F2116" s="14">
        <v>28</v>
      </c>
      <c r="G2116" s="17">
        <v>29228.640000000003</v>
      </c>
      <c r="H2116" s="27">
        <v>18033.12</v>
      </c>
      <c r="I2116">
        <f>YEAR(Table1[[#This Row],[Date]])</f>
        <v>2023</v>
      </c>
      <c r="J2116" t="str">
        <f>"Q" &amp; ROUNDUP(MONTH(Table1[[#This Row],[Date]])/3, 0) &amp; "'" &amp; RIGHT(YEAR(Table1[[#This Row],[Date]]), 2)</f>
        <v>Q1'23</v>
      </c>
      <c r="K2116" t="str">
        <f>VLOOKUP(Table1[[#This Row],[Store ID]],Table3[[Store ID]:[City]],4,FALSE)</f>
        <v>Atlanta</v>
      </c>
      <c r="L2116" t="str">
        <f>VLOOKUP(Table1[[#This Row],[Product Code]],Table4[[Product Code]:[Brand]],5,FALSE)</f>
        <v>Apple</v>
      </c>
      <c r="M2116" t="str">
        <f>VLOOKUP(Table1[[#This Row],[Product Code]],Table4[[Product Code]:[Product Category]],3,FALSE)</f>
        <v>Gaming Consoles</v>
      </c>
      <c r="N2116" t="str">
        <f>_xlfn.XLOOKUP(Table1[[#This Row],[Product Code]],Table4[Product Code],Table4[Subcategory])</f>
        <v>VR Headsets</v>
      </c>
    </row>
    <row r="2117" spans="2:14" x14ac:dyDescent="0.3">
      <c r="B2117" s="26" t="s">
        <v>26</v>
      </c>
      <c r="C2117" s="26" t="str">
        <f>IF(_xlfn.XLOOKUP(TRIM(Table1[[#This Row],[Store ID]]), 'Stores Details'!B2119:B2138, 'Stores Details'!G2119:G2138, "") = "Inactive", "Yes", "No")</f>
        <v>No</v>
      </c>
      <c r="D2117" s="14" t="s">
        <v>66</v>
      </c>
      <c r="E2117" s="51">
        <v>45230</v>
      </c>
      <c r="F2117" s="14">
        <v>41</v>
      </c>
      <c r="G2117" s="17">
        <v>15897.34</v>
      </c>
      <c r="H2117" s="27">
        <v>10636.220000000001</v>
      </c>
      <c r="I2117">
        <f>YEAR(Table1[[#This Row],[Date]])</f>
        <v>2023</v>
      </c>
      <c r="J2117" t="str">
        <f>"Q" &amp; ROUNDUP(MONTH(Table1[[#This Row],[Date]])/3, 0) &amp; "'" &amp; RIGHT(YEAR(Table1[[#This Row],[Date]]), 2)</f>
        <v>Q4'23</v>
      </c>
      <c r="K2117" t="str">
        <f>VLOOKUP(Table1[[#This Row],[Store ID]],Table3[[Store ID]:[City]],4,FALSE)</f>
        <v>Philadelphia</v>
      </c>
      <c r="L2117" t="str">
        <f>VLOOKUP(Table1[[#This Row],[Product Code]],Table4[[Product Code]:[Brand]],5,FALSE)</f>
        <v>HP</v>
      </c>
      <c r="M2117" t="str">
        <f>VLOOKUP(Table1[[#This Row],[Product Code]],Table4[[Product Code]:[Product Category]],3,FALSE)</f>
        <v>Accessories</v>
      </c>
      <c r="N2117" t="str">
        <f>_xlfn.XLOOKUP(Table1[[#This Row],[Product Code]],Table4[Product Code],Table4[Subcategory])</f>
        <v>Chargers</v>
      </c>
    </row>
    <row r="2118" spans="2:14" x14ac:dyDescent="0.3">
      <c r="B2118" s="26" t="s">
        <v>14</v>
      </c>
      <c r="C2118" s="26" t="str">
        <f>IF(_xlfn.XLOOKUP(TRIM(Table1[[#This Row],[Store ID]]), 'Stores Details'!B2120:B2139, 'Stores Details'!G2120:G2139, "") = "Inactive", "Yes", "No")</f>
        <v>No</v>
      </c>
      <c r="D2118" s="14" t="s">
        <v>54</v>
      </c>
      <c r="E2118" s="51">
        <v>45219</v>
      </c>
      <c r="F2118" s="14">
        <v>29</v>
      </c>
      <c r="G2118" s="17">
        <v>40687.29</v>
      </c>
      <c r="H2118" s="27">
        <v>25825.949999999997</v>
      </c>
      <c r="I2118">
        <f>YEAR(Table1[[#This Row],[Date]])</f>
        <v>2023</v>
      </c>
      <c r="J2118" t="str">
        <f>"Q" &amp; ROUNDUP(MONTH(Table1[[#This Row],[Date]])/3, 0) &amp; "'" &amp; RIGHT(YEAR(Table1[[#This Row],[Date]]), 2)</f>
        <v>Q4'23</v>
      </c>
      <c r="K2118" t="str">
        <f>VLOOKUP(Table1[[#This Row],[Store ID]],Table3[[Store ID]:[City]],4,FALSE)</f>
        <v>Los Angeles</v>
      </c>
      <c r="L2118" t="str">
        <f>VLOOKUP(Table1[[#This Row],[Product Code]],Table4[[Product Code]:[Brand]],5,FALSE)</f>
        <v>Apple</v>
      </c>
      <c r="M2118" t="str">
        <f>VLOOKUP(Table1[[#This Row],[Product Code]],Table4[[Product Code]:[Product Category]],3,FALSE)</f>
        <v>Gaming Consoles</v>
      </c>
      <c r="N2118" t="str">
        <f>_xlfn.XLOOKUP(Table1[[#This Row],[Product Code]],Table4[Product Code],Table4[Subcategory])</f>
        <v>Game Consoles</v>
      </c>
    </row>
    <row r="2119" spans="2:14" x14ac:dyDescent="0.3">
      <c r="B2119" s="26" t="s">
        <v>19</v>
      </c>
      <c r="C2119" s="26" t="str">
        <f>IF(_xlfn.XLOOKUP(TRIM(Table1[[#This Row],[Store ID]]), 'Stores Details'!B2121:B2140, 'Stores Details'!G2121:G2140, "") = "Inactive", "Yes", "No")</f>
        <v>No</v>
      </c>
      <c r="D2119" s="14" t="s">
        <v>40</v>
      </c>
      <c r="E2119" s="51">
        <v>45391</v>
      </c>
      <c r="F2119" s="14">
        <v>8</v>
      </c>
      <c r="G2119" s="17">
        <v>10830.32</v>
      </c>
      <c r="H2119" s="27">
        <v>7795.68</v>
      </c>
      <c r="I2119">
        <f>YEAR(Table1[[#This Row],[Date]])</f>
        <v>2024</v>
      </c>
      <c r="J2119" t="str">
        <f>"Q" &amp; ROUNDUP(MONTH(Table1[[#This Row],[Date]])/3, 0) &amp; "'" &amp; RIGHT(YEAR(Table1[[#This Row],[Date]]), 2)</f>
        <v>Q2'24</v>
      </c>
      <c r="K2119" t="str">
        <f>VLOOKUP(Table1[[#This Row],[Store ID]],Table3[[Store ID]:[City]],4,FALSE)</f>
        <v>Honolulu</v>
      </c>
      <c r="L2119" t="str">
        <f>VLOOKUP(Table1[[#This Row],[Product Code]],Table4[[Product Code]:[Brand]],5,FALSE)</f>
        <v>HP</v>
      </c>
      <c r="M2119" t="str">
        <f>VLOOKUP(Table1[[#This Row],[Product Code]],Table4[[Product Code]:[Product Category]],3,FALSE)</f>
        <v>Gaming Consoles</v>
      </c>
      <c r="N2119" t="str">
        <f>_xlfn.XLOOKUP(Table1[[#This Row],[Product Code]],Table4[Product Code],Table4[Subcategory])</f>
        <v>Game Consoles</v>
      </c>
    </row>
    <row r="2120" spans="2:14" x14ac:dyDescent="0.3">
      <c r="B2120" s="26" t="s">
        <v>20</v>
      </c>
      <c r="C2120" s="26" t="str">
        <f>IF(_xlfn.XLOOKUP(TRIM(Table1[[#This Row],[Store ID]]), 'Stores Details'!B2122:B2141, 'Stores Details'!G2122:G2141, "") = "Inactive", "Yes", "No")</f>
        <v>No</v>
      </c>
      <c r="D2120" s="14" t="s">
        <v>64</v>
      </c>
      <c r="E2120" s="51">
        <v>44935</v>
      </c>
      <c r="F2120" s="14">
        <v>17</v>
      </c>
      <c r="G2120" s="17">
        <v>5799.89</v>
      </c>
      <c r="H2120" s="27">
        <v>3458.99</v>
      </c>
      <c r="I2120">
        <f>YEAR(Table1[[#This Row],[Date]])</f>
        <v>2023</v>
      </c>
      <c r="J2120" t="str">
        <f>"Q" &amp; ROUNDUP(MONTH(Table1[[#This Row],[Date]])/3, 0) &amp; "'" &amp; RIGHT(YEAR(Table1[[#This Row],[Date]]), 2)</f>
        <v>Q1'23</v>
      </c>
      <c r="K2120" t="str">
        <f>VLOOKUP(Table1[[#This Row],[Store ID]],Table3[[Store ID]:[City]],4,FALSE)</f>
        <v>Denver</v>
      </c>
      <c r="L2120" t="str">
        <f>VLOOKUP(Table1[[#This Row],[Product Code]],Table4[[Product Code]:[Brand]],5,FALSE)</f>
        <v>VoltEdge</v>
      </c>
      <c r="M2120" t="str">
        <f>VLOOKUP(Table1[[#This Row],[Product Code]],Table4[[Product Code]:[Product Category]],3,FALSE)</f>
        <v>Accessories</v>
      </c>
      <c r="N2120" t="str">
        <f>_xlfn.XLOOKUP(Table1[[#This Row],[Product Code]],Table4[Product Code],Table4[Subcategory])</f>
        <v>Keyboards</v>
      </c>
    </row>
    <row r="2121" spans="2:14" x14ac:dyDescent="0.3">
      <c r="B2121" s="26" t="s">
        <v>17</v>
      </c>
      <c r="C2121" s="26" t="str">
        <f>IF(_xlfn.XLOOKUP(TRIM(Table1[[#This Row],[Store ID]]), 'Stores Details'!B2123:B2142, 'Stores Details'!G2123:G2142, "") = "Inactive", "Yes", "No")</f>
        <v>No</v>
      </c>
      <c r="D2121" s="14" t="s">
        <v>48</v>
      </c>
      <c r="E2121" s="51">
        <v>45457</v>
      </c>
      <c r="F2121" s="14">
        <v>12</v>
      </c>
      <c r="G2121" s="17">
        <v>9679.92</v>
      </c>
      <c r="H2121" s="27">
        <v>5772.4800000000005</v>
      </c>
      <c r="I2121">
        <f>YEAR(Table1[[#This Row],[Date]])</f>
        <v>2024</v>
      </c>
      <c r="J2121" t="str">
        <f>"Q" &amp; ROUNDUP(MONTH(Table1[[#This Row],[Date]])/3, 0) &amp; "'" &amp; RIGHT(YEAR(Table1[[#This Row],[Date]]), 2)</f>
        <v>Q2'24</v>
      </c>
      <c r="K2121" t="str">
        <f>VLOOKUP(Table1[[#This Row],[Store ID]],Table3[[Store ID]:[City]],4,FALSE)</f>
        <v>Richmond</v>
      </c>
      <c r="L2121" t="str">
        <f>VLOOKUP(Table1[[#This Row],[Product Code]],Table4[[Product Code]:[Brand]],5,FALSE)</f>
        <v>VoltEdge</v>
      </c>
      <c r="M2121" t="str">
        <f>VLOOKUP(Table1[[#This Row],[Product Code]],Table4[[Product Code]:[Product Category]],3,FALSE)</f>
        <v>Gaming Consoles</v>
      </c>
      <c r="N2121" t="str">
        <f>_xlfn.XLOOKUP(Table1[[#This Row],[Product Code]],Table4[Product Code],Table4[Subcategory])</f>
        <v>Game Consoles</v>
      </c>
    </row>
    <row r="2122" spans="2:14" x14ac:dyDescent="0.3">
      <c r="B2122" s="26" t="s">
        <v>30</v>
      </c>
      <c r="C2122" s="26" t="str">
        <f>IF(_xlfn.XLOOKUP(TRIM(Table1[[#This Row],[Store ID]]), 'Stores Details'!B2124:B2143, 'Stores Details'!G2124:G2143, "") = "Inactive", "Yes", "No")</f>
        <v>No</v>
      </c>
      <c r="D2122" s="14" t="s">
        <v>74</v>
      </c>
      <c r="E2122" s="51">
        <v>45181</v>
      </c>
      <c r="F2122" s="14">
        <v>21</v>
      </c>
      <c r="G2122" s="17">
        <v>23753.309999999998</v>
      </c>
      <c r="H2122" s="27">
        <v>19717.95</v>
      </c>
      <c r="I2122">
        <f>YEAR(Table1[[#This Row],[Date]])</f>
        <v>2023</v>
      </c>
      <c r="J2122" t="str">
        <f>"Q" &amp; ROUNDUP(MONTH(Table1[[#This Row],[Date]])/3, 0) &amp; "'" &amp; RIGHT(YEAR(Table1[[#This Row],[Date]]), 2)</f>
        <v>Q3'23</v>
      </c>
      <c r="K2122" t="str">
        <f>VLOOKUP(Table1[[#This Row],[Store ID]],Table3[[Store ID]:[City]],4,FALSE)</f>
        <v>Nashville</v>
      </c>
      <c r="L2122" t="str">
        <f>VLOOKUP(Table1[[#This Row],[Product Code]],Table4[[Product Code]:[Brand]],5,FALSE)</f>
        <v>VoltEdge</v>
      </c>
      <c r="M2122" t="str">
        <f>VLOOKUP(Table1[[#This Row],[Product Code]],Table4[[Product Code]:[Product Category]],3,FALSE)</f>
        <v>Gaming Consoles</v>
      </c>
      <c r="N2122" t="str">
        <f>_xlfn.XLOOKUP(Table1[[#This Row],[Product Code]],Table4[Product Code],Table4[Subcategory])</f>
        <v>Gaming Headsets</v>
      </c>
    </row>
    <row r="2123" spans="2:14" x14ac:dyDescent="0.3">
      <c r="B2123" s="26" t="s">
        <v>14</v>
      </c>
      <c r="C2123" s="26" t="str">
        <f>IF(_xlfn.XLOOKUP(TRIM(Table1[[#This Row],[Store ID]]), 'Stores Details'!B2125:B2144, 'Stores Details'!G2125:G2144, "") = "Inactive", "Yes", "No")</f>
        <v>No</v>
      </c>
      <c r="D2123" s="14" t="s">
        <v>44</v>
      </c>
      <c r="E2123" s="51">
        <v>45585</v>
      </c>
      <c r="F2123" s="14">
        <v>35</v>
      </c>
      <c r="G2123" s="17">
        <v>33146.75</v>
      </c>
      <c r="H2123" s="27">
        <v>23358.3</v>
      </c>
      <c r="I2123">
        <f>YEAR(Table1[[#This Row],[Date]])</f>
        <v>2024</v>
      </c>
      <c r="J2123" t="str">
        <f>"Q" &amp; ROUNDUP(MONTH(Table1[[#This Row],[Date]])/3, 0) &amp; "'" &amp; RIGHT(YEAR(Table1[[#This Row],[Date]]), 2)</f>
        <v>Q4'24</v>
      </c>
      <c r="K2123" t="str">
        <f>VLOOKUP(Table1[[#This Row],[Store ID]],Table3[[Store ID]:[City]],4,FALSE)</f>
        <v>Los Angeles</v>
      </c>
      <c r="L2123" t="str">
        <f>VLOOKUP(Table1[[#This Row],[Product Code]],Table4[[Product Code]:[Brand]],5,FALSE)</f>
        <v>Bose</v>
      </c>
      <c r="M2123" t="str">
        <f>VLOOKUP(Table1[[#This Row],[Product Code]],Table4[[Product Code]:[Product Category]],3,FALSE)</f>
        <v>Accessories</v>
      </c>
      <c r="N2123" t="str">
        <f>_xlfn.XLOOKUP(Table1[[#This Row],[Product Code]],Table4[Product Code],Table4[Subcategory])</f>
        <v>Keyboards</v>
      </c>
    </row>
    <row r="2124" spans="2:14" x14ac:dyDescent="0.3">
      <c r="B2124" s="26" t="s">
        <v>20</v>
      </c>
      <c r="C2124" s="26" t="str">
        <f>IF(_xlfn.XLOOKUP(TRIM(Table1[[#This Row],[Store ID]]), 'Stores Details'!B2126:B2145, 'Stores Details'!G2126:G2145, "") = "Inactive", "Yes", "No")</f>
        <v>No</v>
      </c>
      <c r="D2124" s="14" t="s">
        <v>65</v>
      </c>
      <c r="E2124" s="51">
        <v>45251</v>
      </c>
      <c r="F2124" s="14">
        <v>25</v>
      </c>
      <c r="G2124" s="17">
        <v>36132.5</v>
      </c>
      <c r="H2124" s="27">
        <v>24256.75</v>
      </c>
      <c r="I2124">
        <f>YEAR(Table1[[#This Row],[Date]])</f>
        <v>2023</v>
      </c>
      <c r="J2124" t="str">
        <f>"Q" &amp; ROUNDUP(MONTH(Table1[[#This Row],[Date]])/3, 0) &amp; "'" &amp; RIGHT(YEAR(Table1[[#This Row],[Date]]), 2)</f>
        <v>Q4'23</v>
      </c>
      <c r="K2124" t="str">
        <f>VLOOKUP(Table1[[#This Row],[Store ID]],Table3[[Store ID]:[City]],4,FALSE)</f>
        <v>Denver</v>
      </c>
      <c r="L2124" t="str">
        <f>VLOOKUP(Table1[[#This Row],[Product Code]],Table4[[Product Code]:[Brand]],5,FALSE)</f>
        <v>VoltEdge</v>
      </c>
      <c r="M2124" t="str">
        <f>VLOOKUP(Table1[[#This Row],[Product Code]],Table4[[Product Code]:[Product Category]],3,FALSE)</f>
        <v>Smart Gadgets</v>
      </c>
      <c r="N2124" t="str">
        <f>_xlfn.XLOOKUP(Table1[[#This Row],[Product Code]],Table4[Product Code],Table4[Subcategory])</f>
        <v>Smartwatches</v>
      </c>
    </row>
    <row r="2125" spans="2:14" x14ac:dyDescent="0.3">
      <c r="B2125" s="26" t="s">
        <v>14</v>
      </c>
      <c r="C2125" s="26" t="str">
        <f>IF(_xlfn.XLOOKUP(TRIM(Table1[[#This Row],[Store ID]]), 'Stores Details'!B2127:B2146, 'Stores Details'!G2127:G2146, "") = "Inactive", "Yes", "No")</f>
        <v>No</v>
      </c>
      <c r="D2125" s="14" t="s">
        <v>43</v>
      </c>
      <c r="E2125" s="51">
        <v>45333</v>
      </c>
      <c r="F2125" s="14">
        <v>29</v>
      </c>
      <c r="G2125" s="17">
        <v>38601.03</v>
      </c>
      <c r="H2125" s="27">
        <v>23710.98</v>
      </c>
      <c r="I2125">
        <f>YEAR(Table1[[#This Row],[Date]])</f>
        <v>2024</v>
      </c>
      <c r="J2125" t="str">
        <f>"Q" &amp; ROUNDUP(MONTH(Table1[[#This Row],[Date]])/3, 0) &amp; "'" &amp; RIGHT(YEAR(Table1[[#This Row],[Date]]), 2)</f>
        <v>Q1'24</v>
      </c>
      <c r="K2125" t="str">
        <f>VLOOKUP(Table1[[#This Row],[Store ID]],Table3[[Store ID]:[City]],4,FALSE)</f>
        <v>Los Angeles</v>
      </c>
      <c r="L2125" t="str">
        <f>VLOOKUP(Table1[[#This Row],[Product Code]],Table4[[Product Code]:[Brand]],5,FALSE)</f>
        <v>Apple</v>
      </c>
      <c r="M2125" t="str">
        <f>VLOOKUP(Table1[[#This Row],[Product Code]],Table4[[Product Code]:[Product Category]],3,FALSE)</f>
        <v>Smart Gadgets</v>
      </c>
      <c r="N2125" t="str">
        <f>_xlfn.XLOOKUP(Table1[[#This Row],[Product Code]],Table4[Product Code],Table4[Subcategory])</f>
        <v>Smartwatches</v>
      </c>
    </row>
    <row r="2126" spans="2:14" x14ac:dyDescent="0.3">
      <c r="B2126" s="26" t="s">
        <v>14</v>
      </c>
      <c r="C2126" s="26" t="str">
        <f>IF(_xlfn.XLOOKUP(TRIM(Table1[[#This Row],[Store ID]]), 'Stores Details'!B2128:B2147, 'Stores Details'!G2128:G2147, "") = "Inactive", "Yes", "No")</f>
        <v>No</v>
      </c>
      <c r="D2126" s="14" t="s">
        <v>38</v>
      </c>
      <c r="E2126" s="51">
        <v>45405</v>
      </c>
      <c r="F2126" s="14">
        <v>3</v>
      </c>
      <c r="G2126" s="17">
        <v>3511.92</v>
      </c>
      <c r="H2126" s="27">
        <v>2805.5099999999998</v>
      </c>
      <c r="I2126">
        <f>YEAR(Table1[[#This Row],[Date]])</f>
        <v>2024</v>
      </c>
      <c r="J2126" t="str">
        <f>"Q" &amp; ROUNDUP(MONTH(Table1[[#This Row],[Date]])/3, 0) &amp; "'" &amp; RIGHT(YEAR(Table1[[#This Row],[Date]]), 2)</f>
        <v>Q2'24</v>
      </c>
      <c r="K2126" t="str">
        <f>VLOOKUP(Table1[[#This Row],[Store ID]],Table3[[Store ID]:[City]],4,FALSE)</f>
        <v>Los Angeles</v>
      </c>
      <c r="L2126" t="str">
        <f>VLOOKUP(Table1[[#This Row],[Product Code]],Table4[[Product Code]:[Brand]],5,FALSE)</f>
        <v>HP</v>
      </c>
      <c r="M2126" t="str">
        <f>VLOOKUP(Table1[[#This Row],[Product Code]],Table4[[Product Code]:[Product Category]],3,FALSE)</f>
        <v>Gaming Consoles</v>
      </c>
      <c r="N2126" t="str">
        <f>_xlfn.XLOOKUP(Table1[[#This Row],[Product Code]],Table4[Product Code],Table4[Subcategory])</f>
        <v>Game Consoles</v>
      </c>
    </row>
    <row r="2127" spans="2:14" x14ac:dyDescent="0.3">
      <c r="B2127" s="26" t="s">
        <v>14</v>
      </c>
      <c r="C2127" s="26" t="str">
        <f>IF(_xlfn.XLOOKUP(TRIM(Table1[[#This Row],[Store ID]]), 'Stores Details'!B2129:B2148, 'Stores Details'!G2129:G2148, "") = "Inactive", "Yes", "No")</f>
        <v>No</v>
      </c>
      <c r="D2127" s="14" t="s">
        <v>76</v>
      </c>
      <c r="E2127" s="51">
        <v>45115</v>
      </c>
      <c r="F2127" s="14">
        <v>15</v>
      </c>
      <c r="G2127" s="17">
        <v>3426.4500000000003</v>
      </c>
      <c r="H2127" s="27">
        <v>2738.4</v>
      </c>
      <c r="I2127">
        <f>YEAR(Table1[[#This Row],[Date]])</f>
        <v>2023</v>
      </c>
      <c r="J2127" t="str">
        <f>"Q" &amp; ROUNDUP(MONTH(Table1[[#This Row],[Date]])/3, 0) &amp; "'" &amp; RIGHT(YEAR(Table1[[#This Row],[Date]]), 2)</f>
        <v>Q3'23</v>
      </c>
      <c r="K2127" t="str">
        <f>VLOOKUP(Table1[[#This Row],[Store ID]],Table3[[Store ID]:[City]],4,FALSE)</f>
        <v>Los Angeles</v>
      </c>
      <c r="L2127" t="str">
        <f>VLOOKUP(Table1[[#This Row],[Product Code]],Table4[[Product Code]:[Brand]],5,FALSE)</f>
        <v>ASUS</v>
      </c>
      <c r="M2127" t="str">
        <f>VLOOKUP(Table1[[#This Row],[Product Code]],Table4[[Product Code]:[Product Category]],3,FALSE)</f>
        <v>Laptops</v>
      </c>
      <c r="N2127" t="str">
        <f>_xlfn.XLOOKUP(Table1[[#This Row],[Product Code]],Table4[Product Code],Table4[Subcategory])</f>
        <v>Ultrabooks</v>
      </c>
    </row>
    <row r="2128" spans="2:14" x14ac:dyDescent="0.3">
      <c r="B2128" s="26" t="s">
        <v>27</v>
      </c>
      <c r="C2128" s="26" t="str">
        <f>IF(_xlfn.XLOOKUP(TRIM(Table1[[#This Row],[Store ID]]), 'Stores Details'!B2130:B2149, 'Stores Details'!G2130:G2149, "") = "Inactive", "Yes", "No")</f>
        <v>No</v>
      </c>
      <c r="D2128" s="14" t="s">
        <v>69</v>
      </c>
      <c r="E2128" s="51">
        <v>45068</v>
      </c>
      <c r="F2128" s="14">
        <v>10</v>
      </c>
      <c r="G2128" s="17">
        <v>10649.6</v>
      </c>
      <c r="H2128" s="27">
        <v>6866.7</v>
      </c>
      <c r="I2128">
        <f>YEAR(Table1[[#This Row],[Date]])</f>
        <v>2023</v>
      </c>
      <c r="J2128" t="str">
        <f>"Q" &amp; ROUNDUP(MONTH(Table1[[#This Row],[Date]])/3, 0) &amp; "'" &amp; RIGHT(YEAR(Table1[[#This Row],[Date]]), 2)</f>
        <v>Q2'23</v>
      </c>
      <c r="K2128" t="str">
        <f>VLOOKUP(Table1[[#This Row],[Store ID]],Table3[[Store ID]:[City]],4,FALSE)</f>
        <v>New York</v>
      </c>
      <c r="L2128" t="str">
        <f>VLOOKUP(Table1[[#This Row],[Product Code]],Table4[[Product Code]:[Brand]],5,FALSE)</f>
        <v>VoltEdge</v>
      </c>
      <c r="M2128" t="str">
        <f>VLOOKUP(Table1[[#This Row],[Product Code]],Table4[[Product Code]:[Product Category]],3,FALSE)</f>
        <v>Gaming Consoles</v>
      </c>
      <c r="N2128" t="str">
        <f>_xlfn.XLOOKUP(Table1[[#This Row],[Product Code]],Table4[Product Code],Table4[Subcategory])</f>
        <v>VR Headsets</v>
      </c>
    </row>
    <row r="2129" spans="2:14" x14ac:dyDescent="0.3">
      <c r="B2129" s="26" t="s">
        <v>14</v>
      </c>
      <c r="C2129" s="26" t="str">
        <f>IF(_xlfn.XLOOKUP(TRIM(Table1[[#This Row],[Store ID]]), 'Stores Details'!B2131:B2150, 'Stores Details'!G2131:G2150, "") = "Inactive", "Yes", "No")</f>
        <v>No</v>
      </c>
      <c r="D2129" s="14" t="s">
        <v>66</v>
      </c>
      <c r="E2129" s="51">
        <v>45174</v>
      </c>
      <c r="F2129" s="14">
        <v>15</v>
      </c>
      <c r="G2129" s="17">
        <v>5816.1</v>
      </c>
      <c r="H2129" s="27">
        <v>3891.3</v>
      </c>
      <c r="I2129">
        <f>YEAR(Table1[[#This Row],[Date]])</f>
        <v>2023</v>
      </c>
      <c r="J2129" t="str">
        <f>"Q" &amp; ROUNDUP(MONTH(Table1[[#This Row],[Date]])/3, 0) &amp; "'" &amp; RIGHT(YEAR(Table1[[#This Row],[Date]]), 2)</f>
        <v>Q3'23</v>
      </c>
      <c r="K2129" t="str">
        <f>VLOOKUP(Table1[[#This Row],[Store ID]],Table3[[Store ID]:[City]],4,FALSE)</f>
        <v>Los Angeles</v>
      </c>
      <c r="L2129" t="str">
        <f>VLOOKUP(Table1[[#This Row],[Product Code]],Table4[[Product Code]:[Brand]],5,FALSE)</f>
        <v>HP</v>
      </c>
      <c r="M2129" t="str">
        <f>VLOOKUP(Table1[[#This Row],[Product Code]],Table4[[Product Code]:[Product Category]],3,FALSE)</f>
        <v>Accessories</v>
      </c>
      <c r="N2129" t="str">
        <f>_xlfn.XLOOKUP(Table1[[#This Row],[Product Code]],Table4[Product Code],Table4[Subcategory])</f>
        <v>Chargers</v>
      </c>
    </row>
    <row r="2130" spans="2:14" x14ac:dyDescent="0.3">
      <c r="B2130" s="26" t="s">
        <v>14</v>
      </c>
      <c r="C2130" s="26" t="str">
        <f>IF(_xlfn.XLOOKUP(TRIM(Table1[[#This Row],[Store ID]]), 'Stores Details'!B2132:B2151, 'Stores Details'!G2132:G2151, "") = "Inactive", "Yes", "No")</f>
        <v>No</v>
      </c>
      <c r="D2130" s="14" t="s">
        <v>77</v>
      </c>
      <c r="E2130" s="51">
        <v>45223</v>
      </c>
      <c r="F2130" s="14">
        <v>26</v>
      </c>
      <c r="G2130" s="17">
        <v>25091.559999999998</v>
      </c>
      <c r="H2130" s="27">
        <v>19637.8</v>
      </c>
      <c r="I2130">
        <f>YEAR(Table1[[#This Row],[Date]])</f>
        <v>2023</v>
      </c>
      <c r="J2130" t="str">
        <f>"Q" &amp; ROUNDUP(MONTH(Table1[[#This Row],[Date]])/3, 0) &amp; "'" &amp; RIGHT(YEAR(Table1[[#This Row],[Date]]), 2)</f>
        <v>Q4'23</v>
      </c>
      <c r="K2130" t="str">
        <f>VLOOKUP(Table1[[#This Row],[Store ID]],Table3[[Store ID]:[City]],4,FALSE)</f>
        <v>Los Angeles</v>
      </c>
      <c r="L2130" t="str">
        <f>VLOOKUP(Table1[[#This Row],[Product Code]],Table4[[Product Code]:[Brand]],5,FALSE)</f>
        <v>VoltEdge</v>
      </c>
      <c r="M2130" t="str">
        <f>VLOOKUP(Table1[[#This Row],[Product Code]],Table4[[Product Code]:[Product Category]],3,FALSE)</f>
        <v>Headphones</v>
      </c>
      <c r="N2130" t="str">
        <f>_xlfn.XLOOKUP(Table1[[#This Row],[Product Code]],Table4[Product Code],Table4[Subcategory])</f>
        <v>Wireless Earbuds</v>
      </c>
    </row>
    <row r="2131" spans="2:14" x14ac:dyDescent="0.3">
      <c r="B2131" s="26" t="s">
        <v>30</v>
      </c>
      <c r="C2131" s="26" t="str">
        <f>IF(_xlfn.XLOOKUP(TRIM(Table1[[#This Row],[Store ID]]), 'Stores Details'!B2133:B2152, 'Stores Details'!G2133:G2152, "") = "Inactive", "Yes", "No")</f>
        <v>No</v>
      </c>
      <c r="D2131" s="14" t="s">
        <v>34</v>
      </c>
      <c r="E2131" s="51">
        <v>45311</v>
      </c>
      <c r="F2131" s="14">
        <v>14</v>
      </c>
      <c r="G2131" s="17">
        <v>4524.0999999999995</v>
      </c>
      <c r="H2131" s="27">
        <v>2798.04</v>
      </c>
      <c r="I2131">
        <f>YEAR(Table1[[#This Row],[Date]])</f>
        <v>2024</v>
      </c>
      <c r="J2131" t="str">
        <f>"Q" &amp; ROUNDUP(MONTH(Table1[[#This Row],[Date]])/3, 0) &amp; "'" &amp; RIGHT(YEAR(Table1[[#This Row],[Date]]), 2)</f>
        <v>Q1'24</v>
      </c>
      <c r="K2131" t="str">
        <f>VLOOKUP(Table1[[#This Row],[Store ID]],Table3[[Store ID]:[City]],4,FALSE)</f>
        <v>Nashville</v>
      </c>
      <c r="L2131" t="str">
        <f>VLOOKUP(Table1[[#This Row],[Product Code]],Table4[[Product Code]:[Brand]],5,FALSE)</f>
        <v>Samsung</v>
      </c>
      <c r="M2131" t="str">
        <f>VLOOKUP(Table1[[#This Row],[Product Code]],Table4[[Product Code]:[Product Category]],3,FALSE)</f>
        <v>Gaming Consoles</v>
      </c>
      <c r="N2131" t="str">
        <f>_xlfn.XLOOKUP(Table1[[#This Row],[Product Code]],Table4[Product Code],Table4[Subcategory])</f>
        <v>Game Consoles</v>
      </c>
    </row>
    <row r="2132" spans="2:14" x14ac:dyDescent="0.3">
      <c r="B2132" s="26" t="s">
        <v>27</v>
      </c>
      <c r="C2132" s="26" t="str">
        <f>IF(_xlfn.XLOOKUP(TRIM(Table1[[#This Row],[Store ID]]), 'Stores Details'!B2134:B2153, 'Stores Details'!G2134:G2153, "") = "Inactive", "Yes", "No")</f>
        <v>No</v>
      </c>
      <c r="D2132" s="14" t="s">
        <v>46</v>
      </c>
      <c r="E2132" s="51">
        <v>45624</v>
      </c>
      <c r="F2132" s="14">
        <v>38</v>
      </c>
      <c r="G2132" s="17">
        <v>33569.199999999997</v>
      </c>
      <c r="H2132" s="27">
        <v>22970.62</v>
      </c>
      <c r="I2132">
        <f>YEAR(Table1[[#This Row],[Date]])</f>
        <v>2024</v>
      </c>
      <c r="J2132" t="str">
        <f>"Q" &amp; ROUNDUP(MONTH(Table1[[#This Row],[Date]])/3, 0) &amp; "'" &amp; RIGHT(YEAR(Table1[[#This Row],[Date]]), 2)</f>
        <v>Q4'24</v>
      </c>
      <c r="K2132" t="str">
        <f>VLOOKUP(Table1[[#This Row],[Store ID]],Table3[[Store ID]:[City]],4,FALSE)</f>
        <v>New York</v>
      </c>
      <c r="L2132" t="str">
        <f>VLOOKUP(Table1[[#This Row],[Product Code]],Table4[[Product Code]:[Brand]],5,FALSE)</f>
        <v>Bose</v>
      </c>
      <c r="M2132" t="str">
        <f>VLOOKUP(Table1[[#This Row],[Product Code]],Table4[[Product Code]:[Product Category]],3,FALSE)</f>
        <v>Headphones</v>
      </c>
      <c r="N2132" t="str">
        <f>_xlfn.XLOOKUP(Table1[[#This Row],[Product Code]],Table4[Product Code],Table4[Subcategory])</f>
        <v>Wireless Headphones</v>
      </c>
    </row>
    <row r="2133" spans="2:14" x14ac:dyDescent="0.3">
      <c r="B2133" s="26" t="s">
        <v>22</v>
      </c>
      <c r="C2133" s="26" t="str">
        <f>IF(_xlfn.XLOOKUP(TRIM(Table1[[#This Row],[Store ID]]), 'Stores Details'!B2135:B2154, 'Stores Details'!G2135:G2154, "") = "Inactive", "Yes", "No")</f>
        <v>No</v>
      </c>
      <c r="D2133" s="14" t="s">
        <v>74</v>
      </c>
      <c r="E2133" s="51">
        <v>45145</v>
      </c>
      <c r="F2133" s="14">
        <v>12</v>
      </c>
      <c r="G2133" s="17">
        <v>13573.32</v>
      </c>
      <c r="H2133" s="27">
        <v>11267.400000000001</v>
      </c>
      <c r="I2133">
        <f>YEAR(Table1[[#This Row],[Date]])</f>
        <v>2023</v>
      </c>
      <c r="J2133" t="str">
        <f>"Q" &amp; ROUNDUP(MONTH(Table1[[#This Row],[Date]])/3, 0) &amp; "'" &amp; RIGHT(YEAR(Table1[[#This Row],[Date]]), 2)</f>
        <v>Q3'23</v>
      </c>
      <c r="K2133" t="str">
        <f>VLOOKUP(Table1[[#This Row],[Store ID]],Table3[[Store ID]:[City]],4,FALSE)</f>
        <v>Detroit</v>
      </c>
      <c r="L2133" t="str">
        <f>VLOOKUP(Table1[[#This Row],[Product Code]],Table4[[Product Code]:[Brand]],5,FALSE)</f>
        <v>VoltEdge</v>
      </c>
      <c r="M2133" t="str">
        <f>VLOOKUP(Table1[[#This Row],[Product Code]],Table4[[Product Code]:[Product Category]],3,FALSE)</f>
        <v>Gaming Consoles</v>
      </c>
      <c r="N2133" t="str">
        <f>_xlfn.XLOOKUP(Table1[[#This Row],[Product Code]],Table4[Product Code],Table4[Subcategory])</f>
        <v>Gaming Headsets</v>
      </c>
    </row>
    <row r="2134" spans="2:14" x14ac:dyDescent="0.3">
      <c r="B2134" s="26" t="s">
        <v>14</v>
      </c>
      <c r="C2134" s="26" t="str">
        <f>IF(_xlfn.XLOOKUP(TRIM(Table1[[#This Row],[Store ID]]), 'Stores Details'!B2136:B2155, 'Stores Details'!G2136:G2155, "") = "Inactive", "Yes", "No")</f>
        <v>No</v>
      </c>
      <c r="D2134" s="14" t="s">
        <v>31</v>
      </c>
      <c r="E2134" s="51">
        <v>45620</v>
      </c>
      <c r="F2134" s="14">
        <v>24</v>
      </c>
      <c r="G2134" s="17">
        <v>14573.52</v>
      </c>
      <c r="H2134" s="27">
        <v>8936.16</v>
      </c>
      <c r="I2134">
        <f>YEAR(Table1[[#This Row],[Date]])</f>
        <v>2024</v>
      </c>
      <c r="J2134" t="str">
        <f>"Q" &amp; ROUNDUP(MONTH(Table1[[#This Row],[Date]])/3, 0) &amp; "'" &amp; RIGHT(YEAR(Table1[[#This Row],[Date]]), 2)</f>
        <v>Q4'24</v>
      </c>
      <c r="K2134" t="str">
        <f>VLOOKUP(Table1[[#This Row],[Store ID]],Table3[[Store ID]:[City]],4,FALSE)</f>
        <v>Los Angeles</v>
      </c>
      <c r="L2134" t="str">
        <f>VLOOKUP(Table1[[#This Row],[Product Code]],Table4[[Product Code]:[Brand]],5,FALSE)</f>
        <v>VoltEdge</v>
      </c>
      <c r="M2134" t="str">
        <f>VLOOKUP(Table1[[#This Row],[Product Code]],Table4[[Product Code]:[Product Category]],3,FALSE)</f>
        <v>Laptops</v>
      </c>
      <c r="N2134" t="str">
        <f>_xlfn.XLOOKUP(Table1[[#This Row],[Product Code]],Table4[Product Code],Table4[Subcategory])</f>
        <v>Ultrabooks</v>
      </c>
    </row>
    <row r="2135" spans="2:14" x14ac:dyDescent="0.3">
      <c r="B2135" s="26" t="s">
        <v>19</v>
      </c>
      <c r="C2135" s="26" t="str">
        <f>IF(_xlfn.XLOOKUP(TRIM(Table1[[#This Row],[Store ID]]), 'Stores Details'!B2137:B2156, 'Stores Details'!G2137:G2156, "") = "Inactive", "Yes", "No")</f>
        <v>No</v>
      </c>
      <c r="D2135" s="14" t="s">
        <v>41</v>
      </c>
      <c r="E2135" s="51">
        <v>45537</v>
      </c>
      <c r="F2135" s="14">
        <v>17</v>
      </c>
      <c r="G2135" s="17">
        <v>8171.9</v>
      </c>
      <c r="H2135" s="27">
        <v>5132.9799999999996</v>
      </c>
      <c r="I2135">
        <f>YEAR(Table1[[#This Row],[Date]])</f>
        <v>2024</v>
      </c>
      <c r="J2135" t="str">
        <f>"Q" &amp; ROUNDUP(MONTH(Table1[[#This Row],[Date]])/3, 0) &amp; "'" &amp; RIGHT(YEAR(Table1[[#This Row],[Date]]), 2)</f>
        <v>Q3'24</v>
      </c>
      <c r="K2135" t="str">
        <f>VLOOKUP(Table1[[#This Row],[Store ID]],Table3[[Store ID]:[City]],4,FALSE)</f>
        <v>Honolulu</v>
      </c>
      <c r="L2135" t="str">
        <f>VLOOKUP(Table1[[#This Row],[Product Code]],Table4[[Product Code]:[Brand]],5,FALSE)</f>
        <v>VoltEdge</v>
      </c>
      <c r="M2135" t="str">
        <f>VLOOKUP(Table1[[#This Row],[Product Code]],Table4[[Product Code]:[Product Category]],3,FALSE)</f>
        <v>Laptops</v>
      </c>
      <c r="N2135" t="str">
        <f>_xlfn.XLOOKUP(Table1[[#This Row],[Product Code]],Table4[Product Code],Table4[Subcategory])</f>
        <v>Gaming Laptops</v>
      </c>
    </row>
    <row r="2136" spans="2:14" x14ac:dyDescent="0.3">
      <c r="B2136" s="26" t="s">
        <v>23</v>
      </c>
      <c r="C2136" s="26" t="str">
        <f>IF(_xlfn.XLOOKUP(TRIM(Table1[[#This Row],[Store ID]]), 'Stores Details'!B2138:B2157, 'Stores Details'!G2138:G2157, "") = "Inactive", "Yes", "No")</f>
        <v>No</v>
      </c>
      <c r="D2136" s="14" t="s">
        <v>35</v>
      </c>
      <c r="E2136" s="51">
        <v>45583</v>
      </c>
      <c r="F2136" s="14">
        <v>37</v>
      </c>
      <c r="G2136" s="17">
        <v>14768.92</v>
      </c>
      <c r="H2136" s="27">
        <v>11160.68</v>
      </c>
      <c r="I2136">
        <f>YEAR(Table1[[#This Row],[Date]])</f>
        <v>2024</v>
      </c>
      <c r="J2136" t="str">
        <f>"Q" &amp; ROUNDUP(MONTH(Table1[[#This Row],[Date]])/3, 0) &amp; "'" &amp; RIGHT(YEAR(Table1[[#This Row],[Date]]), 2)</f>
        <v>Q4'24</v>
      </c>
      <c r="K2136" t="str">
        <f>VLOOKUP(Table1[[#This Row],[Store ID]],Table3[[Store ID]:[City]],4,FALSE)</f>
        <v>San Francisco</v>
      </c>
      <c r="L2136" t="str">
        <f>VLOOKUP(Table1[[#This Row],[Product Code]],Table4[[Product Code]:[Brand]],5,FALSE)</f>
        <v>Dell</v>
      </c>
      <c r="M2136" t="str">
        <f>VLOOKUP(Table1[[#This Row],[Product Code]],Table4[[Product Code]:[Product Category]],3,FALSE)</f>
        <v>Smart Gadgets</v>
      </c>
      <c r="N2136" t="str">
        <f>_xlfn.XLOOKUP(Table1[[#This Row],[Product Code]],Table4[Product Code],Table4[Subcategory])</f>
        <v>Streaming Devices</v>
      </c>
    </row>
    <row r="2137" spans="2:14" x14ac:dyDescent="0.3">
      <c r="B2137" s="26" t="s">
        <v>14</v>
      </c>
      <c r="C2137" s="26" t="str">
        <f>IF(_xlfn.XLOOKUP(TRIM(Table1[[#This Row],[Store ID]]), 'Stores Details'!B2139:B2158, 'Stores Details'!G2139:G2158, "") = "Inactive", "Yes", "No")</f>
        <v>No</v>
      </c>
      <c r="D2137" s="14" t="s">
        <v>61</v>
      </c>
      <c r="E2137" s="51">
        <v>44973</v>
      </c>
      <c r="F2137" s="14">
        <v>15</v>
      </c>
      <c r="G2137" s="17">
        <v>5316.3</v>
      </c>
      <c r="H2137" s="27">
        <v>3795.9</v>
      </c>
      <c r="I2137">
        <f>YEAR(Table1[[#This Row],[Date]])</f>
        <v>2023</v>
      </c>
      <c r="J2137" t="str">
        <f>"Q" &amp; ROUNDUP(MONTH(Table1[[#This Row],[Date]])/3, 0) &amp; "'" &amp; RIGHT(YEAR(Table1[[#This Row],[Date]]), 2)</f>
        <v>Q1'23</v>
      </c>
      <c r="K2137" t="str">
        <f>VLOOKUP(Table1[[#This Row],[Store ID]],Table3[[Store ID]:[City]],4,FALSE)</f>
        <v>Los Angeles</v>
      </c>
      <c r="L2137" t="str">
        <f>VLOOKUP(Table1[[#This Row],[Product Code]],Table4[[Product Code]:[Brand]],5,FALSE)</f>
        <v>VoltEdge</v>
      </c>
      <c r="M2137" t="str">
        <f>VLOOKUP(Table1[[#This Row],[Product Code]],Table4[[Product Code]:[Product Category]],3,FALSE)</f>
        <v>Headphones</v>
      </c>
      <c r="N2137" t="str">
        <f>_xlfn.XLOOKUP(Table1[[#This Row],[Product Code]],Table4[Product Code],Table4[Subcategory])</f>
        <v>Wired Headphones</v>
      </c>
    </row>
    <row r="2138" spans="2:14" x14ac:dyDescent="0.3">
      <c r="B2138" s="26" t="s">
        <v>22</v>
      </c>
      <c r="C2138" s="26" t="str">
        <f>IF(_xlfn.XLOOKUP(TRIM(Table1[[#This Row],[Store ID]]), 'Stores Details'!B2140:B2159, 'Stores Details'!G2140:G2159, "") = "Inactive", "Yes", "No")</f>
        <v>No</v>
      </c>
      <c r="D2138" s="14" t="s">
        <v>43</v>
      </c>
      <c r="E2138" s="51">
        <v>45477</v>
      </c>
      <c r="F2138" s="14">
        <v>4</v>
      </c>
      <c r="G2138" s="17">
        <v>5324.28</v>
      </c>
      <c r="H2138" s="27">
        <v>3270.48</v>
      </c>
      <c r="I2138">
        <f>YEAR(Table1[[#This Row],[Date]])</f>
        <v>2024</v>
      </c>
      <c r="J2138" t="str">
        <f>"Q" &amp; ROUNDUP(MONTH(Table1[[#This Row],[Date]])/3, 0) &amp; "'" &amp; RIGHT(YEAR(Table1[[#This Row],[Date]]), 2)</f>
        <v>Q3'24</v>
      </c>
      <c r="K2138" t="str">
        <f>VLOOKUP(Table1[[#This Row],[Store ID]],Table3[[Store ID]:[City]],4,FALSE)</f>
        <v>Detroit</v>
      </c>
      <c r="L2138" t="str">
        <f>VLOOKUP(Table1[[#This Row],[Product Code]],Table4[[Product Code]:[Brand]],5,FALSE)</f>
        <v>Apple</v>
      </c>
      <c r="M2138" t="str">
        <f>VLOOKUP(Table1[[#This Row],[Product Code]],Table4[[Product Code]:[Product Category]],3,FALSE)</f>
        <v>Smart Gadgets</v>
      </c>
      <c r="N2138" t="str">
        <f>_xlfn.XLOOKUP(Table1[[#This Row],[Product Code]],Table4[Product Code],Table4[Subcategory])</f>
        <v>Smartwatches</v>
      </c>
    </row>
    <row r="2139" spans="2:14" x14ac:dyDescent="0.3">
      <c r="B2139" s="26" t="s">
        <v>19</v>
      </c>
      <c r="C2139" s="26" t="str">
        <f>IF(_xlfn.XLOOKUP(TRIM(Table1[[#This Row],[Store ID]]), 'Stores Details'!B2141:B2160, 'Stores Details'!G2141:G2160, "") = "Inactive", "Yes", "No")</f>
        <v>No</v>
      </c>
      <c r="D2139" s="14" t="s">
        <v>15</v>
      </c>
      <c r="E2139" s="51">
        <v>45551</v>
      </c>
      <c r="F2139" s="14">
        <v>10</v>
      </c>
      <c r="G2139" s="17">
        <v>5624.0999999999995</v>
      </c>
      <c r="H2139" s="27">
        <v>4294.3</v>
      </c>
      <c r="I2139">
        <f>YEAR(Table1[[#This Row],[Date]])</f>
        <v>2024</v>
      </c>
      <c r="J2139" t="str">
        <f>"Q" &amp; ROUNDUP(MONTH(Table1[[#This Row],[Date]])/3, 0) &amp; "'" &amp; RIGHT(YEAR(Table1[[#This Row],[Date]]), 2)</f>
        <v>Q3'24</v>
      </c>
      <c r="K2139" t="str">
        <f>VLOOKUP(Table1[[#This Row],[Store ID]],Table3[[Store ID]:[City]],4,FALSE)</f>
        <v>Honolulu</v>
      </c>
      <c r="L2139" t="str">
        <f>VLOOKUP(Table1[[#This Row],[Product Code]],Table4[[Product Code]:[Brand]],5,FALSE)</f>
        <v>Bose</v>
      </c>
      <c r="M2139" t="str">
        <f>VLOOKUP(Table1[[#This Row],[Product Code]],Table4[[Product Code]:[Product Category]],3,FALSE)</f>
        <v>Accessories</v>
      </c>
      <c r="N2139" t="str">
        <f>_xlfn.XLOOKUP(Table1[[#This Row],[Product Code]],Table4[Product Code],Table4[Subcategory])</f>
        <v>Mice</v>
      </c>
    </row>
    <row r="2140" spans="2:14" x14ac:dyDescent="0.3">
      <c r="B2140" s="26" t="s">
        <v>26</v>
      </c>
      <c r="C2140" s="26" t="str">
        <f>IF(_xlfn.XLOOKUP(TRIM(Table1[[#This Row],[Store ID]]), 'Stores Details'!B2142:B2161, 'Stores Details'!G2142:G2161, "") = "Inactive", "Yes", "No")</f>
        <v>No</v>
      </c>
      <c r="D2140" s="14" t="s">
        <v>64</v>
      </c>
      <c r="E2140" s="51">
        <v>45114</v>
      </c>
      <c r="F2140" s="14">
        <v>10</v>
      </c>
      <c r="G2140" s="17">
        <v>3411.7000000000003</v>
      </c>
      <c r="H2140" s="27">
        <v>2034.7</v>
      </c>
      <c r="I2140">
        <f>YEAR(Table1[[#This Row],[Date]])</f>
        <v>2023</v>
      </c>
      <c r="J2140" t="str">
        <f>"Q" &amp; ROUNDUP(MONTH(Table1[[#This Row],[Date]])/3, 0) &amp; "'" &amp; RIGHT(YEAR(Table1[[#This Row],[Date]]), 2)</f>
        <v>Q3'23</v>
      </c>
      <c r="K2140" t="str">
        <f>VLOOKUP(Table1[[#This Row],[Store ID]],Table3[[Store ID]:[City]],4,FALSE)</f>
        <v>Philadelphia</v>
      </c>
      <c r="L2140" t="str">
        <f>VLOOKUP(Table1[[#This Row],[Product Code]],Table4[[Product Code]:[Brand]],5,FALSE)</f>
        <v>VoltEdge</v>
      </c>
      <c r="M2140" t="str">
        <f>VLOOKUP(Table1[[#This Row],[Product Code]],Table4[[Product Code]:[Product Category]],3,FALSE)</f>
        <v>Accessories</v>
      </c>
      <c r="N2140" t="str">
        <f>_xlfn.XLOOKUP(Table1[[#This Row],[Product Code]],Table4[Product Code],Table4[Subcategory])</f>
        <v>Keyboards</v>
      </c>
    </row>
    <row r="2141" spans="2:14" x14ac:dyDescent="0.3">
      <c r="B2141" s="26" t="s">
        <v>16</v>
      </c>
      <c r="C2141" s="26" t="str">
        <f>IF(_xlfn.XLOOKUP(TRIM(Table1[[#This Row],[Store ID]]), 'Stores Details'!B2143:B2162, 'Stores Details'!G2143:G2162, "") = "Inactive", "Yes", "No")</f>
        <v>No</v>
      </c>
      <c r="D2141" s="14" t="s">
        <v>41</v>
      </c>
      <c r="E2141" s="51">
        <v>45484</v>
      </c>
      <c r="F2141" s="14">
        <v>18</v>
      </c>
      <c r="G2141" s="17">
        <v>8652.6</v>
      </c>
      <c r="H2141" s="27">
        <v>5434.92</v>
      </c>
      <c r="I2141">
        <f>YEAR(Table1[[#This Row],[Date]])</f>
        <v>2024</v>
      </c>
      <c r="J2141" t="str">
        <f>"Q" &amp; ROUNDUP(MONTH(Table1[[#This Row],[Date]])/3, 0) &amp; "'" &amp; RIGHT(YEAR(Table1[[#This Row],[Date]]), 2)</f>
        <v>Q3'24</v>
      </c>
      <c r="K2141" t="str">
        <f>VLOOKUP(Table1[[#This Row],[Store ID]],Table3[[Store ID]:[City]],4,FALSE)</f>
        <v>Chicago</v>
      </c>
      <c r="L2141" t="str">
        <f>VLOOKUP(Table1[[#This Row],[Product Code]],Table4[[Product Code]:[Brand]],5,FALSE)</f>
        <v>VoltEdge</v>
      </c>
      <c r="M2141" t="str">
        <f>VLOOKUP(Table1[[#This Row],[Product Code]],Table4[[Product Code]:[Product Category]],3,FALSE)</f>
        <v>Laptops</v>
      </c>
      <c r="N2141" t="str">
        <f>_xlfn.XLOOKUP(Table1[[#This Row],[Product Code]],Table4[Product Code],Table4[Subcategory])</f>
        <v>Gaming Laptops</v>
      </c>
    </row>
    <row r="2142" spans="2:14" x14ac:dyDescent="0.3">
      <c r="B2142" s="26" t="s">
        <v>18</v>
      </c>
      <c r="C2142" s="26" t="str">
        <f>IF(_xlfn.XLOOKUP(TRIM(Table1[[#This Row],[Store ID]]), 'Stores Details'!B2144:B2163, 'Stores Details'!G2144:G2163, "") = "Inactive", "Yes", "No")</f>
        <v>No</v>
      </c>
      <c r="D2142" s="14" t="s">
        <v>58</v>
      </c>
      <c r="E2142" s="51">
        <v>45101</v>
      </c>
      <c r="F2142" s="14">
        <v>11</v>
      </c>
      <c r="G2142" s="17">
        <v>9658.77</v>
      </c>
      <c r="H2142" s="27">
        <v>6654.67</v>
      </c>
      <c r="I2142">
        <f>YEAR(Table1[[#This Row],[Date]])</f>
        <v>2023</v>
      </c>
      <c r="J2142" t="str">
        <f>"Q" &amp; ROUNDUP(MONTH(Table1[[#This Row],[Date]])/3, 0) &amp; "'" &amp; RIGHT(YEAR(Table1[[#This Row],[Date]]), 2)</f>
        <v>Q2'23</v>
      </c>
      <c r="K2142" t="str">
        <f>VLOOKUP(Table1[[#This Row],[Store ID]],Table3[[Store ID]:[City]],4,FALSE)</f>
        <v>Minneapolis</v>
      </c>
      <c r="L2142" t="str">
        <f>VLOOKUP(Table1[[#This Row],[Product Code]],Table4[[Product Code]:[Brand]],5,FALSE)</f>
        <v>Sony</v>
      </c>
      <c r="M2142" t="str">
        <f>VLOOKUP(Table1[[#This Row],[Product Code]],Table4[[Product Code]:[Product Category]],3,FALSE)</f>
        <v>Accessories</v>
      </c>
      <c r="N2142" t="str">
        <f>_xlfn.XLOOKUP(Table1[[#This Row],[Product Code]],Table4[Product Code],Table4[Subcategory])</f>
        <v>Chargers</v>
      </c>
    </row>
    <row r="2143" spans="2:14" x14ac:dyDescent="0.3">
      <c r="B2143" s="26" t="s">
        <v>14</v>
      </c>
      <c r="C2143" s="26" t="str">
        <f>IF(_xlfn.XLOOKUP(TRIM(Table1[[#This Row],[Store ID]]), 'Stores Details'!B2145:B2164, 'Stores Details'!G2145:G2164, "") = "Inactive", "Yes", "No")</f>
        <v>No</v>
      </c>
      <c r="D2143" s="14" t="s">
        <v>43</v>
      </c>
      <c r="E2143" s="51">
        <v>45582</v>
      </c>
      <c r="F2143" s="14">
        <v>39</v>
      </c>
      <c r="G2143" s="17">
        <v>51911.729999999996</v>
      </c>
      <c r="H2143" s="27">
        <v>31887.18</v>
      </c>
      <c r="I2143">
        <f>YEAR(Table1[[#This Row],[Date]])</f>
        <v>2024</v>
      </c>
      <c r="J2143" t="str">
        <f>"Q" &amp; ROUNDUP(MONTH(Table1[[#This Row],[Date]])/3, 0) &amp; "'" &amp; RIGHT(YEAR(Table1[[#This Row],[Date]]), 2)</f>
        <v>Q4'24</v>
      </c>
      <c r="K2143" t="str">
        <f>VLOOKUP(Table1[[#This Row],[Store ID]],Table3[[Store ID]:[City]],4,FALSE)</f>
        <v>Los Angeles</v>
      </c>
      <c r="L2143" t="str">
        <f>VLOOKUP(Table1[[#This Row],[Product Code]],Table4[[Product Code]:[Brand]],5,FALSE)</f>
        <v>Apple</v>
      </c>
      <c r="M2143" t="str">
        <f>VLOOKUP(Table1[[#This Row],[Product Code]],Table4[[Product Code]:[Product Category]],3,FALSE)</f>
        <v>Smart Gadgets</v>
      </c>
      <c r="N2143" t="str">
        <f>_xlfn.XLOOKUP(Table1[[#This Row],[Product Code]],Table4[Product Code],Table4[Subcategory])</f>
        <v>Smartwatches</v>
      </c>
    </row>
    <row r="2144" spans="2:14" x14ac:dyDescent="0.3">
      <c r="B2144" s="26" t="s">
        <v>22</v>
      </c>
      <c r="C2144" s="26" t="str">
        <f>IF(_xlfn.XLOOKUP(TRIM(Table1[[#This Row],[Store ID]]), 'Stores Details'!B2146:B2165, 'Stores Details'!G2146:G2165, "") = "Inactive", "Yes", "No")</f>
        <v>No</v>
      </c>
      <c r="D2144" s="14" t="s">
        <v>65</v>
      </c>
      <c r="E2144" s="51">
        <v>45556</v>
      </c>
      <c r="F2144" s="14">
        <v>12</v>
      </c>
      <c r="G2144" s="17">
        <v>17343.599999999999</v>
      </c>
      <c r="H2144" s="27">
        <v>11643.24</v>
      </c>
      <c r="I2144">
        <f>YEAR(Table1[[#This Row],[Date]])</f>
        <v>2024</v>
      </c>
      <c r="J2144" t="str">
        <f>"Q" &amp; ROUNDUP(MONTH(Table1[[#This Row],[Date]])/3, 0) &amp; "'" &amp; RIGHT(YEAR(Table1[[#This Row],[Date]]), 2)</f>
        <v>Q3'24</v>
      </c>
      <c r="K2144" t="str">
        <f>VLOOKUP(Table1[[#This Row],[Store ID]],Table3[[Store ID]:[City]],4,FALSE)</f>
        <v>Detroit</v>
      </c>
      <c r="L2144" t="str">
        <f>VLOOKUP(Table1[[#This Row],[Product Code]],Table4[[Product Code]:[Brand]],5,FALSE)</f>
        <v>VoltEdge</v>
      </c>
      <c r="M2144" t="str">
        <f>VLOOKUP(Table1[[#This Row],[Product Code]],Table4[[Product Code]:[Product Category]],3,FALSE)</f>
        <v>Smart Gadgets</v>
      </c>
      <c r="N2144" t="str">
        <f>_xlfn.XLOOKUP(Table1[[#This Row],[Product Code]],Table4[Product Code],Table4[Subcategory])</f>
        <v>Smartwatches</v>
      </c>
    </row>
    <row r="2145" spans="2:14" x14ac:dyDescent="0.3">
      <c r="B2145" s="26" t="s">
        <v>27</v>
      </c>
      <c r="C2145" s="26" t="str">
        <f>IF(_xlfn.XLOOKUP(TRIM(Table1[[#This Row],[Store ID]]), 'Stores Details'!B2147:B2166, 'Stores Details'!G2147:G2166, "") = "Inactive", "Yes", "No")</f>
        <v>No</v>
      </c>
      <c r="D2145" s="14" t="s">
        <v>33</v>
      </c>
      <c r="E2145" s="51">
        <v>45600</v>
      </c>
      <c r="F2145" s="14">
        <v>26</v>
      </c>
      <c r="G2145" s="17">
        <v>6151.8600000000006</v>
      </c>
      <c r="H2145" s="27">
        <v>4762.42</v>
      </c>
      <c r="I2145">
        <f>YEAR(Table1[[#This Row],[Date]])</f>
        <v>2024</v>
      </c>
      <c r="J2145" t="str">
        <f>"Q" &amp; ROUNDUP(MONTH(Table1[[#This Row],[Date]])/3, 0) &amp; "'" &amp; RIGHT(YEAR(Table1[[#This Row],[Date]]), 2)</f>
        <v>Q4'24</v>
      </c>
      <c r="K2145" t="str">
        <f>VLOOKUP(Table1[[#This Row],[Store ID]],Table3[[Store ID]:[City]],4,FALSE)</f>
        <v>New York</v>
      </c>
      <c r="L2145" t="str">
        <f>VLOOKUP(Table1[[#This Row],[Product Code]],Table4[[Product Code]:[Brand]],5,FALSE)</f>
        <v>VoltEdge</v>
      </c>
      <c r="M2145" t="str">
        <f>VLOOKUP(Table1[[#This Row],[Product Code]],Table4[[Product Code]:[Product Category]],3,FALSE)</f>
        <v>Headphones</v>
      </c>
      <c r="N2145" t="str">
        <f>_xlfn.XLOOKUP(Table1[[#This Row],[Product Code]],Table4[Product Code],Table4[Subcategory])</f>
        <v>Wired Headphones</v>
      </c>
    </row>
    <row r="2146" spans="2:14" x14ac:dyDescent="0.3">
      <c r="B2146" s="26" t="s">
        <v>30</v>
      </c>
      <c r="C2146" s="26" t="str">
        <f>IF(_xlfn.XLOOKUP(TRIM(Table1[[#This Row],[Store ID]]), 'Stores Details'!B2148:B2167, 'Stores Details'!G2148:G2167, "") = "Inactive", "Yes", "No")</f>
        <v>No</v>
      </c>
      <c r="D2146" s="14" t="s">
        <v>71</v>
      </c>
      <c r="E2146" s="51">
        <v>44960</v>
      </c>
      <c r="F2146" s="14">
        <v>13</v>
      </c>
      <c r="G2146" s="17">
        <v>3370.5099999999998</v>
      </c>
      <c r="H2146" s="27">
        <v>2203.11</v>
      </c>
      <c r="I2146">
        <f>YEAR(Table1[[#This Row],[Date]])</f>
        <v>2023</v>
      </c>
      <c r="J2146" t="str">
        <f>"Q" &amp; ROUNDUP(MONTH(Table1[[#This Row],[Date]])/3, 0) &amp; "'" &amp; RIGHT(YEAR(Table1[[#This Row],[Date]]), 2)</f>
        <v>Q1'23</v>
      </c>
      <c r="K2146" t="str">
        <f>VLOOKUP(Table1[[#This Row],[Store ID]],Table3[[Store ID]:[City]],4,FALSE)</f>
        <v>Nashville</v>
      </c>
      <c r="L2146" t="str">
        <f>VLOOKUP(Table1[[#This Row],[Product Code]],Table4[[Product Code]:[Brand]],5,FALSE)</f>
        <v>HP</v>
      </c>
      <c r="M2146" t="str">
        <f>VLOOKUP(Table1[[#This Row],[Product Code]],Table4[[Product Code]:[Product Category]],3,FALSE)</f>
        <v>Smart Gadgets</v>
      </c>
      <c r="N2146" t="str">
        <f>_xlfn.XLOOKUP(Table1[[#This Row],[Product Code]],Table4[Product Code],Table4[Subcategory])</f>
        <v>Smart Speakers</v>
      </c>
    </row>
    <row r="2147" spans="2:14" x14ac:dyDescent="0.3">
      <c r="B2147" s="26" t="s">
        <v>14</v>
      </c>
      <c r="C2147" s="26" t="str">
        <f>IF(_xlfn.XLOOKUP(TRIM(Table1[[#This Row],[Store ID]]), 'Stores Details'!B2149:B2168, 'Stores Details'!G2149:G2168, "") = "Inactive", "Yes", "No")</f>
        <v>No</v>
      </c>
      <c r="D2147" s="14" t="s">
        <v>76</v>
      </c>
      <c r="E2147" s="51">
        <v>45090</v>
      </c>
      <c r="F2147" s="14">
        <v>19</v>
      </c>
      <c r="G2147" s="17">
        <v>4340.17</v>
      </c>
      <c r="H2147" s="27">
        <v>3468.64</v>
      </c>
      <c r="I2147">
        <f>YEAR(Table1[[#This Row],[Date]])</f>
        <v>2023</v>
      </c>
      <c r="J2147" t="str">
        <f>"Q" &amp; ROUNDUP(MONTH(Table1[[#This Row],[Date]])/3, 0) &amp; "'" &amp; RIGHT(YEAR(Table1[[#This Row],[Date]]), 2)</f>
        <v>Q2'23</v>
      </c>
      <c r="K2147" t="str">
        <f>VLOOKUP(Table1[[#This Row],[Store ID]],Table3[[Store ID]:[City]],4,FALSE)</f>
        <v>Los Angeles</v>
      </c>
      <c r="L2147" t="str">
        <f>VLOOKUP(Table1[[#This Row],[Product Code]],Table4[[Product Code]:[Brand]],5,FALSE)</f>
        <v>ASUS</v>
      </c>
      <c r="M2147" t="str">
        <f>VLOOKUP(Table1[[#This Row],[Product Code]],Table4[[Product Code]:[Product Category]],3,FALSE)</f>
        <v>Laptops</v>
      </c>
      <c r="N2147" t="str">
        <f>_xlfn.XLOOKUP(Table1[[#This Row],[Product Code]],Table4[Product Code],Table4[Subcategory])</f>
        <v>Ultrabooks</v>
      </c>
    </row>
    <row r="2148" spans="2:14" x14ac:dyDescent="0.3">
      <c r="B2148" s="26" t="s">
        <v>20</v>
      </c>
      <c r="C2148" s="26" t="str">
        <f>IF(_xlfn.XLOOKUP(TRIM(Table1[[#This Row],[Store ID]]), 'Stores Details'!B2150:B2169, 'Stores Details'!G2150:G2169, "") = "Inactive", "Yes", "No")</f>
        <v>No</v>
      </c>
      <c r="D2148" s="14" t="s">
        <v>76</v>
      </c>
      <c r="E2148" s="51">
        <v>45280</v>
      </c>
      <c r="F2148" s="14">
        <v>39</v>
      </c>
      <c r="G2148" s="17">
        <v>8908.77</v>
      </c>
      <c r="H2148" s="27">
        <v>7119.84</v>
      </c>
      <c r="I2148">
        <f>YEAR(Table1[[#This Row],[Date]])</f>
        <v>2023</v>
      </c>
      <c r="J2148" t="str">
        <f>"Q" &amp; ROUNDUP(MONTH(Table1[[#This Row],[Date]])/3, 0) &amp; "'" &amp; RIGHT(YEAR(Table1[[#This Row],[Date]]), 2)</f>
        <v>Q4'23</v>
      </c>
      <c r="K2148" t="str">
        <f>VLOOKUP(Table1[[#This Row],[Store ID]],Table3[[Store ID]:[City]],4,FALSE)</f>
        <v>Denver</v>
      </c>
      <c r="L2148" t="str">
        <f>VLOOKUP(Table1[[#This Row],[Product Code]],Table4[[Product Code]:[Brand]],5,FALSE)</f>
        <v>ASUS</v>
      </c>
      <c r="M2148" t="str">
        <f>VLOOKUP(Table1[[#This Row],[Product Code]],Table4[[Product Code]:[Product Category]],3,FALSE)</f>
        <v>Laptops</v>
      </c>
      <c r="N2148" t="str">
        <f>_xlfn.XLOOKUP(Table1[[#This Row],[Product Code]],Table4[Product Code],Table4[Subcategory])</f>
        <v>Ultrabooks</v>
      </c>
    </row>
    <row r="2149" spans="2:14" x14ac:dyDescent="0.3">
      <c r="B2149" s="26" t="s">
        <v>26</v>
      </c>
      <c r="C2149" s="26" t="str">
        <f>IF(_xlfn.XLOOKUP(TRIM(Table1[[#This Row],[Store ID]]), 'Stores Details'!B2151:B2170, 'Stores Details'!G2151:G2170, "") = "Inactive", "Yes", "No")</f>
        <v>No</v>
      </c>
      <c r="D2149" s="14" t="s">
        <v>33</v>
      </c>
      <c r="E2149" s="51">
        <v>45566</v>
      </c>
      <c r="F2149" s="14">
        <v>33</v>
      </c>
      <c r="G2149" s="17">
        <v>7808.13</v>
      </c>
      <c r="H2149" s="27">
        <v>6044.61</v>
      </c>
      <c r="I2149">
        <f>YEAR(Table1[[#This Row],[Date]])</f>
        <v>2024</v>
      </c>
      <c r="J2149" t="str">
        <f>"Q" &amp; ROUNDUP(MONTH(Table1[[#This Row],[Date]])/3, 0) &amp; "'" &amp; RIGHT(YEAR(Table1[[#This Row],[Date]]), 2)</f>
        <v>Q4'24</v>
      </c>
      <c r="K2149" t="str">
        <f>VLOOKUP(Table1[[#This Row],[Store ID]],Table3[[Store ID]:[City]],4,FALSE)</f>
        <v>Philadelphia</v>
      </c>
      <c r="L2149" t="str">
        <f>VLOOKUP(Table1[[#This Row],[Product Code]],Table4[[Product Code]:[Brand]],5,FALSE)</f>
        <v>VoltEdge</v>
      </c>
      <c r="M2149" t="str">
        <f>VLOOKUP(Table1[[#This Row],[Product Code]],Table4[[Product Code]:[Product Category]],3,FALSE)</f>
        <v>Headphones</v>
      </c>
      <c r="N2149" t="str">
        <f>_xlfn.XLOOKUP(Table1[[#This Row],[Product Code]],Table4[Product Code],Table4[Subcategory])</f>
        <v>Wired Headphones</v>
      </c>
    </row>
    <row r="2150" spans="2:14" x14ac:dyDescent="0.3">
      <c r="B2150" s="26" t="s">
        <v>17</v>
      </c>
      <c r="C2150" s="26" t="str">
        <f>IF(_xlfn.XLOOKUP(TRIM(Table1[[#This Row],[Store ID]]), 'Stores Details'!B2152:B2171, 'Stores Details'!G2152:G2171, "") = "Inactive", "Yes", "No")</f>
        <v>No</v>
      </c>
      <c r="D2150" s="14" t="s">
        <v>15</v>
      </c>
      <c r="E2150" s="51">
        <v>45603</v>
      </c>
      <c r="F2150" s="14">
        <v>40</v>
      </c>
      <c r="G2150" s="17">
        <v>22496.399999999998</v>
      </c>
      <c r="H2150" s="27">
        <v>17177.2</v>
      </c>
      <c r="I2150">
        <f>YEAR(Table1[[#This Row],[Date]])</f>
        <v>2024</v>
      </c>
      <c r="J2150" t="str">
        <f>"Q" &amp; ROUNDUP(MONTH(Table1[[#This Row],[Date]])/3, 0) &amp; "'" &amp; RIGHT(YEAR(Table1[[#This Row],[Date]]), 2)</f>
        <v>Q4'24</v>
      </c>
      <c r="K2150" t="str">
        <f>VLOOKUP(Table1[[#This Row],[Store ID]],Table3[[Store ID]:[City]],4,FALSE)</f>
        <v>Richmond</v>
      </c>
      <c r="L2150" t="str">
        <f>VLOOKUP(Table1[[#This Row],[Product Code]],Table4[[Product Code]:[Brand]],5,FALSE)</f>
        <v>Bose</v>
      </c>
      <c r="M2150" t="str">
        <f>VLOOKUP(Table1[[#This Row],[Product Code]],Table4[[Product Code]:[Product Category]],3,FALSE)</f>
        <v>Accessories</v>
      </c>
      <c r="N2150" t="str">
        <f>_xlfn.XLOOKUP(Table1[[#This Row],[Product Code]],Table4[Product Code],Table4[Subcategory])</f>
        <v>Mice</v>
      </c>
    </row>
    <row r="2151" spans="2:14" x14ac:dyDescent="0.3">
      <c r="B2151" s="26" t="s">
        <v>16</v>
      </c>
      <c r="C2151" s="26" t="str">
        <f>IF(_xlfn.XLOOKUP(TRIM(Table1[[#This Row],[Store ID]]), 'Stores Details'!B2153:B2172, 'Stores Details'!G2153:G2172, "") = "Inactive", "Yes", "No")</f>
        <v>No</v>
      </c>
      <c r="D2151" s="14" t="s">
        <v>47</v>
      </c>
      <c r="E2151" s="51">
        <v>45461</v>
      </c>
      <c r="F2151" s="14">
        <v>5</v>
      </c>
      <c r="G2151" s="17">
        <v>6656.15</v>
      </c>
      <c r="H2151" s="27">
        <v>4153.55</v>
      </c>
      <c r="I2151">
        <f>YEAR(Table1[[#This Row],[Date]])</f>
        <v>2024</v>
      </c>
      <c r="J2151" t="str">
        <f>"Q" &amp; ROUNDUP(MONTH(Table1[[#This Row],[Date]])/3, 0) &amp; "'" &amp; RIGHT(YEAR(Table1[[#This Row],[Date]]), 2)</f>
        <v>Q2'24</v>
      </c>
      <c r="K2151" t="str">
        <f>VLOOKUP(Table1[[#This Row],[Store ID]],Table3[[Store ID]:[City]],4,FALSE)</f>
        <v>Chicago</v>
      </c>
      <c r="L2151" t="str">
        <f>VLOOKUP(Table1[[#This Row],[Product Code]],Table4[[Product Code]:[Brand]],5,FALSE)</f>
        <v>Sony</v>
      </c>
      <c r="M2151" t="str">
        <f>VLOOKUP(Table1[[#This Row],[Product Code]],Table4[[Product Code]:[Product Category]],3,FALSE)</f>
        <v>Accessories</v>
      </c>
      <c r="N2151" t="str">
        <f>_xlfn.XLOOKUP(Table1[[#This Row],[Product Code]],Table4[Product Code],Table4[Subcategory])</f>
        <v>Keyboards</v>
      </c>
    </row>
    <row r="2152" spans="2:14" x14ac:dyDescent="0.3">
      <c r="B2152" s="26" t="s">
        <v>19</v>
      </c>
      <c r="C2152" s="26" t="str">
        <f>IF(_xlfn.XLOOKUP(TRIM(Table1[[#This Row],[Store ID]]), 'Stores Details'!B2154:B2173, 'Stores Details'!G2154:G2173, "") = "Inactive", "Yes", "No")</f>
        <v>No</v>
      </c>
      <c r="D2152" s="14" t="s">
        <v>73</v>
      </c>
      <c r="E2152" s="51">
        <v>44980</v>
      </c>
      <c r="F2152" s="14">
        <v>26</v>
      </c>
      <c r="G2152" s="17">
        <v>22598.16</v>
      </c>
      <c r="H2152" s="27">
        <v>16965.78</v>
      </c>
      <c r="I2152">
        <f>YEAR(Table1[[#This Row],[Date]])</f>
        <v>2023</v>
      </c>
      <c r="J2152" t="str">
        <f>"Q" &amp; ROUNDUP(MONTH(Table1[[#This Row],[Date]])/3, 0) &amp; "'" &amp; RIGHT(YEAR(Table1[[#This Row],[Date]]), 2)</f>
        <v>Q1'23</v>
      </c>
      <c r="K2152" t="str">
        <f>VLOOKUP(Table1[[#This Row],[Store ID]],Table3[[Store ID]:[City]],4,FALSE)</f>
        <v>Honolulu</v>
      </c>
      <c r="L2152" t="str">
        <f>VLOOKUP(Table1[[#This Row],[Product Code]],Table4[[Product Code]:[Brand]],5,FALSE)</f>
        <v>ASUS</v>
      </c>
      <c r="M2152" t="str">
        <f>VLOOKUP(Table1[[#This Row],[Product Code]],Table4[[Product Code]:[Product Category]],3,FALSE)</f>
        <v>Gaming Consoles</v>
      </c>
      <c r="N2152" t="str">
        <f>_xlfn.XLOOKUP(Table1[[#This Row],[Product Code]],Table4[Product Code],Table4[Subcategory])</f>
        <v>VR Headsets</v>
      </c>
    </row>
    <row r="2153" spans="2:14" x14ac:dyDescent="0.3">
      <c r="B2153" s="26" t="s">
        <v>27</v>
      </c>
      <c r="C2153" s="26" t="str">
        <f>IF(_xlfn.XLOOKUP(TRIM(Table1[[#This Row],[Store ID]]), 'Stores Details'!B2155:B2174, 'Stores Details'!G2155:G2174, "") = "Inactive", "Yes", "No")</f>
        <v>No</v>
      </c>
      <c r="D2153" s="14" t="s">
        <v>59</v>
      </c>
      <c r="E2153" s="51">
        <v>45571</v>
      </c>
      <c r="F2153" s="14">
        <v>32</v>
      </c>
      <c r="G2153" s="17">
        <v>6253.76</v>
      </c>
      <c r="H2153" s="27">
        <v>4670.3999999999996</v>
      </c>
      <c r="I2153">
        <f>YEAR(Table1[[#This Row],[Date]])</f>
        <v>2024</v>
      </c>
      <c r="J2153" t="str">
        <f>"Q" &amp; ROUNDUP(MONTH(Table1[[#This Row],[Date]])/3, 0) &amp; "'" &amp; RIGHT(YEAR(Table1[[#This Row],[Date]]), 2)</f>
        <v>Q4'24</v>
      </c>
      <c r="K2153" t="str">
        <f>VLOOKUP(Table1[[#This Row],[Store ID]],Table3[[Store ID]:[City]],4,FALSE)</f>
        <v>New York</v>
      </c>
      <c r="L2153" t="str">
        <f>VLOOKUP(Table1[[#This Row],[Product Code]],Table4[[Product Code]:[Brand]],5,FALSE)</f>
        <v>ASUS</v>
      </c>
      <c r="M2153" t="str">
        <f>VLOOKUP(Table1[[#This Row],[Product Code]],Table4[[Product Code]:[Product Category]],3,FALSE)</f>
        <v>Headphones</v>
      </c>
      <c r="N2153" t="str">
        <f>_xlfn.XLOOKUP(Table1[[#This Row],[Product Code]],Table4[Product Code],Table4[Subcategory])</f>
        <v>Wireless Earbuds</v>
      </c>
    </row>
    <row r="2154" spans="2:14" x14ac:dyDescent="0.3">
      <c r="B2154" s="26" t="s">
        <v>26</v>
      </c>
      <c r="C2154" s="26" t="str">
        <f>IF(_xlfn.XLOOKUP(TRIM(Table1[[#This Row],[Store ID]]), 'Stores Details'!B2156:B2175, 'Stores Details'!G2156:G2175, "") = "Inactive", "Yes", "No")</f>
        <v>No</v>
      </c>
      <c r="D2154" s="14" t="s">
        <v>79</v>
      </c>
      <c r="E2154" s="51">
        <v>45127</v>
      </c>
      <c r="F2154" s="14">
        <v>4</v>
      </c>
      <c r="G2154" s="17">
        <v>3552.84</v>
      </c>
      <c r="H2154" s="27">
        <v>2889.8</v>
      </c>
      <c r="I2154">
        <f>YEAR(Table1[[#This Row],[Date]])</f>
        <v>2023</v>
      </c>
      <c r="J2154" t="str">
        <f>"Q" &amp; ROUNDUP(MONTH(Table1[[#This Row],[Date]])/3, 0) &amp; "'" &amp; RIGHT(YEAR(Table1[[#This Row],[Date]]), 2)</f>
        <v>Q3'23</v>
      </c>
      <c r="K2154" t="str">
        <f>VLOOKUP(Table1[[#This Row],[Store ID]],Table3[[Store ID]:[City]],4,FALSE)</f>
        <v>Philadelphia</v>
      </c>
      <c r="L2154" t="str">
        <f>VLOOKUP(Table1[[#This Row],[Product Code]],Table4[[Product Code]:[Brand]],5,FALSE)</f>
        <v>Sony</v>
      </c>
      <c r="M2154" t="str">
        <f>VLOOKUP(Table1[[#This Row],[Product Code]],Table4[[Product Code]:[Product Category]],3,FALSE)</f>
        <v>Accessories</v>
      </c>
      <c r="N2154" t="str">
        <f>_xlfn.XLOOKUP(Table1[[#This Row],[Product Code]],Table4[Product Code],Table4[Subcategory])</f>
        <v>Keyboards</v>
      </c>
    </row>
    <row r="2155" spans="2:14" x14ac:dyDescent="0.3">
      <c r="B2155" s="26" t="s">
        <v>14</v>
      </c>
      <c r="C2155" s="26" t="str">
        <f>IF(_xlfn.XLOOKUP(TRIM(Table1[[#This Row],[Store ID]]), 'Stores Details'!B2157:B2176, 'Stores Details'!G2157:G2176, "") = "Inactive", "Yes", "No")</f>
        <v>No</v>
      </c>
      <c r="D2155" s="14" t="s">
        <v>40</v>
      </c>
      <c r="E2155" s="51">
        <v>45549</v>
      </c>
      <c r="F2155" s="14">
        <v>19</v>
      </c>
      <c r="G2155" s="17">
        <v>25722.01</v>
      </c>
      <c r="H2155" s="27">
        <v>18514.740000000002</v>
      </c>
      <c r="I2155">
        <f>YEAR(Table1[[#This Row],[Date]])</f>
        <v>2024</v>
      </c>
      <c r="J2155" t="str">
        <f>"Q" &amp; ROUNDUP(MONTH(Table1[[#This Row],[Date]])/3, 0) &amp; "'" &amp; RIGHT(YEAR(Table1[[#This Row],[Date]]), 2)</f>
        <v>Q3'24</v>
      </c>
      <c r="K2155" t="str">
        <f>VLOOKUP(Table1[[#This Row],[Store ID]],Table3[[Store ID]:[City]],4,FALSE)</f>
        <v>Los Angeles</v>
      </c>
      <c r="L2155" t="str">
        <f>VLOOKUP(Table1[[#This Row],[Product Code]],Table4[[Product Code]:[Brand]],5,FALSE)</f>
        <v>HP</v>
      </c>
      <c r="M2155" t="str">
        <f>VLOOKUP(Table1[[#This Row],[Product Code]],Table4[[Product Code]:[Product Category]],3,FALSE)</f>
        <v>Gaming Consoles</v>
      </c>
      <c r="N2155" t="str">
        <f>_xlfn.XLOOKUP(Table1[[#This Row],[Product Code]],Table4[Product Code],Table4[Subcategory])</f>
        <v>Game Consoles</v>
      </c>
    </row>
    <row r="2156" spans="2:14" x14ac:dyDescent="0.3">
      <c r="B2156" s="26" t="s">
        <v>14</v>
      </c>
      <c r="C2156" s="26" t="str">
        <f>IF(_xlfn.XLOOKUP(TRIM(Table1[[#This Row],[Store ID]]), 'Stores Details'!B2158:B2177, 'Stores Details'!G2158:G2177, "") = "Inactive", "Yes", "No")</f>
        <v>No</v>
      </c>
      <c r="D2156" s="14" t="s">
        <v>32</v>
      </c>
      <c r="E2156" s="51">
        <v>45447</v>
      </c>
      <c r="F2156" s="14">
        <v>18</v>
      </c>
      <c r="G2156" s="17">
        <v>3293.64</v>
      </c>
      <c r="H2156" s="27">
        <v>2502.1799999999998</v>
      </c>
      <c r="I2156">
        <f>YEAR(Table1[[#This Row],[Date]])</f>
        <v>2024</v>
      </c>
      <c r="J2156" t="str">
        <f>"Q" &amp; ROUNDUP(MONTH(Table1[[#This Row],[Date]])/3, 0) &amp; "'" &amp; RIGHT(YEAR(Table1[[#This Row],[Date]]), 2)</f>
        <v>Q2'24</v>
      </c>
      <c r="K2156" t="str">
        <f>VLOOKUP(Table1[[#This Row],[Store ID]],Table3[[Store ID]:[City]],4,FALSE)</f>
        <v>Los Angeles</v>
      </c>
      <c r="L2156" t="str">
        <f>VLOOKUP(Table1[[#This Row],[Product Code]],Table4[[Product Code]:[Brand]],5,FALSE)</f>
        <v>Sony</v>
      </c>
      <c r="M2156" t="str">
        <f>VLOOKUP(Table1[[#This Row],[Product Code]],Table4[[Product Code]:[Product Category]],3,FALSE)</f>
        <v>Accessories</v>
      </c>
      <c r="N2156" t="str">
        <f>_xlfn.XLOOKUP(Table1[[#This Row],[Product Code]],Table4[Product Code],Table4[Subcategory])</f>
        <v>Chargers</v>
      </c>
    </row>
    <row r="2157" spans="2:14" x14ac:dyDescent="0.3">
      <c r="B2157" s="26" t="s">
        <v>28</v>
      </c>
      <c r="C2157" s="26" t="str">
        <f>IF(_xlfn.XLOOKUP(TRIM(Table1[[#This Row],[Store ID]]), 'Stores Details'!B2159:B2178, 'Stores Details'!G2159:G2178, "") = "Inactive", "Yes", "No")</f>
        <v>No</v>
      </c>
      <c r="D2157" s="14" t="s">
        <v>41</v>
      </c>
      <c r="E2157" s="51">
        <v>45479</v>
      </c>
      <c r="F2157" s="14">
        <v>7</v>
      </c>
      <c r="G2157" s="17">
        <v>3364.9</v>
      </c>
      <c r="H2157" s="27">
        <v>2113.58</v>
      </c>
      <c r="I2157">
        <f>YEAR(Table1[[#This Row],[Date]])</f>
        <v>2024</v>
      </c>
      <c r="J2157" t="str">
        <f>"Q" &amp; ROUNDUP(MONTH(Table1[[#This Row],[Date]])/3, 0) &amp; "'" &amp; RIGHT(YEAR(Table1[[#This Row],[Date]]), 2)</f>
        <v>Q3'24</v>
      </c>
      <c r="K2157" t="str">
        <f>VLOOKUP(Table1[[#This Row],[Store ID]],Table3[[Store ID]:[City]],4,FALSE)</f>
        <v>Portland</v>
      </c>
      <c r="L2157" t="str">
        <f>VLOOKUP(Table1[[#This Row],[Product Code]],Table4[[Product Code]:[Brand]],5,FALSE)</f>
        <v>VoltEdge</v>
      </c>
      <c r="M2157" t="str">
        <f>VLOOKUP(Table1[[#This Row],[Product Code]],Table4[[Product Code]:[Product Category]],3,FALSE)</f>
        <v>Laptops</v>
      </c>
      <c r="N2157" t="str">
        <f>_xlfn.XLOOKUP(Table1[[#This Row],[Product Code]],Table4[Product Code],Table4[Subcategory])</f>
        <v>Gaming Laptops</v>
      </c>
    </row>
    <row r="2158" spans="2:14" x14ac:dyDescent="0.3">
      <c r="B2158" s="26" t="s">
        <v>25</v>
      </c>
      <c r="C2158" s="26" t="str">
        <f>IF(_xlfn.XLOOKUP(TRIM(Table1[[#This Row],[Store ID]]), 'Stores Details'!B2160:B2179, 'Stores Details'!G2160:G2179, "") = "Inactive", "Yes", "No")</f>
        <v>No</v>
      </c>
      <c r="D2158" s="14" t="s">
        <v>42</v>
      </c>
      <c r="E2158" s="51">
        <v>45299</v>
      </c>
      <c r="F2158" s="14">
        <v>27</v>
      </c>
      <c r="G2158" s="17">
        <v>34441.469999999994</v>
      </c>
      <c r="H2158" s="27">
        <v>21475.53</v>
      </c>
      <c r="I2158">
        <f>YEAR(Table1[[#This Row],[Date]])</f>
        <v>2024</v>
      </c>
      <c r="J2158" t="str">
        <f>"Q" &amp; ROUNDUP(MONTH(Table1[[#This Row],[Date]])/3, 0) &amp; "'" &amp; RIGHT(YEAR(Table1[[#This Row],[Date]]), 2)</f>
        <v>Q1'24</v>
      </c>
      <c r="K2158" t="str">
        <f>VLOOKUP(Table1[[#This Row],[Store ID]],Table3[[Store ID]:[City]],4,FALSE)</f>
        <v>Dallas</v>
      </c>
      <c r="L2158" t="str">
        <f>VLOOKUP(Table1[[#This Row],[Product Code]],Table4[[Product Code]:[Brand]],5,FALSE)</f>
        <v>Dell</v>
      </c>
      <c r="M2158" t="str">
        <f>VLOOKUP(Table1[[#This Row],[Product Code]],Table4[[Product Code]:[Product Category]],3,FALSE)</f>
        <v>Headphones</v>
      </c>
      <c r="N2158" t="str">
        <f>_xlfn.XLOOKUP(Table1[[#This Row],[Product Code]],Table4[Product Code],Table4[Subcategory])</f>
        <v>Wired Headphones</v>
      </c>
    </row>
    <row r="2159" spans="2:14" x14ac:dyDescent="0.3">
      <c r="B2159" s="26" t="s">
        <v>25</v>
      </c>
      <c r="C2159" s="26" t="str">
        <f>IF(_xlfn.XLOOKUP(TRIM(Table1[[#This Row],[Store ID]]), 'Stores Details'!B2161:B2180, 'Stores Details'!G2161:G2180, "") = "Inactive", "Yes", "No")</f>
        <v>No</v>
      </c>
      <c r="D2159" s="14" t="s">
        <v>46</v>
      </c>
      <c r="E2159" s="51">
        <v>45642</v>
      </c>
      <c r="F2159" s="14">
        <v>39</v>
      </c>
      <c r="G2159" s="17">
        <v>34452.6</v>
      </c>
      <c r="H2159" s="27">
        <v>23575.11</v>
      </c>
      <c r="I2159">
        <f>YEAR(Table1[[#This Row],[Date]])</f>
        <v>2024</v>
      </c>
      <c r="J2159" t="str">
        <f>"Q" &amp; ROUNDUP(MONTH(Table1[[#This Row],[Date]])/3, 0) &amp; "'" &amp; RIGHT(YEAR(Table1[[#This Row],[Date]]), 2)</f>
        <v>Q4'24</v>
      </c>
      <c r="K2159" t="str">
        <f>VLOOKUP(Table1[[#This Row],[Store ID]],Table3[[Store ID]:[City]],4,FALSE)</f>
        <v>Dallas</v>
      </c>
      <c r="L2159" t="str">
        <f>VLOOKUP(Table1[[#This Row],[Product Code]],Table4[[Product Code]:[Brand]],5,FALSE)</f>
        <v>Bose</v>
      </c>
      <c r="M2159" t="str">
        <f>VLOOKUP(Table1[[#This Row],[Product Code]],Table4[[Product Code]:[Product Category]],3,FALSE)</f>
        <v>Headphones</v>
      </c>
      <c r="N2159" t="str">
        <f>_xlfn.XLOOKUP(Table1[[#This Row],[Product Code]],Table4[Product Code],Table4[Subcategory])</f>
        <v>Wireless Headphones</v>
      </c>
    </row>
    <row r="2160" spans="2:14" x14ac:dyDescent="0.3">
      <c r="B2160" s="26" t="s">
        <v>14</v>
      </c>
      <c r="C2160" s="26" t="str">
        <f>IF(_xlfn.XLOOKUP(TRIM(Table1[[#This Row],[Store ID]]), 'Stores Details'!B2162:B2181, 'Stores Details'!G2162:G2181, "") = "Inactive", "Yes", "No")</f>
        <v>No</v>
      </c>
      <c r="D2160" s="14" t="s">
        <v>38</v>
      </c>
      <c r="E2160" s="51">
        <v>45387</v>
      </c>
      <c r="F2160" s="14">
        <v>16</v>
      </c>
      <c r="G2160" s="17">
        <v>18730.240000000002</v>
      </c>
      <c r="H2160" s="27">
        <v>14962.72</v>
      </c>
      <c r="I2160">
        <f>YEAR(Table1[[#This Row],[Date]])</f>
        <v>2024</v>
      </c>
      <c r="J2160" t="str">
        <f>"Q" &amp; ROUNDUP(MONTH(Table1[[#This Row],[Date]])/3, 0) &amp; "'" &amp; RIGHT(YEAR(Table1[[#This Row],[Date]]), 2)</f>
        <v>Q2'24</v>
      </c>
      <c r="K2160" t="str">
        <f>VLOOKUP(Table1[[#This Row],[Store ID]],Table3[[Store ID]:[City]],4,FALSE)</f>
        <v>Los Angeles</v>
      </c>
      <c r="L2160" t="str">
        <f>VLOOKUP(Table1[[#This Row],[Product Code]],Table4[[Product Code]:[Brand]],5,FALSE)</f>
        <v>HP</v>
      </c>
      <c r="M2160" t="str">
        <f>VLOOKUP(Table1[[#This Row],[Product Code]],Table4[[Product Code]:[Product Category]],3,FALSE)</f>
        <v>Gaming Consoles</v>
      </c>
      <c r="N2160" t="str">
        <f>_xlfn.XLOOKUP(Table1[[#This Row],[Product Code]],Table4[Product Code],Table4[Subcategory])</f>
        <v>Game Consoles</v>
      </c>
    </row>
    <row r="2161" spans="2:14" x14ac:dyDescent="0.3">
      <c r="B2161" s="26" t="s">
        <v>20</v>
      </c>
      <c r="C2161" s="26" t="str">
        <f>IF(_xlfn.XLOOKUP(TRIM(Table1[[#This Row],[Store ID]]), 'Stores Details'!B2163:B2182, 'Stores Details'!G2163:G2182, "") = "Inactive", "Yes", "No")</f>
        <v>No</v>
      </c>
      <c r="D2161" s="14" t="s">
        <v>47</v>
      </c>
      <c r="E2161" s="51">
        <v>45495</v>
      </c>
      <c r="F2161" s="14">
        <v>8</v>
      </c>
      <c r="G2161" s="17">
        <v>10649.84</v>
      </c>
      <c r="H2161" s="27">
        <v>6645.68</v>
      </c>
      <c r="I2161">
        <f>YEAR(Table1[[#This Row],[Date]])</f>
        <v>2024</v>
      </c>
      <c r="J2161" t="str">
        <f>"Q" &amp; ROUNDUP(MONTH(Table1[[#This Row],[Date]])/3, 0) &amp; "'" &amp; RIGHT(YEAR(Table1[[#This Row],[Date]]), 2)</f>
        <v>Q3'24</v>
      </c>
      <c r="K2161" t="str">
        <f>VLOOKUP(Table1[[#This Row],[Store ID]],Table3[[Store ID]:[City]],4,FALSE)</f>
        <v>Denver</v>
      </c>
      <c r="L2161" t="str">
        <f>VLOOKUP(Table1[[#This Row],[Product Code]],Table4[[Product Code]:[Brand]],5,FALSE)</f>
        <v>Sony</v>
      </c>
      <c r="M2161" t="str">
        <f>VLOOKUP(Table1[[#This Row],[Product Code]],Table4[[Product Code]:[Product Category]],3,FALSE)</f>
        <v>Accessories</v>
      </c>
      <c r="N2161" t="str">
        <f>_xlfn.XLOOKUP(Table1[[#This Row],[Product Code]],Table4[Product Code],Table4[Subcategory])</f>
        <v>Keyboards</v>
      </c>
    </row>
    <row r="2162" spans="2:14" x14ac:dyDescent="0.3">
      <c r="B2162" s="26" t="s">
        <v>27</v>
      </c>
      <c r="C2162" s="26" t="str">
        <f>IF(_xlfn.XLOOKUP(TRIM(Table1[[#This Row],[Store ID]]), 'Stores Details'!B2164:B2183, 'Stores Details'!G2164:G2183, "") = "Inactive", "Yes", "No")</f>
        <v>No</v>
      </c>
      <c r="D2162" s="14" t="s">
        <v>48</v>
      </c>
      <c r="E2162" s="51">
        <v>45585</v>
      </c>
      <c r="F2162" s="14">
        <v>27</v>
      </c>
      <c r="G2162" s="17">
        <v>21779.82</v>
      </c>
      <c r="H2162" s="27">
        <v>12988.08</v>
      </c>
      <c r="I2162">
        <f>YEAR(Table1[[#This Row],[Date]])</f>
        <v>2024</v>
      </c>
      <c r="J2162" t="str">
        <f>"Q" &amp; ROUNDUP(MONTH(Table1[[#This Row],[Date]])/3, 0) &amp; "'" &amp; RIGHT(YEAR(Table1[[#This Row],[Date]]), 2)</f>
        <v>Q4'24</v>
      </c>
      <c r="K2162" t="str">
        <f>VLOOKUP(Table1[[#This Row],[Store ID]],Table3[[Store ID]:[City]],4,FALSE)</f>
        <v>New York</v>
      </c>
      <c r="L2162" t="str">
        <f>VLOOKUP(Table1[[#This Row],[Product Code]],Table4[[Product Code]:[Brand]],5,FALSE)</f>
        <v>VoltEdge</v>
      </c>
      <c r="M2162" t="str">
        <f>VLOOKUP(Table1[[#This Row],[Product Code]],Table4[[Product Code]:[Product Category]],3,FALSE)</f>
        <v>Gaming Consoles</v>
      </c>
      <c r="N2162" t="str">
        <f>_xlfn.XLOOKUP(Table1[[#This Row],[Product Code]],Table4[Product Code],Table4[Subcategory])</f>
        <v>Game Consoles</v>
      </c>
    </row>
    <row r="2163" spans="2:14" x14ac:dyDescent="0.3">
      <c r="B2163" s="26" t="s">
        <v>22</v>
      </c>
      <c r="C2163" s="26" t="str">
        <f>IF(_xlfn.XLOOKUP(TRIM(Table1[[#This Row],[Store ID]]), 'Stores Details'!B2165:B2184, 'Stores Details'!G2165:G2184, "") = "Inactive", "Yes", "No")</f>
        <v>No</v>
      </c>
      <c r="D2163" s="14" t="s">
        <v>36</v>
      </c>
      <c r="E2163" s="51">
        <v>45457</v>
      </c>
      <c r="F2163" s="14">
        <v>2</v>
      </c>
      <c r="G2163" s="17">
        <v>1459.96</v>
      </c>
      <c r="H2163" s="27">
        <v>1177.98</v>
      </c>
      <c r="I2163">
        <f>YEAR(Table1[[#This Row],[Date]])</f>
        <v>2024</v>
      </c>
      <c r="J2163" t="str">
        <f>"Q" &amp; ROUNDUP(MONTH(Table1[[#This Row],[Date]])/3, 0) &amp; "'" &amp; RIGHT(YEAR(Table1[[#This Row],[Date]]), 2)</f>
        <v>Q2'24</v>
      </c>
      <c r="K2163" t="str">
        <f>VLOOKUP(Table1[[#This Row],[Store ID]],Table3[[Store ID]:[City]],4,FALSE)</f>
        <v>Detroit</v>
      </c>
      <c r="L2163" t="str">
        <f>VLOOKUP(Table1[[#This Row],[Product Code]],Table4[[Product Code]:[Brand]],5,FALSE)</f>
        <v>VoltEdge</v>
      </c>
      <c r="M2163" t="str">
        <f>VLOOKUP(Table1[[#This Row],[Product Code]],Table4[[Product Code]:[Product Category]],3,FALSE)</f>
        <v>Gaming Consoles</v>
      </c>
      <c r="N2163" t="str">
        <f>_xlfn.XLOOKUP(Table1[[#This Row],[Product Code]],Table4[Product Code],Table4[Subcategory])</f>
        <v>VR Headsets</v>
      </c>
    </row>
    <row r="2164" spans="2:14" x14ac:dyDescent="0.3">
      <c r="B2164" s="26" t="s">
        <v>14</v>
      </c>
      <c r="C2164" s="26" t="str">
        <f>IF(_xlfn.XLOOKUP(TRIM(Table1[[#This Row],[Store ID]]), 'Stores Details'!B2166:B2185, 'Stores Details'!G2166:G2185, "") = "Inactive", "Yes", "No")</f>
        <v>No</v>
      </c>
      <c r="D2164" s="14" t="s">
        <v>43</v>
      </c>
      <c r="E2164" s="51">
        <v>45654</v>
      </c>
      <c r="F2164" s="14">
        <v>29</v>
      </c>
      <c r="G2164" s="17">
        <v>38601.03</v>
      </c>
      <c r="H2164" s="27">
        <v>23710.98</v>
      </c>
      <c r="I2164">
        <f>YEAR(Table1[[#This Row],[Date]])</f>
        <v>2024</v>
      </c>
      <c r="J2164" t="str">
        <f>"Q" &amp; ROUNDUP(MONTH(Table1[[#This Row],[Date]])/3, 0) &amp; "'" &amp; RIGHT(YEAR(Table1[[#This Row],[Date]]), 2)</f>
        <v>Q4'24</v>
      </c>
      <c r="K2164" t="str">
        <f>VLOOKUP(Table1[[#This Row],[Store ID]],Table3[[Store ID]:[City]],4,FALSE)</f>
        <v>Los Angeles</v>
      </c>
      <c r="L2164" t="str">
        <f>VLOOKUP(Table1[[#This Row],[Product Code]],Table4[[Product Code]:[Brand]],5,FALSE)</f>
        <v>Apple</v>
      </c>
      <c r="M2164" t="str">
        <f>VLOOKUP(Table1[[#This Row],[Product Code]],Table4[[Product Code]:[Product Category]],3,FALSE)</f>
        <v>Smart Gadgets</v>
      </c>
      <c r="N2164" t="str">
        <f>_xlfn.XLOOKUP(Table1[[#This Row],[Product Code]],Table4[Product Code],Table4[Subcategory])</f>
        <v>Smartwatches</v>
      </c>
    </row>
    <row r="2165" spans="2:14" x14ac:dyDescent="0.3">
      <c r="B2165" s="26" t="s">
        <v>20</v>
      </c>
      <c r="C2165" s="26" t="str">
        <f>IF(_xlfn.XLOOKUP(TRIM(Table1[[#This Row],[Store ID]]), 'Stores Details'!B2167:B2186, 'Stores Details'!G2167:G2186, "") = "Inactive", "Yes", "No")</f>
        <v>No</v>
      </c>
      <c r="D2165" s="14" t="s">
        <v>57</v>
      </c>
      <c r="E2165" s="51">
        <v>45106</v>
      </c>
      <c r="F2165" s="14">
        <v>18</v>
      </c>
      <c r="G2165" s="17">
        <v>15902.82</v>
      </c>
      <c r="H2165" s="27">
        <v>11089.62</v>
      </c>
      <c r="I2165">
        <f>YEAR(Table1[[#This Row],[Date]])</f>
        <v>2023</v>
      </c>
      <c r="J2165" t="str">
        <f>"Q" &amp; ROUNDUP(MONTH(Table1[[#This Row],[Date]])/3, 0) &amp; "'" &amp; RIGHT(YEAR(Table1[[#This Row],[Date]]), 2)</f>
        <v>Q2'23</v>
      </c>
      <c r="K2165" t="str">
        <f>VLOOKUP(Table1[[#This Row],[Store ID]],Table3[[Store ID]:[City]],4,FALSE)</f>
        <v>Denver</v>
      </c>
      <c r="L2165" t="str">
        <f>VLOOKUP(Table1[[#This Row],[Product Code]],Table4[[Product Code]:[Brand]],5,FALSE)</f>
        <v>Bose</v>
      </c>
      <c r="M2165" t="str">
        <f>VLOOKUP(Table1[[#This Row],[Product Code]],Table4[[Product Code]:[Product Category]],3,FALSE)</f>
        <v>Headphones</v>
      </c>
      <c r="N2165" t="str">
        <f>_xlfn.XLOOKUP(Table1[[#This Row],[Product Code]],Table4[Product Code],Table4[Subcategory])</f>
        <v>Noise-Canceling Over-Ear</v>
      </c>
    </row>
    <row r="2166" spans="2:14" x14ac:dyDescent="0.3">
      <c r="B2166" s="26" t="s">
        <v>23</v>
      </c>
      <c r="C2166" s="26" t="str">
        <f>IF(_xlfn.XLOOKUP(TRIM(Table1[[#This Row],[Store ID]]), 'Stores Details'!B2168:B2187, 'Stores Details'!G2168:G2187, "") = "Inactive", "Yes", "No")</f>
        <v>No</v>
      </c>
      <c r="D2166" s="14" t="s">
        <v>31</v>
      </c>
      <c r="E2166" s="51">
        <v>45587</v>
      </c>
      <c r="F2166" s="14">
        <v>22</v>
      </c>
      <c r="G2166" s="17">
        <v>13359.060000000001</v>
      </c>
      <c r="H2166" s="27">
        <v>8191.48</v>
      </c>
      <c r="I2166">
        <f>YEAR(Table1[[#This Row],[Date]])</f>
        <v>2024</v>
      </c>
      <c r="J2166" t="str">
        <f>"Q" &amp; ROUNDUP(MONTH(Table1[[#This Row],[Date]])/3, 0) &amp; "'" &amp; RIGHT(YEAR(Table1[[#This Row],[Date]]), 2)</f>
        <v>Q4'24</v>
      </c>
      <c r="K2166" t="str">
        <f>VLOOKUP(Table1[[#This Row],[Store ID]],Table3[[Store ID]:[City]],4,FALSE)</f>
        <v>San Francisco</v>
      </c>
      <c r="L2166" t="str">
        <f>VLOOKUP(Table1[[#This Row],[Product Code]],Table4[[Product Code]:[Brand]],5,FALSE)</f>
        <v>VoltEdge</v>
      </c>
      <c r="M2166" t="str">
        <f>VLOOKUP(Table1[[#This Row],[Product Code]],Table4[[Product Code]:[Product Category]],3,FALSE)</f>
        <v>Laptops</v>
      </c>
      <c r="N2166" t="str">
        <f>_xlfn.XLOOKUP(Table1[[#This Row],[Product Code]],Table4[Product Code],Table4[Subcategory])</f>
        <v>Ultrabooks</v>
      </c>
    </row>
    <row r="2167" spans="2:14" x14ac:dyDescent="0.3">
      <c r="B2167" s="26" t="s">
        <v>24</v>
      </c>
      <c r="C2167" s="26" t="str">
        <f>IF(_xlfn.XLOOKUP(TRIM(Table1[[#This Row],[Store ID]]), 'Stores Details'!B2169:B2188, 'Stores Details'!G2169:G2188, "") = "Inactive", "Yes", "No")</f>
        <v>No</v>
      </c>
      <c r="D2167" s="14" t="s">
        <v>58</v>
      </c>
      <c r="E2167" s="51">
        <v>44989</v>
      </c>
      <c r="F2167" s="14">
        <v>19</v>
      </c>
      <c r="G2167" s="17">
        <v>16683.330000000002</v>
      </c>
      <c r="H2167" s="27">
        <v>11494.43</v>
      </c>
      <c r="I2167">
        <f>YEAR(Table1[[#This Row],[Date]])</f>
        <v>2023</v>
      </c>
      <c r="J2167" t="str">
        <f>"Q" &amp; ROUNDUP(MONTH(Table1[[#This Row],[Date]])/3, 0) &amp; "'" &amp; RIGHT(YEAR(Table1[[#This Row],[Date]]), 2)</f>
        <v>Q1'23</v>
      </c>
      <c r="K2167" t="str">
        <f>VLOOKUP(Table1[[#This Row],[Store ID]],Table3[[Store ID]:[City]],4,FALSE)</f>
        <v>Atlanta</v>
      </c>
      <c r="L2167" t="str">
        <f>VLOOKUP(Table1[[#This Row],[Product Code]],Table4[[Product Code]:[Brand]],5,FALSE)</f>
        <v>Sony</v>
      </c>
      <c r="M2167" t="str">
        <f>VLOOKUP(Table1[[#This Row],[Product Code]],Table4[[Product Code]:[Product Category]],3,FALSE)</f>
        <v>Accessories</v>
      </c>
      <c r="N2167" t="str">
        <f>_xlfn.XLOOKUP(Table1[[#This Row],[Product Code]],Table4[Product Code],Table4[Subcategory])</f>
        <v>Chargers</v>
      </c>
    </row>
    <row r="2168" spans="2:14" x14ac:dyDescent="0.3">
      <c r="B2168" s="26" t="s">
        <v>17</v>
      </c>
      <c r="C2168" s="26" t="str">
        <f>IF(_xlfn.XLOOKUP(TRIM(Table1[[#This Row],[Store ID]]), 'Stores Details'!B2170:B2189, 'Stores Details'!G2170:G2189, "") = "Inactive", "Yes", "No")</f>
        <v>No</v>
      </c>
      <c r="D2168" s="14" t="s">
        <v>31</v>
      </c>
      <c r="E2168" s="51">
        <v>45517</v>
      </c>
      <c r="F2168" s="14">
        <v>8</v>
      </c>
      <c r="G2168" s="17">
        <v>4857.84</v>
      </c>
      <c r="H2168" s="27">
        <v>2978.72</v>
      </c>
      <c r="I2168">
        <f>YEAR(Table1[[#This Row],[Date]])</f>
        <v>2024</v>
      </c>
      <c r="J2168" t="str">
        <f>"Q" &amp; ROUNDUP(MONTH(Table1[[#This Row],[Date]])/3, 0) &amp; "'" &amp; RIGHT(YEAR(Table1[[#This Row],[Date]]), 2)</f>
        <v>Q3'24</v>
      </c>
      <c r="K2168" t="str">
        <f>VLOOKUP(Table1[[#This Row],[Store ID]],Table3[[Store ID]:[City]],4,FALSE)</f>
        <v>Richmond</v>
      </c>
      <c r="L2168" t="str">
        <f>VLOOKUP(Table1[[#This Row],[Product Code]],Table4[[Product Code]:[Brand]],5,FALSE)</f>
        <v>VoltEdge</v>
      </c>
      <c r="M2168" t="str">
        <f>VLOOKUP(Table1[[#This Row],[Product Code]],Table4[[Product Code]:[Product Category]],3,FALSE)</f>
        <v>Laptops</v>
      </c>
      <c r="N2168" t="str">
        <f>_xlfn.XLOOKUP(Table1[[#This Row],[Product Code]],Table4[Product Code],Table4[Subcategory])</f>
        <v>Ultrabooks</v>
      </c>
    </row>
    <row r="2169" spans="2:14" x14ac:dyDescent="0.3">
      <c r="B2169" s="26" t="s">
        <v>27</v>
      </c>
      <c r="C2169" s="26" t="str">
        <f>IF(_xlfn.XLOOKUP(TRIM(Table1[[#This Row],[Store ID]]), 'Stores Details'!B2171:B2190, 'Stores Details'!G2171:G2190, "") = "Inactive", "Yes", "No")</f>
        <v>No</v>
      </c>
      <c r="D2169" s="14" t="s">
        <v>33</v>
      </c>
      <c r="E2169" s="51">
        <v>45571</v>
      </c>
      <c r="F2169" s="14">
        <v>26</v>
      </c>
      <c r="G2169" s="17">
        <v>6151.8600000000006</v>
      </c>
      <c r="H2169" s="27">
        <v>4762.42</v>
      </c>
      <c r="I2169">
        <f>YEAR(Table1[[#This Row],[Date]])</f>
        <v>2024</v>
      </c>
      <c r="J2169" t="str">
        <f>"Q" &amp; ROUNDUP(MONTH(Table1[[#This Row],[Date]])/3, 0) &amp; "'" &amp; RIGHT(YEAR(Table1[[#This Row],[Date]]), 2)</f>
        <v>Q4'24</v>
      </c>
      <c r="K2169" t="str">
        <f>VLOOKUP(Table1[[#This Row],[Store ID]],Table3[[Store ID]:[City]],4,FALSE)</f>
        <v>New York</v>
      </c>
      <c r="L2169" t="str">
        <f>VLOOKUP(Table1[[#This Row],[Product Code]],Table4[[Product Code]:[Brand]],5,FALSE)</f>
        <v>VoltEdge</v>
      </c>
      <c r="M2169" t="str">
        <f>VLOOKUP(Table1[[#This Row],[Product Code]],Table4[[Product Code]:[Product Category]],3,FALSE)</f>
        <v>Headphones</v>
      </c>
      <c r="N2169" t="str">
        <f>_xlfn.XLOOKUP(Table1[[#This Row],[Product Code]],Table4[Product Code],Table4[Subcategory])</f>
        <v>Wired Headphones</v>
      </c>
    </row>
    <row r="2170" spans="2:14" x14ac:dyDescent="0.3">
      <c r="B2170" s="26" t="s">
        <v>29</v>
      </c>
      <c r="C2170" s="26" t="str">
        <f>IF(_xlfn.XLOOKUP(TRIM(Table1[[#This Row],[Store ID]]), 'Stores Details'!B2172:B2191, 'Stores Details'!G2172:G2191, "") = "Inactive", "Yes", "No")</f>
        <v>No</v>
      </c>
      <c r="D2170" s="14" t="s">
        <v>70</v>
      </c>
      <c r="E2170" s="51">
        <v>45069</v>
      </c>
      <c r="F2170" s="14">
        <v>5</v>
      </c>
      <c r="G2170" s="17">
        <v>2716.8</v>
      </c>
      <c r="H2170" s="27">
        <v>1932.8999999999999</v>
      </c>
      <c r="I2170">
        <f>YEAR(Table1[[#This Row],[Date]])</f>
        <v>2023</v>
      </c>
      <c r="J2170" t="str">
        <f>"Q" &amp; ROUNDUP(MONTH(Table1[[#This Row],[Date]])/3, 0) &amp; "'" &amp; RIGHT(YEAR(Table1[[#This Row],[Date]]), 2)</f>
        <v>Q2'23</v>
      </c>
      <c r="K2170" t="str">
        <f>VLOOKUP(Table1[[#This Row],[Store ID]],Table3[[Store ID]:[City]],4,FALSE)</f>
        <v>Kansas City</v>
      </c>
      <c r="L2170" t="str">
        <f>VLOOKUP(Table1[[#This Row],[Product Code]],Table4[[Product Code]:[Brand]],5,FALSE)</f>
        <v>VoltEdge</v>
      </c>
      <c r="M2170" t="str">
        <f>VLOOKUP(Table1[[#This Row],[Product Code]],Table4[[Product Code]:[Product Category]],3,FALSE)</f>
        <v>Headphones</v>
      </c>
      <c r="N2170" t="str">
        <f>_xlfn.XLOOKUP(Table1[[#This Row],[Product Code]],Table4[Product Code],Table4[Subcategory])</f>
        <v>Wireless Headphones</v>
      </c>
    </row>
    <row r="2171" spans="2:14" x14ac:dyDescent="0.3">
      <c r="B2171" s="26" t="s">
        <v>21</v>
      </c>
      <c r="C2171" s="26" t="str">
        <f>IF(_xlfn.XLOOKUP(TRIM(Table1[[#This Row],[Store ID]]), 'Stores Details'!B2173:B2192, 'Stores Details'!G2173:G2192, "") = "Inactive", "Yes", "No")</f>
        <v>No</v>
      </c>
      <c r="D2171" s="14" t="s">
        <v>39</v>
      </c>
      <c r="E2171" s="51">
        <v>45386</v>
      </c>
      <c r="F2171" s="14">
        <v>8</v>
      </c>
      <c r="G2171" s="17">
        <v>3389.36</v>
      </c>
      <c r="H2171" s="27">
        <v>2208.8000000000002</v>
      </c>
      <c r="I2171">
        <f>YEAR(Table1[[#This Row],[Date]])</f>
        <v>2024</v>
      </c>
      <c r="J2171" t="str">
        <f>"Q" &amp; ROUNDUP(MONTH(Table1[[#This Row],[Date]])/3, 0) &amp; "'" &amp; RIGHT(YEAR(Table1[[#This Row],[Date]]), 2)</f>
        <v>Q2'24</v>
      </c>
      <c r="K2171" t="str">
        <f>VLOOKUP(Table1[[#This Row],[Store ID]],Table3[[Store ID]:[City]],4,FALSE)</f>
        <v>Raleigh</v>
      </c>
      <c r="L2171" t="str">
        <f>VLOOKUP(Table1[[#This Row],[Product Code]],Table4[[Product Code]:[Brand]],5,FALSE)</f>
        <v>Apple</v>
      </c>
      <c r="M2171" t="str">
        <f>VLOOKUP(Table1[[#This Row],[Product Code]],Table4[[Product Code]:[Product Category]],3,FALSE)</f>
        <v>Laptops</v>
      </c>
      <c r="N2171" t="str">
        <f>_xlfn.XLOOKUP(Table1[[#This Row],[Product Code]],Table4[Product Code],Table4[Subcategory])</f>
        <v>Ultrabooks</v>
      </c>
    </row>
    <row r="2172" spans="2:14" x14ac:dyDescent="0.3">
      <c r="B2172" s="26" t="s">
        <v>26</v>
      </c>
      <c r="C2172" s="26" t="str">
        <f>IF(_xlfn.XLOOKUP(TRIM(Table1[[#This Row],[Store ID]]), 'Stores Details'!B2174:B2193, 'Stores Details'!G2174:G2193, "") = "Inactive", "Yes", "No")</f>
        <v>No</v>
      </c>
      <c r="D2172" s="14" t="s">
        <v>33</v>
      </c>
      <c r="E2172" s="51">
        <v>45637</v>
      </c>
      <c r="F2172" s="14">
        <v>39</v>
      </c>
      <c r="G2172" s="17">
        <v>9227.7900000000009</v>
      </c>
      <c r="H2172" s="27">
        <v>7143.6299999999992</v>
      </c>
      <c r="I2172">
        <f>YEAR(Table1[[#This Row],[Date]])</f>
        <v>2024</v>
      </c>
      <c r="J2172" t="str">
        <f>"Q" &amp; ROUNDUP(MONTH(Table1[[#This Row],[Date]])/3, 0) &amp; "'" &amp; RIGHT(YEAR(Table1[[#This Row],[Date]]), 2)</f>
        <v>Q4'24</v>
      </c>
      <c r="K2172" t="str">
        <f>VLOOKUP(Table1[[#This Row],[Store ID]],Table3[[Store ID]:[City]],4,FALSE)</f>
        <v>Philadelphia</v>
      </c>
      <c r="L2172" t="str">
        <f>VLOOKUP(Table1[[#This Row],[Product Code]],Table4[[Product Code]:[Brand]],5,FALSE)</f>
        <v>VoltEdge</v>
      </c>
      <c r="M2172" t="str">
        <f>VLOOKUP(Table1[[#This Row],[Product Code]],Table4[[Product Code]:[Product Category]],3,FALSE)</f>
        <v>Headphones</v>
      </c>
      <c r="N2172" t="str">
        <f>_xlfn.XLOOKUP(Table1[[#This Row],[Product Code]],Table4[Product Code],Table4[Subcategory])</f>
        <v>Wired Headphones</v>
      </c>
    </row>
    <row r="2173" spans="2:14" x14ac:dyDescent="0.3">
      <c r="B2173" s="26" t="s">
        <v>14</v>
      </c>
      <c r="C2173" s="26" t="str">
        <f>IF(_xlfn.XLOOKUP(TRIM(Table1[[#This Row],[Store ID]]), 'Stores Details'!B2175:B2194, 'Stores Details'!G2175:G2194, "") = "Inactive", "Yes", "No")</f>
        <v>No</v>
      </c>
      <c r="D2173" s="14" t="s">
        <v>59</v>
      </c>
      <c r="E2173" s="51">
        <v>45135</v>
      </c>
      <c r="F2173" s="14">
        <v>21</v>
      </c>
      <c r="G2173" s="17">
        <v>4104.03</v>
      </c>
      <c r="H2173" s="27">
        <v>3064.95</v>
      </c>
      <c r="I2173">
        <f>YEAR(Table1[[#This Row],[Date]])</f>
        <v>2023</v>
      </c>
      <c r="J2173" t="str">
        <f>"Q" &amp; ROUNDUP(MONTH(Table1[[#This Row],[Date]])/3, 0) &amp; "'" &amp; RIGHT(YEAR(Table1[[#This Row],[Date]]), 2)</f>
        <v>Q3'23</v>
      </c>
      <c r="K2173" t="str">
        <f>VLOOKUP(Table1[[#This Row],[Store ID]],Table3[[Store ID]:[City]],4,FALSE)</f>
        <v>Los Angeles</v>
      </c>
      <c r="L2173" t="str">
        <f>VLOOKUP(Table1[[#This Row],[Product Code]],Table4[[Product Code]:[Brand]],5,FALSE)</f>
        <v>ASUS</v>
      </c>
      <c r="M2173" t="str">
        <f>VLOOKUP(Table1[[#This Row],[Product Code]],Table4[[Product Code]:[Product Category]],3,FALSE)</f>
        <v>Headphones</v>
      </c>
      <c r="N2173" t="str">
        <f>_xlfn.XLOOKUP(Table1[[#This Row],[Product Code]],Table4[Product Code],Table4[Subcategory])</f>
        <v>Wireless Earbuds</v>
      </c>
    </row>
    <row r="2174" spans="2:14" x14ac:dyDescent="0.3">
      <c r="B2174" s="26" t="s">
        <v>22</v>
      </c>
      <c r="C2174" s="26" t="str">
        <f>IF(_xlfn.XLOOKUP(TRIM(Table1[[#This Row],[Store ID]]), 'Stores Details'!B2176:B2195, 'Stores Details'!G2176:G2195, "") = "Inactive", "Yes", "No")</f>
        <v>No</v>
      </c>
      <c r="D2174" s="14" t="s">
        <v>64</v>
      </c>
      <c r="E2174" s="51">
        <v>45643</v>
      </c>
      <c r="F2174" s="14">
        <v>28</v>
      </c>
      <c r="G2174" s="17">
        <v>9552.76</v>
      </c>
      <c r="H2174" s="27">
        <v>5697.16</v>
      </c>
      <c r="I2174">
        <f>YEAR(Table1[[#This Row],[Date]])</f>
        <v>2024</v>
      </c>
      <c r="J2174" t="str">
        <f>"Q" &amp; ROUNDUP(MONTH(Table1[[#This Row],[Date]])/3, 0) &amp; "'" &amp; RIGHT(YEAR(Table1[[#This Row],[Date]]), 2)</f>
        <v>Q4'24</v>
      </c>
      <c r="K2174" t="str">
        <f>VLOOKUP(Table1[[#This Row],[Store ID]],Table3[[Store ID]:[City]],4,FALSE)</f>
        <v>Detroit</v>
      </c>
      <c r="L2174" t="str">
        <f>VLOOKUP(Table1[[#This Row],[Product Code]],Table4[[Product Code]:[Brand]],5,FALSE)</f>
        <v>VoltEdge</v>
      </c>
      <c r="M2174" t="str">
        <f>VLOOKUP(Table1[[#This Row],[Product Code]],Table4[[Product Code]:[Product Category]],3,FALSE)</f>
        <v>Accessories</v>
      </c>
      <c r="N2174" t="str">
        <f>_xlfn.XLOOKUP(Table1[[#This Row],[Product Code]],Table4[Product Code],Table4[Subcategory])</f>
        <v>Keyboards</v>
      </c>
    </row>
    <row r="2175" spans="2:14" x14ac:dyDescent="0.3">
      <c r="B2175" s="26" t="s">
        <v>22</v>
      </c>
      <c r="C2175" s="26" t="str">
        <f>IF(_xlfn.XLOOKUP(TRIM(Table1[[#This Row],[Store ID]]), 'Stores Details'!B2177:B2196, 'Stores Details'!G2177:G2196, "") = "Inactive", "Yes", "No")</f>
        <v>No</v>
      </c>
      <c r="D2175" s="14" t="s">
        <v>61</v>
      </c>
      <c r="E2175" s="51">
        <v>45161</v>
      </c>
      <c r="F2175" s="14">
        <v>3</v>
      </c>
      <c r="G2175" s="17">
        <v>1063.26</v>
      </c>
      <c r="H2175" s="27">
        <v>759.18000000000006</v>
      </c>
      <c r="I2175">
        <f>YEAR(Table1[[#This Row],[Date]])</f>
        <v>2023</v>
      </c>
      <c r="J2175" t="str">
        <f>"Q" &amp; ROUNDUP(MONTH(Table1[[#This Row],[Date]])/3, 0) &amp; "'" &amp; RIGHT(YEAR(Table1[[#This Row],[Date]]), 2)</f>
        <v>Q3'23</v>
      </c>
      <c r="K2175" t="str">
        <f>VLOOKUP(Table1[[#This Row],[Store ID]],Table3[[Store ID]:[City]],4,FALSE)</f>
        <v>Detroit</v>
      </c>
      <c r="L2175" t="str">
        <f>VLOOKUP(Table1[[#This Row],[Product Code]],Table4[[Product Code]:[Brand]],5,FALSE)</f>
        <v>VoltEdge</v>
      </c>
      <c r="M2175" t="str">
        <f>VLOOKUP(Table1[[#This Row],[Product Code]],Table4[[Product Code]:[Product Category]],3,FALSE)</f>
        <v>Headphones</v>
      </c>
      <c r="N2175" t="str">
        <f>_xlfn.XLOOKUP(Table1[[#This Row],[Product Code]],Table4[Product Code],Table4[Subcategory])</f>
        <v>Wired Headphones</v>
      </c>
    </row>
    <row r="2176" spans="2:14" x14ac:dyDescent="0.3">
      <c r="B2176" s="26" t="s">
        <v>14</v>
      </c>
      <c r="C2176" s="26" t="str">
        <f>IF(_xlfn.XLOOKUP(TRIM(Table1[[#This Row],[Store ID]]), 'Stores Details'!B2178:B2197, 'Stores Details'!G2178:G2197, "") = "Inactive", "Yes", "No")</f>
        <v>No</v>
      </c>
      <c r="D2176" s="14" t="s">
        <v>31</v>
      </c>
      <c r="E2176" s="51">
        <v>45447</v>
      </c>
      <c r="F2176" s="14">
        <v>6</v>
      </c>
      <c r="G2176" s="17">
        <v>3643.38</v>
      </c>
      <c r="H2176" s="27">
        <v>2234.04</v>
      </c>
      <c r="I2176">
        <f>YEAR(Table1[[#This Row],[Date]])</f>
        <v>2024</v>
      </c>
      <c r="J2176" t="str">
        <f>"Q" &amp; ROUNDUP(MONTH(Table1[[#This Row],[Date]])/3, 0) &amp; "'" &amp; RIGHT(YEAR(Table1[[#This Row],[Date]]), 2)</f>
        <v>Q2'24</v>
      </c>
      <c r="K2176" t="str">
        <f>VLOOKUP(Table1[[#This Row],[Store ID]],Table3[[Store ID]:[City]],4,FALSE)</f>
        <v>Los Angeles</v>
      </c>
      <c r="L2176" t="str">
        <f>VLOOKUP(Table1[[#This Row],[Product Code]],Table4[[Product Code]:[Brand]],5,FALSE)</f>
        <v>VoltEdge</v>
      </c>
      <c r="M2176" t="str">
        <f>VLOOKUP(Table1[[#This Row],[Product Code]],Table4[[Product Code]:[Product Category]],3,FALSE)</f>
        <v>Laptops</v>
      </c>
      <c r="N2176" t="str">
        <f>_xlfn.XLOOKUP(Table1[[#This Row],[Product Code]],Table4[Product Code],Table4[Subcategory])</f>
        <v>Ultrabooks</v>
      </c>
    </row>
    <row r="2177" spans="2:14" x14ac:dyDescent="0.3">
      <c r="B2177" s="26" t="s">
        <v>17</v>
      </c>
      <c r="C2177" s="26" t="str">
        <f>IF(_xlfn.XLOOKUP(TRIM(Table1[[#This Row],[Store ID]]), 'Stores Details'!B2179:B2198, 'Stores Details'!G2179:G2198, "") = "Inactive", "Yes", "No")</f>
        <v>No</v>
      </c>
      <c r="D2177" s="14" t="s">
        <v>79</v>
      </c>
      <c r="E2177" s="51">
        <v>45415</v>
      </c>
      <c r="F2177" s="14">
        <v>12</v>
      </c>
      <c r="G2177" s="17">
        <v>10658.52</v>
      </c>
      <c r="H2177" s="27">
        <v>8669.4000000000015</v>
      </c>
      <c r="I2177">
        <f>YEAR(Table1[[#This Row],[Date]])</f>
        <v>2024</v>
      </c>
      <c r="J2177" t="str">
        <f>"Q" &amp; ROUNDUP(MONTH(Table1[[#This Row],[Date]])/3, 0) &amp; "'" &amp; RIGHT(YEAR(Table1[[#This Row],[Date]]), 2)</f>
        <v>Q2'24</v>
      </c>
      <c r="K2177" t="str">
        <f>VLOOKUP(Table1[[#This Row],[Store ID]],Table3[[Store ID]:[City]],4,FALSE)</f>
        <v>Richmond</v>
      </c>
      <c r="L2177" t="str">
        <f>VLOOKUP(Table1[[#This Row],[Product Code]],Table4[[Product Code]:[Brand]],5,FALSE)</f>
        <v>Sony</v>
      </c>
      <c r="M2177" t="str">
        <f>VLOOKUP(Table1[[#This Row],[Product Code]],Table4[[Product Code]:[Product Category]],3,FALSE)</f>
        <v>Accessories</v>
      </c>
      <c r="N2177" t="str">
        <f>_xlfn.XLOOKUP(Table1[[#This Row],[Product Code]],Table4[Product Code],Table4[Subcategory])</f>
        <v>Keyboards</v>
      </c>
    </row>
    <row r="2178" spans="2:14" x14ac:dyDescent="0.3">
      <c r="B2178" s="26" t="s">
        <v>26</v>
      </c>
      <c r="C2178" s="26" t="str">
        <f>IF(_xlfn.XLOOKUP(TRIM(Table1[[#This Row],[Store ID]]), 'Stores Details'!B2180:B2199, 'Stores Details'!G2180:G2199, "") = "Inactive", "Yes", "No")</f>
        <v>No</v>
      </c>
      <c r="D2178" s="14" t="s">
        <v>42</v>
      </c>
      <c r="E2178" s="51">
        <v>45617</v>
      </c>
      <c r="F2178" s="14">
        <v>32</v>
      </c>
      <c r="G2178" s="17">
        <v>40819.519999999997</v>
      </c>
      <c r="H2178" s="27">
        <v>25452.48</v>
      </c>
      <c r="I2178">
        <f>YEAR(Table1[[#This Row],[Date]])</f>
        <v>2024</v>
      </c>
      <c r="J2178" t="str">
        <f>"Q" &amp; ROUNDUP(MONTH(Table1[[#This Row],[Date]])/3, 0) &amp; "'" &amp; RIGHT(YEAR(Table1[[#This Row],[Date]]), 2)</f>
        <v>Q4'24</v>
      </c>
      <c r="K2178" t="str">
        <f>VLOOKUP(Table1[[#This Row],[Store ID]],Table3[[Store ID]:[City]],4,FALSE)</f>
        <v>Philadelphia</v>
      </c>
      <c r="L2178" t="str">
        <f>VLOOKUP(Table1[[#This Row],[Product Code]],Table4[[Product Code]:[Brand]],5,FALSE)</f>
        <v>Dell</v>
      </c>
      <c r="M2178" t="str">
        <f>VLOOKUP(Table1[[#This Row],[Product Code]],Table4[[Product Code]:[Product Category]],3,FALSE)</f>
        <v>Headphones</v>
      </c>
      <c r="N2178" t="str">
        <f>_xlfn.XLOOKUP(Table1[[#This Row],[Product Code]],Table4[Product Code],Table4[Subcategory])</f>
        <v>Wired Headphones</v>
      </c>
    </row>
    <row r="2179" spans="2:14" x14ac:dyDescent="0.3">
      <c r="B2179" s="26" t="s">
        <v>23</v>
      </c>
      <c r="C2179" s="26" t="str">
        <f>IF(_xlfn.XLOOKUP(TRIM(Table1[[#This Row],[Store ID]]), 'Stores Details'!B2181:B2200, 'Stores Details'!G2181:G2200, "") = "Inactive", "Yes", "No")</f>
        <v>No</v>
      </c>
      <c r="D2179" s="14" t="s">
        <v>60</v>
      </c>
      <c r="E2179" s="51">
        <v>45370</v>
      </c>
      <c r="F2179" s="14">
        <v>23</v>
      </c>
      <c r="G2179" s="17">
        <v>4965.4699999999993</v>
      </c>
      <c r="H2179" s="27">
        <v>3594.21</v>
      </c>
      <c r="I2179">
        <f>YEAR(Table1[[#This Row],[Date]])</f>
        <v>2024</v>
      </c>
      <c r="J2179" t="str">
        <f>"Q" &amp; ROUNDUP(MONTH(Table1[[#This Row],[Date]])/3, 0) &amp; "'" &amp; RIGHT(YEAR(Table1[[#This Row],[Date]]), 2)</f>
        <v>Q1'24</v>
      </c>
      <c r="K2179" t="str">
        <f>VLOOKUP(Table1[[#This Row],[Store ID]],Table3[[Store ID]:[City]],4,FALSE)</f>
        <v>San Francisco</v>
      </c>
      <c r="L2179" t="str">
        <f>VLOOKUP(Table1[[#This Row],[Product Code]],Table4[[Product Code]:[Brand]],5,FALSE)</f>
        <v>Dell</v>
      </c>
      <c r="M2179" t="str">
        <f>VLOOKUP(Table1[[#This Row],[Product Code]],Table4[[Product Code]:[Product Category]],3,FALSE)</f>
        <v>Accessories</v>
      </c>
      <c r="N2179" t="str">
        <f>_xlfn.XLOOKUP(Table1[[#This Row],[Product Code]],Table4[Product Code],Table4[Subcategory])</f>
        <v>Chargers</v>
      </c>
    </row>
    <row r="2180" spans="2:14" x14ac:dyDescent="0.3">
      <c r="B2180" s="26" t="s">
        <v>29</v>
      </c>
      <c r="C2180" s="26" t="str">
        <f>IF(_xlfn.XLOOKUP(TRIM(Table1[[#This Row],[Store ID]]), 'Stores Details'!B2182:B2201, 'Stores Details'!G2182:G2201, "") = "Inactive", "Yes", "No")</f>
        <v>No</v>
      </c>
      <c r="D2180" s="14" t="s">
        <v>40</v>
      </c>
      <c r="E2180" s="51">
        <v>45500</v>
      </c>
      <c r="F2180" s="14">
        <v>5</v>
      </c>
      <c r="G2180" s="17">
        <v>6768.95</v>
      </c>
      <c r="H2180" s="27">
        <v>4872.3</v>
      </c>
      <c r="I2180">
        <f>YEAR(Table1[[#This Row],[Date]])</f>
        <v>2024</v>
      </c>
      <c r="J2180" t="str">
        <f>"Q" &amp; ROUNDUP(MONTH(Table1[[#This Row],[Date]])/3, 0) &amp; "'" &amp; RIGHT(YEAR(Table1[[#This Row],[Date]]), 2)</f>
        <v>Q3'24</v>
      </c>
      <c r="K2180" t="str">
        <f>VLOOKUP(Table1[[#This Row],[Store ID]],Table3[[Store ID]:[City]],4,FALSE)</f>
        <v>Kansas City</v>
      </c>
      <c r="L2180" t="str">
        <f>VLOOKUP(Table1[[#This Row],[Product Code]],Table4[[Product Code]:[Brand]],5,FALSE)</f>
        <v>HP</v>
      </c>
      <c r="M2180" t="str">
        <f>VLOOKUP(Table1[[#This Row],[Product Code]],Table4[[Product Code]:[Product Category]],3,FALSE)</f>
        <v>Gaming Consoles</v>
      </c>
      <c r="N2180" t="str">
        <f>_xlfn.XLOOKUP(Table1[[#This Row],[Product Code]],Table4[Product Code],Table4[Subcategory])</f>
        <v>Game Consoles</v>
      </c>
    </row>
    <row r="2181" spans="2:14" x14ac:dyDescent="0.3">
      <c r="B2181" s="26" t="s">
        <v>29</v>
      </c>
      <c r="C2181" s="26" t="str">
        <f>IF(_xlfn.XLOOKUP(TRIM(Table1[[#This Row],[Store ID]]), 'Stores Details'!B2183:B2202, 'Stores Details'!G2183:G2202, "") = "Inactive", "Yes", "No")</f>
        <v>No</v>
      </c>
      <c r="D2181" s="14" t="s">
        <v>43</v>
      </c>
      <c r="E2181" s="51">
        <v>45593</v>
      </c>
      <c r="F2181" s="14">
        <v>34</v>
      </c>
      <c r="G2181" s="17">
        <v>45256.38</v>
      </c>
      <c r="H2181" s="27">
        <v>27799.08</v>
      </c>
      <c r="I2181">
        <f>YEAR(Table1[[#This Row],[Date]])</f>
        <v>2024</v>
      </c>
      <c r="J2181" t="str">
        <f>"Q" &amp; ROUNDUP(MONTH(Table1[[#This Row],[Date]])/3, 0) &amp; "'" &amp; RIGHT(YEAR(Table1[[#This Row],[Date]]), 2)</f>
        <v>Q4'24</v>
      </c>
      <c r="K2181" t="str">
        <f>VLOOKUP(Table1[[#This Row],[Store ID]],Table3[[Store ID]:[City]],4,FALSE)</f>
        <v>Kansas City</v>
      </c>
      <c r="L2181" t="str">
        <f>VLOOKUP(Table1[[#This Row],[Product Code]],Table4[[Product Code]:[Brand]],5,FALSE)</f>
        <v>Apple</v>
      </c>
      <c r="M2181" t="str">
        <f>VLOOKUP(Table1[[#This Row],[Product Code]],Table4[[Product Code]:[Product Category]],3,FALSE)</f>
        <v>Smart Gadgets</v>
      </c>
      <c r="N2181" t="str">
        <f>_xlfn.XLOOKUP(Table1[[#This Row],[Product Code]],Table4[Product Code],Table4[Subcategory])</f>
        <v>Smartwatches</v>
      </c>
    </row>
    <row r="2182" spans="2:14" x14ac:dyDescent="0.3">
      <c r="B2182" s="26" t="s">
        <v>19</v>
      </c>
      <c r="C2182" s="26" t="str">
        <f>IF(_xlfn.XLOOKUP(TRIM(Table1[[#This Row],[Store ID]]), 'Stores Details'!B2184:B2203, 'Stores Details'!G2184:G2203, "") = "Inactive", "Yes", "No")</f>
        <v>No</v>
      </c>
      <c r="D2182" s="14" t="s">
        <v>37</v>
      </c>
      <c r="E2182" s="51">
        <v>45323</v>
      </c>
      <c r="F2182" s="14">
        <v>13</v>
      </c>
      <c r="G2182" s="17">
        <v>19128.98</v>
      </c>
      <c r="H2182" s="27">
        <v>12943.449999999999</v>
      </c>
      <c r="I2182">
        <f>YEAR(Table1[[#This Row],[Date]])</f>
        <v>2024</v>
      </c>
      <c r="J2182" t="str">
        <f>"Q" &amp; ROUNDUP(MONTH(Table1[[#This Row],[Date]])/3, 0) &amp; "'" &amp; RIGHT(YEAR(Table1[[#This Row],[Date]]), 2)</f>
        <v>Q1'24</v>
      </c>
      <c r="K2182" t="str">
        <f>VLOOKUP(Table1[[#This Row],[Store ID]],Table3[[Store ID]:[City]],4,FALSE)</f>
        <v>Honolulu</v>
      </c>
      <c r="L2182" t="str">
        <f>VLOOKUP(Table1[[#This Row],[Product Code]],Table4[[Product Code]:[Brand]],5,FALSE)</f>
        <v>VoltEdge</v>
      </c>
      <c r="M2182" t="str">
        <f>VLOOKUP(Table1[[#This Row],[Product Code]],Table4[[Product Code]:[Product Category]],3,FALSE)</f>
        <v>Smart Gadgets</v>
      </c>
      <c r="N2182" t="str">
        <f>_xlfn.XLOOKUP(Table1[[#This Row],[Product Code]],Table4[Product Code],Table4[Subcategory])</f>
        <v>Fitness Bands</v>
      </c>
    </row>
    <row r="2183" spans="2:14" x14ac:dyDescent="0.3">
      <c r="B2183" s="26" t="s">
        <v>16</v>
      </c>
      <c r="C2183" s="26" t="str">
        <f>IF(_xlfn.XLOOKUP(TRIM(Table1[[#This Row],[Store ID]]), 'Stores Details'!B2185:B2204, 'Stores Details'!G2185:G2204, "") = "Inactive", "Yes", "No")</f>
        <v>No</v>
      </c>
      <c r="D2183" s="14" t="s">
        <v>44</v>
      </c>
      <c r="E2183" s="51">
        <v>45494</v>
      </c>
      <c r="F2183" s="14">
        <v>8</v>
      </c>
      <c r="G2183" s="17">
        <v>7576.4</v>
      </c>
      <c r="H2183" s="27">
        <v>5339.04</v>
      </c>
      <c r="I2183">
        <f>YEAR(Table1[[#This Row],[Date]])</f>
        <v>2024</v>
      </c>
      <c r="J2183" t="str">
        <f>"Q" &amp; ROUNDUP(MONTH(Table1[[#This Row],[Date]])/3, 0) &amp; "'" &amp; RIGHT(YEAR(Table1[[#This Row],[Date]]), 2)</f>
        <v>Q3'24</v>
      </c>
      <c r="K2183" t="str">
        <f>VLOOKUP(Table1[[#This Row],[Store ID]],Table3[[Store ID]:[City]],4,FALSE)</f>
        <v>Chicago</v>
      </c>
      <c r="L2183" t="str">
        <f>VLOOKUP(Table1[[#This Row],[Product Code]],Table4[[Product Code]:[Brand]],5,FALSE)</f>
        <v>Bose</v>
      </c>
      <c r="M2183" t="str">
        <f>VLOOKUP(Table1[[#This Row],[Product Code]],Table4[[Product Code]:[Product Category]],3,FALSE)</f>
        <v>Accessories</v>
      </c>
      <c r="N2183" t="str">
        <f>_xlfn.XLOOKUP(Table1[[#This Row],[Product Code]],Table4[Product Code],Table4[Subcategory])</f>
        <v>Keyboards</v>
      </c>
    </row>
    <row r="2184" spans="2:14" x14ac:dyDescent="0.3">
      <c r="B2184" s="26" t="s">
        <v>30</v>
      </c>
      <c r="C2184" s="26" t="str">
        <f>IF(_xlfn.XLOOKUP(TRIM(Table1[[#This Row],[Store ID]]), 'Stores Details'!B2186:B2205, 'Stores Details'!G2186:G2205, "") = "Inactive", "Yes", "No")</f>
        <v>No</v>
      </c>
      <c r="D2184" s="14" t="s">
        <v>32</v>
      </c>
      <c r="E2184" s="51">
        <v>45373</v>
      </c>
      <c r="F2184" s="14">
        <v>26</v>
      </c>
      <c r="G2184" s="17">
        <v>4757.4799999999996</v>
      </c>
      <c r="H2184" s="27">
        <v>3614.2599999999998</v>
      </c>
      <c r="I2184">
        <f>YEAR(Table1[[#This Row],[Date]])</f>
        <v>2024</v>
      </c>
      <c r="J2184" t="str">
        <f>"Q" &amp; ROUNDUP(MONTH(Table1[[#This Row],[Date]])/3, 0) &amp; "'" &amp; RIGHT(YEAR(Table1[[#This Row],[Date]]), 2)</f>
        <v>Q1'24</v>
      </c>
      <c r="K2184" t="str">
        <f>VLOOKUP(Table1[[#This Row],[Store ID]],Table3[[Store ID]:[City]],4,FALSE)</f>
        <v>Nashville</v>
      </c>
      <c r="L2184" t="str">
        <f>VLOOKUP(Table1[[#This Row],[Product Code]],Table4[[Product Code]:[Brand]],5,FALSE)</f>
        <v>Sony</v>
      </c>
      <c r="M2184" t="str">
        <f>VLOOKUP(Table1[[#This Row],[Product Code]],Table4[[Product Code]:[Product Category]],3,FALSE)</f>
        <v>Accessories</v>
      </c>
      <c r="N2184" t="str">
        <f>_xlfn.XLOOKUP(Table1[[#This Row],[Product Code]],Table4[Product Code],Table4[Subcategory])</f>
        <v>Chargers</v>
      </c>
    </row>
    <row r="2185" spans="2:14" x14ac:dyDescent="0.3">
      <c r="B2185" s="26" t="s">
        <v>16</v>
      </c>
      <c r="C2185" s="26" t="str">
        <f>IF(_xlfn.XLOOKUP(TRIM(Table1[[#This Row],[Store ID]]), 'Stores Details'!B2187:B2206, 'Stores Details'!G2187:G2206, "") = "Inactive", "Yes", "No")</f>
        <v>No</v>
      </c>
      <c r="D2185" s="14" t="s">
        <v>62</v>
      </c>
      <c r="E2185" s="51">
        <v>45172</v>
      </c>
      <c r="F2185" s="14">
        <v>16</v>
      </c>
      <c r="G2185" s="17">
        <v>10448</v>
      </c>
      <c r="H2185" s="27">
        <v>7826.4</v>
      </c>
      <c r="I2185">
        <f>YEAR(Table1[[#This Row],[Date]])</f>
        <v>2023</v>
      </c>
      <c r="J2185" t="str">
        <f>"Q" &amp; ROUNDUP(MONTH(Table1[[#This Row],[Date]])/3, 0) &amp; "'" &amp; RIGHT(YEAR(Table1[[#This Row],[Date]]), 2)</f>
        <v>Q3'23</v>
      </c>
      <c r="K2185" t="str">
        <f>VLOOKUP(Table1[[#This Row],[Store ID]],Table3[[Store ID]:[City]],4,FALSE)</f>
        <v>Chicago</v>
      </c>
      <c r="L2185" t="str">
        <f>VLOOKUP(Table1[[#This Row],[Product Code]],Table4[[Product Code]:[Brand]],5,FALSE)</f>
        <v>ASUS</v>
      </c>
      <c r="M2185" t="str">
        <f>VLOOKUP(Table1[[#This Row],[Product Code]],Table4[[Product Code]:[Product Category]],3,FALSE)</f>
        <v>Laptops</v>
      </c>
      <c r="N2185" t="str">
        <f>_xlfn.XLOOKUP(Table1[[#This Row],[Product Code]],Table4[Product Code],Table4[Subcategory])</f>
        <v>Gaming Laptops</v>
      </c>
    </row>
    <row r="2186" spans="2:14" x14ac:dyDescent="0.3">
      <c r="B2186" s="26" t="s">
        <v>24</v>
      </c>
      <c r="C2186" s="26" t="str">
        <f>IF(_xlfn.XLOOKUP(TRIM(Table1[[#This Row],[Store ID]]), 'Stores Details'!B2188:B2207, 'Stores Details'!G2188:G2207, "") = "Inactive", "Yes", "No")</f>
        <v>No</v>
      </c>
      <c r="D2186" s="14" t="s">
        <v>40</v>
      </c>
      <c r="E2186" s="51">
        <v>45447</v>
      </c>
      <c r="F2186" s="14">
        <v>4</v>
      </c>
      <c r="G2186" s="17">
        <v>5415.16</v>
      </c>
      <c r="H2186" s="27">
        <v>3897.84</v>
      </c>
      <c r="I2186">
        <f>YEAR(Table1[[#This Row],[Date]])</f>
        <v>2024</v>
      </c>
      <c r="J2186" t="str">
        <f>"Q" &amp; ROUNDUP(MONTH(Table1[[#This Row],[Date]])/3, 0) &amp; "'" &amp; RIGHT(YEAR(Table1[[#This Row],[Date]]), 2)</f>
        <v>Q2'24</v>
      </c>
      <c r="K2186" t="str">
        <f>VLOOKUP(Table1[[#This Row],[Store ID]],Table3[[Store ID]:[City]],4,FALSE)</f>
        <v>Atlanta</v>
      </c>
      <c r="L2186" t="str">
        <f>VLOOKUP(Table1[[#This Row],[Product Code]],Table4[[Product Code]:[Brand]],5,FALSE)</f>
        <v>HP</v>
      </c>
      <c r="M2186" t="str">
        <f>VLOOKUP(Table1[[#This Row],[Product Code]],Table4[[Product Code]:[Product Category]],3,FALSE)</f>
        <v>Gaming Consoles</v>
      </c>
      <c r="N2186" t="str">
        <f>_xlfn.XLOOKUP(Table1[[#This Row],[Product Code]],Table4[Product Code],Table4[Subcategory])</f>
        <v>Game Consoles</v>
      </c>
    </row>
    <row r="2187" spans="2:14" x14ac:dyDescent="0.3">
      <c r="B2187" s="26" t="s">
        <v>16</v>
      </c>
      <c r="C2187" s="26" t="str">
        <f>IF(_xlfn.XLOOKUP(TRIM(Table1[[#This Row],[Store ID]]), 'Stores Details'!B2189:B2208, 'Stores Details'!G2189:G2208, "") = "Inactive", "Yes", "No")</f>
        <v>No</v>
      </c>
      <c r="D2187" s="14" t="s">
        <v>31</v>
      </c>
      <c r="E2187" s="51">
        <v>45561</v>
      </c>
      <c r="F2187" s="14">
        <v>15</v>
      </c>
      <c r="G2187" s="17">
        <v>9108.4500000000007</v>
      </c>
      <c r="H2187" s="27">
        <v>5585.0999999999995</v>
      </c>
      <c r="I2187">
        <f>YEAR(Table1[[#This Row],[Date]])</f>
        <v>2024</v>
      </c>
      <c r="J2187" t="str">
        <f>"Q" &amp; ROUNDUP(MONTH(Table1[[#This Row],[Date]])/3, 0) &amp; "'" &amp; RIGHT(YEAR(Table1[[#This Row],[Date]]), 2)</f>
        <v>Q3'24</v>
      </c>
      <c r="K2187" t="str">
        <f>VLOOKUP(Table1[[#This Row],[Store ID]],Table3[[Store ID]:[City]],4,FALSE)</f>
        <v>Chicago</v>
      </c>
      <c r="L2187" t="str">
        <f>VLOOKUP(Table1[[#This Row],[Product Code]],Table4[[Product Code]:[Brand]],5,FALSE)</f>
        <v>VoltEdge</v>
      </c>
      <c r="M2187" t="str">
        <f>VLOOKUP(Table1[[#This Row],[Product Code]],Table4[[Product Code]:[Product Category]],3,FALSE)</f>
        <v>Laptops</v>
      </c>
      <c r="N2187" t="str">
        <f>_xlfn.XLOOKUP(Table1[[#This Row],[Product Code]],Table4[Product Code],Table4[Subcategory])</f>
        <v>Ultrabooks</v>
      </c>
    </row>
    <row r="2188" spans="2:14" x14ac:dyDescent="0.3">
      <c r="B2188" s="26" t="s">
        <v>27</v>
      </c>
      <c r="C2188" s="26" t="str">
        <f>IF(_xlfn.XLOOKUP(TRIM(Table1[[#This Row],[Store ID]]), 'Stores Details'!B2190:B2209, 'Stores Details'!G2190:G2209, "") = "Inactive", "Yes", "No")</f>
        <v>No</v>
      </c>
      <c r="D2188" s="14" t="s">
        <v>67</v>
      </c>
      <c r="E2188" s="51">
        <v>45093</v>
      </c>
      <c r="F2188" s="14">
        <v>14</v>
      </c>
      <c r="G2188" s="17">
        <v>14748.720000000001</v>
      </c>
      <c r="H2188" s="27">
        <v>8767.64</v>
      </c>
      <c r="I2188">
        <f>YEAR(Table1[[#This Row],[Date]])</f>
        <v>2023</v>
      </c>
      <c r="J2188" t="str">
        <f>"Q" &amp; ROUNDUP(MONTH(Table1[[#This Row],[Date]])/3, 0) &amp; "'" &amp; RIGHT(YEAR(Table1[[#This Row],[Date]]), 2)</f>
        <v>Q2'23</v>
      </c>
      <c r="K2188" t="str">
        <f>VLOOKUP(Table1[[#This Row],[Store ID]],Table3[[Store ID]:[City]],4,FALSE)</f>
        <v>New York</v>
      </c>
      <c r="L2188" t="str">
        <f>VLOOKUP(Table1[[#This Row],[Product Code]],Table4[[Product Code]:[Brand]],5,FALSE)</f>
        <v>VoltEdge</v>
      </c>
      <c r="M2188" t="str">
        <f>VLOOKUP(Table1[[#This Row],[Product Code]],Table4[[Product Code]:[Product Category]],3,FALSE)</f>
        <v>Accessories</v>
      </c>
      <c r="N2188" t="str">
        <f>_xlfn.XLOOKUP(Table1[[#This Row],[Product Code]],Table4[Product Code],Table4[Subcategory])</f>
        <v>Keyboards</v>
      </c>
    </row>
    <row r="2189" spans="2:14" x14ac:dyDescent="0.3">
      <c r="B2189" s="26" t="s">
        <v>30</v>
      </c>
      <c r="C2189" s="26" t="str">
        <f>IF(_xlfn.XLOOKUP(TRIM(Table1[[#This Row],[Store ID]]), 'Stores Details'!B2191:B2210, 'Stores Details'!G2191:G2210, "") = "Inactive", "Yes", "No")</f>
        <v>No</v>
      </c>
      <c r="D2189" s="14" t="s">
        <v>57</v>
      </c>
      <c r="E2189" s="51">
        <v>44958</v>
      </c>
      <c r="F2189" s="14">
        <v>16</v>
      </c>
      <c r="G2189" s="17">
        <v>14135.84</v>
      </c>
      <c r="H2189" s="27">
        <v>9857.44</v>
      </c>
      <c r="I2189">
        <f>YEAR(Table1[[#This Row],[Date]])</f>
        <v>2023</v>
      </c>
      <c r="J2189" t="str">
        <f>"Q" &amp; ROUNDUP(MONTH(Table1[[#This Row],[Date]])/3, 0) &amp; "'" &amp; RIGHT(YEAR(Table1[[#This Row],[Date]]), 2)</f>
        <v>Q1'23</v>
      </c>
      <c r="K2189" t="str">
        <f>VLOOKUP(Table1[[#This Row],[Store ID]],Table3[[Store ID]:[City]],4,FALSE)</f>
        <v>Nashville</v>
      </c>
      <c r="L2189" t="str">
        <f>VLOOKUP(Table1[[#This Row],[Product Code]],Table4[[Product Code]:[Brand]],5,FALSE)</f>
        <v>Bose</v>
      </c>
      <c r="M2189" t="str">
        <f>VLOOKUP(Table1[[#This Row],[Product Code]],Table4[[Product Code]:[Product Category]],3,FALSE)</f>
        <v>Headphones</v>
      </c>
      <c r="N2189" t="str">
        <f>_xlfn.XLOOKUP(Table1[[#This Row],[Product Code]],Table4[Product Code],Table4[Subcategory])</f>
        <v>Noise-Canceling Over-Ear</v>
      </c>
    </row>
    <row r="2190" spans="2:14" x14ac:dyDescent="0.3">
      <c r="B2190" s="26" t="s">
        <v>23</v>
      </c>
      <c r="C2190" s="26" t="str">
        <f>IF(_xlfn.XLOOKUP(TRIM(Table1[[#This Row],[Store ID]]), 'Stores Details'!B2192:B2211, 'Stores Details'!G2192:G2211, "") = "Inactive", "Yes", "No")</f>
        <v>No</v>
      </c>
      <c r="D2190" s="14" t="s">
        <v>44</v>
      </c>
      <c r="E2190" s="51">
        <v>45325</v>
      </c>
      <c r="F2190" s="14">
        <v>15</v>
      </c>
      <c r="G2190" s="17">
        <v>14205.75</v>
      </c>
      <c r="H2190" s="27">
        <v>10010.700000000001</v>
      </c>
      <c r="I2190">
        <f>YEAR(Table1[[#This Row],[Date]])</f>
        <v>2024</v>
      </c>
      <c r="J2190" t="str">
        <f>"Q" &amp; ROUNDUP(MONTH(Table1[[#This Row],[Date]])/3, 0) &amp; "'" &amp; RIGHT(YEAR(Table1[[#This Row],[Date]]), 2)</f>
        <v>Q1'24</v>
      </c>
      <c r="K2190" t="str">
        <f>VLOOKUP(Table1[[#This Row],[Store ID]],Table3[[Store ID]:[City]],4,FALSE)</f>
        <v>San Francisco</v>
      </c>
      <c r="L2190" t="str">
        <f>VLOOKUP(Table1[[#This Row],[Product Code]],Table4[[Product Code]:[Brand]],5,FALSE)</f>
        <v>Bose</v>
      </c>
      <c r="M2190" t="str">
        <f>VLOOKUP(Table1[[#This Row],[Product Code]],Table4[[Product Code]:[Product Category]],3,FALSE)</f>
        <v>Accessories</v>
      </c>
      <c r="N2190" t="str">
        <f>_xlfn.XLOOKUP(Table1[[#This Row],[Product Code]],Table4[Product Code],Table4[Subcategory])</f>
        <v>Keyboards</v>
      </c>
    </row>
    <row r="2191" spans="2:14" x14ac:dyDescent="0.3">
      <c r="B2191" s="26" t="s">
        <v>29</v>
      </c>
      <c r="C2191" s="26" t="str">
        <f>IF(_xlfn.XLOOKUP(TRIM(Table1[[#This Row],[Store ID]]), 'Stores Details'!B2193:B2212, 'Stores Details'!G2193:G2212, "") = "Inactive", "Yes", "No")</f>
        <v>No</v>
      </c>
      <c r="D2191" s="14" t="s">
        <v>43</v>
      </c>
      <c r="E2191" s="51">
        <v>45500</v>
      </c>
      <c r="F2191" s="14">
        <v>7</v>
      </c>
      <c r="G2191" s="17">
        <v>9317.49</v>
      </c>
      <c r="H2191" s="27">
        <v>5723.34</v>
      </c>
      <c r="I2191">
        <f>YEAR(Table1[[#This Row],[Date]])</f>
        <v>2024</v>
      </c>
      <c r="J2191" t="str">
        <f>"Q" &amp; ROUNDUP(MONTH(Table1[[#This Row],[Date]])/3, 0) &amp; "'" &amp; RIGHT(YEAR(Table1[[#This Row],[Date]]), 2)</f>
        <v>Q3'24</v>
      </c>
      <c r="K2191" t="str">
        <f>VLOOKUP(Table1[[#This Row],[Store ID]],Table3[[Store ID]:[City]],4,FALSE)</f>
        <v>Kansas City</v>
      </c>
      <c r="L2191" t="str">
        <f>VLOOKUP(Table1[[#This Row],[Product Code]],Table4[[Product Code]:[Brand]],5,FALSE)</f>
        <v>Apple</v>
      </c>
      <c r="M2191" t="str">
        <f>VLOOKUP(Table1[[#This Row],[Product Code]],Table4[[Product Code]:[Product Category]],3,FALSE)</f>
        <v>Smart Gadgets</v>
      </c>
      <c r="N2191" t="str">
        <f>_xlfn.XLOOKUP(Table1[[#This Row],[Product Code]],Table4[Product Code],Table4[Subcategory])</f>
        <v>Smartwatches</v>
      </c>
    </row>
    <row r="2192" spans="2:14" x14ac:dyDescent="0.3">
      <c r="B2192" s="26" t="s">
        <v>20</v>
      </c>
      <c r="C2192" s="26" t="str">
        <f>IF(_xlfn.XLOOKUP(TRIM(Table1[[#This Row],[Store ID]]), 'Stores Details'!B2194:B2213, 'Stores Details'!G2194:G2213, "") = "Inactive", "Yes", "No")</f>
        <v>No</v>
      </c>
      <c r="D2192" s="14" t="s">
        <v>15</v>
      </c>
      <c r="E2192" s="51">
        <v>45375</v>
      </c>
      <c r="F2192" s="14">
        <v>11</v>
      </c>
      <c r="G2192" s="17">
        <v>6186.5099999999993</v>
      </c>
      <c r="H2192" s="27">
        <v>4723.7300000000005</v>
      </c>
      <c r="I2192">
        <f>YEAR(Table1[[#This Row],[Date]])</f>
        <v>2024</v>
      </c>
      <c r="J2192" t="str">
        <f>"Q" &amp; ROUNDUP(MONTH(Table1[[#This Row],[Date]])/3, 0) &amp; "'" &amp; RIGHT(YEAR(Table1[[#This Row],[Date]]), 2)</f>
        <v>Q1'24</v>
      </c>
      <c r="K2192" t="str">
        <f>VLOOKUP(Table1[[#This Row],[Store ID]],Table3[[Store ID]:[City]],4,FALSE)</f>
        <v>Denver</v>
      </c>
      <c r="L2192" t="str">
        <f>VLOOKUP(Table1[[#This Row],[Product Code]],Table4[[Product Code]:[Brand]],5,FALSE)</f>
        <v>Bose</v>
      </c>
      <c r="M2192" t="str">
        <f>VLOOKUP(Table1[[#This Row],[Product Code]],Table4[[Product Code]:[Product Category]],3,FALSE)</f>
        <v>Accessories</v>
      </c>
      <c r="N2192" t="str">
        <f>_xlfn.XLOOKUP(Table1[[#This Row],[Product Code]],Table4[Product Code],Table4[Subcategory])</f>
        <v>Mice</v>
      </c>
    </row>
    <row r="2193" spans="2:14" x14ac:dyDescent="0.3">
      <c r="B2193" s="26" t="s">
        <v>19</v>
      </c>
      <c r="C2193" s="26" t="str">
        <f>IF(_xlfn.XLOOKUP(TRIM(Table1[[#This Row],[Store ID]]), 'Stores Details'!B2195:B2214, 'Stores Details'!G2195:G2214, "") = "Inactive", "Yes", "No")</f>
        <v>No</v>
      </c>
      <c r="D2193" s="14" t="s">
        <v>56</v>
      </c>
      <c r="E2193" s="51">
        <v>45139</v>
      </c>
      <c r="F2193" s="14">
        <v>20</v>
      </c>
      <c r="G2193" s="17">
        <v>7651.5999999999995</v>
      </c>
      <c r="H2193" s="27">
        <v>6046.5999999999995</v>
      </c>
      <c r="I2193">
        <f>YEAR(Table1[[#This Row],[Date]])</f>
        <v>2023</v>
      </c>
      <c r="J2193" t="str">
        <f>"Q" &amp; ROUNDUP(MONTH(Table1[[#This Row],[Date]])/3, 0) &amp; "'" &amp; RIGHT(YEAR(Table1[[#This Row],[Date]]), 2)</f>
        <v>Q3'23</v>
      </c>
      <c r="K2193" t="str">
        <f>VLOOKUP(Table1[[#This Row],[Store ID]],Table3[[Store ID]:[City]],4,FALSE)</f>
        <v>Honolulu</v>
      </c>
      <c r="L2193" t="str">
        <f>VLOOKUP(Table1[[#This Row],[Product Code]],Table4[[Product Code]:[Brand]],5,FALSE)</f>
        <v>Samsung</v>
      </c>
      <c r="M2193" t="str">
        <f>VLOOKUP(Table1[[#This Row],[Product Code]],Table4[[Product Code]:[Product Category]],3,FALSE)</f>
        <v>Gaming Consoles</v>
      </c>
      <c r="N2193" t="str">
        <f>_xlfn.XLOOKUP(Table1[[#This Row],[Product Code]],Table4[Product Code],Table4[Subcategory])</f>
        <v>VR Headsets</v>
      </c>
    </row>
    <row r="2194" spans="2:14" x14ac:dyDescent="0.3">
      <c r="B2194" s="26" t="s">
        <v>14</v>
      </c>
      <c r="C2194" s="26" t="str">
        <f>IF(_xlfn.XLOOKUP(TRIM(Table1[[#This Row],[Store ID]]), 'Stores Details'!B2196:B2215, 'Stores Details'!G2196:G2215, "") = "Inactive", "Yes", "No")</f>
        <v>No</v>
      </c>
      <c r="D2194" s="14" t="s">
        <v>74</v>
      </c>
      <c r="E2194" s="51">
        <v>45181</v>
      </c>
      <c r="F2194" s="14">
        <v>5</v>
      </c>
      <c r="G2194" s="17">
        <v>5655.5499999999993</v>
      </c>
      <c r="H2194" s="27">
        <v>4694.75</v>
      </c>
      <c r="I2194">
        <f>YEAR(Table1[[#This Row],[Date]])</f>
        <v>2023</v>
      </c>
      <c r="J2194" t="str">
        <f>"Q" &amp; ROUNDUP(MONTH(Table1[[#This Row],[Date]])/3, 0) &amp; "'" &amp; RIGHT(YEAR(Table1[[#This Row],[Date]]), 2)</f>
        <v>Q3'23</v>
      </c>
      <c r="K2194" t="str">
        <f>VLOOKUP(Table1[[#This Row],[Store ID]],Table3[[Store ID]:[City]],4,FALSE)</f>
        <v>Los Angeles</v>
      </c>
      <c r="L2194" t="str">
        <f>VLOOKUP(Table1[[#This Row],[Product Code]],Table4[[Product Code]:[Brand]],5,FALSE)</f>
        <v>VoltEdge</v>
      </c>
      <c r="M2194" t="str">
        <f>VLOOKUP(Table1[[#This Row],[Product Code]],Table4[[Product Code]:[Product Category]],3,FALSE)</f>
        <v>Gaming Consoles</v>
      </c>
      <c r="N2194" t="str">
        <f>_xlfn.XLOOKUP(Table1[[#This Row],[Product Code]],Table4[Product Code],Table4[Subcategory])</f>
        <v>Gaming Headsets</v>
      </c>
    </row>
    <row r="2195" spans="2:14" x14ac:dyDescent="0.3">
      <c r="B2195" s="26" t="s">
        <v>23</v>
      </c>
      <c r="C2195" s="26" t="str">
        <f>IF(_xlfn.XLOOKUP(TRIM(Table1[[#This Row],[Store ID]]), 'Stores Details'!B2197:B2216, 'Stores Details'!G2197:G2216, "") = "Inactive", "Yes", "No")</f>
        <v>No</v>
      </c>
      <c r="D2195" s="14" t="s">
        <v>33</v>
      </c>
      <c r="E2195" s="51">
        <v>45530</v>
      </c>
      <c r="F2195" s="14">
        <v>5</v>
      </c>
      <c r="G2195" s="17">
        <v>1183.0500000000002</v>
      </c>
      <c r="H2195" s="27">
        <v>915.84999999999991</v>
      </c>
      <c r="I2195">
        <f>YEAR(Table1[[#This Row],[Date]])</f>
        <v>2024</v>
      </c>
      <c r="J2195" t="str">
        <f>"Q" &amp; ROUNDUP(MONTH(Table1[[#This Row],[Date]])/3, 0) &amp; "'" &amp; RIGHT(YEAR(Table1[[#This Row],[Date]]), 2)</f>
        <v>Q3'24</v>
      </c>
      <c r="K2195" t="str">
        <f>VLOOKUP(Table1[[#This Row],[Store ID]],Table3[[Store ID]:[City]],4,FALSE)</f>
        <v>San Francisco</v>
      </c>
      <c r="L2195" t="str">
        <f>VLOOKUP(Table1[[#This Row],[Product Code]],Table4[[Product Code]:[Brand]],5,FALSE)</f>
        <v>VoltEdge</v>
      </c>
      <c r="M2195" t="str">
        <f>VLOOKUP(Table1[[#This Row],[Product Code]],Table4[[Product Code]:[Product Category]],3,FALSE)</f>
        <v>Headphones</v>
      </c>
      <c r="N2195" t="str">
        <f>_xlfn.XLOOKUP(Table1[[#This Row],[Product Code]],Table4[Product Code],Table4[Subcategory])</f>
        <v>Wired Headphones</v>
      </c>
    </row>
    <row r="2196" spans="2:14" x14ac:dyDescent="0.3">
      <c r="B2196" s="26" t="s">
        <v>23</v>
      </c>
      <c r="C2196" s="26" t="str">
        <f>IF(_xlfn.XLOOKUP(TRIM(Table1[[#This Row],[Store ID]]), 'Stores Details'!B2198:B2217, 'Stores Details'!G2198:G2217, "") = "Inactive", "Yes", "No")</f>
        <v>No</v>
      </c>
      <c r="D2196" s="14" t="s">
        <v>39</v>
      </c>
      <c r="E2196" s="51">
        <v>45620</v>
      </c>
      <c r="F2196" s="14">
        <v>33</v>
      </c>
      <c r="G2196" s="17">
        <v>13981.11</v>
      </c>
      <c r="H2196" s="27">
        <v>9111.3000000000011</v>
      </c>
      <c r="I2196">
        <f>YEAR(Table1[[#This Row],[Date]])</f>
        <v>2024</v>
      </c>
      <c r="J2196" t="str">
        <f>"Q" &amp; ROUNDUP(MONTH(Table1[[#This Row],[Date]])/3, 0) &amp; "'" &amp; RIGHT(YEAR(Table1[[#This Row],[Date]]), 2)</f>
        <v>Q4'24</v>
      </c>
      <c r="K2196" t="str">
        <f>VLOOKUP(Table1[[#This Row],[Store ID]],Table3[[Store ID]:[City]],4,FALSE)</f>
        <v>San Francisco</v>
      </c>
      <c r="L2196" t="str">
        <f>VLOOKUP(Table1[[#This Row],[Product Code]],Table4[[Product Code]:[Brand]],5,FALSE)</f>
        <v>Apple</v>
      </c>
      <c r="M2196" t="str">
        <f>VLOOKUP(Table1[[#This Row],[Product Code]],Table4[[Product Code]:[Product Category]],3,FALSE)</f>
        <v>Laptops</v>
      </c>
      <c r="N2196" t="str">
        <f>_xlfn.XLOOKUP(Table1[[#This Row],[Product Code]],Table4[Product Code],Table4[Subcategory])</f>
        <v>Ultrabooks</v>
      </c>
    </row>
    <row r="2197" spans="2:14" x14ac:dyDescent="0.3">
      <c r="B2197" s="26" t="s">
        <v>26</v>
      </c>
      <c r="C2197" s="26" t="str">
        <f>IF(_xlfn.XLOOKUP(TRIM(Table1[[#This Row],[Store ID]]), 'Stores Details'!B2199:B2218, 'Stores Details'!G2199:G2218, "") = "Inactive", "Yes", "No")</f>
        <v>No</v>
      </c>
      <c r="D2197" s="14" t="s">
        <v>78</v>
      </c>
      <c r="E2197" s="51">
        <v>45216</v>
      </c>
      <c r="F2197" s="14">
        <v>35</v>
      </c>
      <c r="G2197" s="17">
        <v>4695.25</v>
      </c>
      <c r="H2197" s="27">
        <v>3878.7</v>
      </c>
      <c r="I2197">
        <f>YEAR(Table1[[#This Row],[Date]])</f>
        <v>2023</v>
      </c>
      <c r="J2197" t="str">
        <f>"Q" &amp; ROUNDUP(MONTH(Table1[[#This Row],[Date]])/3, 0) &amp; "'" &amp; RIGHT(YEAR(Table1[[#This Row],[Date]]), 2)</f>
        <v>Q4'23</v>
      </c>
      <c r="K2197" t="str">
        <f>VLOOKUP(Table1[[#This Row],[Store ID]],Table3[[Store ID]:[City]],4,FALSE)</f>
        <v>Philadelphia</v>
      </c>
      <c r="L2197" t="str">
        <f>VLOOKUP(Table1[[#This Row],[Product Code]],Table4[[Product Code]:[Brand]],5,FALSE)</f>
        <v>VoltEdge</v>
      </c>
      <c r="M2197" t="str">
        <f>VLOOKUP(Table1[[#This Row],[Product Code]],Table4[[Product Code]:[Product Category]],3,FALSE)</f>
        <v>Accessories</v>
      </c>
      <c r="N2197" t="str">
        <f>_xlfn.XLOOKUP(Table1[[#This Row],[Product Code]],Table4[Product Code],Table4[Subcategory])</f>
        <v>Laptop Sleeves</v>
      </c>
    </row>
    <row r="2198" spans="2:14" x14ac:dyDescent="0.3">
      <c r="B2198" s="26" t="s">
        <v>14</v>
      </c>
      <c r="C2198" s="26" t="str">
        <f>IF(_xlfn.XLOOKUP(TRIM(Table1[[#This Row],[Store ID]]), 'Stores Details'!B2200:B2219, 'Stores Details'!G2200:G2219, "") = "Inactive", "Yes", "No")</f>
        <v>No</v>
      </c>
      <c r="D2198" s="14" t="s">
        <v>48</v>
      </c>
      <c r="E2198" s="51">
        <v>45301</v>
      </c>
      <c r="F2198" s="14">
        <v>29</v>
      </c>
      <c r="G2198" s="17">
        <v>23393.14</v>
      </c>
      <c r="H2198" s="27">
        <v>13950.16</v>
      </c>
      <c r="I2198">
        <f>YEAR(Table1[[#This Row],[Date]])</f>
        <v>2024</v>
      </c>
      <c r="J2198" t="str">
        <f>"Q" &amp; ROUNDUP(MONTH(Table1[[#This Row],[Date]])/3, 0) &amp; "'" &amp; RIGHT(YEAR(Table1[[#This Row],[Date]]), 2)</f>
        <v>Q1'24</v>
      </c>
      <c r="K2198" t="str">
        <f>VLOOKUP(Table1[[#This Row],[Store ID]],Table3[[Store ID]:[City]],4,FALSE)</f>
        <v>Los Angeles</v>
      </c>
      <c r="L2198" t="str">
        <f>VLOOKUP(Table1[[#This Row],[Product Code]],Table4[[Product Code]:[Brand]],5,FALSE)</f>
        <v>VoltEdge</v>
      </c>
      <c r="M2198" t="str">
        <f>VLOOKUP(Table1[[#This Row],[Product Code]],Table4[[Product Code]:[Product Category]],3,FALSE)</f>
        <v>Gaming Consoles</v>
      </c>
      <c r="N2198" t="str">
        <f>_xlfn.XLOOKUP(Table1[[#This Row],[Product Code]],Table4[Product Code],Table4[Subcategory])</f>
        <v>Game Consoles</v>
      </c>
    </row>
    <row r="2199" spans="2:14" x14ac:dyDescent="0.3">
      <c r="B2199" s="26" t="s">
        <v>30</v>
      </c>
      <c r="C2199" s="26" t="str">
        <f>IF(_xlfn.XLOOKUP(TRIM(Table1[[#This Row],[Store ID]]), 'Stores Details'!B2201:B2220, 'Stores Details'!G2201:G2220, "") = "Inactive", "Yes", "No")</f>
        <v>No</v>
      </c>
      <c r="D2199" s="14" t="s">
        <v>43</v>
      </c>
      <c r="E2199" s="51">
        <v>45495</v>
      </c>
      <c r="F2199" s="14">
        <v>17</v>
      </c>
      <c r="G2199" s="17">
        <v>22628.19</v>
      </c>
      <c r="H2199" s="27">
        <v>13899.54</v>
      </c>
      <c r="I2199">
        <f>YEAR(Table1[[#This Row],[Date]])</f>
        <v>2024</v>
      </c>
      <c r="J2199" t="str">
        <f>"Q" &amp; ROUNDUP(MONTH(Table1[[#This Row],[Date]])/3, 0) &amp; "'" &amp; RIGHT(YEAR(Table1[[#This Row],[Date]]), 2)</f>
        <v>Q3'24</v>
      </c>
      <c r="K2199" t="str">
        <f>VLOOKUP(Table1[[#This Row],[Store ID]],Table3[[Store ID]:[City]],4,FALSE)</f>
        <v>Nashville</v>
      </c>
      <c r="L2199" t="str">
        <f>VLOOKUP(Table1[[#This Row],[Product Code]],Table4[[Product Code]:[Brand]],5,FALSE)</f>
        <v>Apple</v>
      </c>
      <c r="M2199" t="str">
        <f>VLOOKUP(Table1[[#This Row],[Product Code]],Table4[[Product Code]:[Product Category]],3,FALSE)</f>
        <v>Smart Gadgets</v>
      </c>
      <c r="N2199" t="str">
        <f>_xlfn.XLOOKUP(Table1[[#This Row],[Product Code]],Table4[Product Code],Table4[Subcategory])</f>
        <v>Smartwatches</v>
      </c>
    </row>
    <row r="2200" spans="2:14" x14ac:dyDescent="0.3">
      <c r="B2200" s="26" t="s">
        <v>17</v>
      </c>
      <c r="C2200" s="26" t="str">
        <f>IF(_xlfn.XLOOKUP(TRIM(Table1[[#This Row],[Store ID]]), 'Stores Details'!B2202:B2221, 'Stores Details'!G2202:G2221, "") = "Inactive", "Yes", "No")</f>
        <v>No</v>
      </c>
      <c r="D2200" s="14" t="s">
        <v>45</v>
      </c>
      <c r="E2200" s="51">
        <v>45540</v>
      </c>
      <c r="F2200" s="14">
        <v>11</v>
      </c>
      <c r="G2200" s="17">
        <v>7390.35</v>
      </c>
      <c r="H2200" s="27">
        <v>5836.4900000000007</v>
      </c>
      <c r="I2200">
        <f>YEAR(Table1[[#This Row],[Date]])</f>
        <v>2024</v>
      </c>
      <c r="J2200" t="str">
        <f>"Q" &amp; ROUNDUP(MONTH(Table1[[#This Row],[Date]])/3, 0) &amp; "'" &amp; RIGHT(YEAR(Table1[[#This Row],[Date]]), 2)</f>
        <v>Q3'24</v>
      </c>
      <c r="K2200" t="str">
        <f>VLOOKUP(Table1[[#This Row],[Store ID]],Table3[[Store ID]:[City]],4,FALSE)</f>
        <v>Richmond</v>
      </c>
      <c r="L2200" t="str">
        <f>VLOOKUP(Table1[[#This Row],[Product Code]],Table4[[Product Code]:[Brand]],5,FALSE)</f>
        <v>VoltEdge</v>
      </c>
      <c r="M2200" t="str">
        <f>VLOOKUP(Table1[[#This Row],[Product Code]],Table4[[Product Code]:[Product Category]],3,FALSE)</f>
        <v>Accessories</v>
      </c>
      <c r="N2200" t="str">
        <f>_xlfn.XLOOKUP(Table1[[#This Row],[Product Code]],Table4[Product Code],Table4[Subcategory])</f>
        <v>Chargers</v>
      </c>
    </row>
    <row r="2201" spans="2:14" x14ac:dyDescent="0.3">
      <c r="B2201" s="26" t="s">
        <v>29</v>
      </c>
      <c r="C2201" s="26" t="str">
        <f>IF(_xlfn.XLOOKUP(TRIM(Table1[[#This Row],[Store ID]]), 'Stores Details'!B2203:B2222, 'Stores Details'!G2203:G2222, "") = "Inactive", "Yes", "No")</f>
        <v>No</v>
      </c>
      <c r="D2201" s="14" t="s">
        <v>70</v>
      </c>
      <c r="E2201" s="51">
        <v>45268</v>
      </c>
      <c r="F2201" s="14">
        <v>39</v>
      </c>
      <c r="G2201" s="17">
        <v>21191.040000000001</v>
      </c>
      <c r="H2201" s="27">
        <v>15076.619999999999</v>
      </c>
      <c r="I2201">
        <f>YEAR(Table1[[#This Row],[Date]])</f>
        <v>2023</v>
      </c>
      <c r="J2201" t="str">
        <f>"Q" &amp; ROUNDUP(MONTH(Table1[[#This Row],[Date]])/3, 0) &amp; "'" &amp; RIGHT(YEAR(Table1[[#This Row],[Date]]), 2)</f>
        <v>Q4'23</v>
      </c>
      <c r="K2201" t="str">
        <f>VLOOKUP(Table1[[#This Row],[Store ID]],Table3[[Store ID]:[City]],4,FALSE)</f>
        <v>Kansas City</v>
      </c>
      <c r="L2201" t="str">
        <f>VLOOKUP(Table1[[#This Row],[Product Code]],Table4[[Product Code]:[Brand]],5,FALSE)</f>
        <v>VoltEdge</v>
      </c>
      <c r="M2201" t="str">
        <f>VLOOKUP(Table1[[#This Row],[Product Code]],Table4[[Product Code]:[Product Category]],3,FALSE)</f>
        <v>Headphones</v>
      </c>
      <c r="N2201" t="str">
        <f>_xlfn.XLOOKUP(Table1[[#This Row],[Product Code]],Table4[Product Code],Table4[Subcategory])</f>
        <v>Wireless Headphones</v>
      </c>
    </row>
    <row r="2202" spans="2:14" x14ac:dyDescent="0.3">
      <c r="B2202" s="26" t="s">
        <v>19</v>
      </c>
      <c r="C2202" s="26" t="str">
        <f>IF(_xlfn.XLOOKUP(TRIM(Table1[[#This Row],[Store ID]]), 'Stores Details'!B2204:B2223, 'Stores Details'!G2204:G2223, "") = "Inactive", "Yes", "No")</f>
        <v>No</v>
      </c>
      <c r="D2202" s="14" t="s">
        <v>36</v>
      </c>
      <c r="E2202" s="51">
        <v>45298</v>
      </c>
      <c r="F2202" s="14">
        <v>22</v>
      </c>
      <c r="G2202" s="17">
        <v>16059.560000000001</v>
      </c>
      <c r="H2202" s="27">
        <v>12957.78</v>
      </c>
      <c r="I2202">
        <f>YEAR(Table1[[#This Row],[Date]])</f>
        <v>2024</v>
      </c>
      <c r="J2202" t="str">
        <f>"Q" &amp; ROUNDUP(MONTH(Table1[[#This Row],[Date]])/3, 0) &amp; "'" &amp; RIGHT(YEAR(Table1[[#This Row],[Date]]), 2)</f>
        <v>Q1'24</v>
      </c>
      <c r="K2202" t="str">
        <f>VLOOKUP(Table1[[#This Row],[Store ID]],Table3[[Store ID]:[City]],4,FALSE)</f>
        <v>Honolulu</v>
      </c>
      <c r="L2202" t="str">
        <f>VLOOKUP(Table1[[#This Row],[Product Code]],Table4[[Product Code]:[Brand]],5,FALSE)</f>
        <v>VoltEdge</v>
      </c>
      <c r="M2202" t="str">
        <f>VLOOKUP(Table1[[#This Row],[Product Code]],Table4[[Product Code]:[Product Category]],3,FALSE)</f>
        <v>Gaming Consoles</v>
      </c>
      <c r="N2202" t="str">
        <f>_xlfn.XLOOKUP(Table1[[#This Row],[Product Code]],Table4[Product Code],Table4[Subcategory])</f>
        <v>VR Headsets</v>
      </c>
    </row>
    <row r="2203" spans="2:14" x14ac:dyDescent="0.3">
      <c r="B2203" s="26" t="s">
        <v>14</v>
      </c>
      <c r="C2203" s="26" t="str">
        <f>IF(_xlfn.XLOOKUP(TRIM(Table1[[#This Row],[Store ID]]), 'Stores Details'!B2205:B2224, 'Stores Details'!G2205:G2224, "") = "Inactive", "Yes", "No")</f>
        <v>No</v>
      </c>
      <c r="D2203" s="14" t="s">
        <v>46</v>
      </c>
      <c r="E2203" s="51">
        <v>45600</v>
      </c>
      <c r="F2203" s="14">
        <v>39</v>
      </c>
      <c r="G2203" s="17">
        <v>34452.6</v>
      </c>
      <c r="H2203" s="27">
        <v>23575.11</v>
      </c>
      <c r="I2203">
        <f>YEAR(Table1[[#This Row],[Date]])</f>
        <v>2024</v>
      </c>
      <c r="J2203" t="str">
        <f>"Q" &amp; ROUNDUP(MONTH(Table1[[#This Row],[Date]])/3, 0) &amp; "'" &amp; RIGHT(YEAR(Table1[[#This Row],[Date]]), 2)</f>
        <v>Q4'24</v>
      </c>
      <c r="K2203" t="str">
        <f>VLOOKUP(Table1[[#This Row],[Store ID]],Table3[[Store ID]:[City]],4,FALSE)</f>
        <v>Los Angeles</v>
      </c>
      <c r="L2203" t="str">
        <f>VLOOKUP(Table1[[#This Row],[Product Code]],Table4[[Product Code]:[Brand]],5,FALSE)</f>
        <v>Bose</v>
      </c>
      <c r="M2203" t="str">
        <f>VLOOKUP(Table1[[#This Row],[Product Code]],Table4[[Product Code]:[Product Category]],3,FALSE)</f>
        <v>Headphones</v>
      </c>
      <c r="N2203" t="str">
        <f>_xlfn.XLOOKUP(Table1[[#This Row],[Product Code]],Table4[Product Code],Table4[Subcategory])</f>
        <v>Wireless Headphones</v>
      </c>
    </row>
    <row r="2204" spans="2:14" x14ac:dyDescent="0.3">
      <c r="B2204" s="26" t="s">
        <v>25</v>
      </c>
      <c r="C2204" s="26" t="str">
        <f>IF(_xlfn.XLOOKUP(TRIM(Table1[[#This Row],[Store ID]]), 'Stores Details'!B2206:B2225, 'Stores Details'!G2206:G2225, "") = "Inactive", "Yes", "No")</f>
        <v>No</v>
      </c>
      <c r="D2204" s="14" t="s">
        <v>70</v>
      </c>
      <c r="E2204" s="51">
        <v>45033</v>
      </c>
      <c r="F2204" s="14">
        <v>5</v>
      </c>
      <c r="G2204" s="17">
        <v>2716.8</v>
      </c>
      <c r="H2204" s="27">
        <v>1932.8999999999999</v>
      </c>
      <c r="I2204">
        <f>YEAR(Table1[[#This Row],[Date]])</f>
        <v>2023</v>
      </c>
      <c r="J2204" t="str">
        <f>"Q" &amp; ROUNDUP(MONTH(Table1[[#This Row],[Date]])/3, 0) &amp; "'" &amp; RIGHT(YEAR(Table1[[#This Row],[Date]]), 2)</f>
        <v>Q2'23</v>
      </c>
      <c r="K2204" t="str">
        <f>VLOOKUP(Table1[[#This Row],[Store ID]],Table3[[Store ID]:[City]],4,FALSE)</f>
        <v>Dallas</v>
      </c>
      <c r="L2204" t="str">
        <f>VLOOKUP(Table1[[#This Row],[Product Code]],Table4[[Product Code]:[Brand]],5,FALSE)</f>
        <v>VoltEdge</v>
      </c>
      <c r="M2204" t="str">
        <f>VLOOKUP(Table1[[#This Row],[Product Code]],Table4[[Product Code]:[Product Category]],3,FALSE)</f>
        <v>Headphones</v>
      </c>
      <c r="N2204" t="str">
        <f>_xlfn.XLOOKUP(Table1[[#This Row],[Product Code]],Table4[Product Code],Table4[Subcategory])</f>
        <v>Wireless Headphones</v>
      </c>
    </row>
    <row r="2205" spans="2:14" x14ac:dyDescent="0.3">
      <c r="B2205" s="26" t="s">
        <v>30</v>
      </c>
      <c r="C2205" s="26" t="str">
        <f>IF(_xlfn.XLOOKUP(TRIM(Table1[[#This Row],[Store ID]]), 'Stores Details'!B2207:B2226, 'Stores Details'!G2207:G2226, "") = "Inactive", "Yes", "No")</f>
        <v>No</v>
      </c>
      <c r="D2205" s="14" t="s">
        <v>56</v>
      </c>
      <c r="E2205" s="51">
        <v>44957</v>
      </c>
      <c r="F2205" s="14">
        <v>27</v>
      </c>
      <c r="G2205" s="17">
        <v>10329.66</v>
      </c>
      <c r="H2205" s="27">
        <v>8162.91</v>
      </c>
      <c r="I2205">
        <f>YEAR(Table1[[#This Row],[Date]])</f>
        <v>2023</v>
      </c>
      <c r="J2205" t="str">
        <f>"Q" &amp; ROUNDUP(MONTH(Table1[[#This Row],[Date]])/3, 0) &amp; "'" &amp; RIGHT(YEAR(Table1[[#This Row],[Date]]), 2)</f>
        <v>Q1'23</v>
      </c>
      <c r="K2205" t="str">
        <f>VLOOKUP(Table1[[#This Row],[Store ID]],Table3[[Store ID]:[City]],4,FALSE)</f>
        <v>Nashville</v>
      </c>
      <c r="L2205" t="str">
        <f>VLOOKUP(Table1[[#This Row],[Product Code]],Table4[[Product Code]:[Brand]],5,FALSE)</f>
        <v>Samsung</v>
      </c>
      <c r="M2205" t="str">
        <f>VLOOKUP(Table1[[#This Row],[Product Code]],Table4[[Product Code]:[Product Category]],3,FALSE)</f>
        <v>Gaming Consoles</v>
      </c>
      <c r="N2205" t="str">
        <f>_xlfn.XLOOKUP(Table1[[#This Row],[Product Code]],Table4[Product Code],Table4[Subcategory])</f>
        <v>VR Headsets</v>
      </c>
    </row>
    <row r="2206" spans="2:14" x14ac:dyDescent="0.3">
      <c r="B2206" s="26" t="s">
        <v>25</v>
      </c>
      <c r="C2206" s="26" t="str">
        <f>IF(_xlfn.XLOOKUP(TRIM(Table1[[#This Row],[Store ID]]), 'Stores Details'!B2208:B2227, 'Stores Details'!G2208:G2227, "") = "Inactive", "Yes", "No")</f>
        <v>No</v>
      </c>
      <c r="D2206" s="14" t="s">
        <v>39</v>
      </c>
      <c r="E2206" s="51">
        <v>45318</v>
      </c>
      <c r="F2206" s="14">
        <v>29</v>
      </c>
      <c r="G2206" s="17">
        <v>12286.43</v>
      </c>
      <c r="H2206" s="27">
        <v>8006.9000000000005</v>
      </c>
      <c r="I2206">
        <f>YEAR(Table1[[#This Row],[Date]])</f>
        <v>2024</v>
      </c>
      <c r="J2206" t="str">
        <f>"Q" &amp; ROUNDUP(MONTH(Table1[[#This Row],[Date]])/3, 0) &amp; "'" &amp; RIGHT(YEAR(Table1[[#This Row],[Date]]), 2)</f>
        <v>Q1'24</v>
      </c>
      <c r="K2206" t="str">
        <f>VLOOKUP(Table1[[#This Row],[Store ID]],Table3[[Store ID]:[City]],4,FALSE)</f>
        <v>Dallas</v>
      </c>
      <c r="L2206" t="str">
        <f>VLOOKUP(Table1[[#This Row],[Product Code]],Table4[[Product Code]:[Brand]],5,FALSE)</f>
        <v>Apple</v>
      </c>
      <c r="M2206" t="str">
        <f>VLOOKUP(Table1[[#This Row],[Product Code]],Table4[[Product Code]:[Product Category]],3,FALSE)</f>
        <v>Laptops</v>
      </c>
      <c r="N2206" t="str">
        <f>_xlfn.XLOOKUP(Table1[[#This Row],[Product Code]],Table4[Product Code],Table4[Subcategory])</f>
        <v>Ultrabooks</v>
      </c>
    </row>
    <row r="2207" spans="2:14" x14ac:dyDescent="0.3">
      <c r="B2207" s="26" t="s">
        <v>26</v>
      </c>
      <c r="C2207" s="26" t="str">
        <f>IF(_xlfn.XLOOKUP(TRIM(Table1[[#This Row],[Store ID]]), 'Stores Details'!B2209:B2228, 'Stores Details'!G2209:G2228, "") = "Inactive", "Yes", "No")</f>
        <v>No</v>
      </c>
      <c r="D2207" s="14" t="s">
        <v>75</v>
      </c>
      <c r="E2207" s="51">
        <v>45206</v>
      </c>
      <c r="F2207" s="14">
        <v>17</v>
      </c>
      <c r="G2207" s="17">
        <v>2771.8500000000004</v>
      </c>
      <c r="H2207" s="27">
        <v>2143.87</v>
      </c>
      <c r="I2207">
        <f>YEAR(Table1[[#This Row],[Date]])</f>
        <v>2023</v>
      </c>
      <c r="J2207" t="str">
        <f>"Q" &amp; ROUNDUP(MONTH(Table1[[#This Row],[Date]])/3, 0) &amp; "'" &amp; RIGHT(YEAR(Table1[[#This Row],[Date]]), 2)</f>
        <v>Q4'23</v>
      </c>
      <c r="K2207" t="str">
        <f>VLOOKUP(Table1[[#This Row],[Store ID]],Table3[[Store ID]:[City]],4,FALSE)</f>
        <v>Philadelphia</v>
      </c>
      <c r="L2207" t="str">
        <f>VLOOKUP(Table1[[#This Row],[Product Code]],Table4[[Product Code]:[Brand]],5,FALSE)</f>
        <v>VoltEdge</v>
      </c>
      <c r="M2207" t="str">
        <f>VLOOKUP(Table1[[#This Row],[Product Code]],Table4[[Product Code]:[Product Category]],3,FALSE)</f>
        <v>Accessories</v>
      </c>
      <c r="N2207" t="str">
        <f>_xlfn.XLOOKUP(Table1[[#This Row],[Product Code]],Table4[Product Code],Table4[Subcategory])</f>
        <v>Keyboards</v>
      </c>
    </row>
    <row r="2208" spans="2:14" x14ac:dyDescent="0.3">
      <c r="B2208" s="26" t="s">
        <v>14</v>
      </c>
      <c r="C2208" s="26" t="str">
        <f>IF(_xlfn.XLOOKUP(TRIM(Table1[[#This Row],[Store ID]]), 'Stores Details'!B2210:B2229, 'Stores Details'!G2210:G2229, "") = "Inactive", "Yes", "No")</f>
        <v>No</v>
      </c>
      <c r="D2208" s="14" t="s">
        <v>35</v>
      </c>
      <c r="E2208" s="51">
        <v>45515</v>
      </c>
      <c r="F2208" s="14">
        <v>3</v>
      </c>
      <c r="G2208" s="17">
        <v>1197.48</v>
      </c>
      <c r="H2208" s="27">
        <v>904.92</v>
      </c>
      <c r="I2208">
        <f>YEAR(Table1[[#This Row],[Date]])</f>
        <v>2024</v>
      </c>
      <c r="J2208" t="str">
        <f>"Q" &amp; ROUNDUP(MONTH(Table1[[#This Row],[Date]])/3, 0) &amp; "'" &amp; RIGHT(YEAR(Table1[[#This Row],[Date]]), 2)</f>
        <v>Q3'24</v>
      </c>
      <c r="K2208" t="str">
        <f>VLOOKUP(Table1[[#This Row],[Store ID]],Table3[[Store ID]:[City]],4,FALSE)</f>
        <v>Los Angeles</v>
      </c>
      <c r="L2208" t="str">
        <f>VLOOKUP(Table1[[#This Row],[Product Code]],Table4[[Product Code]:[Brand]],5,FALSE)</f>
        <v>Dell</v>
      </c>
      <c r="M2208" t="str">
        <f>VLOOKUP(Table1[[#This Row],[Product Code]],Table4[[Product Code]:[Product Category]],3,FALSE)</f>
        <v>Smart Gadgets</v>
      </c>
      <c r="N2208" t="str">
        <f>_xlfn.XLOOKUP(Table1[[#This Row],[Product Code]],Table4[Product Code],Table4[Subcategory])</f>
        <v>Streaming Devices</v>
      </c>
    </row>
    <row r="2209" spans="2:14" x14ac:dyDescent="0.3">
      <c r="B2209" s="26" t="s">
        <v>17</v>
      </c>
      <c r="C2209" s="26" t="str">
        <f>IF(_xlfn.XLOOKUP(TRIM(Table1[[#This Row],[Store ID]]), 'Stores Details'!B2211:B2230, 'Stores Details'!G2211:G2230, "") = "Inactive", "Yes", "No")</f>
        <v>No</v>
      </c>
      <c r="D2209" s="14" t="s">
        <v>34</v>
      </c>
      <c r="E2209" s="51">
        <v>45418</v>
      </c>
      <c r="F2209" s="14">
        <v>6</v>
      </c>
      <c r="G2209" s="17">
        <v>1938.8999999999999</v>
      </c>
      <c r="H2209" s="27">
        <v>1199.1600000000001</v>
      </c>
      <c r="I2209">
        <f>YEAR(Table1[[#This Row],[Date]])</f>
        <v>2024</v>
      </c>
      <c r="J2209" t="str">
        <f>"Q" &amp; ROUNDUP(MONTH(Table1[[#This Row],[Date]])/3, 0) &amp; "'" &amp; RIGHT(YEAR(Table1[[#This Row],[Date]]), 2)</f>
        <v>Q2'24</v>
      </c>
      <c r="K2209" t="str">
        <f>VLOOKUP(Table1[[#This Row],[Store ID]],Table3[[Store ID]:[City]],4,FALSE)</f>
        <v>Richmond</v>
      </c>
      <c r="L2209" t="str">
        <f>VLOOKUP(Table1[[#This Row],[Product Code]],Table4[[Product Code]:[Brand]],5,FALSE)</f>
        <v>Samsung</v>
      </c>
      <c r="M2209" t="str">
        <f>VLOOKUP(Table1[[#This Row],[Product Code]],Table4[[Product Code]:[Product Category]],3,FALSE)</f>
        <v>Gaming Consoles</v>
      </c>
      <c r="N2209" t="str">
        <f>_xlfn.XLOOKUP(Table1[[#This Row],[Product Code]],Table4[Product Code],Table4[Subcategory])</f>
        <v>Game Consoles</v>
      </c>
    </row>
    <row r="2210" spans="2:14" x14ac:dyDescent="0.3">
      <c r="B2210" s="26" t="s">
        <v>28</v>
      </c>
      <c r="C2210" s="26" t="str">
        <f>IF(_xlfn.XLOOKUP(TRIM(Table1[[#This Row],[Store ID]]), 'Stores Details'!B2212:B2231, 'Stores Details'!G2212:G2231, "") = "Inactive", "Yes", "No")</f>
        <v>No</v>
      </c>
      <c r="D2210" s="14" t="s">
        <v>35</v>
      </c>
      <c r="E2210" s="51">
        <v>45562</v>
      </c>
      <c r="F2210" s="14">
        <v>12</v>
      </c>
      <c r="G2210" s="17">
        <v>4789.92</v>
      </c>
      <c r="H2210" s="27">
        <v>3619.68</v>
      </c>
      <c r="I2210">
        <f>YEAR(Table1[[#This Row],[Date]])</f>
        <v>2024</v>
      </c>
      <c r="J2210" t="str">
        <f>"Q" &amp; ROUNDUP(MONTH(Table1[[#This Row],[Date]])/3, 0) &amp; "'" &amp; RIGHT(YEAR(Table1[[#This Row],[Date]]), 2)</f>
        <v>Q3'24</v>
      </c>
      <c r="K2210" t="str">
        <f>VLOOKUP(Table1[[#This Row],[Store ID]],Table3[[Store ID]:[City]],4,FALSE)</f>
        <v>Portland</v>
      </c>
      <c r="L2210" t="str">
        <f>VLOOKUP(Table1[[#This Row],[Product Code]],Table4[[Product Code]:[Brand]],5,FALSE)</f>
        <v>Dell</v>
      </c>
      <c r="M2210" t="str">
        <f>VLOOKUP(Table1[[#This Row],[Product Code]],Table4[[Product Code]:[Product Category]],3,FALSE)</f>
        <v>Smart Gadgets</v>
      </c>
      <c r="N2210" t="str">
        <f>_xlfn.XLOOKUP(Table1[[#This Row],[Product Code]],Table4[Product Code],Table4[Subcategory])</f>
        <v>Streaming Devices</v>
      </c>
    </row>
    <row r="2211" spans="2:14" x14ac:dyDescent="0.3">
      <c r="B2211" s="26" t="s">
        <v>14</v>
      </c>
      <c r="C2211" s="26" t="str">
        <f>IF(_xlfn.XLOOKUP(TRIM(Table1[[#This Row],[Store ID]]), 'Stores Details'!B2213:B2232, 'Stores Details'!G2213:G2232, "") = "Inactive", "Yes", "No")</f>
        <v>No</v>
      </c>
      <c r="D2211" s="14" t="s">
        <v>32</v>
      </c>
      <c r="E2211" s="51">
        <v>45539</v>
      </c>
      <c r="F2211" s="14">
        <v>11</v>
      </c>
      <c r="G2211" s="17">
        <v>2012.78</v>
      </c>
      <c r="H2211" s="27">
        <v>1529.11</v>
      </c>
      <c r="I2211">
        <f>YEAR(Table1[[#This Row],[Date]])</f>
        <v>2024</v>
      </c>
      <c r="J2211" t="str">
        <f>"Q" &amp; ROUNDUP(MONTH(Table1[[#This Row],[Date]])/3, 0) &amp; "'" &amp; RIGHT(YEAR(Table1[[#This Row],[Date]]), 2)</f>
        <v>Q3'24</v>
      </c>
      <c r="K2211" t="str">
        <f>VLOOKUP(Table1[[#This Row],[Store ID]],Table3[[Store ID]:[City]],4,FALSE)</f>
        <v>Los Angeles</v>
      </c>
      <c r="L2211" t="str">
        <f>VLOOKUP(Table1[[#This Row],[Product Code]],Table4[[Product Code]:[Brand]],5,FALSE)</f>
        <v>Sony</v>
      </c>
      <c r="M2211" t="str">
        <f>VLOOKUP(Table1[[#This Row],[Product Code]],Table4[[Product Code]:[Product Category]],3,FALSE)</f>
        <v>Accessories</v>
      </c>
      <c r="N2211" t="str">
        <f>_xlfn.XLOOKUP(Table1[[#This Row],[Product Code]],Table4[Product Code],Table4[Subcategory])</f>
        <v>Chargers</v>
      </c>
    </row>
    <row r="2212" spans="2:14" x14ac:dyDescent="0.3">
      <c r="B2212" s="26" t="s">
        <v>22</v>
      </c>
      <c r="C2212" s="26" t="str">
        <f>IF(_xlfn.XLOOKUP(TRIM(Table1[[#This Row],[Store ID]]), 'Stores Details'!B2214:B2233, 'Stores Details'!G2214:G2233, "") = "Inactive", "Yes", "No")</f>
        <v>No</v>
      </c>
      <c r="D2212" s="14" t="s">
        <v>31</v>
      </c>
      <c r="E2212" s="51">
        <v>45424</v>
      </c>
      <c r="F2212" s="14">
        <v>12</v>
      </c>
      <c r="G2212" s="17">
        <v>7286.76</v>
      </c>
      <c r="H2212" s="27">
        <v>4468.08</v>
      </c>
      <c r="I2212">
        <f>YEAR(Table1[[#This Row],[Date]])</f>
        <v>2024</v>
      </c>
      <c r="J2212" t="str">
        <f>"Q" &amp; ROUNDUP(MONTH(Table1[[#This Row],[Date]])/3, 0) &amp; "'" &amp; RIGHT(YEAR(Table1[[#This Row],[Date]]), 2)</f>
        <v>Q2'24</v>
      </c>
      <c r="K2212" t="str">
        <f>VLOOKUP(Table1[[#This Row],[Store ID]],Table3[[Store ID]:[City]],4,FALSE)</f>
        <v>Detroit</v>
      </c>
      <c r="L2212" t="str">
        <f>VLOOKUP(Table1[[#This Row],[Product Code]],Table4[[Product Code]:[Brand]],5,FALSE)</f>
        <v>VoltEdge</v>
      </c>
      <c r="M2212" t="str">
        <f>VLOOKUP(Table1[[#This Row],[Product Code]],Table4[[Product Code]:[Product Category]],3,FALSE)</f>
        <v>Laptops</v>
      </c>
      <c r="N2212" t="str">
        <f>_xlfn.XLOOKUP(Table1[[#This Row],[Product Code]],Table4[Product Code],Table4[Subcategory])</f>
        <v>Ultrabooks</v>
      </c>
    </row>
    <row r="2213" spans="2:14" x14ac:dyDescent="0.3">
      <c r="B2213" s="26" t="s">
        <v>14</v>
      </c>
      <c r="C2213" s="26" t="str">
        <f>IF(_xlfn.XLOOKUP(TRIM(Table1[[#This Row],[Store ID]]), 'Stores Details'!B2215:B2234, 'Stores Details'!G2215:G2234, "") = "Inactive", "Yes", "No")</f>
        <v>No</v>
      </c>
      <c r="D2213" s="14" t="s">
        <v>31</v>
      </c>
      <c r="E2213" s="51">
        <v>45547</v>
      </c>
      <c r="F2213" s="14">
        <v>19</v>
      </c>
      <c r="G2213" s="17">
        <v>11537.37</v>
      </c>
      <c r="H2213" s="27">
        <v>7074.4599999999991</v>
      </c>
      <c r="I2213">
        <f>YEAR(Table1[[#This Row],[Date]])</f>
        <v>2024</v>
      </c>
      <c r="J2213" t="str">
        <f>"Q" &amp; ROUNDUP(MONTH(Table1[[#This Row],[Date]])/3, 0) &amp; "'" &amp; RIGHT(YEAR(Table1[[#This Row],[Date]]), 2)</f>
        <v>Q3'24</v>
      </c>
      <c r="K2213" t="str">
        <f>VLOOKUP(Table1[[#This Row],[Store ID]],Table3[[Store ID]:[City]],4,FALSE)</f>
        <v>Los Angeles</v>
      </c>
      <c r="L2213" t="str">
        <f>VLOOKUP(Table1[[#This Row],[Product Code]],Table4[[Product Code]:[Brand]],5,FALSE)</f>
        <v>VoltEdge</v>
      </c>
      <c r="M2213" t="str">
        <f>VLOOKUP(Table1[[#This Row],[Product Code]],Table4[[Product Code]:[Product Category]],3,FALSE)</f>
        <v>Laptops</v>
      </c>
      <c r="N2213" t="str">
        <f>_xlfn.XLOOKUP(Table1[[#This Row],[Product Code]],Table4[Product Code],Table4[Subcategory])</f>
        <v>Ultrabooks</v>
      </c>
    </row>
    <row r="2214" spans="2:14" x14ac:dyDescent="0.3">
      <c r="B2214" s="26" t="s">
        <v>29</v>
      </c>
      <c r="C2214" s="26" t="str">
        <f>IF(_xlfn.XLOOKUP(TRIM(Table1[[#This Row],[Store ID]]), 'Stores Details'!B2216:B2235, 'Stores Details'!G2216:G2235, "") = "Inactive", "Yes", "No")</f>
        <v>No</v>
      </c>
      <c r="D2214" s="14" t="s">
        <v>41</v>
      </c>
      <c r="E2214" s="51">
        <v>45334</v>
      </c>
      <c r="F2214" s="14">
        <v>17</v>
      </c>
      <c r="G2214" s="17">
        <v>8171.9</v>
      </c>
      <c r="H2214" s="27">
        <v>5132.9799999999996</v>
      </c>
      <c r="I2214">
        <f>YEAR(Table1[[#This Row],[Date]])</f>
        <v>2024</v>
      </c>
      <c r="J2214" t="str">
        <f>"Q" &amp; ROUNDUP(MONTH(Table1[[#This Row],[Date]])/3, 0) &amp; "'" &amp; RIGHT(YEAR(Table1[[#This Row],[Date]]), 2)</f>
        <v>Q1'24</v>
      </c>
      <c r="K2214" t="str">
        <f>VLOOKUP(Table1[[#This Row],[Store ID]],Table3[[Store ID]:[City]],4,FALSE)</f>
        <v>Kansas City</v>
      </c>
      <c r="L2214" t="str">
        <f>VLOOKUP(Table1[[#This Row],[Product Code]],Table4[[Product Code]:[Brand]],5,FALSE)</f>
        <v>VoltEdge</v>
      </c>
      <c r="M2214" t="str">
        <f>VLOOKUP(Table1[[#This Row],[Product Code]],Table4[[Product Code]:[Product Category]],3,FALSE)</f>
        <v>Laptops</v>
      </c>
      <c r="N2214" t="str">
        <f>_xlfn.XLOOKUP(Table1[[#This Row],[Product Code]],Table4[Product Code],Table4[Subcategory])</f>
        <v>Gaming Laptops</v>
      </c>
    </row>
    <row r="2215" spans="2:14" x14ac:dyDescent="0.3">
      <c r="B2215" s="26" t="s">
        <v>21</v>
      </c>
      <c r="C2215" s="26" t="str">
        <f>IF(_xlfn.XLOOKUP(TRIM(Table1[[#This Row],[Store ID]]), 'Stores Details'!B2217:B2236, 'Stores Details'!G2217:G2236, "") = "Inactive", "Yes", "No")</f>
        <v>No</v>
      </c>
      <c r="D2215" s="14" t="s">
        <v>15</v>
      </c>
      <c r="E2215" s="51">
        <v>45441</v>
      </c>
      <c r="F2215" s="14">
        <v>5</v>
      </c>
      <c r="G2215" s="17">
        <v>2812.0499999999997</v>
      </c>
      <c r="H2215" s="27">
        <v>2147.15</v>
      </c>
      <c r="I2215">
        <f>YEAR(Table1[[#This Row],[Date]])</f>
        <v>2024</v>
      </c>
      <c r="J2215" t="str">
        <f>"Q" &amp; ROUNDUP(MONTH(Table1[[#This Row],[Date]])/3, 0) &amp; "'" &amp; RIGHT(YEAR(Table1[[#This Row],[Date]]), 2)</f>
        <v>Q2'24</v>
      </c>
      <c r="K2215" t="str">
        <f>VLOOKUP(Table1[[#This Row],[Store ID]],Table3[[Store ID]:[City]],4,FALSE)</f>
        <v>Raleigh</v>
      </c>
      <c r="L2215" t="str">
        <f>VLOOKUP(Table1[[#This Row],[Product Code]],Table4[[Product Code]:[Brand]],5,FALSE)</f>
        <v>Bose</v>
      </c>
      <c r="M2215" t="str">
        <f>VLOOKUP(Table1[[#This Row],[Product Code]],Table4[[Product Code]:[Product Category]],3,FALSE)</f>
        <v>Accessories</v>
      </c>
      <c r="N2215" t="str">
        <f>_xlfn.XLOOKUP(Table1[[#This Row],[Product Code]],Table4[Product Code],Table4[Subcategory])</f>
        <v>Mice</v>
      </c>
    </row>
    <row r="2216" spans="2:14" x14ac:dyDescent="0.3">
      <c r="B2216" s="26" t="s">
        <v>24</v>
      </c>
      <c r="C2216" s="26" t="str">
        <f>IF(_xlfn.XLOOKUP(TRIM(Table1[[#This Row],[Store ID]]), 'Stores Details'!B2218:B2237, 'Stores Details'!G2218:G2237, "") = "Inactive", "Yes", "No")</f>
        <v>No</v>
      </c>
      <c r="D2216" s="14" t="s">
        <v>43</v>
      </c>
      <c r="E2216" s="51">
        <v>45477</v>
      </c>
      <c r="F2216" s="14">
        <v>3</v>
      </c>
      <c r="G2216" s="17">
        <v>3993.21</v>
      </c>
      <c r="H2216" s="27">
        <v>2452.86</v>
      </c>
      <c r="I2216">
        <f>YEAR(Table1[[#This Row],[Date]])</f>
        <v>2024</v>
      </c>
      <c r="J2216" t="str">
        <f>"Q" &amp; ROUNDUP(MONTH(Table1[[#This Row],[Date]])/3, 0) &amp; "'" &amp; RIGHT(YEAR(Table1[[#This Row],[Date]]), 2)</f>
        <v>Q3'24</v>
      </c>
      <c r="K2216" t="str">
        <f>VLOOKUP(Table1[[#This Row],[Store ID]],Table3[[Store ID]:[City]],4,FALSE)</f>
        <v>Atlanta</v>
      </c>
      <c r="L2216" t="str">
        <f>VLOOKUP(Table1[[#This Row],[Product Code]],Table4[[Product Code]:[Brand]],5,FALSE)</f>
        <v>Apple</v>
      </c>
      <c r="M2216" t="str">
        <f>VLOOKUP(Table1[[#This Row],[Product Code]],Table4[[Product Code]:[Product Category]],3,FALSE)</f>
        <v>Smart Gadgets</v>
      </c>
      <c r="N2216" t="str">
        <f>_xlfn.XLOOKUP(Table1[[#This Row],[Product Code]],Table4[Product Code],Table4[Subcategory])</f>
        <v>Smartwatches</v>
      </c>
    </row>
    <row r="2217" spans="2:14" x14ac:dyDescent="0.3">
      <c r="B2217" s="26" t="s">
        <v>14</v>
      </c>
      <c r="C2217" s="26" t="str">
        <f>IF(_xlfn.XLOOKUP(TRIM(Table1[[#This Row],[Store ID]]), 'Stores Details'!B2219:B2238, 'Stores Details'!G2219:G2238, "") = "Inactive", "Yes", "No")</f>
        <v>No</v>
      </c>
      <c r="D2217" s="14" t="s">
        <v>31</v>
      </c>
      <c r="E2217" s="51">
        <v>45406</v>
      </c>
      <c r="F2217" s="14">
        <v>8</v>
      </c>
      <c r="G2217" s="17">
        <v>4857.84</v>
      </c>
      <c r="H2217" s="27">
        <v>2978.72</v>
      </c>
      <c r="I2217">
        <f>YEAR(Table1[[#This Row],[Date]])</f>
        <v>2024</v>
      </c>
      <c r="J2217" t="str">
        <f>"Q" &amp; ROUNDUP(MONTH(Table1[[#This Row],[Date]])/3, 0) &amp; "'" &amp; RIGHT(YEAR(Table1[[#This Row],[Date]]), 2)</f>
        <v>Q2'24</v>
      </c>
      <c r="K2217" t="str">
        <f>VLOOKUP(Table1[[#This Row],[Store ID]],Table3[[Store ID]:[City]],4,FALSE)</f>
        <v>Los Angeles</v>
      </c>
      <c r="L2217" t="str">
        <f>VLOOKUP(Table1[[#This Row],[Product Code]],Table4[[Product Code]:[Brand]],5,FALSE)</f>
        <v>VoltEdge</v>
      </c>
      <c r="M2217" t="str">
        <f>VLOOKUP(Table1[[#This Row],[Product Code]],Table4[[Product Code]:[Product Category]],3,FALSE)</f>
        <v>Laptops</v>
      </c>
      <c r="N2217" t="str">
        <f>_xlfn.XLOOKUP(Table1[[#This Row],[Product Code]],Table4[Product Code],Table4[Subcategory])</f>
        <v>Ultrabooks</v>
      </c>
    </row>
    <row r="2218" spans="2:14" x14ac:dyDescent="0.3">
      <c r="B2218" s="26" t="s">
        <v>14</v>
      </c>
      <c r="C2218" s="26" t="str">
        <f>IF(_xlfn.XLOOKUP(TRIM(Table1[[#This Row],[Store ID]]), 'Stores Details'!B2220:B2239, 'Stores Details'!G2220:G2239, "") = "Inactive", "Yes", "No")</f>
        <v>No</v>
      </c>
      <c r="D2218" s="14" t="s">
        <v>77</v>
      </c>
      <c r="E2218" s="51">
        <v>45418</v>
      </c>
      <c r="F2218" s="14">
        <v>16</v>
      </c>
      <c r="G2218" s="17">
        <v>15440.96</v>
      </c>
      <c r="H2218" s="27">
        <v>12084.8</v>
      </c>
      <c r="I2218">
        <f>YEAR(Table1[[#This Row],[Date]])</f>
        <v>2024</v>
      </c>
      <c r="J2218" t="str">
        <f>"Q" &amp; ROUNDUP(MONTH(Table1[[#This Row],[Date]])/3, 0) &amp; "'" &amp; RIGHT(YEAR(Table1[[#This Row],[Date]]), 2)</f>
        <v>Q2'24</v>
      </c>
      <c r="K2218" t="str">
        <f>VLOOKUP(Table1[[#This Row],[Store ID]],Table3[[Store ID]:[City]],4,FALSE)</f>
        <v>Los Angeles</v>
      </c>
      <c r="L2218" t="str">
        <f>VLOOKUP(Table1[[#This Row],[Product Code]],Table4[[Product Code]:[Brand]],5,FALSE)</f>
        <v>VoltEdge</v>
      </c>
      <c r="M2218" t="str">
        <f>VLOOKUP(Table1[[#This Row],[Product Code]],Table4[[Product Code]:[Product Category]],3,FALSE)</f>
        <v>Headphones</v>
      </c>
      <c r="N2218" t="str">
        <f>_xlfn.XLOOKUP(Table1[[#This Row],[Product Code]],Table4[Product Code],Table4[Subcategory])</f>
        <v>Wireless Earbuds</v>
      </c>
    </row>
    <row r="2219" spans="2:14" x14ac:dyDescent="0.3">
      <c r="B2219" s="26" t="s">
        <v>27</v>
      </c>
      <c r="C2219" s="26" t="str">
        <f>IF(_xlfn.XLOOKUP(TRIM(Table1[[#This Row],[Store ID]]), 'Stores Details'!B2221:B2240, 'Stores Details'!G2221:G2240, "") = "Inactive", "Yes", "No")</f>
        <v>No</v>
      </c>
      <c r="D2219" s="14" t="s">
        <v>37</v>
      </c>
      <c r="E2219" s="51">
        <v>45439</v>
      </c>
      <c r="F2219" s="14">
        <v>15</v>
      </c>
      <c r="G2219" s="17">
        <v>22071.9</v>
      </c>
      <c r="H2219" s="27">
        <v>14934.75</v>
      </c>
      <c r="I2219">
        <f>YEAR(Table1[[#This Row],[Date]])</f>
        <v>2024</v>
      </c>
      <c r="J2219" t="str">
        <f>"Q" &amp; ROUNDUP(MONTH(Table1[[#This Row],[Date]])/3, 0) &amp; "'" &amp; RIGHT(YEAR(Table1[[#This Row],[Date]]), 2)</f>
        <v>Q2'24</v>
      </c>
      <c r="K2219" t="str">
        <f>VLOOKUP(Table1[[#This Row],[Store ID]],Table3[[Store ID]:[City]],4,FALSE)</f>
        <v>New York</v>
      </c>
      <c r="L2219" t="str">
        <f>VLOOKUP(Table1[[#This Row],[Product Code]],Table4[[Product Code]:[Brand]],5,FALSE)</f>
        <v>VoltEdge</v>
      </c>
      <c r="M2219" t="str">
        <f>VLOOKUP(Table1[[#This Row],[Product Code]],Table4[[Product Code]:[Product Category]],3,FALSE)</f>
        <v>Smart Gadgets</v>
      </c>
      <c r="N2219" t="str">
        <f>_xlfn.XLOOKUP(Table1[[#This Row],[Product Code]],Table4[Product Code],Table4[Subcategory])</f>
        <v>Fitness Bands</v>
      </c>
    </row>
    <row r="2220" spans="2:14" x14ac:dyDescent="0.3">
      <c r="B2220" s="26" t="s">
        <v>17</v>
      </c>
      <c r="C2220" s="26" t="str">
        <f>IF(_xlfn.XLOOKUP(TRIM(Table1[[#This Row],[Store ID]]), 'Stores Details'!B2222:B2241, 'Stores Details'!G2222:G2241, "") = "Inactive", "Yes", "No")</f>
        <v>No</v>
      </c>
      <c r="D2220" s="14" t="s">
        <v>59</v>
      </c>
      <c r="E2220" s="51">
        <v>44978</v>
      </c>
      <c r="F2220" s="14">
        <v>19</v>
      </c>
      <c r="G2220" s="17">
        <v>3713.17</v>
      </c>
      <c r="H2220" s="27">
        <v>2773.0499999999997</v>
      </c>
      <c r="I2220">
        <f>YEAR(Table1[[#This Row],[Date]])</f>
        <v>2023</v>
      </c>
      <c r="J2220" t="str">
        <f>"Q" &amp; ROUNDUP(MONTH(Table1[[#This Row],[Date]])/3, 0) &amp; "'" &amp; RIGHT(YEAR(Table1[[#This Row],[Date]]), 2)</f>
        <v>Q1'23</v>
      </c>
      <c r="K2220" t="str">
        <f>VLOOKUP(Table1[[#This Row],[Store ID]],Table3[[Store ID]:[City]],4,FALSE)</f>
        <v>Richmond</v>
      </c>
      <c r="L2220" t="str">
        <f>VLOOKUP(Table1[[#This Row],[Product Code]],Table4[[Product Code]:[Brand]],5,FALSE)</f>
        <v>ASUS</v>
      </c>
      <c r="M2220" t="str">
        <f>VLOOKUP(Table1[[#This Row],[Product Code]],Table4[[Product Code]:[Product Category]],3,FALSE)</f>
        <v>Headphones</v>
      </c>
      <c r="N2220" t="str">
        <f>_xlfn.XLOOKUP(Table1[[#This Row],[Product Code]],Table4[Product Code],Table4[Subcategory])</f>
        <v>Wireless Earbuds</v>
      </c>
    </row>
    <row r="2221" spans="2:14" x14ac:dyDescent="0.3">
      <c r="B2221" s="26" t="s">
        <v>14</v>
      </c>
      <c r="C2221" s="26" t="str">
        <f>IF(_xlfn.XLOOKUP(TRIM(Table1[[#This Row],[Store ID]]), 'Stores Details'!B2223:B2242, 'Stores Details'!G2223:G2242, "") = "Inactive", "Yes", "No")</f>
        <v>No</v>
      </c>
      <c r="D2221" s="14" t="s">
        <v>41</v>
      </c>
      <c r="E2221" s="51">
        <v>45432</v>
      </c>
      <c r="F2221" s="14">
        <v>7</v>
      </c>
      <c r="G2221" s="17">
        <v>3364.9</v>
      </c>
      <c r="H2221" s="27">
        <v>2113.58</v>
      </c>
      <c r="I2221">
        <f>YEAR(Table1[[#This Row],[Date]])</f>
        <v>2024</v>
      </c>
      <c r="J2221" t="str">
        <f>"Q" &amp; ROUNDUP(MONTH(Table1[[#This Row],[Date]])/3, 0) &amp; "'" &amp; RIGHT(YEAR(Table1[[#This Row],[Date]]), 2)</f>
        <v>Q2'24</v>
      </c>
      <c r="K2221" t="str">
        <f>VLOOKUP(Table1[[#This Row],[Store ID]],Table3[[Store ID]:[City]],4,FALSE)</f>
        <v>Los Angeles</v>
      </c>
      <c r="L2221" t="str">
        <f>VLOOKUP(Table1[[#This Row],[Product Code]],Table4[[Product Code]:[Brand]],5,FALSE)</f>
        <v>VoltEdge</v>
      </c>
      <c r="M2221" t="str">
        <f>VLOOKUP(Table1[[#This Row],[Product Code]],Table4[[Product Code]:[Product Category]],3,FALSE)</f>
        <v>Laptops</v>
      </c>
      <c r="N2221" t="str">
        <f>_xlfn.XLOOKUP(Table1[[#This Row],[Product Code]],Table4[Product Code],Table4[Subcategory])</f>
        <v>Gaming Laptops</v>
      </c>
    </row>
    <row r="2222" spans="2:14" x14ac:dyDescent="0.3">
      <c r="B2222" s="26" t="s">
        <v>18</v>
      </c>
      <c r="C2222" s="26" t="str">
        <f>IF(_xlfn.XLOOKUP(TRIM(Table1[[#This Row],[Store ID]]), 'Stores Details'!B2224:B2243, 'Stores Details'!G2224:G2243, "") = "Inactive", "Yes", "No")</f>
        <v>No</v>
      </c>
      <c r="D2222" s="14" t="s">
        <v>48</v>
      </c>
      <c r="E2222" s="51">
        <v>45542</v>
      </c>
      <c r="F2222" s="14">
        <v>11</v>
      </c>
      <c r="G2222" s="17">
        <v>8873.26</v>
      </c>
      <c r="H2222" s="27">
        <v>5291.4400000000005</v>
      </c>
      <c r="I2222">
        <f>YEAR(Table1[[#This Row],[Date]])</f>
        <v>2024</v>
      </c>
      <c r="J2222" t="str">
        <f>"Q" &amp; ROUNDUP(MONTH(Table1[[#This Row],[Date]])/3, 0) &amp; "'" &amp; RIGHT(YEAR(Table1[[#This Row],[Date]]), 2)</f>
        <v>Q3'24</v>
      </c>
      <c r="K2222" t="str">
        <f>VLOOKUP(Table1[[#This Row],[Store ID]],Table3[[Store ID]:[City]],4,FALSE)</f>
        <v>Minneapolis</v>
      </c>
      <c r="L2222" t="str">
        <f>VLOOKUP(Table1[[#This Row],[Product Code]],Table4[[Product Code]:[Brand]],5,FALSE)</f>
        <v>VoltEdge</v>
      </c>
      <c r="M2222" t="str">
        <f>VLOOKUP(Table1[[#This Row],[Product Code]],Table4[[Product Code]:[Product Category]],3,FALSE)</f>
        <v>Gaming Consoles</v>
      </c>
      <c r="N2222" t="str">
        <f>_xlfn.XLOOKUP(Table1[[#This Row],[Product Code]],Table4[Product Code],Table4[Subcategory])</f>
        <v>Game Consoles</v>
      </c>
    </row>
    <row r="2223" spans="2:14" x14ac:dyDescent="0.3">
      <c r="B2223" s="26" t="s">
        <v>23</v>
      </c>
      <c r="C2223" s="26" t="str">
        <f>IF(_xlfn.XLOOKUP(TRIM(Table1[[#This Row],[Store ID]]), 'Stores Details'!B2225:B2244, 'Stores Details'!G2225:G2244, "") = "Inactive", "Yes", "No")</f>
        <v>No</v>
      </c>
      <c r="D2223" s="14" t="s">
        <v>45</v>
      </c>
      <c r="E2223" s="51">
        <v>45599</v>
      </c>
      <c r="F2223" s="14">
        <v>23</v>
      </c>
      <c r="G2223" s="17">
        <v>15452.550000000001</v>
      </c>
      <c r="H2223" s="27">
        <v>12203.570000000002</v>
      </c>
      <c r="I2223">
        <f>YEAR(Table1[[#This Row],[Date]])</f>
        <v>2024</v>
      </c>
      <c r="J2223" t="str">
        <f>"Q" &amp; ROUNDUP(MONTH(Table1[[#This Row],[Date]])/3, 0) &amp; "'" &amp; RIGHT(YEAR(Table1[[#This Row],[Date]]), 2)</f>
        <v>Q4'24</v>
      </c>
      <c r="K2223" t="str">
        <f>VLOOKUP(Table1[[#This Row],[Store ID]],Table3[[Store ID]:[City]],4,FALSE)</f>
        <v>San Francisco</v>
      </c>
      <c r="L2223" t="str">
        <f>VLOOKUP(Table1[[#This Row],[Product Code]],Table4[[Product Code]:[Brand]],5,FALSE)</f>
        <v>VoltEdge</v>
      </c>
      <c r="M2223" t="str">
        <f>VLOOKUP(Table1[[#This Row],[Product Code]],Table4[[Product Code]:[Product Category]],3,FALSE)</f>
        <v>Accessories</v>
      </c>
      <c r="N2223" t="str">
        <f>_xlfn.XLOOKUP(Table1[[#This Row],[Product Code]],Table4[Product Code],Table4[Subcategory])</f>
        <v>Chargers</v>
      </c>
    </row>
    <row r="2224" spans="2:14" x14ac:dyDescent="0.3">
      <c r="B2224" s="26" t="s">
        <v>14</v>
      </c>
      <c r="C2224" s="26" t="str">
        <f>IF(_xlfn.XLOOKUP(TRIM(Table1[[#This Row],[Store ID]]), 'Stores Details'!B2226:B2245, 'Stores Details'!G2226:G2245, "") = "Inactive", "Yes", "No")</f>
        <v>No</v>
      </c>
      <c r="D2224" s="14" t="s">
        <v>44</v>
      </c>
      <c r="E2224" s="51">
        <v>45556</v>
      </c>
      <c r="F2224" s="14">
        <v>16</v>
      </c>
      <c r="G2224" s="17">
        <v>15152.8</v>
      </c>
      <c r="H2224" s="27">
        <v>10678.08</v>
      </c>
      <c r="I2224">
        <f>YEAR(Table1[[#This Row],[Date]])</f>
        <v>2024</v>
      </c>
      <c r="J2224" t="str">
        <f>"Q" &amp; ROUNDUP(MONTH(Table1[[#This Row],[Date]])/3, 0) &amp; "'" &amp; RIGHT(YEAR(Table1[[#This Row],[Date]]), 2)</f>
        <v>Q3'24</v>
      </c>
      <c r="K2224" t="str">
        <f>VLOOKUP(Table1[[#This Row],[Store ID]],Table3[[Store ID]:[City]],4,FALSE)</f>
        <v>Los Angeles</v>
      </c>
      <c r="L2224" t="str">
        <f>VLOOKUP(Table1[[#This Row],[Product Code]],Table4[[Product Code]:[Brand]],5,FALSE)</f>
        <v>Bose</v>
      </c>
      <c r="M2224" t="str">
        <f>VLOOKUP(Table1[[#This Row],[Product Code]],Table4[[Product Code]:[Product Category]],3,FALSE)</f>
        <v>Accessories</v>
      </c>
      <c r="N2224" t="str">
        <f>_xlfn.XLOOKUP(Table1[[#This Row],[Product Code]],Table4[Product Code],Table4[Subcategory])</f>
        <v>Keyboards</v>
      </c>
    </row>
    <row r="2225" spans="2:14" x14ac:dyDescent="0.3">
      <c r="B2225" s="26" t="s">
        <v>30</v>
      </c>
      <c r="C2225" s="26" t="str">
        <f>IF(_xlfn.XLOOKUP(TRIM(Table1[[#This Row],[Store ID]]), 'Stores Details'!B2227:B2246, 'Stores Details'!G2227:G2246, "") = "Inactive", "Yes", "No")</f>
        <v>No</v>
      </c>
      <c r="D2225" s="14" t="s">
        <v>70</v>
      </c>
      <c r="E2225" s="51">
        <v>45205</v>
      </c>
      <c r="F2225" s="14">
        <v>31</v>
      </c>
      <c r="G2225" s="17">
        <v>16844.16</v>
      </c>
      <c r="H2225" s="27">
        <v>11983.98</v>
      </c>
      <c r="I2225">
        <f>YEAR(Table1[[#This Row],[Date]])</f>
        <v>2023</v>
      </c>
      <c r="J2225" t="str">
        <f>"Q" &amp; ROUNDUP(MONTH(Table1[[#This Row],[Date]])/3, 0) &amp; "'" &amp; RIGHT(YEAR(Table1[[#This Row],[Date]]), 2)</f>
        <v>Q4'23</v>
      </c>
      <c r="K2225" t="str">
        <f>VLOOKUP(Table1[[#This Row],[Store ID]],Table3[[Store ID]:[City]],4,FALSE)</f>
        <v>Nashville</v>
      </c>
      <c r="L2225" t="str">
        <f>VLOOKUP(Table1[[#This Row],[Product Code]],Table4[[Product Code]:[Brand]],5,FALSE)</f>
        <v>VoltEdge</v>
      </c>
      <c r="M2225" t="str">
        <f>VLOOKUP(Table1[[#This Row],[Product Code]],Table4[[Product Code]:[Product Category]],3,FALSE)</f>
        <v>Headphones</v>
      </c>
      <c r="N2225" t="str">
        <f>_xlfn.XLOOKUP(Table1[[#This Row],[Product Code]],Table4[Product Code],Table4[Subcategory])</f>
        <v>Wireless Headphones</v>
      </c>
    </row>
    <row r="2226" spans="2:14" x14ac:dyDescent="0.3">
      <c r="B2226" s="26" t="s">
        <v>28</v>
      </c>
      <c r="C2226" s="26" t="str">
        <f>IF(_xlfn.XLOOKUP(TRIM(Table1[[#This Row],[Store ID]]), 'Stores Details'!B2228:B2247, 'Stores Details'!G2228:G2247, "") = "Inactive", "Yes", "No")</f>
        <v>No</v>
      </c>
      <c r="D2226" s="14" t="s">
        <v>37</v>
      </c>
      <c r="E2226" s="51">
        <v>45444</v>
      </c>
      <c r="F2226" s="14">
        <v>5</v>
      </c>
      <c r="G2226" s="17">
        <v>7357.3</v>
      </c>
      <c r="H2226" s="27">
        <v>4978.25</v>
      </c>
      <c r="I2226">
        <f>YEAR(Table1[[#This Row],[Date]])</f>
        <v>2024</v>
      </c>
      <c r="J2226" t="str">
        <f>"Q" &amp; ROUNDUP(MONTH(Table1[[#This Row],[Date]])/3, 0) &amp; "'" &amp; RIGHT(YEAR(Table1[[#This Row],[Date]]), 2)</f>
        <v>Q2'24</v>
      </c>
      <c r="K2226" t="str">
        <f>VLOOKUP(Table1[[#This Row],[Store ID]],Table3[[Store ID]:[City]],4,FALSE)</f>
        <v>Portland</v>
      </c>
      <c r="L2226" t="str">
        <f>VLOOKUP(Table1[[#This Row],[Product Code]],Table4[[Product Code]:[Brand]],5,FALSE)</f>
        <v>VoltEdge</v>
      </c>
      <c r="M2226" t="str">
        <f>VLOOKUP(Table1[[#This Row],[Product Code]],Table4[[Product Code]:[Product Category]],3,FALSE)</f>
        <v>Smart Gadgets</v>
      </c>
      <c r="N2226" t="str">
        <f>_xlfn.XLOOKUP(Table1[[#This Row],[Product Code]],Table4[Product Code],Table4[Subcategory])</f>
        <v>Fitness Bands</v>
      </c>
    </row>
    <row r="2227" spans="2:14" x14ac:dyDescent="0.3">
      <c r="B2227" s="26" t="s">
        <v>21</v>
      </c>
      <c r="C2227" s="26" t="str">
        <f>IF(_xlfn.XLOOKUP(TRIM(Table1[[#This Row],[Store ID]]), 'Stores Details'!B2229:B2248, 'Stores Details'!G2229:G2248, "") = "Inactive", "Yes", "No")</f>
        <v>No</v>
      </c>
      <c r="D2227" s="14" t="s">
        <v>31</v>
      </c>
      <c r="E2227" s="51">
        <v>45525</v>
      </c>
      <c r="F2227" s="14">
        <v>12</v>
      </c>
      <c r="G2227" s="17">
        <v>7286.76</v>
      </c>
      <c r="H2227" s="27">
        <v>4468.08</v>
      </c>
      <c r="I2227">
        <f>YEAR(Table1[[#This Row],[Date]])</f>
        <v>2024</v>
      </c>
      <c r="J2227" t="str">
        <f>"Q" &amp; ROUNDUP(MONTH(Table1[[#This Row],[Date]])/3, 0) &amp; "'" &amp; RIGHT(YEAR(Table1[[#This Row],[Date]]), 2)</f>
        <v>Q3'24</v>
      </c>
      <c r="K2227" t="str">
        <f>VLOOKUP(Table1[[#This Row],[Store ID]],Table3[[Store ID]:[City]],4,FALSE)</f>
        <v>Raleigh</v>
      </c>
      <c r="L2227" t="str">
        <f>VLOOKUP(Table1[[#This Row],[Product Code]],Table4[[Product Code]:[Brand]],5,FALSE)</f>
        <v>VoltEdge</v>
      </c>
      <c r="M2227" t="str">
        <f>VLOOKUP(Table1[[#This Row],[Product Code]],Table4[[Product Code]:[Product Category]],3,FALSE)</f>
        <v>Laptops</v>
      </c>
      <c r="N2227" t="str">
        <f>_xlfn.XLOOKUP(Table1[[#This Row],[Product Code]],Table4[Product Code],Table4[Subcategory])</f>
        <v>Ultrabooks</v>
      </c>
    </row>
    <row r="2228" spans="2:14" x14ac:dyDescent="0.3">
      <c r="B2228" s="26" t="s">
        <v>30</v>
      </c>
      <c r="C2228" s="26" t="str">
        <f>IF(_xlfn.XLOOKUP(TRIM(Table1[[#This Row],[Store ID]]), 'Stores Details'!B2230:B2249, 'Stores Details'!G2230:G2249, "") = "Inactive", "Yes", "No")</f>
        <v>No</v>
      </c>
      <c r="D2228" s="14" t="s">
        <v>58</v>
      </c>
      <c r="E2228" s="51">
        <v>45225</v>
      </c>
      <c r="F2228" s="14">
        <v>36</v>
      </c>
      <c r="G2228" s="17">
        <v>31610.52</v>
      </c>
      <c r="H2228" s="27">
        <v>21778.920000000002</v>
      </c>
      <c r="I2228">
        <f>YEAR(Table1[[#This Row],[Date]])</f>
        <v>2023</v>
      </c>
      <c r="J2228" t="str">
        <f>"Q" &amp; ROUNDUP(MONTH(Table1[[#This Row],[Date]])/3, 0) &amp; "'" &amp; RIGHT(YEAR(Table1[[#This Row],[Date]]), 2)</f>
        <v>Q4'23</v>
      </c>
      <c r="K2228" t="str">
        <f>VLOOKUP(Table1[[#This Row],[Store ID]],Table3[[Store ID]:[City]],4,FALSE)</f>
        <v>Nashville</v>
      </c>
      <c r="L2228" t="str">
        <f>VLOOKUP(Table1[[#This Row],[Product Code]],Table4[[Product Code]:[Brand]],5,FALSE)</f>
        <v>Sony</v>
      </c>
      <c r="M2228" t="str">
        <f>VLOOKUP(Table1[[#This Row],[Product Code]],Table4[[Product Code]:[Product Category]],3,FALSE)</f>
        <v>Accessories</v>
      </c>
      <c r="N2228" t="str">
        <f>_xlfn.XLOOKUP(Table1[[#This Row],[Product Code]],Table4[Product Code],Table4[Subcategory])</f>
        <v>Chargers</v>
      </c>
    </row>
    <row r="2229" spans="2:14" x14ac:dyDescent="0.3">
      <c r="B2229" s="26" t="s">
        <v>23</v>
      </c>
      <c r="C2229" s="26" t="str">
        <f>IF(_xlfn.XLOOKUP(TRIM(Table1[[#This Row],[Store ID]]), 'Stores Details'!B2231:B2250, 'Stores Details'!G2231:G2250, "") = "Inactive", "Yes", "No")</f>
        <v>No</v>
      </c>
      <c r="D2229" s="14" t="s">
        <v>40</v>
      </c>
      <c r="E2229" s="51">
        <v>45576</v>
      </c>
      <c r="F2229" s="14">
        <v>29</v>
      </c>
      <c r="G2229" s="17">
        <v>39259.909999999996</v>
      </c>
      <c r="H2229" s="27">
        <v>28259.34</v>
      </c>
      <c r="I2229">
        <f>YEAR(Table1[[#This Row],[Date]])</f>
        <v>2024</v>
      </c>
      <c r="J2229" t="str">
        <f>"Q" &amp; ROUNDUP(MONTH(Table1[[#This Row],[Date]])/3, 0) &amp; "'" &amp; RIGHT(YEAR(Table1[[#This Row],[Date]]), 2)</f>
        <v>Q4'24</v>
      </c>
      <c r="K2229" t="str">
        <f>VLOOKUP(Table1[[#This Row],[Store ID]],Table3[[Store ID]:[City]],4,FALSE)</f>
        <v>San Francisco</v>
      </c>
      <c r="L2229" t="str">
        <f>VLOOKUP(Table1[[#This Row],[Product Code]],Table4[[Product Code]:[Brand]],5,FALSE)</f>
        <v>HP</v>
      </c>
      <c r="M2229" t="str">
        <f>VLOOKUP(Table1[[#This Row],[Product Code]],Table4[[Product Code]:[Product Category]],3,FALSE)</f>
        <v>Gaming Consoles</v>
      </c>
      <c r="N2229" t="str">
        <f>_xlfn.XLOOKUP(Table1[[#This Row],[Product Code]],Table4[Product Code],Table4[Subcategory])</f>
        <v>Game Consoles</v>
      </c>
    </row>
    <row r="2230" spans="2:14" x14ac:dyDescent="0.3">
      <c r="B2230" s="26" t="s">
        <v>20</v>
      </c>
      <c r="C2230" s="26" t="str">
        <f>IF(_xlfn.XLOOKUP(TRIM(Table1[[#This Row],[Store ID]]), 'Stores Details'!B2232:B2251, 'Stores Details'!G2232:G2251, "") = "Inactive", "Yes", "No")</f>
        <v>No</v>
      </c>
      <c r="D2230" s="14" t="s">
        <v>53</v>
      </c>
      <c r="E2230" s="51">
        <v>45078</v>
      </c>
      <c r="F2230" s="14">
        <v>11</v>
      </c>
      <c r="G2230" s="17">
        <v>877.91000000000008</v>
      </c>
      <c r="H2230" s="27">
        <v>704.21999999999991</v>
      </c>
      <c r="I2230">
        <f>YEAR(Table1[[#This Row],[Date]])</f>
        <v>2023</v>
      </c>
      <c r="J2230" t="str">
        <f>"Q" &amp; ROUNDUP(MONTH(Table1[[#This Row],[Date]])/3, 0) &amp; "'" &amp; RIGHT(YEAR(Table1[[#This Row],[Date]]), 2)</f>
        <v>Q2'23</v>
      </c>
      <c r="K2230" t="str">
        <f>VLOOKUP(Table1[[#This Row],[Store ID]],Table3[[Store ID]:[City]],4,FALSE)</f>
        <v>Denver</v>
      </c>
      <c r="L2230" t="str">
        <f>VLOOKUP(Table1[[#This Row],[Product Code]],Table4[[Product Code]:[Brand]],5,FALSE)</f>
        <v>HP</v>
      </c>
      <c r="M2230" t="str">
        <f>VLOOKUP(Table1[[#This Row],[Product Code]],Table4[[Product Code]:[Product Category]],3,FALSE)</f>
        <v>Laptops</v>
      </c>
      <c r="N2230" t="str">
        <f>_xlfn.XLOOKUP(Table1[[#This Row],[Product Code]],Table4[Product Code],Table4[Subcategory])</f>
        <v>Ultrabooks</v>
      </c>
    </row>
    <row r="2231" spans="2:14" x14ac:dyDescent="0.3">
      <c r="B2231" s="26" t="s">
        <v>25</v>
      </c>
      <c r="C2231" s="26" t="str">
        <f>IF(_xlfn.XLOOKUP(TRIM(Table1[[#This Row],[Store ID]]), 'Stores Details'!B2233:B2252, 'Stores Details'!G2233:G2252, "") = "Inactive", "Yes", "No")</f>
        <v>No</v>
      </c>
      <c r="D2231" s="14" t="s">
        <v>39</v>
      </c>
      <c r="E2231" s="51">
        <v>45424</v>
      </c>
      <c r="F2231" s="14">
        <v>17</v>
      </c>
      <c r="G2231" s="17">
        <v>7202.39</v>
      </c>
      <c r="H2231" s="27">
        <v>4693.7000000000007</v>
      </c>
      <c r="I2231">
        <f>YEAR(Table1[[#This Row],[Date]])</f>
        <v>2024</v>
      </c>
      <c r="J2231" t="str">
        <f>"Q" &amp; ROUNDUP(MONTH(Table1[[#This Row],[Date]])/3, 0) &amp; "'" &amp; RIGHT(YEAR(Table1[[#This Row],[Date]]), 2)</f>
        <v>Q2'24</v>
      </c>
      <c r="K2231" t="str">
        <f>VLOOKUP(Table1[[#This Row],[Store ID]],Table3[[Store ID]:[City]],4,FALSE)</f>
        <v>Dallas</v>
      </c>
      <c r="L2231" t="str">
        <f>VLOOKUP(Table1[[#This Row],[Product Code]],Table4[[Product Code]:[Brand]],5,FALSE)</f>
        <v>Apple</v>
      </c>
      <c r="M2231" t="str">
        <f>VLOOKUP(Table1[[#This Row],[Product Code]],Table4[[Product Code]:[Product Category]],3,FALSE)</f>
        <v>Laptops</v>
      </c>
      <c r="N2231" t="str">
        <f>_xlfn.XLOOKUP(Table1[[#This Row],[Product Code]],Table4[Product Code],Table4[Subcategory])</f>
        <v>Ultrabooks</v>
      </c>
    </row>
    <row r="2232" spans="2:14" x14ac:dyDescent="0.3">
      <c r="B2232" s="26" t="s">
        <v>14</v>
      </c>
      <c r="C2232" s="26" t="str">
        <f>IF(_xlfn.XLOOKUP(TRIM(Table1[[#This Row],[Store ID]]), 'Stores Details'!B2234:B2253, 'Stores Details'!G2234:G2253, "") = "Inactive", "Yes", "No")</f>
        <v>No</v>
      </c>
      <c r="D2232" s="14" t="s">
        <v>61</v>
      </c>
      <c r="E2232" s="51">
        <v>45318</v>
      </c>
      <c r="F2232" s="14">
        <v>14</v>
      </c>
      <c r="G2232" s="17">
        <v>4961.88</v>
      </c>
      <c r="H2232" s="27">
        <v>3542.84</v>
      </c>
      <c r="I2232">
        <f>YEAR(Table1[[#This Row],[Date]])</f>
        <v>2024</v>
      </c>
      <c r="J2232" t="str">
        <f>"Q" &amp; ROUNDUP(MONTH(Table1[[#This Row],[Date]])/3, 0) &amp; "'" &amp; RIGHT(YEAR(Table1[[#This Row],[Date]]), 2)</f>
        <v>Q1'24</v>
      </c>
      <c r="K2232" t="str">
        <f>VLOOKUP(Table1[[#This Row],[Store ID]],Table3[[Store ID]:[City]],4,FALSE)</f>
        <v>Los Angeles</v>
      </c>
      <c r="L2232" t="str">
        <f>VLOOKUP(Table1[[#This Row],[Product Code]],Table4[[Product Code]:[Brand]],5,FALSE)</f>
        <v>VoltEdge</v>
      </c>
      <c r="M2232" t="str">
        <f>VLOOKUP(Table1[[#This Row],[Product Code]],Table4[[Product Code]:[Product Category]],3,FALSE)</f>
        <v>Headphones</v>
      </c>
      <c r="N2232" t="str">
        <f>_xlfn.XLOOKUP(Table1[[#This Row],[Product Code]],Table4[Product Code],Table4[Subcategory])</f>
        <v>Wired Headphones</v>
      </c>
    </row>
    <row r="2233" spans="2:14" x14ac:dyDescent="0.3">
      <c r="B2233" s="26" t="s">
        <v>16</v>
      </c>
      <c r="C2233" s="26" t="str">
        <f>IF(_xlfn.XLOOKUP(TRIM(Table1[[#This Row],[Store ID]]), 'Stores Details'!B2235:B2254, 'Stores Details'!G2235:G2254, "") = "Inactive", "Yes", "No")</f>
        <v>No</v>
      </c>
      <c r="D2233" s="14" t="s">
        <v>47</v>
      </c>
      <c r="E2233" s="51">
        <v>45406</v>
      </c>
      <c r="F2233" s="14">
        <v>20</v>
      </c>
      <c r="G2233" s="17">
        <v>26624.6</v>
      </c>
      <c r="H2233" s="27">
        <v>16614.2</v>
      </c>
      <c r="I2233">
        <f>YEAR(Table1[[#This Row],[Date]])</f>
        <v>2024</v>
      </c>
      <c r="J2233" t="str">
        <f>"Q" &amp; ROUNDUP(MONTH(Table1[[#This Row],[Date]])/3, 0) &amp; "'" &amp; RIGHT(YEAR(Table1[[#This Row],[Date]]), 2)</f>
        <v>Q2'24</v>
      </c>
      <c r="K2233" t="str">
        <f>VLOOKUP(Table1[[#This Row],[Store ID]],Table3[[Store ID]:[City]],4,FALSE)</f>
        <v>Chicago</v>
      </c>
      <c r="L2233" t="str">
        <f>VLOOKUP(Table1[[#This Row],[Product Code]],Table4[[Product Code]:[Brand]],5,FALSE)</f>
        <v>Sony</v>
      </c>
      <c r="M2233" t="str">
        <f>VLOOKUP(Table1[[#This Row],[Product Code]],Table4[[Product Code]:[Product Category]],3,FALSE)</f>
        <v>Accessories</v>
      </c>
      <c r="N2233" t="str">
        <f>_xlfn.XLOOKUP(Table1[[#This Row],[Product Code]],Table4[Product Code],Table4[Subcategory])</f>
        <v>Keyboards</v>
      </c>
    </row>
    <row r="2234" spans="2:14" x14ac:dyDescent="0.3">
      <c r="B2234" s="26" t="s">
        <v>21</v>
      </c>
      <c r="C2234" s="26" t="str">
        <f>IF(_xlfn.XLOOKUP(TRIM(Table1[[#This Row],[Store ID]]), 'Stores Details'!B2236:B2255, 'Stores Details'!G2236:G2255, "") = "Inactive", "Yes", "No")</f>
        <v>No</v>
      </c>
      <c r="D2234" s="14" t="s">
        <v>35</v>
      </c>
      <c r="E2234" s="51">
        <v>45518</v>
      </c>
      <c r="F2234" s="14">
        <v>15</v>
      </c>
      <c r="G2234" s="17">
        <v>5987.4000000000005</v>
      </c>
      <c r="H2234" s="27">
        <v>4524.5999999999995</v>
      </c>
      <c r="I2234">
        <f>YEAR(Table1[[#This Row],[Date]])</f>
        <v>2024</v>
      </c>
      <c r="J2234" t="str">
        <f>"Q" &amp; ROUNDUP(MONTH(Table1[[#This Row],[Date]])/3, 0) &amp; "'" &amp; RIGHT(YEAR(Table1[[#This Row],[Date]]), 2)</f>
        <v>Q3'24</v>
      </c>
      <c r="K2234" t="str">
        <f>VLOOKUP(Table1[[#This Row],[Store ID]],Table3[[Store ID]:[City]],4,FALSE)</f>
        <v>Raleigh</v>
      </c>
      <c r="L2234" t="str">
        <f>VLOOKUP(Table1[[#This Row],[Product Code]],Table4[[Product Code]:[Brand]],5,FALSE)</f>
        <v>Dell</v>
      </c>
      <c r="M2234" t="str">
        <f>VLOOKUP(Table1[[#This Row],[Product Code]],Table4[[Product Code]:[Product Category]],3,FALSE)</f>
        <v>Smart Gadgets</v>
      </c>
      <c r="N2234" t="str">
        <f>_xlfn.XLOOKUP(Table1[[#This Row],[Product Code]],Table4[Product Code],Table4[Subcategory])</f>
        <v>Streaming Devices</v>
      </c>
    </row>
    <row r="2235" spans="2:14" x14ac:dyDescent="0.3">
      <c r="B2235" s="26" t="s">
        <v>14</v>
      </c>
      <c r="C2235" s="26" t="str">
        <f>IF(_xlfn.XLOOKUP(TRIM(Table1[[#This Row],[Store ID]]), 'Stores Details'!B2237:B2256, 'Stores Details'!G2237:G2256, "") = "Inactive", "Yes", "No")</f>
        <v>No</v>
      </c>
      <c r="D2235" s="14" t="s">
        <v>39</v>
      </c>
      <c r="E2235" s="51">
        <v>45297</v>
      </c>
      <c r="F2235" s="14">
        <v>18</v>
      </c>
      <c r="G2235" s="17">
        <v>7626.06</v>
      </c>
      <c r="H2235" s="27">
        <v>4969.8</v>
      </c>
      <c r="I2235">
        <f>YEAR(Table1[[#This Row],[Date]])</f>
        <v>2024</v>
      </c>
      <c r="J2235" t="str">
        <f>"Q" &amp; ROUNDUP(MONTH(Table1[[#This Row],[Date]])/3, 0) &amp; "'" &amp; RIGHT(YEAR(Table1[[#This Row],[Date]]), 2)</f>
        <v>Q1'24</v>
      </c>
      <c r="K2235" t="str">
        <f>VLOOKUP(Table1[[#This Row],[Store ID]],Table3[[Store ID]:[City]],4,FALSE)</f>
        <v>Los Angeles</v>
      </c>
      <c r="L2235" t="str">
        <f>VLOOKUP(Table1[[#This Row],[Product Code]],Table4[[Product Code]:[Brand]],5,FALSE)</f>
        <v>Apple</v>
      </c>
      <c r="M2235" t="str">
        <f>VLOOKUP(Table1[[#This Row],[Product Code]],Table4[[Product Code]:[Product Category]],3,FALSE)</f>
        <v>Laptops</v>
      </c>
      <c r="N2235" t="str">
        <f>_xlfn.XLOOKUP(Table1[[#This Row],[Product Code]],Table4[Product Code],Table4[Subcategory])</f>
        <v>Ultrabooks</v>
      </c>
    </row>
    <row r="2236" spans="2:14" x14ac:dyDescent="0.3">
      <c r="B2236" s="26" t="s">
        <v>19</v>
      </c>
      <c r="C2236" s="26" t="str">
        <f>IF(_xlfn.XLOOKUP(TRIM(Table1[[#This Row],[Store ID]]), 'Stores Details'!B2238:B2257, 'Stores Details'!G2238:G2257, "") = "Inactive", "Yes", "No")</f>
        <v>No</v>
      </c>
      <c r="D2236" s="14" t="s">
        <v>70</v>
      </c>
      <c r="E2236" s="51">
        <v>45249</v>
      </c>
      <c r="F2236" s="14">
        <v>27</v>
      </c>
      <c r="G2236" s="17">
        <v>14670.720000000001</v>
      </c>
      <c r="H2236" s="27">
        <v>10437.66</v>
      </c>
      <c r="I2236">
        <f>YEAR(Table1[[#This Row],[Date]])</f>
        <v>2023</v>
      </c>
      <c r="J2236" t="str">
        <f>"Q" &amp; ROUNDUP(MONTH(Table1[[#This Row],[Date]])/3, 0) &amp; "'" &amp; RIGHT(YEAR(Table1[[#This Row],[Date]]), 2)</f>
        <v>Q4'23</v>
      </c>
      <c r="K2236" t="str">
        <f>VLOOKUP(Table1[[#This Row],[Store ID]],Table3[[Store ID]:[City]],4,FALSE)</f>
        <v>Honolulu</v>
      </c>
      <c r="L2236" t="str">
        <f>VLOOKUP(Table1[[#This Row],[Product Code]],Table4[[Product Code]:[Brand]],5,FALSE)</f>
        <v>VoltEdge</v>
      </c>
      <c r="M2236" t="str">
        <f>VLOOKUP(Table1[[#This Row],[Product Code]],Table4[[Product Code]:[Product Category]],3,FALSE)</f>
        <v>Headphones</v>
      </c>
      <c r="N2236" t="str">
        <f>_xlfn.XLOOKUP(Table1[[#This Row],[Product Code]],Table4[Product Code],Table4[Subcategory])</f>
        <v>Wireless Headphones</v>
      </c>
    </row>
    <row r="2237" spans="2:14" x14ac:dyDescent="0.3">
      <c r="B2237" s="26" t="s">
        <v>29</v>
      </c>
      <c r="C2237" s="26" t="str">
        <f>IF(_xlfn.XLOOKUP(TRIM(Table1[[#This Row],[Store ID]]), 'Stores Details'!B2239:B2258, 'Stores Details'!G2239:G2258, "") = "Inactive", "Yes", "No")</f>
        <v>No</v>
      </c>
      <c r="D2237" s="14" t="s">
        <v>58</v>
      </c>
      <c r="E2237" s="51">
        <v>45563</v>
      </c>
      <c r="F2237" s="14">
        <v>33</v>
      </c>
      <c r="G2237" s="17">
        <v>28976.31</v>
      </c>
      <c r="H2237" s="27">
        <v>19964.010000000002</v>
      </c>
      <c r="I2237">
        <f>YEAR(Table1[[#This Row],[Date]])</f>
        <v>2024</v>
      </c>
      <c r="J2237" t="str">
        <f>"Q" &amp; ROUNDUP(MONTH(Table1[[#This Row],[Date]])/3, 0) &amp; "'" &amp; RIGHT(YEAR(Table1[[#This Row],[Date]]), 2)</f>
        <v>Q3'24</v>
      </c>
      <c r="K2237" t="str">
        <f>VLOOKUP(Table1[[#This Row],[Store ID]],Table3[[Store ID]:[City]],4,FALSE)</f>
        <v>Kansas City</v>
      </c>
      <c r="L2237" t="str">
        <f>VLOOKUP(Table1[[#This Row],[Product Code]],Table4[[Product Code]:[Brand]],5,FALSE)</f>
        <v>Sony</v>
      </c>
      <c r="M2237" t="str">
        <f>VLOOKUP(Table1[[#This Row],[Product Code]],Table4[[Product Code]:[Product Category]],3,FALSE)</f>
        <v>Accessories</v>
      </c>
      <c r="N2237" t="str">
        <f>_xlfn.XLOOKUP(Table1[[#This Row],[Product Code]],Table4[Product Code],Table4[Subcategory])</f>
        <v>Chargers</v>
      </c>
    </row>
    <row r="2238" spans="2:14" x14ac:dyDescent="0.3">
      <c r="B2238" s="26" t="s">
        <v>18</v>
      </c>
      <c r="C2238" s="26" t="str">
        <f>IF(_xlfn.XLOOKUP(TRIM(Table1[[#This Row],[Store ID]]), 'Stores Details'!B2240:B2259, 'Stores Details'!G2240:G2259, "") = "Inactive", "Yes", "No")</f>
        <v>No</v>
      </c>
      <c r="D2238" s="14" t="s">
        <v>35</v>
      </c>
      <c r="E2238" s="51">
        <v>45481</v>
      </c>
      <c r="F2238" s="14">
        <v>19</v>
      </c>
      <c r="G2238" s="17">
        <v>7584.0400000000009</v>
      </c>
      <c r="H2238" s="27">
        <v>5731.16</v>
      </c>
      <c r="I2238">
        <f>YEAR(Table1[[#This Row],[Date]])</f>
        <v>2024</v>
      </c>
      <c r="J2238" t="str">
        <f>"Q" &amp; ROUNDUP(MONTH(Table1[[#This Row],[Date]])/3, 0) &amp; "'" &amp; RIGHT(YEAR(Table1[[#This Row],[Date]]), 2)</f>
        <v>Q3'24</v>
      </c>
      <c r="K2238" t="str">
        <f>VLOOKUP(Table1[[#This Row],[Store ID]],Table3[[Store ID]:[City]],4,FALSE)</f>
        <v>Minneapolis</v>
      </c>
      <c r="L2238" t="str">
        <f>VLOOKUP(Table1[[#This Row],[Product Code]],Table4[[Product Code]:[Brand]],5,FALSE)</f>
        <v>Dell</v>
      </c>
      <c r="M2238" t="str">
        <f>VLOOKUP(Table1[[#This Row],[Product Code]],Table4[[Product Code]:[Product Category]],3,FALSE)</f>
        <v>Smart Gadgets</v>
      </c>
      <c r="N2238" t="str">
        <f>_xlfn.XLOOKUP(Table1[[#This Row],[Product Code]],Table4[Product Code],Table4[Subcategory])</f>
        <v>Streaming Devices</v>
      </c>
    </row>
    <row r="2239" spans="2:14" x14ac:dyDescent="0.3">
      <c r="B2239" s="26" t="s">
        <v>29</v>
      </c>
      <c r="C2239" s="26" t="str">
        <f>IF(_xlfn.XLOOKUP(TRIM(Table1[[#This Row],[Store ID]]), 'Stores Details'!B2241:B2260, 'Stores Details'!G2241:G2260, "") = "Inactive", "Yes", "No")</f>
        <v>No</v>
      </c>
      <c r="D2239" s="14" t="s">
        <v>76</v>
      </c>
      <c r="E2239" s="51">
        <v>44965</v>
      </c>
      <c r="F2239" s="14">
        <v>30</v>
      </c>
      <c r="G2239" s="17">
        <v>6852.9000000000005</v>
      </c>
      <c r="H2239" s="27">
        <v>5476.8</v>
      </c>
      <c r="I2239">
        <f>YEAR(Table1[[#This Row],[Date]])</f>
        <v>2023</v>
      </c>
      <c r="J2239" t="str">
        <f>"Q" &amp; ROUNDUP(MONTH(Table1[[#This Row],[Date]])/3, 0) &amp; "'" &amp; RIGHT(YEAR(Table1[[#This Row],[Date]]), 2)</f>
        <v>Q1'23</v>
      </c>
      <c r="K2239" t="str">
        <f>VLOOKUP(Table1[[#This Row],[Store ID]],Table3[[Store ID]:[City]],4,FALSE)</f>
        <v>Kansas City</v>
      </c>
      <c r="L2239" t="str">
        <f>VLOOKUP(Table1[[#This Row],[Product Code]],Table4[[Product Code]:[Brand]],5,FALSE)</f>
        <v>ASUS</v>
      </c>
      <c r="M2239" t="str">
        <f>VLOOKUP(Table1[[#This Row],[Product Code]],Table4[[Product Code]:[Product Category]],3,FALSE)</f>
        <v>Laptops</v>
      </c>
      <c r="N2239" t="str">
        <f>_xlfn.XLOOKUP(Table1[[#This Row],[Product Code]],Table4[Product Code],Table4[Subcategory])</f>
        <v>Ultrabooks</v>
      </c>
    </row>
    <row r="2240" spans="2:14" x14ac:dyDescent="0.3">
      <c r="B2240" s="26" t="s">
        <v>23</v>
      </c>
      <c r="C2240" s="26" t="str">
        <f>IF(_xlfn.XLOOKUP(TRIM(Table1[[#This Row],[Store ID]]), 'Stores Details'!B2242:B2261, 'Stores Details'!G2242:G2261, "") = "Inactive", "Yes", "No")</f>
        <v>No</v>
      </c>
      <c r="D2240" s="14" t="s">
        <v>32</v>
      </c>
      <c r="E2240" s="51">
        <v>45608</v>
      </c>
      <c r="F2240" s="14">
        <v>25</v>
      </c>
      <c r="G2240" s="17">
        <v>4574.5</v>
      </c>
      <c r="H2240" s="27">
        <v>3475.25</v>
      </c>
      <c r="I2240">
        <f>YEAR(Table1[[#This Row],[Date]])</f>
        <v>2024</v>
      </c>
      <c r="J2240" t="str">
        <f>"Q" &amp; ROUNDUP(MONTH(Table1[[#This Row],[Date]])/3, 0) &amp; "'" &amp; RIGHT(YEAR(Table1[[#This Row],[Date]]), 2)</f>
        <v>Q4'24</v>
      </c>
      <c r="K2240" t="str">
        <f>VLOOKUP(Table1[[#This Row],[Store ID]],Table3[[Store ID]:[City]],4,FALSE)</f>
        <v>San Francisco</v>
      </c>
      <c r="L2240" t="str">
        <f>VLOOKUP(Table1[[#This Row],[Product Code]],Table4[[Product Code]:[Brand]],5,FALSE)</f>
        <v>Sony</v>
      </c>
      <c r="M2240" t="str">
        <f>VLOOKUP(Table1[[#This Row],[Product Code]],Table4[[Product Code]:[Product Category]],3,FALSE)</f>
        <v>Accessories</v>
      </c>
      <c r="N2240" t="str">
        <f>_xlfn.XLOOKUP(Table1[[#This Row],[Product Code]],Table4[Product Code],Table4[Subcategory])</f>
        <v>Chargers</v>
      </c>
    </row>
    <row r="2241" spans="2:14" x14ac:dyDescent="0.3">
      <c r="B2241" s="26" t="s">
        <v>28</v>
      </c>
      <c r="C2241" s="26" t="str">
        <f>IF(_xlfn.XLOOKUP(TRIM(Table1[[#This Row],[Store ID]]), 'Stores Details'!B2243:B2262, 'Stores Details'!G2243:G2262, "") = "Inactive", "Yes", "No")</f>
        <v>No</v>
      </c>
      <c r="D2241" s="14" t="s">
        <v>41</v>
      </c>
      <c r="E2241" s="51">
        <v>45436</v>
      </c>
      <c r="F2241" s="14">
        <v>3</v>
      </c>
      <c r="G2241" s="17">
        <v>1442.1</v>
      </c>
      <c r="H2241" s="27">
        <v>905.81999999999994</v>
      </c>
      <c r="I2241">
        <f>YEAR(Table1[[#This Row],[Date]])</f>
        <v>2024</v>
      </c>
      <c r="J2241" t="str">
        <f>"Q" &amp; ROUNDUP(MONTH(Table1[[#This Row],[Date]])/3, 0) &amp; "'" &amp; RIGHT(YEAR(Table1[[#This Row],[Date]]), 2)</f>
        <v>Q2'24</v>
      </c>
      <c r="K2241" t="str">
        <f>VLOOKUP(Table1[[#This Row],[Store ID]],Table3[[Store ID]:[City]],4,FALSE)</f>
        <v>Portland</v>
      </c>
      <c r="L2241" t="str">
        <f>VLOOKUP(Table1[[#This Row],[Product Code]],Table4[[Product Code]:[Brand]],5,FALSE)</f>
        <v>VoltEdge</v>
      </c>
      <c r="M2241" t="str">
        <f>VLOOKUP(Table1[[#This Row],[Product Code]],Table4[[Product Code]:[Product Category]],3,FALSE)</f>
        <v>Laptops</v>
      </c>
      <c r="N2241" t="str">
        <f>_xlfn.XLOOKUP(Table1[[#This Row],[Product Code]],Table4[Product Code],Table4[Subcategory])</f>
        <v>Gaming Laptops</v>
      </c>
    </row>
    <row r="2242" spans="2:14" x14ac:dyDescent="0.3">
      <c r="B2242" s="26" t="s">
        <v>25</v>
      </c>
      <c r="C2242" s="26" t="str">
        <f>IF(_xlfn.XLOOKUP(TRIM(Table1[[#This Row],[Store ID]]), 'Stores Details'!B2244:B2263, 'Stores Details'!G2244:G2263, "") = "Inactive", "Yes", "No")</f>
        <v>No</v>
      </c>
      <c r="D2242" s="14" t="s">
        <v>39</v>
      </c>
      <c r="E2242" s="51">
        <v>45557</v>
      </c>
      <c r="F2242" s="14">
        <v>20</v>
      </c>
      <c r="G2242" s="17">
        <v>8473.4</v>
      </c>
      <c r="H2242" s="27">
        <v>5522</v>
      </c>
      <c r="I2242">
        <f>YEAR(Table1[[#This Row],[Date]])</f>
        <v>2024</v>
      </c>
      <c r="J2242" t="str">
        <f>"Q" &amp; ROUNDUP(MONTH(Table1[[#This Row],[Date]])/3, 0) &amp; "'" &amp; RIGHT(YEAR(Table1[[#This Row],[Date]]), 2)</f>
        <v>Q3'24</v>
      </c>
      <c r="K2242" t="str">
        <f>VLOOKUP(Table1[[#This Row],[Store ID]],Table3[[Store ID]:[City]],4,FALSE)</f>
        <v>Dallas</v>
      </c>
      <c r="L2242" t="str">
        <f>VLOOKUP(Table1[[#This Row],[Product Code]],Table4[[Product Code]:[Brand]],5,FALSE)</f>
        <v>Apple</v>
      </c>
      <c r="M2242" t="str">
        <f>VLOOKUP(Table1[[#This Row],[Product Code]],Table4[[Product Code]:[Product Category]],3,FALSE)</f>
        <v>Laptops</v>
      </c>
      <c r="N2242" t="str">
        <f>_xlfn.XLOOKUP(Table1[[#This Row],[Product Code]],Table4[Product Code],Table4[Subcategory])</f>
        <v>Ultrabooks</v>
      </c>
    </row>
    <row r="2243" spans="2:14" x14ac:dyDescent="0.3">
      <c r="B2243" s="26" t="s">
        <v>21</v>
      </c>
      <c r="C2243" s="26" t="str">
        <f>IF(_xlfn.XLOOKUP(TRIM(Table1[[#This Row],[Store ID]]), 'Stores Details'!B2245:B2264, 'Stores Details'!G2245:G2264, "") = "Inactive", "Yes", "No")</f>
        <v>No</v>
      </c>
      <c r="D2243" s="14" t="s">
        <v>36</v>
      </c>
      <c r="E2243" s="51">
        <v>45476</v>
      </c>
      <c r="F2243" s="14">
        <v>4</v>
      </c>
      <c r="G2243" s="17">
        <v>2919.92</v>
      </c>
      <c r="H2243" s="27">
        <v>2355.96</v>
      </c>
      <c r="I2243">
        <f>YEAR(Table1[[#This Row],[Date]])</f>
        <v>2024</v>
      </c>
      <c r="J2243" t="str">
        <f>"Q" &amp; ROUNDUP(MONTH(Table1[[#This Row],[Date]])/3, 0) &amp; "'" &amp; RIGHT(YEAR(Table1[[#This Row],[Date]]), 2)</f>
        <v>Q3'24</v>
      </c>
      <c r="K2243" t="str">
        <f>VLOOKUP(Table1[[#This Row],[Store ID]],Table3[[Store ID]:[City]],4,FALSE)</f>
        <v>Raleigh</v>
      </c>
      <c r="L2243" t="str">
        <f>VLOOKUP(Table1[[#This Row],[Product Code]],Table4[[Product Code]:[Brand]],5,FALSE)</f>
        <v>VoltEdge</v>
      </c>
      <c r="M2243" t="str">
        <f>VLOOKUP(Table1[[#This Row],[Product Code]],Table4[[Product Code]:[Product Category]],3,FALSE)</f>
        <v>Gaming Consoles</v>
      </c>
      <c r="N2243" t="str">
        <f>_xlfn.XLOOKUP(Table1[[#This Row],[Product Code]],Table4[Product Code],Table4[Subcategory])</f>
        <v>VR Headsets</v>
      </c>
    </row>
    <row r="2244" spans="2:14" x14ac:dyDescent="0.3">
      <c r="B2244" s="26" t="s">
        <v>19</v>
      </c>
      <c r="C2244" s="26" t="str">
        <f>IF(_xlfn.XLOOKUP(TRIM(Table1[[#This Row],[Store ID]]), 'Stores Details'!B2246:B2265, 'Stores Details'!G2246:G2265, "") = "Inactive", "Yes", "No")</f>
        <v>No</v>
      </c>
      <c r="D2244" s="14" t="s">
        <v>76</v>
      </c>
      <c r="E2244" s="51">
        <v>45541</v>
      </c>
      <c r="F2244" s="14">
        <v>7</v>
      </c>
      <c r="G2244" s="17">
        <v>1599.01</v>
      </c>
      <c r="H2244" s="27">
        <v>1277.92</v>
      </c>
      <c r="I2244">
        <f>YEAR(Table1[[#This Row],[Date]])</f>
        <v>2024</v>
      </c>
      <c r="J2244" t="str">
        <f>"Q" &amp; ROUNDUP(MONTH(Table1[[#This Row],[Date]])/3, 0) &amp; "'" &amp; RIGHT(YEAR(Table1[[#This Row],[Date]]), 2)</f>
        <v>Q3'24</v>
      </c>
      <c r="K2244" t="str">
        <f>VLOOKUP(Table1[[#This Row],[Store ID]],Table3[[Store ID]:[City]],4,FALSE)</f>
        <v>Honolulu</v>
      </c>
      <c r="L2244" t="str">
        <f>VLOOKUP(Table1[[#This Row],[Product Code]],Table4[[Product Code]:[Brand]],5,FALSE)</f>
        <v>ASUS</v>
      </c>
      <c r="M2244" t="str">
        <f>VLOOKUP(Table1[[#This Row],[Product Code]],Table4[[Product Code]:[Product Category]],3,FALSE)</f>
        <v>Laptops</v>
      </c>
      <c r="N2244" t="str">
        <f>_xlfn.XLOOKUP(Table1[[#This Row],[Product Code]],Table4[Product Code],Table4[Subcategory])</f>
        <v>Ultrabooks</v>
      </c>
    </row>
    <row r="2245" spans="2:14" x14ac:dyDescent="0.3">
      <c r="B2245" s="26" t="s">
        <v>14</v>
      </c>
      <c r="C2245" s="26" t="str">
        <f>IF(_xlfn.XLOOKUP(TRIM(Table1[[#This Row],[Store ID]]), 'Stores Details'!B2247:B2266, 'Stores Details'!G2247:G2266, "") = "Inactive", "Yes", "No")</f>
        <v>No</v>
      </c>
      <c r="D2245" s="14" t="s">
        <v>44</v>
      </c>
      <c r="E2245" s="51">
        <v>45599</v>
      </c>
      <c r="F2245" s="14">
        <v>25</v>
      </c>
      <c r="G2245" s="17">
        <v>23676.25</v>
      </c>
      <c r="H2245" s="27">
        <v>16684.5</v>
      </c>
      <c r="I2245">
        <f>YEAR(Table1[[#This Row],[Date]])</f>
        <v>2024</v>
      </c>
      <c r="J2245" t="str">
        <f>"Q" &amp; ROUNDUP(MONTH(Table1[[#This Row],[Date]])/3, 0) &amp; "'" &amp; RIGHT(YEAR(Table1[[#This Row],[Date]]), 2)</f>
        <v>Q4'24</v>
      </c>
      <c r="K2245" t="str">
        <f>VLOOKUP(Table1[[#This Row],[Store ID]],Table3[[Store ID]:[City]],4,FALSE)</f>
        <v>Los Angeles</v>
      </c>
      <c r="L2245" t="str">
        <f>VLOOKUP(Table1[[#This Row],[Product Code]],Table4[[Product Code]:[Brand]],5,FALSE)</f>
        <v>Bose</v>
      </c>
      <c r="M2245" t="str">
        <f>VLOOKUP(Table1[[#This Row],[Product Code]],Table4[[Product Code]:[Product Category]],3,FALSE)</f>
        <v>Accessories</v>
      </c>
      <c r="N2245" t="str">
        <f>_xlfn.XLOOKUP(Table1[[#This Row],[Product Code]],Table4[Product Code],Table4[Subcategory])</f>
        <v>Keyboards</v>
      </c>
    </row>
    <row r="2246" spans="2:14" x14ac:dyDescent="0.3">
      <c r="B2246" s="26" t="s">
        <v>23</v>
      </c>
      <c r="C2246" s="26" t="str">
        <f>IF(_xlfn.XLOOKUP(TRIM(Table1[[#This Row],[Store ID]]), 'Stores Details'!B2248:B2267, 'Stores Details'!G2248:G2267, "") = "Inactive", "Yes", "No")</f>
        <v>No</v>
      </c>
      <c r="D2246" s="14" t="s">
        <v>39</v>
      </c>
      <c r="E2246" s="51">
        <v>45304</v>
      </c>
      <c r="F2246" s="14">
        <v>11</v>
      </c>
      <c r="G2246" s="17">
        <v>4660.37</v>
      </c>
      <c r="H2246" s="27">
        <v>3037.1000000000004</v>
      </c>
      <c r="I2246">
        <f>YEAR(Table1[[#This Row],[Date]])</f>
        <v>2024</v>
      </c>
      <c r="J2246" t="str">
        <f>"Q" &amp; ROUNDUP(MONTH(Table1[[#This Row],[Date]])/3, 0) &amp; "'" &amp; RIGHT(YEAR(Table1[[#This Row],[Date]]), 2)</f>
        <v>Q1'24</v>
      </c>
      <c r="K2246" t="str">
        <f>VLOOKUP(Table1[[#This Row],[Store ID]],Table3[[Store ID]:[City]],4,FALSE)</f>
        <v>San Francisco</v>
      </c>
      <c r="L2246" t="str">
        <f>VLOOKUP(Table1[[#This Row],[Product Code]],Table4[[Product Code]:[Brand]],5,FALSE)</f>
        <v>Apple</v>
      </c>
      <c r="M2246" t="str">
        <f>VLOOKUP(Table1[[#This Row],[Product Code]],Table4[[Product Code]:[Product Category]],3,FALSE)</f>
        <v>Laptops</v>
      </c>
      <c r="N2246" t="str">
        <f>_xlfn.XLOOKUP(Table1[[#This Row],[Product Code]],Table4[Product Code],Table4[Subcategory])</f>
        <v>Ultrabooks</v>
      </c>
    </row>
    <row r="2247" spans="2:14" x14ac:dyDescent="0.3">
      <c r="B2247" s="26" t="s">
        <v>14</v>
      </c>
      <c r="C2247" s="26" t="str">
        <f>IF(_xlfn.XLOOKUP(TRIM(Table1[[#This Row],[Store ID]]), 'Stores Details'!B2249:B2268, 'Stores Details'!G2249:G2268, "") = "Inactive", "Yes", "No")</f>
        <v>No</v>
      </c>
      <c r="D2247" s="14" t="s">
        <v>33</v>
      </c>
      <c r="E2247" s="51">
        <v>45588</v>
      </c>
      <c r="F2247" s="14">
        <v>23</v>
      </c>
      <c r="G2247" s="17">
        <v>5442.0300000000007</v>
      </c>
      <c r="H2247" s="27">
        <v>4212.91</v>
      </c>
      <c r="I2247">
        <f>YEAR(Table1[[#This Row],[Date]])</f>
        <v>2024</v>
      </c>
      <c r="J2247" t="str">
        <f>"Q" &amp; ROUNDUP(MONTH(Table1[[#This Row],[Date]])/3, 0) &amp; "'" &amp; RIGHT(YEAR(Table1[[#This Row],[Date]]), 2)</f>
        <v>Q4'24</v>
      </c>
      <c r="K2247" t="str">
        <f>VLOOKUP(Table1[[#This Row],[Store ID]],Table3[[Store ID]:[City]],4,FALSE)</f>
        <v>Los Angeles</v>
      </c>
      <c r="L2247" t="str">
        <f>VLOOKUP(Table1[[#This Row],[Product Code]],Table4[[Product Code]:[Brand]],5,FALSE)</f>
        <v>VoltEdge</v>
      </c>
      <c r="M2247" t="str">
        <f>VLOOKUP(Table1[[#This Row],[Product Code]],Table4[[Product Code]:[Product Category]],3,FALSE)</f>
        <v>Headphones</v>
      </c>
      <c r="N2247" t="str">
        <f>_xlfn.XLOOKUP(Table1[[#This Row],[Product Code]],Table4[Product Code],Table4[Subcategory])</f>
        <v>Wired Headphones</v>
      </c>
    </row>
    <row r="2248" spans="2:14" x14ac:dyDescent="0.3">
      <c r="B2248" s="26" t="s">
        <v>14</v>
      </c>
      <c r="C2248" s="26" t="str">
        <f>IF(_xlfn.XLOOKUP(TRIM(Table1[[#This Row],[Store ID]]), 'Stores Details'!B2250:B2269, 'Stores Details'!G2250:G2269, "") = "Inactive", "Yes", "No")</f>
        <v>No</v>
      </c>
      <c r="D2248" s="14" t="s">
        <v>44</v>
      </c>
      <c r="E2248" s="51">
        <v>45587</v>
      </c>
      <c r="F2248" s="14">
        <v>25</v>
      </c>
      <c r="G2248" s="17">
        <v>23676.25</v>
      </c>
      <c r="H2248" s="27">
        <v>16684.5</v>
      </c>
      <c r="I2248">
        <f>YEAR(Table1[[#This Row],[Date]])</f>
        <v>2024</v>
      </c>
      <c r="J2248" t="str">
        <f>"Q" &amp; ROUNDUP(MONTH(Table1[[#This Row],[Date]])/3, 0) &amp; "'" &amp; RIGHT(YEAR(Table1[[#This Row],[Date]]), 2)</f>
        <v>Q4'24</v>
      </c>
      <c r="K2248" t="str">
        <f>VLOOKUP(Table1[[#This Row],[Store ID]],Table3[[Store ID]:[City]],4,FALSE)</f>
        <v>Los Angeles</v>
      </c>
      <c r="L2248" t="str">
        <f>VLOOKUP(Table1[[#This Row],[Product Code]],Table4[[Product Code]:[Brand]],5,FALSE)</f>
        <v>Bose</v>
      </c>
      <c r="M2248" t="str">
        <f>VLOOKUP(Table1[[#This Row],[Product Code]],Table4[[Product Code]:[Product Category]],3,FALSE)</f>
        <v>Accessories</v>
      </c>
      <c r="N2248" t="str">
        <f>_xlfn.XLOOKUP(Table1[[#This Row],[Product Code]],Table4[Product Code],Table4[Subcategory])</f>
        <v>Keyboards</v>
      </c>
    </row>
    <row r="2249" spans="2:14" x14ac:dyDescent="0.3">
      <c r="B2249" s="26" t="s">
        <v>14</v>
      </c>
      <c r="C2249" s="26" t="str">
        <f>IF(_xlfn.XLOOKUP(TRIM(Table1[[#This Row],[Store ID]]), 'Stores Details'!B2251:B2270, 'Stores Details'!G2251:G2270, "") = "Inactive", "Yes", "No")</f>
        <v>No</v>
      </c>
      <c r="D2249" s="14" t="s">
        <v>63</v>
      </c>
      <c r="E2249" s="51">
        <v>44946</v>
      </c>
      <c r="F2249" s="14">
        <v>22</v>
      </c>
      <c r="G2249" s="17">
        <v>7301.36</v>
      </c>
      <c r="H2249" s="27">
        <v>4349.62</v>
      </c>
      <c r="I2249">
        <f>YEAR(Table1[[#This Row],[Date]])</f>
        <v>2023</v>
      </c>
      <c r="J2249" t="str">
        <f>"Q" &amp; ROUNDUP(MONTH(Table1[[#This Row],[Date]])/3, 0) &amp; "'" &amp; RIGHT(YEAR(Table1[[#This Row],[Date]]), 2)</f>
        <v>Q1'23</v>
      </c>
      <c r="K2249" t="str">
        <f>VLOOKUP(Table1[[#This Row],[Store ID]],Table3[[Store ID]:[City]],4,FALSE)</f>
        <v>Los Angeles</v>
      </c>
      <c r="L2249" t="str">
        <f>VLOOKUP(Table1[[#This Row],[Product Code]],Table4[[Product Code]:[Brand]],5,FALSE)</f>
        <v>Samsung</v>
      </c>
      <c r="M2249" t="str">
        <f>VLOOKUP(Table1[[#This Row],[Product Code]],Table4[[Product Code]:[Product Category]],3,FALSE)</f>
        <v>Laptops</v>
      </c>
      <c r="N2249" t="str">
        <f>_xlfn.XLOOKUP(Table1[[#This Row],[Product Code]],Table4[Product Code],Table4[Subcategory])</f>
        <v>Gaming Laptops</v>
      </c>
    </row>
    <row r="2250" spans="2:14" x14ac:dyDescent="0.3">
      <c r="B2250" s="26" t="s">
        <v>14</v>
      </c>
      <c r="C2250" s="26" t="str">
        <f>IF(_xlfn.XLOOKUP(TRIM(Table1[[#This Row],[Store ID]]), 'Stores Details'!B2252:B2271, 'Stores Details'!G2252:G2271, "") = "Inactive", "Yes", "No")</f>
        <v>No</v>
      </c>
      <c r="D2250" s="14" t="s">
        <v>46</v>
      </c>
      <c r="E2250" s="51">
        <v>45352</v>
      </c>
      <c r="F2250" s="14">
        <v>29</v>
      </c>
      <c r="G2250" s="17">
        <v>25618.6</v>
      </c>
      <c r="H2250" s="27">
        <v>17530.21</v>
      </c>
      <c r="I2250">
        <f>YEAR(Table1[[#This Row],[Date]])</f>
        <v>2024</v>
      </c>
      <c r="J2250" t="str">
        <f>"Q" &amp; ROUNDUP(MONTH(Table1[[#This Row],[Date]])/3, 0) &amp; "'" &amp; RIGHT(YEAR(Table1[[#This Row],[Date]]), 2)</f>
        <v>Q1'24</v>
      </c>
      <c r="K2250" t="str">
        <f>VLOOKUP(Table1[[#This Row],[Store ID]],Table3[[Store ID]:[City]],4,FALSE)</f>
        <v>Los Angeles</v>
      </c>
      <c r="L2250" t="str">
        <f>VLOOKUP(Table1[[#This Row],[Product Code]],Table4[[Product Code]:[Brand]],5,FALSE)</f>
        <v>Bose</v>
      </c>
      <c r="M2250" t="str">
        <f>VLOOKUP(Table1[[#This Row],[Product Code]],Table4[[Product Code]:[Product Category]],3,FALSE)</f>
        <v>Headphones</v>
      </c>
      <c r="N2250" t="str">
        <f>_xlfn.XLOOKUP(Table1[[#This Row],[Product Code]],Table4[Product Code],Table4[Subcategory])</f>
        <v>Wireless Headphones</v>
      </c>
    </row>
    <row r="2251" spans="2:14" x14ac:dyDescent="0.3">
      <c r="B2251" s="26" t="s">
        <v>23</v>
      </c>
      <c r="C2251" s="26" t="str">
        <f>IF(_xlfn.XLOOKUP(TRIM(Table1[[#This Row],[Store ID]]), 'Stores Details'!B2253:B2272, 'Stores Details'!G2253:G2272, "") = "Inactive", "Yes", "No")</f>
        <v>No</v>
      </c>
      <c r="D2251" s="14" t="s">
        <v>39</v>
      </c>
      <c r="E2251" s="51">
        <v>45539</v>
      </c>
      <c r="F2251" s="14">
        <v>17</v>
      </c>
      <c r="G2251" s="17">
        <v>7202.39</v>
      </c>
      <c r="H2251" s="27">
        <v>4693.7000000000007</v>
      </c>
      <c r="I2251">
        <f>YEAR(Table1[[#This Row],[Date]])</f>
        <v>2024</v>
      </c>
      <c r="J2251" t="str">
        <f>"Q" &amp; ROUNDUP(MONTH(Table1[[#This Row],[Date]])/3, 0) &amp; "'" &amp; RIGHT(YEAR(Table1[[#This Row],[Date]]), 2)</f>
        <v>Q3'24</v>
      </c>
      <c r="K2251" t="str">
        <f>VLOOKUP(Table1[[#This Row],[Store ID]],Table3[[Store ID]:[City]],4,FALSE)</f>
        <v>San Francisco</v>
      </c>
      <c r="L2251" t="str">
        <f>VLOOKUP(Table1[[#This Row],[Product Code]],Table4[[Product Code]:[Brand]],5,FALSE)</f>
        <v>Apple</v>
      </c>
      <c r="M2251" t="str">
        <f>VLOOKUP(Table1[[#This Row],[Product Code]],Table4[[Product Code]:[Product Category]],3,FALSE)</f>
        <v>Laptops</v>
      </c>
      <c r="N2251" t="str">
        <f>_xlfn.XLOOKUP(Table1[[#This Row],[Product Code]],Table4[Product Code],Table4[Subcategory])</f>
        <v>Ultrabooks</v>
      </c>
    </row>
    <row r="2252" spans="2:14" x14ac:dyDescent="0.3">
      <c r="B2252" s="26" t="s">
        <v>25</v>
      </c>
      <c r="C2252" s="26" t="str">
        <f>IF(_xlfn.XLOOKUP(TRIM(Table1[[#This Row],[Store ID]]), 'Stores Details'!B2254:B2273, 'Stores Details'!G2254:G2273, "") = "Inactive", "Yes", "No")</f>
        <v>No</v>
      </c>
      <c r="D2252" s="14" t="s">
        <v>35</v>
      </c>
      <c r="E2252" s="51">
        <v>45465</v>
      </c>
      <c r="F2252" s="14">
        <v>16</v>
      </c>
      <c r="G2252" s="17">
        <v>6386.56</v>
      </c>
      <c r="H2252" s="27">
        <v>4826.24</v>
      </c>
      <c r="I2252">
        <f>YEAR(Table1[[#This Row],[Date]])</f>
        <v>2024</v>
      </c>
      <c r="J2252" t="str">
        <f>"Q" &amp; ROUNDUP(MONTH(Table1[[#This Row],[Date]])/3, 0) &amp; "'" &amp; RIGHT(YEAR(Table1[[#This Row],[Date]]), 2)</f>
        <v>Q2'24</v>
      </c>
      <c r="K2252" t="str">
        <f>VLOOKUP(Table1[[#This Row],[Store ID]],Table3[[Store ID]:[City]],4,FALSE)</f>
        <v>Dallas</v>
      </c>
      <c r="L2252" t="str">
        <f>VLOOKUP(Table1[[#This Row],[Product Code]],Table4[[Product Code]:[Brand]],5,FALSE)</f>
        <v>Dell</v>
      </c>
      <c r="M2252" t="str">
        <f>VLOOKUP(Table1[[#This Row],[Product Code]],Table4[[Product Code]:[Product Category]],3,FALSE)</f>
        <v>Smart Gadgets</v>
      </c>
      <c r="N2252" t="str">
        <f>_xlfn.XLOOKUP(Table1[[#This Row],[Product Code]],Table4[Product Code],Table4[Subcategory])</f>
        <v>Streaming Devices</v>
      </c>
    </row>
    <row r="2253" spans="2:14" x14ac:dyDescent="0.3">
      <c r="B2253" s="26" t="s">
        <v>14</v>
      </c>
      <c r="C2253" s="26" t="str">
        <f>IF(_xlfn.XLOOKUP(TRIM(Table1[[#This Row],[Store ID]]), 'Stores Details'!B2255:B2274, 'Stores Details'!G2255:G2274, "") = "Inactive", "Yes", "No")</f>
        <v>No</v>
      </c>
      <c r="D2253" s="14" t="s">
        <v>53</v>
      </c>
      <c r="E2253" s="51">
        <v>45083</v>
      </c>
      <c r="F2253" s="14">
        <v>3</v>
      </c>
      <c r="G2253" s="17">
        <v>239.43</v>
      </c>
      <c r="H2253" s="27">
        <v>192.06</v>
      </c>
      <c r="I2253">
        <f>YEAR(Table1[[#This Row],[Date]])</f>
        <v>2023</v>
      </c>
      <c r="J2253" t="str">
        <f>"Q" &amp; ROUNDUP(MONTH(Table1[[#This Row],[Date]])/3, 0) &amp; "'" &amp; RIGHT(YEAR(Table1[[#This Row],[Date]]), 2)</f>
        <v>Q2'23</v>
      </c>
      <c r="K2253" t="str">
        <f>VLOOKUP(Table1[[#This Row],[Store ID]],Table3[[Store ID]:[City]],4,FALSE)</f>
        <v>Los Angeles</v>
      </c>
      <c r="L2253" t="str">
        <f>VLOOKUP(Table1[[#This Row],[Product Code]],Table4[[Product Code]:[Brand]],5,FALSE)</f>
        <v>HP</v>
      </c>
      <c r="M2253" t="str">
        <f>VLOOKUP(Table1[[#This Row],[Product Code]],Table4[[Product Code]:[Product Category]],3,FALSE)</f>
        <v>Laptops</v>
      </c>
      <c r="N2253" t="str">
        <f>_xlfn.XLOOKUP(Table1[[#This Row],[Product Code]],Table4[Product Code],Table4[Subcategory])</f>
        <v>Ultrabooks</v>
      </c>
    </row>
    <row r="2254" spans="2:14" x14ac:dyDescent="0.3">
      <c r="B2254" s="26" t="s">
        <v>18</v>
      </c>
      <c r="C2254" s="26" t="str">
        <f>IF(_xlfn.XLOOKUP(TRIM(Table1[[#This Row],[Store ID]]), 'Stores Details'!B2256:B2275, 'Stores Details'!G2256:G2275, "") = "Inactive", "Yes", "No")</f>
        <v>No</v>
      </c>
      <c r="D2254" s="14" t="s">
        <v>39</v>
      </c>
      <c r="E2254" s="51">
        <v>45356</v>
      </c>
      <c r="F2254" s="14">
        <v>23</v>
      </c>
      <c r="G2254" s="17">
        <v>9744.41</v>
      </c>
      <c r="H2254" s="27">
        <v>6350.3</v>
      </c>
      <c r="I2254">
        <f>YEAR(Table1[[#This Row],[Date]])</f>
        <v>2024</v>
      </c>
      <c r="J2254" t="str">
        <f>"Q" &amp; ROUNDUP(MONTH(Table1[[#This Row],[Date]])/3, 0) &amp; "'" &amp; RIGHT(YEAR(Table1[[#This Row],[Date]]), 2)</f>
        <v>Q1'24</v>
      </c>
      <c r="K2254" t="str">
        <f>VLOOKUP(Table1[[#This Row],[Store ID]],Table3[[Store ID]:[City]],4,FALSE)</f>
        <v>Minneapolis</v>
      </c>
      <c r="L2254" t="str">
        <f>VLOOKUP(Table1[[#This Row],[Product Code]],Table4[[Product Code]:[Brand]],5,FALSE)</f>
        <v>Apple</v>
      </c>
      <c r="M2254" t="str">
        <f>VLOOKUP(Table1[[#This Row],[Product Code]],Table4[[Product Code]:[Product Category]],3,FALSE)</f>
        <v>Laptops</v>
      </c>
      <c r="N2254" t="str">
        <f>_xlfn.XLOOKUP(Table1[[#This Row],[Product Code]],Table4[Product Code],Table4[Subcategory])</f>
        <v>Ultrabooks</v>
      </c>
    </row>
    <row r="2255" spans="2:14" x14ac:dyDescent="0.3">
      <c r="B2255" s="26" t="s">
        <v>20</v>
      </c>
      <c r="C2255" s="26" t="str">
        <f>IF(_xlfn.XLOOKUP(TRIM(Table1[[#This Row],[Store ID]]), 'Stores Details'!B2257:B2276, 'Stores Details'!G2257:G2276, "") = "Inactive", "Yes", "No")</f>
        <v>No</v>
      </c>
      <c r="D2255" s="14" t="s">
        <v>74</v>
      </c>
      <c r="E2255" s="51">
        <v>45181</v>
      </c>
      <c r="F2255" s="14">
        <v>8</v>
      </c>
      <c r="G2255" s="17">
        <v>9048.8799999999992</v>
      </c>
      <c r="H2255" s="27">
        <v>7511.6</v>
      </c>
      <c r="I2255">
        <f>YEAR(Table1[[#This Row],[Date]])</f>
        <v>2023</v>
      </c>
      <c r="J2255" t="str">
        <f>"Q" &amp; ROUNDUP(MONTH(Table1[[#This Row],[Date]])/3, 0) &amp; "'" &amp; RIGHT(YEAR(Table1[[#This Row],[Date]]), 2)</f>
        <v>Q3'23</v>
      </c>
      <c r="K2255" t="str">
        <f>VLOOKUP(Table1[[#This Row],[Store ID]],Table3[[Store ID]:[City]],4,FALSE)</f>
        <v>Denver</v>
      </c>
      <c r="L2255" t="str">
        <f>VLOOKUP(Table1[[#This Row],[Product Code]],Table4[[Product Code]:[Brand]],5,FALSE)</f>
        <v>VoltEdge</v>
      </c>
      <c r="M2255" t="str">
        <f>VLOOKUP(Table1[[#This Row],[Product Code]],Table4[[Product Code]:[Product Category]],3,FALSE)</f>
        <v>Gaming Consoles</v>
      </c>
      <c r="N2255" t="str">
        <f>_xlfn.XLOOKUP(Table1[[#This Row],[Product Code]],Table4[Product Code],Table4[Subcategory])</f>
        <v>Gaming Headsets</v>
      </c>
    </row>
    <row r="2256" spans="2:14" x14ac:dyDescent="0.3">
      <c r="B2256" s="26" t="s">
        <v>21</v>
      </c>
      <c r="C2256" s="26" t="str">
        <f>IF(_xlfn.XLOOKUP(TRIM(Table1[[#This Row],[Store ID]]), 'Stores Details'!B2258:B2277, 'Stores Details'!G2258:G2277, "") = "Inactive", "Yes", "No")</f>
        <v>No</v>
      </c>
      <c r="D2256" s="14" t="s">
        <v>35</v>
      </c>
      <c r="E2256" s="51">
        <v>45463</v>
      </c>
      <c r="F2256" s="14">
        <v>14</v>
      </c>
      <c r="G2256" s="17">
        <v>5588.2400000000007</v>
      </c>
      <c r="H2256" s="27">
        <v>4222.96</v>
      </c>
      <c r="I2256">
        <f>YEAR(Table1[[#This Row],[Date]])</f>
        <v>2024</v>
      </c>
      <c r="J2256" t="str">
        <f>"Q" &amp; ROUNDUP(MONTH(Table1[[#This Row],[Date]])/3, 0) &amp; "'" &amp; RIGHT(YEAR(Table1[[#This Row],[Date]]), 2)</f>
        <v>Q2'24</v>
      </c>
      <c r="K2256" t="str">
        <f>VLOOKUP(Table1[[#This Row],[Store ID]],Table3[[Store ID]:[City]],4,FALSE)</f>
        <v>Raleigh</v>
      </c>
      <c r="L2256" t="str">
        <f>VLOOKUP(Table1[[#This Row],[Product Code]],Table4[[Product Code]:[Brand]],5,FALSE)</f>
        <v>Dell</v>
      </c>
      <c r="M2256" t="str">
        <f>VLOOKUP(Table1[[#This Row],[Product Code]],Table4[[Product Code]:[Product Category]],3,FALSE)</f>
        <v>Smart Gadgets</v>
      </c>
      <c r="N2256" t="str">
        <f>_xlfn.XLOOKUP(Table1[[#This Row],[Product Code]],Table4[Product Code],Table4[Subcategory])</f>
        <v>Streaming Devices</v>
      </c>
    </row>
    <row r="2257" spans="2:14" x14ac:dyDescent="0.3">
      <c r="B2257" s="26" t="s">
        <v>27</v>
      </c>
      <c r="C2257" s="26" t="str">
        <f>IF(_xlfn.XLOOKUP(TRIM(Table1[[#This Row],[Store ID]]), 'Stores Details'!B2259:B2278, 'Stores Details'!G2259:G2278, "") = "Inactive", "Yes", "No")</f>
        <v>No</v>
      </c>
      <c r="D2257" s="14" t="s">
        <v>31</v>
      </c>
      <c r="E2257" s="51">
        <v>45358</v>
      </c>
      <c r="F2257" s="14">
        <v>16</v>
      </c>
      <c r="G2257" s="17">
        <v>9715.68</v>
      </c>
      <c r="H2257" s="27">
        <v>5957.44</v>
      </c>
      <c r="I2257">
        <f>YEAR(Table1[[#This Row],[Date]])</f>
        <v>2024</v>
      </c>
      <c r="J2257" t="str">
        <f>"Q" &amp; ROUNDUP(MONTH(Table1[[#This Row],[Date]])/3, 0) &amp; "'" &amp; RIGHT(YEAR(Table1[[#This Row],[Date]]), 2)</f>
        <v>Q1'24</v>
      </c>
      <c r="K2257" t="str">
        <f>VLOOKUP(Table1[[#This Row],[Store ID]],Table3[[Store ID]:[City]],4,FALSE)</f>
        <v>New York</v>
      </c>
      <c r="L2257" t="str">
        <f>VLOOKUP(Table1[[#This Row],[Product Code]],Table4[[Product Code]:[Brand]],5,FALSE)</f>
        <v>VoltEdge</v>
      </c>
      <c r="M2257" t="str">
        <f>VLOOKUP(Table1[[#This Row],[Product Code]],Table4[[Product Code]:[Product Category]],3,FALSE)</f>
        <v>Laptops</v>
      </c>
      <c r="N2257" t="str">
        <f>_xlfn.XLOOKUP(Table1[[#This Row],[Product Code]],Table4[Product Code],Table4[Subcategory])</f>
        <v>Ultrabooks</v>
      </c>
    </row>
    <row r="2258" spans="2:14" x14ac:dyDescent="0.3">
      <c r="B2258" s="26" t="s">
        <v>25</v>
      </c>
      <c r="C2258" s="26" t="str">
        <f>IF(_xlfn.XLOOKUP(TRIM(Table1[[#This Row],[Store ID]]), 'Stores Details'!B2260:B2279, 'Stores Details'!G2260:G2279, "") = "Inactive", "Yes", "No")</f>
        <v>No</v>
      </c>
      <c r="D2258" s="14" t="s">
        <v>38</v>
      </c>
      <c r="E2258" s="51">
        <v>45453</v>
      </c>
      <c r="F2258" s="14">
        <v>8</v>
      </c>
      <c r="G2258" s="17">
        <v>9365.1200000000008</v>
      </c>
      <c r="H2258" s="27">
        <v>7481.36</v>
      </c>
      <c r="I2258">
        <f>YEAR(Table1[[#This Row],[Date]])</f>
        <v>2024</v>
      </c>
      <c r="J2258" t="str">
        <f>"Q" &amp; ROUNDUP(MONTH(Table1[[#This Row],[Date]])/3, 0) &amp; "'" &amp; RIGHT(YEAR(Table1[[#This Row],[Date]]), 2)</f>
        <v>Q2'24</v>
      </c>
      <c r="K2258" t="str">
        <f>VLOOKUP(Table1[[#This Row],[Store ID]],Table3[[Store ID]:[City]],4,FALSE)</f>
        <v>Dallas</v>
      </c>
      <c r="L2258" t="str">
        <f>VLOOKUP(Table1[[#This Row],[Product Code]],Table4[[Product Code]:[Brand]],5,FALSE)</f>
        <v>HP</v>
      </c>
      <c r="M2258" t="str">
        <f>VLOOKUP(Table1[[#This Row],[Product Code]],Table4[[Product Code]:[Product Category]],3,FALSE)</f>
        <v>Gaming Consoles</v>
      </c>
      <c r="N2258" t="str">
        <f>_xlfn.XLOOKUP(Table1[[#This Row],[Product Code]],Table4[Product Code],Table4[Subcategory])</f>
        <v>Game Consoles</v>
      </c>
    </row>
    <row r="2259" spans="2:14" x14ac:dyDescent="0.3">
      <c r="B2259" s="26" t="s">
        <v>23</v>
      </c>
      <c r="C2259" s="26" t="str">
        <f>IF(_xlfn.XLOOKUP(TRIM(Table1[[#This Row],[Store ID]]), 'Stores Details'!B2261:B2280, 'Stores Details'!G2261:G2280, "") = "Inactive", "Yes", "No")</f>
        <v>No</v>
      </c>
      <c r="D2259" s="14" t="s">
        <v>59</v>
      </c>
      <c r="E2259" s="51">
        <v>45121</v>
      </c>
      <c r="F2259" s="14">
        <v>14</v>
      </c>
      <c r="G2259" s="17">
        <v>2736.02</v>
      </c>
      <c r="H2259" s="27">
        <v>2043.2999999999997</v>
      </c>
      <c r="I2259">
        <f>YEAR(Table1[[#This Row],[Date]])</f>
        <v>2023</v>
      </c>
      <c r="J2259" t="str">
        <f>"Q" &amp; ROUNDUP(MONTH(Table1[[#This Row],[Date]])/3, 0) &amp; "'" &amp; RIGHT(YEAR(Table1[[#This Row],[Date]]), 2)</f>
        <v>Q3'23</v>
      </c>
      <c r="K2259" t="str">
        <f>VLOOKUP(Table1[[#This Row],[Store ID]],Table3[[Store ID]:[City]],4,FALSE)</f>
        <v>San Francisco</v>
      </c>
      <c r="L2259" t="str">
        <f>VLOOKUP(Table1[[#This Row],[Product Code]],Table4[[Product Code]:[Brand]],5,FALSE)</f>
        <v>ASUS</v>
      </c>
      <c r="M2259" t="str">
        <f>VLOOKUP(Table1[[#This Row],[Product Code]],Table4[[Product Code]:[Product Category]],3,FALSE)</f>
        <v>Headphones</v>
      </c>
      <c r="N2259" t="str">
        <f>_xlfn.XLOOKUP(Table1[[#This Row],[Product Code]],Table4[Product Code],Table4[Subcategory])</f>
        <v>Wireless Earbuds</v>
      </c>
    </row>
    <row r="2260" spans="2:14" x14ac:dyDescent="0.3">
      <c r="B2260" s="26" t="s">
        <v>14</v>
      </c>
      <c r="C2260" s="26" t="str">
        <f>IF(_xlfn.XLOOKUP(TRIM(Table1[[#This Row],[Store ID]]), 'Stores Details'!B2262:B2281, 'Stores Details'!G2262:G2281, "") = "Inactive", "Yes", "No")</f>
        <v>No</v>
      </c>
      <c r="D2260" s="14" t="s">
        <v>37</v>
      </c>
      <c r="E2260" s="51">
        <v>45546</v>
      </c>
      <c r="F2260" s="14">
        <v>5</v>
      </c>
      <c r="G2260" s="17">
        <v>7357.3</v>
      </c>
      <c r="H2260" s="27">
        <v>4978.25</v>
      </c>
      <c r="I2260">
        <f>YEAR(Table1[[#This Row],[Date]])</f>
        <v>2024</v>
      </c>
      <c r="J2260" t="str">
        <f>"Q" &amp; ROUNDUP(MONTH(Table1[[#This Row],[Date]])/3, 0) &amp; "'" &amp; RIGHT(YEAR(Table1[[#This Row],[Date]]), 2)</f>
        <v>Q3'24</v>
      </c>
      <c r="K2260" t="str">
        <f>VLOOKUP(Table1[[#This Row],[Store ID]],Table3[[Store ID]:[City]],4,FALSE)</f>
        <v>Los Angeles</v>
      </c>
      <c r="L2260" t="str">
        <f>VLOOKUP(Table1[[#This Row],[Product Code]],Table4[[Product Code]:[Brand]],5,FALSE)</f>
        <v>VoltEdge</v>
      </c>
      <c r="M2260" t="str">
        <f>VLOOKUP(Table1[[#This Row],[Product Code]],Table4[[Product Code]:[Product Category]],3,FALSE)</f>
        <v>Smart Gadgets</v>
      </c>
      <c r="N2260" t="str">
        <f>_xlfn.XLOOKUP(Table1[[#This Row],[Product Code]],Table4[Product Code],Table4[Subcategory])</f>
        <v>Fitness Bands</v>
      </c>
    </row>
    <row r="2261" spans="2:14" x14ac:dyDescent="0.3">
      <c r="B2261" s="26" t="s">
        <v>24</v>
      </c>
      <c r="C2261" s="26" t="str">
        <f>IF(_xlfn.XLOOKUP(TRIM(Table1[[#This Row],[Store ID]]), 'Stores Details'!B2263:B2282, 'Stores Details'!G2263:G2282, "") = "Inactive", "Yes", "No")</f>
        <v>No</v>
      </c>
      <c r="D2261" s="14" t="s">
        <v>47</v>
      </c>
      <c r="E2261" s="51">
        <v>45406</v>
      </c>
      <c r="F2261" s="14">
        <v>14</v>
      </c>
      <c r="G2261" s="17">
        <v>18637.22</v>
      </c>
      <c r="H2261" s="27">
        <v>11629.94</v>
      </c>
      <c r="I2261">
        <f>YEAR(Table1[[#This Row],[Date]])</f>
        <v>2024</v>
      </c>
      <c r="J2261" t="str">
        <f>"Q" &amp; ROUNDUP(MONTH(Table1[[#This Row],[Date]])/3, 0) &amp; "'" &amp; RIGHT(YEAR(Table1[[#This Row],[Date]]), 2)</f>
        <v>Q2'24</v>
      </c>
      <c r="K2261" t="str">
        <f>VLOOKUP(Table1[[#This Row],[Store ID]],Table3[[Store ID]:[City]],4,FALSE)</f>
        <v>Atlanta</v>
      </c>
      <c r="L2261" t="str">
        <f>VLOOKUP(Table1[[#This Row],[Product Code]],Table4[[Product Code]:[Brand]],5,FALSE)</f>
        <v>Sony</v>
      </c>
      <c r="M2261" t="str">
        <f>VLOOKUP(Table1[[#This Row],[Product Code]],Table4[[Product Code]:[Product Category]],3,FALSE)</f>
        <v>Accessories</v>
      </c>
      <c r="N2261" t="str">
        <f>_xlfn.XLOOKUP(Table1[[#This Row],[Product Code]],Table4[Product Code],Table4[Subcategory])</f>
        <v>Keyboards</v>
      </c>
    </row>
    <row r="2262" spans="2:14" x14ac:dyDescent="0.3">
      <c r="B2262" s="26" t="s">
        <v>14</v>
      </c>
      <c r="C2262" s="26" t="str">
        <f>IF(_xlfn.XLOOKUP(TRIM(Table1[[#This Row],[Store ID]]), 'Stores Details'!B2264:B2283, 'Stores Details'!G2264:G2283, "") = "Inactive", "Yes", "No")</f>
        <v>No</v>
      </c>
      <c r="D2262" s="14" t="s">
        <v>43</v>
      </c>
      <c r="E2262" s="51">
        <v>45317</v>
      </c>
      <c r="F2262" s="14">
        <v>24</v>
      </c>
      <c r="G2262" s="17">
        <v>31945.68</v>
      </c>
      <c r="H2262" s="27">
        <v>19622.88</v>
      </c>
      <c r="I2262">
        <f>YEAR(Table1[[#This Row],[Date]])</f>
        <v>2024</v>
      </c>
      <c r="J2262" t="str">
        <f>"Q" &amp; ROUNDUP(MONTH(Table1[[#This Row],[Date]])/3, 0) &amp; "'" &amp; RIGHT(YEAR(Table1[[#This Row],[Date]]), 2)</f>
        <v>Q1'24</v>
      </c>
      <c r="K2262" t="str">
        <f>VLOOKUP(Table1[[#This Row],[Store ID]],Table3[[Store ID]:[City]],4,FALSE)</f>
        <v>Los Angeles</v>
      </c>
      <c r="L2262" t="str">
        <f>VLOOKUP(Table1[[#This Row],[Product Code]],Table4[[Product Code]:[Brand]],5,FALSE)</f>
        <v>Apple</v>
      </c>
      <c r="M2262" t="str">
        <f>VLOOKUP(Table1[[#This Row],[Product Code]],Table4[[Product Code]:[Product Category]],3,FALSE)</f>
        <v>Smart Gadgets</v>
      </c>
      <c r="N2262" t="str">
        <f>_xlfn.XLOOKUP(Table1[[#This Row],[Product Code]],Table4[Product Code],Table4[Subcategory])</f>
        <v>Smartwatches</v>
      </c>
    </row>
    <row r="2263" spans="2:14" x14ac:dyDescent="0.3">
      <c r="B2263" s="26" t="s">
        <v>14</v>
      </c>
      <c r="C2263" s="26" t="str">
        <f>IF(_xlfn.XLOOKUP(TRIM(Table1[[#This Row],[Store ID]]), 'Stores Details'!B2265:B2284, 'Stores Details'!G2265:G2284, "") = "Inactive", "Yes", "No")</f>
        <v>No</v>
      </c>
      <c r="D2263" s="14" t="s">
        <v>51</v>
      </c>
      <c r="E2263" s="51">
        <v>45101</v>
      </c>
      <c r="F2263" s="14">
        <v>22</v>
      </c>
      <c r="G2263" s="17">
        <v>6320.6</v>
      </c>
      <c r="H2263" s="27">
        <v>5118.74</v>
      </c>
      <c r="I2263">
        <f>YEAR(Table1[[#This Row],[Date]])</f>
        <v>2023</v>
      </c>
      <c r="J2263" t="str">
        <f>"Q" &amp; ROUNDUP(MONTH(Table1[[#This Row],[Date]])/3, 0) &amp; "'" &amp; RIGHT(YEAR(Table1[[#This Row],[Date]]), 2)</f>
        <v>Q2'23</v>
      </c>
      <c r="K2263" t="str">
        <f>VLOOKUP(Table1[[#This Row],[Store ID]],Table3[[Store ID]:[City]],4,FALSE)</f>
        <v>Los Angeles</v>
      </c>
      <c r="L2263" t="str">
        <f>VLOOKUP(Table1[[#This Row],[Product Code]],Table4[[Product Code]:[Brand]],5,FALSE)</f>
        <v>Samsung</v>
      </c>
      <c r="M2263" t="str">
        <f>VLOOKUP(Table1[[#This Row],[Product Code]],Table4[[Product Code]:[Product Category]],3,FALSE)</f>
        <v>Accessories</v>
      </c>
      <c r="N2263" t="str">
        <f>_xlfn.XLOOKUP(Table1[[#This Row],[Product Code]],Table4[Product Code],Table4[Subcategory])</f>
        <v>Mice</v>
      </c>
    </row>
    <row r="2264" spans="2:14" x14ac:dyDescent="0.3">
      <c r="B2264" s="26" t="s">
        <v>19</v>
      </c>
      <c r="C2264" s="26" t="str">
        <f>IF(_xlfn.XLOOKUP(TRIM(Table1[[#This Row],[Store ID]]), 'Stores Details'!B2266:B2285, 'Stores Details'!G2266:G2285, "") = "Inactive", "Yes", "No")</f>
        <v>No</v>
      </c>
      <c r="D2264" s="14" t="s">
        <v>63</v>
      </c>
      <c r="E2264" s="51">
        <v>45097</v>
      </c>
      <c r="F2264" s="14">
        <v>7</v>
      </c>
      <c r="G2264" s="17">
        <v>2323.16</v>
      </c>
      <c r="H2264" s="27">
        <v>1383.97</v>
      </c>
      <c r="I2264">
        <f>YEAR(Table1[[#This Row],[Date]])</f>
        <v>2023</v>
      </c>
      <c r="J2264" t="str">
        <f>"Q" &amp; ROUNDUP(MONTH(Table1[[#This Row],[Date]])/3, 0) &amp; "'" &amp; RIGHT(YEAR(Table1[[#This Row],[Date]]), 2)</f>
        <v>Q2'23</v>
      </c>
      <c r="K2264" t="str">
        <f>VLOOKUP(Table1[[#This Row],[Store ID]],Table3[[Store ID]:[City]],4,FALSE)</f>
        <v>Honolulu</v>
      </c>
      <c r="L2264" t="str">
        <f>VLOOKUP(Table1[[#This Row],[Product Code]],Table4[[Product Code]:[Brand]],5,FALSE)</f>
        <v>Samsung</v>
      </c>
      <c r="M2264" t="str">
        <f>VLOOKUP(Table1[[#This Row],[Product Code]],Table4[[Product Code]:[Product Category]],3,FALSE)</f>
        <v>Laptops</v>
      </c>
      <c r="N2264" t="str">
        <f>_xlfn.XLOOKUP(Table1[[#This Row],[Product Code]],Table4[Product Code],Table4[Subcategory])</f>
        <v>Gaming Laptops</v>
      </c>
    </row>
    <row r="2265" spans="2:14" x14ac:dyDescent="0.3">
      <c r="B2265" s="26" t="s">
        <v>20</v>
      </c>
      <c r="C2265" s="26" t="str">
        <f>IF(_xlfn.XLOOKUP(TRIM(Table1[[#This Row],[Store ID]]), 'Stores Details'!B2267:B2286, 'Stores Details'!G2267:G2286, "") = "Inactive", "Yes", "No")</f>
        <v>No</v>
      </c>
      <c r="D2265" s="14" t="s">
        <v>42</v>
      </c>
      <c r="E2265" s="51">
        <v>45353</v>
      </c>
      <c r="F2265" s="14">
        <v>26</v>
      </c>
      <c r="G2265" s="17">
        <v>33165.86</v>
      </c>
      <c r="H2265" s="27">
        <v>20680.14</v>
      </c>
      <c r="I2265">
        <f>YEAR(Table1[[#This Row],[Date]])</f>
        <v>2024</v>
      </c>
      <c r="J2265" t="str">
        <f>"Q" &amp; ROUNDUP(MONTH(Table1[[#This Row],[Date]])/3, 0) &amp; "'" &amp; RIGHT(YEAR(Table1[[#This Row],[Date]]), 2)</f>
        <v>Q1'24</v>
      </c>
      <c r="K2265" t="str">
        <f>VLOOKUP(Table1[[#This Row],[Store ID]],Table3[[Store ID]:[City]],4,FALSE)</f>
        <v>Denver</v>
      </c>
      <c r="L2265" t="str">
        <f>VLOOKUP(Table1[[#This Row],[Product Code]],Table4[[Product Code]:[Brand]],5,FALSE)</f>
        <v>Dell</v>
      </c>
      <c r="M2265" t="str">
        <f>VLOOKUP(Table1[[#This Row],[Product Code]],Table4[[Product Code]:[Product Category]],3,FALSE)</f>
        <v>Headphones</v>
      </c>
      <c r="N2265" t="str">
        <f>_xlfn.XLOOKUP(Table1[[#This Row],[Product Code]],Table4[Product Code],Table4[Subcategory])</f>
        <v>Wired Headphones</v>
      </c>
    </row>
    <row r="2266" spans="2:14" x14ac:dyDescent="0.3">
      <c r="B2266" s="26" t="s">
        <v>14</v>
      </c>
      <c r="C2266" s="26" t="str">
        <f>IF(_xlfn.XLOOKUP(TRIM(Table1[[#This Row],[Store ID]]), 'Stores Details'!B2268:B2287, 'Stores Details'!G2268:G2287, "") = "Inactive", "Yes", "No")</f>
        <v>No</v>
      </c>
      <c r="D2266" s="14" t="s">
        <v>76</v>
      </c>
      <c r="E2266" s="51">
        <v>45030</v>
      </c>
      <c r="F2266" s="14">
        <v>14</v>
      </c>
      <c r="G2266" s="17">
        <v>3198.02</v>
      </c>
      <c r="H2266" s="27">
        <v>2555.84</v>
      </c>
      <c r="I2266">
        <f>YEAR(Table1[[#This Row],[Date]])</f>
        <v>2023</v>
      </c>
      <c r="J2266" t="str">
        <f>"Q" &amp; ROUNDUP(MONTH(Table1[[#This Row],[Date]])/3, 0) &amp; "'" &amp; RIGHT(YEAR(Table1[[#This Row],[Date]]), 2)</f>
        <v>Q2'23</v>
      </c>
      <c r="K2266" t="str">
        <f>VLOOKUP(Table1[[#This Row],[Store ID]],Table3[[Store ID]:[City]],4,FALSE)</f>
        <v>Los Angeles</v>
      </c>
      <c r="L2266" t="str">
        <f>VLOOKUP(Table1[[#This Row],[Product Code]],Table4[[Product Code]:[Brand]],5,FALSE)</f>
        <v>ASUS</v>
      </c>
      <c r="M2266" t="str">
        <f>VLOOKUP(Table1[[#This Row],[Product Code]],Table4[[Product Code]:[Product Category]],3,FALSE)</f>
        <v>Laptops</v>
      </c>
      <c r="N2266" t="str">
        <f>_xlfn.XLOOKUP(Table1[[#This Row],[Product Code]],Table4[Product Code],Table4[Subcategory])</f>
        <v>Ultrabooks</v>
      </c>
    </row>
    <row r="2267" spans="2:14" x14ac:dyDescent="0.3">
      <c r="B2267" s="26" t="s">
        <v>19</v>
      </c>
      <c r="C2267" s="26" t="str">
        <f>IF(_xlfn.XLOOKUP(TRIM(Table1[[#This Row],[Store ID]]), 'Stores Details'!B2269:B2288, 'Stores Details'!G2269:G2288, "") = "Inactive", "Yes", "No")</f>
        <v>No</v>
      </c>
      <c r="D2267" s="14" t="s">
        <v>51</v>
      </c>
      <c r="E2267" s="51">
        <v>45290</v>
      </c>
      <c r="F2267" s="14">
        <v>14</v>
      </c>
      <c r="G2267" s="17">
        <v>4022.2000000000003</v>
      </c>
      <c r="H2267" s="27">
        <v>3257.3799999999997</v>
      </c>
      <c r="I2267">
        <f>YEAR(Table1[[#This Row],[Date]])</f>
        <v>2023</v>
      </c>
      <c r="J2267" t="str">
        <f>"Q" &amp; ROUNDUP(MONTH(Table1[[#This Row],[Date]])/3, 0) &amp; "'" &amp; RIGHT(YEAR(Table1[[#This Row],[Date]]), 2)</f>
        <v>Q4'23</v>
      </c>
      <c r="K2267" t="str">
        <f>VLOOKUP(Table1[[#This Row],[Store ID]],Table3[[Store ID]:[City]],4,FALSE)</f>
        <v>Honolulu</v>
      </c>
      <c r="L2267" t="str">
        <f>VLOOKUP(Table1[[#This Row],[Product Code]],Table4[[Product Code]:[Brand]],5,FALSE)</f>
        <v>Samsung</v>
      </c>
      <c r="M2267" t="str">
        <f>VLOOKUP(Table1[[#This Row],[Product Code]],Table4[[Product Code]:[Product Category]],3,FALSE)</f>
        <v>Accessories</v>
      </c>
      <c r="N2267" t="str">
        <f>_xlfn.XLOOKUP(Table1[[#This Row],[Product Code]],Table4[Product Code],Table4[Subcategory])</f>
        <v>Mice</v>
      </c>
    </row>
    <row r="2268" spans="2:14" x14ac:dyDescent="0.3">
      <c r="B2268" s="26" t="s">
        <v>26</v>
      </c>
      <c r="C2268" s="26" t="str">
        <f>IF(_xlfn.XLOOKUP(TRIM(Table1[[#This Row],[Store ID]]), 'Stores Details'!B2270:B2289, 'Stores Details'!G2270:G2289, "") = "Inactive", "Yes", "No")</f>
        <v>No</v>
      </c>
      <c r="D2268" s="14" t="s">
        <v>55</v>
      </c>
      <c r="E2268" s="51">
        <v>45284</v>
      </c>
      <c r="F2268" s="14">
        <v>30</v>
      </c>
      <c r="G2268" s="17">
        <v>31610.7</v>
      </c>
      <c r="H2268" s="27">
        <v>19577.100000000002</v>
      </c>
      <c r="I2268">
        <f>YEAR(Table1[[#This Row],[Date]])</f>
        <v>2023</v>
      </c>
      <c r="J2268" t="str">
        <f>"Q" &amp; ROUNDUP(MONTH(Table1[[#This Row],[Date]])/3, 0) &amp; "'" &amp; RIGHT(YEAR(Table1[[#This Row],[Date]]), 2)</f>
        <v>Q4'23</v>
      </c>
      <c r="K2268" t="str">
        <f>VLOOKUP(Table1[[#This Row],[Store ID]],Table3[[Store ID]:[City]],4,FALSE)</f>
        <v>Philadelphia</v>
      </c>
      <c r="L2268" t="str">
        <f>VLOOKUP(Table1[[#This Row],[Product Code]],Table4[[Product Code]:[Brand]],5,FALSE)</f>
        <v>Sony</v>
      </c>
      <c r="M2268" t="str">
        <f>VLOOKUP(Table1[[#This Row],[Product Code]],Table4[[Product Code]:[Product Category]],3,FALSE)</f>
        <v>Smart Gadgets</v>
      </c>
      <c r="N2268" t="str">
        <f>_xlfn.XLOOKUP(Table1[[#This Row],[Product Code]],Table4[Product Code],Table4[Subcategory])</f>
        <v>Fitness Bands</v>
      </c>
    </row>
    <row r="2269" spans="2:14" x14ac:dyDescent="0.3">
      <c r="B2269" s="26" t="s">
        <v>18</v>
      </c>
      <c r="C2269" s="26" t="str">
        <f>IF(_xlfn.XLOOKUP(TRIM(Table1[[#This Row],[Store ID]]), 'Stores Details'!B2271:B2290, 'Stores Details'!G2271:G2290, "") = "Inactive", "Yes", "No")</f>
        <v>No</v>
      </c>
      <c r="D2269" s="14" t="s">
        <v>68</v>
      </c>
      <c r="E2269" s="51">
        <v>45081</v>
      </c>
      <c r="F2269" s="14">
        <v>16</v>
      </c>
      <c r="G2269" s="17">
        <v>16702.080000000002</v>
      </c>
      <c r="H2269" s="27">
        <v>10304.64</v>
      </c>
      <c r="I2269">
        <f>YEAR(Table1[[#This Row],[Date]])</f>
        <v>2023</v>
      </c>
      <c r="J2269" t="str">
        <f>"Q" &amp; ROUNDUP(MONTH(Table1[[#This Row],[Date]])/3, 0) &amp; "'" &amp; RIGHT(YEAR(Table1[[#This Row],[Date]]), 2)</f>
        <v>Q2'23</v>
      </c>
      <c r="K2269" t="str">
        <f>VLOOKUP(Table1[[#This Row],[Store ID]],Table3[[Store ID]:[City]],4,FALSE)</f>
        <v>Minneapolis</v>
      </c>
      <c r="L2269" t="str">
        <f>VLOOKUP(Table1[[#This Row],[Product Code]],Table4[[Product Code]:[Brand]],5,FALSE)</f>
        <v>Apple</v>
      </c>
      <c r="M2269" t="str">
        <f>VLOOKUP(Table1[[#This Row],[Product Code]],Table4[[Product Code]:[Product Category]],3,FALSE)</f>
        <v>Gaming Consoles</v>
      </c>
      <c r="N2269" t="str">
        <f>_xlfn.XLOOKUP(Table1[[#This Row],[Product Code]],Table4[Product Code],Table4[Subcategory])</f>
        <v>VR Headsets</v>
      </c>
    </row>
    <row r="2270" spans="2:14" x14ac:dyDescent="0.3">
      <c r="B2270" s="26" t="s">
        <v>29</v>
      </c>
      <c r="C2270" s="26" t="str">
        <f>IF(_xlfn.XLOOKUP(TRIM(Table1[[#This Row],[Store ID]]), 'Stores Details'!B2272:B2291, 'Stores Details'!G2272:G2291, "") = "Inactive", "Yes", "No")</f>
        <v>No</v>
      </c>
      <c r="D2270" s="14" t="s">
        <v>34</v>
      </c>
      <c r="E2270" s="51">
        <v>45560</v>
      </c>
      <c r="F2270" s="14">
        <v>19</v>
      </c>
      <c r="G2270" s="17">
        <v>6139.8499999999995</v>
      </c>
      <c r="H2270" s="27">
        <v>3797.34</v>
      </c>
      <c r="I2270">
        <f>YEAR(Table1[[#This Row],[Date]])</f>
        <v>2024</v>
      </c>
      <c r="J2270" t="str">
        <f>"Q" &amp; ROUNDUP(MONTH(Table1[[#This Row],[Date]])/3, 0) &amp; "'" &amp; RIGHT(YEAR(Table1[[#This Row],[Date]]), 2)</f>
        <v>Q3'24</v>
      </c>
      <c r="K2270" t="str">
        <f>VLOOKUP(Table1[[#This Row],[Store ID]],Table3[[Store ID]:[City]],4,FALSE)</f>
        <v>Kansas City</v>
      </c>
      <c r="L2270" t="str">
        <f>VLOOKUP(Table1[[#This Row],[Product Code]],Table4[[Product Code]:[Brand]],5,FALSE)</f>
        <v>Samsung</v>
      </c>
      <c r="M2270" t="str">
        <f>VLOOKUP(Table1[[#This Row],[Product Code]],Table4[[Product Code]:[Product Category]],3,FALSE)</f>
        <v>Gaming Consoles</v>
      </c>
      <c r="N2270" t="str">
        <f>_xlfn.XLOOKUP(Table1[[#This Row],[Product Code]],Table4[Product Code],Table4[Subcategory])</f>
        <v>Game Consoles</v>
      </c>
    </row>
    <row r="2271" spans="2:14" x14ac:dyDescent="0.3">
      <c r="B2271" s="26" t="s">
        <v>14</v>
      </c>
      <c r="C2271" s="26" t="str">
        <f>IF(_xlfn.XLOOKUP(TRIM(Table1[[#This Row],[Store ID]]), 'Stores Details'!B2273:B2292, 'Stores Details'!G2273:G2292, "") = "Inactive", "Yes", "No")</f>
        <v>No</v>
      </c>
      <c r="D2271" s="14" t="s">
        <v>47</v>
      </c>
      <c r="E2271" s="51">
        <v>45375</v>
      </c>
      <c r="F2271" s="14">
        <v>11</v>
      </c>
      <c r="G2271" s="17">
        <v>14643.53</v>
      </c>
      <c r="H2271" s="27">
        <v>9137.8100000000013</v>
      </c>
      <c r="I2271">
        <f>YEAR(Table1[[#This Row],[Date]])</f>
        <v>2024</v>
      </c>
      <c r="J2271" t="str">
        <f>"Q" &amp; ROUNDUP(MONTH(Table1[[#This Row],[Date]])/3, 0) &amp; "'" &amp; RIGHT(YEAR(Table1[[#This Row],[Date]]), 2)</f>
        <v>Q1'24</v>
      </c>
      <c r="K2271" t="str">
        <f>VLOOKUP(Table1[[#This Row],[Store ID]],Table3[[Store ID]:[City]],4,FALSE)</f>
        <v>Los Angeles</v>
      </c>
      <c r="L2271" t="str">
        <f>VLOOKUP(Table1[[#This Row],[Product Code]],Table4[[Product Code]:[Brand]],5,FALSE)</f>
        <v>Sony</v>
      </c>
      <c r="M2271" t="str">
        <f>VLOOKUP(Table1[[#This Row],[Product Code]],Table4[[Product Code]:[Product Category]],3,FALSE)</f>
        <v>Accessories</v>
      </c>
      <c r="N2271" t="str">
        <f>_xlfn.XLOOKUP(Table1[[#This Row],[Product Code]],Table4[Product Code],Table4[Subcategory])</f>
        <v>Keyboards</v>
      </c>
    </row>
    <row r="2272" spans="2:14" x14ac:dyDescent="0.3">
      <c r="B2272" s="26" t="s">
        <v>23</v>
      </c>
      <c r="C2272" s="26" t="str">
        <f>IF(_xlfn.XLOOKUP(TRIM(Table1[[#This Row],[Store ID]]), 'Stores Details'!B2274:B2293, 'Stores Details'!G2274:G2293, "") = "Inactive", "Yes", "No")</f>
        <v>No</v>
      </c>
      <c r="D2272" s="14" t="s">
        <v>70</v>
      </c>
      <c r="E2272" s="51">
        <v>45097</v>
      </c>
      <c r="F2272" s="14">
        <v>8</v>
      </c>
      <c r="G2272" s="17">
        <v>4346.88</v>
      </c>
      <c r="H2272" s="27">
        <v>3092.64</v>
      </c>
      <c r="I2272">
        <f>YEAR(Table1[[#This Row],[Date]])</f>
        <v>2023</v>
      </c>
      <c r="J2272" t="str">
        <f>"Q" &amp; ROUNDUP(MONTH(Table1[[#This Row],[Date]])/3, 0) &amp; "'" &amp; RIGHT(YEAR(Table1[[#This Row],[Date]]), 2)</f>
        <v>Q2'23</v>
      </c>
      <c r="K2272" t="str">
        <f>VLOOKUP(Table1[[#This Row],[Store ID]],Table3[[Store ID]:[City]],4,FALSE)</f>
        <v>San Francisco</v>
      </c>
      <c r="L2272" t="str">
        <f>VLOOKUP(Table1[[#This Row],[Product Code]],Table4[[Product Code]:[Brand]],5,FALSE)</f>
        <v>VoltEdge</v>
      </c>
      <c r="M2272" t="str">
        <f>VLOOKUP(Table1[[#This Row],[Product Code]],Table4[[Product Code]:[Product Category]],3,FALSE)</f>
        <v>Headphones</v>
      </c>
      <c r="N2272" t="str">
        <f>_xlfn.XLOOKUP(Table1[[#This Row],[Product Code]],Table4[Product Code],Table4[Subcategory])</f>
        <v>Wireless Headphones</v>
      </c>
    </row>
    <row r="2273" spans="2:14" x14ac:dyDescent="0.3">
      <c r="B2273" s="26" t="s">
        <v>27</v>
      </c>
      <c r="C2273" s="26" t="str">
        <f>IF(_xlfn.XLOOKUP(TRIM(Table1[[#This Row],[Store ID]]), 'Stores Details'!B2275:B2294, 'Stores Details'!G2275:G2294, "") = "Inactive", "Yes", "No")</f>
        <v>No</v>
      </c>
      <c r="D2273" s="14" t="s">
        <v>37</v>
      </c>
      <c r="E2273" s="51">
        <v>45308</v>
      </c>
      <c r="F2273" s="14">
        <v>30</v>
      </c>
      <c r="G2273" s="17">
        <v>44143.8</v>
      </c>
      <c r="H2273" s="27">
        <v>29869.5</v>
      </c>
      <c r="I2273">
        <f>YEAR(Table1[[#This Row],[Date]])</f>
        <v>2024</v>
      </c>
      <c r="J2273" t="str">
        <f>"Q" &amp; ROUNDUP(MONTH(Table1[[#This Row],[Date]])/3, 0) &amp; "'" &amp; RIGHT(YEAR(Table1[[#This Row],[Date]]), 2)</f>
        <v>Q1'24</v>
      </c>
      <c r="K2273" t="str">
        <f>VLOOKUP(Table1[[#This Row],[Store ID]],Table3[[Store ID]:[City]],4,FALSE)</f>
        <v>New York</v>
      </c>
      <c r="L2273" t="str">
        <f>VLOOKUP(Table1[[#This Row],[Product Code]],Table4[[Product Code]:[Brand]],5,FALSE)</f>
        <v>VoltEdge</v>
      </c>
      <c r="M2273" t="str">
        <f>VLOOKUP(Table1[[#This Row],[Product Code]],Table4[[Product Code]:[Product Category]],3,FALSE)</f>
        <v>Smart Gadgets</v>
      </c>
      <c r="N2273" t="str">
        <f>_xlfn.XLOOKUP(Table1[[#This Row],[Product Code]],Table4[Product Code],Table4[Subcategory])</f>
        <v>Fitness Bands</v>
      </c>
    </row>
    <row r="2274" spans="2:14" x14ac:dyDescent="0.3">
      <c r="B2274" s="26" t="s">
        <v>17</v>
      </c>
      <c r="C2274" s="26" t="str">
        <f>IF(_xlfn.XLOOKUP(TRIM(Table1[[#This Row],[Store ID]]), 'Stores Details'!B2276:B2295, 'Stores Details'!G2276:G2295, "") = "Inactive", "Yes", "No")</f>
        <v>No</v>
      </c>
      <c r="D2274" s="14" t="s">
        <v>38</v>
      </c>
      <c r="E2274" s="51">
        <v>45359</v>
      </c>
      <c r="F2274" s="14">
        <v>13</v>
      </c>
      <c r="G2274" s="17">
        <v>15218.320000000002</v>
      </c>
      <c r="H2274" s="27">
        <v>12157.21</v>
      </c>
      <c r="I2274">
        <f>YEAR(Table1[[#This Row],[Date]])</f>
        <v>2024</v>
      </c>
      <c r="J2274" t="str">
        <f>"Q" &amp; ROUNDUP(MONTH(Table1[[#This Row],[Date]])/3, 0) &amp; "'" &amp; RIGHT(YEAR(Table1[[#This Row],[Date]]), 2)</f>
        <v>Q1'24</v>
      </c>
      <c r="K2274" t="str">
        <f>VLOOKUP(Table1[[#This Row],[Store ID]],Table3[[Store ID]:[City]],4,FALSE)</f>
        <v>Richmond</v>
      </c>
      <c r="L2274" t="str">
        <f>VLOOKUP(Table1[[#This Row],[Product Code]],Table4[[Product Code]:[Brand]],5,FALSE)</f>
        <v>HP</v>
      </c>
      <c r="M2274" t="str">
        <f>VLOOKUP(Table1[[#This Row],[Product Code]],Table4[[Product Code]:[Product Category]],3,FALSE)</f>
        <v>Gaming Consoles</v>
      </c>
      <c r="N2274" t="str">
        <f>_xlfn.XLOOKUP(Table1[[#This Row],[Product Code]],Table4[Product Code],Table4[Subcategory])</f>
        <v>Game Consoles</v>
      </c>
    </row>
    <row r="2275" spans="2:14" x14ac:dyDescent="0.3">
      <c r="B2275" s="26" t="s">
        <v>25</v>
      </c>
      <c r="C2275" s="26" t="str">
        <f>IF(_xlfn.XLOOKUP(TRIM(Table1[[#This Row],[Store ID]]), 'Stores Details'!B2277:B2296, 'Stores Details'!G2277:G2296, "") = "Inactive", "Yes", "No")</f>
        <v>No</v>
      </c>
      <c r="D2275" s="14" t="s">
        <v>51</v>
      </c>
      <c r="E2275" s="51">
        <v>45144</v>
      </c>
      <c r="F2275" s="14">
        <v>13</v>
      </c>
      <c r="G2275" s="17">
        <v>3734.9</v>
      </c>
      <c r="H2275" s="27">
        <v>3024.71</v>
      </c>
      <c r="I2275">
        <f>YEAR(Table1[[#This Row],[Date]])</f>
        <v>2023</v>
      </c>
      <c r="J2275" t="str">
        <f>"Q" &amp; ROUNDUP(MONTH(Table1[[#This Row],[Date]])/3, 0) &amp; "'" &amp; RIGHT(YEAR(Table1[[#This Row],[Date]]), 2)</f>
        <v>Q3'23</v>
      </c>
      <c r="K2275" t="str">
        <f>VLOOKUP(Table1[[#This Row],[Store ID]],Table3[[Store ID]:[City]],4,FALSE)</f>
        <v>Dallas</v>
      </c>
      <c r="L2275" t="str">
        <f>VLOOKUP(Table1[[#This Row],[Product Code]],Table4[[Product Code]:[Brand]],5,FALSE)</f>
        <v>Samsung</v>
      </c>
      <c r="M2275" t="str">
        <f>VLOOKUP(Table1[[#This Row],[Product Code]],Table4[[Product Code]:[Product Category]],3,FALSE)</f>
        <v>Accessories</v>
      </c>
      <c r="N2275" t="str">
        <f>_xlfn.XLOOKUP(Table1[[#This Row],[Product Code]],Table4[Product Code],Table4[Subcategory])</f>
        <v>Mice</v>
      </c>
    </row>
    <row r="2276" spans="2:14" x14ac:dyDescent="0.3">
      <c r="B2276" s="26" t="s">
        <v>25</v>
      </c>
      <c r="C2276" s="26" t="str">
        <f>IF(_xlfn.XLOOKUP(TRIM(Table1[[#This Row],[Store ID]]), 'Stores Details'!B2278:B2297, 'Stores Details'!G2278:G2297, "") = "Inactive", "Yes", "No")</f>
        <v>No</v>
      </c>
      <c r="D2276" s="14" t="s">
        <v>70</v>
      </c>
      <c r="E2276" s="51">
        <v>45081</v>
      </c>
      <c r="F2276" s="14">
        <v>11</v>
      </c>
      <c r="G2276" s="17">
        <v>5976.96</v>
      </c>
      <c r="H2276" s="27">
        <v>4252.38</v>
      </c>
      <c r="I2276">
        <f>YEAR(Table1[[#This Row],[Date]])</f>
        <v>2023</v>
      </c>
      <c r="J2276" t="str">
        <f>"Q" &amp; ROUNDUP(MONTH(Table1[[#This Row],[Date]])/3, 0) &amp; "'" &amp; RIGHT(YEAR(Table1[[#This Row],[Date]]), 2)</f>
        <v>Q2'23</v>
      </c>
      <c r="K2276" t="str">
        <f>VLOOKUP(Table1[[#This Row],[Store ID]],Table3[[Store ID]:[City]],4,FALSE)</f>
        <v>Dallas</v>
      </c>
      <c r="L2276" t="str">
        <f>VLOOKUP(Table1[[#This Row],[Product Code]],Table4[[Product Code]:[Brand]],5,FALSE)</f>
        <v>VoltEdge</v>
      </c>
      <c r="M2276" t="str">
        <f>VLOOKUP(Table1[[#This Row],[Product Code]],Table4[[Product Code]:[Product Category]],3,FALSE)</f>
        <v>Headphones</v>
      </c>
      <c r="N2276" t="str">
        <f>_xlfn.XLOOKUP(Table1[[#This Row],[Product Code]],Table4[Product Code],Table4[Subcategory])</f>
        <v>Wireless Headphones</v>
      </c>
    </row>
    <row r="2277" spans="2:14" x14ac:dyDescent="0.3">
      <c r="B2277" s="26" t="s">
        <v>19</v>
      </c>
      <c r="C2277" s="26" t="str">
        <f>IF(_xlfn.XLOOKUP(TRIM(Table1[[#This Row],[Store ID]]), 'Stores Details'!B2279:B2298, 'Stores Details'!G2279:G2298, "") = "Inactive", "Yes", "No")</f>
        <v>No</v>
      </c>
      <c r="D2277" s="14" t="s">
        <v>45</v>
      </c>
      <c r="E2277" s="51">
        <v>45545</v>
      </c>
      <c r="F2277" s="14">
        <v>8</v>
      </c>
      <c r="G2277" s="17">
        <v>5374.8</v>
      </c>
      <c r="H2277" s="27">
        <v>4244.72</v>
      </c>
      <c r="I2277">
        <f>YEAR(Table1[[#This Row],[Date]])</f>
        <v>2024</v>
      </c>
      <c r="J2277" t="str">
        <f>"Q" &amp; ROUNDUP(MONTH(Table1[[#This Row],[Date]])/3, 0) &amp; "'" &amp; RIGHT(YEAR(Table1[[#This Row],[Date]]), 2)</f>
        <v>Q3'24</v>
      </c>
      <c r="K2277" t="str">
        <f>VLOOKUP(Table1[[#This Row],[Store ID]],Table3[[Store ID]:[City]],4,FALSE)</f>
        <v>Honolulu</v>
      </c>
      <c r="L2277" t="str">
        <f>VLOOKUP(Table1[[#This Row],[Product Code]],Table4[[Product Code]:[Brand]],5,FALSE)</f>
        <v>VoltEdge</v>
      </c>
      <c r="M2277" t="str">
        <f>VLOOKUP(Table1[[#This Row],[Product Code]],Table4[[Product Code]:[Product Category]],3,FALSE)</f>
        <v>Accessories</v>
      </c>
      <c r="N2277" t="str">
        <f>_xlfn.XLOOKUP(Table1[[#This Row],[Product Code]],Table4[Product Code],Table4[Subcategory])</f>
        <v>Chargers</v>
      </c>
    </row>
    <row r="2278" spans="2:14" x14ac:dyDescent="0.3">
      <c r="B2278" s="26" t="s">
        <v>14</v>
      </c>
      <c r="C2278" s="26" t="str">
        <f>IF(_xlfn.XLOOKUP(TRIM(Table1[[#This Row],[Store ID]]), 'Stores Details'!B2280:B2299, 'Stores Details'!G2280:G2299, "") = "Inactive", "Yes", "No")</f>
        <v>No</v>
      </c>
      <c r="D2278" s="14" t="s">
        <v>43</v>
      </c>
      <c r="E2278" s="51">
        <v>45509</v>
      </c>
      <c r="F2278" s="14">
        <v>8</v>
      </c>
      <c r="G2278" s="17">
        <v>10648.56</v>
      </c>
      <c r="H2278" s="27">
        <v>6540.96</v>
      </c>
      <c r="I2278">
        <f>YEAR(Table1[[#This Row],[Date]])</f>
        <v>2024</v>
      </c>
      <c r="J2278" t="str">
        <f>"Q" &amp; ROUNDUP(MONTH(Table1[[#This Row],[Date]])/3, 0) &amp; "'" &amp; RIGHT(YEAR(Table1[[#This Row],[Date]]), 2)</f>
        <v>Q3'24</v>
      </c>
      <c r="K2278" t="str">
        <f>VLOOKUP(Table1[[#This Row],[Store ID]],Table3[[Store ID]:[City]],4,FALSE)</f>
        <v>Los Angeles</v>
      </c>
      <c r="L2278" t="str">
        <f>VLOOKUP(Table1[[#This Row],[Product Code]],Table4[[Product Code]:[Brand]],5,FALSE)</f>
        <v>Apple</v>
      </c>
      <c r="M2278" t="str">
        <f>VLOOKUP(Table1[[#This Row],[Product Code]],Table4[[Product Code]:[Product Category]],3,FALSE)</f>
        <v>Smart Gadgets</v>
      </c>
      <c r="N2278" t="str">
        <f>_xlfn.XLOOKUP(Table1[[#This Row],[Product Code]],Table4[Product Code],Table4[Subcategory])</f>
        <v>Smartwatches</v>
      </c>
    </row>
    <row r="2279" spans="2:14" x14ac:dyDescent="0.3">
      <c r="B2279" s="26" t="s">
        <v>22</v>
      </c>
      <c r="C2279" s="26" t="str">
        <f>IF(_xlfn.XLOOKUP(TRIM(Table1[[#This Row],[Store ID]]), 'Stores Details'!B2281:B2300, 'Stores Details'!G2281:G2300, "") = "Inactive", "Yes", "No")</f>
        <v>No</v>
      </c>
      <c r="D2279" s="14" t="s">
        <v>31</v>
      </c>
      <c r="E2279" s="51">
        <v>45566</v>
      </c>
      <c r="F2279" s="14">
        <v>36</v>
      </c>
      <c r="G2279" s="17">
        <v>21860.28</v>
      </c>
      <c r="H2279" s="27">
        <v>13404.24</v>
      </c>
      <c r="I2279">
        <f>YEAR(Table1[[#This Row],[Date]])</f>
        <v>2024</v>
      </c>
      <c r="J2279" t="str">
        <f>"Q" &amp; ROUNDUP(MONTH(Table1[[#This Row],[Date]])/3, 0) &amp; "'" &amp; RIGHT(YEAR(Table1[[#This Row],[Date]]), 2)</f>
        <v>Q4'24</v>
      </c>
      <c r="K2279" t="str">
        <f>VLOOKUP(Table1[[#This Row],[Store ID]],Table3[[Store ID]:[City]],4,FALSE)</f>
        <v>Detroit</v>
      </c>
      <c r="L2279" t="str">
        <f>VLOOKUP(Table1[[#This Row],[Product Code]],Table4[[Product Code]:[Brand]],5,FALSE)</f>
        <v>VoltEdge</v>
      </c>
      <c r="M2279" t="str">
        <f>VLOOKUP(Table1[[#This Row],[Product Code]],Table4[[Product Code]:[Product Category]],3,FALSE)</f>
        <v>Laptops</v>
      </c>
      <c r="N2279" t="str">
        <f>_xlfn.XLOOKUP(Table1[[#This Row],[Product Code]],Table4[Product Code],Table4[Subcategory])</f>
        <v>Ultrabooks</v>
      </c>
    </row>
    <row r="2280" spans="2:14" x14ac:dyDescent="0.3">
      <c r="B2280" s="26" t="s">
        <v>14</v>
      </c>
      <c r="C2280" s="26" t="str">
        <f>IF(_xlfn.XLOOKUP(TRIM(Table1[[#This Row],[Store ID]]), 'Stores Details'!B2282:B2301, 'Stores Details'!G2282:G2301, "") = "Inactive", "Yes", "No")</f>
        <v>No</v>
      </c>
      <c r="D2280" s="14" t="s">
        <v>71</v>
      </c>
      <c r="E2280" s="51">
        <v>45270</v>
      </c>
      <c r="F2280" s="14">
        <v>39</v>
      </c>
      <c r="G2280" s="17">
        <v>10111.529999999999</v>
      </c>
      <c r="H2280" s="27">
        <v>6609.33</v>
      </c>
      <c r="I2280">
        <f>YEAR(Table1[[#This Row],[Date]])</f>
        <v>2023</v>
      </c>
      <c r="J2280" t="str">
        <f>"Q" &amp; ROUNDUP(MONTH(Table1[[#This Row],[Date]])/3, 0) &amp; "'" &amp; RIGHT(YEAR(Table1[[#This Row],[Date]]), 2)</f>
        <v>Q4'23</v>
      </c>
      <c r="K2280" t="str">
        <f>VLOOKUP(Table1[[#This Row],[Store ID]],Table3[[Store ID]:[City]],4,FALSE)</f>
        <v>Los Angeles</v>
      </c>
      <c r="L2280" t="str">
        <f>VLOOKUP(Table1[[#This Row],[Product Code]],Table4[[Product Code]:[Brand]],5,FALSE)</f>
        <v>HP</v>
      </c>
      <c r="M2280" t="str">
        <f>VLOOKUP(Table1[[#This Row],[Product Code]],Table4[[Product Code]:[Product Category]],3,FALSE)</f>
        <v>Smart Gadgets</v>
      </c>
      <c r="N2280" t="str">
        <f>_xlfn.XLOOKUP(Table1[[#This Row],[Product Code]],Table4[Product Code],Table4[Subcategory])</f>
        <v>Smart Speakers</v>
      </c>
    </row>
    <row r="2281" spans="2:14" x14ac:dyDescent="0.3">
      <c r="B2281" s="26" t="s">
        <v>14</v>
      </c>
      <c r="C2281" s="26" t="str">
        <f>IF(_xlfn.XLOOKUP(TRIM(Table1[[#This Row],[Store ID]]), 'Stores Details'!B2283:B2302, 'Stores Details'!G2283:G2302, "") = "Inactive", "Yes", "No")</f>
        <v>No</v>
      </c>
      <c r="D2281" s="14" t="s">
        <v>63</v>
      </c>
      <c r="E2281" s="51">
        <v>45231</v>
      </c>
      <c r="F2281" s="14">
        <v>28</v>
      </c>
      <c r="G2281" s="17">
        <v>9292.64</v>
      </c>
      <c r="H2281" s="27">
        <v>5535.88</v>
      </c>
      <c r="I2281">
        <f>YEAR(Table1[[#This Row],[Date]])</f>
        <v>2023</v>
      </c>
      <c r="J2281" t="str">
        <f>"Q" &amp; ROUNDUP(MONTH(Table1[[#This Row],[Date]])/3, 0) &amp; "'" &amp; RIGHT(YEAR(Table1[[#This Row],[Date]]), 2)</f>
        <v>Q4'23</v>
      </c>
      <c r="K2281" t="str">
        <f>VLOOKUP(Table1[[#This Row],[Store ID]],Table3[[Store ID]:[City]],4,FALSE)</f>
        <v>Los Angeles</v>
      </c>
      <c r="L2281" t="str">
        <f>VLOOKUP(Table1[[#This Row],[Product Code]],Table4[[Product Code]:[Brand]],5,FALSE)</f>
        <v>Samsung</v>
      </c>
      <c r="M2281" t="str">
        <f>VLOOKUP(Table1[[#This Row],[Product Code]],Table4[[Product Code]:[Product Category]],3,FALSE)</f>
        <v>Laptops</v>
      </c>
      <c r="N2281" t="str">
        <f>_xlfn.XLOOKUP(Table1[[#This Row],[Product Code]],Table4[Product Code],Table4[Subcategory])</f>
        <v>Gaming Laptops</v>
      </c>
    </row>
    <row r="2282" spans="2:14" x14ac:dyDescent="0.3">
      <c r="B2282" s="26" t="s">
        <v>27</v>
      </c>
      <c r="C2282" s="26" t="str">
        <f>IF(_xlfn.XLOOKUP(TRIM(Table1[[#This Row],[Store ID]]), 'Stores Details'!B2284:B2303, 'Stores Details'!G2284:G2303, "") = "Inactive", "Yes", "No")</f>
        <v>No</v>
      </c>
      <c r="D2282" s="14" t="s">
        <v>35</v>
      </c>
      <c r="E2282" s="51">
        <v>45527</v>
      </c>
      <c r="F2282" s="14">
        <v>11</v>
      </c>
      <c r="G2282" s="17">
        <v>4390.76</v>
      </c>
      <c r="H2282" s="27">
        <v>3318.04</v>
      </c>
      <c r="I2282">
        <f>YEAR(Table1[[#This Row],[Date]])</f>
        <v>2024</v>
      </c>
      <c r="J2282" t="str">
        <f>"Q" &amp; ROUNDUP(MONTH(Table1[[#This Row],[Date]])/3, 0) &amp; "'" &amp; RIGHT(YEAR(Table1[[#This Row],[Date]]), 2)</f>
        <v>Q3'24</v>
      </c>
      <c r="K2282" t="str">
        <f>VLOOKUP(Table1[[#This Row],[Store ID]],Table3[[Store ID]:[City]],4,FALSE)</f>
        <v>New York</v>
      </c>
      <c r="L2282" t="str">
        <f>VLOOKUP(Table1[[#This Row],[Product Code]],Table4[[Product Code]:[Brand]],5,FALSE)</f>
        <v>Dell</v>
      </c>
      <c r="M2282" t="str">
        <f>VLOOKUP(Table1[[#This Row],[Product Code]],Table4[[Product Code]:[Product Category]],3,FALSE)</f>
        <v>Smart Gadgets</v>
      </c>
      <c r="N2282" t="str">
        <f>_xlfn.XLOOKUP(Table1[[#This Row],[Product Code]],Table4[Product Code],Table4[Subcategory])</f>
        <v>Streaming Devices</v>
      </c>
    </row>
    <row r="2283" spans="2:14" x14ac:dyDescent="0.3">
      <c r="B2283" s="26" t="s">
        <v>24</v>
      </c>
      <c r="C2283" s="26" t="str">
        <f>IF(_xlfn.XLOOKUP(TRIM(Table1[[#This Row],[Store ID]]), 'Stores Details'!B2285:B2304, 'Stores Details'!G2285:G2304, "") = "Inactive", "Yes", "No")</f>
        <v>No</v>
      </c>
      <c r="D2283" s="14" t="s">
        <v>42</v>
      </c>
      <c r="E2283" s="51">
        <v>45439</v>
      </c>
      <c r="F2283" s="14">
        <v>5</v>
      </c>
      <c r="G2283" s="17">
        <v>6378.0499999999993</v>
      </c>
      <c r="H2283" s="27">
        <v>3976.95</v>
      </c>
      <c r="I2283">
        <f>YEAR(Table1[[#This Row],[Date]])</f>
        <v>2024</v>
      </c>
      <c r="J2283" t="str">
        <f>"Q" &amp; ROUNDUP(MONTH(Table1[[#This Row],[Date]])/3, 0) &amp; "'" &amp; RIGHT(YEAR(Table1[[#This Row],[Date]]), 2)</f>
        <v>Q2'24</v>
      </c>
      <c r="K2283" t="str">
        <f>VLOOKUP(Table1[[#This Row],[Store ID]],Table3[[Store ID]:[City]],4,FALSE)</f>
        <v>Atlanta</v>
      </c>
      <c r="L2283" t="str">
        <f>VLOOKUP(Table1[[#This Row],[Product Code]],Table4[[Product Code]:[Brand]],5,FALSE)</f>
        <v>Dell</v>
      </c>
      <c r="M2283" t="str">
        <f>VLOOKUP(Table1[[#This Row],[Product Code]],Table4[[Product Code]:[Product Category]],3,FALSE)</f>
        <v>Headphones</v>
      </c>
      <c r="N2283" t="str">
        <f>_xlfn.XLOOKUP(Table1[[#This Row],[Product Code]],Table4[Product Code],Table4[Subcategory])</f>
        <v>Wired Headphones</v>
      </c>
    </row>
    <row r="2284" spans="2:14" x14ac:dyDescent="0.3">
      <c r="B2284" s="26" t="s">
        <v>30</v>
      </c>
      <c r="C2284" s="26" t="str">
        <f>IF(_xlfn.XLOOKUP(TRIM(Table1[[#This Row],[Store ID]]), 'Stores Details'!B2286:B2305, 'Stores Details'!G2286:G2305, "") = "Inactive", "Yes", "No")</f>
        <v>No</v>
      </c>
      <c r="D2284" s="14" t="s">
        <v>70</v>
      </c>
      <c r="E2284" s="51">
        <v>44960</v>
      </c>
      <c r="F2284" s="14">
        <v>24</v>
      </c>
      <c r="G2284" s="17">
        <v>13040.64</v>
      </c>
      <c r="H2284" s="27">
        <v>9277.92</v>
      </c>
      <c r="I2284">
        <f>YEAR(Table1[[#This Row],[Date]])</f>
        <v>2023</v>
      </c>
      <c r="J2284" t="str">
        <f>"Q" &amp; ROUNDUP(MONTH(Table1[[#This Row],[Date]])/3, 0) &amp; "'" &amp; RIGHT(YEAR(Table1[[#This Row],[Date]]), 2)</f>
        <v>Q1'23</v>
      </c>
      <c r="K2284" t="str">
        <f>VLOOKUP(Table1[[#This Row],[Store ID]],Table3[[Store ID]:[City]],4,FALSE)</f>
        <v>Nashville</v>
      </c>
      <c r="L2284" t="str">
        <f>VLOOKUP(Table1[[#This Row],[Product Code]],Table4[[Product Code]:[Brand]],5,FALSE)</f>
        <v>VoltEdge</v>
      </c>
      <c r="M2284" t="str">
        <f>VLOOKUP(Table1[[#This Row],[Product Code]],Table4[[Product Code]:[Product Category]],3,FALSE)</f>
        <v>Headphones</v>
      </c>
      <c r="N2284" t="str">
        <f>_xlfn.XLOOKUP(Table1[[#This Row],[Product Code]],Table4[Product Code],Table4[Subcategory])</f>
        <v>Wireless Headphones</v>
      </c>
    </row>
    <row r="2285" spans="2:14" x14ac:dyDescent="0.3">
      <c r="B2285" s="26" t="s">
        <v>22</v>
      </c>
      <c r="C2285" s="26" t="str">
        <f>IF(_xlfn.XLOOKUP(TRIM(Table1[[#This Row],[Store ID]]), 'Stores Details'!B2287:B2306, 'Stores Details'!G2287:G2306, "") = "Inactive", "Yes", "No")</f>
        <v>No</v>
      </c>
      <c r="D2285" s="14" t="s">
        <v>71</v>
      </c>
      <c r="E2285" s="51">
        <v>45077</v>
      </c>
      <c r="F2285" s="14">
        <v>6</v>
      </c>
      <c r="G2285" s="17">
        <v>1555.62</v>
      </c>
      <c r="H2285" s="27">
        <v>1016.8199999999999</v>
      </c>
      <c r="I2285">
        <f>YEAR(Table1[[#This Row],[Date]])</f>
        <v>2023</v>
      </c>
      <c r="J2285" t="str">
        <f>"Q" &amp; ROUNDUP(MONTH(Table1[[#This Row],[Date]])/3, 0) &amp; "'" &amp; RIGHT(YEAR(Table1[[#This Row],[Date]]), 2)</f>
        <v>Q2'23</v>
      </c>
      <c r="K2285" t="str">
        <f>VLOOKUP(Table1[[#This Row],[Store ID]],Table3[[Store ID]:[City]],4,FALSE)</f>
        <v>Detroit</v>
      </c>
      <c r="L2285" t="str">
        <f>VLOOKUP(Table1[[#This Row],[Product Code]],Table4[[Product Code]:[Brand]],5,FALSE)</f>
        <v>HP</v>
      </c>
      <c r="M2285" t="str">
        <f>VLOOKUP(Table1[[#This Row],[Product Code]],Table4[[Product Code]:[Product Category]],3,FALSE)</f>
        <v>Smart Gadgets</v>
      </c>
      <c r="N2285" t="str">
        <f>_xlfn.XLOOKUP(Table1[[#This Row],[Product Code]],Table4[Product Code],Table4[Subcategory])</f>
        <v>Smart Speakers</v>
      </c>
    </row>
    <row r="2286" spans="2:14" x14ac:dyDescent="0.3">
      <c r="B2286" s="26" t="s">
        <v>27</v>
      </c>
      <c r="C2286" s="26" t="str">
        <f>IF(_xlfn.XLOOKUP(TRIM(Table1[[#This Row],[Store ID]]), 'Stores Details'!B2288:B2307, 'Stores Details'!G2288:G2307, "") = "Inactive", "Yes", "No")</f>
        <v>No</v>
      </c>
      <c r="D2286" s="14" t="s">
        <v>75</v>
      </c>
      <c r="E2286" s="51">
        <v>45149</v>
      </c>
      <c r="F2286" s="14">
        <v>12</v>
      </c>
      <c r="G2286" s="17">
        <v>1956.6000000000001</v>
      </c>
      <c r="H2286" s="27">
        <v>1513.32</v>
      </c>
      <c r="I2286">
        <f>YEAR(Table1[[#This Row],[Date]])</f>
        <v>2023</v>
      </c>
      <c r="J2286" t="str">
        <f>"Q" &amp; ROUNDUP(MONTH(Table1[[#This Row],[Date]])/3, 0) &amp; "'" &amp; RIGHT(YEAR(Table1[[#This Row],[Date]]), 2)</f>
        <v>Q3'23</v>
      </c>
      <c r="K2286" t="str">
        <f>VLOOKUP(Table1[[#This Row],[Store ID]],Table3[[Store ID]:[City]],4,FALSE)</f>
        <v>New York</v>
      </c>
      <c r="L2286" t="str">
        <f>VLOOKUP(Table1[[#This Row],[Product Code]],Table4[[Product Code]:[Brand]],5,FALSE)</f>
        <v>VoltEdge</v>
      </c>
      <c r="M2286" t="str">
        <f>VLOOKUP(Table1[[#This Row],[Product Code]],Table4[[Product Code]:[Product Category]],3,FALSE)</f>
        <v>Accessories</v>
      </c>
      <c r="N2286" t="str">
        <f>_xlfn.XLOOKUP(Table1[[#This Row],[Product Code]],Table4[Product Code],Table4[Subcategory])</f>
        <v>Keyboards</v>
      </c>
    </row>
    <row r="2287" spans="2:14" x14ac:dyDescent="0.3">
      <c r="B2287" s="26" t="s">
        <v>21</v>
      </c>
      <c r="C2287" s="26" t="str">
        <f>IF(_xlfn.XLOOKUP(TRIM(Table1[[#This Row],[Store ID]]), 'Stores Details'!B2289:B2308, 'Stores Details'!G2289:G2308, "") = "Inactive", "Yes", "No")</f>
        <v>No</v>
      </c>
      <c r="D2287" s="14" t="s">
        <v>42</v>
      </c>
      <c r="E2287" s="51">
        <v>45501</v>
      </c>
      <c r="F2287" s="14">
        <v>18</v>
      </c>
      <c r="G2287" s="17">
        <v>22960.98</v>
      </c>
      <c r="H2287" s="27">
        <v>14317.02</v>
      </c>
      <c r="I2287">
        <f>YEAR(Table1[[#This Row],[Date]])</f>
        <v>2024</v>
      </c>
      <c r="J2287" t="str">
        <f>"Q" &amp; ROUNDUP(MONTH(Table1[[#This Row],[Date]])/3, 0) &amp; "'" &amp; RIGHT(YEAR(Table1[[#This Row],[Date]]), 2)</f>
        <v>Q3'24</v>
      </c>
      <c r="K2287" t="str">
        <f>VLOOKUP(Table1[[#This Row],[Store ID]],Table3[[Store ID]:[City]],4,FALSE)</f>
        <v>Raleigh</v>
      </c>
      <c r="L2287" t="str">
        <f>VLOOKUP(Table1[[#This Row],[Product Code]],Table4[[Product Code]:[Brand]],5,FALSE)</f>
        <v>Dell</v>
      </c>
      <c r="M2287" t="str">
        <f>VLOOKUP(Table1[[#This Row],[Product Code]],Table4[[Product Code]:[Product Category]],3,FALSE)</f>
        <v>Headphones</v>
      </c>
      <c r="N2287" t="str">
        <f>_xlfn.XLOOKUP(Table1[[#This Row],[Product Code]],Table4[Product Code],Table4[Subcategory])</f>
        <v>Wired Headphones</v>
      </c>
    </row>
    <row r="2288" spans="2:14" x14ac:dyDescent="0.3">
      <c r="B2288" s="26" t="s">
        <v>20</v>
      </c>
      <c r="C2288" s="26" t="str">
        <f>IF(_xlfn.XLOOKUP(TRIM(Table1[[#This Row],[Store ID]]), 'Stores Details'!B2290:B2309, 'Stores Details'!G2290:G2309, "") = "Inactive", "Yes", "No")</f>
        <v>No</v>
      </c>
      <c r="D2288" s="14" t="s">
        <v>36</v>
      </c>
      <c r="E2288" s="51">
        <v>45361</v>
      </c>
      <c r="F2288" s="14">
        <v>11</v>
      </c>
      <c r="G2288" s="17">
        <v>8029.7800000000007</v>
      </c>
      <c r="H2288" s="27">
        <v>6478.89</v>
      </c>
      <c r="I2288">
        <f>YEAR(Table1[[#This Row],[Date]])</f>
        <v>2024</v>
      </c>
      <c r="J2288" t="str">
        <f>"Q" &amp; ROUNDUP(MONTH(Table1[[#This Row],[Date]])/3, 0) &amp; "'" &amp; RIGHT(YEAR(Table1[[#This Row],[Date]]), 2)</f>
        <v>Q1'24</v>
      </c>
      <c r="K2288" t="str">
        <f>VLOOKUP(Table1[[#This Row],[Store ID]],Table3[[Store ID]:[City]],4,FALSE)</f>
        <v>Denver</v>
      </c>
      <c r="L2288" t="str">
        <f>VLOOKUP(Table1[[#This Row],[Product Code]],Table4[[Product Code]:[Brand]],5,FALSE)</f>
        <v>VoltEdge</v>
      </c>
      <c r="M2288" t="str">
        <f>VLOOKUP(Table1[[#This Row],[Product Code]],Table4[[Product Code]:[Product Category]],3,FALSE)</f>
        <v>Gaming Consoles</v>
      </c>
      <c r="N2288" t="str">
        <f>_xlfn.XLOOKUP(Table1[[#This Row],[Product Code]],Table4[Product Code],Table4[Subcategory])</f>
        <v>VR Headsets</v>
      </c>
    </row>
    <row r="2289" spans="2:14" x14ac:dyDescent="0.3">
      <c r="B2289" s="26" t="s">
        <v>17</v>
      </c>
      <c r="C2289" s="26" t="str">
        <f>IF(_xlfn.XLOOKUP(TRIM(Table1[[#This Row],[Store ID]]), 'Stores Details'!B2291:B2310, 'Stores Details'!G2291:G2310, "") = "Inactive", "Yes", "No")</f>
        <v>No</v>
      </c>
      <c r="D2289" s="14" t="s">
        <v>36</v>
      </c>
      <c r="E2289" s="51">
        <v>45495</v>
      </c>
      <c r="F2289" s="14">
        <v>7</v>
      </c>
      <c r="G2289" s="17">
        <v>5109.8600000000006</v>
      </c>
      <c r="H2289" s="27">
        <v>4122.93</v>
      </c>
      <c r="I2289">
        <f>YEAR(Table1[[#This Row],[Date]])</f>
        <v>2024</v>
      </c>
      <c r="J2289" t="str">
        <f>"Q" &amp; ROUNDUP(MONTH(Table1[[#This Row],[Date]])/3, 0) &amp; "'" &amp; RIGHT(YEAR(Table1[[#This Row],[Date]]), 2)</f>
        <v>Q3'24</v>
      </c>
      <c r="K2289" t="str">
        <f>VLOOKUP(Table1[[#This Row],[Store ID]],Table3[[Store ID]:[City]],4,FALSE)</f>
        <v>Richmond</v>
      </c>
      <c r="L2289" t="str">
        <f>VLOOKUP(Table1[[#This Row],[Product Code]],Table4[[Product Code]:[Brand]],5,FALSE)</f>
        <v>VoltEdge</v>
      </c>
      <c r="M2289" t="str">
        <f>VLOOKUP(Table1[[#This Row],[Product Code]],Table4[[Product Code]:[Product Category]],3,FALSE)</f>
        <v>Gaming Consoles</v>
      </c>
      <c r="N2289" t="str">
        <f>_xlfn.XLOOKUP(Table1[[#This Row],[Product Code]],Table4[Product Code],Table4[Subcategory])</f>
        <v>VR Headsets</v>
      </c>
    </row>
    <row r="2290" spans="2:14" x14ac:dyDescent="0.3">
      <c r="B2290" s="26" t="s">
        <v>14</v>
      </c>
      <c r="C2290" s="26" t="str">
        <f>IF(_xlfn.XLOOKUP(TRIM(Table1[[#This Row],[Store ID]]), 'Stores Details'!B2292:B2311, 'Stores Details'!G2292:G2311, "") = "Inactive", "Yes", "No")</f>
        <v>No</v>
      </c>
      <c r="D2290" s="14" t="s">
        <v>40</v>
      </c>
      <c r="E2290" s="51">
        <v>45644</v>
      </c>
      <c r="F2290" s="14">
        <v>32</v>
      </c>
      <c r="G2290" s="17">
        <v>43321.279999999999</v>
      </c>
      <c r="H2290" s="27">
        <v>31182.720000000001</v>
      </c>
      <c r="I2290">
        <f>YEAR(Table1[[#This Row],[Date]])</f>
        <v>2024</v>
      </c>
      <c r="J2290" t="str">
        <f>"Q" &amp; ROUNDUP(MONTH(Table1[[#This Row],[Date]])/3, 0) &amp; "'" &amp; RIGHT(YEAR(Table1[[#This Row],[Date]]), 2)</f>
        <v>Q4'24</v>
      </c>
      <c r="K2290" t="str">
        <f>VLOOKUP(Table1[[#This Row],[Store ID]],Table3[[Store ID]:[City]],4,FALSE)</f>
        <v>Los Angeles</v>
      </c>
      <c r="L2290" t="str">
        <f>VLOOKUP(Table1[[#This Row],[Product Code]],Table4[[Product Code]:[Brand]],5,FALSE)</f>
        <v>HP</v>
      </c>
      <c r="M2290" t="str">
        <f>VLOOKUP(Table1[[#This Row],[Product Code]],Table4[[Product Code]:[Product Category]],3,FALSE)</f>
        <v>Gaming Consoles</v>
      </c>
      <c r="N2290" t="str">
        <f>_xlfn.XLOOKUP(Table1[[#This Row],[Product Code]],Table4[Product Code],Table4[Subcategory])</f>
        <v>Game Consoles</v>
      </c>
    </row>
    <row r="2291" spans="2:14" x14ac:dyDescent="0.3">
      <c r="B2291" s="26" t="s">
        <v>23</v>
      </c>
      <c r="C2291" s="26" t="str">
        <f>IF(_xlfn.XLOOKUP(TRIM(Table1[[#This Row],[Store ID]]), 'Stores Details'!B2293:B2312, 'Stores Details'!G2293:G2312, "") = "Inactive", "Yes", "No")</f>
        <v>No</v>
      </c>
      <c r="D2291" s="14" t="s">
        <v>69</v>
      </c>
      <c r="E2291" s="51">
        <v>45235</v>
      </c>
      <c r="F2291" s="14">
        <v>26</v>
      </c>
      <c r="G2291" s="17">
        <v>27688.959999999999</v>
      </c>
      <c r="H2291" s="27">
        <v>17853.419999999998</v>
      </c>
      <c r="I2291">
        <f>YEAR(Table1[[#This Row],[Date]])</f>
        <v>2023</v>
      </c>
      <c r="J2291" t="str">
        <f>"Q" &amp; ROUNDUP(MONTH(Table1[[#This Row],[Date]])/3, 0) &amp; "'" &amp; RIGHT(YEAR(Table1[[#This Row],[Date]]), 2)</f>
        <v>Q4'23</v>
      </c>
      <c r="K2291" t="str">
        <f>VLOOKUP(Table1[[#This Row],[Store ID]],Table3[[Store ID]:[City]],4,FALSE)</f>
        <v>San Francisco</v>
      </c>
      <c r="L2291" t="str">
        <f>VLOOKUP(Table1[[#This Row],[Product Code]],Table4[[Product Code]:[Brand]],5,FALSE)</f>
        <v>VoltEdge</v>
      </c>
      <c r="M2291" t="str">
        <f>VLOOKUP(Table1[[#This Row],[Product Code]],Table4[[Product Code]:[Product Category]],3,FALSE)</f>
        <v>Gaming Consoles</v>
      </c>
      <c r="N2291" t="str">
        <f>_xlfn.XLOOKUP(Table1[[#This Row],[Product Code]],Table4[Product Code],Table4[Subcategory])</f>
        <v>VR Headsets</v>
      </c>
    </row>
    <row r="2292" spans="2:14" x14ac:dyDescent="0.3">
      <c r="B2292" s="26" t="s">
        <v>16</v>
      </c>
      <c r="C2292" s="26" t="str">
        <f>IF(_xlfn.XLOOKUP(TRIM(Table1[[#This Row],[Store ID]]), 'Stores Details'!B2294:B2313, 'Stores Details'!G2294:G2313, "") = "Inactive", "Yes", "No")</f>
        <v>No</v>
      </c>
      <c r="D2292" s="14" t="s">
        <v>63</v>
      </c>
      <c r="E2292" s="51">
        <v>45099</v>
      </c>
      <c r="F2292" s="14">
        <v>7</v>
      </c>
      <c r="G2292" s="17">
        <v>2323.16</v>
      </c>
      <c r="H2292" s="27">
        <v>1383.97</v>
      </c>
      <c r="I2292">
        <f>YEAR(Table1[[#This Row],[Date]])</f>
        <v>2023</v>
      </c>
      <c r="J2292" t="str">
        <f>"Q" &amp; ROUNDUP(MONTH(Table1[[#This Row],[Date]])/3, 0) &amp; "'" &amp; RIGHT(YEAR(Table1[[#This Row],[Date]]), 2)</f>
        <v>Q2'23</v>
      </c>
      <c r="K2292" t="str">
        <f>VLOOKUP(Table1[[#This Row],[Store ID]],Table3[[Store ID]:[City]],4,FALSE)</f>
        <v>Chicago</v>
      </c>
      <c r="L2292" t="str">
        <f>VLOOKUP(Table1[[#This Row],[Product Code]],Table4[[Product Code]:[Brand]],5,FALSE)</f>
        <v>Samsung</v>
      </c>
      <c r="M2292" t="str">
        <f>VLOOKUP(Table1[[#This Row],[Product Code]],Table4[[Product Code]:[Product Category]],3,FALSE)</f>
        <v>Laptops</v>
      </c>
      <c r="N2292" t="str">
        <f>_xlfn.XLOOKUP(Table1[[#This Row],[Product Code]],Table4[Product Code],Table4[Subcategory])</f>
        <v>Gaming Laptops</v>
      </c>
    </row>
    <row r="2293" spans="2:14" x14ac:dyDescent="0.3">
      <c r="B2293" s="26" t="s">
        <v>16</v>
      </c>
      <c r="C2293" s="26" t="str">
        <f>IF(_xlfn.XLOOKUP(TRIM(Table1[[#This Row],[Store ID]]), 'Stores Details'!B2295:B2314, 'Stores Details'!G2295:G2314, "") = "Inactive", "Yes", "No")</f>
        <v>No</v>
      </c>
      <c r="D2293" s="14" t="s">
        <v>48</v>
      </c>
      <c r="E2293" s="51">
        <v>45413</v>
      </c>
      <c r="F2293" s="14">
        <v>13</v>
      </c>
      <c r="G2293" s="17">
        <v>10486.58</v>
      </c>
      <c r="H2293" s="27">
        <v>6253.52</v>
      </c>
      <c r="I2293">
        <f>YEAR(Table1[[#This Row],[Date]])</f>
        <v>2024</v>
      </c>
      <c r="J2293" t="str">
        <f>"Q" &amp; ROUNDUP(MONTH(Table1[[#This Row],[Date]])/3, 0) &amp; "'" &amp; RIGHT(YEAR(Table1[[#This Row],[Date]]), 2)</f>
        <v>Q2'24</v>
      </c>
      <c r="K2293" t="str">
        <f>VLOOKUP(Table1[[#This Row],[Store ID]],Table3[[Store ID]:[City]],4,FALSE)</f>
        <v>Chicago</v>
      </c>
      <c r="L2293" t="str">
        <f>VLOOKUP(Table1[[#This Row],[Product Code]],Table4[[Product Code]:[Brand]],5,FALSE)</f>
        <v>VoltEdge</v>
      </c>
      <c r="M2293" t="str">
        <f>VLOOKUP(Table1[[#This Row],[Product Code]],Table4[[Product Code]:[Product Category]],3,FALSE)</f>
        <v>Gaming Consoles</v>
      </c>
      <c r="N2293" t="str">
        <f>_xlfn.XLOOKUP(Table1[[#This Row],[Product Code]],Table4[Product Code],Table4[Subcategory])</f>
        <v>Game Consoles</v>
      </c>
    </row>
    <row r="2294" spans="2:14" x14ac:dyDescent="0.3">
      <c r="B2294" s="26" t="s">
        <v>21</v>
      </c>
      <c r="C2294" s="26" t="str">
        <f>IF(_xlfn.XLOOKUP(TRIM(Table1[[#This Row],[Store ID]]), 'Stores Details'!B2296:B2315, 'Stores Details'!G2296:G2315, "") = "Inactive", "Yes", "No")</f>
        <v>No</v>
      </c>
      <c r="D2294" s="14" t="s">
        <v>46</v>
      </c>
      <c r="E2294" s="51">
        <v>45538</v>
      </c>
      <c r="F2294" s="14">
        <v>16</v>
      </c>
      <c r="G2294" s="17">
        <v>14134.4</v>
      </c>
      <c r="H2294" s="27">
        <v>9671.84</v>
      </c>
      <c r="I2294">
        <f>YEAR(Table1[[#This Row],[Date]])</f>
        <v>2024</v>
      </c>
      <c r="J2294" t="str">
        <f>"Q" &amp; ROUNDUP(MONTH(Table1[[#This Row],[Date]])/3, 0) &amp; "'" &amp; RIGHT(YEAR(Table1[[#This Row],[Date]]), 2)</f>
        <v>Q3'24</v>
      </c>
      <c r="K2294" t="str">
        <f>VLOOKUP(Table1[[#This Row],[Store ID]],Table3[[Store ID]:[City]],4,FALSE)</f>
        <v>Raleigh</v>
      </c>
      <c r="L2294" t="str">
        <f>VLOOKUP(Table1[[#This Row],[Product Code]],Table4[[Product Code]:[Brand]],5,FALSE)</f>
        <v>Bose</v>
      </c>
      <c r="M2294" t="str">
        <f>VLOOKUP(Table1[[#This Row],[Product Code]],Table4[[Product Code]:[Product Category]],3,FALSE)</f>
        <v>Headphones</v>
      </c>
      <c r="N2294" t="str">
        <f>_xlfn.XLOOKUP(Table1[[#This Row],[Product Code]],Table4[Product Code],Table4[Subcategory])</f>
        <v>Wireless Headphones</v>
      </c>
    </row>
    <row r="2295" spans="2:14" x14ac:dyDescent="0.3">
      <c r="B2295" s="26" t="s">
        <v>26</v>
      </c>
      <c r="C2295" s="26" t="str">
        <f>IF(_xlfn.XLOOKUP(TRIM(Table1[[#This Row],[Store ID]]), 'Stores Details'!B2297:B2316, 'Stores Details'!G2297:G2316, "") = "Inactive", "Yes", "No")</f>
        <v>No</v>
      </c>
      <c r="D2295" s="14" t="s">
        <v>40</v>
      </c>
      <c r="E2295" s="51">
        <v>45405</v>
      </c>
      <c r="F2295" s="14">
        <v>16</v>
      </c>
      <c r="G2295" s="17">
        <v>21660.639999999999</v>
      </c>
      <c r="H2295" s="27">
        <v>15591.36</v>
      </c>
      <c r="I2295">
        <f>YEAR(Table1[[#This Row],[Date]])</f>
        <v>2024</v>
      </c>
      <c r="J2295" t="str">
        <f>"Q" &amp; ROUNDUP(MONTH(Table1[[#This Row],[Date]])/3, 0) &amp; "'" &amp; RIGHT(YEAR(Table1[[#This Row],[Date]]), 2)</f>
        <v>Q2'24</v>
      </c>
      <c r="K2295" t="str">
        <f>VLOOKUP(Table1[[#This Row],[Store ID]],Table3[[Store ID]:[City]],4,FALSE)</f>
        <v>Philadelphia</v>
      </c>
      <c r="L2295" t="str">
        <f>VLOOKUP(Table1[[#This Row],[Product Code]],Table4[[Product Code]:[Brand]],5,FALSE)</f>
        <v>HP</v>
      </c>
      <c r="M2295" t="str">
        <f>VLOOKUP(Table1[[#This Row],[Product Code]],Table4[[Product Code]:[Product Category]],3,FALSE)</f>
        <v>Gaming Consoles</v>
      </c>
      <c r="N2295" t="str">
        <f>_xlfn.XLOOKUP(Table1[[#This Row],[Product Code]],Table4[Product Code],Table4[Subcategory])</f>
        <v>Game Consoles</v>
      </c>
    </row>
    <row r="2296" spans="2:14" x14ac:dyDescent="0.3">
      <c r="B2296" s="26" t="s">
        <v>14</v>
      </c>
      <c r="C2296" s="26" t="str">
        <f>IF(_xlfn.XLOOKUP(TRIM(Table1[[#This Row],[Store ID]]), 'Stores Details'!B2298:B2317, 'Stores Details'!G2298:G2317, "") = "Inactive", "Yes", "No")</f>
        <v>No</v>
      </c>
      <c r="D2296" s="14" t="s">
        <v>38</v>
      </c>
      <c r="E2296" s="51">
        <v>45506</v>
      </c>
      <c r="F2296" s="14">
        <v>10</v>
      </c>
      <c r="G2296" s="17">
        <v>11706.400000000001</v>
      </c>
      <c r="H2296" s="27">
        <v>9351.6999999999989</v>
      </c>
      <c r="I2296">
        <f>YEAR(Table1[[#This Row],[Date]])</f>
        <v>2024</v>
      </c>
      <c r="J2296" t="str">
        <f>"Q" &amp; ROUNDUP(MONTH(Table1[[#This Row],[Date]])/3, 0) &amp; "'" &amp; RIGHT(YEAR(Table1[[#This Row],[Date]]), 2)</f>
        <v>Q3'24</v>
      </c>
      <c r="K2296" t="str">
        <f>VLOOKUP(Table1[[#This Row],[Store ID]],Table3[[Store ID]:[City]],4,FALSE)</f>
        <v>Los Angeles</v>
      </c>
      <c r="L2296" t="str">
        <f>VLOOKUP(Table1[[#This Row],[Product Code]],Table4[[Product Code]:[Brand]],5,FALSE)</f>
        <v>HP</v>
      </c>
      <c r="M2296" t="str">
        <f>VLOOKUP(Table1[[#This Row],[Product Code]],Table4[[Product Code]:[Product Category]],3,FALSE)</f>
        <v>Gaming Consoles</v>
      </c>
      <c r="N2296" t="str">
        <f>_xlfn.XLOOKUP(Table1[[#This Row],[Product Code]],Table4[Product Code],Table4[Subcategory])</f>
        <v>Game Consoles</v>
      </c>
    </row>
    <row r="2297" spans="2:14" x14ac:dyDescent="0.3">
      <c r="B2297" s="26" t="s">
        <v>19</v>
      </c>
      <c r="C2297" s="26" t="str">
        <f>IF(_xlfn.XLOOKUP(TRIM(Table1[[#This Row],[Store ID]]), 'Stores Details'!B2299:B2318, 'Stores Details'!G2299:G2318, "") = "Inactive", "Yes", "No")</f>
        <v>No</v>
      </c>
      <c r="D2297" s="14" t="s">
        <v>44</v>
      </c>
      <c r="E2297" s="51">
        <v>45341</v>
      </c>
      <c r="F2297" s="14">
        <v>25</v>
      </c>
      <c r="G2297" s="17">
        <v>23676.25</v>
      </c>
      <c r="H2297" s="27">
        <v>16684.5</v>
      </c>
      <c r="I2297">
        <f>YEAR(Table1[[#This Row],[Date]])</f>
        <v>2024</v>
      </c>
      <c r="J2297" t="str">
        <f>"Q" &amp; ROUNDUP(MONTH(Table1[[#This Row],[Date]])/3, 0) &amp; "'" &amp; RIGHT(YEAR(Table1[[#This Row],[Date]]), 2)</f>
        <v>Q1'24</v>
      </c>
      <c r="K2297" t="str">
        <f>VLOOKUP(Table1[[#This Row],[Store ID]],Table3[[Store ID]:[City]],4,FALSE)</f>
        <v>Honolulu</v>
      </c>
      <c r="L2297" t="str">
        <f>VLOOKUP(Table1[[#This Row],[Product Code]],Table4[[Product Code]:[Brand]],5,FALSE)</f>
        <v>Bose</v>
      </c>
      <c r="M2297" t="str">
        <f>VLOOKUP(Table1[[#This Row],[Product Code]],Table4[[Product Code]:[Product Category]],3,FALSE)</f>
        <v>Accessories</v>
      </c>
      <c r="N2297" t="str">
        <f>_xlfn.XLOOKUP(Table1[[#This Row],[Product Code]],Table4[Product Code],Table4[Subcategory])</f>
        <v>Keyboards</v>
      </c>
    </row>
    <row r="2298" spans="2:14" x14ac:dyDescent="0.3">
      <c r="B2298" s="26" t="s">
        <v>14</v>
      </c>
      <c r="C2298" s="26" t="str">
        <f>IF(_xlfn.XLOOKUP(TRIM(Table1[[#This Row],[Store ID]]), 'Stores Details'!B2300:B2319, 'Stores Details'!G2300:G2319, "") = "Inactive", "Yes", "No")</f>
        <v>No</v>
      </c>
      <c r="D2298" s="14" t="s">
        <v>79</v>
      </c>
      <c r="E2298" s="51">
        <v>45491</v>
      </c>
      <c r="F2298" s="14">
        <v>19</v>
      </c>
      <c r="G2298" s="17">
        <v>16875.990000000002</v>
      </c>
      <c r="H2298" s="27">
        <v>13726.550000000001</v>
      </c>
      <c r="I2298">
        <f>YEAR(Table1[[#This Row],[Date]])</f>
        <v>2024</v>
      </c>
      <c r="J2298" t="str">
        <f>"Q" &amp; ROUNDUP(MONTH(Table1[[#This Row],[Date]])/3, 0) &amp; "'" &amp; RIGHT(YEAR(Table1[[#This Row],[Date]]), 2)</f>
        <v>Q3'24</v>
      </c>
      <c r="K2298" t="str">
        <f>VLOOKUP(Table1[[#This Row],[Store ID]],Table3[[Store ID]:[City]],4,FALSE)</f>
        <v>Los Angeles</v>
      </c>
      <c r="L2298" t="str">
        <f>VLOOKUP(Table1[[#This Row],[Product Code]],Table4[[Product Code]:[Brand]],5,FALSE)</f>
        <v>Sony</v>
      </c>
      <c r="M2298" t="str">
        <f>VLOOKUP(Table1[[#This Row],[Product Code]],Table4[[Product Code]:[Product Category]],3,FALSE)</f>
        <v>Accessories</v>
      </c>
      <c r="N2298" t="str">
        <f>_xlfn.XLOOKUP(Table1[[#This Row],[Product Code]],Table4[Product Code],Table4[Subcategory])</f>
        <v>Keyboards</v>
      </c>
    </row>
    <row r="2299" spans="2:14" x14ac:dyDescent="0.3">
      <c r="B2299" s="26" t="s">
        <v>14</v>
      </c>
      <c r="C2299" s="26" t="str">
        <f>IF(_xlfn.XLOOKUP(TRIM(Table1[[#This Row],[Store ID]]), 'Stores Details'!B2301:B2320, 'Stores Details'!G2301:G2320, "") = "Inactive", "Yes", "No")</f>
        <v>No</v>
      </c>
      <c r="D2299" s="14" t="s">
        <v>47</v>
      </c>
      <c r="E2299" s="51">
        <v>45603</v>
      </c>
      <c r="F2299" s="14">
        <v>24</v>
      </c>
      <c r="G2299" s="17">
        <v>31949.52</v>
      </c>
      <c r="H2299" s="27">
        <v>19937.04</v>
      </c>
      <c r="I2299">
        <f>YEAR(Table1[[#This Row],[Date]])</f>
        <v>2024</v>
      </c>
      <c r="J2299" t="str">
        <f>"Q" &amp; ROUNDUP(MONTH(Table1[[#This Row],[Date]])/3, 0) &amp; "'" &amp; RIGHT(YEAR(Table1[[#This Row],[Date]]), 2)</f>
        <v>Q4'24</v>
      </c>
      <c r="K2299" t="str">
        <f>VLOOKUP(Table1[[#This Row],[Store ID]],Table3[[Store ID]:[City]],4,FALSE)</f>
        <v>Los Angeles</v>
      </c>
      <c r="L2299" t="str">
        <f>VLOOKUP(Table1[[#This Row],[Product Code]],Table4[[Product Code]:[Brand]],5,FALSE)</f>
        <v>Sony</v>
      </c>
      <c r="M2299" t="str">
        <f>VLOOKUP(Table1[[#This Row],[Product Code]],Table4[[Product Code]:[Product Category]],3,FALSE)</f>
        <v>Accessories</v>
      </c>
      <c r="N2299" t="str">
        <f>_xlfn.XLOOKUP(Table1[[#This Row],[Product Code]],Table4[Product Code],Table4[Subcategory])</f>
        <v>Keyboards</v>
      </c>
    </row>
    <row r="2300" spans="2:14" x14ac:dyDescent="0.3">
      <c r="B2300" s="26" t="s">
        <v>29</v>
      </c>
      <c r="C2300" s="26" t="str">
        <f>IF(_xlfn.XLOOKUP(TRIM(Table1[[#This Row],[Store ID]]), 'Stores Details'!B2302:B2321, 'Stores Details'!G2302:G2321, "") = "Inactive", "Yes", "No")</f>
        <v>No</v>
      </c>
      <c r="D2300" s="14" t="s">
        <v>40</v>
      </c>
      <c r="E2300" s="51">
        <v>45455</v>
      </c>
      <c r="F2300" s="14">
        <v>11</v>
      </c>
      <c r="G2300" s="17">
        <v>14891.689999999999</v>
      </c>
      <c r="H2300" s="27">
        <v>10719.060000000001</v>
      </c>
      <c r="I2300">
        <f>YEAR(Table1[[#This Row],[Date]])</f>
        <v>2024</v>
      </c>
      <c r="J2300" t="str">
        <f>"Q" &amp; ROUNDUP(MONTH(Table1[[#This Row],[Date]])/3, 0) &amp; "'" &amp; RIGHT(YEAR(Table1[[#This Row],[Date]]), 2)</f>
        <v>Q2'24</v>
      </c>
      <c r="K2300" t="str">
        <f>VLOOKUP(Table1[[#This Row],[Store ID]],Table3[[Store ID]:[City]],4,FALSE)</f>
        <v>Kansas City</v>
      </c>
      <c r="L2300" t="str">
        <f>VLOOKUP(Table1[[#This Row],[Product Code]],Table4[[Product Code]:[Brand]],5,FALSE)</f>
        <v>HP</v>
      </c>
      <c r="M2300" t="str">
        <f>VLOOKUP(Table1[[#This Row],[Product Code]],Table4[[Product Code]:[Product Category]],3,FALSE)</f>
        <v>Gaming Consoles</v>
      </c>
      <c r="N2300" t="str">
        <f>_xlfn.XLOOKUP(Table1[[#This Row],[Product Code]],Table4[Product Code],Table4[Subcategory])</f>
        <v>Game Consoles</v>
      </c>
    </row>
    <row r="2301" spans="2:14" x14ac:dyDescent="0.3">
      <c r="B2301" s="26" t="s">
        <v>18</v>
      </c>
      <c r="C2301" s="26" t="str">
        <f>IF(_xlfn.XLOOKUP(TRIM(Table1[[#This Row],[Store ID]]), 'Stores Details'!B2303:B2322, 'Stores Details'!G2303:G2322, "") = "Inactive", "Yes", "No")</f>
        <v>No</v>
      </c>
      <c r="D2301" s="14" t="s">
        <v>54</v>
      </c>
      <c r="E2301" s="51">
        <v>45306</v>
      </c>
      <c r="F2301" s="14">
        <v>13</v>
      </c>
      <c r="G2301" s="17">
        <v>18239.13</v>
      </c>
      <c r="H2301" s="27">
        <v>11577.15</v>
      </c>
      <c r="I2301">
        <f>YEAR(Table1[[#This Row],[Date]])</f>
        <v>2024</v>
      </c>
      <c r="J2301" t="str">
        <f>"Q" &amp; ROUNDUP(MONTH(Table1[[#This Row],[Date]])/3, 0) &amp; "'" &amp; RIGHT(YEAR(Table1[[#This Row],[Date]]), 2)</f>
        <v>Q1'24</v>
      </c>
      <c r="K2301" t="str">
        <f>VLOOKUP(Table1[[#This Row],[Store ID]],Table3[[Store ID]:[City]],4,FALSE)</f>
        <v>Minneapolis</v>
      </c>
      <c r="L2301" t="str">
        <f>VLOOKUP(Table1[[#This Row],[Product Code]],Table4[[Product Code]:[Brand]],5,FALSE)</f>
        <v>Apple</v>
      </c>
      <c r="M2301" t="str">
        <f>VLOOKUP(Table1[[#This Row],[Product Code]],Table4[[Product Code]:[Product Category]],3,FALSE)</f>
        <v>Gaming Consoles</v>
      </c>
      <c r="N2301" t="str">
        <f>_xlfn.XLOOKUP(Table1[[#This Row],[Product Code]],Table4[Product Code],Table4[Subcategory])</f>
        <v>Game Consoles</v>
      </c>
    </row>
    <row r="2302" spans="2:14" x14ac:dyDescent="0.3">
      <c r="B2302" s="26" t="s">
        <v>14</v>
      </c>
      <c r="C2302" s="26" t="str">
        <f>IF(_xlfn.XLOOKUP(TRIM(Table1[[#This Row],[Store ID]]), 'Stores Details'!B2304:B2323, 'Stores Details'!G2304:G2323, "") = "Inactive", "Yes", "No")</f>
        <v>No</v>
      </c>
      <c r="D2302" s="14" t="s">
        <v>66</v>
      </c>
      <c r="E2302" s="51">
        <v>45265</v>
      </c>
      <c r="F2302" s="14">
        <v>34</v>
      </c>
      <c r="G2302" s="17">
        <v>13183.16</v>
      </c>
      <c r="H2302" s="27">
        <v>8820.2800000000007</v>
      </c>
      <c r="I2302">
        <f>YEAR(Table1[[#This Row],[Date]])</f>
        <v>2023</v>
      </c>
      <c r="J2302" t="str">
        <f>"Q" &amp; ROUNDUP(MONTH(Table1[[#This Row],[Date]])/3, 0) &amp; "'" &amp; RIGHT(YEAR(Table1[[#This Row],[Date]]), 2)</f>
        <v>Q4'23</v>
      </c>
      <c r="K2302" t="str">
        <f>VLOOKUP(Table1[[#This Row],[Store ID]],Table3[[Store ID]:[City]],4,FALSE)</f>
        <v>Los Angeles</v>
      </c>
      <c r="L2302" t="str">
        <f>VLOOKUP(Table1[[#This Row],[Product Code]],Table4[[Product Code]:[Brand]],5,FALSE)</f>
        <v>HP</v>
      </c>
      <c r="M2302" t="str">
        <f>VLOOKUP(Table1[[#This Row],[Product Code]],Table4[[Product Code]:[Product Category]],3,FALSE)</f>
        <v>Accessories</v>
      </c>
      <c r="N2302" t="str">
        <f>_xlfn.XLOOKUP(Table1[[#This Row],[Product Code]],Table4[Product Code],Table4[Subcategory])</f>
        <v>Chargers</v>
      </c>
    </row>
    <row r="2303" spans="2:14" x14ac:dyDescent="0.3">
      <c r="B2303" s="26" t="s">
        <v>28</v>
      </c>
      <c r="C2303" s="26" t="str">
        <f>IF(_xlfn.XLOOKUP(TRIM(Table1[[#This Row],[Store ID]]), 'Stores Details'!B2305:B2324, 'Stores Details'!G2305:G2324, "") = "Inactive", "Yes", "No")</f>
        <v>No</v>
      </c>
      <c r="D2303" s="14" t="s">
        <v>70</v>
      </c>
      <c r="E2303" s="51">
        <v>45264</v>
      </c>
      <c r="F2303" s="14">
        <v>24</v>
      </c>
      <c r="G2303" s="17">
        <v>13040.64</v>
      </c>
      <c r="H2303" s="27">
        <v>9277.92</v>
      </c>
      <c r="I2303">
        <f>YEAR(Table1[[#This Row],[Date]])</f>
        <v>2023</v>
      </c>
      <c r="J2303" t="str">
        <f>"Q" &amp; ROUNDUP(MONTH(Table1[[#This Row],[Date]])/3, 0) &amp; "'" &amp; RIGHT(YEAR(Table1[[#This Row],[Date]]), 2)</f>
        <v>Q4'23</v>
      </c>
      <c r="K2303" t="str">
        <f>VLOOKUP(Table1[[#This Row],[Store ID]],Table3[[Store ID]:[City]],4,FALSE)</f>
        <v>Portland</v>
      </c>
      <c r="L2303" t="str">
        <f>VLOOKUP(Table1[[#This Row],[Product Code]],Table4[[Product Code]:[Brand]],5,FALSE)</f>
        <v>VoltEdge</v>
      </c>
      <c r="M2303" t="str">
        <f>VLOOKUP(Table1[[#This Row],[Product Code]],Table4[[Product Code]:[Product Category]],3,FALSE)</f>
        <v>Headphones</v>
      </c>
      <c r="N2303" t="str">
        <f>_xlfn.XLOOKUP(Table1[[#This Row],[Product Code]],Table4[Product Code],Table4[Subcategory])</f>
        <v>Wireless Headphones</v>
      </c>
    </row>
    <row r="2304" spans="2:14" x14ac:dyDescent="0.3">
      <c r="B2304" s="26" t="s">
        <v>29</v>
      </c>
      <c r="C2304" s="26" t="str">
        <f>IF(_xlfn.XLOOKUP(TRIM(Table1[[#This Row],[Store ID]]), 'Stores Details'!B2306:B2325, 'Stores Details'!G2306:G2325, "") = "Inactive", "Yes", "No")</f>
        <v>No</v>
      </c>
      <c r="D2304" s="14" t="s">
        <v>53</v>
      </c>
      <c r="E2304" s="51">
        <v>45047</v>
      </c>
      <c r="F2304" s="14">
        <v>8</v>
      </c>
      <c r="G2304" s="17">
        <v>638.48</v>
      </c>
      <c r="H2304" s="27">
        <v>512.16</v>
      </c>
      <c r="I2304">
        <f>YEAR(Table1[[#This Row],[Date]])</f>
        <v>2023</v>
      </c>
      <c r="J2304" t="str">
        <f>"Q" &amp; ROUNDUP(MONTH(Table1[[#This Row],[Date]])/3, 0) &amp; "'" &amp; RIGHT(YEAR(Table1[[#This Row],[Date]]), 2)</f>
        <v>Q2'23</v>
      </c>
      <c r="K2304" t="str">
        <f>VLOOKUP(Table1[[#This Row],[Store ID]],Table3[[Store ID]:[City]],4,FALSE)</f>
        <v>Kansas City</v>
      </c>
      <c r="L2304" t="str">
        <f>VLOOKUP(Table1[[#This Row],[Product Code]],Table4[[Product Code]:[Brand]],5,FALSE)</f>
        <v>HP</v>
      </c>
      <c r="M2304" t="str">
        <f>VLOOKUP(Table1[[#This Row],[Product Code]],Table4[[Product Code]:[Product Category]],3,FALSE)</f>
        <v>Laptops</v>
      </c>
      <c r="N2304" t="str">
        <f>_xlfn.XLOOKUP(Table1[[#This Row],[Product Code]],Table4[Product Code],Table4[Subcategory])</f>
        <v>Ultrabooks</v>
      </c>
    </row>
    <row r="2305" spans="2:14" x14ac:dyDescent="0.3">
      <c r="B2305" s="26" t="s">
        <v>29</v>
      </c>
      <c r="C2305" s="26" t="str">
        <f>IF(_xlfn.XLOOKUP(TRIM(Table1[[#This Row],[Store ID]]), 'Stores Details'!B2307:B2326, 'Stores Details'!G2307:G2326, "") = "Inactive", "Yes", "No")</f>
        <v>No</v>
      </c>
      <c r="D2305" s="14" t="s">
        <v>49</v>
      </c>
      <c r="E2305" s="51">
        <v>45556</v>
      </c>
      <c r="F2305" s="14">
        <v>13</v>
      </c>
      <c r="G2305" s="17">
        <v>14404</v>
      </c>
      <c r="H2305" s="27">
        <v>11284.65</v>
      </c>
      <c r="I2305">
        <f>YEAR(Table1[[#This Row],[Date]])</f>
        <v>2024</v>
      </c>
      <c r="J2305" t="str">
        <f>"Q" &amp; ROUNDUP(MONTH(Table1[[#This Row],[Date]])/3, 0) &amp; "'" &amp; RIGHT(YEAR(Table1[[#This Row],[Date]]), 2)</f>
        <v>Q3'24</v>
      </c>
      <c r="K2305" t="str">
        <f>VLOOKUP(Table1[[#This Row],[Store ID]],Table3[[Store ID]:[City]],4,FALSE)</f>
        <v>Kansas City</v>
      </c>
      <c r="L2305" t="str">
        <f>VLOOKUP(Table1[[#This Row],[Product Code]],Table4[[Product Code]:[Brand]],5,FALSE)</f>
        <v>VoltEdge</v>
      </c>
      <c r="M2305" t="str">
        <f>VLOOKUP(Table1[[#This Row],[Product Code]],Table4[[Product Code]:[Product Category]],3,FALSE)</f>
        <v>Headphones</v>
      </c>
      <c r="N2305" t="str">
        <f>_xlfn.XLOOKUP(Table1[[#This Row],[Product Code]],Table4[Product Code],Table4[Subcategory])</f>
        <v>Noise-Canceling Over-Ear</v>
      </c>
    </row>
    <row r="2306" spans="2:14" x14ac:dyDescent="0.3">
      <c r="B2306" s="26" t="s">
        <v>18</v>
      </c>
      <c r="C2306" s="26" t="str">
        <f>IF(_xlfn.XLOOKUP(TRIM(Table1[[#This Row],[Store ID]]), 'Stores Details'!B2308:B2327, 'Stores Details'!G2308:G2327, "") = "Inactive", "Yes", "No")</f>
        <v>No</v>
      </c>
      <c r="D2306" s="14" t="s">
        <v>65</v>
      </c>
      <c r="E2306" s="51">
        <v>45590</v>
      </c>
      <c r="F2306" s="14">
        <v>36</v>
      </c>
      <c r="G2306" s="17">
        <v>52030.799999999996</v>
      </c>
      <c r="H2306" s="27">
        <v>34929.72</v>
      </c>
      <c r="I2306">
        <f>YEAR(Table1[[#This Row],[Date]])</f>
        <v>2024</v>
      </c>
      <c r="J2306" t="str">
        <f>"Q" &amp; ROUNDUP(MONTH(Table1[[#This Row],[Date]])/3, 0) &amp; "'" &amp; RIGHT(YEAR(Table1[[#This Row],[Date]]), 2)</f>
        <v>Q4'24</v>
      </c>
      <c r="K2306" t="str">
        <f>VLOOKUP(Table1[[#This Row],[Store ID]],Table3[[Store ID]:[City]],4,FALSE)</f>
        <v>Minneapolis</v>
      </c>
      <c r="L2306" t="str">
        <f>VLOOKUP(Table1[[#This Row],[Product Code]],Table4[[Product Code]:[Brand]],5,FALSE)</f>
        <v>VoltEdge</v>
      </c>
      <c r="M2306" t="str">
        <f>VLOOKUP(Table1[[#This Row],[Product Code]],Table4[[Product Code]:[Product Category]],3,FALSE)</f>
        <v>Smart Gadgets</v>
      </c>
      <c r="N2306" t="str">
        <f>_xlfn.XLOOKUP(Table1[[#This Row],[Product Code]],Table4[Product Code],Table4[Subcategory])</f>
        <v>Smartwatches</v>
      </c>
    </row>
    <row r="2307" spans="2:14" x14ac:dyDescent="0.3">
      <c r="B2307" s="26" t="s">
        <v>23</v>
      </c>
      <c r="C2307" s="26" t="str">
        <f>IF(_xlfn.XLOOKUP(TRIM(Table1[[#This Row],[Store ID]]), 'Stores Details'!B2309:B2328, 'Stores Details'!G2309:G2328, "") = "Inactive", "Yes", "No")</f>
        <v>No</v>
      </c>
      <c r="D2307" s="14" t="s">
        <v>65</v>
      </c>
      <c r="E2307" s="51">
        <v>45267</v>
      </c>
      <c r="F2307" s="14">
        <v>23</v>
      </c>
      <c r="G2307" s="17">
        <v>33241.9</v>
      </c>
      <c r="H2307" s="27">
        <v>22316.21</v>
      </c>
      <c r="I2307">
        <f>YEAR(Table1[[#This Row],[Date]])</f>
        <v>2023</v>
      </c>
      <c r="J2307" t="str">
        <f>"Q" &amp; ROUNDUP(MONTH(Table1[[#This Row],[Date]])/3, 0) &amp; "'" &amp; RIGHT(YEAR(Table1[[#This Row],[Date]]), 2)</f>
        <v>Q4'23</v>
      </c>
      <c r="K2307" t="str">
        <f>VLOOKUP(Table1[[#This Row],[Store ID]],Table3[[Store ID]:[City]],4,FALSE)</f>
        <v>San Francisco</v>
      </c>
      <c r="L2307" t="str">
        <f>VLOOKUP(Table1[[#This Row],[Product Code]],Table4[[Product Code]:[Brand]],5,FALSE)</f>
        <v>VoltEdge</v>
      </c>
      <c r="M2307" t="str">
        <f>VLOOKUP(Table1[[#This Row],[Product Code]],Table4[[Product Code]:[Product Category]],3,FALSE)</f>
        <v>Smart Gadgets</v>
      </c>
      <c r="N2307" t="str">
        <f>_xlfn.XLOOKUP(Table1[[#This Row],[Product Code]],Table4[Product Code],Table4[Subcategory])</f>
        <v>Smartwatches</v>
      </c>
    </row>
    <row r="2308" spans="2:14" x14ac:dyDescent="0.3">
      <c r="B2308" s="26" t="s">
        <v>24</v>
      </c>
      <c r="C2308" s="26" t="str">
        <f>IF(_xlfn.XLOOKUP(TRIM(Table1[[#This Row],[Store ID]]), 'Stores Details'!B2310:B2329, 'Stores Details'!G2310:G2329, "") = "Inactive", "Yes", "No")</f>
        <v>No</v>
      </c>
      <c r="D2308" s="14" t="s">
        <v>70</v>
      </c>
      <c r="E2308" s="51">
        <v>44988</v>
      </c>
      <c r="F2308" s="14">
        <v>32</v>
      </c>
      <c r="G2308" s="17">
        <v>17387.52</v>
      </c>
      <c r="H2308" s="27">
        <v>12370.56</v>
      </c>
      <c r="I2308">
        <f>YEAR(Table1[[#This Row],[Date]])</f>
        <v>2023</v>
      </c>
      <c r="J2308" t="str">
        <f>"Q" &amp; ROUNDUP(MONTH(Table1[[#This Row],[Date]])/3, 0) &amp; "'" &amp; RIGHT(YEAR(Table1[[#This Row],[Date]]), 2)</f>
        <v>Q1'23</v>
      </c>
      <c r="K2308" t="str">
        <f>VLOOKUP(Table1[[#This Row],[Store ID]],Table3[[Store ID]:[City]],4,FALSE)</f>
        <v>Atlanta</v>
      </c>
      <c r="L2308" t="str">
        <f>VLOOKUP(Table1[[#This Row],[Product Code]],Table4[[Product Code]:[Brand]],5,FALSE)</f>
        <v>VoltEdge</v>
      </c>
      <c r="M2308" t="str">
        <f>VLOOKUP(Table1[[#This Row],[Product Code]],Table4[[Product Code]:[Product Category]],3,FALSE)</f>
        <v>Headphones</v>
      </c>
      <c r="N2308" t="str">
        <f>_xlfn.XLOOKUP(Table1[[#This Row],[Product Code]],Table4[Product Code],Table4[Subcategory])</f>
        <v>Wireless Headphones</v>
      </c>
    </row>
    <row r="2309" spans="2:14" x14ac:dyDescent="0.3">
      <c r="B2309" s="26" t="s">
        <v>14</v>
      </c>
      <c r="C2309" s="26" t="str">
        <f>IF(_xlfn.XLOOKUP(TRIM(Table1[[#This Row],[Store ID]]), 'Stores Details'!B2311:B2330, 'Stores Details'!G2311:G2330, "") = "Inactive", "Yes", "No")</f>
        <v>No</v>
      </c>
      <c r="D2309" s="14" t="s">
        <v>75</v>
      </c>
      <c r="E2309" s="51">
        <v>44994</v>
      </c>
      <c r="F2309" s="14">
        <v>23</v>
      </c>
      <c r="G2309" s="17">
        <v>3750.15</v>
      </c>
      <c r="H2309" s="27">
        <v>2900.53</v>
      </c>
      <c r="I2309">
        <f>YEAR(Table1[[#This Row],[Date]])</f>
        <v>2023</v>
      </c>
      <c r="J2309" t="str">
        <f>"Q" &amp; ROUNDUP(MONTH(Table1[[#This Row],[Date]])/3, 0) &amp; "'" &amp; RIGHT(YEAR(Table1[[#This Row],[Date]]), 2)</f>
        <v>Q1'23</v>
      </c>
      <c r="K2309" t="str">
        <f>VLOOKUP(Table1[[#This Row],[Store ID]],Table3[[Store ID]:[City]],4,FALSE)</f>
        <v>Los Angeles</v>
      </c>
      <c r="L2309" t="str">
        <f>VLOOKUP(Table1[[#This Row],[Product Code]],Table4[[Product Code]:[Brand]],5,FALSE)</f>
        <v>VoltEdge</v>
      </c>
      <c r="M2309" t="str">
        <f>VLOOKUP(Table1[[#This Row],[Product Code]],Table4[[Product Code]:[Product Category]],3,FALSE)</f>
        <v>Accessories</v>
      </c>
      <c r="N2309" t="str">
        <f>_xlfn.XLOOKUP(Table1[[#This Row],[Product Code]],Table4[Product Code],Table4[Subcategory])</f>
        <v>Keyboards</v>
      </c>
    </row>
    <row r="2310" spans="2:14" x14ac:dyDescent="0.3">
      <c r="B2310" s="26" t="s">
        <v>25</v>
      </c>
      <c r="C2310" s="26" t="str">
        <f>IF(_xlfn.XLOOKUP(TRIM(Table1[[#This Row],[Store ID]]), 'Stores Details'!B2312:B2331, 'Stores Details'!G2312:G2331, "") = "Inactive", "Yes", "No")</f>
        <v>No</v>
      </c>
      <c r="D2310" s="14" t="s">
        <v>33</v>
      </c>
      <c r="E2310" s="51">
        <v>45587</v>
      </c>
      <c r="F2310" s="14">
        <v>22</v>
      </c>
      <c r="G2310" s="17">
        <v>5205.42</v>
      </c>
      <c r="H2310" s="27">
        <v>4029.74</v>
      </c>
      <c r="I2310">
        <f>YEAR(Table1[[#This Row],[Date]])</f>
        <v>2024</v>
      </c>
      <c r="J2310" t="str">
        <f>"Q" &amp; ROUNDUP(MONTH(Table1[[#This Row],[Date]])/3, 0) &amp; "'" &amp; RIGHT(YEAR(Table1[[#This Row],[Date]]), 2)</f>
        <v>Q4'24</v>
      </c>
      <c r="K2310" t="str">
        <f>VLOOKUP(Table1[[#This Row],[Store ID]],Table3[[Store ID]:[City]],4,FALSE)</f>
        <v>Dallas</v>
      </c>
      <c r="L2310" t="str">
        <f>VLOOKUP(Table1[[#This Row],[Product Code]],Table4[[Product Code]:[Brand]],5,FALSE)</f>
        <v>VoltEdge</v>
      </c>
      <c r="M2310" t="str">
        <f>VLOOKUP(Table1[[#This Row],[Product Code]],Table4[[Product Code]:[Product Category]],3,FALSE)</f>
        <v>Headphones</v>
      </c>
      <c r="N2310" t="str">
        <f>_xlfn.XLOOKUP(Table1[[#This Row],[Product Code]],Table4[Product Code],Table4[Subcategory])</f>
        <v>Wired Headphones</v>
      </c>
    </row>
    <row r="2311" spans="2:14" x14ac:dyDescent="0.3">
      <c r="B2311" s="26" t="s">
        <v>29</v>
      </c>
      <c r="C2311" s="26" t="str">
        <f>IF(_xlfn.XLOOKUP(TRIM(Table1[[#This Row],[Store ID]]), 'Stores Details'!B2313:B2332, 'Stores Details'!G2313:G2332, "") = "Inactive", "Yes", "No")</f>
        <v>No</v>
      </c>
      <c r="D2311" s="14" t="s">
        <v>75</v>
      </c>
      <c r="E2311" s="51">
        <v>45060</v>
      </c>
      <c r="F2311" s="14">
        <v>17</v>
      </c>
      <c r="G2311" s="17">
        <v>2771.8500000000004</v>
      </c>
      <c r="H2311" s="27">
        <v>2143.87</v>
      </c>
      <c r="I2311">
        <f>YEAR(Table1[[#This Row],[Date]])</f>
        <v>2023</v>
      </c>
      <c r="J2311" t="str">
        <f>"Q" &amp; ROUNDUP(MONTH(Table1[[#This Row],[Date]])/3, 0) &amp; "'" &amp; RIGHT(YEAR(Table1[[#This Row],[Date]]), 2)</f>
        <v>Q2'23</v>
      </c>
      <c r="K2311" t="str">
        <f>VLOOKUP(Table1[[#This Row],[Store ID]],Table3[[Store ID]:[City]],4,FALSE)</f>
        <v>Kansas City</v>
      </c>
      <c r="L2311" t="str">
        <f>VLOOKUP(Table1[[#This Row],[Product Code]],Table4[[Product Code]:[Brand]],5,FALSE)</f>
        <v>VoltEdge</v>
      </c>
      <c r="M2311" t="str">
        <f>VLOOKUP(Table1[[#This Row],[Product Code]],Table4[[Product Code]:[Product Category]],3,FALSE)</f>
        <v>Accessories</v>
      </c>
      <c r="N2311" t="str">
        <f>_xlfn.XLOOKUP(Table1[[#This Row],[Product Code]],Table4[Product Code],Table4[Subcategory])</f>
        <v>Keyboards</v>
      </c>
    </row>
    <row r="2312" spans="2:14" x14ac:dyDescent="0.3">
      <c r="B2312" s="26" t="s">
        <v>26</v>
      </c>
      <c r="C2312" s="26" t="str">
        <f>IF(_xlfn.XLOOKUP(TRIM(Table1[[#This Row],[Store ID]]), 'Stores Details'!B2314:B2333, 'Stores Details'!G2314:G2333, "") = "Inactive", "Yes", "No")</f>
        <v>No</v>
      </c>
      <c r="D2312" s="14" t="s">
        <v>44</v>
      </c>
      <c r="E2312" s="51">
        <v>45556</v>
      </c>
      <c r="F2312" s="14">
        <v>16</v>
      </c>
      <c r="G2312" s="17">
        <v>15152.8</v>
      </c>
      <c r="H2312" s="27">
        <v>10678.08</v>
      </c>
      <c r="I2312">
        <f>YEAR(Table1[[#This Row],[Date]])</f>
        <v>2024</v>
      </c>
      <c r="J2312" t="str">
        <f>"Q" &amp; ROUNDUP(MONTH(Table1[[#This Row],[Date]])/3, 0) &amp; "'" &amp; RIGHT(YEAR(Table1[[#This Row],[Date]]), 2)</f>
        <v>Q3'24</v>
      </c>
      <c r="K2312" t="str">
        <f>VLOOKUP(Table1[[#This Row],[Store ID]],Table3[[Store ID]:[City]],4,FALSE)</f>
        <v>Philadelphia</v>
      </c>
      <c r="L2312" t="str">
        <f>VLOOKUP(Table1[[#This Row],[Product Code]],Table4[[Product Code]:[Brand]],5,FALSE)</f>
        <v>Bose</v>
      </c>
      <c r="M2312" t="str">
        <f>VLOOKUP(Table1[[#This Row],[Product Code]],Table4[[Product Code]:[Product Category]],3,FALSE)</f>
        <v>Accessories</v>
      </c>
      <c r="N2312" t="str">
        <f>_xlfn.XLOOKUP(Table1[[#This Row],[Product Code]],Table4[Product Code],Table4[Subcategory])</f>
        <v>Keyboards</v>
      </c>
    </row>
    <row r="2313" spans="2:14" x14ac:dyDescent="0.3">
      <c r="B2313" s="26" t="s">
        <v>21</v>
      </c>
      <c r="C2313" s="26" t="str">
        <f>IF(_xlfn.XLOOKUP(TRIM(Table1[[#This Row],[Store ID]]), 'Stores Details'!B2315:B2334, 'Stores Details'!G2315:G2334, "") = "Inactive", "Yes", "No")</f>
        <v>No</v>
      </c>
      <c r="D2313" s="14" t="s">
        <v>62</v>
      </c>
      <c r="E2313" s="51">
        <v>45232</v>
      </c>
      <c r="F2313" s="14">
        <v>33</v>
      </c>
      <c r="G2313" s="17">
        <v>21549</v>
      </c>
      <c r="H2313" s="27">
        <v>16141.949999999999</v>
      </c>
      <c r="I2313">
        <f>YEAR(Table1[[#This Row],[Date]])</f>
        <v>2023</v>
      </c>
      <c r="J2313" t="str">
        <f>"Q" &amp; ROUNDUP(MONTH(Table1[[#This Row],[Date]])/3, 0) &amp; "'" &amp; RIGHT(YEAR(Table1[[#This Row],[Date]]), 2)</f>
        <v>Q4'23</v>
      </c>
      <c r="K2313" t="str">
        <f>VLOOKUP(Table1[[#This Row],[Store ID]],Table3[[Store ID]:[City]],4,FALSE)</f>
        <v>Raleigh</v>
      </c>
      <c r="L2313" t="str">
        <f>VLOOKUP(Table1[[#This Row],[Product Code]],Table4[[Product Code]:[Brand]],5,FALSE)</f>
        <v>ASUS</v>
      </c>
      <c r="M2313" t="str">
        <f>VLOOKUP(Table1[[#This Row],[Product Code]],Table4[[Product Code]:[Product Category]],3,FALSE)</f>
        <v>Laptops</v>
      </c>
      <c r="N2313" t="str">
        <f>_xlfn.XLOOKUP(Table1[[#This Row],[Product Code]],Table4[Product Code],Table4[Subcategory])</f>
        <v>Gaming Laptops</v>
      </c>
    </row>
    <row r="2314" spans="2:14" x14ac:dyDescent="0.3">
      <c r="B2314" s="26" t="s">
        <v>17</v>
      </c>
      <c r="C2314" s="26" t="str">
        <f>IF(_xlfn.XLOOKUP(TRIM(Table1[[#This Row],[Store ID]]), 'Stores Details'!B2316:B2335, 'Stores Details'!G2316:G2335, "") = "Inactive", "Yes", "No")</f>
        <v>No</v>
      </c>
      <c r="D2314" s="14" t="s">
        <v>66</v>
      </c>
      <c r="E2314" s="51">
        <v>45436</v>
      </c>
      <c r="F2314" s="14">
        <v>23</v>
      </c>
      <c r="G2314" s="17">
        <v>8918.02</v>
      </c>
      <c r="H2314" s="27">
        <v>5966.6600000000008</v>
      </c>
      <c r="I2314">
        <f>YEAR(Table1[[#This Row],[Date]])</f>
        <v>2024</v>
      </c>
      <c r="J2314" t="str">
        <f>"Q" &amp; ROUNDUP(MONTH(Table1[[#This Row],[Date]])/3, 0) &amp; "'" &amp; RIGHT(YEAR(Table1[[#This Row],[Date]]), 2)</f>
        <v>Q2'24</v>
      </c>
      <c r="K2314" t="str">
        <f>VLOOKUP(Table1[[#This Row],[Store ID]],Table3[[Store ID]:[City]],4,FALSE)</f>
        <v>Richmond</v>
      </c>
      <c r="L2314" t="str">
        <f>VLOOKUP(Table1[[#This Row],[Product Code]],Table4[[Product Code]:[Brand]],5,FALSE)</f>
        <v>HP</v>
      </c>
      <c r="M2314" t="str">
        <f>VLOOKUP(Table1[[#This Row],[Product Code]],Table4[[Product Code]:[Product Category]],3,FALSE)</f>
        <v>Accessories</v>
      </c>
      <c r="N2314" t="str">
        <f>_xlfn.XLOOKUP(Table1[[#This Row],[Product Code]],Table4[Product Code],Table4[Subcategory])</f>
        <v>Chargers</v>
      </c>
    </row>
    <row r="2315" spans="2:14" x14ac:dyDescent="0.3">
      <c r="B2315" s="26" t="s">
        <v>25</v>
      </c>
      <c r="C2315" s="26" t="str">
        <f>IF(_xlfn.XLOOKUP(TRIM(Table1[[#This Row],[Store ID]]), 'Stores Details'!B2317:B2336, 'Stores Details'!G2317:G2336, "") = "Inactive", "Yes", "No")</f>
        <v>No</v>
      </c>
      <c r="D2315" s="14" t="s">
        <v>72</v>
      </c>
      <c r="E2315" s="51">
        <v>45332</v>
      </c>
      <c r="F2315" s="14">
        <v>29</v>
      </c>
      <c r="G2315" s="17">
        <v>15557.92</v>
      </c>
      <c r="H2315" s="27">
        <v>11339.869999999999</v>
      </c>
      <c r="I2315">
        <f>YEAR(Table1[[#This Row],[Date]])</f>
        <v>2024</v>
      </c>
      <c r="J2315" t="str">
        <f>"Q" &amp; ROUNDUP(MONTH(Table1[[#This Row],[Date]])/3, 0) &amp; "'" &amp; RIGHT(YEAR(Table1[[#This Row],[Date]]), 2)</f>
        <v>Q1'24</v>
      </c>
      <c r="K2315" t="str">
        <f>VLOOKUP(Table1[[#This Row],[Store ID]],Table3[[Store ID]:[City]],4,FALSE)</f>
        <v>Dallas</v>
      </c>
      <c r="L2315" t="str">
        <f>VLOOKUP(Table1[[#This Row],[Product Code]],Table4[[Product Code]:[Brand]],5,FALSE)</f>
        <v>VoltEdge</v>
      </c>
      <c r="M2315" t="str">
        <f>VLOOKUP(Table1[[#This Row],[Product Code]],Table4[[Product Code]:[Product Category]],3,FALSE)</f>
        <v>Gaming Consoles</v>
      </c>
      <c r="N2315" t="str">
        <f>_xlfn.XLOOKUP(Table1[[#This Row],[Product Code]],Table4[Product Code],Table4[Subcategory])</f>
        <v>Game Consoles</v>
      </c>
    </row>
    <row r="2316" spans="2:14" x14ac:dyDescent="0.3">
      <c r="B2316" s="26" t="s">
        <v>19</v>
      </c>
      <c r="C2316" s="26" t="str">
        <f>IF(_xlfn.XLOOKUP(TRIM(Table1[[#This Row],[Store ID]]), 'Stores Details'!B2318:B2337, 'Stores Details'!G2318:G2337, "") = "Inactive", "Yes", "No")</f>
        <v>No</v>
      </c>
      <c r="D2316" s="14" t="s">
        <v>48</v>
      </c>
      <c r="E2316" s="51">
        <v>45292</v>
      </c>
      <c r="F2316" s="14">
        <v>28</v>
      </c>
      <c r="G2316" s="17">
        <v>22586.48</v>
      </c>
      <c r="H2316" s="27">
        <v>13469.12</v>
      </c>
      <c r="I2316">
        <f>YEAR(Table1[[#This Row],[Date]])</f>
        <v>2024</v>
      </c>
      <c r="J2316" t="str">
        <f>"Q" &amp; ROUNDUP(MONTH(Table1[[#This Row],[Date]])/3, 0) &amp; "'" &amp; RIGHT(YEAR(Table1[[#This Row],[Date]]), 2)</f>
        <v>Q1'24</v>
      </c>
      <c r="K2316" t="str">
        <f>VLOOKUP(Table1[[#This Row],[Store ID]],Table3[[Store ID]:[City]],4,FALSE)</f>
        <v>Honolulu</v>
      </c>
      <c r="L2316" t="str">
        <f>VLOOKUP(Table1[[#This Row],[Product Code]],Table4[[Product Code]:[Brand]],5,FALSE)</f>
        <v>VoltEdge</v>
      </c>
      <c r="M2316" t="str">
        <f>VLOOKUP(Table1[[#This Row],[Product Code]],Table4[[Product Code]:[Product Category]],3,FALSE)</f>
        <v>Gaming Consoles</v>
      </c>
      <c r="N2316" t="str">
        <f>_xlfn.XLOOKUP(Table1[[#This Row],[Product Code]],Table4[Product Code],Table4[Subcategory])</f>
        <v>Game Consoles</v>
      </c>
    </row>
    <row r="2317" spans="2:14" x14ac:dyDescent="0.3">
      <c r="B2317" s="26" t="s">
        <v>20</v>
      </c>
      <c r="C2317" s="26" t="str">
        <f>IF(_xlfn.XLOOKUP(TRIM(Table1[[#This Row],[Store ID]]), 'Stores Details'!B2319:B2338, 'Stores Details'!G2319:G2338, "") = "Inactive", "Yes", "No")</f>
        <v>No</v>
      </c>
      <c r="D2317" s="14" t="s">
        <v>35</v>
      </c>
      <c r="E2317" s="51">
        <v>45313</v>
      </c>
      <c r="F2317" s="14">
        <v>30</v>
      </c>
      <c r="G2317" s="17">
        <v>11974.800000000001</v>
      </c>
      <c r="H2317" s="27">
        <v>9049.1999999999989</v>
      </c>
      <c r="I2317">
        <f>YEAR(Table1[[#This Row],[Date]])</f>
        <v>2024</v>
      </c>
      <c r="J2317" t="str">
        <f>"Q" &amp; ROUNDUP(MONTH(Table1[[#This Row],[Date]])/3, 0) &amp; "'" &amp; RIGHT(YEAR(Table1[[#This Row],[Date]]), 2)</f>
        <v>Q1'24</v>
      </c>
      <c r="K2317" t="str">
        <f>VLOOKUP(Table1[[#This Row],[Store ID]],Table3[[Store ID]:[City]],4,FALSE)</f>
        <v>Denver</v>
      </c>
      <c r="L2317" t="str">
        <f>VLOOKUP(Table1[[#This Row],[Product Code]],Table4[[Product Code]:[Brand]],5,FALSE)</f>
        <v>Dell</v>
      </c>
      <c r="M2317" t="str">
        <f>VLOOKUP(Table1[[#This Row],[Product Code]],Table4[[Product Code]:[Product Category]],3,FALSE)</f>
        <v>Smart Gadgets</v>
      </c>
      <c r="N2317" t="str">
        <f>_xlfn.XLOOKUP(Table1[[#This Row],[Product Code]],Table4[Product Code],Table4[Subcategory])</f>
        <v>Streaming Devices</v>
      </c>
    </row>
    <row r="2318" spans="2:14" x14ac:dyDescent="0.3">
      <c r="B2318" s="26" t="s">
        <v>20</v>
      </c>
      <c r="C2318" s="26" t="str">
        <f>IF(_xlfn.XLOOKUP(TRIM(Table1[[#This Row],[Store ID]]), 'Stores Details'!B2320:B2339, 'Stores Details'!G2320:G2339, "") = "Inactive", "Yes", "No")</f>
        <v>No</v>
      </c>
      <c r="D2318" s="14" t="s">
        <v>67</v>
      </c>
      <c r="E2318" s="51">
        <v>45287</v>
      </c>
      <c r="F2318" s="14">
        <v>37</v>
      </c>
      <c r="G2318" s="17">
        <v>38978.76</v>
      </c>
      <c r="H2318" s="27">
        <v>23171.62</v>
      </c>
      <c r="I2318">
        <f>YEAR(Table1[[#This Row],[Date]])</f>
        <v>2023</v>
      </c>
      <c r="J2318" t="str">
        <f>"Q" &amp; ROUNDUP(MONTH(Table1[[#This Row],[Date]])/3, 0) &amp; "'" &amp; RIGHT(YEAR(Table1[[#This Row],[Date]]), 2)</f>
        <v>Q4'23</v>
      </c>
      <c r="K2318" t="str">
        <f>VLOOKUP(Table1[[#This Row],[Store ID]],Table3[[Store ID]:[City]],4,FALSE)</f>
        <v>Denver</v>
      </c>
      <c r="L2318" t="str">
        <f>VLOOKUP(Table1[[#This Row],[Product Code]],Table4[[Product Code]:[Brand]],5,FALSE)</f>
        <v>VoltEdge</v>
      </c>
      <c r="M2318" t="str">
        <f>VLOOKUP(Table1[[#This Row],[Product Code]],Table4[[Product Code]:[Product Category]],3,FALSE)</f>
        <v>Accessories</v>
      </c>
      <c r="N2318" t="str">
        <f>_xlfn.XLOOKUP(Table1[[#This Row],[Product Code]],Table4[Product Code],Table4[Subcategory])</f>
        <v>Keyboards</v>
      </c>
    </row>
    <row r="2319" spans="2:14" x14ac:dyDescent="0.3">
      <c r="B2319" s="26" t="s">
        <v>20</v>
      </c>
      <c r="C2319" s="26" t="str">
        <f>IF(_xlfn.XLOOKUP(TRIM(Table1[[#This Row],[Store ID]]), 'Stores Details'!B2321:B2340, 'Stores Details'!G2321:G2340, "") = "Inactive", "Yes", "No")</f>
        <v>No</v>
      </c>
      <c r="D2319" s="14" t="s">
        <v>35</v>
      </c>
      <c r="E2319" s="51">
        <v>45428</v>
      </c>
      <c r="F2319" s="14">
        <v>5</v>
      </c>
      <c r="G2319" s="17">
        <v>1995.8000000000002</v>
      </c>
      <c r="H2319" s="27">
        <v>1508.1999999999998</v>
      </c>
      <c r="I2319">
        <f>YEAR(Table1[[#This Row],[Date]])</f>
        <v>2024</v>
      </c>
      <c r="J2319" t="str">
        <f>"Q" &amp; ROUNDUP(MONTH(Table1[[#This Row],[Date]])/3, 0) &amp; "'" &amp; RIGHT(YEAR(Table1[[#This Row],[Date]]), 2)</f>
        <v>Q2'24</v>
      </c>
      <c r="K2319" t="str">
        <f>VLOOKUP(Table1[[#This Row],[Store ID]],Table3[[Store ID]:[City]],4,FALSE)</f>
        <v>Denver</v>
      </c>
      <c r="L2319" t="str">
        <f>VLOOKUP(Table1[[#This Row],[Product Code]],Table4[[Product Code]:[Brand]],5,FALSE)</f>
        <v>Dell</v>
      </c>
      <c r="M2319" t="str">
        <f>VLOOKUP(Table1[[#This Row],[Product Code]],Table4[[Product Code]:[Product Category]],3,FALSE)</f>
        <v>Smart Gadgets</v>
      </c>
      <c r="N2319" t="str">
        <f>_xlfn.XLOOKUP(Table1[[#This Row],[Product Code]],Table4[Product Code],Table4[Subcategory])</f>
        <v>Streaming Devices</v>
      </c>
    </row>
    <row r="2320" spans="2:14" x14ac:dyDescent="0.3">
      <c r="B2320" s="26" t="s">
        <v>22</v>
      </c>
      <c r="C2320" s="26" t="str">
        <f>IF(_xlfn.XLOOKUP(TRIM(Table1[[#This Row],[Store ID]]), 'Stores Details'!B2322:B2341, 'Stores Details'!G2322:G2341, "") = "Inactive", "Yes", "No")</f>
        <v>No</v>
      </c>
      <c r="D2320" s="14" t="s">
        <v>60</v>
      </c>
      <c r="E2320" s="51">
        <v>44961</v>
      </c>
      <c r="F2320" s="14">
        <v>18</v>
      </c>
      <c r="G2320" s="17">
        <v>3886.0199999999995</v>
      </c>
      <c r="H2320" s="27">
        <v>2812.86</v>
      </c>
      <c r="I2320">
        <f>YEAR(Table1[[#This Row],[Date]])</f>
        <v>2023</v>
      </c>
      <c r="J2320" t="str">
        <f>"Q" &amp; ROUNDUP(MONTH(Table1[[#This Row],[Date]])/3, 0) &amp; "'" &amp; RIGHT(YEAR(Table1[[#This Row],[Date]]), 2)</f>
        <v>Q1'23</v>
      </c>
      <c r="K2320" t="str">
        <f>VLOOKUP(Table1[[#This Row],[Store ID]],Table3[[Store ID]:[City]],4,FALSE)</f>
        <v>Detroit</v>
      </c>
      <c r="L2320" t="str">
        <f>VLOOKUP(Table1[[#This Row],[Product Code]],Table4[[Product Code]:[Brand]],5,FALSE)</f>
        <v>Dell</v>
      </c>
      <c r="M2320" t="str">
        <f>VLOOKUP(Table1[[#This Row],[Product Code]],Table4[[Product Code]:[Product Category]],3,FALSE)</f>
        <v>Accessories</v>
      </c>
      <c r="N2320" t="str">
        <f>_xlfn.XLOOKUP(Table1[[#This Row],[Product Code]],Table4[Product Code],Table4[Subcategory])</f>
        <v>Chargers</v>
      </c>
    </row>
    <row r="2321" spans="2:14" x14ac:dyDescent="0.3">
      <c r="B2321" s="26" t="s">
        <v>14</v>
      </c>
      <c r="C2321" s="26" t="str">
        <f>IF(_xlfn.XLOOKUP(TRIM(Table1[[#This Row],[Store ID]]), 'Stores Details'!B2323:B2342, 'Stores Details'!G2323:G2342, "") = "Inactive", "Yes", "No")</f>
        <v>No</v>
      </c>
      <c r="D2321" s="14" t="s">
        <v>47</v>
      </c>
      <c r="E2321" s="51">
        <v>45442</v>
      </c>
      <c r="F2321" s="14">
        <v>6</v>
      </c>
      <c r="G2321" s="17">
        <v>7987.38</v>
      </c>
      <c r="H2321" s="27">
        <v>4984.26</v>
      </c>
      <c r="I2321">
        <f>YEAR(Table1[[#This Row],[Date]])</f>
        <v>2024</v>
      </c>
      <c r="J2321" t="str">
        <f>"Q" &amp; ROUNDUP(MONTH(Table1[[#This Row],[Date]])/3, 0) &amp; "'" &amp; RIGHT(YEAR(Table1[[#This Row],[Date]]), 2)</f>
        <v>Q2'24</v>
      </c>
      <c r="K2321" t="str">
        <f>VLOOKUP(Table1[[#This Row],[Store ID]],Table3[[Store ID]:[City]],4,FALSE)</f>
        <v>Los Angeles</v>
      </c>
      <c r="L2321" t="str">
        <f>VLOOKUP(Table1[[#This Row],[Product Code]],Table4[[Product Code]:[Brand]],5,FALSE)</f>
        <v>Sony</v>
      </c>
      <c r="M2321" t="str">
        <f>VLOOKUP(Table1[[#This Row],[Product Code]],Table4[[Product Code]:[Product Category]],3,FALSE)</f>
        <v>Accessories</v>
      </c>
      <c r="N2321" t="str">
        <f>_xlfn.XLOOKUP(Table1[[#This Row],[Product Code]],Table4[Product Code],Table4[Subcategory])</f>
        <v>Keyboards</v>
      </c>
    </row>
    <row r="2322" spans="2:14" x14ac:dyDescent="0.3">
      <c r="B2322" s="26" t="s">
        <v>30</v>
      </c>
      <c r="C2322" s="26" t="str">
        <f>IF(_xlfn.XLOOKUP(TRIM(Table1[[#This Row],[Store ID]]), 'Stores Details'!B2324:B2343, 'Stores Details'!G2324:G2343, "") = "Inactive", "Yes", "No")</f>
        <v>No</v>
      </c>
      <c r="D2322" s="14" t="s">
        <v>15</v>
      </c>
      <c r="E2322" s="51">
        <v>45615</v>
      </c>
      <c r="F2322" s="14">
        <v>30</v>
      </c>
      <c r="G2322" s="17">
        <v>16872.3</v>
      </c>
      <c r="H2322" s="27">
        <v>12882.9</v>
      </c>
      <c r="I2322">
        <f>YEAR(Table1[[#This Row],[Date]])</f>
        <v>2024</v>
      </c>
      <c r="J2322" t="str">
        <f>"Q" &amp; ROUNDUP(MONTH(Table1[[#This Row],[Date]])/3, 0) &amp; "'" &amp; RIGHT(YEAR(Table1[[#This Row],[Date]]), 2)</f>
        <v>Q4'24</v>
      </c>
      <c r="K2322" t="str">
        <f>VLOOKUP(Table1[[#This Row],[Store ID]],Table3[[Store ID]:[City]],4,FALSE)</f>
        <v>Nashville</v>
      </c>
      <c r="L2322" t="str">
        <f>VLOOKUP(Table1[[#This Row],[Product Code]],Table4[[Product Code]:[Brand]],5,FALSE)</f>
        <v>Bose</v>
      </c>
      <c r="M2322" t="str">
        <f>VLOOKUP(Table1[[#This Row],[Product Code]],Table4[[Product Code]:[Product Category]],3,FALSE)</f>
        <v>Accessories</v>
      </c>
      <c r="N2322" t="str">
        <f>_xlfn.XLOOKUP(Table1[[#This Row],[Product Code]],Table4[Product Code],Table4[Subcategory])</f>
        <v>Mice</v>
      </c>
    </row>
    <row r="2323" spans="2:14" x14ac:dyDescent="0.3">
      <c r="B2323" s="26" t="s">
        <v>22</v>
      </c>
      <c r="C2323" s="26" t="str">
        <f>IF(_xlfn.XLOOKUP(TRIM(Table1[[#This Row],[Store ID]]), 'Stores Details'!B2325:B2344, 'Stores Details'!G2325:G2344, "") = "Inactive", "Yes", "No")</f>
        <v>No</v>
      </c>
      <c r="D2323" s="14" t="s">
        <v>32</v>
      </c>
      <c r="E2323" s="51">
        <v>45462</v>
      </c>
      <c r="F2323" s="14">
        <v>5</v>
      </c>
      <c r="G2323" s="17">
        <v>914.9</v>
      </c>
      <c r="H2323" s="27">
        <v>695.05</v>
      </c>
      <c r="I2323">
        <f>YEAR(Table1[[#This Row],[Date]])</f>
        <v>2024</v>
      </c>
      <c r="J2323" t="str">
        <f>"Q" &amp; ROUNDUP(MONTH(Table1[[#This Row],[Date]])/3, 0) &amp; "'" &amp; RIGHT(YEAR(Table1[[#This Row],[Date]]), 2)</f>
        <v>Q2'24</v>
      </c>
      <c r="K2323" t="str">
        <f>VLOOKUP(Table1[[#This Row],[Store ID]],Table3[[Store ID]:[City]],4,FALSE)</f>
        <v>Detroit</v>
      </c>
      <c r="L2323" t="str">
        <f>VLOOKUP(Table1[[#This Row],[Product Code]],Table4[[Product Code]:[Brand]],5,FALSE)</f>
        <v>Sony</v>
      </c>
      <c r="M2323" t="str">
        <f>VLOOKUP(Table1[[#This Row],[Product Code]],Table4[[Product Code]:[Product Category]],3,FALSE)</f>
        <v>Accessories</v>
      </c>
      <c r="N2323" t="str">
        <f>_xlfn.XLOOKUP(Table1[[#This Row],[Product Code]],Table4[Product Code],Table4[Subcategory])</f>
        <v>Chargers</v>
      </c>
    </row>
    <row r="2324" spans="2:14" x14ac:dyDescent="0.3">
      <c r="B2324" s="26" t="s">
        <v>21</v>
      </c>
      <c r="C2324" s="26" t="str">
        <f>IF(_xlfn.XLOOKUP(TRIM(Table1[[#This Row],[Store ID]]), 'Stores Details'!B2326:B2345, 'Stores Details'!G2326:G2345, "") = "Inactive", "Yes", "No")</f>
        <v>No</v>
      </c>
      <c r="D2324" s="14" t="s">
        <v>45</v>
      </c>
      <c r="E2324" s="51">
        <v>45403</v>
      </c>
      <c r="F2324" s="14">
        <v>3</v>
      </c>
      <c r="G2324" s="17">
        <v>2015.5500000000002</v>
      </c>
      <c r="H2324" s="27">
        <v>1591.77</v>
      </c>
      <c r="I2324">
        <f>YEAR(Table1[[#This Row],[Date]])</f>
        <v>2024</v>
      </c>
      <c r="J2324" t="str">
        <f>"Q" &amp; ROUNDUP(MONTH(Table1[[#This Row],[Date]])/3, 0) &amp; "'" &amp; RIGHT(YEAR(Table1[[#This Row],[Date]]), 2)</f>
        <v>Q2'24</v>
      </c>
      <c r="K2324" t="str">
        <f>VLOOKUP(Table1[[#This Row],[Store ID]],Table3[[Store ID]:[City]],4,FALSE)</f>
        <v>Raleigh</v>
      </c>
      <c r="L2324" t="str">
        <f>VLOOKUP(Table1[[#This Row],[Product Code]],Table4[[Product Code]:[Brand]],5,FALSE)</f>
        <v>VoltEdge</v>
      </c>
      <c r="M2324" t="str">
        <f>VLOOKUP(Table1[[#This Row],[Product Code]],Table4[[Product Code]:[Product Category]],3,FALSE)</f>
        <v>Accessories</v>
      </c>
      <c r="N2324" t="str">
        <f>_xlfn.XLOOKUP(Table1[[#This Row],[Product Code]],Table4[Product Code],Table4[Subcategory])</f>
        <v>Chargers</v>
      </c>
    </row>
    <row r="2325" spans="2:14" x14ac:dyDescent="0.3">
      <c r="B2325" s="26" t="s">
        <v>14</v>
      </c>
      <c r="C2325" s="26" t="str">
        <f>IF(_xlfn.XLOOKUP(TRIM(Table1[[#This Row],[Store ID]]), 'Stores Details'!B2327:B2346, 'Stores Details'!G2327:G2346, "") = "Inactive", "Yes", "No")</f>
        <v>No</v>
      </c>
      <c r="D2325" s="14" t="s">
        <v>38</v>
      </c>
      <c r="E2325" s="51">
        <v>45349</v>
      </c>
      <c r="F2325" s="14">
        <v>30</v>
      </c>
      <c r="G2325" s="17">
        <v>35119.200000000004</v>
      </c>
      <c r="H2325" s="27">
        <v>28055.1</v>
      </c>
      <c r="I2325">
        <f>YEAR(Table1[[#This Row],[Date]])</f>
        <v>2024</v>
      </c>
      <c r="J2325" t="str">
        <f>"Q" &amp; ROUNDUP(MONTH(Table1[[#This Row],[Date]])/3, 0) &amp; "'" &amp; RIGHT(YEAR(Table1[[#This Row],[Date]]), 2)</f>
        <v>Q1'24</v>
      </c>
      <c r="K2325" t="str">
        <f>VLOOKUP(Table1[[#This Row],[Store ID]],Table3[[Store ID]:[City]],4,FALSE)</f>
        <v>Los Angeles</v>
      </c>
      <c r="L2325" t="str">
        <f>VLOOKUP(Table1[[#This Row],[Product Code]],Table4[[Product Code]:[Brand]],5,FALSE)</f>
        <v>HP</v>
      </c>
      <c r="M2325" t="str">
        <f>VLOOKUP(Table1[[#This Row],[Product Code]],Table4[[Product Code]:[Product Category]],3,FALSE)</f>
        <v>Gaming Consoles</v>
      </c>
      <c r="N2325" t="str">
        <f>_xlfn.XLOOKUP(Table1[[#This Row],[Product Code]],Table4[Product Code],Table4[Subcategory])</f>
        <v>Game Consoles</v>
      </c>
    </row>
    <row r="2326" spans="2:14" x14ac:dyDescent="0.3">
      <c r="B2326" s="26" t="s">
        <v>19</v>
      </c>
      <c r="C2326" s="26" t="str">
        <f>IF(_xlfn.XLOOKUP(TRIM(Table1[[#This Row],[Store ID]]), 'Stores Details'!B2328:B2347, 'Stores Details'!G2328:G2347, "") = "Inactive", "Yes", "No")</f>
        <v>No</v>
      </c>
      <c r="D2326" s="14" t="s">
        <v>77</v>
      </c>
      <c r="E2326" s="51">
        <v>45033</v>
      </c>
      <c r="F2326" s="14">
        <v>9</v>
      </c>
      <c r="G2326" s="17">
        <v>8685.5399999999991</v>
      </c>
      <c r="H2326" s="27">
        <v>6797.7</v>
      </c>
      <c r="I2326">
        <f>YEAR(Table1[[#This Row],[Date]])</f>
        <v>2023</v>
      </c>
      <c r="J2326" t="str">
        <f>"Q" &amp; ROUNDUP(MONTH(Table1[[#This Row],[Date]])/3, 0) &amp; "'" &amp; RIGHT(YEAR(Table1[[#This Row],[Date]]), 2)</f>
        <v>Q2'23</v>
      </c>
      <c r="K2326" t="str">
        <f>VLOOKUP(Table1[[#This Row],[Store ID]],Table3[[Store ID]:[City]],4,FALSE)</f>
        <v>Honolulu</v>
      </c>
      <c r="L2326" t="str">
        <f>VLOOKUP(Table1[[#This Row],[Product Code]],Table4[[Product Code]:[Brand]],5,FALSE)</f>
        <v>VoltEdge</v>
      </c>
      <c r="M2326" t="str">
        <f>VLOOKUP(Table1[[#This Row],[Product Code]],Table4[[Product Code]:[Product Category]],3,FALSE)</f>
        <v>Headphones</v>
      </c>
      <c r="N2326" t="str">
        <f>_xlfn.XLOOKUP(Table1[[#This Row],[Product Code]],Table4[Product Code],Table4[Subcategory])</f>
        <v>Wireless Earbuds</v>
      </c>
    </row>
    <row r="2327" spans="2:14" x14ac:dyDescent="0.3">
      <c r="B2327" s="26" t="s">
        <v>29</v>
      </c>
      <c r="C2327" s="26" t="str">
        <f>IF(_xlfn.XLOOKUP(TRIM(Table1[[#This Row],[Store ID]]), 'Stores Details'!B2329:B2348, 'Stores Details'!G2329:G2348, "") = "Inactive", "Yes", "No")</f>
        <v>No</v>
      </c>
      <c r="D2327" s="14" t="s">
        <v>36</v>
      </c>
      <c r="E2327" s="51">
        <v>45549</v>
      </c>
      <c r="F2327" s="14">
        <v>9</v>
      </c>
      <c r="G2327" s="17">
        <v>6569.82</v>
      </c>
      <c r="H2327" s="27">
        <v>5300.91</v>
      </c>
      <c r="I2327">
        <f>YEAR(Table1[[#This Row],[Date]])</f>
        <v>2024</v>
      </c>
      <c r="J2327" t="str">
        <f>"Q" &amp; ROUNDUP(MONTH(Table1[[#This Row],[Date]])/3, 0) &amp; "'" &amp; RIGHT(YEAR(Table1[[#This Row],[Date]]), 2)</f>
        <v>Q3'24</v>
      </c>
      <c r="K2327" t="str">
        <f>VLOOKUP(Table1[[#This Row],[Store ID]],Table3[[Store ID]:[City]],4,FALSE)</f>
        <v>Kansas City</v>
      </c>
      <c r="L2327" t="str">
        <f>VLOOKUP(Table1[[#This Row],[Product Code]],Table4[[Product Code]:[Brand]],5,FALSE)</f>
        <v>VoltEdge</v>
      </c>
      <c r="M2327" t="str">
        <f>VLOOKUP(Table1[[#This Row],[Product Code]],Table4[[Product Code]:[Product Category]],3,FALSE)</f>
        <v>Gaming Consoles</v>
      </c>
      <c r="N2327" t="str">
        <f>_xlfn.XLOOKUP(Table1[[#This Row],[Product Code]],Table4[Product Code],Table4[Subcategory])</f>
        <v>VR Headsets</v>
      </c>
    </row>
    <row r="2328" spans="2:14" x14ac:dyDescent="0.3">
      <c r="B2328" s="26" t="s">
        <v>25</v>
      </c>
      <c r="C2328" s="26" t="str">
        <f>IF(_xlfn.XLOOKUP(TRIM(Table1[[#This Row],[Store ID]]), 'Stores Details'!B2330:B2349, 'Stores Details'!G2330:G2349, "") = "Inactive", "Yes", "No")</f>
        <v>No</v>
      </c>
      <c r="D2328" s="14" t="s">
        <v>47</v>
      </c>
      <c r="E2328" s="51">
        <v>45508</v>
      </c>
      <c r="F2328" s="14">
        <v>3</v>
      </c>
      <c r="G2328" s="17">
        <v>3993.69</v>
      </c>
      <c r="H2328" s="27">
        <v>2492.13</v>
      </c>
      <c r="I2328">
        <f>YEAR(Table1[[#This Row],[Date]])</f>
        <v>2024</v>
      </c>
      <c r="J2328" t="str">
        <f>"Q" &amp; ROUNDUP(MONTH(Table1[[#This Row],[Date]])/3, 0) &amp; "'" &amp; RIGHT(YEAR(Table1[[#This Row],[Date]]), 2)</f>
        <v>Q3'24</v>
      </c>
      <c r="K2328" t="str">
        <f>VLOOKUP(Table1[[#This Row],[Store ID]],Table3[[Store ID]:[City]],4,FALSE)</f>
        <v>Dallas</v>
      </c>
      <c r="L2328" t="str">
        <f>VLOOKUP(Table1[[#This Row],[Product Code]],Table4[[Product Code]:[Brand]],5,FALSE)</f>
        <v>Sony</v>
      </c>
      <c r="M2328" t="str">
        <f>VLOOKUP(Table1[[#This Row],[Product Code]],Table4[[Product Code]:[Product Category]],3,FALSE)</f>
        <v>Accessories</v>
      </c>
      <c r="N2328" t="str">
        <f>_xlfn.XLOOKUP(Table1[[#This Row],[Product Code]],Table4[Product Code],Table4[Subcategory])</f>
        <v>Keyboards</v>
      </c>
    </row>
    <row r="2329" spans="2:14" x14ac:dyDescent="0.3">
      <c r="B2329" s="26" t="s">
        <v>27</v>
      </c>
      <c r="C2329" s="26" t="str">
        <f>IF(_xlfn.XLOOKUP(TRIM(Table1[[#This Row],[Store ID]]), 'Stores Details'!B2331:B2350, 'Stores Details'!G2331:G2350, "") = "Inactive", "Yes", "No")</f>
        <v>No</v>
      </c>
      <c r="D2329" s="14" t="s">
        <v>37</v>
      </c>
      <c r="E2329" s="51">
        <v>45491</v>
      </c>
      <c r="F2329" s="14">
        <v>10</v>
      </c>
      <c r="G2329" s="17">
        <v>14714.6</v>
      </c>
      <c r="H2329" s="27">
        <v>9956.5</v>
      </c>
      <c r="I2329">
        <f>YEAR(Table1[[#This Row],[Date]])</f>
        <v>2024</v>
      </c>
      <c r="J2329" t="str">
        <f>"Q" &amp; ROUNDUP(MONTH(Table1[[#This Row],[Date]])/3, 0) &amp; "'" &amp; RIGHT(YEAR(Table1[[#This Row],[Date]]), 2)</f>
        <v>Q3'24</v>
      </c>
      <c r="K2329" t="str">
        <f>VLOOKUP(Table1[[#This Row],[Store ID]],Table3[[Store ID]:[City]],4,FALSE)</f>
        <v>New York</v>
      </c>
      <c r="L2329" t="str">
        <f>VLOOKUP(Table1[[#This Row],[Product Code]],Table4[[Product Code]:[Brand]],5,FALSE)</f>
        <v>VoltEdge</v>
      </c>
      <c r="M2329" t="str">
        <f>VLOOKUP(Table1[[#This Row],[Product Code]],Table4[[Product Code]:[Product Category]],3,FALSE)</f>
        <v>Smart Gadgets</v>
      </c>
      <c r="N2329" t="str">
        <f>_xlfn.XLOOKUP(Table1[[#This Row],[Product Code]],Table4[Product Code],Table4[Subcategory])</f>
        <v>Fitness Bands</v>
      </c>
    </row>
    <row r="2330" spans="2:14" x14ac:dyDescent="0.3">
      <c r="B2330" s="26" t="s">
        <v>16</v>
      </c>
      <c r="C2330" s="26" t="str">
        <f>IF(_xlfn.XLOOKUP(TRIM(Table1[[#This Row],[Store ID]]), 'Stores Details'!B2332:B2351, 'Stores Details'!G2332:G2351, "") = "Inactive", "Yes", "No")</f>
        <v>No</v>
      </c>
      <c r="D2330" s="14" t="s">
        <v>41</v>
      </c>
      <c r="E2330" s="51">
        <v>45432</v>
      </c>
      <c r="F2330" s="14">
        <v>18</v>
      </c>
      <c r="G2330" s="17">
        <v>8652.6</v>
      </c>
      <c r="H2330" s="27">
        <v>5434.92</v>
      </c>
      <c r="I2330">
        <f>YEAR(Table1[[#This Row],[Date]])</f>
        <v>2024</v>
      </c>
      <c r="J2330" t="str">
        <f>"Q" &amp; ROUNDUP(MONTH(Table1[[#This Row],[Date]])/3, 0) &amp; "'" &amp; RIGHT(YEAR(Table1[[#This Row],[Date]]), 2)</f>
        <v>Q2'24</v>
      </c>
      <c r="K2330" t="str">
        <f>VLOOKUP(Table1[[#This Row],[Store ID]],Table3[[Store ID]:[City]],4,FALSE)</f>
        <v>Chicago</v>
      </c>
      <c r="L2330" t="str">
        <f>VLOOKUP(Table1[[#This Row],[Product Code]],Table4[[Product Code]:[Brand]],5,FALSE)</f>
        <v>VoltEdge</v>
      </c>
      <c r="M2330" t="str">
        <f>VLOOKUP(Table1[[#This Row],[Product Code]],Table4[[Product Code]:[Product Category]],3,FALSE)</f>
        <v>Laptops</v>
      </c>
      <c r="N2330" t="str">
        <f>_xlfn.XLOOKUP(Table1[[#This Row],[Product Code]],Table4[Product Code],Table4[Subcategory])</f>
        <v>Gaming Laptops</v>
      </c>
    </row>
    <row r="2331" spans="2:14" x14ac:dyDescent="0.3">
      <c r="B2331" s="26" t="s">
        <v>27</v>
      </c>
      <c r="C2331" s="26" t="str">
        <f>IF(_xlfn.XLOOKUP(TRIM(Table1[[#This Row],[Store ID]]), 'Stores Details'!B2333:B2352, 'Stores Details'!G2333:G2352, "") = "Inactive", "Yes", "No")</f>
        <v>No</v>
      </c>
      <c r="D2331" s="14" t="s">
        <v>66</v>
      </c>
      <c r="E2331" s="51">
        <v>45265</v>
      </c>
      <c r="F2331" s="14">
        <v>28</v>
      </c>
      <c r="G2331" s="17">
        <v>10856.720000000001</v>
      </c>
      <c r="H2331" s="27">
        <v>7263.76</v>
      </c>
      <c r="I2331">
        <f>YEAR(Table1[[#This Row],[Date]])</f>
        <v>2023</v>
      </c>
      <c r="J2331" t="str">
        <f>"Q" &amp; ROUNDUP(MONTH(Table1[[#This Row],[Date]])/3, 0) &amp; "'" &amp; RIGHT(YEAR(Table1[[#This Row],[Date]]), 2)</f>
        <v>Q4'23</v>
      </c>
      <c r="K2331" t="str">
        <f>VLOOKUP(Table1[[#This Row],[Store ID]],Table3[[Store ID]:[City]],4,FALSE)</f>
        <v>New York</v>
      </c>
      <c r="L2331" t="str">
        <f>VLOOKUP(Table1[[#This Row],[Product Code]],Table4[[Product Code]:[Brand]],5,FALSE)</f>
        <v>HP</v>
      </c>
      <c r="M2331" t="str">
        <f>VLOOKUP(Table1[[#This Row],[Product Code]],Table4[[Product Code]:[Product Category]],3,FALSE)</f>
        <v>Accessories</v>
      </c>
      <c r="N2331" t="str">
        <f>_xlfn.XLOOKUP(Table1[[#This Row],[Product Code]],Table4[Product Code],Table4[Subcategory])</f>
        <v>Chargers</v>
      </c>
    </row>
    <row r="2332" spans="2:14" x14ac:dyDescent="0.3">
      <c r="B2332" s="26" t="s">
        <v>22</v>
      </c>
      <c r="C2332" s="26" t="str">
        <f>IF(_xlfn.XLOOKUP(TRIM(Table1[[#This Row],[Store ID]]), 'Stores Details'!B2334:B2353, 'Stores Details'!G2334:G2353, "") = "Inactive", "Yes", "No")</f>
        <v>No</v>
      </c>
      <c r="D2332" s="14" t="s">
        <v>32</v>
      </c>
      <c r="E2332" s="51">
        <v>45385</v>
      </c>
      <c r="F2332" s="14">
        <v>11</v>
      </c>
      <c r="G2332" s="17">
        <v>2012.78</v>
      </c>
      <c r="H2332" s="27">
        <v>1529.11</v>
      </c>
      <c r="I2332">
        <f>YEAR(Table1[[#This Row],[Date]])</f>
        <v>2024</v>
      </c>
      <c r="J2332" t="str">
        <f>"Q" &amp; ROUNDUP(MONTH(Table1[[#This Row],[Date]])/3, 0) &amp; "'" &amp; RIGHT(YEAR(Table1[[#This Row],[Date]]), 2)</f>
        <v>Q2'24</v>
      </c>
      <c r="K2332" t="str">
        <f>VLOOKUP(Table1[[#This Row],[Store ID]],Table3[[Store ID]:[City]],4,FALSE)</f>
        <v>Detroit</v>
      </c>
      <c r="L2332" t="str">
        <f>VLOOKUP(Table1[[#This Row],[Product Code]],Table4[[Product Code]:[Brand]],5,FALSE)</f>
        <v>Sony</v>
      </c>
      <c r="M2332" t="str">
        <f>VLOOKUP(Table1[[#This Row],[Product Code]],Table4[[Product Code]:[Product Category]],3,FALSE)</f>
        <v>Accessories</v>
      </c>
      <c r="N2332" t="str">
        <f>_xlfn.XLOOKUP(Table1[[#This Row],[Product Code]],Table4[Product Code],Table4[Subcategory])</f>
        <v>Chargers</v>
      </c>
    </row>
    <row r="2333" spans="2:14" x14ac:dyDescent="0.3">
      <c r="B2333" s="26" t="s">
        <v>16</v>
      </c>
      <c r="C2333" s="26" t="str">
        <f>IF(_xlfn.XLOOKUP(TRIM(Table1[[#This Row],[Store ID]]), 'Stores Details'!B2335:B2354, 'Stores Details'!G2335:G2354, "") = "Inactive", "Yes", "No")</f>
        <v>No</v>
      </c>
      <c r="D2333" s="14" t="s">
        <v>48</v>
      </c>
      <c r="E2333" s="51">
        <v>45332</v>
      </c>
      <c r="F2333" s="14">
        <v>18</v>
      </c>
      <c r="G2333" s="17">
        <v>14519.88</v>
      </c>
      <c r="H2333" s="27">
        <v>8658.7200000000012</v>
      </c>
      <c r="I2333">
        <f>YEAR(Table1[[#This Row],[Date]])</f>
        <v>2024</v>
      </c>
      <c r="J2333" t="str">
        <f>"Q" &amp; ROUNDUP(MONTH(Table1[[#This Row],[Date]])/3, 0) &amp; "'" &amp; RIGHT(YEAR(Table1[[#This Row],[Date]]), 2)</f>
        <v>Q1'24</v>
      </c>
      <c r="K2333" t="str">
        <f>VLOOKUP(Table1[[#This Row],[Store ID]],Table3[[Store ID]:[City]],4,FALSE)</f>
        <v>Chicago</v>
      </c>
      <c r="L2333" t="str">
        <f>VLOOKUP(Table1[[#This Row],[Product Code]],Table4[[Product Code]:[Brand]],5,FALSE)</f>
        <v>VoltEdge</v>
      </c>
      <c r="M2333" t="str">
        <f>VLOOKUP(Table1[[#This Row],[Product Code]],Table4[[Product Code]:[Product Category]],3,FALSE)</f>
        <v>Gaming Consoles</v>
      </c>
      <c r="N2333" t="str">
        <f>_xlfn.XLOOKUP(Table1[[#This Row],[Product Code]],Table4[Product Code],Table4[Subcategory])</f>
        <v>Game Consoles</v>
      </c>
    </row>
    <row r="2334" spans="2:14" x14ac:dyDescent="0.3">
      <c r="B2334" s="26" t="s">
        <v>21</v>
      </c>
      <c r="C2334" s="26" t="str">
        <f>IF(_xlfn.XLOOKUP(TRIM(Table1[[#This Row],[Store ID]]), 'Stores Details'!B2336:B2355, 'Stores Details'!G2336:G2355, "") = "Inactive", "Yes", "No")</f>
        <v>No</v>
      </c>
      <c r="D2334" s="14" t="s">
        <v>47</v>
      </c>
      <c r="E2334" s="51">
        <v>45586</v>
      </c>
      <c r="F2334" s="14">
        <v>23</v>
      </c>
      <c r="G2334" s="17">
        <v>30618.29</v>
      </c>
      <c r="H2334" s="27">
        <v>19106.330000000002</v>
      </c>
      <c r="I2334">
        <f>YEAR(Table1[[#This Row],[Date]])</f>
        <v>2024</v>
      </c>
      <c r="J2334" t="str">
        <f>"Q" &amp; ROUNDUP(MONTH(Table1[[#This Row],[Date]])/3, 0) &amp; "'" &amp; RIGHT(YEAR(Table1[[#This Row],[Date]]), 2)</f>
        <v>Q4'24</v>
      </c>
      <c r="K2334" t="str">
        <f>VLOOKUP(Table1[[#This Row],[Store ID]],Table3[[Store ID]:[City]],4,FALSE)</f>
        <v>Raleigh</v>
      </c>
      <c r="L2334" t="str">
        <f>VLOOKUP(Table1[[#This Row],[Product Code]],Table4[[Product Code]:[Brand]],5,FALSE)</f>
        <v>Sony</v>
      </c>
      <c r="M2334" t="str">
        <f>VLOOKUP(Table1[[#This Row],[Product Code]],Table4[[Product Code]:[Product Category]],3,FALSE)</f>
        <v>Accessories</v>
      </c>
      <c r="N2334" t="str">
        <f>_xlfn.XLOOKUP(Table1[[#This Row],[Product Code]],Table4[Product Code],Table4[Subcategory])</f>
        <v>Keyboards</v>
      </c>
    </row>
    <row r="2335" spans="2:14" x14ac:dyDescent="0.3">
      <c r="B2335" s="26" t="s">
        <v>20</v>
      </c>
      <c r="C2335" s="26" t="str">
        <f>IF(_xlfn.XLOOKUP(TRIM(Table1[[#This Row],[Store ID]]), 'Stores Details'!B2337:B2356, 'Stores Details'!G2337:G2356, "") = "Inactive", "Yes", "No")</f>
        <v>No</v>
      </c>
      <c r="D2335" s="14" t="s">
        <v>40</v>
      </c>
      <c r="E2335" s="51">
        <v>45639</v>
      </c>
      <c r="F2335" s="14">
        <v>35</v>
      </c>
      <c r="G2335" s="17">
        <v>47382.65</v>
      </c>
      <c r="H2335" s="27">
        <v>34106.1</v>
      </c>
      <c r="I2335">
        <f>YEAR(Table1[[#This Row],[Date]])</f>
        <v>2024</v>
      </c>
      <c r="J2335" t="str">
        <f>"Q" &amp; ROUNDUP(MONTH(Table1[[#This Row],[Date]])/3, 0) &amp; "'" &amp; RIGHT(YEAR(Table1[[#This Row],[Date]]), 2)</f>
        <v>Q4'24</v>
      </c>
      <c r="K2335" t="str">
        <f>VLOOKUP(Table1[[#This Row],[Store ID]],Table3[[Store ID]:[City]],4,FALSE)</f>
        <v>Denver</v>
      </c>
      <c r="L2335" t="str">
        <f>VLOOKUP(Table1[[#This Row],[Product Code]],Table4[[Product Code]:[Brand]],5,FALSE)</f>
        <v>HP</v>
      </c>
      <c r="M2335" t="str">
        <f>VLOOKUP(Table1[[#This Row],[Product Code]],Table4[[Product Code]:[Product Category]],3,FALSE)</f>
        <v>Gaming Consoles</v>
      </c>
      <c r="N2335" t="str">
        <f>_xlfn.XLOOKUP(Table1[[#This Row],[Product Code]],Table4[Product Code],Table4[Subcategory])</f>
        <v>Game Consoles</v>
      </c>
    </row>
    <row r="2336" spans="2:14" x14ac:dyDescent="0.3">
      <c r="B2336" s="26" t="s">
        <v>14</v>
      </c>
      <c r="C2336" s="26" t="str">
        <f>IF(_xlfn.XLOOKUP(TRIM(Table1[[#This Row],[Store ID]]), 'Stores Details'!B2338:B2357, 'Stores Details'!G2338:G2357, "") = "Inactive", "Yes", "No")</f>
        <v>No</v>
      </c>
      <c r="D2336" s="14" t="s">
        <v>71</v>
      </c>
      <c r="E2336" s="51">
        <v>45228</v>
      </c>
      <c r="F2336" s="14">
        <v>31</v>
      </c>
      <c r="G2336" s="17">
        <v>8037.369999999999</v>
      </c>
      <c r="H2336" s="27">
        <v>5253.57</v>
      </c>
      <c r="I2336">
        <f>YEAR(Table1[[#This Row],[Date]])</f>
        <v>2023</v>
      </c>
      <c r="J2336" t="str">
        <f>"Q" &amp; ROUNDUP(MONTH(Table1[[#This Row],[Date]])/3, 0) &amp; "'" &amp; RIGHT(YEAR(Table1[[#This Row],[Date]]), 2)</f>
        <v>Q4'23</v>
      </c>
      <c r="K2336" t="str">
        <f>VLOOKUP(Table1[[#This Row],[Store ID]],Table3[[Store ID]:[City]],4,FALSE)</f>
        <v>Los Angeles</v>
      </c>
      <c r="L2336" t="str">
        <f>VLOOKUP(Table1[[#This Row],[Product Code]],Table4[[Product Code]:[Brand]],5,FALSE)</f>
        <v>HP</v>
      </c>
      <c r="M2336" t="str">
        <f>VLOOKUP(Table1[[#This Row],[Product Code]],Table4[[Product Code]:[Product Category]],3,FALSE)</f>
        <v>Smart Gadgets</v>
      </c>
      <c r="N2336" t="str">
        <f>_xlfn.XLOOKUP(Table1[[#This Row],[Product Code]],Table4[Product Code],Table4[Subcategory])</f>
        <v>Smart Speakers</v>
      </c>
    </row>
    <row r="2337" spans="2:14" x14ac:dyDescent="0.3">
      <c r="B2337" s="26" t="s">
        <v>22</v>
      </c>
      <c r="C2337" s="26" t="str">
        <f>IF(_xlfn.XLOOKUP(TRIM(Table1[[#This Row],[Store ID]]), 'Stores Details'!B2339:B2358, 'Stores Details'!G2339:G2358, "") = "Inactive", "Yes", "No")</f>
        <v>No</v>
      </c>
      <c r="D2337" s="14" t="s">
        <v>42</v>
      </c>
      <c r="E2337" s="51">
        <v>45391</v>
      </c>
      <c r="F2337" s="14">
        <v>16</v>
      </c>
      <c r="G2337" s="17">
        <v>20409.759999999998</v>
      </c>
      <c r="H2337" s="27">
        <v>12726.24</v>
      </c>
      <c r="I2337">
        <f>YEAR(Table1[[#This Row],[Date]])</f>
        <v>2024</v>
      </c>
      <c r="J2337" t="str">
        <f>"Q" &amp; ROUNDUP(MONTH(Table1[[#This Row],[Date]])/3, 0) &amp; "'" &amp; RIGHT(YEAR(Table1[[#This Row],[Date]]), 2)</f>
        <v>Q2'24</v>
      </c>
      <c r="K2337" t="str">
        <f>VLOOKUP(Table1[[#This Row],[Store ID]],Table3[[Store ID]:[City]],4,FALSE)</f>
        <v>Detroit</v>
      </c>
      <c r="L2337" t="str">
        <f>VLOOKUP(Table1[[#This Row],[Product Code]],Table4[[Product Code]:[Brand]],5,FALSE)</f>
        <v>Dell</v>
      </c>
      <c r="M2337" t="str">
        <f>VLOOKUP(Table1[[#This Row],[Product Code]],Table4[[Product Code]:[Product Category]],3,FALSE)</f>
        <v>Headphones</v>
      </c>
      <c r="N2337" t="str">
        <f>_xlfn.XLOOKUP(Table1[[#This Row],[Product Code]],Table4[Product Code],Table4[Subcategory])</f>
        <v>Wired Headphones</v>
      </c>
    </row>
    <row r="2338" spans="2:14" x14ac:dyDescent="0.3">
      <c r="B2338" s="26" t="s">
        <v>22</v>
      </c>
      <c r="C2338" s="26" t="str">
        <f>IF(_xlfn.XLOOKUP(TRIM(Table1[[#This Row],[Store ID]]), 'Stores Details'!B2340:B2359, 'Stores Details'!G2340:G2359, "") = "Inactive", "Yes", "No")</f>
        <v>No</v>
      </c>
      <c r="D2338" s="14" t="s">
        <v>36</v>
      </c>
      <c r="E2338" s="51">
        <v>45353</v>
      </c>
      <c r="F2338" s="14">
        <v>22</v>
      </c>
      <c r="G2338" s="17">
        <v>16059.560000000001</v>
      </c>
      <c r="H2338" s="27">
        <v>12957.78</v>
      </c>
      <c r="I2338">
        <f>YEAR(Table1[[#This Row],[Date]])</f>
        <v>2024</v>
      </c>
      <c r="J2338" t="str">
        <f>"Q" &amp; ROUNDUP(MONTH(Table1[[#This Row],[Date]])/3, 0) &amp; "'" &amp; RIGHT(YEAR(Table1[[#This Row],[Date]]), 2)</f>
        <v>Q1'24</v>
      </c>
      <c r="K2338" t="str">
        <f>VLOOKUP(Table1[[#This Row],[Store ID]],Table3[[Store ID]:[City]],4,FALSE)</f>
        <v>Detroit</v>
      </c>
      <c r="L2338" t="str">
        <f>VLOOKUP(Table1[[#This Row],[Product Code]],Table4[[Product Code]:[Brand]],5,FALSE)</f>
        <v>VoltEdge</v>
      </c>
      <c r="M2338" t="str">
        <f>VLOOKUP(Table1[[#This Row],[Product Code]],Table4[[Product Code]:[Product Category]],3,FALSE)</f>
        <v>Gaming Consoles</v>
      </c>
      <c r="N2338" t="str">
        <f>_xlfn.XLOOKUP(Table1[[#This Row],[Product Code]],Table4[Product Code],Table4[Subcategory])</f>
        <v>VR Headsets</v>
      </c>
    </row>
    <row r="2339" spans="2:14" x14ac:dyDescent="0.3">
      <c r="B2339" s="26" t="s">
        <v>27</v>
      </c>
      <c r="C2339" s="26" t="str">
        <f>IF(_xlfn.XLOOKUP(TRIM(Table1[[#This Row],[Store ID]]), 'Stores Details'!B2341:B2360, 'Stores Details'!G2341:G2360, "") = "Inactive", "Yes", "No")</f>
        <v>No</v>
      </c>
      <c r="D2339" s="14" t="s">
        <v>32</v>
      </c>
      <c r="E2339" s="51">
        <v>45530</v>
      </c>
      <c r="F2339" s="14">
        <v>14</v>
      </c>
      <c r="G2339" s="17">
        <v>2561.7199999999998</v>
      </c>
      <c r="H2339" s="27">
        <v>1946.1399999999999</v>
      </c>
      <c r="I2339">
        <f>YEAR(Table1[[#This Row],[Date]])</f>
        <v>2024</v>
      </c>
      <c r="J2339" t="str">
        <f>"Q" &amp; ROUNDUP(MONTH(Table1[[#This Row],[Date]])/3, 0) &amp; "'" &amp; RIGHT(YEAR(Table1[[#This Row],[Date]]), 2)</f>
        <v>Q3'24</v>
      </c>
      <c r="K2339" t="str">
        <f>VLOOKUP(Table1[[#This Row],[Store ID]],Table3[[Store ID]:[City]],4,FALSE)</f>
        <v>New York</v>
      </c>
      <c r="L2339" t="str">
        <f>VLOOKUP(Table1[[#This Row],[Product Code]],Table4[[Product Code]:[Brand]],5,FALSE)</f>
        <v>Sony</v>
      </c>
      <c r="M2339" t="str">
        <f>VLOOKUP(Table1[[#This Row],[Product Code]],Table4[[Product Code]:[Product Category]],3,FALSE)</f>
        <v>Accessories</v>
      </c>
      <c r="N2339" t="str">
        <f>_xlfn.XLOOKUP(Table1[[#This Row],[Product Code]],Table4[Product Code],Table4[Subcategory])</f>
        <v>Chargers</v>
      </c>
    </row>
    <row r="2340" spans="2:14" x14ac:dyDescent="0.3">
      <c r="B2340" s="26" t="s">
        <v>19</v>
      </c>
      <c r="C2340" s="26" t="str">
        <f>IF(_xlfn.XLOOKUP(TRIM(Table1[[#This Row],[Store ID]]), 'Stores Details'!B2342:B2361, 'Stores Details'!G2342:G2361, "") = "Inactive", "Yes", "No")</f>
        <v>No</v>
      </c>
      <c r="D2340" s="14" t="s">
        <v>54</v>
      </c>
      <c r="E2340" s="51">
        <v>45489</v>
      </c>
      <c r="F2340" s="14">
        <v>19</v>
      </c>
      <c r="G2340" s="17">
        <v>26657.19</v>
      </c>
      <c r="H2340" s="27">
        <v>16920.45</v>
      </c>
      <c r="I2340">
        <f>YEAR(Table1[[#This Row],[Date]])</f>
        <v>2024</v>
      </c>
      <c r="J2340" t="str">
        <f>"Q" &amp; ROUNDUP(MONTH(Table1[[#This Row],[Date]])/3, 0) &amp; "'" &amp; RIGHT(YEAR(Table1[[#This Row],[Date]]), 2)</f>
        <v>Q3'24</v>
      </c>
      <c r="K2340" t="str">
        <f>VLOOKUP(Table1[[#This Row],[Store ID]],Table3[[Store ID]:[City]],4,FALSE)</f>
        <v>Honolulu</v>
      </c>
      <c r="L2340" t="str">
        <f>VLOOKUP(Table1[[#This Row],[Product Code]],Table4[[Product Code]:[Brand]],5,FALSE)</f>
        <v>Apple</v>
      </c>
      <c r="M2340" t="str">
        <f>VLOOKUP(Table1[[#This Row],[Product Code]],Table4[[Product Code]:[Product Category]],3,FALSE)</f>
        <v>Gaming Consoles</v>
      </c>
      <c r="N2340" t="str">
        <f>_xlfn.XLOOKUP(Table1[[#This Row],[Product Code]],Table4[Product Code],Table4[Subcategory])</f>
        <v>Game Consoles</v>
      </c>
    </row>
    <row r="2341" spans="2:14" x14ac:dyDescent="0.3">
      <c r="B2341" s="26" t="s">
        <v>19</v>
      </c>
      <c r="C2341" s="26" t="str">
        <f>IF(_xlfn.XLOOKUP(TRIM(Table1[[#This Row],[Store ID]]), 'Stores Details'!B2343:B2362, 'Stores Details'!G2343:G2362, "") = "Inactive", "Yes", "No")</f>
        <v>No</v>
      </c>
      <c r="D2341" s="14" t="s">
        <v>56</v>
      </c>
      <c r="E2341" s="51">
        <v>45398</v>
      </c>
      <c r="F2341" s="14">
        <v>4</v>
      </c>
      <c r="G2341" s="17">
        <v>1530.32</v>
      </c>
      <c r="H2341" s="27">
        <v>1209.32</v>
      </c>
      <c r="I2341">
        <f>YEAR(Table1[[#This Row],[Date]])</f>
        <v>2024</v>
      </c>
      <c r="J2341" t="str">
        <f>"Q" &amp; ROUNDUP(MONTH(Table1[[#This Row],[Date]])/3, 0) &amp; "'" &amp; RIGHT(YEAR(Table1[[#This Row],[Date]]), 2)</f>
        <v>Q2'24</v>
      </c>
      <c r="K2341" t="str">
        <f>VLOOKUP(Table1[[#This Row],[Store ID]],Table3[[Store ID]:[City]],4,FALSE)</f>
        <v>Honolulu</v>
      </c>
      <c r="L2341" t="str">
        <f>VLOOKUP(Table1[[#This Row],[Product Code]],Table4[[Product Code]:[Brand]],5,FALSE)</f>
        <v>Samsung</v>
      </c>
      <c r="M2341" t="str">
        <f>VLOOKUP(Table1[[#This Row],[Product Code]],Table4[[Product Code]:[Product Category]],3,FALSE)</f>
        <v>Gaming Consoles</v>
      </c>
      <c r="N2341" t="str">
        <f>_xlfn.XLOOKUP(Table1[[#This Row],[Product Code]],Table4[Product Code],Table4[Subcategory])</f>
        <v>VR Headsets</v>
      </c>
    </row>
    <row r="2342" spans="2:14" x14ac:dyDescent="0.3">
      <c r="B2342" s="26" t="s">
        <v>21</v>
      </c>
      <c r="C2342" s="26" t="str">
        <f>IF(_xlfn.XLOOKUP(TRIM(Table1[[#This Row],[Store ID]]), 'Stores Details'!B2344:B2363, 'Stores Details'!G2344:G2363, "") = "Inactive", "Yes", "No")</f>
        <v>No</v>
      </c>
      <c r="D2342" s="14" t="s">
        <v>74</v>
      </c>
      <c r="E2342" s="51">
        <v>45590</v>
      </c>
      <c r="F2342" s="14">
        <v>27</v>
      </c>
      <c r="G2342" s="17">
        <v>30539.969999999998</v>
      </c>
      <c r="H2342" s="27">
        <v>25351.65</v>
      </c>
      <c r="I2342">
        <f>YEAR(Table1[[#This Row],[Date]])</f>
        <v>2024</v>
      </c>
      <c r="J2342" t="str">
        <f>"Q" &amp; ROUNDUP(MONTH(Table1[[#This Row],[Date]])/3, 0) &amp; "'" &amp; RIGHT(YEAR(Table1[[#This Row],[Date]]), 2)</f>
        <v>Q4'24</v>
      </c>
      <c r="K2342" t="str">
        <f>VLOOKUP(Table1[[#This Row],[Store ID]],Table3[[Store ID]:[City]],4,FALSE)</f>
        <v>Raleigh</v>
      </c>
      <c r="L2342" t="str">
        <f>VLOOKUP(Table1[[#This Row],[Product Code]],Table4[[Product Code]:[Brand]],5,FALSE)</f>
        <v>VoltEdge</v>
      </c>
      <c r="M2342" t="str">
        <f>VLOOKUP(Table1[[#This Row],[Product Code]],Table4[[Product Code]:[Product Category]],3,FALSE)</f>
        <v>Gaming Consoles</v>
      </c>
      <c r="N2342" t="str">
        <f>_xlfn.XLOOKUP(Table1[[#This Row],[Product Code]],Table4[Product Code],Table4[Subcategory])</f>
        <v>Gaming Headsets</v>
      </c>
    </row>
    <row r="2343" spans="2:14" x14ac:dyDescent="0.3">
      <c r="B2343" s="26" t="s">
        <v>14</v>
      </c>
      <c r="C2343" s="26" t="str">
        <f>IF(_xlfn.XLOOKUP(TRIM(Table1[[#This Row],[Store ID]]), 'Stores Details'!B2345:B2364, 'Stores Details'!G2345:G2364, "") = "Inactive", "Yes", "No")</f>
        <v>No</v>
      </c>
      <c r="D2343" s="14" t="s">
        <v>39</v>
      </c>
      <c r="E2343" s="51">
        <v>45506</v>
      </c>
      <c r="F2343" s="14">
        <v>10</v>
      </c>
      <c r="G2343" s="17">
        <v>4236.7</v>
      </c>
      <c r="H2343" s="27">
        <v>2761</v>
      </c>
      <c r="I2343">
        <f>YEAR(Table1[[#This Row],[Date]])</f>
        <v>2024</v>
      </c>
      <c r="J2343" t="str">
        <f>"Q" &amp; ROUNDUP(MONTH(Table1[[#This Row],[Date]])/3, 0) &amp; "'" &amp; RIGHT(YEAR(Table1[[#This Row],[Date]]), 2)</f>
        <v>Q3'24</v>
      </c>
      <c r="K2343" t="str">
        <f>VLOOKUP(Table1[[#This Row],[Store ID]],Table3[[Store ID]:[City]],4,FALSE)</f>
        <v>Los Angeles</v>
      </c>
      <c r="L2343" t="str">
        <f>VLOOKUP(Table1[[#This Row],[Product Code]],Table4[[Product Code]:[Brand]],5,FALSE)</f>
        <v>Apple</v>
      </c>
      <c r="M2343" t="str">
        <f>VLOOKUP(Table1[[#This Row],[Product Code]],Table4[[Product Code]:[Product Category]],3,FALSE)</f>
        <v>Laptops</v>
      </c>
      <c r="N2343" t="str">
        <f>_xlfn.XLOOKUP(Table1[[#This Row],[Product Code]],Table4[Product Code],Table4[Subcategory])</f>
        <v>Ultrabooks</v>
      </c>
    </row>
    <row r="2344" spans="2:14" x14ac:dyDescent="0.3">
      <c r="B2344" s="26" t="s">
        <v>14</v>
      </c>
      <c r="C2344" s="26" t="str">
        <f>IF(_xlfn.XLOOKUP(TRIM(Table1[[#This Row],[Store ID]]), 'Stores Details'!B2346:B2365, 'Stores Details'!G2346:G2365, "") = "Inactive", "Yes", "No")</f>
        <v>No</v>
      </c>
      <c r="D2344" s="14" t="s">
        <v>66</v>
      </c>
      <c r="E2344" s="51">
        <v>45064</v>
      </c>
      <c r="F2344" s="14">
        <v>12</v>
      </c>
      <c r="G2344" s="17">
        <v>4652.88</v>
      </c>
      <c r="H2344" s="27">
        <v>3113.04</v>
      </c>
      <c r="I2344">
        <f>YEAR(Table1[[#This Row],[Date]])</f>
        <v>2023</v>
      </c>
      <c r="J2344" t="str">
        <f>"Q" &amp; ROUNDUP(MONTH(Table1[[#This Row],[Date]])/3, 0) &amp; "'" &amp; RIGHT(YEAR(Table1[[#This Row],[Date]]), 2)</f>
        <v>Q2'23</v>
      </c>
      <c r="K2344" t="str">
        <f>VLOOKUP(Table1[[#This Row],[Store ID]],Table3[[Store ID]:[City]],4,FALSE)</f>
        <v>Los Angeles</v>
      </c>
      <c r="L2344" t="str">
        <f>VLOOKUP(Table1[[#This Row],[Product Code]],Table4[[Product Code]:[Brand]],5,FALSE)</f>
        <v>HP</v>
      </c>
      <c r="M2344" t="str">
        <f>VLOOKUP(Table1[[#This Row],[Product Code]],Table4[[Product Code]:[Product Category]],3,FALSE)</f>
        <v>Accessories</v>
      </c>
      <c r="N2344" t="str">
        <f>_xlfn.XLOOKUP(Table1[[#This Row],[Product Code]],Table4[Product Code],Table4[Subcategory])</f>
        <v>Chargers</v>
      </c>
    </row>
    <row r="2345" spans="2:14" x14ac:dyDescent="0.3">
      <c r="B2345" s="26" t="s">
        <v>19</v>
      </c>
      <c r="C2345" s="26" t="str">
        <f>IF(_xlfn.XLOOKUP(TRIM(Table1[[#This Row],[Store ID]]), 'Stores Details'!B2347:B2366, 'Stores Details'!G2347:G2366, "") = "Inactive", "Yes", "No")</f>
        <v>No</v>
      </c>
      <c r="D2345" s="14" t="s">
        <v>36</v>
      </c>
      <c r="E2345" s="51">
        <v>45644</v>
      </c>
      <c r="F2345" s="14">
        <v>36</v>
      </c>
      <c r="G2345" s="17">
        <v>26279.279999999999</v>
      </c>
      <c r="H2345" s="27">
        <v>21203.64</v>
      </c>
      <c r="I2345">
        <f>YEAR(Table1[[#This Row],[Date]])</f>
        <v>2024</v>
      </c>
      <c r="J2345" t="str">
        <f>"Q" &amp; ROUNDUP(MONTH(Table1[[#This Row],[Date]])/3, 0) &amp; "'" &amp; RIGHT(YEAR(Table1[[#This Row],[Date]]), 2)</f>
        <v>Q4'24</v>
      </c>
      <c r="K2345" t="str">
        <f>VLOOKUP(Table1[[#This Row],[Store ID]],Table3[[Store ID]:[City]],4,FALSE)</f>
        <v>Honolulu</v>
      </c>
      <c r="L2345" t="str">
        <f>VLOOKUP(Table1[[#This Row],[Product Code]],Table4[[Product Code]:[Brand]],5,FALSE)</f>
        <v>VoltEdge</v>
      </c>
      <c r="M2345" t="str">
        <f>VLOOKUP(Table1[[#This Row],[Product Code]],Table4[[Product Code]:[Product Category]],3,FALSE)</f>
        <v>Gaming Consoles</v>
      </c>
      <c r="N2345" t="str">
        <f>_xlfn.XLOOKUP(Table1[[#This Row],[Product Code]],Table4[Product Code],Table4[Subcategory])</f>
        <v>VR Headsets</v>
      </c>
    </row>
    <row r="2346" spans="2:14" x14ac:dyDescent="0.3">
      <c r="B2346" s="26" t="s">
        <v>14</v>
      </c>
      <c r="C2346" s="26" t="str">
        <f>IF(_xlfn.XLOOKUP(TRIM(Table1[[#This Row],[Store ID]]), 'Stores Details'!B2348:B2367, 'Stores Details'!G2348:G2367, "") = "Inactive", "Yes", "No")</f>
        <v>No</v>
      </c>
      <c r="D2346" s="14" t="s">
        <v>37</v>
      </c>
      <c r="E2346" s="51">
        <v>45562</v>
      </c>
      <c r="F2346" s="14">
        <v>8</v>
      </c>
      <c r="G2346" s="17">
        <v>11771.68</v>
      </c>
      <c r="H2346" s="27">
        <v>7965.2</v>
      </c>
      <c r="I2346">
        <f>YEAR(Table1[[#This Row],[Date]])</f>
        <v>2024</v>
      </c>
      <c r="J2346" t="str">
        <f>"Q" &amp; ROUNDUP(MONTH(Table1[[#This Row],[Date]])/3, 0) &amp; "'" &amp; RIGHT(YEAR(Table1[[#This Row],[Date]]), 2)</f>
        <v>Q3'24</v>
      </c>
      <c r="K2346" t="str">
        <f>VLOOKUP(Table1[[#This Row],[Store ID]],Table3[[Store ID]:[City]],4,FALSE)</f>
        <v>Los Angeles</v>
      </c>
      <c r="L2346" t="str">
        <f>VLOOKUP(Table1[[#This Row],[Product Code]],Table4[[Product Code]:[Brand]],5,FALSE)</f>
        <v>VoltEdge</v>
      </c>
      <c r="M2346" t="str">
        <f>VLOOKUP(Table1[[#This Row],[Product Code]],Table4[[Product Code]:[Product Category]],3,FALSE)</f>
        <v>Smart Gadgets</v>
      </c>
      <c r="N2346" t="str">
        <f>_xlfn.XLOOKUP(Table1[[#This Row],[Product Code]],Table4[Product Code],Table4[Subcategory])</f>
        <v>Fitness Bands</v>
      </c>
    </row>
    <row r="2347" spans="2:14" x14ac:dyDescent="0.3">
      <c r="B2347" s="26" t="s">
        <v>14</v>
      </c>
      <c r="C2347" s="26" t="str">
        <f>IF(_xlfn.XLOOKUP(TRIM(Table1[[#This Row],[Store ID]]), 'Stores Details'!B2349:B2368, 'Stores Details'!G2349:G2368, "") = "Inactive", "Yes", "No")</f>
        <v>No</v>
      </c>
      <c r="D2347" s="14" t="s">
        <v>57</v>
      </c>
      <c r="E2347" s="51">
        <v>45224</v>
      </c>
      <c r="F2347" s="14">
        <v>27</v>
      </c>
      <c r="G2347" s="17">
        <v>23854.23</v>
      </c>
      <c r="H2347" s="27">
        <v>16634.43</v>
      </c>
      <c r="I2347">
        <f>YEAR(Table1[[#This Row],[Date]])</f>
        <v>2023</v>
      </c>
      <c r="J2347" t="str">
        <f>"Q" &amp; ROUNDUP(MONTH(Table1[[#This Row],[Date]])/3, 0) &amp; "'" &amp; RIGHT(YEAR(Table1[[#This Row],[Date]]), 2)</f>
        <v>Q4'23</v>
      </c>
      <c r="K2347" t="str">
        <f>VLOOKUP(Table1[[#This Row],[Store ID]],Table3[[Store ID]:[City]],4,FALSE)</f>
        <v>Los Angeles</v>
      </c>
      <c r="L2347" t="str">
        <f>VLOOKUP(Table1[[#This Row],[Product Code]],Table4[[Product Code]:[Brand]],5,FALSE)</f>
        <v>Bose</v>
      </c>
      <c r="M2347" t="str">
        <f>VLOOKUP(Table1[[#This Row],[Product Code]],Table4[[Product Code]:[Product Category]],3,FALSE)</f>
        <v>Headphones</v>
      </c>
      <c r="N2347" t="str">
        <f>_xlfn.XLOOKUP(Table1[[#This Row],[Product Code]],Table4[Product Code],Table4[Subcategory])</f>
        <v>Noise-Canceling Over-Ear</v>
      </c>
    </row>
    <row r="2348" spans="2:14" x14ac:dyDescent="0.3">
      <c r="B2348" s="26" t="s">
        <v>14</v>
      </c>
      <c r="C2348" s="26" t="str">
        <f>IF(_xlfn.XLOOKUP(TRIM(Table1[[#This Row],[Store ID]]), 'Stores Details'!B2350:B2369, 'Stores Details'!G2350:G2369, "") = "Inactive", "Yes", "No")</f>
        <v>No</v>
      </c>
      <c r="D2348" s="14" t="s">
        <v>39</v>
      </c>
      <c r="E2348" s="51">
        <v>45444</v>
      </c>
      <c r="F2348" s="14">
        <v>1</v>
      </c>
      <c r="G2348" s="17">
        <v>423.67</v>
      </c>
      <c r="H2348" s="27">
        <v>276.10000000000002</v>
      </c>
      <c r="I2348">
        <f>YEAR(Table1[[#This Row],[Date]])</f>
        <v>2024</v>
      </c>
      <c r="J2348" t="str">
        <f>"Q" &amp; ROUNDUP(MONTH(Table1[[#This Row],[Date]])/3, 0) &amp; "'" &amp; RIGHT(YEAR(Table1[[#This Row],[Date]]), 2)</f>
        <v>Q2'24</v>
      </c>
      <c r="K2348" t="str">
        <f>VLOOKUP(Table1[[#This Row],[Store ID]],Table3[[Store ID]:[City]],4,FALSE)</f>
        <v>Los Angeles</v>
      </c>
      <c r="L2348" t="str">
        <f>VLOOKUP(Table1[[#This Row],[Product Code]],Table4[[Product Code]:[Brand]],5,FALSE)</f>
        <v>Apple</v>
      </c>
      <c r="M2348" t="str">
        <f>VLOOKUP(Table1[[#This Row],[Product Code]],Table4[[Product Code]:[Product Category]],3,FALSE)</f>
        <v>Laptops</v>
      </c>
      <c r="N2348" t="str">
        <f>_xlfn.XLOOKUP(Table1[[#This Row],[Product Code]],Table4[Product Code],Table4[Subcategory])</f>
        <v>Ultrabooks</v>
      </c>
    </row>
    <row r="2349" spans="2:14" x14ac:dyDescent="0.3">
      <c r="B2349" s="26" t="s">
        <v>14</v>
      </c>
      <c r="C2349" s="26" t="str">
        <f>IF(_xlfn.XLOOKUP(TRIM(Table1[[#This Row],[Store ID]]), 'Stores Details'!B2351:B2370, 'Stores Details'!G2351:G2370, "") = "Inactive", "Yes", "No")</f>
        <v>No</v>
      </c>
      <c r="D2349" s="14" t="s">
        <v>77</v>
      </c>
      <c r="E2349" s="51">
        <v>45225</v>
      </c>
      <c r="F2349" s="14">
        <v>30</v>
      </c>
      <c r="G2349" s="17">
        <v>28951.8</v>
      </c>
      <c r="H2349" s="27">
        <v>22659</v>
      </c>
      <c r="I2349">
        <f>YEAR(Table1[[#This Row],[Date]])</f>
        <v>2023</v>
      </c>
      <c r="J2349" t="str">
        <f>"Q" &amp; ROUNDUP(MONTH(Table1[[#This Row],[Date]])/3, 0) &amp; "'" &amp; RIGHT(YEAR(Table1[[#This Row],[Date]]), 2)</f>
        <v>Q4'23</v>
      </c>
      <c r="K2349" t="str">
        <f>VLOOKUP(Table1[[#This Row],[Store ID]],Table3[[Store ID]:[City]],4,FALSE)</f>
        <v>Los Angeles</v>
      </c>
      <c r="L2349" t="str">
        <f>VLOOKUP(Table1[[#This Row],[Product Code]],Table4[[Product Code]:[Brand]],5,FALSE)</f>
        <v>VoltEdge</v>
      </c>
      <c r="M2349" t="str">
        <f>VLOOKUP(Table1[[#This Row],[Product Code]],Table4[[Product Code]:[Product Category]],3,FALSE)</f>
        <v>Headphones</v>
      </c>
      <c r="N2349" t="str">
        <f>_xlfn.XLOOKUP(Table1[[#This Row],[Product Code]],Table4[Product Code],Table4[Subcategory])</f>
        <v>Wireless Earbuds</v>
      </c>
    </row>
    <row r="2350" spans="2:14" x14ac:dyDescent="0.3">
      <c r="B2350" s="26" t="s">
        <v>22</v>
      </c>
      <c r="C2350" s="26" t="str">
        <f>IF(_xlfn.XLOOKUP(TRIM(Table1[[#This Row],[Store ID]]), 'Stores Details'!B2352:B2371, 'Stores Details'!G2352:G2371, "") = "Inactive", "Yes", "No")</f>
        <v>No</v>
      </c>
      <c r="D2350" s="14" t="s">
        <v>40</v>
      </c>
      <c r="E2350" s="51">
        <v>45307</v>
      </c>
      <c r="F2350" s="14">
        <v>28</v>
      </c>
      <c r="G2350" s="17">
        <v>37906.119999999995</v>
      </c>
      <c r="H2350" s="27">
        <v>27284.880000000001</v>
      </c>
      <c r="I2350">
        <f>YEAR(Table1[[#This Row],[Date]])</f>
        <v>2024</v>
      </c>
      <c r="J2350" t="str">
        <f>"Q" &amp; ROUNDUP(MONTH(Table1[[#This Row],[Date]])/3, 0) &amp; "'" &amp; RIGHT(YEAR(Table1[[#This Row],[Date]]), 2)</f>
        <v>Q1'24</v>
      </c>
      <c r="K2350" t="str">
        <f>VLOOKUP(Table1[[#This Row],[Store ID]],Table3[[Store ID]:[City]],4,FALSE)</f>
        <v>Detroit</v>
      </c>
      <c r="L2350" t="str">
        <f>VLOOKUP(Table1[[#This Row],[Product Code]],Table4[[Product Code]:[Brand]],5,FALSE)</f>
        <v>HP</v>
      </c>
      <c r="M2350" t="str">
        <f>VLOOKUP(Table1[[#This Row],[Product Code]],Table4[[Product Code]:[Product Category]],3,FALSE)</f>
        <v>Gaming Consoles</v>
      </c>
      <c r="N2350" t="str">
        <f>_xlfn.XLOOKUP(Table1[[#This Row],[Product Code]],Table4[Product Code],Table4[Subcategory])</f>
        <v>Game Consoles</v>
      </c>
    </row>
    <row r="2351" spans="2:14" x14ac:dyDescent="0.3">
      <c r="B2351" s="26" t="s">
        <v>28</v>
      </c>
      <c r="C2351" s="26" t="str">
        <f>IF(_xlfn.XLOOKUP(TRIM(Table1[[#This Row],[Store ID]]), 'Stores Details'!B2353:B2372, 'Stores Details'!G2353:G2372, "") = "Inactive", "Yes", "No")</f>
        <v>No</v>
      </c>
      <c r="D2351" s="14" t="s">
        <v>55</v>
      </c>
      <c r="E2351" s="51">
        <v>45038</v>
      </c>
      <c r="F2351" s="14">
        <v>21</v>
      </c>
      <c r="G2351" s="17">
        <v>22127.49</v>
      </c>
      <c r="H2351" s="27">
        <v>13703.970000000001</v>
      </c>
      <c r="I2351">
        <f>YEAR(Table1[[#This Row],[Date]])</f>
        <v>2023</v>
      </c>
      <c r="J2351" t="str">
        <f>"Q" &amp; ROUNDUP(MONTH(Table1[[#This Row],[Date]])/3, 0) &amp; "'" &amp; RIGHT(YEAR(Table1[[#This Row],[Date]]), 2)</f>
        <v>Q2'23</v>
      </c>
      <c r="K2351" t="str">
        <f>VLOOKUP(Table1[[#This Row],[Store ID]],Table3[[Store ID]:[City]],4,FALSE)</f>
        <v>Portland</v>
      </c>
      <c r="L2351" t="str">
        <f>VLOOKUP(Table1[[#This Row],[Product Code]],Table4[[Product Code]:[Brand]],5,FALSE)</f>
        <v>Sony</v>
      </c>
      <c r="M2351" t="str">
        <f>VLOOKUP(Table1[[#This Row],[Product Code]],Table4[[Product Code]:[Product Category]],3,FALSE)</f>
        <v>Smart Gadgets</v>
      </c>
      <c r="N2351" t="str">
        <f>_xlfn.XLOOKUP(Table1[[#This Row],[Product Code]],Table4[Product Code],Table4[Subcategory])</f>
        <v>Fitness Bands</v>
      </c>
    </row>
    <row r="2352" spans="2:14" x14ac:dyDescent="0.3">
      <c r="B2352" s="26" t="s">
        <v>14</v>
      </c>
      <c r="C2352" s="26" t="str">
        <f>IF(_xlfn.XLOOKUP(TRIM(Table1[[#This Row],[Store ID]]), 'Stores Details'!B2354:B2373, 'Stores Details'!G2354:G2373, "") = "Inactive", "Yes", "No")</f>
        <v>No</v>
      </c>
      <c r="D2352" s="14" t="s">
        <v>48</v>
      </c>
      <c r="E2352" s="51">
        <v>45387</v>
      </c>
      <c r="F2352" s="14">
        <v>4</v>
      </c>
      <c r="G2352" s="17">
        <v>3226.64</v>
      </c>
      <c r="H2352" s="27">
        <v>1924.16</v>
      </c>
      <c r="I2352">
        <f>YEAR(Table1[[#This Row],[Date]])</f>
        <v>2024</v>
      </c>
      <c r="J2352" t="str">
        <f>"Q" &amp; ROUNDUP(MONTH(Table1[[#This Row],[Date]])/3, 0) &amp; "'" &amp; RIGHT(YEAR(Table1[[#This Row],[Date]]), 2)</f>
        <v>Q2'24</v>
      </c>
      <c r="K2352" t="str">
        <f>VLOOKUP(Table1[[#This Row],[Store ID]],Table3[[Store ID]:[City]],4,FALSE)</f>
        <v>Los Angeles</v>
      </c>
      <c r="L2352" t="str">
        <f>VLOOKUP(Table1[[#This Row],[Product Code]],Table4[[Product Code]:[Brand]],5,FALSE)</f>
        <v>VoltEdge</v>
      </c>
      <c r="M2352" t="str">
        <f>VLOOKUP(Table1[[#This Row],[Product Code]],Table4[[Product Code]:[Product Category]],3,FALSE)</f>
        <v>Gaming Consoles</v>
      </c>
      <c r="N2352" t="str">
        <f>_xlfn.XLOOKUP(Table1[[#This Row],[Product Code]],Table4[Product Code],Table4[Subcategory])</f>
        <v>Game Consoles</v>
      </c>
    </row>
    <row r="2353" spans="2:14" x14ac:dyDescent="0.3">
      <c r="B2353" s="26" t="s">
        <v>16</v>
      </c>
      <c r="C2353" s="26" t="str">
        <f>IF(_xlfn.XLOOKUP(TRIM(Table1[[#This Row],[Store ID]]), 'Stores Details'!B2355:B2374, 'Stores Details'!G2355:G2374, "") = "Inactive", "Yes", "No")</f>
        <v>No</v>
      </c>
      <c r="D2353" s="14" t="s">
        <v>47</v>
      </c>
      <c r="E2353" s="51">
        <v>45471</v>
      </c>
      <c r="F2353" s="14">
        <v>12</v>
      </c>
      <c r="G2353" s="17">
        <v>15974.76</v>
      </c>
      <c r="H2353" s="27">
        <v>9968.52</v>
      </c>
      <c r="I2353">
        <f>YEAR(Table1[[#This Row],[Date]])</f>
        <v>2024</v>
      </c>
      <c r="J2353" t="str">
        <f>"Q" &amp; ROUNDUP(MONTH(Table1[[#This Row],[Date]])/3, 0) &amp; "'" &amp; RIGHT(YEAR(Table1[[#This Row],[Date]]), 2)</f>
        <v>Q2'24</v>
      </c>
      <c r="K2353" t="str">
        <f>VLOOKUP(Table1[[#This Row],[Store ID]],Table3[[Store ID]:[City]],4,FALSE)</f>
        <v>Chicago</v>
      </c>
      <c r="L2353" t="str">
        <f>VLOOKUP(Table1[[#This Row],[Product Code]],Table4[[Product Code]:[Brand]],5,FALSE)</f>
        <v>Sony</v>
      </c>
      <c r="M2353" t="str">
        <f>VLOOKUP(Table1[[#This Row],[Product Code]],Table4[[Product Code]:[Product Category]],3,FALSE)</f>
        <v>Accessories</v>
      </c>
      <c r="N2353" t="str">
        <f>_xlfn.XLOOKUP(Table1[[#This Row],[Product Code]],Table4[Product Code],Table4[Subcategory])</f>
        <v>Keyboards</v>
      </c>
    </row>
    <row r="2354" spans="2:14" x14ac:dyDescent="0.3">
      <c r="B2354" s="26" t="s">
        <v>21</v>
      </c>
      <c r="C2354" s="26" t="str">
        <f>IF(_xlfn.XLOOKUP(TRIM(Table1[[#This Row],[Store ID]]), 'Stores Details'!B2356:B2375, 'Stores Details'!G2356:G2375, "") = "Inactive", "Yes", "No")</f>
        <v>No</v>
      </c>
      <c r="D2354" s="14" t="s">
        <v>37</v>
      </c>
      <c r="E2354" s="51">
        <v>45505</v>
      </c>
      <c r="F2354" s="14">
        <v>11</v>
      </c>
      <c r="G2354" s="17">
        <v>16186.060000000001</v>
      </c>
      <c r="H2354" s="27">
        <v>10952.15</v>
      </c>
      <c r="I2354">
        <f>YEAR(Table1[[#This Row],[Date]])</f>
        <v>2024</v>
      </c>
      <c r="J2354" t="str">
        <f>"Q" &amp; ROUNDUP(MONTH(Table1[[#This Row],[Date]])/3, 0) &amp; "'" &amp; RIGHT(YEAR(Table1[[#This Row],[Date]]), 2)</f>
        <v>Q3'24</v>
      </c>
      <c r="K2354" t="str">
        <f>VLOOKUP(Table1[[#This Row],[Store ID]],Table3[[Store ID]:[City]],4,FALSE)</f>
        <v>Raleigh</v>
      </c>
      <c r="L2354" t="str">
        <f>VLOOKUP(Table1[[#This Row],[Product Code]],Table4[[Product Code]:[Brand]],5,FALSE)</f>
        <v>VoltEdge</v>
      </c>
      <c r="M2354" t="str">
        <f>VLOOKUP(Table1[[#This Row],[Product Code]],Table4[[Product Code]:[Product Category]],3,FALSE)</f>
        <v>Smart Gadgets</v>
      </c>
      <c r="N2354" t="str">
        <f>_xlfn.XLOOKUP(Table1[[#This Row],[Product Code]],Table4[Product Code],Table4[Subcategory])</f>
        <v>Fitness Bands</v>
      </c>
    </row>
    <row r="2355" spans="2:14" x14ac:dyDescent="0.3">
      <c r="B2355" s="26" t="s">
        <v>20</v>
      </c>
      <c r="C2355" s="26" t="str">
        <f>IF(_xlfn.XLOOKUP(TRIM(Table1[[#This Row],[Store ID]]), 'Stores Details'!B2357:B2376, 'Stores Details'!G2357:G2376, "") = "Inactive", "Yes", "No")</f>
        <v>No</v>
      </c>
      <c r="D2355" s="14" t="s">
        <v>54</v>
      </c>
      <c r="E2355" s="51">
        <v>45218</v>
      </c>
      <c r="F2355" s="14">
        <v>39</v>
      </c>
      <c r="G2355" s="17">
        <v>54717.39</v>
      </c>
      <c r="H2355" s="27">
        <v>34731.449999999997</v>
      </c>
      <c r="I2355">
        <f>YEAR(Table1[[#This Row],[Date]])</f>
        <v>2023</v>
      </c>
      <c r="J2355" t="str">
        <f>"Q" &amp; ROUNDUP(MONTH(Table1[[#This Row],[Date]])/3, 0) &amp; "'" &amp; RIGHT(YEAR(Table1[[#This Row],[Date]]), 2)</f>
        <v>Q4'23</v>
      </c>
      <c r="K2355" t="str">
        <f>VLOOKUP(Table1[[#This Row],[Store ID]],Table3[[Store ID]:[City]],4,FALSE)</f>
        <v>Denver</v>
      </c>
      <c r="L2355" t="str">
        <f>VLOOKUP(Table1[[#This Row],[Product Code]],Table4[[Product Code]:[Brand]],5,FALSE)</f>
        <v>Apple</v>
      </c>
      <c r="M2355" t="str">
        <f>VLOOKUP(Table1[[#This Row],[Product Code]],Table4[[Product Code]:[Product Category]],3,FALSE)</f>
        <v>Gaming Consoles</v>
      </c>
      <c r="N2355" t="str">
        <f>_xlfn.XLOOKUP(Table1[[#This Row],[Product Code]],Table4[Product Code],Table4[Subcategory])</f>
        <v>Game Consoles</v>
      </c>
    </row>
    <row r="2356" spans="2:14" x14ac:dyDescent="0.3">
      <c r="B2356" s="26" t="s">
        <v>14</v>
      </c>
      <c r="C2356" s="26" t="str">
        <f>IF(_xlfn.XLOOKUP(TRIM(Table1[[#This Row],[Store ID]]), 'Stores Details'!B2358:B2377, 'Stores Details'!G2358:G2377, "") = "Inactive", "Yes", "No")</f>
        <v>No</v>
      </c>
      <c r="D2356" s="14" t="s">
        <v>63</v>
      </c>
      <c r="E2356" s="51">
        <v>45112</v>
      </c>
      <c r="F2356" s="14">
        <v>13</v>
      </c>
      <c r="G2356" s="17">
        <v>4314.4399999999996</v>
      </c>
      <c r="H2356" s="27">
        <v>2570.23</v>
      </c>
      <c r="I2356">
        <f>YEAR(Table1[[#This Row],[Date]])</f>
        <v>2023</v>
      </c>
      <c r="J2356" t="str">
        <f>"Q" &amp; ROUNDUP(MONTH(Table1[[#This Row],[Date]])/3, 0) &amp; "'" &amp; RIGHT(YEAR(Table1[[#This Row],[Date]]), 2)</f>
        <v>Q3'23</v>
      </c>
      <c r="K2356" t="str">
        <f>VLOOKUP(Table1[[#This Row],[Store ID]],Table3[[Store ID]:[City]],4,FALSE)</f>
        <v>Los Angeles</v>
      </c>
      <c r="L2356" t="str">
        <f>VLOOKUP(Table1[[#This Row],[Product Code]],Table4[[Product Code]:[Brand]],5,FALSE)</f>
        <v>Samsung</v>
      </c>
      <c r="M2356" t="str">
        <f>VLOOKUP(Table1[[#This Row],[Product Code]],Table4[[Product Code]:[Product Category]],3,FALSE)</f>
        <v>Laptops</v>
      </c>
      <c r="N2356" t="str">
        <f>_xlfn.XLOOKUP(Table1[[#This Row],[Product Code]],Table4[Product Code],Table4[Subcategory])</f>
        <v>Gaming Laptops</v>
      </c>
    </row>
    <row r="2357" spans="2:14" x14ac:dyDescent="0.3">
      <c r="B2357" s="26" t="s">
        <v>23</v>
      </c>
      <c r="C2357" s="26" t="str">
        <f>IF(_xlfn.XLOOKUP(TRIM(Table1[[#This Row],[Store ID]]), 'Stores Details'!B2359:B2378, 'Stores Details'!G2359:G2378, "") = "Inactive", "Yes", "No")</f>
        <v>No</v>
      </c>
      <c r="D2357" s="14" t="s">
        <v>42</v>
      </c>
      <c r="E2357" s="51">
        <v>45441</v>
      </c>
      <c r="F2357" s="14">
        <v>2</v>
      </c>
      <c r="G2357" s="17">
        <v>2551.2199999999998</v>
      </c>
      <c r="H2357" s="27">
        <v>1590.78</v>
      </c>
      <c r="I2357">
        <f>YEAR(Table1[[#This Row],[Date]])</f>
        <v>2024</v>
      </c>
      <c r="J2357" t="str">
        <f>"Q" &amp; ROUNDUP(MONTH(Table1[[#This Row],[Date]])/3, 0) &amp; "'" &amp; RIGHT(YEAR(Table1[[#This Row],[Date]]), 2)</f>
        <v>Q2'24</v>
      </c>
      <c r="K2357" t="str">
        <f>VLOOKUP(Table1[[#This Row],[Store ID]],Table3[[Store ID]:[City]],4,FALSE)</f>
        <v>San Francisco</v>
      </c>
      <c r="L2357" t="str">
        <f>VLOOKUP(Table1[[#This Row],[Product Code]],Table4[[Product Code]:[Brand]],5,FALSE)</f>
        <v>Dell</v>
      </c>
      <c r="M2357" t="str">
        <f>VLOOKUP(Table1[[#This Row],[Product Code]],Table4[[Product Code]:[Product Category]],3,FALSE)</f>
        <v>Headphones</v>
      </c>
      <c r="N2357" t="str">
        <f>_xlfn.XLOOKUP(Table1[[#This Row],[Product Code]],Table4[Product Code],Table4[Subcategory])</f>
        <v>Wired Headphones</v>
      </c>
    </row>
    <row r="2358" spans="2:14" x14ac:dyDescent="0.3">
      <c r="B2358" s="26" t="s">
        <v>14</v>
      </c>
      <c r="C2358" s="26" t="str">
        <f>IF(_xlfn.XLOOKUP(TRIM(Table1[[#This Row],[Store ID]]), 'Stores Details'!B2360:B2379, 'Stores Details'!G2360:G2379, "") = "Inactive", "Yes", "No")</f>
        <v>No</v>
      </c>
      <c r="D2358" s="14" t="s">
        <v>51</v>
      </c>
      <c r="E2358" s="51">
        <v>45030</v>
      </c>
      <c r="F2358" s="14">
        <v>11</v>
      </c>
      <c r="G2358" s="17">
        <v>3160.3</v>
      </c>
      <c r="H2358" s="27">
        <v>2559.37</v>
      </c>
      <c r="I2358">
        <f>YEAR(Table1[[#This Row],[Date]])</f>
        <v>2023</v>
      </c>
      <c r="J2358" t="str">
        <f>"Q" &amp; ROUNDUP(MONTH(Table1[[#This Row],[Date]])/3, 0) &amp; "'" &amp; RIGHT(YEAR(Table1[[#This Row],[Date]]), 2)</f>
        <v>Q2'23</v>
      </c>
      <c r="K2358" t="str">
        <f>VLOOKUP(Table1[[#This Row],[Store ID]],Table3[[Store ID]:[City]],4,FALSE)</f>
        <v>Los Angeles</v>
      </c>
      <c r="L2358" t="str">
        <f>VLOOKUP(Table1[[#This Row],[Product Code]],Table4[[Product Code]:[Brand]],5,FALSE)</f>
        <v>Samsung</v>
      </c>
      <c r="M2358" t="str">
        <f>VLOOKUP(Table1[[#This Row],[Product Code]],Table4[[Product Code]:[Product Category]],3,FALSE)</f>
        <v>Accessories</v>
      </c>
      <c r="N2358" t="str">
        <f>_xlfn.XLOOKUP(Table1[[#This Row],[Product Code]],Table4[Product Code],Table4[Subcategory])</f>
        <v>Mice</v>
      </c>
    </row>
    <row r="2359" spans="2:14" x14ac:dyDescent="0.3">
      <c r="B2359" s="26" t="s">
        <v>18</v>
      </c>
      <c r="C2359" s="26" t="str">
        <f>IF(_xlfn.XLOOKUP(TRIM(Table1[[#This Row],[Store ID]]), 'Stores Details'!B2361:B2380, 'Stores Details'!G2361:G2380, "") = "Inactive", "Yes", "No")</f>
        <v>No</v>
      </c>
      <c r="D2359" s="14" t="s">
        <v>15</v>
      </c>
      <c r="E2359" s="51">
        <v>45361</v>
      </c>
      <c r="F2359" s="14">
        <v>26</v>
      </c>
      <c r="G2359" s="17">
        <v>14622.66</v>
      </c>
      <c r="H2359" s="27">
        <v>11165.18</v>
      </c>
      <c r="I2359">
        <f>YEAR(Table1[[#This Row],[Date]])</f>
        <v>2024</v>
      </c>
      <c r="J2359" t="str">
        <f>"Q" &amp; ROUNDUP(MONTH(Table1[[#This Row],[Date]])/3, 0) &amp; "'" &amp; RIGHT(YEAR(Table1[[#This Row],[Date]]), 2)</f>
        <v>Q1'24</v>
      </c>
      <c r="K2359" t="str">
        <f>VLOOKUP(Table1[[#This Row],[Store ID]],Table3[[Store ID]:[City]],4,FALSE)</f>
        <v>Minneapolis</v>
      </c>
      <c r="L2359" t="str">
        <f>VLOOKUP(Table1[[#This Row],[Product Code]],Table4[[Product Code]:[Brand]],5,FALSE)</f>
        <v>Bose</v>
      </c>
      <c r="M2359" t="str">
        <f>VLOOKUP(Table1[[#This Row],[Product Code]],Table4[[Product Code]:[Product Category]],3,FALSE)</f>
        <v>Accessories</v>
      </c>
      <c r="N2359" t="str">
        <f>_xlfn.XLOOKUP(Table1[[#This Row],[Product Code]],Table4[Product Code],Table4[Subcategory])</f>
        <v>Mice</v>
      </c>
    </row>
    <row r="2360" spans="2:14" x14ac:dyDescent="0.3">
      <c r="B2360" s="26" t="s">
        <v>21</v>
      </c>
      <c r="C2360" s="26" t="str">
        <f>IF(_xlfn.XLOOKUP(TRIM(Table1[[#This Row],[Store ID]]), 'Stores Details'!B2362:B2381, 'Stores Details'!G2362:G2381, "") = "Inactive", "Yes", "No")</f>
        <v>No</v>
      </c>
      <c r="D2360" s="14" t="s">
        <v>62</v>
      </c>
      <c r="E2360" s="51">
        <v>45067</v>
      </c>
      <c r="F2360" s="14">
        <v>12</v>
      </c>
      <c r="G2360" s="17">
        <v>7836</v>
      </c>
      <c r="H2360" s="27">
        <v>5869.7999999999993</v>
      </c>
      <c r="I2360">
        <f>YEAR(Table1[[#This Row],[Date]])</f>
        <v>2023</v>
      </c>
      <c r="J2360" t="str">
        <f>"Q" &amp; ROUNDUP(MONTH(Table1[[#This Row],[Date]])/3, 0) &amp; "'" &amp; RIGHT(YEAR(Table1[[#This Row],[Date]]), 2)</f>
        <v>Q2'23</v>
      </c>
      <c r="K2360" t="str">
        <f>VLOOKUP(Table1[[#This Row],[Store ID]],Table3[[Store ID]:[City]],4,FALSE)</f>
        <v>Raleigh</v>
      </c>
      <c r="L2360" t="str">
        <f>VLOOKUP(Table1[[#This Row],[Product Code]],Table4[[Product Code]:[Brand]],5,FALSE)</f>
        <v>ASUS</v>
      </c>
      <c r="M2360" t="str">
        <f>VLOOKUP(Table1[[#This Row],[Product Code]],Table4[[Product Code]:[Product Category]],3,FALSE)</f>
        <v>Laptops</v>
      </c>
      <c r="N2360" t="str">
        <f>_xlfn.XLOOKUP(Table1[[#This Row],[Product Code]],Table4[Product Code],Table4[Subcategory])</f>
        <v>Gaming Laptops</v>
      </c>
    </row>
    <row r="2361" spans="2:14" x14ac:dyDescent="0.3">
      <c r="B2361" s="26" t="s">
        <v>24</v>
      </c>
      <c r="C2361" s="26" t="str">
        <f>IF(_xlfn.XLOOKUP(TRIM(Table1[[#This Row],[Store ID]]), 'Stores Details'!B2363:B2382, 'Stores Details'!G2363:G2382, "") = "Inactive", "Yes", "No")</f>
        <v>No</v>
      </c>
      <c r="D2361" s="14" t="s">
        <v>40</v>
      </c>
      <c r="E2361" s="51">
        <v>45589</v>
      </c>
      <c r="F2361" s="14">
        <v>25</v>
      </c>
      <c r="G2361" s="17">
        <v>33844.75</v>
      </c>
      <c r="H2361" s="27">
        <v>24361.5</v>
      </c>
      <c r="I2361">
        <f>YEAR(Table1[[#This Row],[Date]])</f>
        <v>2024</v>
      </c>
      <c r="J2361" t="str">
        <f>"Q" &amp; ROUNDUP(MONTH(Table1[[#This Row],[Date]])/3, 0) &amp; "'" &amp; RIGHT(YEAR(Table1[[#This Row],[Date]]), 2)</f>
        <v>Q4'24</v>
      </c>
      <c r="K2361" t="str">
        <f>VLOOKUP(Table1[[#This Row],[Store ID]],Table3[[Store ID]:[City]],4,FALSE)</f>
        <v>Atlanta</v>
      </c>
      <c r="L2361" t="str">
        <f>VLOOKUP(Table1[[#This Row],[Product Code]],Table4[[Product Code]:[Brand]],5,FALSE)</f>
        <v>HP</v>
      </c>
      <c r="M2361" t="str">
        <f>VLOOKUP(Table1[[#This Row],[Product Code]],Table4[[Product Code]:[Product Category]],3,FALSE)</f>
        <v>Gaming Consoles</v>
      </c>
      <c r="N2361" t="str">
        <f>_xlfn.XLOOKUP(Table1[[#This Row],[Product Code]],Table4[Product Code],Table4[Subcategory])</f>
        <v>Game Consoles</v>
      </c>
    </row>
    <row r="2362" spans="2:14" x14ac:dyDescent="0.3">
      <c r="B2362" s="26" t="s">
        <v>14</v>
      </c>
      <c r="C2362" s="26" t="str">
        <f>IF(_xlfn.XLOOKUP(TRIM(Table1[[#This Row],[Store ID]]), 'Stores Details'!B2364:B2383, 'Stores Details'!G2364:G2383, "") = "Inactive", "Yes", "No")</f>
        <v>No</v>
      </c>
      <c r="D2362" s="14" t="s">
        <v>77</v>
      </c>
      <c r="E2362" s="51">
        <v>45166</v>
      </c>
      <c r="F2362" s="14">
        <v>17</v>
      </c>
      <c r="G2362" s="17">
        <v>16406.02</v>
      </c>
      <c r="H2362" s="27">
        <v>12840.099999999999</v>
      </c>
      <c r="I2362">
        <f>YEAR(Table1[[#This Row],[Date]])</f>
        <v>2023</v>
      </c>
      <c r="J2362" t="str">
        <f>"Q" &amp; ROUNDUP(MONTH(Table1[[#This Row],[Date]])/3, 0) &amp; "'" &amp; RIGHT(YEAR(Table1[[#This Row],[Date]]), 2)</f>
        <v>Q3'23</v>
      </c>
      <c r="K2362" t="str">
        <f>VLOOKUP(Table1[[#This Row],[Store ID]],Table3[[Store ID]:[City]],4,FALSE)</f>
        <v>Los Angeles</v>
      </c>
      <c r="L2362" t="str">
        <f>VLOOKUP(Table1[[#This Row],[Product Code]],Table4[[Product Code]:[Brand]],5,FALSE)</f>
        <v>VoltEdge</v>
      </c>
      <c r="M2362" t="str">
        <f>VLOOKUP(Table1[[#This Row],[Product Code]],Table4[[Product Code]:[Product Category]],3,FALSE)</f>
        <v>Headphones</v>
      </c>
      <c r="N2362" t="str">
        <f>_xlfn.XLOOKUP(Table1[[#This Row],[Product Code]],Table4[Product Code],Table4[Subcategory])</f>
        <v>Wireless Earbuds</v>
      </c>
    </row>
    <row r="2363" spans="2:14" x14ac:dyDescent="0.3">
      <c r="B2363" s="26" t="s">
        <v>26</v>
      </c>
      <c r="C2363" s="26" t="str">
        <f>IF(_xlfn.XLOOKUP(TRIM(Table1[[#This Row],[Store ID]]), 'Stores Details'!B2365:B2384, 'Stores Details'!G2365:G2384, "") = "Inactive", "Yes", "No")</f>
        <v>No</v>
      </c>
      <c r="D2363" s="14" t="s">
        <v>40</v>
      </c>
      <c r="E2363" s="51">
        <v>45436</v>
      </c>
      <c r="F2363" s="14">
        <v>15</v>
      </c>
      <c r="G2363" s="17">
        <v>20306.849999999999</v>
      </c>
      <c r="H2363" s="27">
        <v>14616.900000000001</v>
      </c>
      <c r="I2363">
        <f>YEAR(Table1[[#This Row],[Date]])</f>
        <v>2024</v>
      </c>
      <c r="J2363" t="str">
        <f>"Q" &amp; ROUNDUP(MONTH(Table1[[#This Row],[Date]])/3, 0) &amp; "'" &amp; RIGHT(YEAR(Table1[[#This Row],[Date]]), 2)</f>
        <v>Q2'24</v>
      </c>
      <c r="K2363" t="str">
        <f>VLOOKUP(Table1[[#This Row],[Store ID]],Table3[[Store ID]:[City]],4,FALSE)</f>
        <v>Philadelphia</v>
      </c>
      <c r="L2363" t="str">
        <f>VLOOKUP(Table1[[#This Row],[Product Code]],Table4[[Product Code]:[Brand]],5,FALSE)</f>
        <v>HP</v>
      </c>
      <c r="M2363" t="str">
        <f>VLOOKUP(Table1[[#This Row],[Product Code]],Table4[[Product Code]:[Product Category]],3,FALSE)</f>
        <v>Gaming Consoles</v>
      </c>
      <c r="N2363" t="str">
        <f>_xlfn.XLOOKUP(Table1[[#This Row],[Product Code]],Table4[Product Code],Table4[Subcategory])</f>
        <v>Game Consoles</v>
      </c>
    </row>
    <row r="2364" spans="2:14" x14ac:dyDescent="0.3">
      <c r="B2364" s="26" t="s">
        <v>14</v>
      </c>
      <c r="C2364" s="26" t="str">
        <f>IF(_xlfn.XLOOKUP(TRIM(Table1[[#This Row],[Store ID]]), 'Stores Details'!B2366:B2385, 'Stores Details'!G2366:G2385, "") = "Inactive", "Yes", "No")</f>
        <v>No</v>
      </c>
      <c r="D2364" s="14" t="s">
        <v>43</v>
      </c>
      <c r="E2364" s="51">
        <v>45307</v>
      </c>
      <c r="F2364" s="14">
        <v>23</v>
      </c>
      <c r="G2364" s="17">
        <v>30614.609999999997</v>
      </c>
      <c r="H2364" s="27">
        <v>18805.259999999998</v>
      </c>
      <c r="I2364">
        <f>YEAR(Table1[[#This Row],[Date]])</f>
        <v>2024</v>
      </c>
      <c r="J2364" t="str">
        <f>"Q" &amp; ROUNDUP(MONTH(Table1[[#This Row],[Date]])/3, 0) &amp; "'" &amp; RIGHT(YEAR(Table1[[#This Row],[Date]]), 2)</f>
        <v>Q1'24</v>
      </c>
      <c r="K2364" t="str">
        <f>VLOOKUP(Table1[[#This Row],[Store ID]],Table3[[Store ID]:[City]],4,FALSE)</f>
        <v>Los Angeles</v>
      </c>
      <c r="L2364" t="str">
        <f>VLOOKUP(Table1[[#This Row],[Product Code]],Table4[[Product Code]:[Brand]],5,FALSE)</f>
        <v>Apple</v>
      </c>
      <c r="M2364" t="str">
        <f>VLOOKUP(Table1[[#This Row],[Product Code]],Table4[[Product Code]:[Product Category]],3,FALSE)</f>
        <v>Smart Gadgets</v>
      </c>
      <c r="N2364" t="str">
        <f>_xlfn.XLOOKUP(Table1[[#This Row],[Product Code]],Table4[Product Code],Table4[Subcategory])</f>
        <v>Smartwatches</v>
      </c>
    </row>
    <row r="2365" spans="2:14" x14ac:dyDescent="0.3">
      <c r="B2365" s="26" t="s">
        <v>14</v>
      </c>
      <c r="C2365" s="26" t="str">
        <f>IF(_xlfn.XLOOKUP(TRIM(Table1[[#This Row],[Store ID]]), 'Stores Details'!B2367:B2386, 'Stores Details'!G2367:G2386, "") = "Inactive", "Yes", "No")</f>
        <v>No</v>
      </c>
      <c r="D2365" s="14" t="s">
        <v>31</v>
      </c>
      <c r="E2365" s="51">
        <v>45494</v>
      </c>
      <c r="F2365" s="14">
        <v>2</v>
      </c>
      <c r="G2365" s="17">
        <v>1214.46</v>
      </c>
      <c r="H2365" s="27">
        <v>744.68</v>
      </c>
      <c r="I2365">
        <f>YEAR(Table1[[#This Row],[Date]])</f>
        <v>2024</v>
      </c>
      <c r="J2365" t="str">
        <f>"Q" &amp; ROUNDUP(MONTH(Table1[[#This Row],[Date]])/3, 0) &amp; "'" &amp; RIGHT(YEAR(Table1[[#This Row],[Date]]), 2)</f>
        <v>Q3'24</v>
      </c>
      <c r="K2365" t="str">
        <f>VLOOKUP(Table1[[#This Row],[Store ID]],Table3[[Store ID]:[City]],4,FALSE)</f>
        <v>Los Angeles</v>
      </c>
      <c r="L2365" t="str">
        <f>VLOOKUP(Table1[[#This Row],[Product Code]],Table4[[Product Code]:[Brand]],5,FALSE)</f>
        <v>VoltEdge</v>
      </c>
      <c r="M2365" t="str">
        <f>VLOOKUP(Table1[[#This Row],[Product Code]],Table4[[Product Code]:[Product Category]],3,FALSE)</f>
        <v>Laptops</v>
      </c>
      <c r="N2365" t="str">
        <f>_xlfn.XLOOKUP(Table1[[#This Row],[Product Code]],Table4[Product Code],Table4[Subcategory])</f>
        <v>Ultrabooks</v>
      </c>
    </row>
    <row r="2366" spans="2:14" x14ac:dyDescent="0.3">
      <c r="B2366" s="26" t="s">
        <v>16</v>
      </c>
      <c r="C2366" s="26" t="str">
        <f>IF(_xlfn.XLOOKUP(TRIM(Table1[[#This Row],[Store ID]]), 'Stores Details'!B2368:B2387, 'Stores Details'!G2368:G2387, "") = "Inactive", "Yes", "No")</f>
        <v>No</v>
      </c>
      <c r="D2366" s="14" t="s">
        <v>38</v>
      </c>
      <c r="E2366" s="51">
        <v>45330</v>
      </c>
      <c r="F2366" s="14">
        <v>25</v>
      </c>
      <c r="G2366" s="17">
        <v>29266.000000000004</v>
      </c>
      <c r="H2366" s="27">
        <v>23379.25</v>
      </c>
      <c r="I2366">
        <f>YEAR(Table1[[#This Row],[Date]])</f>
        <v>2024</v>
      </c>
      <c r="J2366" t="str">
        <f>"Q" &amp; ROUNDUP(MONTH(Table1[[#This Row],[Date]])/3, 0) &amp; "'" &amp; RIGHT(YEAR(Table1[[#This Row],[Date]]), 2)</f>
        <v>Q1'24</v>
      </c>
      <c r="K2366" t="str">
        <f>VLOOKUP(Table1[[#This Row],[Store ID]],Table3[[Store ID]:[City]],4,FALSE)</f>
        <v>Chicago</v>
      </c>
      <c r="L2366" t="str">
        <f>VLOOKUP(Table1[[#This Row],[Product Code]],Table4[[Product Code]:[Brand]],5,FALSE)</f>
        <v>HP</v>
      </c>
      <c r="M2366" t="str">
        <f>VLOOKUP(Table1[[#This Row],[Product Code]],Table4[[Product Code]:[Product Category]],3,FALSE)</f>
        <v>Gaming Consoles</v>
      </c>
      <c r="N2366" t="str">
        <f>_xlfn.XLOOKUP(Table1[[#This Row],[Product Code]],Table4[Product Code],Table4[Subcategory])</f>
        <v>Game Consoles</v>
      </c>
    </row>
    <row r="2367" spans="2:14" x14ac:dyDescent="0.3">
      <c r="B2367" s="26" t="s">
        <v>22</v>
      </c>
      <c r="C2367" s="26" t="str">
        <f>IF(_xlfn.XLOOKUP(TRIM(Table1[[#This Row],[Store ID]]), 'Stores Details'!B2369:B2388, 'Stores Details'!G2369:G2388, "") = "Inactive", "Yes", "No")</f>
        <v>No</v>
      </c>
      <c r="D2367" s="14" t="s">
        <v>32</v>
      </c>
      <c r="E2367" s="51">
        <v>45537</v>
      </c>
      <c r="F2367" s="14">
        <v>12</v>
      </c>
      <c r="G2367" s="17">
        <v>2195.7599999999998</v>
      </c>
      <c r="H2367" s="27">
        <v>1668.12</v>
      </c>
      <c r="I2367">
        <f>YEAR(Table1[[#This Row],[Date]])</f>
        <v>2024</v>
      </c>
      <c r="J2367" t="str">
        <f>"Q" &amp; ROUNDUP(MONTH(Table1[[#This Row],[Date]])/3, 0) &amp; "'" &amp; RIGHT(YEAR(Table1[[#This Row],[Date]]), 2)</f>
        <v>Q3'24</v>
      </c>
      <c r="K2367" t="str">
        <f>VLOOKUP(Table1[[#This Row],[Store ID]],Table3[[Store ID]:[City]],4,FALSE)</f>
        <v>Detroit</v>
      </c>
      <c r="L2367" t="str">
        <f>VLOOKUP(Table1[[#This Row],[Product Code]],Table4[[Product Code]:[Brand]],5,FALSE)</f>
        <v>Sony</v>
      </c>
      <c r="M2367" t="str">
        <f>VLOOKUP(Table1[[#This Row],[Product Code]],Table4[[Product Code]:[Product Category]],3,FALSE)</f>
        <v>Accessories</v>
      </c>
      <c r="N2367" t="str">
        <f>_xlfn.XLOOKUP(Table1[[#This Row],[Product Code]],Table4[Product Code],Table4[Subcategory])</f>
        <v>Chargers</v>
      </c>
    </row>
    <row r="2368" spans="2:14" x14ac:dyDescent="0.3">
      <c r="B2368" s="26" t="s">
        <v>25</v>
      </c>
      <c r="C2368" s="26" t="str">
        <f>IF(_xlfn.XLOOKUP(TRIM(Table1[[#This Row],[Store ID]]), 'Stores Details'!B2370:B2389, 'Stores Details'!G2370:G2389, "") = "Inactive", "Yes", "No")</f>
        <v>No</v>
      </c>
      <c r="D2368" s="14" t="s">
        <v>15</v>
      </c>
      <c r="E2368" s="51">
        <v>45550</v>
      </c>
      <c r="F2368" s="14">
        <v>19</v>
      </c>
      <c r="G2368" s="17">
        <v>10685.789999999999</v>
      </c>
      <c r="H2368" s="27">
        <v>8159.17</v>
      </c>
      <c r="I2368">
        <f>YEAR(Table1[[#This Row],[Date]])</f>
        <v>2024</v>
      </c>
      <c r="J2368" t="str">
        <f>"Q" &amp; ROUNDUP(MONTH(Table1[[#This Row],[Date]])/3, 0) &amp; "'" &amp; RIGHT(YEAR(Table1[[#This Row],[Date]]), 2)</f>
        <v>Q3'24</v>
      </c>
      <c r="K2368" t="str">
        <f>VLOOKUP(Table1[[#This Row],[Store ID]],Table3[[Store ID]:[City]],4,FALSE)</f>
        <v>Dallas</v>
      </c>
      <c r="L2368" t="str">
        <f>VLOOKUP(Table1[[#This Row],[Product Code]],Table4[[Product Code]:[Brand]],5,FALSE)</f>
        <v>Bose</v>
      </c>
      <c r="M2368" t="str">
        <f>VLOOKUP(Table1[[#This Row],[Product Code]],Table4[[Product Code]:[Product Category]],3,FALSE)</f>
        <v>Accessories</v>
      </c>
      <c r="N2368" t="str">
        <f>_xlfn.XLOOKUP(Table1[[#This Row],[Product Code]],Table4[Product Code],Table4[Subcategory])</f>
        <v>Mice</v>
      </c>
    </row>
    <row r="2369" spans="2:14" x14ac:dyDescent="0.3">
      <c r="B2369" s="26" t="s">
        <v>26</v>
      </c>
      <c r="C2369" s="26" t="str">
        <f>IF(_xlfn.XLOOKUP(TRIM(Table1[[#This Row],[Store ID]]), 'Stores Details'!B2371:B2390, 'Stores Details'!G2371:G2390, "") = "Inactive", "Yes", "No")</f>
        <v>No</v>
      </c>
      <c r="D2369" s="14" t="s">
        <v>76</v>
      </c>
      <c r="E2369" s="51">
        <v>45131</v>
      </c>
      <c r="F2369" s="14">
        <v>11</v>
      </c>
      <c r="G2369" s="17">
        <v>2512.73</v>
      </c>
      <c r="H2369" s="27">
        <v>2008.16</v>
      </c>
      <c r="I2369">
        <f>YEAR(Table1[[#This Row],[Date]])</f>
        <v>2023</v>
      </c>
      <c r="J2369" t="str">
        <f>"Q" &amp; ROUNDUP(MONTH(Table1[[#This Row],[Date]])/3, 0) &amp; "'" &amp; RIGHT(YEAR(Table1[[#This Row],[Date]]), 2)</f>
        <v>Q3'23</v>
      </c>
      <c r="K2369" t="str">
        <f>VLOOKUP(Table1[[#This Row],[Store ID]],Table3[[Store ID]:[City]],4,FALSE)</f>
        <v>Philadelphia</v>
      </c>
      <c r="L2369" t="str">
        <f>VLOOKUP(Table1[[#This Row],[Product Code]],Table4[[Product Code]:[Brand]],5,FALSE)</f>
        <v>ASUS</v>
      </c>
      <c r="M2369" t="str">
        <f>VLOOKUP(Table1[[#This Row],[Product Code]],Table4[[Product Code]:[Product Category]],3,FALSE)</f>
        <v>Laptops</v>
      </c>
      <c r="N2369" t="str">
        <f>_xlfn.XLOOKUP(Table1[[#This Row],[Product Code]],Table4[Product Code],Table4[Subcategory])</f>
        <v>Ultrabooks</v>
      </c>
    </row>
    <row r="2370" spans="2:14" x14ac:dyDescent="0.3">
      <c r="B2370" s="26" t="s">
        <v>18</v>
      </c>
      <c r="C2370" s="26" t="str">
        <f>IF(_xlfn.XLOOKUP(TRIM(Table1[[#This Row],[Store ID]]), 'Stores Details'!B2372:B2391, 'Stores Details'!G2372:G2391, "") = "Inactive", "Yes", "No")</f>
        <v>No</v>
      </c>
      <c r="D2370" s="14" t="s">
        <v>45</v>
      </c>
      <c r="E2370" s="51">
        <v>45553</v>
      </c>
      <c r="F2370" s="14">
        <v>12</v>
      </c>
      <c r="G2370" s="17">
        <v>8062.2000000000007</v>
      </c>
      <c r="H2370" s="27">
        <v>6367.08</v>
      </c>
      <c r="I2370">
        <f>YEAR(Table1[[#This Row],[Date]])</f>
        <v>2024</v>
      </c>
      <c r="J2370" t="str">
        <f>"Q" &amp; ROUNDUP(MONTH(Table1[[#This Row],[Date]])/3, 0) &amp; "'" &amp; RIGHT(YEAR(Table1[[#This Row],[Date]]), 2)</f>
        <v>Q3'24</v>
      </c>
      <c r="K2370" t="str">
        <f>VLOOKUP(Table1[[#This Row],[Store ID]],Table3[[Store ID]:[City]],4,FALSE)</f>
        <v>Minneapolis</v>
      </c>
      <c r="L2370" t="str">
        <f>VLOOKUP(Table1[[#This Row],[Product Code]],Table4[[Product Code]:[Brand]],5,FALSE)</f>
        <v>VoltEdge</v>
      </c>
      <c r="M2370" t="str">
        <f>VLOOKUP(Table1[[#This Row],[Product Code]],Table4[[Product Code]:[Product Category]],3,FALSE)</f>
        <v>Accessories</v>
      </c>
      <c r="N2370" t="str">
        <f>_xlfn.XLOOKUP(Table1[[#This Row],[Product Code]],Table4[Product Code],Table4[Subcategory])</f>
        <v>Chargers</v>
      </c>
    </row>
    <row r="2371" spans="2:14" x14ac:dyDescent="0.3">
      <c r="B2371" s="26" t="s">
        <v>16</v>
      </c>
      <c r="C2371" s="26" t="str">
        <f>IF(_xlfn.XLOOKUP(TRIM(Table1[[#This Row],[Store ID]]), 'Stores Details'!B2373:B2392, 'Stores Details'!G2373:G2392, "") = "Inactive", "Yes", "No")</f>
        <v>No</v>
      </c>
      <c r="D2371" s="14" t="s">
        <v>32</v>
      </c>
      <c r="E2371" s="51">
        <v>45373</v>
      </c>
      <c r="F2371" s="14">
        <v>19</v>
      </c>
      <c r="G2371" s="17">
        <v>3476.62</v>
      </c>
      <c r="H2371" s="27">
        <v>2641.1899999999996</v>
      </c>
      <c r="I2371">
        <f>YEAR(Table1[[#This Row],[Date]])</f>
        <v>2024</v>
      </c>
      <c r="J2371" t="str">
        <f>"Q" &amp; ROUNDUP(MONTH(Table1[[#This Row],[Date]])/3, 0) &amp; "'" &amp; RIGHT(YEAR(Table1[[#This Row],[Date]]), 2)</f>
        <v>Q1'24</v>
      </c>
      <c r="K2371" t="str">
        <f>VLOOKUP(Table1[[#This Row],[Store ID]],Table3[[Store ID]:[City]],4,FALSE)</f>
        <v>Chicago</v>
      </c>
      <c r="L2371" t="str">
        <f>VLOOKUP(Table1[[#This Row],[Product Code]],Table4[[Product Code]:[Brand]],5,FALSE)</f>
        <v>Sony</v>
      </c>
      <c r="M2371" t="str">
        <f>VLOOKUP(Table1[[#This Row],[Product Code]],Table4[[Product Code]:[Product Category]],3,FALSE)</f>
        <v>Accessories</v>
      </c>
      <c r="N2371" t="str">
        <f>_xlfn.XLOOKUP(Table1[[#This Row],[Product Code]],Table4[Product Code],Table4[Subcategory])</f>
        <v>Chargers</v>
      </c>
    </row>
    <row r="2372" spans="2:14" x14ac:dyDescent="0.3">
      <c r="B2372" s="26" t="s">
        <v>25</v>
      </c>
      <c r="C2372" s="26" t="str">
        <f>IF(_xlfn.XLOOKUP(TRIM(Table1[[#This Row],[Store ID]]), 'Stores Details'!B2374:B2393, 'Stores Details'!G2374:G2393, "") = "Inactive", "Yes", "No")</f>
        <v>No</v>
      </c>
      <c r="D2372" s="14" t="s">
        <v>61</v>
      </c>
      <c r="E2372" s="51">
        <v>45117</v>
      </c>
      <c r="F2372" s="14">
        <v>5</v>
      </c>
      <c r="G2372" s="17">
        <v>1772.1000000000001</v>
      </c>
      <c r="H2372" s="27">
        <v>1265.3</v>
      </c>
      <c r="I2372">
        <f>YEAR(Table1[[#This Row],[Date]])</f>
        <v>2023</v>
      </c>
      <c r="J2372" t="str">
        <f>"Q" &amp; ROUNDUP(MONTH(Table1[[#This Row],[Date]])/3, 0) &amp; "'" &amp; RIGHT(YEAR(Table1[[#This Row],[Date]]), 2)</f>
        <v>Q3'23</v>
      </c>
      <c r="K2372" t="str">
        <f>VLOOKUP(Table1[[#This Row],[Store ID]],Table3[[Store ID]:[City]],4,FALSE)</f>
        <v>Dallas</v>
      </c>
      <c r="L2372" t="str">
        <f>VLOOKUP(Table1[[#This Row],[Product Code]],Table4[[Product Code]:[Brand]],5,FALSE)</f>
        <v>VoltEdge</v>
      </c>
      <c r="M2372" t="str">
        <f>VLOOKUP(Table1[[#This Row],[Product Code]],Table4[[Product Code]:[Product Category]],3,FALSE)</f>
        <v>Headphones</v>
      </c>
      <c r="N2372" t="str">
        <f>_xlfn.XLOOKUP(Table1[[#This Row],[Product Code]],Table4[Product Code],Table4[Subcategory])</f>
        <v>Wired Headphones</v>
      </c>
    </row>
    <row r="2373" spans="2:14" x14ac:dyDescent="0.3">
      <c r="B2373" s="26" t="s">
        <v>18</v>
      </c>
      <c r="C2373" s="26" t="str">
        <f>IF(_xlfn.XLOOKUP(TRIM(Table1[[#This Row],[Store ID]]), 'Stores Details'!B2375:B2394, 'Stores Details'!G2375:G2394, "") = "Inactive", "Yes", "No")</f>
        <v>No</v>
      </c>
      <c r="D2373" s="14" t="s">
        <v>59</v>
      </c>
      <c r="E2373" s="51">
        <v>44961</v>
      </c>
      <c r="F2373" s="14">
        <v>33</v>
      </c>
      <c r="G2373" s="17">
        <v>6449.1900000000005</v>
      </c>
      <c r="H2373" s="27">
        <v>4816.3499999999995</v>
      </c>
      <c r="I2373">
        <f>YEAR(Table1[[#This Row],[Date]])</f>
        <v>2023</v>
      </c>
      <c r="J2373" t="str">
        <f>"Q" &amp; ROUNDUP(MONTH(Table1[[#This Row],[Date]])/3, 0) &amp; "'" &amp; RIGHT(YEAR(Table1[[#This Row],[Date]]), 2)</f>
        <v>Q1'23</v>
      </c>
      <c r="K2373" t="str">
        <f>VLOOKUP(Table1[[#This Row],[Store ID]],Table3[[Store ID]:[City]],4,FALSE)</f>
        <v>Minneapolis</v>
      </c>
      <c r="L2373" t="str">
        <f>VLOOKUP(Table1[[#This Row],[Product Code]],Table4[[Product Code]:[Brand]],5,FALSE)</f>
        <v>ASUS</v>
      </c>
      <c r="M2373" t="str">
        <f>VLOOKUP(Table1[[#This Row],[Product Code]],Table4[[Product Code]:[Product Category]],3,FALSE)</f>
        <v>Headphones</v>
      </c>
      <c r="N2373" t="str">
        <f>_xlfn.XLOOKUP(Table1[[#This Row],[Product Code]],Table4[Product Code],Table4[Subcategory])</f>
        <v>Wireless Earbuds</v>
      </c>
    </row>
    <row r="2374" spans="2:14" x14ac:dyDescent="0.3">
      <c r="B2374" s="26" t="s">
        <v>26</v>
      </c>
      <c r="C2374" s="26" t="str">
        <f>IF(_xlfn.XLOOKUP(TRIM(Table1[[#This Row],[Store ID]]), 'Stores Details'!B2376:B2395, 'Stores Details'!G2376:G2395, "") = "Inactive", "Yes", "No")</f>
        <v>No</v>
      </c>
      <c r="D2374" s="14" t="s">
        <v>44</v>
      </c>
      <c r="E2374" s="51">
        <v>45415</v>
      </c>
      <c r="F2374" s="14">
        <v>5</v>
      </c>
      <c r="G2374" s="17">
        <v>4735.25</v>
      </c>
      <c r="H2374" s="27">
        <v>3336.9</v>
      </c>
      <c r="I2374">
        <f>YEAR(Table1[[#This Row],[Date]])</f>
        <v>2024</v>
      </c>
      <c r="J2374" t="str">
        <f>"Q" &amp; ROUNDUP(MONTH(Table1[[#This Row],[Date]])/3, 0) &amp; "'" &amp; RIGHT(YEAR(Table1[[#This Row],[Date]]), 2)</f>
        <v>Q2'24</v>
      </c>
      <c r="K2374" t="str">
        <f>VLOOKUP(Table1[[#This Row],[Store ID]],Table3[[Store ID]:[City]],4,FALSE)</f>
        <v>Philadelphia</v>
      </c>
      <c r="L2374" t="str">
        <f>VLOOKUP(Table1[[#This Row],[Product Code]],Table4[[Product Code]:[Brand]],5,FALSE)</f>
        <v>Bose</v>
      </c>
      <c r="M2374" t="str">
        <f>VLOOKUP(Table1[[#This Row],[Product Code]],Table4[[Product Code]:[Product Category]],3,FALSE)</f>
        <v>Accessories</v>
      </c>
      <c r="N2374" t="str">
        <f>_xlfn.XLOOKUP(Table1[[#This Row],[Product Code]],Table4[Product Code],Table4[Subcategory])</f>
        <v>Keyboards</v>
      </c>
    </row>
    <row r="2375" spans="2:14" x14ac:dyDescent="0.3">
      <c r="B2375" s="26" t="s">
        <v>29</v>
      </c>
      <c r="C2375" s="26" t="str">
        <f>IF(_xlfn.XLOOKUP(TRIM(Table1[[#This Row],[Store ID]]), 'Stores Details'!B2377:B2396, 'Stores Details'!G2377:G2396, "") = "Inactive", "Yes", "No")</f>
        <v>No</v>
      </c>
      <c r="D2375" s="14" t="s">
        <v>40</v>
      </c>
      <c r="E2375" s="51">
        <v>45297</v>
      </c>
      <c r="F2375" s="14">
        <v>22</v>
      </c>
      <c r="G2375" s="17">
        <v>29783.379999999997</v>
      </c>
      <c r="H2375" s="27">
        <v>21438.120000000003</v>
      </c>
      <c r="I2375">
        <f>YEAR(Table1[[#This Row],[Date]])</f>
        <v>2024</v>
      </c>
      <c r="J2375" t="str">
        <f>"Q" &amp; ROUNDUP(MONTH(Table1[[#This Row],[Date]])/3, 0) &amp; "'" &amp; RIGHT(YEAR(Table1[[#This Row],[Date]]), 2)</f>
        <v>Q1'24</v>
      </c>
      <c r="K2375" t="str">
        <f>VLOOKUP(Table1[[#This Row],[Store ID]],Table3[[Store ID]:[City]],4,FALSE)</f>
        <v>Kansas City</v>
      </c>
      <c r="L2375" t="str">
        <f>VLOOKUP(Table1[[#This Row],[Product Code]],Table4[[Product Code]:[Brand]],5,FALSE)</f>
        <v>HP</v>
      </c>
      <c r="M2375" t="str">
        <f>VLOOKUP(Table1[[#This Row],[Product Code]],Table4[[Product Code]:[Product Category]],3,FALSE)</f>
        <v>Gaming Consoles</v>
      </c>
      <c r="N2375" t="str">
        <f>_xlfn.XLOOKUP(Table1[[#This Row],[Product Code]],Table4[Product Code],Table4[Subcategory])</f>
        <v>Game Consoles</v>
      </c>
    </row>
    <row r="2376" spans="2:14" x14ac:dyDescent="0.3">
      <c r="B2376" s="26" t="s">
        <v>16</v>
      </c>
      <c r="C2376" s="26" t="str">
        <f>IF(_xlfn.XLOOKUP(TRIM(Table1[[#This Row],[Store ID]]), 'Stores Details'!B2378:B2397, 'Stores Details'!G2378:G2397, "") = "Inactive", "Yes", "No")</f>
        <v>No</v>
      </c>
      <c r="D2376" s="14" t="s">
        <v>45</v>
      </c>
      <c r="E2376" s="51">
        <v>45299</v>
      </c>
      <c r="F2376" s="14">
        <v>11</v>
      </c>
      <c r="G2376" s="17">
        <v>7390.35</v>
      </c>
      <c r="H2376" s="27">
        <v>5836.4900000000007</v>
      </c>
      <c r="I2376">
        <f>YEAR(Table1[[#This Row],[Date]])</f>
        <v>2024</v>
      </c>
      <c r="J2376" t="str">
        <f>"Q" &amp; ROUNDUP(MONTH(Table1[[#This Row],[Date]])/3, 0) &amp; "'" &amp; RIGHT(YEAR(Table1[[#This Row],[Date]]), 2)</f>
        <v>Q1'24</v>
      </c>
      <c r="K2376" t="str">
        <f>VLOOKUP(Table1[[#This Row],[Store ID]],Table3[[Store ID]:[City]],4,FALSE)</f>
        <v>Chicago</v>
      </c>
      <c r="L2376" t="str">
        <f>VLOOKUP(Table1[[#This Row],[Product Code]],Table4[[Product Code]:[Brand]],5,FALSE)</f>
        <v>VoltEdge</v>
      </c>
      <c r="M2376" t="str">
        <f>VLOOKUP(Table1[[#This Row],[Product Code]],Table4[[Product Code]:[Product Category]],3,FALSE)</f>
        <v>Accessories</v>
      </c>
      <c r="N2376" t="str">
        <f>_xlfn.XLOOKUP(Table1[[#This Row],[Product Code]],Table4[Product Code],Table4[Subcategory])</f>
        <v>Chargers</v>
      </c>
    </row>
    <row r="2377" spans="2:14" x14ac:dyDescent="0.3">
      <c r="B2377" s="26" t="s">
        <v>23</v>
      </c>
      <c r="C2377" s="26" t="str">
        <f>IF(_xlfn.XLOOKUP(TRIM(Table1[[#This Row],[Store ID]]), 'Stores Details'!B2379:B2398, 'Stores Details'!G2379:G2398, "") = "Inactive", "Yes", "No")</f>
        <v>No</v>
      </c>
      <c r="D2377" s="14" t="s">
        <v>15</v>
      </c>
      <c r="E2377" s="51">
        <v>45332</v>
      </c>
      <c r="F2377" s="14">
        <v>18</v>
      </c>
      <c r="G2377" s="17">
        <v>10123.379999999999</v>
      </c>
      <c r="H2377" s="27">
        <v>7729.74</v>
      </c>
      <c r="I2377">
        <f>YEAR(Table1[[#This Row],[Date]])</f>
        <v>2024</v>
      </c>
      <c r="J2377" t="str">
        <f>"Q" &amp; ROUNDUP(MONTH(Table1[[#This Row],[Date]])/3, 0) &amp; "'" &amp; RIGHT(YEAR(Table1[[#This Row],[Date]]), 2)</f>
        <v>Q1'24</v>
      </c>
      <c r="K2377" t="str">
        <f>VLOOKUP(Table1[[#This Row],[Store ID]],Table3[[Store ID]:[City]],4,FALSE)</f>
        <v>San Francisco</v>
      </c>
      <c r="L2377" t="str">
        <f>VLOOKUP(Table1[[#This Row],[Product Code]],Table4[[Product Code]:[Brand]],5,FALSE)</f>
        <v>Bose</v>
      </c>
      <c r="M2377" t="str">
        <f>VLOOKUP(Table1[[#This Row],[Product Code]],Table4[[Product Code]:[Product Category]],3,FALSE)</f>
        <v>Accessories</v>
      </c>
      <c r="N2377" t="str">
        <f>_xlfn.XLOOKUP(Table1[[#This Row],[Product Code]],Table4[Product Code],Table4[Subcategory])</f>
        <v>Mice</v>
      </c>
    </row>
    <row r="2378" spans="2:14" x14ac:dyDescent="0.3">
      <c r="B2378" s="26" t="s">
        <v>14</v>
      </c>
      <c r="C2378" s="26" t="str">
        <f>IF(_xlfn.XLOOKUP(TRIM(Table1[[#This Row],[Store ID]]), 'Stores Details'!B2380:B2399, 'Stores Details'!G2380:G2399, "") = "Inactive", "Yes", "No")</f>
        <v>No</v>
      </c>
      <c r="D2378" s="14" t="s">
        <v>42</v>
      </c>
      <c r="E2378" s="51">
        <v>45624</v>
      </c>
      <c r="F2378" s="14">
        <v>34</v>
      </c>
      <c r="G2378" s="17">
        <v>43370.74</v>
      </c>
      <c r="H2378" s="27">
        <v>27043.26</v>
      </c>
      <c r="I2378">
        <f>YEAR(Table1[[#This Row],[Date]])</f>
        <v>2024</v>
      </c>
      <c r="J2378" t="str">
        <f>"Q" &amp; ROUNDUP(MONTH(Table1[[#This Row],[Date]])/3, 0) &amp; "'" &amp; RIGHT(YEAR(Table1[[#This Row],[Date]]), 2)</f>
        <v>Q4'24</v>
      </c>
      <c r="K2378" t="str">
        <f>VLOOKUP(Table1[[#This Row],[Store ID]],Table3[[Store ID]:[City]],4,FALSE)</f>
        <v>Los Angeles</v>
      </c>
      <c r="L2378" t="str">
        <f>VLOOKUP(Table1[[#This Row],[Product Code]],Table4[[Product Code]:[Brand]],5,FALSE)</f>
        <v>Dell</v>
      </c>
      <c r="M2378" t="str">
        <f>VLOOKUP(Table1[[#This Row],[Product Code]],Table4[[Product Code]:[Product Category]],3,FALSE)</f>
        <v>Headphones</v>
      </c>
      <c r="N2378" t="str">
        <f>_xlfn.XLOOKUP(Table1[[#This Row],[Product Code]],Table4[Product Code],Table4[Subcategory])</f>
        <v>Wired Headphones</v>
      </c>
    </row>
    <row r="2379" spans="2:14" x14ac:dyDescent="0.3">
      <c r="B2379" s="26" t="s">
        <v>20</v>
      </c>
      <c r="C2379" s="26" t="str">
        <f>IF(_xlfn.XLOOKUP(TRIM(Table1[[#This Row],[Store ID]]), 'Stores Details'!B2381:B2400, 'Stores Details'!G2381:G2400, "") = "Inactive", "Yes", "No")</f>
        <v>No</v>
      </c>
      <c r="D2379" s="14" t="s">
        <v>71</v>
      </c>
      <c r="E2379" s="51">
        <v>45486</v>
      </c>
      <c r="F2379" s="14">
        <v>3</v>
      </c>
      <c r="G2379" s="17">
        <v>777.81</v>
      </c>
      <c r="H2379" s="27">
        <v>508.40999999999997</v>
      </c>
      <c r="I2379">
        <f>YEAR(Table1[[#This Row],[Date]])</f>
        <v>2024</v>
      </c>
      <c r="J2379" t="str">
        <f>"Q" &amp; ROUNDUP(MONTH(Table1[[#This Row],[Date]])/3, 0) &amp; "'" &amp; RIGHT(YEAR(Table1[[#This Row],[Date]]), 2)</f>
        <v>Q3'24</v>
      </c>
      <c r="K2379" t="str">
        <f>VLOOKUP(Table1[[#This Row],[Store ID]],Table3[[Store ID]:[City]],4,FALSE)</f>
        <v>Denver</v>
      </c>
      <c r="L2379" t="str">
        <f>VLOOKUP(Table1[[#This Row],[Product Code]],Table4[[Product Code]:[Brand]],5,FALSE)</f>
        <v>HP</v>
      </c>
      <c r="M2379" t="str">
        <f>VLOOKUP(Table1[[#This Row],[Product Code]],Table4[[Product Code]:[Product Category]],3,FALSE)</f>
        <v>Smart Gadgets</v>
      </c>
      <c r="N2379" t="str">
        <f>_xlfn.XLOOKUP(Table1[[#This Row],[Product Code]],Table4[Product Code],Table4[Subcategory])</f>
        <v>Smart Speakers</v>
      </c>
    </row>
    <row r="2380" spans="2:14" x14ac:dyDescent="0.3">
      <c r="B2380" s="26" t="s">
        <v>14</v>
      </c>
      <c r="C2380" s="26" t="str">
        <f>IF(_xlfn.XLOOKUP(TRIM(Table1[[#This Row],[Store ID]]), 'Stores Details'!B2382:B2401, 'Stores Details'!G2382:G2401, "") = "Inactive", "Yes", "No")</f>
        <v>No</v>
      </c>
      <c r="D2380" s="14" t="s">
        <v>69</v>
      </c>
      <c r="E2380" s="51">
        <v>45181</v>
      </c>
      <c r="F2380" s="14">
        <v>15</v>
      </c>
      <c r="G2380" s="17">
        <v>15974.400000000001</v>
      </c>
      <c r="H2380" s="27">
        <v>10300.049999999999</v>
      </c>
      <c r="I2380">
        <f>YEAR(Table1[[#This Row],[Date]])</f>
        <v>2023</v>
      </c>
      <c r="J2380" t="str">
        <f>"Q" &amp; ROUNDUP(MONTH(Table1[[#This Row],[Date]])/3, 0) &amp; "'" &amp; RIGHT(YEAR(Table1[[#This Row],[Date]]), 2)</f>
        <v>Q3'23</v>
      </c>
      <c r="K2380" t="str">
        <f>VLOOKUP(Table1[[#This Row],[Store ID]],Table3[[Store ID]:[City]],4,FALSE)</f>
        <v>Los Angeles</v>
      </c>
      <c r="L2380" t="str">
        <f>VLOOKUP(Table1[[#This Row],[Product Code]],Table4[[Product Code]:[Brand]],5,FALSE)</f>
        <v>VoltEdge</v>
      </c>
      <c r="M2380" t="str">
        <f>VLOOKUP(Table1[[#This Row],[Product Code]],Table4[[Product Code]:[Product Category]],3,FALSE)</f>
        <v>Gaming Consoles</v>
      </c>
      <c r="N2380" t="str">
        <f>_xlfn.XLOOKUP(Table1[[#This Row],[Product Code]],Table4[Product Code],Table4[Subcategory])</f>
        <v>VR Headsets</v>
      </c>
    </row>
    <row r="2381" spans="2:14" x14ac:dyDescent="0.3">
      <c r="B2381" s="26" t="s">
        <v>18</v>
      </c>
      <c r="C2381" s="26" t="str">
        <f>IF(_xlfn.XLOOKUP(TRIM(Table1[[#This Row],[Store ID]]), 'Stores Details'!B2383:B2402, 'Stores Details'!G2383:G2402, "") = "Inactive", "Yes", "No")</f>
        <v>No</v>
      </c>
      <c r="D2381" s="14" t="s">
        <v>71</v>
      </c>
      <c r="E2381" s="51">
        <v>45143</v>
      </c>
      <c r="F2381" s="14">
        <v>9</v>
      </c>
      <c r="G2381" s="17">
        <v>2333.4299999999998</v>
      </c>
      <c r="H2381" s="27">
        <v>1525.23</v>
      </c>
      <c r="I2381">
        <f>YEAR(Table1[[#This Row],[Date]])</f>
        <v>2023</v>
      </c>
      <c r="J2381" t="str">
        <f>"Q" &amp; ROUNDUP(MONTH(Table1[[#This Row],[Date]])/3, 0) &amp; "'" &amp; RIGHT(YEAR(Table1[[#This Row],[Date]]), 2)</f>
        <v>Q3'23</v>
      </c>
      <c r="K2381" t="str">
        <f>VLOOKUP(Table1[[#This Row],[Store ID]],Table3[[Store ID]:[City]],4,FALSE)</f>
        <v>Minneapolis</v>
      </c>
      <c r="L2381" t="str">
        <f>VLOOKUP(Table1[[#This Row],[Product Code]],Table4[[Product Code]:[Brand]],5,FALSE)</f>
        <v>HP</v>
      </c>
      <c r="M2381" t="str">
        <f>VLOOKUP(Table1[[#This Row],[Product Code]],Table4[[Product Code]:[Product Category]],3,FALSE)</f>
        <v>Smart Gadgets</v>
      </c>
      <c r="N2381" t="str">
        <f>_xlfn.XLOOKUP(Table1[[#This Row],[Product Code]],Table4[Product Code],Table4[Subcategory])</f>
        <v>Smart Speakers</v>
      </c>
    </row>
    <row r="2382" spans="2:14" x14ac:dyDescent="0.3">
      <c r="B2382" s="26" t="s">
        <v>18</v>
      </c>
      <c r="C2382" s="26" t="str">
        <f>IF(_xlfn.XLOOKUP(TRIM(Table1[[#This Row],[Store ID]]), 'Stores Details'!B2384:B2403, 'Stores Details'!G2384:G2403, "") = "Inactive", "Yes", "No")</f>
        <v>No</v>
      </c>
      <c r="D2382" s="14" t="s">
        <v>68</v>
      </c>
      <c r="E2382" s="51">
        <v>45162</v>
      </c>
      <c r="F2382" s="14">
        <v>11</v>
      </c>
      <c r="G2382" s="17">
        <v>11482.68</v>
      </c>
      <c r="H2382" s="27">
        <v>7084.44</v>
      </c>
      <c r="I2382">
        <f>YEAR(Table1[[#This Row],[Date]])</f>
        <v>2023</v>
      </c>
      <c r="J2382" t="str">
        <f>"Q" &amp; ROUNDUP(MONTH(Table1[[#This Row],[Date]])/3, 0) &amp; "'" &amp; RIGHT(YEAR(Table1[[#This Row],[Date]]), 2)</f>
        <v>Q3'23</v>
      </c>
      <c r="K2382" t="str">
        <f>VLOOKUP(Table1[[#This Row],[Store ID]],Table3[[Store ID]:[City]],4,FALSE)</f>
        <v>Minneapolis</v>
      </c>
      <c r="L2382" t="str">
        <f>VLOOKUP(Table1[[#This Row],[Product Code]],Table4[[Product Code]:[Brand]],5,FALSE)</f>
        <v>Apple</v>
      </c>
      <c r="M2382" t="str">
        <f>VLOOKUP(Table1[[#This Row],[Product Code]],Table4[[Product Code]:[Product Category]],3,FALSE)</f>
        <v>Gaming Consoles</v>
      </c>
      <c r="N2382" t="str">
        <f>_xlfn.XLOOKUP(Table1[[#This Row],[Product Code]],Table4[Product Code],Table4[Subcategory])</f>
        <v>VR Headsets</v>
      </c>
    </row>
    <row r="2383" spans="2:14" x14ac:dyDescent="0.3">
      <c r="B2383" s="26" t="s">
        <v>21</v>
      </c>
      <c r="C2383" s="26" t="str">
        <f>IF(_xlfn.XLOOKUP(TRIM(Table1[[#This Row],[Store ID]]), 'Stores Details'!B2385:B2404, 'Stores Details'!G2385:G2404, "") = "Inactive", "Yes", "No")</f>
        <v>No</v>
      </c>
      <c r="D2383" s="14" t="s">
        <v>76</v>
      </c>
      <c r="E2383" s="51">
        <v>44957</v>
      </c>
      <c r="F2383" s="14">
        <v>16</v>
      </c>
      <c r="G2383" s="17">
        <v>3654.88</v>
      </c>
      <c r="H2383" s="27">
        <v>2920.96</v>
      </c>
      <c r="I2383">
        <f>YEAR(Table1[[#This Row],[Date]])</f>
        <v>2023</v>
      </c>
      <c r="J2383" t="str">
        <f>"Q" &amp; ROUNDUP(MONTH(Table1[[#This Row],[Date]])/3, 0) &amp; "'" &amp; RIGHT(YEAR(Table1[[#This Row],[Date]]), 2)</f>
        <v>Q1'23</v>
      </c>
      <c r="K2383" t="str">
        <f>VLOOKUP(Table1[[#This Row],[Store ID]],Table3[[Store ID]:[City]],4,FALSE)</f>
        <v>Raleigh</v>
      </c>
      <c r="L2383" t="str">
        <f>VLOOKUP(Table1[[#This Row],[Product Code]],Table4[[Product Code]:[Brand]],5,FALSE)</f>
        <v>ASUS</v>
      </c>
      <c r="M2383" t="str">
        <f>VLOOKUP(Table1[[#This Row],[Product Code]],Table4[[Product Code]:[Product Category]],3,FALSE)</f>
        <v>Laptops</v>
      </c>
      <c r="N2383" t="str">
        <f>_xlfn.XLOOKUP(Table1[[#This Row],[Product Code]],Table4[Product Code],Table4[Subcategory])</f>
        <v>Ultrabooks</v>
      </c>
    </row>
    <row r="2384" spans="2:14" x14ac:dyDescent="0.3">
      <c r="B2384" s="26" t="s">
        <v>27</v>
      </c>
      <c r="C2384" s="26" t="str">
        <f>IF(_xlfn.XLOOKUP(TRIM(Table1[[#This Row],[Store ID]]), 'Stores Details'!B2386:B2405, 'Stores Details'!G2386:G2405, "") = "Inactive", "Yes", "No")</f>
        <v>No</v>
      </c>
      <c r="D2384" s="14" t="s">
        <v>59</v>
      </c>
      <c r="E2384" s="51">
        <v>45035</v>
      </c>
      <c r="F2384" s="14">
        <v>20</v>
      </c>
      <c r="G2384" s="17">
        <v>3908.6000000000004</v>
      </c>
      <c r="H2384" s="27">
        <v>2919</v>
      </c>
      <c r="I2384">
        <f>YEAR(Table1[[#This Row],[Date]])</f>
        <v>2023</v>
      </c>
      <c r="J2384" t="str">
        <f>"Q" &amp; ROUNDUP(MONTH(Table1[[#This Row],[Date]])/3, 0) &amp; "'" &amp; RIGHT(YEAR(Table1[[#This Row],[Date]]), 2)</f>
        <v>Q2'23</v>
      </c>
      <c r="K2384" t="str">
        <f>VLOOKUP(Table1[[#This Row],[Store ID]],Table3[[Store ID]:[City]],4,FALSE)</f>
        <v>New York</v>
      </c>
      <c r="L2384" t="str">
        <f>VLOOKUP(Table1[[#This Row],[Product Code]],Table4[[Product Code]:[Brand]],5,FALSE)</f>
        <v>ASUS</v>
      </c>
      <c r="M2384" t="str">
        <f>VLOOKUP(Table1[[#This Row],[Product Code]],Table4[[Product Code]:[Product Category]],3,FALSE)</f>
        <v>Headphones</v>
      </c>
      <c r="N2384" t="str">
        <f>_xlfn.XLOOKUP(Table1[[#This Row],[Product Code]],Table4[Product Code],Table4[Subcategory])</f>
        <v>Wireless Earbuds</v>
      </c>
    </row>
    <row r="2385" spans="2:14" x14ac:dyDescent="0.3">
      <c r="B2385" s="26" t="s">
        <v>14</v>
      </c>
      <c r="C2385" s="26" t="str">
        <f>IF(_xlfn.XLOOKUP(TRIM(Table1[[#This Row],[Store ID]]), 'Stores Details'!B2387:B2406, 'Stores Details'!G2387:G2406, "") = "Inactive", "Yes", "No")</f>
        <v>No</v>
      </c>
      <c r="D2385" s="14" t="s">
        <v>33</v>
      </c>
      <c r="E2385" s="51">
        <v>45377</v>
      </c>
      <c r="F2385" s="14">
        <v>28</v>
      </c>
      <c r="G2385" s="17">
        <v>6625.08</v>
      </c>
      <c r="H2385" s="27">
        <v>5128.7599999999993</v>
      </c>
      <c r="I2385">
        <f>YEAR(Table1[[#This Row],[Date]])</f>
        <v>2024</v>
      </c>
      <c r="J2385" t="str">
        <f>"Q" &amp; ROUNDUP(MONTH(Table1[[#This Row],[Date]])/3, 0) &amp; "'" &amp; RIGHT(YEAR(Table1[[#This Row],[Date]]), 2)</f>
        <v>Q1'24</v>
      </c>
      <c r="K2385" t="str">
        <f>VLOOKUP(Table1[[#This Row],[Store ID]],Table3[[Store ID]:[City]],4,FALSE)</f>
        <v>Los Angeles</v>
      </c>
      <c r="L2385" t="str">
        <f>VLOOKUP(Table1[[#This Row],[Product Code]],Table4[[Product Code]:[Brand]],5,FALSE)</f>
        <v>VoltEdge</v>
      </c>
      <c r="M2385" t="str">
        <f>VLOOKUP(Table1[[#This Row],[Product Code]],Table4[[Product Code]:[Product Category]],3,FALSE)</f>
        <v>Headphones</v>
      </c>
      <c r="N2385" t="str">
        <f>_xlfn.XLOOKUP(Table1[[#This Row],[Product Code]],Table4[Product Code],Table4[Subcategory])</f>
        <v>Wired Headphones</v>
      </c>
    </row>
    <row r="2386" spans="2:14" x14ac:dyDescent="0.3">
      <c r="B2386" s="26" t="s">
        <v>18</v>
      </c>
      <c r="C2386" s="26" t="str">
        <f>IF(_xlfn.XLOOKUP(TRIM(Table1[[#This Row],[Store ID]]), 'Stores Details'!B2388:B2407, 'Stores Details'!G2388:G2407, "") = "Inactive", "Yes", "No")</f>
        <v>No</v>
      </c>
      <c r="D2386" s="14" t="s">
        <v>39</v>
      </c>
      <c r="E2386" s="51">
        <v>45540</v>
      </c>
      <c r="F2386" s="14">
        <v>4</v>
      </c>
      <c r="G2386" s="17">
        <v>1694.68</v>
      </c>
      <c r="H2386" s="27">
        <v>1104.4000000000001</v>
      </c>
      <c r="I2386">
        <f>YEAR(Table1[[#This Row],[Date]])</f>
        <v>2024</v>
      </c>
      <c r="J2386" t="str">
        <f>"Q" &amp; ROUNDUP(MONTH(Table1[[#This Row],[Date]])/3, 0) &amp; "'" &amp; RIGHT(YEAR(Table1[[#This Row],[Date]]), 2)</f>
        <v>Q3'24</v>
      </c>
      <c r="K2386" t="str">
        <f>VLOOKUP(Table1[[#This Row],[Store ID]],Table3[[Store ID]:[City]],4,FALSE)</f>
        <v>Minneapolis</v>
      </c>
      <c r="L2386" t="str">
        <f>VLOOKUP(Table1[[#This Row],[Product Code]],Table4[[Product Code]:[Brand]],5,FALSE)</f>
        <v>Apple</v>
      </c>
      <c r="M2386" t="str">
        <f>VLOOKUP(Table1[[#This Row],[Product Code]],Table4[[Product Code]:[Product Category]],3,FALSE)</f>
        <v>Laptops</v>
      </c>
      <c r="N2386" t="str">
        <f>_xlfn.XLOOKUP(Table1[[#This Row],[Product Code]],Table4[Product Code],Table4[Subcategory])</f>
        <v>Ultrabooks</v>
      </c>
    </row>
    <row r="2387" spans="2:14" x14ac:dyDescent="0.3">
      <c r="B2387" s="26" t="s">
        <v>22</v>
      </c>
      <c r="C2387" s="26" t="str">
        <f>IF(_xlfn.XLOOKUP(TRIM(Table1[[#This Row],[Store ID]]), 'Stores Details'!B2389:B2408, 'Stores Details'!G2389:G2408, "") = "Inactive", "Yes", "No")</f>
        <v>No</v>
      </c>
      <c r="D2387" s="14" t="s">
        <v>71</v>
      </c>
      <c r="E2387" s="51">
        <v>45122</v>
      </c>
      <c r="F2387" s="14">
        <v>6</v>
      </c>
      <c r="G2387" s="17">
        <v>1555.62</v>
      </c>
      <c r="H2387" s="27">
        <v>1016.8199999999999</v>
      </c>
      <c r="I2387">
        <f>YEAR(Table1[[#This Row],[Date]])</f>
        <v>2023</v>
      </c>
      <c r="J2387" t="str">
        <f>"Q" &amp; ROUNDUP(MONTH(Table1[[#This Row],[Date]])/3, 0) &amp; "'" &amp; RIGHT(YEAR(Table1[[#This Row],[Date]]), 2)</f>
        <v>Q3'23</v>
      </c>
      <c r="K2387" t="str">
        <f>VLOOKUP(Table1[[#This Row],[Store ID]],Table3[[Store ID]:[City]],4,FALSE)</f>
        <v>Detroit</v>
      </c>
      <c r="L2387" t="str">
        <f>VLOOKUP(Table1[[#This Row],[Product Code]],Table4[[Product Code]:[Brand]],5,FALSE)</f>
        <v>HP</v>
      </c>
      <c r="M2387" t="str">
        <f>VLOOKUP(Table1[[#This Row],[Product Code]],Table4[[Product Code]:[Product Category]],3,FALSE)</f>
        <v>Smart Gadgets</v>
      </c>
      <c r="N2387" t="str">
        <f>_xlfn.XLOOKUP(Table1[[#This Row],[Product Code]],Table4[Product Code],Table4[Subcategory])</f>
        <v>Smart Speakers</v>
      </c>
    </row>
    <row r="2388" spans="2:14" x14ac:dyDescent="0.3">
      <c r="B2388" s="26" t="s">
        <v>21</v>
      </c>
      <c r="C2388" s="26" t="str">
        <f>IF(_xlfn.XLOOKUP(TRIM(Table1[[#This Row],[Store ID]]), 'Stores Details'!B2390:B2409, 'Stores Details'!G2390:G2409, "") = "Inactive", "Yes", "No")</f>
        <v>No</v>
      </c>
      <c r="D2388" s="14" t="s">
        <v>67</v>
      </c>
      <c r="E2388" s="51">
        <v>45063</v>
      </c>
      <c r="F2388" s="14">
        <v>19</v>
      </c>
      <c r="G2388" s="17">
        <v>20016.12</v>
      </c>
      <c r="H2388" s="27">
        <v>11898.94</v>
      </c>
      <c r="I2388">
        <f>YEAR(Table1[[#This Row],[Date]])</f>
        <v>2023</v>
      </c>
      <c r="J2388" t="str">
        <f>"Q" &amp; ROUNDUP(MONTH(Table1[[#This Row],[Date]])/3, 0) &amp; "'" &amp; RIGHT(YEAR(Table1[[#This Row],[Date]]), 2)</f>
        <v>Q2'23</v>
      </c>
      <c r="K2388" t="str">
        <f>VLOOKUP(Table1[[#This Row],[Store ID]],Table3[[Store ID]:[City]],4,FALSE)</f>
        <v>Raleigh</v>
      </c>
      <c r="L2388" t="str">
        <f>VLOOKUP(Table1[[#This Row],[Product Code]],Table4[[Product Code]:[Brand]],5,FALSE)</f>
        <v>VoltEdge</v>
      </c>
      <c r="M2388" t="str">
        <f>VLOOKUP(Table1[[#This Row],[Product Code]],Table4[[Product Code]:[Product Category]],3,FALSE)</f>
        <v>Accessories</v>
      </c>
      <c r="N2388" t="str">
        <f>_xlfn.XLOOKUP(Table1[[#This Row],[Product Code]],Table4[Product Code],Table4[Subcategory])</f>
        <v>Keyboards</v>
      </c>
    </row>
    <row r="2389" spans="2:14" x14ac:dyDescent="0.3">
      <c r="B2389" s="26" t="s">
        <v>23</v>
      </c>
      <c r="C2389" s="26" t="str">
        <f>IF(_xlfn.XLOOKUP(TRIM(Table1[[#This Row],[Store ID]]), 'Stores Details'!B2391:B2410, 'Stores Details'!G2391:G2410, "") = "Inactive", "Yes", "No")</f>
        <v>No</v>
      </c>
      <c r="D2389" s="14" t="s">
        <v>71</v>
      </c>
      <c r="E2389" s="51">
        <v>45059</v>
      </c>
      <c r="F2389" s="14">
        <v>14</v>
      </c>
      <c r="G2389" s="17">
        <v>3629.7799999999997</v>
      </c>
      <c r="H2389" s="27">
        <v>2372.58</v>
      </c>
      <c r="I2389">
        <f>YEAR(Table1[[#This Row],[Date]])</f>
        <v>2023</v>
      </c>
      <c r="J2389" t="str">
        <f>"Q" &amp; ROUNDUP(MONTH(Table1[[#This Row],[Date]])/3, 0) &amp; "'" &amp; RIGHT(YEAR(Table1[[#This Row],[Date]]), 2)</f>
        <v>Q2'23</v>
      </c>
      <c r="K2389" t="str">
        <f>VLOOKUP(Table1[[#This Row],[Store ID]],Table3[[Store ID]:[City]],4,FALSE)</f>
        <v>San Francisco</v>
      </c>
      <c r="L2389" t="str">
        <f>VLOOKUP(Table1[[#This Row],[Product Code]],Table4[[Product Code]:[Brand]],5,FALSE)</f>
        <v>HP</v>
      </c>
      <c r="M2389" t="str">
        <f>VLOOKUP(Table1[[#This Row],[Product Code]],Table4[[Product Code]:[Product Category]],3,FALSE)</f>
        <v>Smart Gadgets</v>
      </c>
      <c r="N2389" t="str">
        <f>_xlfn.XLOOKUP(Table1[[#This Row],[Product Code]],Table4[Product Code],Table4[Subcategory])</f>
        <v>Smart Speakers</v>
      </c>
    </row>
    <row r="2390" spans="2:14" x14ac:dyDescent="0.3">
      <c r="B2390" s="26" t="s">
        <v>23</v>
      </c>
      <c r="C2390" s="26" t="str">
        <f>IF(_xlfn.XLOOKUP(TRIM(Table1[[#This Row],[Store ID]]), 'Stores Details'!B2392:B2411, 'Stores Details'!G2392:G2411, "") = "Inactive", "Yes", "No")</f>
        <v>No</v>
      </c>
      <c r="D2390" s="14" t="s">
        <v>68</v>
      </c>
      <c r="E2390" s="51">
        <v>45122</v>
      </c>
      <c r="F2390" s="14">
        <v>17</v>
      </c>
      <c r="G2390" s="17">
        <v>17745.960000000003</v>
      </c>
      <c r="H2390" s="27">
        <v>10948.68</v>
      </c>
      <c r="I2390">
        <f>YEAR(Table1[[#This Row],[Date]])</f>
        <v>2023</v>
      </c>
      <c r="J2390" t="str">
        <f>"Q" &amp; ROUNDUP(MONTH(Table1[[#This Row],[Date]])/3, 0) &amp; "'" &amp; RIGHT(YEAR(Table1[[#This Row],[Date]]), 2)</f>
        <v>Q3'23</v>
      </c>
      <c r="K2390" t="str">
        <f>VLOOKUP(Table1[[#This Row],[Store ID]],Table3[[Store ID]:[City]],4,FALSE)</f>
        <v>San Francisco</v>
      </c>
      <c r="L2390" t="str">
        <f>VLOOKUP(Table1[[#This Row],[Product Code]],Table4[[Product Code]:[Brand]],5,FALSE)</f>
        <v>Apple</v>
      </c>
      <c r="M2390" t="str">
        <f>VLOOKUP(Table1[[#This Row],[Product Code]],Table4[[Product Code]:[Product Category]],3,FALSE)</f>
        <v>Gaming Consoles</v>
      </c>
      <c r="N2390" t="str">
        <f>_xlfn.XLOOKUP(Table1[[#This Row],[Product Code]],Table4[Product Code],Table4[Subcategory])</f>
        <v>VR Headsets</v>
      </c>
    </row>
    <row r="2391" spans="2:14" x14ac:dyDescent="0.3">
      <c r="B2391" s="26" t="s">
        <v>29</v>
      </c>
      <c r="C2391" s="26" t="str">
        <f>IF(_xlfn.XLOOKUP(TRIM(Table1[[#This Row],[Store ID]]), 'Stores Details'!B2393:B2412, 'Stores Details'!G2393:G2412, "") = "Inactive", "Yes", "No")</f>
        <v>No</v>
      </c>
      <c r="D2391" s="14" t="s">
        <v>70</v>
      </c>
      <c r="E2391" s="51">
        <v>45085</v>
      </c>
      <c r="F2391" s="14">
        <v>4</v>
      </c>
      <c r="G2391" s="17">
        <v>2173.44</v>
      </c>
      <c r="H2391" s="27">
        <v>1546.32</v>
      </c>
      <c r="I2391">
        <f>YEAR(Table1[[#This Row],[Date]])</f>
        <v>2023</v>
      </c>
      <c r="J2391" t="str">
        <f>"Q" &amp; ROUNDUP(MONTH(Table1[[#This Row],[Date]])/3, 0) &amp; "'" &amp; RIGHT(YEAR(Table1[[#This Row],[Date]]), 2)</f>
        <v>Q2'23</v>
      </c>
      <c r="K2391" t="str">
        <f>VLOOKUP(Table1[[#This Row],[Store ID]],Table3[[Store ID]:[City]],4,FALSE)</f>
        <v>Kansas City</v>
      </c>
      <c r="L2391" t="str">
        <f>VLOOKUP(Table1[[#This Row],[Product Code]],Table4[[Product Code]:[Brand]],5,FALSE)</f>
        <v>VoltEdge</v>
      </c>
      <c r="M2391" t="str">
        <f>VLOOKUP(Table1[[#This Row],[Product Code]],Table4[[Product Code]:[Product Category]],3,FALSE)</f>
        <v>Headphones</v>
      </c>
      <c r="N2391" t="str">
        <f>_xlfn.XLOOKUP(Table1[[#This Row],[Product Code]],Table4[Product Code],Table4[Subcategory])</f>
        <v>Wireless Headphones</v>
      </c>
    </row>
    <row r="2392" spans="2:14" x14ac:dyDescent="0.3">
      <c r="B2392" s="26" t="s">
        <v>28</v>
      </c>
      <c r="C2392" s="26" t="str">
        <f>IF(_xlfn.XLOOKUP(TRIM(Table1[[#This Row],[Store ID]]), 'Stores Details'!B2394:B2413, 'Stores Details'!G2394:G2413, "") = "Inactive", "Yes", "No")</f>
        <v>No</v>
      </c>
      <c r="D2392" s="14" t="s">
        <v>40</v>
      </c>
      <c r="E2392" s="51">
        <v>45587</v>
      </c>
      <c r="F2392" s="14">
        <v>37</v>
      </c>
      <c r="G2392" s="17">
        <v>50090.229999999996</v>
      </c>
      <c r="H2392" s="27">
        <v>36055.020000000004</v>
      </c>
      <c r="I2392">
        <f>YEAR(Table1[[#This Row],[Date]])</f>
        <v>2024</v>
      </c>
      <c r="J2392" t="str">
        <f>"Q" &amp; ROUNDUP(MONTH(Table1[[#This Row],[Date]])/3, 0) &amp; "'" &amp; RIGHT(YEAR(Table1[[#This Row],[Date]]), 2)</f>
        <v>Q4'24</v>
      </c>
      <c r="K2392" t="str">
        <f>VLOOKUP(Table1[[#This Row],[Store ID]],Table3[[Store ID]:[City]],4,FALSE)</f>
        <v>Portland</v>
      </c>
      <c r="L2392" t="str">
        <f>VLOOKUP(Table1[[#This Row],[Product Code]],Table4[[Product Code]:[Brand]],5,FALSE)</f>
        <v>HP</v>
      </c>
      <c r="M2392" t="str">
        <f>VLOOKUP(Table1[[#This Row],[Product Code]],Table4[[Product Code]:[Product Category]],3,FALSE)</f>
        <v>Gaming Consoles</v>
      </c>
      <c r="N2392" t="str">
        <f>_xlfn.XLOOKUP(Table1[[#This Row],[Product Code]],Table4[Product Code],Table4[Subcategory])</f>
        <v>Game Consoles</v>
      </c>
    </row>
    <row r="2393" spans="2:14" x14ac:dyDescent="0.3">
      <c r="B2393" s="26" t="s">
        <v>14</v>
      </c>
      <c r="C2393" s="26" t="str">
        <f>IF(_xlfn.XLOOKUP(TRIM(Table1[[#This Row],[Store ID]]), 'Stores Details'!B2395:B2414, 'Stores Details'!G2395:G2414, "") = "Inactive", "Yes", "No")</f>
        <v>No</v>
      </c>
      <c r="D2393" s="14" t="s">
        <v>61</v>
      </c>
      <c r="E2393" s="51">
        <v>45268</v>
      </c>
      <c r="F2393" s="14">
        <v>37</v>
      </c>
      <c r="G2393" s="17">
        <v>13113.54</v>
      </c>
      <c r="H2393" s="27">
        <v>9363.2199999999993</v>
      </c>
      <c r="I2393">
        <f>YEAR(Table1[[#This Row],[Date]])</f>
        <v>2023</v>
      </c>
      <c r="J2393" t="str">
        <f>"Q" &amp; ROUNDUP(MONTH(Table1[[#This Row],[Date]])/3, 0) &amp; "'" &amp; RIGHT(YEAR(Table1[[#This Row],[Date]]), 2)</f>
        <v>Q4'23</v>
      </c>
      <c r="K2393" t="str">
        <f>VLOOKUP(Table1[[#This Row],[Store ID]],Table3[[Store ID]:[City]],4,FALSE)</f>
        <v>Los Angeles</v>
      </c>
      <c r="L2393" t="str">
        <f>VLOOKUP(Table1[[#This Row],[Product Code]],Table4[[Product Code]:[Brand]],5,FALSE)</f>
        <v>VoltEdge</v>
      </c>
      <c r="M2393" t="str">
        <f>VLOOKUP(Table1[[#This Row],[Product Code]],Table4[[Product Code]:[Product Category]],3,FALSE)</f>
        <v>Headphones</v>
      </c>
      <c r="N2393" t="str">
        <f>_xlfn.XLOOKUP(Table1[[#This Row],[Product Code]],Table4[Product Code],Table4[Subcategory])</f>
        <v>Wired Headphones</v>
      </c>
    </row>
    <row r="2394" spans="2:14" x14ac:dyDescent="0.3">
      <c r="B2394" s="26" t="s">
        <v>21</v>
      </c>
      <c r="C2394" s="26" t="str">
        <f>IF(_xlfn.XLOOKUP(TRIM(Table1[[#This Row],[Store ID]]), 'Stores Details'!B2396:B2415, 'Stores Details'!G2396:G2415, "") = "Inactive", "Yes", "No")</f>
        <v>No</v>
      </c>
      <c r="D2394" s="14" t="s">
        <v>34</v>
      </c>
      <c r="E2394" s="51">
        <v>45339</v>
      </c>
      <c r="F2394" s="14">
        <v>20</v>
      </c>
      <c r="G2394" s="17">
        <v>6463</v>
      </c>
      <c r="H2394" s="27">
        <v>3997.2000000000003</v>
      </c>
      <c r="I2394">
        <f>YEAR(Table1[[#This Row],[Date]])</f>
        <v>2024</v>
      </c>
      <c r="J2394" t="str">
        <f>"Q" &amp; ROUNDUP(MONTH(Table1[[#This Row],[Date]])/3, 0) &amp; "'" &amp; RIGHT(YEAR(Table1[[#This Row],[Date]]), 2)</f>
        <v>Q1'24</v>
      </c>
      <c r="K2394" t="str">
        <f>VLOOKUP(Table1[[#This Row],[Store ID]],Table3[[Store ID]:[City]],4,FALSE)</f>
        <v>Raleigh</v>
      </c>
      <c r="L2394" t="str">
        <f>VLOOKUP(Table1[[#This Row],[Product Code]],Table4[[Product Code]:[Brand]],5,FALSE)</f>
        <v>Samsung</v>
      </c>
      <c r="M2394" t="str">
        <f>VLOOKUP(Table1[[#This Row],[Product Code]],Table4[[Product Code]:[Product Category]],3,FALSE)</f>
        <v>Gaming Consoles</v>
      </c>
      <c r="N2394" t="str">
        <f>_xlfn.XLOOKUP(Table1[[#This Row],[Product Code]],Table4[Product Code],Table4[Subcategory])</f>
        <v>Game Consoles</v>
      </c>
    </row>
    <row r="2395" spans="2:14" x14ac:dyDescent="0.3">
      <c r="B2395" s="26" t="s">
        <v>22</v>
      </c>
      <c r="C2395" s="26" t="str">
        <f>IF(_xlfn.XLOOKUP(TRIM(Table1[[#This Row],[Store ID]]), 'Stores Details'!B2397:B2416, 'Stores Details'!G2397:G2416, "") = "Inactive", "Yes", "No")</f>
        <v>No</v>
      </c>
      <c r="D2395" s="14" t="s">
        <v>72</v>
      </c>
      <c r="E2395" s="51">
        <v>44964</v>
      </c>
      <c r="F2395" s="14">
        <v>33</v>
      </c>
      <c r="G2395" s="17">
        <v>17703.84</v>
      </c>
      <c r="H2395" s="27">
        <v>12903.99</v>
      </c>
      <c r="I2395">
        <f>YEAR(Table1[[#This Row],[Date]])</f>
        <v>2023</v>
      </c>
      <c r="J2395" t="str">
        <f>"Q" &amp; ROUNDUP(MONTH(Table1[[#This Row],[Date]])/3, 0) &amp; "'" &amp; RIGHT(YEAR(Table1[[#This Row],[Date]]), 2)</f>
        <v>Q1'23</v>
      </c>
      <c r="K2395" t="str">
        <f>VLOOKUP(Table1[[#This Row],[Store ID]],Table3[[Store ID]:[City]],4,FALSE)</f>
        <v>Detroit</v>
      </c>
      <c r="L2395" t="str">
        <f>VLOOKUP(Table1[[#This Row],[Product Code]],Table4[[Product Code]:[Brand]],5,FALSE)</f>
        <v>VoltEdge</v>
      </c>
      <c r="M2395" t="str">
        <f>VLOOKUP(Table1[[#This Row],[Product Code]],Table4[[Product Code]:[Product Category]],3,FALSE)</f>
        <v>Gaming Consoles</v>
      </c>
      <c r="N2395" t="str">
        <f>_xlfn.XLOOKUP(Table1[[#This Row],[Product Code]],Table4[Product Code],Table4[Subcategory])</f>
        <v>Game Consoles</v>
      </c>
    </row>
    <row r="2396" spans="2:14" x14ac:dyDescent="0.3">
      <c r="B2396" s="26" t="s">
        <v>25</v>
      </c>
      <c r="C2396" s="26" t="str">
        <f>IF(_xlfn.XLOOKUP(TRIM(Table1[[#This Row],[Store ID]]), 'Stores Details'!B2398:B2417, 'Stores Details'!G2398:G2417, "") = "Inactive", "Yes", "No")</f>
        <v>No</v>
      </c>
      <c r="D2396" s="14" t="s">
        <v>39</v>
      </c>
      <c r="E2396" s="51">
        <v>45518</v>
      </c>
      <c r="F2396" s="14">
        <v>10</v>
      </c>
      <c r="G2396" s="17">
        <v>4236.7</v>
      </c>
      <c r="H2396" s="27">
        <v>2761</v>
      </c>
      <c r="I2396">
        <f>YEAR(Table1[[#This Row],[Date]])</f>
        <v>2024</v>
      </c>
      <c r="J2396" t="str">
        <f>"Q" &amp; ROUNDUP(MONTH(Table1[[#This Row],[Date]])/3, 0) &amp; "'" &amp; RIGHT(YEAR(Table1[[#This Row],[Date]]), 2)</f>
        <v>Q3'24</v>
      </c>
      <c r="K2396" t="str">
        <f>VLOOKUP(Table1[[#This Row],[Store ID]],Table3[[Store ID]:[City]],4,FALSE)</f>
        <v>Dallas</v>
      </c>
      <c r="L2396" t="str">
        <f>VLOOKUP(Table1[[#This Row],[Product Code]],Table4[[Product Code]:[Brand]],5,FALSE)</f>
        <v>Apple</v>
      </c>
      <c r="M2396" t="str">
        <f>VLOOKUP(Table1[[#This Row],[Product Code]],Table4[[Product Code]:[Product Category]],3,FALSE)</f>
        <v>Laptops</v>
      </c>
      <c r="N2396" t="str">
        <f>_xlfn.XLOOKUP(Table1[[#This Row],[Product Code]],Table4[Product Code],Table4[Subcategory])</f>
        <v>Ultrabooks</v>
      </c>
    </row>
    <row r="2397" spans="2:14" x14ac:dyDescent="0.3">
      <c r="B2397" s="26" t="s">
        <v>14</v>
      </c>
      <c r="C2397" s="26" t="str">
        <f>IF(_xlfn.XLOOKUP(TRIM(Table1[[#This Row],[Store ID]]), 'Stores Details'!B2399:B2418, 'Stores Details'!G2399:G2418, "") = "Inactive", "Yes", "No")</f>
        <v>No</v>
      </c>
      <c r="D2397" s="14" t="s">
        <v>33</v>
      </c>
      <c r="E2397" s="51">
        <v>45562</v>
      </c>
      <c r="F2397" s="14">
        <v>18</v>
      </c>
      <c r="G2397" s="17">
        <v>4258.9800000000005</v>
      </c>
      <c r="H2397" s="27">
        <v>3297.06</v>
      </c>
      <c r="I2397">
        <f>YEAR(Table1[[#This Row],[Date]])</f>
        <v>2024</v>
      </c>
      <c r="J2397" t="str">
        <f>"Q" &amp; ROUNDUP(MONTH(Table1[[#This Row],[Date]])/3, 0) &amp; "'" &amp; RIGHT(YEAR(Table1[[#This Row],[Date]]), 2)</f>
        <v>Q3'24</v>
      </c>
      <c r="K2397" t="str">
        <f>VLOOKUP(Table1[[#This Row],[Store ID]],Table3[[Store ID]:[City]],4,FALSE)</f>
        <v>Los Angeles</v>
      </c>
      <c r="L2397" t="str">
        <f>VLOOKUP(Table1[[#This Row],[Product Code]],Table4[[Product Code]:[Brand]],5,FALSE)</f>
        <v>VoltEdge</v>
      </c>
      <c r="M2397" t="str">
        <f>VLOOKUP(Table1[[#This Row],[Product Code]],Table4[[Product Code]:[Product Category]],3,FALSE)</f>
        <v>Headphones</v>
      </c>
      <c r="N2397" t="str">
        <f>_xlfn.XLOOKUP(Table1[[#This Row],[Product Code]],Table4[Product Code],Table4[Subcategory])</f>
        <v>Wired Headphones</v>
      </c>
    </row>
    <row r="2398" spans="2:14" x14ac:dyDescent="0.3">
      <c r="B2398" s="26" t="s">
        <v>27</v>
      </c>
      <c r="C2398" s="26" t="str">
        <f>IF(_xlfn.XLOOKUP(TRIM(Table1[[#This Row],[Store ID]]), 'Stores Details'!B2400:B2419, 'Stores Details'!G2400:G2419, "") = "Inactive", "Yes", "No")</f>
        <v>No</v>
      </c>
      <c r="D2398" s="14" t="s">
        <v>74</v>
      </c>
      <c r="E2398" s="51">
        <v>45281</v>
      </c>
      <c r="F2398" s="14">
        <v>30</v>
      </c>
      <c r="G2398" s="17">
        <v>33933.299999999996</v>
      </c>
      <c r="H2398" s="27">
        <v>28168.5</v>
      </c>
      <c r="I2398">
        <f>YEAR(Table1[[#This Row],[Date]])</f>
        <v>2023</v>
      </c>
      <c r="J2398" t="str">
        <f>"Q" &amp; ROUNDUP(MONTH(Table1[[#This Row],[Date]])/3, 0) &amp; "'" &amp; RIGHT(YEAR(Table1[[#This Row],[Date]]), 2)</f>
        <v>Q4'23</v>
      </c>
      <c r="K2398" t="str">
        <f>VLOOKUP(Table1[[#This Row],[Store ID]],Table3[[Store ID]:[City]],4,FALSE)</f>
        <v>New York</v>
      </c>
      <c r="L2398" t="str">
        <f>VLOOKUP(Table1[[#This Row],[Product Code]],Table4[[Product Code]:[Brand]],5,FALSE)</f>
        <v>VoltEdge</v>
      </c>
      <c r="M2398" t="str">
        <f>VLOOKUP(Table1[[#This Row],[Product Code]],Table4[[Product Code]:[Product Category]],3,FALSE)</f>
        <v>Gaming Consoles</v>
      </c>
      <c r="N2398" t="str">
        <f>_xlfn.XLOOKUP(Table1[[#This Row],[Product Code]],Table4[Product Code],Table4[Subcategory])</f>
        <v>Gaming Headsets</v>
      </c>
    </row>
    <row r="2399" spans="2:14" x14ac:dyDescent="0.3">
      <c r="B2399" s="26" t="s">
        <v>14</v>
      </c>
      <c r="C2399" s="26" t="str">
        <f>IF(_xlfn.XLOOKUP(TRIM(Table1[[#This Row],[Store ID]]), 'Stores Details'!B2401:B2420, 'Stores Details'!G2401:G2420, "") = "Inactive", "Yes", "No")</f>
        <v>No</v>
      </c>
      <c r="D2399" s="14" t="s">
        <v>45</v>
      </c>
      <c r="E2399" s="51">
        <v>45505</v>
      </c>
      <c r="F2399" s="14">
        <v>19</v>
      </c>
      <c r="G2399" s="17">
        <v>12765.15</v>
      </c>
      <c r="H2399" s="27">
        <v>10081.210000000001</v>
      </c>
      <c r="I2399">
        <f>YEAR(Table1[[#This Row],[Date]])</f>
        <v>2024</v>
      </c>
      <c r="J2399" t="str">
        <f>"Q" &amp; ROUNDUP(MONTH(Table1[[#This Row],[Date]])/3, 0) &amp; "'" &amp; RIGHT(YEAR(Table1[[#This Row],[Date]]), 2)</f>
        <v>Q3'24</v>
      </c>
      <c r="K2399" t="str">
        <f>VLOOKUP(Table1[[#This Row],[Store ID]],Table3[[Store ID]:[City]],4,FALSE)</f>
        <v>Los Angeles</v>
      </c>
      <c r="L2399" t="str">
        <f>VLOOKUP(Table1[[#This Row],[Product Code]],Table4[[Product Code]:[Brand]],5,FALSE)</f>
        <v>VoltEdge</v>
      </c>
      <c r="M2399" t="str">
        <f>VLOOKUP(Table1[[#This Row],[Product Code]],Table4[[Product Code]:[Product Category]],3,FALSE)</f>
        <v>Accessories</v>
      </c>
      <c r="N2399" t="str">
        <f>_xlfn.XLOOKUP(Table1[[#This Row],[Product Code]],Table4[Product Code],Table4[Subcategory])</f>
        <v>Chargers</v>
      </c>
    </row>
    <row r="2400" spans="2:14" x14ac:dyDescent="0.3">
      <c r="B2400" s="26" t="s">
        <v>27</v>
      </c>
      <c r="C2400" s="26" t="str">
        <f>IF(_xlfn.XLOOKUP(TRIM(Table1[[#This Row],[Store ID]]), 'Stores Details'!B2402:B2421, 'Stores Details'!G2402:G2421, "") = "Inactive", "Yes", "No")</f>
        <v>No</v>
      </c>
      <c r="D2400" s="14" t="s">
        <v>54</v>
      </c>
      <c r="E2400" s="51">
        <v>44960</v>
      </c>
      <c r="F2400" s="14">
        <v>15</v>
      </c>
      <c r="G2400" s="17">
        <v>21045.15</v>
      </c>
      <c r="H2400" s="27">
        <v>13358.25</v>
      </c>
      <c r="I2400">
        <f>YEAR(Table1[[#This Row],[Date]])</f>
        <v>2023</v>
      </c>
      <c r="J2400" t="str">
        <f>"Q" &amp; ROUNDUP(MONTH(Table1[[#This Row],[Date]])/3, 0) &amp; "'" &amp; RIGHT(YEAR(Table1[[#This Row],[Date]]), 2)</f>
        <v>Q1'23</v>
      </c>
      <c r="K2400" t="str">
        <f>VLOOKUP(Table1[[#This Row],[Store ID]],Table3[[Store ID]:[City]],4,FALSE)</f>
        <v>New York</v>
      </c>
      <c r="L2400" t="str">
        <f>VLOOKUP(Table1[[#This Row],[Product Code]],Table4[[Product Code]:[Brand]],5,FALSE)</f>
        <v>Apple</v>
      </c>
      <c r="M2400" t="str">
        <f>VLOOKUP(Table1[[#This Row],[Product Code]],Table4[[Product Code]:[Product Category]],3,FALSE)</f>
        <v>Gaming Consoles</v>
      </c>
      <c r="N2400" t="str">
        <f>_xlfn.XLOOKUP(Table1[[#This Row],[Product Code]],Table4[Product Code],Table4[Subcategory])</f>
        <v>Game Consoles</v>
      </c>
    </row>
    <row r="2401" spans="2:14" x14ac:dyDescent="0.3">
      <c r="B2401" s="26" t="s">
        <v>29</v>
      </c>
      <c r="C2401" s="26" t="str">
        <f>IF(_xlfn.XLOOKUP(TRIM(Table1[[#This Row],[Store ID]]), 'Stores Details'!B2403:B2422, 'Stores Details'!G2403:G2422, "") = "Inactive", "Yes", "No")</f>
        <v>No</v>
      </c>
      <c r="D2401" s="14" t="s">
        <v>47</v>
      </c>
      <c r="E2401" s="51">
        <v>45371</v>
      </c>
      <c r="F2401" s="14">
        <v>17</v>
      </c>
      <c r="G2401" s="17">
        <v>22630.91</v>
      </c>
      <c r="H2401" s="27">
        <v>14122.07</v>
      </c>
      <c r="I2401">
        <f>YEAR(Table1[[#This Row],[Date]])</f>
        <v>2024</v>
      </c>
      <c r="J2401" t="str">
        <f>"Q" &amp; ROUNDUP(MONTH(Table1[[#This Row],[Date]])/3, 0) &amp; "'" &amp; RIGHT(YEAR(Table1[[#This Row],[Date]]), 2)</f>
        <v>Q1'24</v>
      </c>
      <c r="K2401" t="str">
        <f>VLOOKUP(Table1[[#This Row],[Store ID]],Table3[[Store ID]:[City]],4,FALSE)</f>
        <v>Kansas City</v>
      </c>
      <c r="L2401" t="str">
        <f>VLOOKUP(Table1[[#This Row],[Product Code]],Table4[[Product Code]:[Brand]],5,FALSE)</f>
        <v>Sony</v>
      </c>
      <c r="M2401" t="str">
        <f>VLOOKUP(Table1[[#This Row],[Product Code]],Table4[[Product Code]:[Product Category]],3,FALSE)</f>
        <v>Accessories</v>
      </c>
      <c r="N2401" t="str">
        <f>_xlfn.XLOOKUP(Table1[[#This Row],[Product Code]],Table4[Product Code],Table4[Subcategory])</f>
        <v>Keyboards</v>
      </c>
    </row>
    <row r="2402" spans="2:14" x14ac:dyDescent="0.3">
      <c r="B2402" s="26" t="s">
        <v>20</v>
      </c>
      <c r="C2402" s="26" t="str">
        <f>IF(_xlfn.XLOOKUP(TRIM(Table1[[#This Row],[Store ID]]), 'Stores Details'!B2404:B2423, 'Stores Details'!G2404:G2423, "") = "Inactive", "Yes", "No")</f>
        <v>No</v>
      </c>
      <c r="D2402" s="14" t="s">
        <v>54</v>
      </c>
      <c r="E2402" s="51">
        <v>45028</v>
      </c>
      <c r="F2402" s="14">
        <v>15</v>
      </c>
      <c r="G2402" s="17">
        <v>21045.15</v>
      </c>
      <c r="H2402" s="27">
        <v>13358.25</v>
      </c>
      <c r="I2402">
        <f>YEAR(Table1[[#This Row],[Date]])</f>
        <v>2023</v>
      </c>
      <c r="J2402" t="str">
        <f>"Q" &amp; ROUNDUP(MONTH(Table1[[#This Row],[Date]])/3, 0) &amp; "'" &amp; RIGHT(YEAR(Table1[[#This Row],[Date]]), 2)</f>
        <v>Q2'23</v>
      </c>
      <c r="K2402" t="str">
        <f>VLOOKUP(Table1[[#This Row],[Store ID]],Table3[[Store ID]:[City]],4,FALSE)</f>
        <v>Denver</v>
      </c>
      <c r="L2402" t="str">
        <f>VLOOKUP(Table1[[#This Row],[Product Code]],Table4[[Product Code]:[Brand]],5,FALSE)</f>
        <v>Apple</v>
      </c>
      <c r="M2402" t="str">
        <f>VLOOKUP(Table1[[#This Row],[Product Code]],Table4[[Product Code]:[Product Category]],3,FALSE)</f>
        <v>Gaming Consoles</v>
      </c>
      <c r="N2402" t="str">
        <f>_xlfn.XLOOKUP(Table1[[#This Row],[Product Code]],Table4[Product Code],Table4[Subcategory])</f>
        <v>Game Consoles</v>
      </c>
    </row>
    <row r="2403" spans="2:14" x14ac:dyDescent="0.3">
      <c r="B2403" s="26" t="s">
        <v>17</v>
      </c>
      <c r="C2403" s="26" t="str">
        <f>IF(_xlfn.XLOOKUP(TRIM(Table1[[#This Row],[Store ID]]), 'Stores Details'!B2405:B2424, 'Stores Details'!G2405:G2424, "") = "Inactive", "Yes", "No")</f>
        <v>No</v>
      </c>
      <c r="D2403" s="14" t="s">
        <v>37</v>
      </c>
      <c r="E2403" s="51">
        <v>45506</v>
      </c>
      <c r="F2403" s="14">
        <v>10</v>
      </c>
      <c r="G2403" s="17">
        <v>14714.6</v>
      </c>
      <c r="H2403" s="27">
        <v>9956.5</v>
      </c>
      <c r="I2403">
        <f>YEAR(Table1[[#This Row],[Date]])</f>
        <v>2024</v>
      </c>
      <c r="J2403" t="str">
        <f>"Q" &amp; ROUNDUP(MONTH(Table1[[#This Row],[Date]])/3, 0) &amp; "'" &amp; RIGHT(YEAR(Table1[[#This Row],[Date]]), 2)</f>
        <v>Q3'24</v>
      </c>
      <c r="K2403" t="str">
        <f>VLOOKUP(Table1[[#This Row],[Store ID]],Table3[[Store ID]:[City]],4,FALSE)</f>
        <v>Richmond</v>
      </c>
      <c r="L2403" t="str">
        <f>VLOOKUP(Table1[[#This Row],[Product Code]],Table4[[Product Code]:[Brand]],5,FALSE)</f>
        <v>VoltEdge</v>
      </c>
      <c r="M2403" t="str">
        <f>VLOOKUP(Table1[[#This Row],[Product Code]],Table4[[Product Code]:[Product Category]],3,FALSE)</f>
        <v>Smart Gadgets</v>
      </c>
      <c r="N2403" t="str">
        <f>_xlfn.XLOOKUP(Table1[[#This Row],[Product Code]],Table4[Product Code],Table4[Subcategory])</f>
        <v>Fitness Bands</v>
      </c>
    </row>
    <row r="2404" spans="2:14" x14ac:dyDescent="0.3">
      <c r="B2404" s="26" t="s">
        <v>26</v>
      </c>
      <c r="C2404" s="26" t="str">
        <f>IF(_xlfn.XLOOKUP(TRIM(Table1[[#This Row],[Store ID]]), 'Stores Details'!B2406:B2425, 'Stores Details'!G2406:G2425, "") = "Inactive", "Yes", "No")</f>
        <v>No</v>
      </c>
      <c r="D2404" s="14" t="s">
        <v>32</v>
      </c>
      <c r="E2404" s="51">
        <v>45519</v>
      </c>
      <c r="F2404" s="14">
        <v>16</v>
      </c>
      <c r="G2404" s="17">
        <v>2927.68</v>
      </c>
      <c r="H2404" s="27">
        <v>2224.16</v>
      </c>
      <c r="I2404">
        <f>YEAR(Table1[[#This Row],[Date]])</f>
        <v>2024</v>
      </c>
      <c r="J2404" t="str">
        <f>"Q" &amp; ROUNDUP(MONTH(Table1[[#This Row],[Date]])/3, 0) &amp; "'" &amp; RIGHT(YEAR(Table1[[#This Row],[Date]]), 2)</f>
        <v>Q3'24</v>
      </c>
      <c r="K2404" t="str">
        <f>VLOOKUP(Table1[[#This Row],[Store ID]],Table3[[Store ID]:[City]],4,FALSE)</f>
        <v>Philadelphia</v>
      </c>
      <c r="L2404" t="str">
        <f>VLOOKUP(Table1[[#This Row],[Product Code]],Table4[[Product Code]:[Brand]],5,FALSE)</f>
        <v>Sony</v>
      </c>
      <c r="M2404" t="str">
        <f>VLOOKUP(Table1[[#This Row],[Product Code]],Table4[[Product Code]:[Product Category]],3,FALSE)</f>
        <v>Accessories</v>
      </c>
      <c r="N2404" t="str">
        <f>_xlfn.XLOOKUP(Table1[[#This Row],[Product Code]],Table4[Product Code],Table4[Subcategory])</f>
        <v>Chargers</v>
      </c>
    </row>
    <row r="2405" spans="2:14" x14ac:dyDescent="0.3">
      <c r="B2405" s="26" t="s">
        <v>18</v>
      </c>
      <c r="C2405" s="26" t="str">
        <f>IF(_xlfn.XLOOKUP(TRIM(Table1[[#This Row],[Store ID]]), 'Stores Details'!B2407:B2426, 'Stores Details'!G2407:G2426, "") = "Inactive", "Yes", "No")</f>
        <v>No</v>
      </c>
      <c r="D2405" s="14" t="s">
        <v>61</v>
      </c>
      <c r="E2405" s="51">
        <v>45408</v>
      </c>
      <c r="F2405" s="14">
        <v>21</v>
      </c>
      <c r="G2405" s="17">
        <v>7442.8200000000006</v>
      </c>
      <c r="H2405" s="27">
        <v>5314.26</v>
      </c>
      <c r="I2405">
        <f>YEAR(Table1[[#This Row],[Date]])</f>
        <v>2024</v>
      </c>
      <c r="J2405" t="str">
        <f>"Q" &amp; ROUNDUP(MONTH(Table1[[#This Row],[Date]])/3, 0) &amp; "'" &amp; RIGHT(YEAR(Table1[[#This Row],[Date]]), 2)</f>
        <v>Q2'24</v>
      </c>
      <c r="K2405" t="str">
        <f>VLOOKUP(Table1[[#This Row],[Store ID]],Table3[[Store ID]:[City]],4,FALSE)</f>
        <v>Minneapolis</v>
      </c>
      <c r="L2405" t="str">
        <f>VLOOKUP(Table1[[#This Row],[Product Code]],Table4[[Product Code]:[Brand]],5,FALSE)</f>
        <v>VoltEdge</v>
      </c>
      <c r="M2405" t="str">
        <f>VLOOKUP(Table1[[#This Row],[Product Code]],Table4[[Product Code]:[Product Category]],3,FALSE)</f>
        <v>Headphones</v>
      </c>
      <c r="N2405" t="str">
        <f>_xlfn.XLOOKUP(Table1[[#This Row],[Product Code]],Table4[Product Code],Table4[Subcategory])</f>
        <v>Wired Headphones</v>
      </c>
    </row>
    <row r="2406" spans="2:14" x14ac:dyDescent="0.3">
      <c r="B2406" s="26" t="s">
        <v>28</v>
      </c>
      <c r="C2406" s="26" t="str">
        <f>IF(_xlfn.XLOOKUP(TRIM(Table1[[#This Row],[Store ID]]), 'Stores Details'!B2408:B2427, 'Stores Details'!G2408:G2427, "") = "Inactive", "Yes", "No")</f>
        <v>No</v>
      </c>
      <c r="D2406" s="14" t="s">
        <v>67</v>
      </c>
      <c r="E2406" s="51">
        <v>45172</v>
      </c>
      <c r="F2406" s="14">
        <v>22</v>
      </c>
      <c r="G2406" s="17">
        <v>23176.560000000001</v>
      </c>
      <c r="H2406" s="27">
        <v>13777.72</v>
      </c>
      <c r="I2406">
        <f>YEAR(Table1[[#This Row],[Date]])</f>
        <v>2023</v>
      </c>
      <c r="J2406" t="str">
        <f>"Q" &amp; ROUNDUP(MONTH(Table1[[#This Row],[Date]])/3, 0) &amp; "'" &amp; RIGHT(YEAR(Table1[[#This Row],[Date]]), 2)</f>
        <v>Q3'23</v>
      </c>
      <c r="K2406" t="str">
        <f>VLOOKUP(Table1[[#This Row],[Store ID]],Table3[[Store ID]:[City]],4,FALSE)</f>
        <v>Portland</v>
      </c>
      <c r="L2406" t="str">
        <f>VLOOKUP(Table1[[#This Row],[Product Code]],Table4[[Product Code]:[Brand]],5,FALSE)</f>
        <v>VoltEdge</v>
      </c>
      <c r="M2406" t="str">
        <f>VLOOKUP(Table1[[#This Row],[Product Code]],Table4[[Product Code]:[Product Category]],3,FALSE)</f>
        <v>Accessories</v>
      </c>
      <c r="N2406" t="str">
        <f>_xlfn.XLOOKUP(Table1[[#This Row],[Product Code]],Table4[Product Code],Table4[Subcategory])</f>
        <v>Keyboards</v>
      </c>
    </row>
    <row r="2407" spans="2:14" x14ac:dyDescent="0.3">
      <c r="B2407" s="26" t="s">
        <v>22</v>
      </c>
      <c r="C2407" s="26" t="str">
        <f>IF(_xlfn.XLOOKUP(TRIM(Table1[[#This Row],[Store ID]]), 'Stores Details'!B2409:B2428, 'Stores Details'!G2409:G2428, "") = "Inactive", "Yes", "No")</f>
        <v>No</v>
      </c>
      <c r="D2407" s="14" t="s">
        <v>46</v>
      </c>
      <c r="E2407" s="51">
        <v>45501</v>
      </c>
      <c r="F2407" s="14">
        <v>11</v>
      </c>
      <c r="G2407" s="17">
        <v>9717.4</v>
      </c>
      <c r="H2407" s="27">
        <v>6649.39</v>
      </c>
      <c r="I2407">
        <f>YEAR(Table1[[#This Row],[Date]])</f>
        <v>2024</v>
      </c>
      <c r="J2407" t="str">
        <f>"Q" &amp; ROUNDUP(MONTH(Table1[[#This Row],[Date]])/3, 0) &amp; "'" &amp; RIGHT(YEAR(Table1[[#This Row],[Date]]), 2)</f>
        <v>Q3'24</v>
      </c>
      <c r="K2407" t="str">
        <f>VLOOKUP(Table1[[#This Row],[Store ID]],Table3[[Store ID]:[City]],4,FALSE)</f>
        <v>Detroit</v>
      </c>
      <c r="L2407" t="str">
        <f>VLOOKUP(Table1[[#This Row],[Product Code]],Table4[[Product Code]:[Brand]],5,FALSE)</f>
        <v>Bose</v>
      </c>
      <c r="M2407" t="str">
        <f>VLOOKUP(Table1[[#This Row],[Product Code]],Table4[[Product Code]:[Product Category]],3,FALSE)</f>
        <v>Headphones</v>
      </c>
      <c r="N2407" t="str">
        <f>_xlfn.XLOOKUP(Table1[[#This Row],[Product Code]],Table4[Product Code],Table4[Subcategory])</f>
        <v>Wireless Headphones</v>
      </c>
    </row>
    <row r="2408" spans="2:14" x14ac:dyDescent="0.3">
      <c r="B2408" s="26" t="s">
        <v>14</v>
      </c>
      <c r="C2408" s="26" t="str">
        <f>IF(_xlfn.XLOOKUP(TRIM(Table1[[#This Row],[Store ID]]), 'Stores Details'!B2410:B2429, 'Stores Details'!G2410:G2429, "") = "Inactive", "Yes", "No")</f>
        <v>No</v>
      </c>
      <c r="D2408" s="14" t="s">
        <v>43</v>
      </c>
      <c r="E2408" s="51">
        <v>45570</v>
      </c>
      <c r="F2408" s="14">
        <v>35</v>
      </c>
      <c r="G2408" s="17">
        <v>46587.45</v>
      </c>
      <c r="H2408" s="27">
        <v>28616.7</v>
      </c>
      <c r="I2408">
        <f>YEAR(Table1[[#This Row],[Date]])</f>
        <v>2024</v>
      </c>
      <c r="J2408" t="str">
        <f>"Q" &amp; ROUNDUP(MONTH(Table1[[#This Row],[Date]])/3, 0) &amp; "'" &amp; RIGHT(YEAR(Table1[[#This Row],[Date]]), 2)</f>
        <v>Q4'24</v>
      </c>
      <c r="K2408" t="str">
        <f>VLOOKUP(Table1[[#This Row],[Store ID]],Table3[[Store ID]:[City]],4,FALSE)</f>
        <v>Los Angeles</v>
      </c>
      <c r="L2408" t="str">
        <f>VLOOKUP(Table1[[#This Row],[Product Code]],Table4[[Product Code]:[Brand]],5,FALSE)</f>
        <v>Apple</v>
      </c>
      <c r="M2408" t="str">
        <f>VLOOKUP(Table1[[#This Row],[Product Code]],Table4[[Product Code]:[Product Category]],3,FALSE)</f>
        <v>Smart Gadgets</v>
      </c>
      <c r="N2408" t="str">
        <f>_xlfn.XLOOKUP(Table1[[#This Row],[Product Code]],Table4[Product Code],Table4[Subcategory])</f>
        <v>Smartwatches</v>
      </c>
    </row>
    <row r="2409" spans="2:14" x14ac:dyDescent="0.3">
      <c r="B2409" s="26" t="s">
        <v>27</v>
      </c>
      <c r="C2409" s="26" t="str">
        <f>IF(_xlfn.XLOOKUP(TRIM(Table1[[#This Row],[Store ID]]), 'Stores Details'!B2411:B2430, 'Stores Details'!G2411:G2430, "") = "Inactive", "Yes", "No")</f>
        <v>No</v>
      </c>
      <c r="D2409" s="14" t="s">
        <v>31</v>
      </c>
      <c r="E2409" s="51">
        <v>45600</v>
      </c>
      <c r="F2409" s="14">
        <v>29</v>
      </c>
      <c r="G2409" s="17">
        <v>17609.670000000002</v>
      </c>
      <c r="H2409" s="27">
        <v>10797.859999999999</v>
      </c>
      <c r="I2409">
        <f>YEAR(Table1[[#This Row],[Date]])</f>
        <v>2024</v>
      </c>
      <c r="J2409" t="str">
        <f>"Q" &amp; ROUNDUP(MONTH(Table1[[#This Row],[Date]])/3, 0) &amp; "'" &amp; RIGHT(YEAR(Table1[[#This Row],[Date]]), 2)</f>
        <v>Q4'24</v>
      </c>
      <c r="K2409" t="str">
        <f>VLOOKUP(Table1[[#This Row],[Store ID]],Table3[[Store ID]:[City]],4,FALSE)</f>
        <v>New York</v>
      </c>
      <c r="L2409" t="str">
        <f>VLOOKUP(Table1[[#This Row],[Product Code]],Table4[[Product Code]:[Brand]],5,FALSE)</f>
        <v>VoltEdge</v>
      </c>
      <c r="M2409" t="str">
        <f>VLOOKUP(Table1[[#This Row],[Product Code]],Table4[[Product Code]:[Product Category]],3,FALSE)</f>
        <v>Laptops</v>
      </c>
      <c r="N2409" t="str">
        <f>_xlfn.XLOOKUP(Table1[[#This Row],[Product Code]],Table4[Product Code],Table4[Subcategory])</f>
        <v>Ultrabooks</v>
      </c>
    </row>
    <row r="2410" spans="2:14" x14ac:dyDescent="0.3">
      <c r="B2410" s="26" t="s">
        <v>18</v>
      </c>
      <c r="C2410" s="26" t="str">
        <f>IF(_xlfn.XLOOKUP(TRIM(Table1[[#This Row],[Store ID]]), 'Stores Details'!B2412:B2431, 'Stores Details'!G2412:G2431, "") = "Inactive", "Yes", "No")</f>
        <v>No</v>
      </c>
      <c r="D2410" s="14" t="s">
        <v>45</v>
      </c>
      <c r="E2410" s="51">
        <v>45415</v>
      </c>
      <c r="F2410" s="14">
        <v>10</v>
      </c>
      <c r="G2410" s="17">
        <v>6718.5</v>
      </c>
      <c r="H2410" s="27">
        <v>5305.9000000000005</v>
      </c>
      <c r="I2410">
        <f>YEAR(Table1[[#This Row],[Date]])</f>
        <v>2024</v>
      </c>
      <c r="J2410" t="str">
        <f>"Q" &amp; ROUNDUP(MONTH(Table1[[#This Row],[Date]])/3, 0) &amp; "'" &amp; RIGHT(YEAR(Table1[[#This Row],[Date]]), 2)</f>
        <v>Q2'24</v>
      </c>
      <c r="K2410" t="str">
        <f>VLOOKUP(Table1[[#This Row],[Store ID]],Table3[[Store ID]:[City]],4,FALSE)</f>
        <v>Minneapolis</v>
      </c>
      <c r="L2410" t="str">
        <f>VLOOKUP(Table1[[#This Row],[Product Code]],Table4[[Product Code]:[Brand]],5,FALSE)</f>
        <v>VoltEdge</v>
      </c>
      <c r="M2410" t="str">
        <f>VLOOKUP(Table1[[#This Row],[Product Code]],Table4[[Product Code]:[Product Category]],3,FALSE)</f>
        <v>Accessories</v>
      </c>
      <c r="N2410" t="str">
        <f>_xlfn.XLOOKUP(Table1[[#This Row],[Product Code]],Table4[Product Code],Table4[Subcategory])</f>
        <v>Chargers</v>
      </c>
    </row>
    <row r="2411" spans="2:14" x14ac:dyDescent="0.3">
      <c r="B2411" s="26" t="s">
        <v>14</v>
      </c>
      <c r="C2411" s="26" t="str">
        <f>IF(_xlfn.XLOOKUP(TRIM(Table1[[#This Row],[Store ID]]), 'Stores Details'!B2413:B2432, 'Stores Details'!G2413:G2432, "") = "Inactive", "Yes", "No")</f>
        <v>No</v>
      </c>
      <c r="D2411" s="14" t="s">
        <v>55</v>
      </c>
      <c r="E2411" s="51">
        <v>45129</v>
      </c>
      <c r="F2411" s="14">
        <v>19</v>
      </c>
      <c r="G2411" s="17">
        <v>20020.11</v>
      </c>
      <c r="H2411" s="27">
        <v>12398.830000000002</v>
      </c>
      <c r="I2411">
        <f>YEAR(Table1[[#This Row],[Date]])</f>
        <v>2023</v>
      </c>
      <c r="J2411" t="str">
        <f>"Q" &amp; ROUNDUP(MONTH(Table1[[#This Row],[Date]])/3, 0) &amp; "'" &amp; RIGHT(YEAR(Table1[[#This Row],[Date]]), 2)</f>
        <v>Q3'23</v>
      </c>
      <c r="K2411" t="str">
        <f>VLOOKUP(Table1[[#This Row],[Store ID]],Table3[[Store ID]:[City]],4,FALSE)</f>
        <v>Los Angeles</v>
      </c>
      <c r="L2411" t="str">
        <f>VLOOKUP(Table1[[#This Row],[Product Code]],Table4[[Product Code]:[Brand]],5,FALSE)</f>
        <v>Sony</v>
      </c>
      <c r="M2411" t="str">
        <f>VLOOKUP(Table1[[#This Row],[Product Code]],Table4[[Product Code]:[Product Category]],3,FALSE)</f>
        <v>Smart Gadgets</v>
      </c>
      <c r="N2411" t="str">
        <f>_xlfn.XLOOKUP(Table1[[#This Row],[Product Code]],Table4[Product Code],Table4[Subcategory])</f>
        <v>Fitness Bands</v>
      </c>
    </row>
    <row r="2412" spans="2:14" x14ac:dyDescent="0.3">
      <c r="B2412" s="26" t="s">
        <v>21</v>
      </c>
      <c r="C2412" s="26" t="str">
        <f>IF(_xlfn.XLOOKUP(TRIM(Table1[[#This Row],[Store ID]]), 'Stores Details'!B2414:B2433, 'Stores Details'!G2414:G2433, "") = "Inactive", "Yes", "No")</f>
        <v>No</v>
      </c>
      <c r="D2412" s="14" t="s">
        <v>33</v>
      </c>
      <c r="E2412" s="51">
        <v>45475</v>
      </c>
      <c r="F2412" s="14">
        <v>6</v>
      </c>
      <c r="G2412" s="17">
        <v>1419.66</v>
      </c>
      <c r="H2412" s="27">
        <v>1099.02</v>
      </c>
      <c r="I2412">
        <f>YEAR(Table1[[#This Row],[Date]])</f>
        <v>2024</v>
      </c>
      <c r="J2412" t="str">
        <f>"Q" &amp; ROUNDUP(MONTH(Table1[[#This Row],[Date]])/3, 0) &amp; "'" &amp; RIGHT(YEAR(Table1[[#This Row],[Date]]), 2)</f>
        <v>Q3'24</v>
      </c>
      <c r="K2412" t="str">
        <f>VLOOKUP(Table1[[#This Row],[Store ID]],Table3[[Store ID]:[City]],4,FALSE)</f>
        <v>Raleigh</v>
      </c>
      <c r="L2412" t="str">
        <f>VLOOKUP(Table1[[#This Row],[Product Code]],Table4[[Product Code]:[Brand]],5,FALSE)</f>
        <v>VoltEdge</v>
      </c>
      <c r="M2412" t="str">
        <f>VLOOKUP(Table1[[#This Row],[Product Code]],Table4[[Product Code]:[Product Category]],3,FALSE)</f>
        <v>Headphones</v>
      </c>
      <c r="N2412" t="str">
        <f>_xlfn.XLOOKUP(Table1[[#This Row],[Product Code]],Table4[Product Code],Table4[Subcategory])</f>
        <v>Wired Headphones</v>
      </c>
    </row>
    <row r="2413" spans="2:14" x14ac:dyDescent="0.3">
      <c r="B2413" s="26" t="s">
        <v>14</v>
      </c>
      <c r="C2413" s="26" t="str">
        <f>IF(_xlfn.XLOOKUP(TRIM(Table1[[#This Row],[Store ID]]), 'Stores Details'!B2415:B2434, 'Stores Details'!G2415:G2434, "") = "Inactive", "Yes", "No")</f>
        <v>No</v>
      </c>
      <c r="D2413" s="14" t="s">
        <v>47</v>
      </c>
      <c r="E2413" s="51">
        <v>45424</v>
      </c>
      <c r="F2413" s="14">
        <v>4</v>
      </c>
      <c r="G2413" s="17">
        <v>5324.92</v>
      </c>
      <c r="H2413" s="27">
        <v>3322.84</v>
      </c>
      <c r="I2413">
        <f>YEAR(Table1[[#This Row],[Date]])</f>
        <v>2024</v>
      </c>
      <c r="J2413" t="str">
        <f>"Q" &amp; ROUNDUP(MONTH(Table1[[#This Row],[Date]])/3, 0) &amp; "'" &amp; RIGHT(YEAR(Table1[[#This Row],[Date]]), 2)</f>
        <v>Q2'24</v>
      </c>
      <c r="K2413" t="str">
        <f>VLOOKUP(Table1[[#This Row],[Store ID]],Table3[[Store ID]:[City]],4,FALSE)</f>
        <v>Los Angeles</v>
      </c>
      <c r="L2413" t="str">
        <f>VLOOKUP(Table1[[#This Row],[Product Code]],Table4[[Product Code]:[Brand]],5,FALSE)</f>
        <v>Sony</v>
      </c>
      <c r="M2413" t="str">
        <f>VLOOKUP(Table1[[#This Row],[Product Code]],Table4[[Product Code]:[Product Category]],3,FALSE)</f>
        <v>Accessories</v>
      </c>
      <c r="N2413" t="str">
        <f>_xlfn.XLOOKUP(Table1[[#This Row],[Product Code]],Table4[Product Code],Table4[Subcategory])</f>
        <v>Keyboards</v>
      </c>
    </row>
    <row r="2414" spans="2:14" x14ac:dyDescent="0.3">
      <c r="B2414" s="26" t="s">
        <v>14</v>
      </c>
      <c r="C2414" s="26" t="str">
        <f>IF(_xlfn.XLOOKUP(TRIM(Table1[[#This Row],[Store ID]]), 'Stores Details'!B2416:B2435, 'Stores Details'!G2416:G2435, "") = "Inactive", "Yes", "No")</f>
        <v>No</v>
      </c>
      <c r="D2414" s="14" t="s">
        <v>53</v>
      </c>
      <c r="E2414" s="51">
        <v>44931</v>
      </c>
      <c r="F2414" s="14">
        <v>16</v>
      </c>
      <c r="G2414" s="17">
        <v>1276.96</v>
      </c>
      <c r="H2414" s="27">
        <v>1024.32</v>
      </c>
      <c r="I2414">
        <f>YEAR(Table1[[#This Row],[Date]])</f>
        <v>2023</v>
      </c>
      <c r="J2414" t="str">
        <f>"Q" &amp; ROUNDUP(MONTH(Table1[[#This Row],[Date]])/3, 0) &amp; "'" &amp; RIGHT(YEAR(Table1[[#This Row],[Date]]), 2)</f>
        <v>Q1'23</v>
      </c>
      <c r="K2414" t="str">
        <f>VLOOKUP(Table1[[#This Row],[Store ID]],Table3[[Store ID]:[City]],4,FALSE)</f>
        <v>Los Angeles</v>
      </c>
      <c r="L2414" t="str">
        <f>VLOOKUP(Table1[[#This Row],[Product Code]],Table4[[Product Code]:[Brand]],5,FALSE)</f>
        <v>HP</v>
      </c>
      <c r="M2414" t="str">
        <f>VLOOKUP(Table1[[#This Row],[Product Code]],Table4[[Product Code]:[Product Category]],3,FALSE)</f>
        <v>Laptops</v>
      </c>
      <c r="N2414" t="str">
        <f>_xlfn.XLOOKUP(Table1[[#This Row],[Product Code]],Table4[Product Code],Table4[Subcategory])</f>
        <v>Ultrabooks</v>
      </c>
    </row>
    <row r="2415" spans="2:14" x14ac:dyDescent="0.3">
      <c r="B2415" s="26" t="s">
        <v>27</v>
      </c>
      <c r="C2415" s="26" t="str">
        <f>IF(_xlfn.XLOOKUP(TRIM(Table1[[#This Row],[Store ID]]), 'Stores Details'!B2417:B2436, 'Stores Details'!G2417:G2436, "") = "Inactive", "Yes", "No")</f>
        <v>No</v>
      </c>
      <c r="D2415" s="14" t="s">
        <v>33</v>
      </c>
      <c r="E2415" s="51">
        <v>45616</v>
      </c>
      <c r="F2415" s="14">
        <v>34</v>
      </c>
      <c r="G2415" s="17">
        <v>8044.7400000000007</v>
      </c>
      <c r="H2415" s="27">
        <v>6227.78</v>
      </c>
      <c r="I2415">
        <f>YEAR(Table1[[#This Row],[Date]])</f>
        <v>2024</v>
      </c>
      <c r="J2415" t="str">
        <f>"Q" &amp; ROUNDUP(MONTH(Table1[[#This Row],[Date]])/3, 0) &amp; "'" &amp; RIGHT(YEAR(Table1[[#This Row],[Date]]), 2)</f>
        <v>Q4'24</v>
      </c>
      <c r="K2415" t="str">
        <f>VLOOKUP(Table1[[#This Row],[Store ID]],Table3[[Store ID]:[City]],4,FALSE)</f>
        <v>New York</v>
      </c>
      <c r="L2415" t="str">
        <f>VLOOKUP(Table1[[#This Row],[Product Code]],Table4[[Product Code]:[Brand]],5,FALSE)</f>
        <v>VoltEdge</v>
      </c>
      <c r="M2415" t="str">
        <f>VLOOKUP(Table1[[#This Row],[Product Code]],Table4[[Product Code]:[Product Category]],3,FALSE)</f>
        <v>Headphones</v>
      </c>
      <c r="N2415" t="str">
        <f>_xlfn.XLOOKUP(Table1[[#This Row],[Product Code]],Table4[Product Code],Table4[Subcategory])</f>
        <v>Wired Headphones</v>
      </c>
    </row>
    <row r="2416" spans="2:14" x14ac:dyDescent="0.3">
      <c r="B2416" s="26" t="s">
        <v>17</v>
      </c>
      <c r="C2416" s="26" t="str">
        <f>IF(_xlfn.XLOOKUP(TRIM(Table1[[#This Row],[Store ID]]), 'Stores Details'!B2418:B2437, 'Stores Details'!G2418:G2437, "") = "Inactive", "Yes", "No")</f>
        <v>No</v>
      </c>
      <c r="D2416" s="14" t="s">
        <v>43</v>
      </c>
      <c r="E2416" s="51">
        <v>45446</v>
      </c>
      <c r="F2416" s="14">
        <v>3</v>
      </c>
      <c r="G2416" s="17">
        <v>3993.21</v>
      </c>
      <c r="H2416" s="27">
        <v>2452.86</v>
      </c>
      <c r="I2416">
        <f>YEAR(Table1[[#This Row],[Date]])</f>
        <v>2024</v>
      </c>
      <c r="J2416" t="str">
        <f>"Q" &amp; ROUNDUP(MONTH(Table1[[#This Row],[Date]])/3, 0) &amp; "'" &amp; RIGHT(YEAR(Table1[[#This Row],[Date]]), 2)</f>
        <v>Q2'24</v>
      </c>
      <c r="K2416" t="str">
        <f>VLOOKUP(Table1[[#This Row],[Store ID]],Table3[[Store ID]:[City]],4,FALSE)</f>
        <v>Richmond</v>
      </c>
      <c r="L2416" t="str">
        <f>VLOOKUP(Table1[[#This Row],[Product Code]],Table4[[Product Code]:[Brand]],5,FALSE)</f>
        <v>Apple</v>
      </c>
      <c r="M2416" t="str">
        <f>VLOOKUP(Table1[[#This Row],[Product Code]],Table4[[Product Code]:[Product Category]],3,FALSE)</f>
        <v>Smart Gadgets</v>
      </c>
      <c r="N2416" t="str">
        <f>_xlfn.XLOOKUP(Table1[[#This Row],[Product Code]],Table4[Product Code],Table4[Subcategory])</f>
        <v>Smartwatches</v>
      </c>
    </row>
    <row r="2417" spans="2:14" x14ac:dyDescent="0.3">
      <c r="B2417" s="26" t="s">
        <v>26</v>
      </c>
      <c r="C2417" s="26" t="str">
        <f>IF(_xlfn.XLOOKUP(TRIM(Table1[[#This Row],[Store ID]]), 'Stores Details'!B2419:B2438, 'Stores Details'!G2419:G2438, "") = "Inactive", "Yes", "No")</f>
        <v>No</v>
      </c>
      <c r="D2417" s="14" t="s">
        <v>44</v>
      </c>
      <c r="E2417" s="51">
        <v>45554</v>
      </c>
      <c r="F2417" s="14">
        <v>4</v>
      </c>
      <c r="G2417" s="17">
        <v>3788.2</v>
      </c>
      <c r="H2417" s="27">
        <v>2669.52</v>
      </c>
      <c r="I2417">
        <f>YEAR(Table1[[#This Row],[Date]])</f>
        <v>2024</v>
      </c>
      <c r="J2417" t="str">
        <f>"Q" &amp; ROUNDUP(MONTH(Table1[[#This Row],[Date]])/3, 0) &amp; "'" &amp; RIGHT(YEAR(Table1[[#This Row],[Date]]), 2)</f>
        <v>Q3'24</v>
      </c>
      <c r="K2417" t="str">
        <f>VLOOKUP(Table1[[#This Row],[Store ID]],Table3[[Store ID]:[City]],4,FALSE)</f>
        <v>Philadelphia</v>
      </c>
      <c r="L2417" t="str">
        <f>VLOOKUP(Table1[[#This Row],[Product Code]],Table4[[Product Code]:[Brand]],5,FALSE)</f>
        <v>Bose</v>
      </c>
      <c r="M2417" t="str">
        <f>VLOOKUP(Table1[[#This Row],[Product Code]],Table4[[Product Code]:[Product Category]],3,FALSE)</f>
        <v>Accessories</v>
      </c>
      <c r="N2417" t="str">
        <f>_xlfn.XLOOKUP(Table1[[#This Row],[Product Code]],Table4[Product Code],Table4[Subcategory])</f>
        <v>Keyboards</v>
      </c>
    </row>
    <row r="2418" spans="2:14" x14ac:dyDescent="0.3">
      <c r="B2418" s="26" t="s">
        <v>26</v>
      </c>
      <c r="C2418" s="26" t="str">
        <f>IF(_xlfn.XLOOKUP(TRIM(Table1[[#This Row],[Store ID]]), 'Stores Details'!B2420:B2439, 'Stores Details'!G2420:G2439, "") = "Inactive", "Yes", "No")</f>
        <v>No</v>
      </c>
      <c r="D2418" s="14" t="s">
        <v>67</v>
      </c>
      <c r="E2418" s="51">
        <v>45050</v>
      </c>
      <c r="F2418" s="14">
        <v>22</v>
      </c>
      <c r="G2418" s="17">
        <v>23176.560000000001</v>
      </c>
      <c r="H2418" s="27">
        <v>13777.72</v>
      </c>
      <c r="I2418">
        <f>YEAR(Table1[[#This Row],[Date]])</f>
        <v>2023</v>
      </c>
      <c r="J2418" t="str">
        <f>"Q" &amp; ROUNDUP(MONTH(Table1[[#This Row],[Date]])/3, 0) &amp; "'" &amp; RIGHT(YEAR(Table1[[#This Row],[Date]]), 2)</f>
        <v>Q2'23</v>
      </c>
      <c r="K2418" t="str">
        <f>VLOOKUP(Table1[[#This Row],[Store ID]],Table3[[Store ID]:[City]],4,FALSE)</f>
        <v>Philadelphia</v>
      </c>
      <c r="L2418" t="str">
        <f>VLOOKUP(Table1[[#This Row],[Product Code]],Table4[[Product Code]:[Brand]],5,FALSE)</f>
        <v>VoltEdge</v>
      </c>
      <c r="M2418" t="str">
        <f>VLOOKUP(Table1[[#This Row],[Product Code]],Table4[[Product Code]:[Product Category]],3,FALSE)</f>
        <v>Accessories</v>
      </c>
      <c r="N2418" t="str">
        <f>_xlfn.XLOOKUP(Table1[[#This Row],[Product Code]],Table4[Product Code],Table4[Subcategory])</f>
        <v>Keyboards</v>
      </c>
    </row>
    <row r="2419" spans="2:14" x14ac:dyDescent="0.3">
      <c r="B2419" s="26" t="s">
        <v>20</v>
      </c>
      <c r="C2419" s="26" t="str">
        <f>IF(_xlfn.XLOOKUP(TRIM(Table1[[#This Row],[Store ID]]), 'Stores Details'!B2421:B2440, 'Stores Details'!G2421:G2440, "") = "Inactive", "Yes", "No")</f>
        <v>No</v>
      </c>
      <c r="D2419" s="14" t="s">
        <v>15</v>
      </c>
      <c r="E2419" s="51">
        <v>45547</v>
      </c>
      <c r="F2419" s="14">
        <v>19</v>
      </c>
      <c r="G2419" s="17">
        <v>10685.789999999999</v>
      </c>
      <c r="H2419" s="27">
        <v>8159.17</v>
      </c>
      <c r="I2419">
        <f>YEAR(Table1[[#This Row],[Date]])</f>
        <v>2024</v>
      </c>
      <c r="J2419" t="str">
        <f>"Q" &amp; ROUNDUP(MONTH(Table1[[#This Row],[Date]])/3, 0) &amp; "'" &amp; RIGHT(YEAR(Table1[[#This Row],[Date]]), 2)</f>
        <v>Q3'24</v>
      </c>
      <c r="K2419" t="str">
        <f>VLOOKUP(Table1[[#This Row],[Store ID]],Table3[[Store ID]:[City]],4,FALSE)</f>
        <v>Denver</v>
      </c>
      <c r="L2419" t="str">
        <f>VLOOKUP(Table1[[#This Row],[Product Code]],Table4[[Product Code]:[Brand]],5,FALSE)</f>
        <v>Bose</v>
      </c>
      <c r="M2419" t="str">
        <f>VLOOKUP(Table1[[#This Row],[Product Code]],Table4[[Product Code]:[Product Category]],3,FALSE)</f>
        <v>Accessories</v>
      </c>
      <c r="N2419" t="str">
        <f>_xlfn.XLOOKUP(Table1[[#This Row],[Product Code]],Table4[Product Code],Table4[Subcategory])</f>
        <v>Mice</v>
      </c>
    </row>
    <row r="2420" spans="2:14" x14ac:dyDescent="0.3">
      <c r="B2420" s="26" t="s">
        <v>14</v>
      </c>
      <c r="C2420" s="26" t="str">
        <f>IF(_xlfn.XLOOKUP(TRIM(Table1[[#This Row],[Store ID]]), 'Stores Details'!B2422:B2441, 'Stores Details'!G2422:G2441, "") = "Inactive", "Yes", "No")</f>
        <v>No</v>
      </c>
      <c r="D2420" s="14" t="s">
        <v>78</v>
      </c>
      <c r="E2420" s="51">
        <v>44931</v>
      </c>
      <c r="F2420" s="14">
        <v>28</v>
      </c>
      <c r="G2420" s="17">
        <v>3756.2000000000003</v>
      </c>
      <c r="H2420" s="27">
        <v>3102.96</v>
      </c>
      <c r="I2420">
        <f>YEAR(Table1[[#This Row],[Date]])</f>
        <v>2023</v>
      </c>
      <c r="J2420" t="str">
        <f>"Q" &amp; ROUNDUP(MONTH(Table1[[#This Row],[Date]])/3, 0) &amp; "'" &amp; RIGHT(YEAR(Table1[[#This Row],[Date]]), 2)</f>
        <v>Q1'23</v>
      </c>
      <c r="K2420" t="str">
        <f>VLOOKUP(Table1[[#This Row],[Store ID]],Table3[[Store ID]:[City]],4,FALSE)</f>
        <v>Los Angeles</v>
      </c>
      <c r="L2420" t="str">
        <f>VLOOKUP(Table1[[#This Row],[Product Code]],Table4[[Product Code]:[Brand]],5,FALSE)</f>
        <v>VoltEdge</v>
      </c>
      <c r="M2420" t="str">
        <f>VLOOKUP(Table1[[#This Row],[Product Code]],Table4[[Product Code]:[Product Category]],3,FALSE)</f>
        <v>Accessories</v>
      </c>
      <c r="N2420" t="str">
        <f>_xlfn.XLOOKUP(Table1[[#This Row],[Product Code]],Table4[Product Code],Table4[Subcategory])</f>
        <v>Laptop Sleeves</v>
      </c>
    </row>
    <row r="2421" spans="2:14" x14ac:dyDescent="0.3">
      <c r="B2421" s="26" t="s">
        <v>14</v>
      </c>
      <c r="C2421" s="26" t="str">
        <f>IF(_xlfn.XLOOKUP(TRIM(Table1[[#This Row],[Store ID]]), 'Stores Details'!B2423:B2442, 'Stores Details'!G2423:G2442, "") = "Inactive", "Yes", "No")</f>
        <v>No</v>
      </c>
      <c r="D2421" s="14" t="s">
        <v>52</v>
      </c>
      <c r="E2421" s="51">
        <v>44981</v>
      </c>
      <c r="F2421" s="14">
        <v>24</v>
      </c>
      <c r="G2421" s="17">
        <v>6470.88</v>
      </c>
      <c r="H2421" s="27">
        <v>3933.3599999999997</v>
      </c>
      <c r="I2421">
        <f>YEAR(Table1[[#This Row],[Date]])</f>
        <v>2023</v>
      </c>
      <c r="J2421" t="str">
        <f>"Q" &amp; ROUNDUP(MONTH(Table1[[#This Row],[Date]])/3, 0) &amp; "'" &amp; RIGHT(YEAR(Table1[[#This Row],[Date]]), 2)</f>
        <v>Q1'23</v>
      </c>
      <c r="K2421" t="str">
        <f>VLOOKUP(Table1[[#This Row],[Store ID]],Table3[[Store ID]:[City]],4,FALSE)</f>
        <v>Los Angeles</v>
      </c>
      <c r="L2421" t="str">
        <f>VLOOKUP(Table1[[#This Row],[Product Code]],Table4[[Product Code]:[Brand]],5,FALSE)</f>
        <v>ASUS</v>
      </c>
      <c r="M2421" t="str">
        <f>VLOOKUP(Table1[[#This Row],[Product Code]],Table4[[Product Code]:[Product Category]],3,FALSE)</f>
        <v>Accessories</v>
      </c>
      <c r="N2421" t="str">
        <f>_xlfn.XLOOKUP(Table1[[#This Row],[Product Code]],Table4[Product Code],Table4[Subcategory])</f>
        <v>Chargers</v>
      </c>
    </row>
    <row r="2422" spans="2:14" x14ac:dyDescent="0.3">
      <c r="B2422" s="26" t="s">
        <v>19</v>
      </c>
      <c r="C2422" s="26" t="str">
        <f>IF(_xlfn.XLOOKUP(TRIM(Table1[[#This Row],[Store ID]]), 'Stores Details'!B2424:B2443, 'Stores Details'!G2424:G2443, "") = "Inactive", "Yes", "No")</f>
        <v>No</v>
      </c>
      <c r="D2422" s="14" t="s">
        <v>34</v>
      </c>
      <c r="E2422" s="51">
        <v>45484</v>
      </c>
      <c r="F2422" s="14">
        <v>1</v>
      </c>
      <c r="G2422" s="17">
        <v>323.14999999999998</v>
      </c>
      <c r="H2422" s="27">
        <v>199.86</v>
      </c>
      <c r="I2422">
        <f>YEAR(Table1[[#This Row],[Date]])</f>
        <v>2024</v>
      </c>
      <c r="J2422" t="str">
        <f>"Q" &amp; ROUNDUP(MONTH(Table1[[#This Row],[Date]])/3, 0) &amp; "'" &amp; RIGHT(YEAR(Table1[[#This Row],[Date]]), 2)</f>
        <v>Q3'24</v>
      </c>
      <c r="K2422" t="str">
        <f>VLOOKUP(Table1[[#This Row],[Store ID]],Table3[[Store ID]:[City]],4,FALSE)</f>
        <v>Honolulu</v>
      </c>
      <c r="L2422" t="str">
        <f>VLOOKUP(Table1[[#This Row],[Product Code]],Table4[[Product Code]:[Brand]],5,FALSE)</f>
        <v>Samsung</v>
      </c>
      <c r="M2422" t="str">
        <f>VLOOKUP(Table1[[#This Row],[Product Code]],Table4[[Product Code]:[Product Category]],3,FALSE)</f>
        <v>Gaming Consoles</v>
      </c>
      <c r="N2422" t="str">
        <f>_xlfn.XLOOKUP(Table1[[#This Row],[Product Code]],Table4[Product Code],Table4[Subcategory])</f>
        <v>Game Consoles</v>
      </c>
    </row>
    <row r="2423" spans="2:14" x14ac:dyDescent="0.3">
      <c r="B2423" s="26" t="s">
        <v>23</v>
      </c>
      <c r="C2423" s="26" t="str">
        <f>IF(_xlfn.XLOOKUP(TRIM(Table1[[#This Row],[Store ID]]), 'Stores Details'!B2425:B2444, 'Stores Details'!G2425:G2444, "") = "Inactive", "Yes", "No")</f>
        <v>No</v>
      </c>
      <c r="D2423" s="14" t="s">
        <v>54</v>
      </c>
      <c r="E2423" s="51">
        <v>44992</v>
      </c>
      <c r="F2423" s="14">
        <v>16</v>
      </c>
      <c r="G2423" s="17">
        <v>22448.16</v>
      </c>
      <c r="H2423" s="27">
        <v>14248.8</v>
      </c>
      <c r="I2423">
        <f>YEAR(Table1[[#This Row],[Date]])</f>
        <v>2023</v>
      </c>
      <c r="J2423" t="str">
        <f>"Q" &amp; ROUNDUP(MONTH(Table1[[#This Row],[Date]])/3, 0) &amp; "'" &amp; RIGHT(YEAR(Table1[[#This Row],[Date]]), 2)</f>
        <v>Q1'23</v>
      </c>
      <c r="K2423" t="str">
        <f>VLOOKUP(Table1[[#This Row],[Store ID]],Table3[[Store ID]:[City]],4,FALSE)</f>
        <v>San Francisco</v>
      </c>
      <c r="L2423" t="str">
        <f>VLOOKUP(Table1[[#This Row],[Product Code]],Table4[[Product Code]:[Brand]],5,FALSE)</f>
        <v>Apple</v>
      </c>
      <c r="M2423" t="str">
        <f>VLOOKUP(Table1[[#This Row],[Product Code]],Table4[[Product Code]:[Product Category]],3,FALSE)</f>
        <v>Gaming Consoles</v>
      </c>
      <c r="N2423" t="str">
        <f>_xlfn.XLOOKUP(Table1[[#This Row],[Product Code]],Table4[Product Code],Table4[Subcategory])</f>
        <v>Game Consoles</v>
      </c>
    </row>
    <row r="2424" spans="2:14" x14ac:dyDescent="0.3">
      <c r="B2424" s="26" t="s">
        <v>16</v>
      </c>
      <c r="C2424" s="26" t="str">
        <f>IF(_xlfn.XLOOKUP(TRIM(Table1[[#This Row],[Store ID]]), 'Stores Details'!B2426:B2445, 'Stores Details'!G2426:G2445, "") = "Inactive", "Yes", "No")</f>
        <v>No</v>
      </c>
      <c r="D2424" s="14" t="s">
        <v>40</v>
      </c>
      <c r="E2424" s="51">
        <v>45615</v>
      </c>
      <c r="F2424" s="14">
        <v>22</v>
      </c>
      <c r="G2424" s="17">
        <v>29783.379999999997</v>
      </c>
      <c r="H2424" s="27">
        <v>21438.120000000003</v>
      </c>
      <c r="I2424">
        <f>YEAR(Table1[[#This Row],[Date]])</f>
        <v>2024</v>
      </c>
      <c r="J2424" t="str">
        <f>"Q" &amp; ROUNDUP(MONTH(Table1[[#This Row],[Date]])/3, 0) &amp; "'" &amp; RIGHT(YEAR(Table1[[#This Row],[Date]]), 2)</f>
        <v>Q4'24</v>
      </c>
      <c r="K2424" t="str">
        <f>VLOOKUP(Table1[[#This Row],[Store ID]],Table3[[Store ID]:[City]],4,FALSE)</f>
        <v>Chicago</v>
      </c>
      <c r="L2424" t="str">
        <f>VLOOKUP(Table1[[#This Row],[Product Code]],Table4[[Product Code]:[Brand]],5,FALSE)</f>
        <v>HP</v>
      </c>
      <c r="M2424" t="str">
        <f>VLOOKUP(Table1[[#This Row],[Product Code]],Table4[[Product Code]:[Product Category]],3,FALSE)</f>
        <v>Gaming Consoles</v>
      </c>
      <c r="N2424" t="str">
        <f>_xlfn.XLOOKUP(Table1[[#This Row],[Product Code]],Table4[Product Code],Table4[Subcategory])</f>
        <v>Game Consoles</v>
      </c>
    </row>
    <row r="2425" spans="2:14" x14ac:dyDescent="0.3">
      <c r="B2425" s="26" t="s">
        <v>16</v>
      </c>
      <c r="C2425" s="26" t="str">
        <f>IF(_xlfn.XLOOKUP(TRIM(Table1[[#This Row],[Store ID]]), 'Stores Details'!B2427:B2446, 'Stores Details'!G2427:G2446, "") = "Inactive", "Yes", "No")</f>
        <v>No</v>
      </c>
      <c r="D2425" s="14" t="s">
        <v>34</v>
      </c>
      <c r="E2425" s="51">
        <v>45583</v>
      </c>
      <c r="F2425" s="14">
        <v>22</v>
      </c>
      <c r="G2425" s="17">
        <v>7109.2999999999993</v>
      </c>
      <c r="H2425" s="27">
        <v>4396.92</v>
      </c>
      <c r="I2425">
        <f>YEAR(Table1[[#This Row],[Date]])</f>
        <v>2024</v>
      </c>
      <c r="J2425" t="str">
        <f>"Q" &amp; ROUNDUP(MONTH(Table1[[#This Row],[Date]])/3, 0) &amp; "'" &amp; RIGHT(YEAR(Table1[[#This Row],[Date]]), 2)</f>
        <v>Q4'24</v>
      </c>
      <c r="K2425" t="str">
        <f>VLOOKUP(Table1[[#This Row],[Store ID]],Table3[[Store ID]:[City]],4,FALSE)</f>
        <v>Chicago</v>
      </c>
      <c r="L2425" t="str">
        <f>VLOOKUP(Table1[[#This Row],[Product Code]],Table4[[Product Code]:[Brand]],5,FALSE)</f>
        <v>Samsung</v>
      </c>
      <c r="M2425" t="str">
        <f>VLOOKUP(Table1[[#This Row],[Product Code]],Table4[[Product Code]:[Product Category]],3,FALSE)</f>
        <v>Gaming Consoles</v>
      </c>
      <c r="N2425" t="str">
        <f>_xlfn.XLOOKUP(Table1[[#This Row],[Product Code]],Table4[Product Code],Table4[Subcategory])</f>
        <v>Game Consoles</v>
      </c>
    </row>
    <row r="2426" spans="2:14" x14ac:dyDescent="0.3">
      <c r="B2426" s="26" t="s">
        <v>17</v>
      </c>
      <c r="C2426" s="26" t="str">
        <f>IF(_xlfn.XLOOKUP(TRIM(Table1[[#This Row],[Store ID]]), 'Stores Details'!B2428:B2447, 'Stores Details'!G2428:G2447, "") = "Inactive", "Yes", "No")</f>
        <v>No</v>
      </c>
      <c r="D2426" s="14" t="s">
        <v>37</v>
      </c>
      <c r="E2426" s="51">
        <v>45605</v>
      </c>
      <c r="F2426" s="14">
        <v>34</v>
      </c>
      <c r="G2426" s="17">
        <v>50029.64</v>
      </c>
      <c r="H2426" s="27">
        <v>33852.1</v>
      </c>
      <c r="I2426">
        <f>YEAR(Table1[[#This Row],[Date]])</f>
        <v>2024</v>
      </c>
      <c r="J2426" t="str">
        <f>"Q" &amp; ROUNDUP(MONTH(Table1[[#This Row],[Date]])/3, 0) &amp; "'" &amp; RIGHT(YEAR(Table1[[#This Row],[Date]]), 2)</f>
        <v>Q4'24</v>
      </c>
      <c r="K2426" t="str">
        <f>VLOOKUP(Table1[[#This Row],[Store ID]],Table3[[Store ID]:[City]],4,FALSE)</f>
        <v>Richmond</v>
      </c>
      <c r="L2426" t="str">
        <f>VLOOKUP(Table1[[#This Row],[Product Code]],Table4[[Product Code]:[Brand]],5,FALSE)</f>
        <v>VoltEdge</v>
      </c>
      <c r="M2426" t="str">
        <f>VLOOKUP(Table1[[#This Row],[Product Code]],Table4[[Product Code]:[Product Category]],3,FALSE)</f>
        <v>Smart Gadgets</v>
      </c>
      <c r="N2426" t="str">
        <f>_xlfn.XLOOKUP(Table1[[#This Row],[Product Code]],Table4[Product Code],Table4[Subcategory])</f>
        <v>Fitness Bands</v>
      </c>
    </row>
    <row r="2427" spans="2:14" x14ac:dyDescent="0.3">
      <c r="B2427" s="26" t="s">
        <v>16</v>
      </c>
      <c r="C2427" s="26" t="str">
        <f>IF(_xlfn.XLOOKUP(TRIM(Table1[[#This Row],[Store ID]]), 'Stores Details'!B2429:B2448, 'Stores Details'!G2429:G2448, "") = "Inactive", "Yes", "No")</f>
        <v>No</v>
      </c>
      <c r="D2427" s="14" t="s">
        <v>64</v>
      </c>
      <c r="E2427" s="51">
        <v>45147</v>
      </c>
      <c r="F2427" s="14">
        <v>11</v>
      </c>
      <c r="G2427" s="17">
        <v>3752.8700000000003</v>
      </c>
      <c r="H2427" s="27">
        <v>2238.17</v>
      </c>
      <c r="I2427">
        <f>YEAR(Table1[[#This Row],[Date]])</f>
        <v>2023</v>
      </c>
      <c r="J2427" t="str">
        <f>"Q" &amp; ROUNDUP(MONTH(Table1[[#This Row],[Date]])/3, 0) &amp; "'" &amp; RIGHT(YEAR(Table1[[#This Row],[Date]]), 2)</f>
        <v>Q3'23</v>
      </c>
      <c r="K2427" t="str">
        <f>VLOOKUP(Table1[[#This Row],[Store ID]],Table3[[Store ID]:[City]],4,FALSE)</f>
        <v>Chicago</v>
      </c>
      <c r="L2427" t="str">
        <f>VLOOKUP(Table1[[#This Row],[Product Code]],Table4[[Product Code]:[Brand]],5,FALSE)</f>
        <v>VoltEdge</v>
      </c>
      <c r="M2427" t="str">
        <f>VLOOKUP(Table1[[#This Row],[Product Code]],Table4[[Product Code]:[Product Category]],3,FALSE)</f>
        <v>Accessories</v>
      </c>
      <c r="N2427" t="str">
        <f>_xlfn.XLOOKUP(Table1[[#This Row],[Product Code]],Table4[Product Code],Table4[Subcategory])</f>
        <v>Keyboards</v>
      </c>
    </row>
    <row r="2428" spans="2:14" x14ac:dyDescent="0.3">
      <c r="B2428" s="26" t="s">
        <v>24</v>
      </c>
      <c r="C2428" s="26" t="str">
        <f>IF(_xlfn.XLOOKUP(TRIM(Table1[[#This Row],[Store ID]]), 'Stores Details'!B2430:B2449, 'Stores Details'!G2430:G2449, "") = "Inactive", "Yes", "No")</f>
        <v>No</v>
      </c>
      <c r="D2428" s="14" t="s">
        <v>37</v>
      </c>
      <c r="E2428" s="51">
        <v>45487</v>
      </c>
      <c r="F2428" s="14">
        <v>1</v>
      </c>
      <c r="G2428" s="17">
        <v>1471.46</v>
      </c>
      <c r="H2428" s="27">
        <v>995.65</v>
      </c>
      <c r="I2428">
        <f>YEAR(Table1[[#This Row],[Date]])</f>
        <v>2024</v>
      </c>
      <c r="J2428" t="str">
        <f>"Q" &amp; ROUNDUP(MONTH(Table1[[#This Row],[Date]])/3, 0) &amp; "'" &amp; RIGHT(YEAR(Table1[[#This Row],[Date]]), 2)</f>
        <v>Q3'24</v>
      </c>
      <c r="K2428" t="str">
        <f>VLOOKUP(Table1[[#This Row],[Store ID]],Table3[[Store ID]:[City]],4,FALSE)</f>
        <v>Atlanta</v>
      </c>
      <c r="L2428" t="str">
        <f>VLOOKUP(Table1[[#This Row],[Product Code]],Table4[[Product Code]:[Brand]],5,FALSE)</f>
        <v>VoltEdge</v>
      </c>
      <c r="M2428" t="str">
        <f>VLOOKUP(Table1[[#This Row],[Product Code]],Table4[[Product Code]:[Product Category]],3,FALSE)</f>
        <v>Smart Gadgets</v>
      </c>
      <c r="N2428" t="str">
        <f>_xlfn.XLOOKUP(Table1[[#This Row],[Product Code]],Table4[Product Code],Table4[Subcategory])</f>
        <v>Fitness Bands</v>
      </c>
    </row>
    <row r="2429" spans="2:14" x14ac:dyDescent="0.3">
      <c r="B2429" s="26" t="s">
        <v>14</v>
      </c>
      <c r="C2429" s="26" t="str">
        <f>IF(_xlfn.XLOOKUP(TRIM(Table1[[#This Row],[Store ID]]), 'Stores Details'!B2431:B2450, 'Stores Details'!G2431:G2450, "") = "Inactive", "Yes", "No")</f>
        <v>No</v>
      </c>
      <c r="D2429" s="14" t="s">
        <v>59</v>
      </c>
      <c r="E2429" s="51">
        <v>44976</v>
      </c>
      <c r="F2429" s="14">
        <v>23</v>
      </c>
      <c r="G2429" s="17">
        <v>4494.8900000000003</v>
      </c>
      <c r="H2429" s="27">
        <v>3356.85</v>
      </c>
      <c r="I2429">
        <f>YEAR(Table1[[#This Row],[Date]])</f>
        <v>2023</v>
      </c>
      <c r="J2429" t="str">
        <f>"Q" &amp; ROUNDUP(MONTH(Table1[[#This Row],[Date]])/3, 0) &amp; "'" &amp; RIGHT(YEAR(Table1[[#This Row],[Date]]), 2)</f>
        <v>Q1'23</v>
      </c>
      <c r="K2429" t="str">
        <f>VLOOKUP(Table1[[#This Row],[Store ID]],Table3[[Store ID]:[City]],4,FALSE)</f>
        <v>Los Angeles</v>
      </c>
      <c r="L2429" t="str">
        <f>VLOOKUP(Table1[[#This Row],[Product Code]],Table4[[Product Code]:[Brand]],5,FALSE)</f>
        <v>ASUS</v>
      </c>
      <c r="M2429" t="str">
        <f>VLOOKUP(Table1[[#This Row],[Product Code]],Table4[[Product Code]:[Product Category]],3,FALSE)</f>
        <v>Headphones</v>
      </c>
      <c r="N2429" t="str">
        <f>_xlfn.XLOOKUP(Table1[[#This Row],[Product Code]],Table4[Product Code],Table4[Subcategory])</f>
        <v>Wireless Earbuds</v>
      </c>
    </row>
    <row r="2430" spans="2:14" x14ac:dyDescent="0.3">
      <c r="B2430" s="26" t="s">
        <v>19</v>
      </c>
      <c r="C2430" s="26" t="str">
        <f>IF(_xlfn.XLOOKUP(TRIM(Table1[[#This Row],[Store ID]]), 'Stores Details'!B2432:B2451, 'Stores Details'!G2432:G2451, "") = "Inactive", "Yes", "No")</f>
        <v>No</v>
      </c>
      <c r="D2430" s="14" t="s">
        <v>43</v>
      </c>
      <c r="E2430" s="51">
        <v>45518</v>
      </c>
      <c r="F2430" s="14">
        <v>8</v>
      </c>
      <c r="G2430" s="17">
        <v>10648.56</v>
      </c>
      <c r="H2430" s="27">
        <v>6540.96</v>
      </c>
      <c r="I2430">
        <f>YEAR(Table1[[#This Row],[Date]])</f>
        <v>2024</v>
      </c>
      <c r="J2430" t="str">
        <f>"Q" &amp; ROUNDUP(MONTH(Table1[[#This Row],[Date]])/3, 0) &amp; "'" &amp; RIGHT(YEAR(Table1[[#This Row],[Date]]), 2)</f>
        <v>Q3'24</v>
      </c>
      <c r="K2430" t="str">
        <f>VLOOKUP(Table1[[#This Row],[Store ID]],Table3[[Store ID]:[City]],4,FALSE)</f>
        <v>Honolulu</v>
      </c>
      <c r="L2430" t="str">
        <f>VLOOKUP(Table1[[#This Row],[Product Code]],Table4[[Product Code]:[Brand]],5,FALSE)</f>
        <v>Apple</v>
      </c>
      <c r="M2430" t="str">
        <f>VLOOKUP(Table1[[#This Row],[Product Code]],Table4[[Product Code]:[Product Category]],3,FALSE)</f>
        <v>Smart Gadgets</v>
      </c>
      <c r="N2430" t="str">
        <f>_xlfn.XLOOKUP(Table1[[#This Row],[Product Code]],Table4[Product Code],Table4[Subcategory])</f>
        <v>Smartwatches</v>
      </c>
    </row>
    <row r="2431" spans="2:14" x14ac:dyDescent="0.3">
      <c r="B2431" s="26" t="s">
        <v>21</v>
      </c>
      <c r="C2431" s="26" t="str">
        <f>IF(_xlfn.XLOOKUP(TRIM(Table1[[#This Row],[Store ID]]), 'Stores Details'!B2433:B2452, 'Stores Details'!G2433:G2452, "") = "Inactive", "Yes", "No")</f>
        <v>No</v>
      </c>
      <c r="D2431" s="14" t="s">
        <v>78</v>
      </c>
      <c r="E2431" s="51">
        <v>45069</v>
      </c>
      <c r="F2431" s="14">
        <v>22</v>
      </c>
      <c r="G2431" s="17">
        <v>2951.3</v>
      </c>
      <c r="H2431" s="27">
        <v>2438.04</v>
      </c>
      <c r="I2431">
        <f>YEAR(Table1[[#This Row],[Date]])</f>
        <v>2023</v>
      </c>
      <c r="J2431" t="str">
        <f>"Q" &amp; ROUNDUP(MONTH(Table1[[#This Row],[Date]])/3, 0) &amp; "'" &amp; RIGHT(YEAR(Table1[[#This Row],[Date]]), 2)</f>
        <v>Q2'23</v>
      </c>
      <c r="K2431" t="str">
        <f>VLOOKUP(Table1[[#This Row],[Store ID]],Table3[[Store ID]:[City]],4,FALSE)</f>
        <v>Raleigh</v>
      </c>
      <c r="L2431" t="str">
        <f>VLOOKUP(Table1[[#This Row],[Product Code]],Table4[[Product Code]:[Brand]],5,FALSE)</f>
        <v>VoltEdge</v>
      </c>
      <c r="M2431" t="str">
        <f>VLOOKUP(Table1[[#This Row],[Product Code]],Table4[[Product Code]:[Product Category]],3,FALSE)</f>
        <v>Accessories</v>
      </c>
      <c r="N2431" t="str">
        <f>_xlfn.XLOOKUP(Table1[[#This Row],[Product Code]],Table4[Product Code],Table4[Subcategory])</f>
        <v>Laptop Sleeves</v>
      </c>
    </row>
    <row r="2432" spans="2:14" x14ac:dyDescent="0.3">
      <c r="B2432" s="26" t="s">
        <v>19</v>
      </c>
      <c r="C2432" s="26" t="str">
        <f>IF(_xlfn.XLOOKUP(TRIM(Table1[[#This Row],[Store ID]]), 'Stores Details'!B2434:B2453, 'Stores Details'!G2434:G2453, "") = "Inactive", "Yes", "No")</f>
        <v>No</v>
      </c>
      <c r="D2432" s="14" t="s">
        <v>60</v>
      </c>
      <c r="E2432" s="51">
        <v>45288</v>
      </c>
      <c r="F2432" s="14">
        <v>18</v>
      </c>
      <c r="G2432" s="17">
        <v>3886.0199999999995</v>
      </c>
      <c r="H2432" s="27">
        <v>2812.86</v>
      </c>
      <c r="I2432">
        <f>YEAR(Table1[[#This Row],[Date]])</f>
        <v>2023</v>
      </c>
      <c r="J2432" t="str">
        <f>"Q" &amp; ROUNDUP(MONTH(Table1[[#This Row],[Date]])/3, 0) &amp; "'" &amp; RIGHT(YEAR(Table1[[#This Row],[Date]]), 2)</f>
        <v>Q4'23</v>
      </c>
      <c r="K2432" t="str">
        <f>VLOOKUP(Table1[[#This Row],[Store ID]],Table3[[Store ID]:[City]],4,FALSE)</f>
        <v>Honolulu</v>
      </c>
      <c r="L2432" t="str">
        <f>VLOOKUP(Table1[[#This Row],[Product Code]],Table4[[Product Code]:[Brand]],5,FALSE)</f>
        <v>Dell</v>
      </c>
      <c r="M2432" t="str">
        <f>VLOOKUP(Table1[[#This Row],[Product Code]],Table4[[Product Code]:[Product Category]],3,FALSE)</f>
        <v>Accessories</v>
      </c>
      <c r="N2432" t="str">
        <f>_xlfn.XLOOKUP(Table1[[#This Row],[Product Code]],Table4[Product Code],Table4[Subcategory])</f>
        <v>Chargers</v>
      </c>
    </row>
    <row r="2433" spans="2:14" x14ac:dyDescent="0.3">
      <c r="B2433" s="26" t="s">
        <v>27</v>
      </c>
      <c r="C2433" s="26" t="str">
        <f>IF(_xlfn.XLOOKUP(TRIM(Table1[[#This Row],[Store ID]]), 'Stores Details'!B2435:B2454, 'Stores Details'!G2435:G2454, "") = "Inactive", "Yes", "No")</f>
        <v>No</v>
      </c>
      <c r="D2433" s="14" t="s">
        <v>42</v>
      </c>
      <c r="E2433" s="51">
        <v>45416</v>
      </c>
      <c r="F2433" s="14">
        <v>7</v>
      </c>
      <c r="G2433" s="17">
        <v>8929.2699999999986</v>
      </c>
      <c r="H2433" s="27">
        <v>5567.73</v>
      </c>
      <c r="I2433">
        <f>YEAR(Table1[[#This Row],[Date]])</f>
        <v>2024</v>
      </c>
      <c r="J2433" t="str">
        <f>"Q" &amp; ROUNDUP(MONTH(Table1[[#This Row],[Date]])/3, 0) &amp; "'" &amp; RIGHT(YEAR(Table1[[#This Row],[Date]]), 2)</f>
        <v>Q2'24</v>
      </c>
      <c r="K2433" t="str">
        <f>VLOOKUP(Table1[[#This Row],[Store ID]],Table3[[Store ID]:[City]],4,FALSE)</f>
        <v>New York</v>
      </c>
      <c r="L2433" t="str">
        <f>VLOOKUP(Table1[[#This Row],[Product Code]],Table4[[Product Code]:[Brand]],5,FALSE)</f>
        <v>Dell</v>
      </c>
      <c r="M2433" t="str">
        <f>VLOOKUP(Table1[[#This Row],[Product Code]],Table4[[Product Code]:[Product Category]],3,FALSE)</f>
        <v>Headphones</v>
      </c>
      <c r="N2433" t="str">
        <f>_xlfn.XLOOKUP(Table1[[#This Row],[Product Code]],Table4[Product Code],Table4[Subcategory])</f>
        <v>Wired Headphones</v>
      </c>
    </row>
    <row r="2434" spans="2:14" x14ac:dyDescent="0.3">
      <c r="B2434" s="26" t="s">
        <v>14</v>
      </c>
      <c r="C2434" s="26" t="str">
        <f>IF(_xlfn.XLOOKUP(TRIM(Table1[[#This Row],[Store ID]]), 'Stores Details'!B2436:B2455, 'Stores Details'!G2436:G2455, "") = "Inactive", "Yes", "No")</f>
        <v>No</v>
      </c>
      <c r="D2434" s="14" t="s">
        <v>36</v>
      </c>
      <c r="E2434" s="51">
        <v>45545</v>
      </c>
      <c r="F2434" s="14">
        <v>7</v>
      </c>
      <c r="G2434" s="17">
        <v>5109.8600000000006</v>
      </c>
      <c r="H2434" s="27">
        <v>4122.93</v>
      </c>
      <c r="I2434">
        <f>YEAR(Table1[[#This Row],[Date]])</f>
        <v>2024</v>
      </c>
      <c r="J2434" t="str">
        <f>"Q" &amp; ROUNDUP(MONTH(Table1[[#This Row],[Date]])/3, 0) &amp; "'" &amp; RIGHT(YEAR(Table1[[#This Row],[Date]]), 2)</f>
        <v>Q3'24</v>
      </c>
      <c r="K2434" t="str">
        <f>VLOOKUP(Table1[[#This Row],[Store ID]],Table3[[Store ID]:[City]],4,FALSE)</f>
        <v>Los Angeles</v>
      </c>
      <c r="L2434" t="str">
        <f>VLOOKUP(Table1[[#This Row],[Product Code]],Table4[[Product Code]:[Brand]],5,FALSE)</f>
        <v>VoltEdge</v>
      </c>
      <c r="M2434" t="str">
        <f>VLOOKUP(Table1[[#This Row],[Product Code]],Table4[[Product Code]:[Product Category]],3,FALSE)</f>
        <v>Gaming Consoles</v>
      </c>
      <c r="N2434" t="str">
        <f>_xlfn.XLOOKUP(Table1[[#This Row],[Product Code]],Table4[Product Code],Table4[Subcategory])</f>
        <v>VR Headsets</v>
      </c>
    </row>
    <row r="2435" spans="2:14" x14ac:dyDescent="0.3">
      <c r="B2435" s="26" t="s">
        <v>19</v>
      </c>
      <c r="C2435" s="26" t="str">
        <f>IF(_xlfn.XLOOKUP(TRIM(Table1[[#This Row],[Store ID]]), 'Stores Details'!B2437:B2456, 'Stores Details'!G2437:G2456, "") = "Inactive", "Yes", "No")</f>
        <v>No</v>
      </c>
      <c r="D2435" s="14" t="s">
        <v>41</v>
      </c>
      <c r="E2435" s="51">
        <v>45298</v>
      </c>
      <c r="F2435" s="14">
        <v>17</v>
      </c>
      <c r="G2435" s="17">
        <v>8171.9</v>
      </c>
      <c r="H2435" s="27">
        <v>5132.9799999999996</v>
      </c>
      <c r="I2435">
        <f>YEAR(Table1[[#This Row],[Date]])</f>
        <v>2024</v>
      </c>
      <c r="J2435" t="str">
        <f>"Q" &amp; ROUNDUP(MONTH(Table1[[#This Row],[Date]])/3, 0) &amp; "'" &amp; RIGHT(YEAR(Table1[[#This Row],[Date]]), 2)</f>
        <v>Q1'24</v>
      </c>
      <c r="K2435" t="str">
        <f>VLOOKUP(Table1[[#This Row],[Store ID]],Table3[[Store ID]:[City]],4,FALSE)</f>
        <v>Honolulu</v>
      </c>
      <c r="L2435" t="str">
        <f>VLOOKUP(Table1[[#This Row],[Product Code]],Table4[[Product Code]:[Brand]],5,FALSE)</f>
        <v>VoltEdge</v>
      </c>
      <c r="M2435" t="str">
        <f>VLOOKUP(Table1[[#This Row],[Product Code]],Table4[[Product Code]:[Product Category]],3,FALSE)</f>
        <v>Laptops</v>
      </c>
      <c r="N2435" t="str">
        <f>_xlfn.XLOOKUP(Table1[[#This Row],[Product Code]],Table4[Product Code],Table4[Subcategory])</f>
        <v>Gaming Laptops</v>
      </c>
    </row>
    <row r="2436" spans="2:14" x14ac:dyDescent="0.3">
      <c r="B2436" s="26" t="s">
        <v>14</v>
      </c>
      <c r="C2436" s="26" t="str">
        <f>IF(_xlfn.XLOOKUP(TRIM(Table1[[#This Row],[Store ID]]), 'Stores Details'!B2438:B2457, 'Stores Details'!G2438:G2457, "") = "Inactive", "Yes", "No")</f>
        <v>No</v>
      </c>
      <c r="D2436" s="14" t="s">
        <v>61</v>
      </c>
      <c r="E2436" s="51">
        <v>45158</v>
      </c>
      <c r="F2436" s="14">
        <v>3</v>
      </c>
      <c r="G2436" s="17">
        <v>1063.26</v>
      </c>
      <c r="H2436" s="27">
        <v>759.18000000000006</v>
      </c>
      <c r="I2436">
        <f>YEAR(Table1[[#This Row],[Date]])</f>
        <v>2023</v>
      </c>
      <c r="J2436" t="str">
        <f>"Q" &amp; ROUNDUP(MONTH(Table1[[#This Row],[Date]])/3, 0) &amp; "'" &amp; RIGHT(YEAR(Table1[[#This Row],[Date]]), 2)</f>
        <v>Q3'23</v>
      </c>
      <c r="K2436" t="str">
        <f>VLOOKUP(Table1[[#This Row],[Store ID]],Table3[[Store ID]:[City]],4,FALSE)</f>
        <v>Los Angeles</v>
      </c>
      <c r="L2436" t="str">
        <f>VLOOKUP(Table1[[#This Row],[Product Code]],Table4[[Product Code]:[Brand]],5,FALSE)</f>
        <v>VoltEdge</v>
      </c>
      <c r="M2436" t="str">
        <f>VLOOKUP(Table1[[#This Row],[Product Code]],Table4[[Product Code]:[Product Category]],3,FALSE)</f>
        <v>Headphones</v>
      </c>
      <c r="N2436" t="str">
        <f>_xlfn.XLOOKUP(Table1[[#This Row],[Product Code]],Table4[Product Code],Table4[Subcategory])</f>
        <v>Wired Headphones</v>
      </c>
    </row>
    <row r="2437" spans="2:14" x14ac:dyDescent="0.3">
      <c r="B2437" s="26" t="s">
        <v>16</v>
      </c>
      <c r="C2437" s="26" t="str">
        <f>IF(_xlfn.XLOOKUP(TRIM(Table1[[#This Row],[Store ID]]), 'Stores Details'!B2439:B2458, 'Stores Details'!G2439:G2458, "") = "Inactive", "Yes", "No")</f>
        <v>No</v>
      </c>
      <c r="D2437" s="14" t="s">
        <v>41</v>
      </c>
      <c r="E2437" s="51">
        <v>45592</v>
      </c>
      <c r="F2437" s="14">
        <v>34</v>
      </c>
      <c r="G2437" s="17">
        <v>16343.8</v>
      </c>
      <c r="H2437" s="27">
        <v>10265.959999999999</v>
      </c>
      <c r="I2437">
        <f>YEAR(Table1[[#This Row],[Date]])</f>
        <v>2024</v>
      </c>
      <c r="J2437" t="str">
        <f>"Q" &amp; ROUNDUP(MONTH(Table1[[#This Row],[Date]])/3, 0) &amp; "'" &amp; RIGHT(YEAR(Table1[[#This Row],[Date]]), 2)</f>
        <v>Q4'24</v>
      </c>
      <c r="K2437" t="str">
        <f>VLOOKUP(Table1[[#This Row],[Store ID]],Table3[[Store ID]:[City]],4,FALSE)</f>
        <v>Chicago</v>
      </c>
      <c r="L2437" t="str">
        <f>VLOOKUP(Table1[[#This Row],[Product Code]],Table4[[Product Code]:[Brand]],5,FALSE)</f>
        <v>VoltEdge</v>
      </c>
      <c r="M2437" t="str">
        <f>VLOOKUP(Table1[[#This Row],[Product Code]],Table4[[Product Code]:[Product Category]],3,FALSE)</f>
        <v>Laptops</v>
      </c>
      <c r="N2437" t="str">
        <f>_xlfn.XLOOKUP(Table1[[#This Row],[Product Code]],Table4[Product Code],Table4[Subcategory])</f>
        <v>Gaming Laptops</v>
      </c>
    </row>
    <row r="2438" spans="2:14" x14ac:dyDescent="0.3">
      <c r="B2438" s="26" t="s">
        <v>23</v>
      </c>
      <c r="C2438" s="26" t="str">
        <f>IF(_xlfn.XLOOKUP(TRIM(Table1[[#This Row],[Store ID]]), 'Stores Details'!B2440:B2459, 'Stores Details'!G2440:G2459, "") = "Inactive", "Yes", "No")</f>
        <v>No</v>
      </c>
      <c r="D2438" s="14" t="s">
        <v>65</v>
      </c>
      <c r="E2438" s="51">
        <v>45125</v>
      </c>
      <c r="F2438" s="14">
        <v>3</v>
      </c>
      <c r="G2438" s="17">
        <v>4335.8999999999996</v>
      </c>
      <c r="H2438" s="27">
        <v>2910.81</v>
      </c>
      <c r="I2438">
        <f>YEAR(Table1[[#This Row],[Date]])</f>
        <v>2023</v>
      </c>
      <c r="J2438" t="str">
        <f>"Q" &amp; ROUNDUP(MONTH(Table1[[#This Row],[Date]])/3, 0) &amp; "'" &amp; RIGHT(YEAR(Table1[[#This Row],[Date]]), 2)</f>
        <v>Q3'23</v>
      </c>
      <c r="K2438" t="str">
        <f>VLOOKUP(Table1[[#This Row],[Store ID]],Table3[[Store ID]:[City]],4,FALSE)</f>
        <v>San Francisco</v>
      </c>
      <c r="L2438" t="str">
        <f>VLOOKUP(Table1[[#This Row],[Product Code]],Table4[[Product Code]:[Brand]],5,FALSE)</f>
        <v>VoltEdge</v>
      </c>
      <c r="M2438" t="str">
        <f>VLOOKUP(Table1[[#This Row],[Product Code]],Table4[[Product Code]:[Product Category]],3,FALSE)</f>
        <v>Smart Gadgets</v>
      </c>
      <c r="N2438" t="str">
        <f>_xlfn.XLOOKUP(Table1[[#This Row],[Product Code]],Table4[Product Code],Table4[Subcategory])</f>
        <v>Smartwatches</v>
      </c>
    </row>
    <row r="2439" spans="2:14" x14ac:dyDescent="0.3">
      <c r="B2439" s="26" t="s">
        <v>27</v>
      </c>
      <c r="C2439" s="26" t="str">
        <f>IF(_xlfn.XLOOKUP(TRIM(Table1[[#This Row],[Store ID]]), 'Stores Details'!B2441:B2460, 'Stores Details'!G2441:G2460, "") = "Inactive", "Yes", "No")</f>
        <v>No</v>
      </c>
      <c r="D2439" s="14" t="s">
        <v>46</v>
      </c>
      <c r="E2439" s="51">
        <v>45475</v>
      </c>
      <c r="F2439" s="14">
        <v>3</v>
      </c>
      <c r="G2439" s="17">
        <v>2650.2</v>
      </c>
      <c r="H2439" s="27">
        <v>1813.47</v>
      </c>
      <c r="I2439">
        <f>YEAR(Table1[[#This Row],[Date]])</f>
        <v>2024</v>
      </c>
      <c r="J2439" t="str">
        <f>"Q" &amp; ROUNDUP(MONTH(Table1[[#This Row],[Date]])/3, 0) &amp; "'" &amp; RIGHT(YEAR(Table1[[#This Row],[Date]]), 2)</f>
        <v>Q3'24</v>
      </c>
      <c r="K2439" t="str">
        <f>VLOOKUP(Table1[[#This Row],[Store ID]],Table3[[Store ID]:[City]],4,FALSE)</f>
        <v>New York</v>
      </c>
      <c r="L2439" t="str">
        <f>VLOOKUP(Table1[[#This Row],[Product Code]],Table4[[Product Code]:[Brand]],5,FALSE)</f>
        <v>Bose</v>
      </c>
      <c r="M2439" t="str">
        <f>VLOOKUP(Table1[[#This Row],[Product Code]],Table4[[Product Code]:[Product Category]],3,FALSE)</f>
        <v>Headphones</v>
      </c>
      <c r="N2439" t="str">
        <f>_xlfn.XLOOKUP(Table1[[#This Row],[Product Code]],Table4[Product Code],Table4[Subcategory])</f>
        <v>Wireless Headphones</v>
      </c>
    </row>
    <row r="2440" spans="2:14" x14ac:dyDescent="0.3">
      <c r="B2440" s="26" t="s">
        <v>14</v>
      </c>
      <c r="C2440" s="26" t="str">
        <f>IF(_xlfn.XLOOKUP(TRIM(Table1[[#This Row],[Store ID]]), 'Stores Details'!B2442:B2461, 'Stores Details'!G2442:G2461, "") = "Inactive", "Yes", "No")</f>
        <v>No</v>
      </c>
      <c r="D2440" s="14" t="s">
        <v>31</v>
      </c>
      <c r="E2440" s="51">
        <v>45461</v>
      </c>
      <c r="F2440" s="14">
        <v>4</v>
      </c>
      <c r="G2440" s="17">
        <v>2428.92</v>
      </c>
      <c r="H2440" s="27">
        <v>1489.36</v>
      </c>
      <c r="I2440">
        <f>YEAR(Table1[[#This Row],[Date]])</f>
        <v>2024</v>
      </c>
      <c r="J2440" t="str">
        <f>"Q" &amp; ROUNDUP(MONTH(Table1[[#This Row],[Date]])/3, 0) &amp; "'" &amp; RIGHT(YEAR(Table1[[#This Row],[Date]]), 2)</f>
        <v>Q2'24</v>
      </c>
      <c r="K2440" t="str">
        <f>VLOOKUP(Table1[[#This Row],[Store ID]],Table3[[Store ID]:[City]],4,FALSE)</f>
        <v>Los Angeles</v>
      </c>
      <c r="L2440" t="str">
        <f>VLOOKUP(Table1[[#This Row],[Product Code]],Table4[[Product Code]:[Brand]],5,FALSE)</f>
        <v>VoltEdge</v>
      </c>
      <c r="M2440" t="str">
        <f>VLOOKUP(Table1[[#This Row],[Product Code]],Table4[[Product Code]:[Product Category]],3,FALSE)</f>
        <v>Laptops</v>
      </c>
      <c r="N2440" t="str">
        <f>_xlfn.XLOOKUP(Table1[[#This Row],[Product Code]],Table4[Product Code],Table4[Subcategory])</f>
        <v>Ultrabooks</v>
      </c>
    </row>
    <row r="2441" spans="2:14" x14ac:dyDescent="0.3">
      <c r="B2441" s="26" t="s">
        <v>27</v>
      </c>
      <c r="C2441" s="26" t="str">
        <f>IF(_xlfn.XLOOKUP(TRIM(Table1[[#This Row],[Store ID]]), 'Stores Details'!B2443:B2462, 'Stores Details'!G2443:G2462, "") = "Inactive", "Yes", "No")</f>
        <v>No</v>
      </c>
      <c r="D2441" s="14" t="s">
        <v>52</v>
      </c>
      <c r="E2441" s="51">
        <v>45098</v>
      </c>
      <c r="F2441" s="14">
        <v>13</v>
      </c>
      <c r="G2441" s="17">
        <v>3505.06</v>
      </c>
      <c r="H2441" s="27">
        <v>2130.5699999999997</v>
      </c>
      <c r="I2441">
        <f>YEAR(Table1[[#This Row],[Date]])</f>
        <v>2023</v>
      </c>
      <c r="J2441" t="str">
        <f>"Q" &amp; ROUNDUP(MONTH(Table1[[#This Row],[Date]])/3, 0) &amp; "'" &amp; RIGHT(YEAR(Table1[[#This Row],[Date]]), 2)</f>
        <v>Q2'23</v>
      </c>
      <c r="K2441" t="str">
        <f>VLOOKUP(Table1[[#This Row],[Store ID]],Table3[[Store ID]:[City]],4,FALSE)</f>
        <v>New York</v>
      </c>
      <c r="L2441" t="str">
        <f>VLOOKUP(Table1[[#This Row],[Product Code]],Table4[[Product Code]:[Brand]],5,FALSE)</f>
        <v>ASUS</v>
      </c>
      <c r="M2441" t="str">
        <f>VLOOKUP(Table1[[#This Row],[Product Code]],Table4[[Product Code]:[Product Category]],3,FALSE)</f>
        <v>Accessories</v>
      </c>
      <c r="N2441" t="str">
        <f>_xlfn.XLOOKUP(Table1[[#This Row],[Product Code]],Table4[Product Code],Table4[Subcategory])</f>
        <v>Chargers</v>
      </c>
    </row>
    <row r="2442" spans="2:14" x14ac:dyDescent="0.3">
      <c r="B2442" s="26" t="s">
        <v>25</v>
      </c>
      <c r="C2442" s="26" t="str">
        <f>IF(_xlfn.XLOOKUP(TRIM(Table1[[#This Row],[Store ID]]), 'Stores Details'!B2444:B2463, 'Stores Details'!G2444:G2463, "") = "Inactive", "Yes", "No")</f>
        <v>No</v>
      </c>
      <c r="D2442" s="14" t="s">
        <v>75</v>
      </c>
      <c r="E2442" s="51">
        <v>45578</v>
      </c>
      <c r="F2442" s="14">
        <v>39</v>
      </c>
      <c r="G2442" s="17">
        <v>6358.9500000000007</v>
      </c>
      <c r="H2442" s="27">
        <v>4918.29</v>
      </c>
      <c r="I2442">
        <f>YEAR(Table1[[#This Row],[Date]])</f>
        <v>2024</v>
      </c>
      <c r="J2442" t="str">
        <f>"Q" &amp; ROUNDUP(MONTH(Table1[[#This Row],[Date]])/3, 0) &amp; "'" &amp; RIGHT(YEAR(Table1[[#This Row],[Date]]), 2)</f>
        <v>Q4'24</v>
      </c>
      <c r="K2442" t="str">
        <f>VLOOKUP(Table1[[#This Row],[Store ID]],Table3[[Store ID]:[City]],4,FALSE)</f>
        <v>Dallas</v>
      </c>
      <c r="L2442" t="str">
        <f>VLOOKUP(Table1[[#This Row],[Product Code]],Table4[[Product Code]:[Brand]],5,FALSE)</f>
        <v>VoltEdge</v>
      </c>
      <c r="M2442" t="str">
        <f>VLOOKUP(Table1[[#This Row],[Product Code]],Table4[[Product Code]:[Product Category]],3,FALSE)</f>
        <v>Accessories</v>
      </c>
      <c r="N2442" t="str">
        <f>_xlfn.XLOOKUP(Table1[[#This Row],[Product Code]],Table4[Product Code],Table4[Subcategory])</f>
        <v>Keyboards</v>
      </c>
    </row>
    <row r="2443" spans="2:14" x14ac:dyDescent="0.3">
      <c r="B2443" s="26" t="s">
        <v>25</v>
      </c>
      <c r="C2443" s="26" t="str">
        <f>IF(_xlfn.XLOOKUP(TRIM(Table1[[#This Row],[Store ID]]), 'Stores Details'!B2445:B2464, 'Stores Details'!G2445:G2464, "") = "Inactive", "Yes", "No")</f>
        <v>No</v>
      </c>
      <c r="D2443" s="14" t="s">
        <v>41</v>
      </c>
      <c r="E2443" s="51">
        <v>45512</v>
      </c>
      <c r="F2443" s="14">
        <v>8</v>
      </c>
      <c r="G2443" s="17">
        <v>3845.6</v>
      </c>
      <c r="H2443" s="27">
        <v>2415.52</v>
      </c>
      <c r="I2443">
        <f>YEAR(Table1[[#This Row],[Date]])</f>
        <v>2024</v>
      </c>
      <c r="J2443" t="str">
        <f>"Q" &amp; ROUNDUP(MONTH(Table1[[#This Row],[Date]])/3, 0) &amp; "'" &amp; RIGHT(YEAR(Table1[[#This Row],[Date]]), 2)</f>
        <v>Q3'24</v>
      </c>
      <c r="K2443" t="str">
        <f>VLOOKUP(Table1[[#This Row],[Store ID]],Table3[[Store ID]:[City]],4,FALSE)</f>
        <v>Dallas</v>
      </c>
      <c r="L2443" t="str">
        <f>VLOOKUP(Table1[[#This Row],[Product Code]],Table4[[Product Code]:[Brand]],5,FALSE)</f>
        <v>VoltEdge</v>
      </c>
      <c r="M2443" t="str">
        <f>VLOOKUP(Table1[[#This Row],[Product Code]],Table4[[Product Code]:[Product Category]],3,FALSE)</f>
        <v>Laptops</v>
      </c>
      <c r="N2443" t="str">
        <f>_xlfn.XLOOKUP(Table1[[#This Row],[Product Code]],Table4[Product Code],Table4[Subcategory])</f>
        <v>Gaming Laptops</v>
      </c>
    </row>
    <row r="2444" spans="2:14" x14ac:dyDescent="0.3">
      <c r="B2444" s="26" t="s">
        <v>24</v>
      </c>
      <c r="C2444" s="26" t="str">
        <f>IF(_xlfn.XLOOKUP(TRIM(Table1[[#This Row],[Store ID]]), 'Stores Details'!B2446:B2465, 'Stores Details'!G2446:G2465, "") = "Inactive", "Yes", "No")</f>
        <v>No</v>
      </c>
      <c r="D2444" s="14" t="s">
        <v>34</v>
      </c>
      <c r="E2444" s="51">
        <v>45624</v>
      </c>
      <c r="F2444" s="14">
        <v>40</v>
      </c>
      <c r="G2444" s="17">
        <v>12926</v>
      </c>
      <c r="H2444" s="27">
        <v>7994.4000000000005</v>
      </c>
      <c r="I2444">
        <f>YEAR(Table1[[#This Row],[Date]])</f>
        <v>2024</v>
      </c>
      <c r="J2444" t="str">
        <f>"Q" &amp; ROUNDUP(MONTH(Table1[[#This Row],[Date]])/3, 0) &amp; "'" &amp; RIGHT(YEAR(Table1[[#This Row],[Date]]), 2)</f>
        <v>Q4'24</v>
      </c>
      <c r="K2444" t="str">
        <f>VLOOKUP(Table1[[#This Row],[Store ID]],Table3[[Store ID]:[City]],4,FALSE)</f>
        <v>Atlanta</v>
      </c>
      <c r="L2444" t="str">
        <f>VLOOKUP(Table1[[#This Row],[Product Code]],Table4[[Product Code]:[Brand]],5,FALSE)</f>
        <v>Samsung</v>
      </c>
      <c r="M2444" t="str">
        <f>VLOOKUP(Table1[[#This Row],[Product Code]],Table4[[Product Code]:[Product Category]],3,FALSE)</f>
        <v>Gaming Consoles</v>
      </c>
      <c r="N2444" t="str">
        <f>_xlfn.XLOOKUP(Table1[[#This Row],[Product Code]],Table4[Product Code],Table4[Subcategory])</f>
        <v>Game Consoles</v>
      </c>
    </row>
    <row r="2445" spans="2:14" x14ac:dyDescent="0.3">
      <c r="B2445" s="26" t="s">
        <v>18</v>
      </c>
      <c r="C2445" s="26" t="str">
        <f>IF(_xlfn.XLOOKUP(TRIM(Table1[[#This Row],[Store ID]]), 'Stores Details'!B2447:B2466, 'Stores Details'!G2447:G2466, "") = "Inactive", "Yes", "No")</f>
        <v>No</v>
      </c>
      <c r="D2445" s="14" t="s">
        <v>31</v>
      </c>
      <c r="E2445" s="51">
        <v>45357</v>
      </c>
      <c r="F2445" s="14">
        <v>30</v>
      </c>
      <c r="G2445" s="17">
        <v>18216.900000000001</v>
      </c>
      <c r="H2445" s="27">
        <v>11170.199999999999</v>
      </c>
      <c r="I2445">
        <f>YEAR(Table1[[#This Row],[Date]])</f>
        <v>2024</v>
      </c>
      <c r="J2445" t="str">
        <f>"Q" &amp; ROUNDUP(MONTH(Table1[[#This Row],[Date]])/3, 0) &amp; "'" &amp; RIGHT(YEAR(Table1[[#This Row],[Date]]), 2)</f>
        <v>Q1'24</v>
      </c>
      <c r="K2445" t="str">
        <f>VLOOKUP(Table1[[#This Row],[Store ID]],Table3[[Store ID]:[City]],4,FALSE)</f>
        <v>Minneapolis</v>
      </c>
      <c r="L2445" t="str">
        <f>VLOOKUP(Table1[[#This Row],[Product Code]],Table4[[Product Code]:[Brand]],5,FALSE)</f>
        <v>VoltEdge</v>
      </c>
      <c r="M2445" t="str">
        <f>VLOOKUP(Table1[[#This Row],[Product Code]],Table4[[Product Code]:[Product Category]],3,FALSE)</f>
        <v>Laptops</v>
      </c>
      <c r="N2445" t="str">
        <f>_xlfn.XLOOKUP(Table1[[#This Row],[Product Code]],Table4[Product Code],Table4[Subcategory])</f>
        <v>Ultrabooks</v>
      </c>
    </row>
    <row r="2446" spans="2:14" x14ac:dyDescent="0.3">
      <c r="B2446" s="26" t="s">
        <v>18</v>
      </c>
      <c r="C2446" s="26" t="str">
        <f>IF(_xlfn.XLOOKUP(TRIM(Table1[[#This Row],[Store ID]]), 'Stores Details'!B2448:B2467, 'Stores Details'!G2448:G2467, "") = "Inactive", "Yes", "No")</f>
        <v>No</v>
      </c>
      <c r="D2446" s="14" t="s">
        <v>77</v>
      </c>
      <c r="E2446" s="51">
        <v>45055</v>
      </c>
      <c r="F2446" s="14">
        <v>13</v>
      </c>
      <c r="G2446" s="17">
        <v>12545.779999999999</v>
      </c>
      <c r="H2446" s="27">
        <v>9818.9</v>
      </c>
      <c r="I2446">
        <f>YEAR(Table1[[#This Row],[Date]])</f>
        <v>2023</v>
      </c>
      <c r="J2446" t="str">
        <f>"Q" &amp; ROUNDUP(MONTH(Table1[[#This Row],[Date]])/3, 0) &amp; "'" &amp; RIGHT(YEAR(Table1[[#This Row],[Date]]), 2)</f>
        <v>Q2'23</v>
      </c>
      <c r="K2446" t="str">
        <f>VLOOKUP(Table1[[#This Row],[Store ID]],Table3[[Store ID]:[City]],4,FALSE)</f>
        <v>Minneapolis</v>
      </c>
      <c r="L2446" t="str">
        <f>VLOOKUP(Table1[[#This Row],[Product Code]],Table4[[Product Code]:[Brand]],5,FALSE)</f>
        <v>VoltEdge</v>
      </c>
      <c r="M2446" t="str">
        <f>VLOOKUP(Table1[[#This Row],[Product Code]],Table4[[Product Code]:[Product Category]],3,FALSE)</f>
        <v>Headphones</v>
      </c>
      <c r="N2446" t="str">
        <f>_xlfn.XLOOKUP(Table1[[#This Row],[Product Code]],Table4[Product Code],Table4[Subcategory])</f>
        <v>Wireless Earbuds</v>
      </c>
    </row>
    <row r="2447" spans="2:14" x14ac:dyDescent="0.3">
      <c r="B2447" s="26" t="s">
        <v>19</v>
      </c>
      <c r="C2447" s="26" t="str">
        <f>IF(_xlfn.XLOOKUP(TRIM(Table1[[#This Row],[Store ID]]), 'Stores Details'!B2449:B2468, 'Stores Details'!G2449:G2468, "") = "Inactive", "Yes", "No")</f>
        <v>No</v>
      </c>
      <c r="D2447" s="14" t="s">
        <v>79</v>
      </c>
      <c r="E2447" s="51">
        <v>45247</v>
      </c>
      <c r="F2447" s="14">
        <v>28</v>
      </c>
      <c r="G2447" s="17">
        <v>24869.88</v>
      </c>
      <c r="H2447" s="27">
        <v>20228.600000000002</v>
      </c>
      <c r="I2447">
        <f>YEAR(Table1[[#This Row],[Date]])</f>
        <v>2023</v>
      </c>
      <c r="J2447" t="str">
        <f>"Q" &amp; ROUNDUP(MONTH(Table1[[#This Row],[Date]])/3, 0) &amp; "'" &amp; RIGHT(YEAR(Table1[[#This Row],[Date]]), 2)</f>
        <v>Q4'23</v>
      </c>
      <c r="K2447" t="str">
        <f>VLOOKUP(Table1[[#This Row],[Store ID]],Table3[[Store ID]:[City]],4,FALSE)</f>
        <v>Honolulu</v>
      </c>
      <c r="L2447" t="str">
        <f>VLOOKUP(Table1[[#This Row],[Product Code]],Table4[[Product Code]:[Brand]],5,FALSE)</f>
        <v>Sony</v>
      </c>
      <c r="M2447" t="str">
        <f>VLOOKUP(Table1[[#This Row],[Product Code]],Table4[[Product Code]:[Product Category]],3,FALSE)</f>
        <v>Accessories</v>
      </c>
      <c r="N2447" t="str">
        <f>_xlfn.XLOOKUP(Table1[[#This Row],[Product Code]],Table4[Product Code],Table4[Subcategory])</f>
        <v>Keyboards</v>
      </c>
    </row>
    <row r="2448" spans="2:14" x14ac:dyDescent="0.3">
      <c r="B2448" s="26" t="s">
        <v>22</v>
      </c>
      <c r="C2448" s="26" t="str">
        <f>IF(_xlfn.XLOOKUP(TRIM(Table1[[#This Row],[Store ID]]), 'Stores Details'!B2450:B2469, 'Stores Details'!G2450:G2469, "") = "Inactive", "Yes", "No")</f>
        <v>No</v>
      </c>
      <c r="D2448" s="14" t="s">
        <v>35</v>
      </c>
      <c r="E2448" s="51">
        <v>45524</v>
      </c>
      <c r="F2448" s="14">
        <v>6</v>
      </c>
      <c r="G2448" s="17">
        <v>2394.96</v>
      </c>
      <c r="H2448" s="27">
        <v>1809.84</v>
      </c>
      <c r="I2448">
        <f>YEAR(Table1[[#This Row],[Date]])</f>
        <v>2024</v>
      </c>
      <c r="J2448" t="str">
        <f>"Q" &amp; ROUNDUP(MONTH(Table1[[#This Row],[Date]])/3, 0) &amp; "'" &amp; RIGHT(YEAR(Table1[[#This Row],[Date]]), 2)</f>
        <v>Q3'24</v>
      </c>
      <c r="K2448" t="str">
        <f>VLOOKUP(Table1[[#This Row],[Store ID]],Table3[[Store ID]:[City]],4,FALSE)</f>
        <v>Detroit</v>
      </c>
      <c r="L2448" t="str">
        <f>VLOOKUP(Table1[[#This Row],[Product Code]],Table4[[Product Code]:[Brand]],5,FALSE)</f>
        <v>Dell</v>
      </c>
      <c r="M2448" t="str">
        <f>VLOOKUP(Table1[[#This Row],[Product Code]],Table4[[Product Code]:[Product Category]],3,FALSE)</f>
        <v>Smart Gadgets</v>
      </c>
      <c r="N2448" t="str">
        <f>_xlfn.XLOOKUP(Table1[[#This Row],[Product Code]],Table4[Product Code],Table4[Subcategory])</f>
        <v>Streaming Devices</v>
      </c>
    </row>
    <row r="2449" spans="2:14" x14ac:dyDescent="0.3">
      <c r="B2449" s="26" t="s">
        <v>17</v>
      </c>
      <c r="C2449" s="26" t="str">
        <f>IF(_xlfn.XLOOKUP(TRIM(Table1[[#This Row],[Store ID]]), 'Stores Details'!B2451:B2470, 'Stores Details'!G2451:G2470, "") = "Inactive", "Yes", "No")</f>
        <v>No</v>
      </c>
      <c r="D2449" s="14" t="s">
        <v>39</v>
      </c>
      <c r="E2449" s="51">
        <v>45600</v>
      </c>
      <c r="F2449" s="14">
        <v>24</v>
      </c>
      <c r="G2449" s="17">
        <v>10168.08</v>
      </c>
      <c r="H2449" s="27">
        <v>6626.4000000000005</v>
      </c>
      <c r="I2449">
        <f>YEAR(Table1[[#This Row],[Date]])</f>
        <v>2024</v>
      </c>
      <c r="J2449" t="str">
        <f>"Q" &amp; ROUNDUP(MONTH(Table1[[#This Row],[Date]])/3, 0) &amp; "'" &amp; RIGHT(YEAR(Table1[[#This Row],[Date]]), 2)</f>
        <v>Q4'24</v>
      </c>
      <c r="K2449" t="str">
        <f>VLOOKUP(Table1[[#This Row],[Store ID]],Table3[[Store ID]:[City]],4,FALSE)</f>
        <v>Richmond</v>
      </c>
      <c r="L2449" t="str">
        <f>VLOOKUP(Table1[[#This Row],[Product Code]],Table4[[Product Code]:[Brand]],5,FALSE)</f>
        <v>Apple</v>
      </c>
      <c r="M2449" t="str">
        <f>VLOOKUP(Table1[[#This Row],[Product Code]],Table4[[Product Code]:[Product Category]],3,FALSE)</f>
        <v>Laptops</v>
      </c>
      <c r="N2449" t="str">
        <f>_xlfn.XLOOKUP(Table1[[#This Row],[Product Code]],Table4[Product Code],Table4[Subcategory])</f>
        <v>Ultrabooks</v>
      </c>
    </row>
    <row r="2450" spans="2:14" x14ac:dyDescent="0.3">
      <c r="B2450" s="26" t="s">
        <v>24</v>
      </c>
      <c r="C2450" s="26" t="str">
        <f>IF(_xlfn.XLOOKUP(TRIM(Table1[[#This Row],[Store ID]]), 'Stores Details'!B2452:B2471, 'Stores Details'!G2452:G2471, "") = "Inactive", "Yes", "No")</f>
        <v>No</v>
      </c>
      <c r="D2450" s="14" t="s">
        <v>63</v>
      </c>
      <c r="E2450" s="51">
        <v>45346</v>
      </c>
      <c r="F2450" s="14">
        <v>26</v>
      </c>
      <c r="G2450" s="17">
        <v>8628.8799999999992</v>
      </c>
      <c r="H2450" s="27">
        <v>5140.46</v>
      </c>
      <c r="I2450">
        <f>YEAR(Table1[[#This Row],[Date]])</f>
        <v>2024</v>
      </c>
      <c r="J2450" t="str">
        <f>"Q" &amp; ROUNDUP(MONTH(Table1[[#This Row],[Date]])/3, 0) &amp; "'" &amp; RIGHT(YEAR(Table1[[#This Row],[Date]]), 2)</f>
        <v>Q1'24</v>
      </c>
      <c r="K2450" t="str">
        <f>VLOOKUP(Table1[[#This Row],[Store ID]],Table3[[Store ID]:[City]],4,FALSE)</f>
        <v>Atlanta</v>
      </c>
      <c r="L2450" t="str">
        <f>VLOOKUP(Table1[[#This Row],[Product Code]],Table4[[Product Code]:[Brand]],5,FALSE)</f>
        <v>Samsung</v>
      </c>
      <c r="M2450" t="str">
        <f>VLOOKUP(Table1[[#This Row],[Product Code]],Table4[[Product Code]:[Product Category]],3,FALSE)</f>
        <v>Laptops</v>
      </c>
      <c r="N2450" t="str">
        <f>_xlfn.XLOOKUP(Table1[[#This Row],[Product Code]],Table4[Product Code],Table4[Subcategory])</f>
        <v>Gaming Laptops</v>
      </c>
    </row>
    <row r="2451" spans="2:14" x14ac:dyDescent="0.3">
      <c r="B2451" s="26" t="s">
        <v>19</v>
      </c>
      <c r="C2451" s="26" t="str">
        <f>IF(_xlfn.XLOOKUP(TRIM(Table1[[#This Row],[Store ID]]), 'Stores Details'!B2453:B2472, 'Stores Details'!G2453:G2472, "") = "Inactive", "Yes", "No")</f>
        <v>No</v>
      </c>
      <c r="D2451" s="14" t="s">
        <v>71</v>
      </c>
      <c r="E2451" s="51">
        <v>45291</v>
      </c>
      <c r="F2451" s="14">
        <v>13</v>
      </c>
      <c r="G2451" s="17">
        <v>3370.5099999999998</v>
      </c>
      <c r="H2451" s="27">
        <v>2203.11</v>
      </c>
      <c r="I2451">
        <f>YEAR(Table1[[#This Row],[Date]])</f>
        <v>2023</v>
      </c>
      <c r="J2451" t="str">
        <f>"Q" &amp; ROUNDUP(MONTH(Table1[[#This Row],[Date]])/3, 0) &amp; "'" &amp; RIGHT(YEAR(Table1[[#This Row],[Date]]), 2)</f>
        <v>Q4'23</v>
      </c>
      <c r="K2451" t="str">
        <f>VLOOKUP(Table1[[#This Row],[Store ID]],Table3[[Store ID]:[City]],4,FALSE)</f>
        <v>Honolulu</v>
      </c>
      <c r="L2451" t="str">
        <f>VLOOKUP(Table1[[#This Row],[Product Code]],Table4[[Product Code]:[Brand]],5,FALSE)</f>
        <v>HP</v>
      </c>
      <c r="M2451" t="str">
        <f>VLOOKUP(Table1[[#This Row],[Product Code]],Table4[[Product Code]:[Product Category]],3,FALSE)</f>
        <v>Smart Gadgets</v>
      </c>
      <c r="N2451" t="str">
        <f>_xlfn.XLOOKUP(Table1[[#This Row],[Product Code]],Table4[Product Code],Table4[Subcategory])</f>
        <v>Smart Speakers</v>
      </c>
    </row>
    <row r="2452" spans="2:14" x14ac:dyDescent="0.3">
      <c r="B2452" s="26" t="s">
        <v>21</v>
      </c>
      <c r="C2452" s="26" t="str">
        <f>IF(_xlfn.XLOOKUP(TRIM(Table1[[#This Row],[Store ID]]), 'Stores Details'!B2454:B2473, 'Stores Details'!G2454:G2473, "") = "Inactive", "Yes", "No")</f>
        <v>No</v>
      </c>
      <c r="D2452" s="14" t="s">
        <v>33</v>
      </c>
      <c r="E2452" s="51">
        <v>45465</v>
      </c>
      <c r="F2452" s="14">
        <v>15</v>
      </c>
      <c r="G2452" s="17">
        <v>3549.15</v>
      </c>
      <c r="H2452" s="27">
        <v>2747.5499999999997</v>
      </c>
      <c r="I2452">
        <f>YEAR(Table1[[#This Row],[Date]])</f>
        <v>2024</v>
      </c>
      <c r="J2452" t="str">
        <f>"Q" &amp; ROUNDUP(MONTH(Table1[[#This Row],[Date]])/3, 0) &amp; "'" &amp; RIGHT(YEAR(Table1[[#This Row],[Date]]), 2)</f>
        <v>Q2'24</v>
      </c>
      <c r="K2452" t="str">
        <f>VLOOKUP(Table1[[#This Row],[Store ID]],Table3[[Store ID]:[City]],4,FALSE)</f>
        <v>Raleigh</v>
      </c>
      <c r="L2452" t="str">
        <f>VLOOKUP(Table1[[#This Row],[Product Code]],Table4[[Product Code]:[Brand]],5,FALSE)</f>
        <v>VoltEdge</v>
      </c>
      <c r="M2452" t="str">
        <f>VLOOKUP(Table1[[#This Row],[Product Code]],Table4[[Product Code]:[Product Category]],3,FALSE)</f>
        <v>Headphones</v>
      </c>
      <c r="N2452" t="str">
        <f>_xlfn.XLOOKUP(Table1[[#This Row],[Product Code]],Table4[Product Code],Table4[Subcategory])</f>
        <v>Wired Headphones</v>
      </c>
    </row>
    <row r="2453" spans="2:14" x14ac:dyDescent="0.3">
      <c r="B2453" s="26" t="s">
        <v>25</v>
      </c>
      <c r="C2453" s="26" t="str">
        <f>IF(_xlfn.XLOOKUP(TRIM(Table1[[#This Row],[Store ID]]), 'Stores Details'!B2455:B2474, 'Stores Details'!G2455:G2474, "") = "Inactive", "Yes", "No")</f>
        <v>No</v>
      </c>
      <c r="D2453" s="14" t="s">
        <v>48</v>
      </c>
      <c r="E2453" s="51">
        <v>45654</v>
      </c>
      <c r="F2453" s="14">
        <v>37</v>
      </c>
      <c r="G2453" s="17">
        <v>29846.42</v>
      </c>
      <c r="H2453" s="27">
        <v>17798.48</v>
      </c>
      <c r="I2453">
        <f>YEAR(Table1[[#This Row],[Date]])</f>
        <v>2024</v>
      </c>
      <c r="J2453" t="str">
        <f>"Q" &amp; ROUNDUP(MONTH(Table1[[#This Row],[Date]])/3, 0) &amp; "'" &amp; RIGHT(YEAR(Table1[[#This Row],[Date]]), 2)</f>
        <v>Q4'24</v>
      </c>
      <c r="K2453" t="str">
        <f>VLOOKUP(Table1[[#This Row],[Store ID]],Table3[[Store ID]:[City]],4,FALSE)</f>
        <v>Dallas</v>
      </c>
      <c r="L2453" t="str">
        <f>VLOOKUP(Table1[[#This Row],[Product Code]],Table4[[Product Code]:[Brand]],5,FALSE)</f>
        <v>VoltEdge</v>
      </c>
      <c r="M2453" t="str">
        <f>VLOOKUP(Table1[[#This Row],[Product Code]],Table4[[Product Code]:[Product Category]],3,FALSE)</f>
        <v>Gaming Consoles</v>
      </c>
      <c r="N2453" t="str">
        <f>_xlfn.XLOOKUP(Table1[[#This Row],[Product Code]],Table4[Product Code],Table4[Subcategory])</f>
        <v>Game Consoles</v>
      </c>
    </row>
    <row r="2454" spans="2:14" x14ac:dyDescent="0.3">
      <c r="B2454" s="26" t="s">
        <v>28</v>
      </c>
      <c r="C2454" s="26" t="str">
        <f>IF(_xlfn.XLOOKUP(TRIM(Table1[[#This Row],[Store ID]]), 'Stores Details'!B2456:B2475, 'Stores Details'!G2456:G2475, "") = "Inactive", "Yes", "No")</f>
        <v>No</v>
      </c>
      <c r="D2454" s="14" t="s">
        <v>72</v>
      </c>
      <c r="E2454" s="51">
        <v>45104</v>
      </c>
      <c r="F2454" s="14">
        <v>17</v>
      </c>
      <c r="G2454" s="17">
        <v>9120.16</v>
      </c>
      <c r="H2454" s="27">
        <v>6647.5099999999993</v>
      </c>
      <c r="I2454">
        <f>YEAR(Table1[[#This Row],[Date]])</f>
        <v>2023</v>
      </c>
      <c r="J2454" t="str">
        <f>"Q" &amp; ROUNDUP(MONTH(Table1[[#This Row],[Date]])/3, 0) &amp; "'" &amp; RIGHT(YEAR(Table1[[#This Row],[Date]]), 2)</f>
        <v>Q2'23</v>
      </c>
      <c r="K2454" t="str">
        <f>VLOOKUP(Table1[[#This Row],[Store ID]],Table3[[Store ID]:[City]],4,FALSE)</f>
        <v>Portland</v>
      </c>
      <c r="L2454" t="str">
        <f>VLOOKUP(Table1[[#This Row],[Product Code]],Table4[[Product Code]:[Brand]],5,FALSE)</f>
        <v>VoltEdge</v>
      </c>
      <c r="M2454" t="str">
        <f>VLOOKUP(Table1[[#This Row],[Product Code]],Table4[[Product Code]:[Product Category]],3,FALSE)</f>
        <v>Gaming Consoles</v>
      </c>
      <c r="N2454" t="str">
        <f>_xlfn.XLOOKUP(Table1[[#This Row],[Product Code]],Table4[Product Code],Table4[Subcategory])</f>
        <v>Game Consoles</v>
      </c>
    </row>
    <row r="2455" spans="2:14" x14ac:dyDescent="0.3">
      <c r="B2455" s="26" t="s">
        <v>22</v>
      </c>
      <c r="C2455" s="26" t="str">
        <f>IF(_xlfn.XLOOKUP(TRIM(Table1[[#This Row],[Store ID]]), 'Stores Details'!B2457:B2476, 'Stores Details'!G2457:G2476, "") = "Inactive", "Yes", "No")</f>
        <v>No</v>
      </c>
      <c r="D2455" s="14" t="s">
        <v>36</v>
      </c>
      <c r="E2455" s="51">
        <v>45416</v>
      </c>
      <c r="F2455" s="14">
        <v>15</v>
      </c>
      <c r="G2455" s="17">
        <v>10949.7</v>
      </c>
      <c r="H2455" s="27">
        <v>8834.85</v>
      </c>
      <c r="I2455">
        <f>YEAR(Table1[[#This Row],[Date]])</f>
        <v>2024</v>
      </c>
      <c r="J2455" t="str">
        <f>"Q" &amp; ROUNDUP(MONTH(Table1[[#This Row],[Date]])/3, 0) &amp; "'" &amp; RIGHT(YEAR(Table1[[#This Row],[Date]]), 2)</f>
        <v>Q2'24</v>
      </c>
      <c r="K2455" t="str">
        <f>VLOOKUP(Table1[[#This Row],[Store ID]],Table3[[Store ID]:[City]],4,FALSE)</f>
        <v>Detroit</v>
      </c>
      <c r="L2455" t="str">
        <f>VLOOKUP(Table1[[#This Row],[Product Code]],Table4[[Product Code]:[Brand]],5,FALSE)</f>
        <v>VoltEdge</v>
      </c>
      <c r="M2455" t="str">
        <f>VLOOKUP(Table1[[#This Row],[Product Code]],Table4[[Product Code]:[Product Category]],3,FALSE)</f>
        <v>Gaming Consoles</v>
      </c>
      <c r="N2455" t="str">
        <f>_xlfn.XLOOKUP(Table1[[#This Row],[Product Code]],Table4[Product Code],Table4[Subcategory])</f>
        <v>VR Headsets</v>
      </c>
    </row>
    <row r="2456" spans="2:14" x14ac:dyDescent="0.3">
      <c r="B2456" s="26" t="s">
        <v>22</v>
      </c>
      <c r="C2456" s="26" t="str">
        <f>IF(_xlfn.XLOOKUP(TRIM(Table1[[#This Row],[Store ID]]), 'Stores Details'!B2458:B2477, 'Stores Details'!G2458:G2477, "") = "Inactive", "Yes", "No")</f>
        <v>No</v>
      </c>
      <c r="D2456" s="14" t="s">
        <v>49</v>
      </c>
      <c r="E2456" s="51">
        <v>45444</v>
      </c>
      <c r="F2456" s="14">
        <v>8</v>
      </c>
      <c r="G2456" s="17">
        <v>8864</v>
      </c>
      <c r="H2456" s="27">
        <v>6944.4</v>
      </c>
      <c r="I2456">
        <f>YEAR(Table1[[#This Row],[Date]])</f>
        <v>2024</v>
      </c>
      <c r="J2456" t="str">
        <f>"Q" &amp; ROUNDUP(MONTH(Table1[[#This Row],[Date]])/3, 0) &amp; "'" &amp; RIGHT(YEAR(Table1[[#This Row],[Date]]), 2)</f>
        <v>Q2'24</v>
      </c>
      <c r="K2456" t="str">
        <f>VLOOKUP(Table1[[#This Row],[Store ID]],Table3[[Store ID]:[City]],4,FALSE)</f>
        <v>Detroit</v>
      </c>
      <c r="L2456" t="str">
        <f>VLOOKUP(Table1[[#This Row],[Product Code]],Table4[[Product Code]:[Brand]],5,FALSE)</f>
        <v>VoltEdge</v>
      </c>
      <c r="M2456" t="str">
        <f>VLOOKUP(Table1[[#This Row],[Product Code]],Table4[[Product Code]:[Product Category]],3,FALSE)</f>
        <v>Headphones</v>
      </c>
      <c r="N2456" t="str">
        <f>_xlfn.XLOOKUP(Table1[[#This Row],[Product Code]],Table4[Product Code],Table4[Subcategory])</f>
        <v>Noise-Canceling Over-Ear</v>
      </c>
    </row>
    <row r="2457" spans="2:14" x14ac:dyDescent="0.3">
      <c r="B2457" s="26" t="s">
        <v>14</v>
      </c>
      <c r="C2457" s="26" t="str">
        <f>IF(_xlfn.XLOOKUP(TRIM(Table1[[#This Row],[Store ID]]), 'Stores Details'!B2459:B2478, 'Stores Details'!G2459:G2478, "") = "Inactive", "Yes", "No")</f>
        <v>No</v>
      </c>
      <c r="D2457" s="14" t="s">
        <v>39</v>
      </c>
      <c r="E2457" s="51">
        <v>45392</v>
      </c>
      <c r="F2457" s="14">
        <v>15</v>
      </c>
      <c r="G2457" s="17">
        <v>6355.05</v>
      </c>
      <c r="H2457" s="27">
        <v>4141.5</v>
      </c>
      <c r="I2457">
        <f>YEAR(Table1[[#This Row],[Date]])</f>
        <v>2024</v>
      </c>
      <c r="J2457" t="str">
        <f>"Q" &amp; ROUNDUP(MONTH(Table1[[#This Row],[Date]])/3, 0) &amp; "'" &amp; RIGHT(YEAR(Table1[[#This Row],[Date]]), 2)</f>
        <v>Q2'24</v>
      </c>
      <c r="K2457" t="str">
        <f>VLOOKUP(Table1[[#This Row],[Store ID]],Table3[[Store ID]:[City]],4,FALSE)</f>
        <v>Los Angeles</v>
      </c>
      <c r="L2457" t="str">
        <f>VLOOKUP(Table1[[#This Row],[Product Code]],Table4[[Product Code]:[Brand]],5,FALSE)</f>
        <v>Apple</v>
      </c>
      <c r="M2457" t="str">
        <f>VLOOKUP(Table1[[#This Row],[Product Code]],Table4[[Product Code]:[Product Category]],3,FALSE)</f>
        <v>Laptops</v>
      </c>
      <c r="N2457" t="str">
        <f>_xlfn.XLOOKUP(Table1[[#This Row],[Product Code]],Table4[Product Code],Table4[Subcategory])</f>
        <v>Ultrabooks</v>
      </c>
    </row>
    <row r="2458" spans="2:14" x14ac:dyDescent="0.3">
      <c r="B2458" s="26" t="s">
        <v>14</v>
      </c>
      <c r="C2458" s="26" t="str">
        <f>IF(_xlfn.XLOOKUP(TRIM(Table1[[#This Row],[Store ID]]), 'Stores Details'!B2460:B2479, 'Stores Details'!G2460:G2479, "") = "Inactive", "Yes", "No")</f>
        <v>No</v>
      </c>
      <c r="D2458" s="14" t="s">
        <v>52</v>
      </c>
      <c r="E2458" s="51">
        <v>45064</v>
      </c>
      <c r="F2458" s="14">
        <v>14</v>
      </c>
      <c r="G2458" s="17">
        <v>3774.6800000000003</v>
      </c>
      <c r="H2458" s="27">
        <v>2294.46</v>
      </c>
      <c r="I2458">
        <f>YEAR(Table1[[#This Row],[Date]])</f>
        <v>2023</v>
      </c>
      <c r="J2458" t="str">
        <f>"Q" &amp; ROUNDUP(MONTH(Table1[[#This Row],[Date]])/3, 0) &amp; "'" &amp; RIGHT(YEAR(Table1[[#This Row],[Date]]), 2)</f>
        <v>Q2'23</v>
      </c>
      <c r="K2458" t="str">
        <f>VLOOKUP(Table1[[#This Row],[Store ID]],Table3[[Store ID]:[City]],4,FALSE)</f>
        <v>Los Angeles</v>
      </c>
      <c r="L2458" t="str">
        <f>VLOOKUP(Table1[[#This Row],[Product Code]],Table4[[Product Code]:[Brand]],5,FALSE)</f>
        <v>ASUS</v>
      </c>
      <c r="M2458" t="str">
        <f>VLOOKUP(Table1[[#This Row],[Product Code]],Table4[[Product Code]:[Product Category]],3,FALSE)</f>
        <v>Accessories</v>
      </c>
      <c r="N2458" t="str">
        <f>_xlfn.XLOOKUP(Table1[[#This Row],[Product Code]],Table4[Product Code],Table4[Subcategory])</f>
        <v>Chargers</v>
      </c>
    </row>
    <row r="2459" spans="2:14" x14ac:dyDescent="0.3">
      <c r="B2459" s="26" t="s">
        <v>17</v>
      </c>
      <c r="C2459" s="26" t="str">
        <f>IF(_xlfn.XLOOKUP(TRIM(Table1[[#This Row],[Store ID]]), 'Stores Details'!B2461:B2480, 'Stores Details'!G2461:G2480, "") = "Inactive", "Yes", "No")</f>
        <v>No</v>
      </c>
      <c r="D2459" s="14" t="s">
        <v>40</v>
      </c>
      <c r="E2459" s="51">
        <v>45587</v>
      </c>
      <c r="F2459" s="14">
        <v>28</v>
      </c>
      <c r="G2459" s="17">
        <v>37906.119999999995</v>
      </c>
      <c r="H2459" s="27">
        <v>27284.880000000001</v>
      </c>
      <c r="I2459">
        <f>YEAR(Table1[[#This Row],[Date]])</f>
        <v>2024</v>
      </c>
      <c r="J2459" t="str">
        <f>"Q" &amp; ROUNDUP(MONTH(Table1[[#This Row],[Date]])/3, 0) &amp; "'" &amp; RIGHT(YEAR(Table1[[#This Row],[Date]]), 2)</f>
        <v>Q4'24</v>
      </c>
      <c r="K2459" t="str">
        <f>VLOOKUP(Table1[[#This Row],[Store ID]],Table3[[Store ID]:[City]],4,FALSE)</f>
        <v>Richmond</v>
      </c>
      <c r="L2459" t="str">
        <f>VLOOKUP(Table1[[#This Row],[Product Code]],Table4[[Product Code]:[Brand]],5,FALSE)</f>
        <v>HP</v>
      </c>
      <c r="M2459" t="str">
        <f>VLOOKUP(Table1[[#This Row],[Product Code]],Table4[[Product Code]:[Product Category]],3,FALSE)</f>
        <v>Gaming Consoles</v>
      </c>
      <c r="N2459" t="str">
        <f>_xlfn.XLOOKUP(Table1[[#This Row],[Product Code]],Table4[Product Code],Table4[Subcategory])</f>
        <v>Game Consoles</v>
      </c>
    </row>
    <row r="2460" spans="2:14" x14ac:dyDescent="0.3">
      <c r="B2460" s="26" t="s">
        <v>21</v>
      </c>
      <c r="C2460" s="26" t="str">
        <f>IF(_xlfn.XLOOKUP(TRIM(Table1[[#This Row],[Store ID]]), 'Stores Details'!B2462:B2481, 'Stores Details'!G2462:G2481, "") = "Inactive", "Yes", "No")</f>
        <v>No</v>
      </c>
      <c r="D2460" s="14" t="s">
        <v>43</v>
      </c>
      <c r="E2460" s="51">
        <v>45395</v>
      </c>
      <c r="F2460" s="14">
        <v>20</v>
      </c>
      <c r="G2460" s="17">
        <v>26621.399999999998</v>
      </c>
      <c r="H2460" s="27">
        <v>16352.4</v>
      </c>
      <c r="I2460">
        <f>YEAR(Table1[[#This Row],[Date]])</f>
        <v>2024</v>
      </c>
      <c r="J2460" t="str">
        <f>"Q" &amp; ROUNDUP(MONTH(Table1[[#This Row],[Date]])/3, 0) &amp; "'" &amp; RIGHT(YEAR(Table1[[#This Row],[Date]]), 2)</f>
        <v>Q2'24</v>
      </c>
      <c r="K2460" t="str">
        <f>VLOOKUP(Table1[[#This Row],[Store ID]],Table3[[Store ID]:[City]],4,FALSE)</f>
        <v>Raleigh</v>
      </c>
      <c r="L2460" t="str">
        <f>VLOOKUP(Table1[[#This Row],[Product Code]],Table4[[Product Code]:[Brand]],5,FALSE)</f>
        <v>Apple</v>
      </c>
      <c r="M2460" t="str">
        <f>VLOOKUP(Table1[[#This Row],[Product Code]],Table4[[Product Code]:[Product Category]],3,FALSE)</f>
        <v>Smart Gadgets</v>
      </c>
      <c r="N2460" t="str">
        <f>_xlfn.XLOOKUP(Table1[[#This Row],[Product Code]],Table4[Product Code],Table4[Subcategory])</f>
        <v>Smartwatches</v>
      </c>
    </row>
    <row r="2461" spans="2:14" x14ac:dyDescent="0.3">
      <c r="B2461" s="26" t="s">
        <v>26</v>
      </c>
      <c r="C2461" s="26" t="str">
        <f>IF(_xlfn.XLOOKUP(TRIM(Table1[[#This Row],[Store ID]]), 'Stores Details'!B2463:B2482, 'Stores Details'!G2463:G2482, "") = "Inactive", "Yes", "No")</f>
        <v>No</v>
      </c>
      <c r="D2461" s="14" t="s">
        <v>71</v>
      </c>
      <c r="E2461" s="51">
        <v>45032</v>
      </c>
      <c r="F2461" s="14">
        <v>4</v>
      </c>
      <c r="G2461" s="17">
        <v>1037.08</v>
      </c>
      <c r="H2461" s="27">
        <v>677.88</v>
      </c>
      <c r="I2461">
        <f>YEAR(Table1[[#This Row],[Date]])</f>
        <v>2023</v>
      </c>
      <c r="J2461" t="str">
        <f>"Q" &amp; ROUNDUP(MONTH(Table1[[#This Row],[Date]])/3, 0) &amp; "'" &amp; RIGHT(YEAR(Table1[[#This Row],[Date]]), 2)</f>
        <v>Q2'23</v>
      </c>
      <c r="K2461" t="str">
        <f>VLOOKUP(Table1[[#This Row],[Store ID]],Table3[[Store ID]:[City]],4,FALSE)</f>
        <v>Philadelphia</v>
      </c>
      <c r="L2461" t="str">
        <f>VLOOKUP(Table1[[#This Row],[Product Code]],Table4[[Product Code]:[Brand]],5,FALSE)</f>
        <v>HP</v>
      </c>
      <c r="M2461" t="str">
        <f>VLOOKUP(Table1[[#This Row],[Product Code]],Table4[[Product Code]:[Product Category]],3,FALSE)</f>
        <v>Smart Gadgets</v>
      </c>
      <c r="N2461" t="str">
        <f>_xlfn.XLOOKUP(Table1[[#This Row],[Product Code]],Table4[Product Code],Table4[Subcategory])</f>
        <v>Smart Speakers</v>
      </c>
    </row>
    <row r="2462" spans="2:14" x14ac:dyDescent="0.3">
      <c r="B2462" s="26" t="s">
        <v>25</v>
      </c>
      <c r="C2462" s="26" t="str">
        <f>IF(_xlfn.XLOOKUP(TRIM(Table1[[#This Row],[Store ID]]), 'Stores Details'!B2464:B2483, 'Stores Details'!G2464:G2483, "") = "Inactive", "Yes", "No")</f>
        <v>No</v>
      </c>
      <c r="D2462" s="14" t="s">
        <v>45</v>
      </c>
      <c r="E2462" s="51">
        <v>45543</v>
      </c>
      <c r="F2462" s="14">
        <v>6</v>
      </c>
      <c r="G2462" s="17">
        <v>4031.1000000000004</v>
      </c>
      <c r="H2462" s="27">
        <v>3183.54</v>
      </c>
      <c r="I2462">
        <f>YEAR(Table1[[#This Row],[Date]])</f>
        <v>2024</v>
      </c>
      <c r="J2462" t="str">
        <f>"Q" &amp; ROUNDUP(MONTH(Table1[[#This Row],[Date]])/3, 0) &amp; "'" &amp; RIGHT(YEAR(Table1[[#This Row],[Date]]), 2)</f>
        <v>Q3'24</v>
      </c>
      <c r="K2462" t="str">
        <f>VLOOKUP(Table1[[#This Row],[Store ID]],Table3[[Store ID]:[City]],4,FALSE)</f>
        <v>Dallas</v>
      </c>
      <c r="L2462" t="str">
        <f>VLOOKUP(Table1[[#This Row],[Product Code]],Table4[[Product Code]:[Brand]],5,FALSE)</f>
        <v>VoltEdge</v>
      </c>
      <c r="M2462" t="str">
        <f>VLOOKUP(Table1[[#This Row],[Product Code]],Table4[[Product Code]:[Product Category]],3,FALSE)</f>
        <v>Accessories</v>
      </c>
      <c r="N2462" t="str">
        <f>_xlfn.XLOOKUP(Table1[[#This Row],[Product Code]],Table4[Product Code],Table4[Subcategory])</f>
        <v>Chargers</v>
      </c>
    </row>
    <row r="2463" spans="2:14" x14ac:dyDescent="0.3">
      <c r="B2463" s="26" t="s">
        <v>20</v>
      </c>
      <c r="C2463" s="26" t="str">
        <f>IF(_xlfn.XLOOKUP(TRIM(Table1[[#This Row],[Store ID]]), 'Stores Details'!B2465:B2484, 'Stores Details'!G2465:G2484, "") = "Inactive", "Yes", "No")</f>
        <v>No</v>
      </c>
      <c r="D2463" s="14" t="s">
        <v>41</v>
      </c>
      <c r="E2463" s="51">
        <v>45341</v>
      </c>
      <c r="F2463" s="14">
        <v>15</v>
      </c>
      <c r="G2463" s="17">
        <v>7210.5</v>
      </c>
      <c r="H2463" s="27">
        <v>4529.1000000000004</v>
      </c>
      <c r="I2463">
        <f>YEAR(Table1[[#This Row],[Date]])</f>
        <v>2024</v>
      </c>
      <c r="J2463" t="str">
        <f>"Q" &amp; ROUNDUP(MONTH(Table1[[#This Row],[Date]])/3, 0) &amp; "'" &amp; RIGHT(YEAR(Table1[[#This Row],[Date]]), 2)</f>
        <v>Q1'24</v>
      </c>
      <c r="K2463" t="str">
        <f>VLOOKUP(Table1[[#This Row],[Store ID]],Table3[[Store ID]:[City]],4,FALSE)</f>
        <v>Denver</v>
      </c>
      <c r="L2463" t="str">
        <f>VLOOKUP(Table1[[#This Row],[Product Code]],Table4[[Product Code]:[Brand]],5,FALSE)</f>
        <v>VoltEdge</v>
      </c>
      <c r="M2463" t="str">
        <f>VLOOKUP(Table1[[#This Row],[Product Code]],Table4[[Product Code]:[Product Category]],3,FALSE)</f>
        <v>Laptops</v>
      </c>
      <c r="N2463" t="str">
        <f>_xlfn.XLOOKUP(Table1[[#This Row],[Product Code]],Table4[Product Code],Table4[Subcategory])</f>
        <v>Gaming Laptops</v>
      </c>
    </row>
    <row r="2464" spans="2:14" x14ac:dyDescent="0.3">
      <c r="B2464" s="26" t="s">
        <v>29</v>
      </c>
      <c r="C2464" s="26" t="str">
        <f>IF(_xlfn.XLOOKUP(TRIM(Table1[[#This Row],[Store ID]]), 'Stores Details'!B2466:B2485, 'Stores Details'!G2466:G2485, "") = "Inactive", "Yes", "No")</f>
        <v>No</v>
      </c>
      <c r="D2464" s="14" t="s">
        <v>41</v>
      </c>
      <c r="E2464" s="51">
        <v>45336</v>
      </c>
      <c r="F2464" s="14">
        <v>25</v>
      </c>
      <c r="G2464" s="17">
        <v>12017.5</v>
      </c>
      <c r="H2464" s="27">
        <v>7548.5</v>
      </c>
      <c r="I2464">
        <f>YEAR(Table1[[#This Row],[Date]])</f>
        <v>2024</v>
      </c>
      <c r="J2464" t="str">
        <f>"Q" &amp; ROUNDUP(MONTH(Table1[[#This Row],[Date]])/3, 0) &amp; "'" &amp; RIGHT(YEAR(Table1[[#This Row],[Date]]), 2)</f>
        <v>Q1'24</v>
      </c>
      <c r="K2464" t="str">
        <f>VLOOKUP(Table1[[#This Row],[Store ID]],Table3[[Store ID]:[City]],4,FALSE)</f>
        <v>Kansas City</v>
      </c>
      <c r="L2464" t="str">
        <f>VLOOKUP(Table1[[#This Row],[Product Code]],Table4[[Product Code]:[Brand]],5,FALSE)</f>
        <v>VoltEdge</v>
      </c>
      <c r="M2464" t="str">
        <f>VLOOKUP(Table1[[#This Row],[Product Code]],Table4[[Product Code]:[Product Category]],3,FALSE)</f>
        <v>Laptops</v>
      </c>
      <c r="N2464" t="str">
        <f>_xlfn.XLOOKUP(Table1[[#This Row],[Product Code]],Table4[Product Code],Table4[Subcategory])</f>
        <v>Gaming Laptops</v>
      </c>
    </row>
    <row r="2465" spans="2:14" x14ac:dyDescent="0.3">
      <c r="B2465" s="26" t="s">
        <v>14</v>
      </c>
      <c r="C2465" s="26" t="str">
        <f>IF(_xlfn.XLOOKUP(TRIM(Table1[[#This Row],[Store ID]]), 'Stores Details'!B2467:B2486, 'Stores Details'!G2467:G2486, "") = "Inactive", "Yes", "No")</f>
        <v>No</v>
      </c>
      <c r="D2465" s="14" t="s">
        <v>68</v>
      </c>
      <c r="E2465" s="51">
        <v>45105</v>
      </c>
      <c r="F2465" s="14">
        <v>21</v>
      </c>
      <c r="G2465" s="17">
        <v>21921.480000000003</v>
      </c>
      <c r="H2465" s="27">
        <v>13524.84</v>
      </c>
      <c r="I2465">
        <f>YEAR(Table1[[#This Row],[Date]])</f>
        <v>2023</v>
      </c>
      <c r="J2465" t="str">
        <f>"Q" &amp; ROUNDUP(MONTH(Table1[[#This Row],[Date]])/3, 0) &amp; "'" &amp; RIGHT(YEAR(Table1[[#This Row],[Date]]), 2)</f>
        <v>Q2'23</v>
      </c>
      <c r="K2465" t="str">
        <f>VLOOKUP(Table1[[#This Row],[Store ID]],Table3[[Store ID]:[City]],4,FALSE)</f>
        <v>Los Angeles</v>
      </c>
      <c r="L2465" t="str">
        <f>VLOOKUP(Table1[[#This Row],[Product Code]],Table4[[Product Code]:[Brand]],5,FALSE)</f>
        <v>Apple</v>
      </c>
      <c r="M2465" t="str">
        <f>VLOOKUP(Table1[[#This Row],[Product Code]],Table4[[Product Code]:[Product Category]],3,FALSE)</f>
        <v>Gaming Consoles</v>
      </c>
      <c r="N2465" t="str">
        <f>_xlfn.XLOOKUP(Table1[[#This Row],[Product Code]],Table4[Product Code],Table4[Subcategory])</f>
        <v>VR Headsets</v>
      </c>
    </row>
    <row r="2466" spans="2:14" x14ac:dyDescent="0.3">
      <c r="B2466" s="26" t="s">
        <v>21</v>
      </c>
      <c r="C2466" s="26" t="str">
        <f>IF(_xlfn.XLOOKUP(TRIM(Table1[[#This Row],[Store ID]]), 'Stores Details'!B2468:B2487, 'Stores Details'!G2468:G2487, "") = "Inactive", "Yes", "No")</f>
        <v>No</v>
      </c>
      <c r="D2466" s="14" t="s">
        <v>61</v>
      </c>
      <c r="E2466" s="51">
        <v>45528</v>
      </c>
      <c r="F2466" s="14">
        <v>6</v>
      </c>
      <c r="G2466" s="17">
        <v>2126.52</v>
      </c>
      <c r="H2466" s="27">
        <v>1518.3600000000001</v>
      </c>
      <c r="I2466">
        <f>YEAR(Table1[[#This Row],[Date]])</f>
        <v>2024</v>
      </c>
      <c r="J2466" t="str">
        <f>"Q" &amp; ROUNDUP(MONTH(Table1[[#This Row],[Date]])/3, 0) &amp; "'" &amp; RIGHT(YEAR(Table1[[#This Row],[Date]]), 2)</f>
        <v>Q3'24</v>
      </c>
      <c r="K2466" t="str">
        <f>VLOOKUP(Table1[[#This Row],[Store ID]],Table3[[Store ID]:[City]],4,FALSE)</f>
        <v>Raleigh</v>
      </c>
      <c r="L2466" t="str">
        <f>VLOOKUP(Table1[[#This Row],[Product Code]],Table4[[Product Code]:[Brand]],5,FALSE)</f>
        <v>VoltEdge</v>
      </c>
      <c r="M2466" t="str">
        <f>VLOOKUP(Table1[[#This Row],[Product Code]],Table4[[Product Code]:[Product Category]],3,FALSE)</f>
        <v>Headphones</v>
      </c>
      <c r="N2466" t="str">
        <f>_xlfn.XLOOKUP(Table1[[#This Row],[Product Code]],Table4[Product Code],Table4[Subcategory])</f>
        <v>Wired Headphones</v>
      </c>
    </row>
    <row r="2467" spans="2:14" x14ac:dyDescent="0.3">
      <c r="B2467" s="26" t="s">
        <v>17</v>
      </c>
      <c r="C2467" s="26" t="str">
        <f>IF(_xlfn.XLOOKUP(TRIM(Table1[[#This Row],[Store ID]]), 'Stores Details'!B2469:B2488, 'Stores Details'!G2469:G2488, "") = "Inactive", "Yes", "No")</f>
        <v>No</v>
      </c>
      <c r="D2467" s="14" t="s">
        <v>52</v>
      </c>
      <c r="E2467" s="51">
        <v>45202</v>
      </c>
      <c r="F2467" s="14">
        <v>39</v>
      </c>
      <c r="G2467" s="17">
        <v>10515.18</v>
      </c>
      <c r="H2467" s="27">
        <v>6391.7099999999991</v>
      </c>
      <c r="I2467">
        <f>YEAR(Table1[[#This Row],[Date]])</f>
        <v>2023</v>
      </c>
      <c r="J2467" t="str">
        <f>"Q" &amp; ROUNDUP(MONTH(Table1[[#This Row],[Date]])/3, 0) &amp; "'" &amp; RIGHT(YEAR(Table1[[#This Row],[Date]]), 2)</f>
        <v>Q4'23</v>
      </c>
      <c r="K2467" t="str">
        <f>VLOOKUP(Table1[[#This Row],[Store ID]],Table3[[Store ID]:[City]],4,FALSE)</f>
        <v>Richmond</v>
      </c>
      <c r="L2467" t="str">
        <f>VLOOKUP(Table1[[#This Row],[Product Code]],Table4[[Product Code]:[Brand]],5,FALSE)</f>
        <v>ASUS</v>
      </c>
      <c r="M2467" t="str">
        <f>VLOOKUP(Table1[[#This Row],[Product Code]],Table4[[Product Code]:[Product Category]],3,FALSE)</f>
        <v>Accessories</v>
      </c>
      <c r="N2467" t="str">
        <f>_xlfn.XLOOKUP(Table1[[#This Row],[Product Code]],Table4[Product Code],Table4[Subcategory])</f>
        <v>Chargers</v>
      </c>
    </row>
    <row r="2468" spans="2:14" x14ac:dyDescent="0.3">
      <c r="B2468" s="26" t="s">
        <v>14</v>
      </c>
      <c r="C2468" s="26" t="str">
        <f>IF(_xlfn.XLOOKUP(TRIM(Table1[[#This Row],[Store ID]]), 'Stores Details'!B2470:B2489, 'Stores Details'!G2470:G2489, "") = "Inactive", "Yes", "No")</f>
        <v>No</v>
      </c>
      <c r="D2468" s="14" t="s">
        <v>42</v>
      </c>
      <c r="E2468" s="51">
        <v>45595</v>
      </c>
      <c r="F2468" s="14">
        <v>23</v>
      </c>
      <c r="G2468" s="17">
        <v>29339.03</v>
      </c>
      <c r="H2468" s="27">
        <v>18293.97</v>
      </c>
      <c r="I2468">
        <f>YEAR(Table1[[#This Row],[Date]])</f>
        <v>2024</v>
      </c>
      <c r="J2468" t="str">
        <f>"Q" &amp; ROUNDUP(MONTH(Table1[[#This Row],[Date]])/3, 0) &amp; "'" &amp; RIGHT(YEAR(Table1[[#This Row],[Date]]), 2)</f>
        <v>Q4'24</v>
      </c>
      <c r="K2468" t="str">
        <f>VLOOKUP(Table1[[#This Row],[Store ID]],Table3[[Store ID]:[City]],4,FALSE)</f>
        <v>Los Angeles</v>
      </c>
      <c r="L2468" t="str">
        <f>VLOOKUP(Table1[[#This Row],[Product Code]],Table4[[Product Code]:[Brand]],5,FALSE)</f>
        <v>Dell</v>
      </c>
      <c r="M2468" t="str">
        <f>VLOOKUP(Table1[[#This Row],[Product Code]],Table4[[Product Code]:[Product Category]],3,FALSE)</f>
        <v>Headphones</v>
      </c>
      <c r="N2468" t="str">
        <f>_xlfn.XLOOKUP(Table1[[#This Row],[Product Code]],Table4[Product Code],Table4[Subcategory])</f>
        <v>Wired Headphones</v>
      </c>
    </row>
    <row r="2469" spans="2:14" x14ac:dyDescent="0.3">
      <c r="B2469" s="26" t="s">
        <v>26</v>
      </c>
      <c r="C2469" s="26" t="str">
        <f>IF(_xlfn.XLOOKUP(TRIM(Table1[[#This Row],[Store ID]]), 'Stores Details'!B2471:B2490, 'Stores Details'!G2471:G2490, "") = "Inactive", "Yes", "No")</f>
        <v>No</v>
      </c>
      <c r="D2469" s="14" t="s">
        <v>66</v>
      </c>
      <c r="E2469" s="51">
        <v>45042</v>
      </c>
      <c r="F2469" s="14">
        <v>22</v>
      </c>
      <c r="G2469" s="17">
        <v>8530.2800000000007</v>
      </c>
      <c r="H2469" s="27">
        <v>5707.2400000000007</v>
      </c>
      <c r="I2469">
        <f>YEAR(Table1[[#This Row],[Date]])</f>
        <v>2023</v>
      </c>
      <c r="J2469" t="str">
        <f>"Q" &amp; ROUNDUP(MONTH(Table1[[#This Row],[Date]])/3, 0) &amp; "'" &amp; RIGHT(YEAR(Table1[[#This Row],[Date]]), 2)</f>
        <v>Q2'23</v>
      </c>
      <c r="K2469" t="str">
        <f>VLOOKUP(Table1[[#This Row],[Store ID]],Table3[[Store ID]:[City]],4,FALSE)</f>
        <v>Philadelphia</v>
      </c>
      <c r="L2469" t="str">
        <f>VLOOKUP(Table1[[#This Row],[Product Code]],Table4[[Product Code]:[Brand]],5,FALSE)</f>
        <v>HP</v>
      </c>
      <c r="M2469" t="str">
        <f>VLOOKUP(Table1[[#This Row],[Product Code]],Table4[[Product Code]:[Product Category]],3,FALSE)</f>
        <v>Accessories</v>
      </c>
      <c r="N2469" t="str">
        <f>_xlfn.XLOOKUP(Table1[[#This Row],[Product Code]],Table4[Product Code],Table4[Subcategory])</f>
        <v>Chargers</v>
      </c>
    </row>
    <row r="2470" spans="2:14" x14ac:dyDescent="0.3">
      <c r="B2470" s="26" t="s">
        <v>20</v>
      </c>
      <c r="C2470" s="26" t="str">
        <f>IF(_xlfn.XLOOKUP(TRIM(Table1[[#This Row],[Store ID]]), 'Stores Details'!B2472:B2491, 'Stores Details'!G2472:G2491, "") = "Inactive", "Yes", "No")</f>
        <v>No</v>
      </c>
      <c r="D2470" s="14" t="s">
        <v>75</v>
      </c>
      <c r="E2470" s="51">
        <v>45129</v>
      </c>
      <c r="F2470" s="14">
        <v>18</v>
      </c>
      <c r="G2470" s="17">
        <v>2934.9</v>
      </c>
      <c r="H2470" s="27">
        <v>2269.98</v>
      </c>
      <c r="I2470">
        <f>YEAR(Table1[[#This Row],[Date]])</f>
        <v>2023</v>
      </c>
      <c r="J2470" t="str">
        <f>"Q" &amp; ROUNDUP(MONTH(Table1[[#This Row],[Date]])/3, 0) &amp; "'" &amp; RIGHT(YEAR(Table1[[#This Row],[Date]]), 2)</f>
        <v>Q3'23</v>
      </c>
      <c r="K2470" t="str">
        <f>VLOOKUP(Table1[[#This Row],[Store ID]],Table3[[Store ID]:[City]],4,FALSE)</f>
        <v>Denver</v>
      </c>
      <c r="L2470" t="str">
        <f>VLOOKUP(Table1[[#This Row],[Product Code]],Table4[[Product Code]:[Brand]],5,FALSE)</f>
        <v>VoltEdge</v>
      </c>
      <c r="M2470" t="str">
        <f>VLOOKUP(Table1[[#This Row],[Product Code]],Table4[[Product Code]:[Product Category]],3,FALSE)</f>
        <v>Accessories</v>
      </c>
      <c r="N2470" t="str">
        <f>_xlfn.XLOOKUP(Table1[[#This Row],[Product Code]],Table4[Product Code],Table4[Subcategory])</f>
        <v>Keyboards</v>
      </c>
    </row>
    <row r="2471" spans="2:14" x14ac:dyDescent="0.3">
      <c r="B2471" s="26" t="s">
        <v>14</v>
      </c>
      <c r="C2471" s="26" t="str">
        <f>IF(_xlfn.XLOOKUP(TRIM(Table1[[#This Row],[Store ID]]), 'Stores Details'!B2473:B2492, 'Stores Details'!G2473:G2492, "") = "Inactive", "Yes", "No")</f>
        <v>No</v>
      </c>
      <c r="D2471" s="14" t="s">
        <v>37</v>
      </c>
      <c r="E2471" s="51">
        <v>45607</v>
      </c>
      <c r="F2471" s="14">
        <v>31</v>
      </c>
      <c r="G2471" s="17">
        <v>45615.26</v>
      </c>
      <c r="H2471" s="27">
        <v>30865.149999999998</v>
      </c>
      <c r="I2471">
        <f>YEAR(Table1[[#This Row],[Date]])</f>
        <v>2024</v>
      </c>
      <c r="J2471" t="str">
        <f>"Q" &amp; ROUNDUP(MONTH(Table1[[#This Row],[Date]])/3, 0) &amp; "'" &amp; RIGHT(YEAR(Table1[[#This Row],[Date]]), 2)</f>
        <v>Q4'24</v>
      </c>
      <c r="K2471" t="str">
        <f>VLOOKUP(Table1[[#This Row],[Store ID]],Table3[[Store ID]:[City]],4,FALSE)</f>
        <v>Los Angeles</v>
      </c>
      <c r="L2471" t="str">
        <f>VLOOKUP(Table1[[#This Row],[Product Code]],Table4[[Product Code]:[Brand]],5,FALSE)</f>
        <v>VoltEdge</v>
      </c>
      <c r="M2471" t="str">
        <f>VLOOKUP(Table1[[#This Row],[Product Code]],Table4[[Product Code]:[Product Category]],3,FALSE)</f>
        <v>Smart Gadgets</v>
      </c>
      <c r="N2471" t="str">
        <f>_xlfn.XLOOKUP(Table1[[#This Row],[Product Code]],Table4[Product Code],Table4[Subcategory])</f>
        <v>Fitness Bands</v>
      </c>
    </row>
    <row r="2472" spans="2:14" x14ac:dyDescent="0.3">
      <c r="B2472" s="26" t="s">
        <v>14</v>
      </c>
      <c r="C2472" s="26" t="str">
        <f>IF(_xlfn.XLOOKUP(TRIM(Table1[[#This Row],[Store ID]]), 'Stores Details'!B2474:B2493, 'Stores Details'!G2474:G2493, "") = "Inactive", "Yes", "No")</f>
        <v>No</v>
      </c>
      <c r="D2472" s="14" t="s">
        <v>71</v>
      </c>
      <c r="E2472" s="51">
        <v>45274</v>
      </c>
      <c r="F2472" s="14">
        <v>28</v>
      </c>
      <c r="G2472" s="17">
        <v>7259.5599999999995</v>
      </c>
      <c r="H2472" s="27">
        <v>4745.16</v>
      </c>
      <c r="I2472">
        <f>YEAR(Table1[[#This Row],[Date]])</f>
        <v>2023</v>
      </c>
      <c r="J2472" t="str">
        <f>"Q" &amp; ROUNDUP(MONTH(Table1[[#This Row],[Date]])/3, 0) &amp; "'" &amp; RIGHT(YEAR(Table1[[#This Row],[Date]]), 2)</f>
        <v>Q4'23</v>
      </c>
      <c r="K2472" t="str">
        <f>VLOOKUP(Table1[[#This Row],[Store ID]],Table3[[Store ID]:[City]],4,FALSE)</f>
        <v>Los Angeles</v>
      </c>
      <c r="L2472" t="str">
        <f>VLOOKUP(Table1[[#This Row],[Product Code]],Table4[[Product Code]:[Brand]],5,FALSE)</f>
        <v>HP</v>
      </c>
      <c r="M2472" t="str">
        <f>VLOOKUP(Table1[[#This Row],[Product Code]],Table4[[Product Code]:[Product Category]],3,FALSE)</f>
        <v>Smart Gadgets</v>
      </c>
      <c r="N2472" t="str">
        <f>_xlfn.XLOOKUP(Table1[[#This Row],[Product Code]],Table4[Product Code],Table4[Subcategory])</f>
        <v>Smart Speakers</v>
      </c>
    </row>
    <row r="2473" spans="2:14" x14ac:dyDescent="0.3">
      <c r="B2473" s="26" t="s">
        <v>30</v>
      </c>
      <c r="C2473" s="26" t="str">
        <f>IF(_xlfn.XLOOKUP(TRIM(Table1[[#This Row],[Store ID]]), 'Stores Details'!B2475:B2494, 'Stores Details'!G2475:G2494, "") = "Inactive", "Yes", "No")</f>
        <v>No</v>
      </c>
      <c r="D2473" s="14" t="s">
        <v>36</v>
      </c>
      <c r="E2473" s="51">
        <v>45478</v>
      </c>
      <c r="F2473" s="14">
        <v>16</v>
      </c>
      <c r="G2473" s="17">
        <v>11679.68</v>
      </c>
      <c r="H2473" s="27">
        <v>9423.84</v>
      </c>
      <c r="I2473">
        <f>YEAR(Table1[[#This Row],[Date]])</f>
        <v>2024</v>
      </c>
      <c r="J2473" t="str">
        <f>"Q" &amp; ROUNDUP(MONTH(Table1[[#This Row],[Date]])/3, 0) &amp; "'" &amp; RIGHT(YEAR(Table1[[#This Row],[Date]]), 2)</f>
        <v>Q3'24</v>
      </c>
      <c r="K2473" t="str">
        <f>VLOOKUP(Table1[[#This Row],[Store ID]],Table3[[Store ID]:[City]],4,FALSE)</f>
        <v>Nashville</v>
      </c>
      <c r="L2473" t="str">
        <f>VLOOKUP(Table1[[#This Row],[Product Code]],Table4[[Product Code]:[Brand]],5,FALSE)</f>
        <v>VoltEdge</v>
      </c>
      <c r="M2473" t="str">
        <f>VLOOKUP(Table1[[#This Row],[Product Code]],Table4[[Product Code]:[Product Category]],3,FALSE)</f>
        <v>Gaming Consoles</v>
      </c>
      <c r="N2473" t="str">
        <f>_xlfn.XLOOKUP(Table1[[#This Row],[Product Code]],Table4[Product Code],Table4[Subcategory])</f>
        <v>VR Headsets</v>
      </c>
    </row>
    <row r="2474" spans="2:14" x14ac:dyDescent="0.3">
      <c r="B2474" s="26" t="s">
        <v>28</v>
      </c>
      <c r="C2474" s="26" t="str">
        <f>IF(_xlfn.XLOOKUP(TRIM(Table1[[#This Row],[Store ID]]), 'Stores Details'!B2476:B2495, 'Stores Details'!G2476:G2495, "") = "Inactive", "Yes", "No")</f>
        <v>No</v>
      </c>
      <c r="D2474" s="14" t="s">
        <v>41</v>
      </c>
      <c r="E2474" s="51">
        <v>45477</v>
      </c>
      <c r="F2474" s="14">
        <v>8</v>
      </c>
      <c r="G2474" s="17">
        <v>3845.6</v>
      </c>
      <c r="H2474" s="27">
        <v>2415.52</v>
      </c>
      <c r="I2474">
        <f>YEAR(Table1[[#This Row],[Date]])</f>
        <v>2024</v>
      </c>
      <c r="J2474" t="str">
        <f>"Q" &amp; ROUNDUP(MONTH(Table1[[#This Row],[Date]])/3, 0) &amp; "'" &amp; RIGHT(YEAR(Table1[[#This Row],[Date]]), 2)</f>
        <v>Q3'24</v>
      </c>
      <c r="K2474" t="str">
        <f>VLOOKUP(Table1[[#This Row],[Store ID]],Table3[[Store ID]:[City]],4,FALSE)</f>
        <v>Portland</v>
      </c>
      <c r="L2474" t="str">
        <f>VLOOKUP(Table1[[#This Row],[Product Code]],Table4[[Product Code]:[Brand]],5,FALSE)</f>
        <v>VoltEdge</v>
      </c>
      <c r="M2474" t="str">
        <f>VLOOKUP(Table1[[#This Row],[Product Code]],Table4[[Product Code]:[Product Category]],3,FALSE)</f>
        <v>Laptops</v>
      </c>
      <c r="N2474" t="str">
        <f>_xlfn.XLOOKUP(Table1[[#This Row],[Product Code]],Table4[Product Code],Table4[Subcategory])</f>
        <v>Gaming Laptops</v>
      </c>
    </row>
    <row r="2475" spans="2:14" x14ac:dyDescent="0.3">
      <c r="B2475" s="26" t="s">
        <v>14</v>
      </c>
      <c r="C2475" s="26" t="str">
        <f>IF(_xlfn.XLOOKUP(TRIM(Table1[[#This Row],[Store ID]]), 'Stores Details'!B2477:B2496, 'Stores Details'!G2477:G2496, "") = "Inactive", "Yes", "No")</f>
        <v>No</v>
      </c>
      <c r="D2475" s="14" t="s">
        <v>39</v>
      </c>
      <c r="E2475" s="51">
        <v>45637</v>
      </c>
      <c r="F2475" s="14">
        <v>23</v>
      </c>
      <c r="G2475" s="17">
        <v>9744.41</v>
      </c>
      <c r="H2475" s="27">
        <v>6350.3</v>
      </c>
      <c r="I2475">
        <f>YEAR(Table1[[#This Row],[Date]])</f>
        <v>2024</v>
      </c>
      <c r="J2475" t="str">
        <f>"Q" &amp; ROUNDUP(MONTH(Table1[[#This Row],[Date]])/3, 0) &amp; "'" &amp; RIGHT(YEAR(Table1[[#This Row],[Date]]), 2)</f>
        <v>Q4'24</v>
      </c>
      <c r="K2475" t="str">
        <f>VLOOKUP(Table1[[#This Row],[Store ID]],Table3[[Store ID]:[City]],4,FALSE)</f>
        <v>Los Angeles</v>
      </c>
      <c r="L2475" t="str">
        <f>VLOOKUP(Table1[[#This Row],[Product Code]],Table4[[Product Code]:[Brand]],5,FALSE)</f>
        <v>Apple</v>
      </c>
      <c r="M2475" t="str">
        <f>VLOOKUP(Table1[[#This Row],[Product Code]],Table4[[Product Code]:[Product Category]],3,FALSE)</f>
        <v>Laptops</v>
      </c>
      <c r="N2475" t="str">
        <f>_xlfn.XLOOKUP(Table1[[#This Row],[Product Code]],Table4[Product Code],Table4[Subcategory])</f>
        <v>Ultrabooks</v>
      </c>
    </row>
    <row r="2476" spans="2:14" x14ac:dyDescent="0.3">
      <c r="B2476" s="26" t="s">
        <v>30</v>
      </c>
      <c r="C2476" s="26" t="str">
        <f>IF(_xlfn.XLOOKUP(TRIM(Table1[[#This Row],[Store ID]]), 'Stores Details'!B2478:B2497, 'Stores Details'!G2478:G2497, "") = "Inactive", "Yes", "No")</f>
        <v>No</v>
      </c>
      <c r="D2476" s="14" t="s">
        <v>54</v>
      </c>
      <c r="E2476" s="51">
        <v>45491</v>
      </c>
      <c r="F2476" s="14">
        <v>3</v>
      </c>
      <c r="G2476" s="17">
        <v>4209.03</v>
      </c>
      <c r="H2476" s="27">
        <v>2671.6499999999996</v>
      </c>
      <c r="I2476">
        <f>YEAR(Table1[[#This Row],[Date]])</f>
        <v>2024</v>
      </c>
      <c r="J2476" t="str">
        <f>"Q" &amp; ROUNDUP(MONTH(Table1[[#This Row],[Date]])/3, 0) &amp; "'" &amp; RIGHT(YEAR(Table1[[#This Row],[Date]]), 2)</f>
        <v>Q3'24</v>
      </c>
      <c r="K2476" t="str">
        <f>VLOOKUP(Table1[[#This Row],[Store ID]],Table3[[Store ID]:[City]],4,FALSE)</f>
        <v>Nashville</v>
      </c>
      <c r="L2476" t="str">
        <f>VLOOKUP(Table1[[#This Row],[Product Code]],Table4[[Product Code]:[Brand]],5,FALSE)</f>
        <v>Apple</v>
      </c>
      <c r="M2476" t="str">
        <f>VLOOKUP(Table1[[#This Row],[Product Code]],Table4[[Product Code]:[Product Category]],3,FALSE)</f>
        <v>Gaming Consoles</v>
      </c>
      <c r="N2476" t="str">
        <f>_xlfn.XLOOKUP(Table1[[#This Row],[Product Code]],Table4[Product Code],Table4[Subcategory])</f>
        <v>Game Consoles</v>
      </c>
    </row>
    <row r="2477" spans="2:14" x14ac:dyDescent="0.3">
      <c r="B2477" s="26" t="s">
        <v>14</v>
      </c>
      <c r="C2477" s="26" t="str">
        <f>IF(_xlfn.XLOOKUP(TRIM(Table1[[#This Row],[Store ID]]), 'Stores Details'!B2479:B2498, 'Stores Details'!G2479:G2498, "") = "Inactive", "Yes", "No")</f>
        <v>No</v>
      </c>
      <c r="D2477" s="14" t="s">
        <v>56</v>
      </c>
      <c r="E2477" s="51">
        <v>45596</v>
      </c>
      <c r="F2477" s="14">
        <v>31</v>
      </c>
      <c r="G2477" s="17">
        <v>11859.98</v>
      </c>
      <c r="H2477" s="27">
        <v>9372.23</v>
      </c>
      <c r="I2477">
        <f>YEAR(Table1[[#This Row],[Date]])</f>
        <v>2024</v>
      </c>
      <c r="J2477" t="str">
        <f>"Q" &amp; ROUNDUP(MONTH(Table1[[#This Row],[Date]])/3, 0) &amp; "'" &amp; RIGHT(YEAR(Table1[[#This Row],[Date]]), 2)</f>
        <v>Q4'24</v>
      </c>
      <c r="K2477" t="str">
        <f>VLOOKUP(Table1[[#This Row],[Store ID]],Table3[[Store ID]:[City]],4,FALSE)</f>
        <v>Los Angeles</v>
      </c>
      <c r="L2477" t="str">
        <f>VLOOKUP(Table1[[#This Row],[Product Code]],Table4[[Product Code]:[Brand]],5,FALSE)</f>
        <v>Samsung</v>
      </c>
      <c r="M2477" t="str">
        <f>VLOOKUP(Table1[[#This Row],[Product Code]],Table4[[Product Code]:[Product Category]],3,FALSE)</f>
        <v>Gaming Consoles</v>
      </c>
      <c r="N2477" t="str">
        <f>_xlfn.XLOOKUP(Table1[[#This Row],[Product Code]],Table4[Product Code],Table4[Subcategory])</f>
        <v>VR Headsets</v>
      </c>
    </row>
    <row r="2478" spans="2:14" x14ac:dyDescent="0.3">
      <c r="B2478" s="26" t="s">
        <v>14</v>
      </c>
      <c r="C2478" s="26" t="str">
        <f>IF(_xlfn.XLOOKUP(TRIM(Table1[[#This Row],[Store ID]]), 'Stores Details'!B2480:B2499, 'Stores Details'!G2480:G2499, "") = "Inactive", "Yes", "No")</f>
        <v>No</v>
      </c>
      <c r="D2478" s="14" t="s">
        <v>51</v>
      </c>
      <c r="E2478" s="51">
        <v>44968</v>
      </c>
      <c r="F2478" s="14">
        <v>25</v>
      </c>
      <c r="G2478" s="17">
        <v>7182.5</v>
      </c>
      <c r="H2478" s="27">
        <v>5816.75</v>
      </c>
      <c r="I2478">
        <f>YEAR(Table1[[#This Row],[Date]])</f>
        <v>2023</v>
      </c>
      <c r="J2478" t="str">
        <f>"Q" &amp; ROUNDUP(MONTH(Table1[[#This Row],[Date]])/3, 0) &amp; "'" &amp; RIGHT(YEAR(Table1[[#This Row],[Date]]), 2)</f>
        <v>Q1'23</v>
      </c>
      <c r="K2478" t="str">
        <f>VLOOKUP(Table1[[#This Row],[Store ID]],Table3[[Store ID]:[City]],4,FALSE)</f>
        <v>Los Angeles</v>
      </c>
      <c r="L2478" t="str">
        <f>VLOOKUP(Table1[[#This Row],[Product Code]],Table4[[Product Code]:[Brand]],5,FALSE)</f>
        <v>Samsung</v>
      </c>
      <c r="M2478" t="str">
        <f>VLOOKUP(Table1[[#This Row],[Product Code]],Table4[[Product Code]:[Product Category]],3,FALSE)</f>
        <v>Accessories</v>
      </c>
      <c r="N2478" t="str">
        <f>_xlfn.XLOOKUP(Table1[[#This Row],[Product Code]],Table4[Product Code],Table4[Subcategory])</f>
        <v>Mice</v>
      </c>
    </row>
    <row r="2479" spans="2:14" x14ac:dyDescent="0.3">
      <c r="B2479" s="26" t="s">
        <v>22</v>
      </c>
      <c r="C2479" s="26" t="str">
        <f>IF(_xlfn.XLOOKUP(TRIM(Table1[[#This Row],[Store ID]]), 'Stores Details'!B2481:B2500, 'Stores Details'!G2481:G2500, "") = "Inactive", "Yes", "No")</f>
        <v>No</v>
      </c>
      <c r="D2479" s="14" t="s">
        <v>37</v>
      </c>
      <c r="E2479" s="51">
        <v>45415</v>
      </c>
      <c r="F2479" s="14">
        <v>9</v>
      </c>
      <c r="G2479" s="17">
        <v>13243.14</v>
      </c>
      <c r="H2479" s="27">
        <v>8960.85</v>
      </c>
      <c r="I2479">
        <f>YEAR(Table1[[#This Row],[Date]])</f>
        <v>2024</v>
      </c>
      <c r="J2479" t="str">
        <f>"Q" &amp; ROUNDUP(MONTH(Table1[[#This Row],[Date]])/3, 0) &amp; "'" &amp; RIGHT(YEAR(Table1[[#This Row],[Date]]), 2)</f>
        <v>Q2'24</v>
      </c>
      <c r="K2479" t="str">
        <f>VLOOKUP(Table1[[#This Row],[Store ID]],Table3[[Store ID]:[City]],4,FALSE)</f>
        <v>Detroit</v>
      </c>
      <c r="L2479" t="str">
        <f>VLOOKUP(Table1[[#This Row],[Product Code]],Table4[[Product Code]:[Brand]],5,FALSE)</f>
        <v>VoltEdge</v>
      </c>
      <c r="M2479" t="str">
        <f>VLOOKUP(Table1[[#This Row],[Product Code]],Table4[[Product Code]:[Product Category]],3,FALSE)</f>
        <v>Smart Gadgets</v>
      </c>
      <c r="N2479" t="str">
        <f>_xlfn.XLOOKUP(Table1[[#This Row],[Product Code]],Table4[Product Code],Table4[Subcategory])</f>
        <v>Fitness Bands</v>
      </c>
    </row>
    <row r="2480" spans="2:14" x14ac:dyDescent="0.3">
      <c r="B2480" s="26" t="s">
        <v>14</v>
      </c>
      <c r="C2480" s="26" t="str">
        <f>IF(_xlfn.XLOOKUP(TRIM(Table1[[#This Row],[Store ID]]), 'Stores Details'!B2482:B2501, 'Stores Details'!G2482:G2501, "") = "Inactive", "Yes", "No")</f>
        <v>No</v>
      </c>
      <c r="D2480" s="14" t="s">
        <v>32</v>
      </c>
      <c r="E2480" s="51">
        <v>45420</v>
      </c>
      <c r="F2480" s="14">
        <v>7</v>
      </c>
      <c r="G2480" s="17">
        <v>1280.8599999999999</v>
      </c>
      <c r="H2480" s="27">
        <v>973.06999999999994</v>
      </c>
      <c r="I2480">
        <f>YEAR(Table1[[#This Row],[Date]])</f>
        <v>2024</v>
      </c>
      <c r="J2480" t="str">
        <f>"Q" &amp; ROUNDUP(MONTH(Table1[[#This Row],[Date]])/3, 0) &amp; "'" &amp; RIGHT(YEAR(Table1[[#This Row],[Date]]), 2)</f>
        <v>Q2'24</v>
      </c>
      <c r="K2480" t="str">
        <f>VLOOKUP(Table1[[#This Row],[Store ID]],Table3[[Store ID]:[City]],4,FALSE)</f>
        <v>Los Angeles</v>
      </c>
      <c r="L2480" t="str">
        <f>VLOOKUP(Table1[[#This Row],[Product Code]],Table4[[Product Code]:[Brand]],5,FALSE)</f>
        <v>Sony</v>
      </c>
      <c r="M2480" t="str">
        <f>VLOOKUP(Table1[[#This Row],[Product Code]],Table4[[Product Code]:[Product Category]],3,FALSE)</f>
        <v>Accessories</v>
      </c>
      <c r="N2480" t="str">
        <f>_xlfn.XLOOKUP(Table1[[#This Row],[Product Code]],Table4[Product Code],Table4[Subcategory])</f>
        <v>Chargers</v>
      </c>
    </row>
    <row r="2481" spans="2:14" x14ac:dyDescent="0.3">
      <c r="B2481" s="26" t="s">
        <v>14</v>
      </c>
      <c r="C2481" s="26" t="str">
        <f>IF(_xlfn.XLOOKUP(TRIM(Table1[[#This Row],[Store ID]]), 'Stores Details'!B2483:B2502, 'Stores Details'!G2483:G2502, "") = "Inactive", "Yes", "No")</f>
        <v>No</v>
      </c>
      <c r="D2481" s="14" t="s">
        <v>79</v>
      </c>
      <c r="E2481" s="51">
        <v>45190</v>
      </c>
      <c r="F2481" s="14">
        <v>7</v>
      </c>
      <c r="G2481" s="17">
        <v>6217.47</v>
      </c>
      <c r="H2481" s="27">
        <v>5057.1500000000005</v>
      </c>
      <c r="I2481">
        <f>YEAR(Table1[[#This Row],[Date]])</f>
        <v>2023</v>
      </c>
      <c r="J2481" t="str">
        <f>"Q" &amp; ROUNDUP(MONTH(Table1[[#This Row],[Date]])/3, 0) &amp; "'" &amp; RIGHT(YEAR(Table1[[#This Row],[Date]]), 2)</f>
        <v>Q3'23</v>
      </c>
      <c r="K2481" t="str">
        <f>VLOOKUP(Table1[[#This Row],[Store ID]],Table3[[Store ID]:[City]],4,FALSE)</f>
        <v>Los Angeles</v>
      </c>
      <c r="L2481" t="str">
        <f>VLOOKUP(Table1[[#This Row],[Product Code]],Table4[[Product Code]:[Brand]],5,FALSE)</f>
        <v>Sony</v>
      </c>
      <c r="M2481" t="str">
        <f>VLOOKUP(Table1[[#This Row],[Product Code]],Table4[[Product Code]:[Product Category]],3,FALSE)</f>
        <v>Accessories</v>
      </c>
      <c r="N2481" t="str">
        <f>_xlfn.XLOOKUP(Table1[[#This Row],[Product Code]],Table4[Product Code],Table4[Subcategory])</f>
        <v>Keyboards</v>
      </c>
    </row>
    <row r="2482" spans="2:14" x14ac:dyDescent="0.3">
      <c r="B2482" s="26" t="s">
        <v>14</v>
      </c>
      <c r="C2482" s="26" t="str">
        <f>IF(_xlfn.XLOOKUP(TRIM(Table1[[#This Row],[Store ID]]), 'Stores Details'!B2484:B2503, 'Stores Details'!G2484:G2503, "") = "Inactive", "Yes", "No")</f>
        <v>No</v>
      </c>
      <c r="D2482" s="14" t="s">
        <v>39</v>
      </c>
      <c r="E2482" s="51">
        <v>45515</v>
      </c>
      <c r="F2482" s="14">
        <v>14</v>
      </c>
      <c r="G2482" s="17">
        <v>5931.38</v>
      </c>
      <c r="H2482" s="27">
        <v>3865.4000000000005</v>
      </c>
      <c r="I2482">
        <f>YEAR(Table1[[#This Row],[Date]])</f>
        <v>2024</v>
      </c>
      <c r="J2482" t="str">
        <f>"Q" &amp; ROUNDUP(MONTH(Table1[[#This Row],[Date]])/3, 0) &amp; "'" &amp; RIGHT(YEAR(Table1[[#This Row],[Date]]), 2)</f>
        <v>Q3'24</v>
      </c>
      <c r="K2482" t="str">
        <f>VLOOKUP(Table1[[#This Row],[Store ID]],Table3[[Store ID]:[City]],4,FALSE)</f>
        <v>Los Angeles</v>
      </c>
      <c r="L2482" t="str">
        <f>VLOOKUP(Table1[[#This Row],[Product Code]],Table4[[Product Code]:[Brand]],5,FALSE)</f>
        <v>Apple</v>
      </c>
      <c r="M2482" t="str">
        <f>VLOOKUP(Table1[[#This Row],[Product Code]],Table4[[Product Code]:[Product Category]],3,FALSE)</f>
        <v>Laptops</v>
      </c>
      <c r="N2482" t="str">
        <f>_xlfn.XLOOKUP(Table1[[#This Row],[Product Code]],Table4[Product Code],Table4[Subcategory])</f>
        <v>Ultrabooks</v>
      </c>
    </row>
    <row r="2483" spans="2:14" x14ac:dyDescent="0.3">
      <c r="B2483" s="26" t="s">
        <v>29</v>
      </c>
      <c r="C2483" s="26" t="str">
        <f>IF(_xlfn.XLOOKUP(TRIM(Table1[[#This Row],[Store ID]]), 'Stores Details'!B2485:B2504, 'Stores Details'!G2485:G2504, "") = "Inactive", "Yes", "No")</f>
        <v>No</v>
      </c>
      <c r="D2483" s="14" t="s">
        <v>42</v>
      </c>
      <c r="E2483" s="51">
        <v>45605</v>
      </c>
      <c r="F2483" s="14">
        <v>23</v>
      </c>
      <c r="G2483" s="17">
        <v>29339.03</v>
      </c>
      <c r="H2483" s="27">
        <v>18293.97</v>
      </c>
      <c r="I2483">
        <f>YEAR(Table1[[#This Row],[Date]])</f>
        <v>2024</v>
      </c>
      <c r="J2483" t="str">
        <f>"Q" &amp; ROUNDUP(MONTH(Table1[[#This Row],[Date]])/3, 0) &amp; "'" &amp; RIGHT(YEAR(Table1[[#This Row],[Date]]), 2)</f>
        <v>Q4'24</v>
      </c>
      <c r="K2483" t="str">
        <f>VLOOKUP(Table1[[#This Row],[Store ID]],Table3[[Store ID]:[City]],4,FALSE)</f>
        <v>Kansas City</v>
      </c>
      <c r="L2483" t="str">
        <f>VLOOKUP(Table1[[#This Row],[Product Code]],Table4[[Product Code]:[Brand]],5,FALSE)</f>
        <v>Dell</v>
      </c>
      <c r="M2483" t="str">
        <f>VLOOKUP(Table1[[#This Row],[Product Code]],Table4[[Product Code]:[Product Category]],3,FALSE)</f>
        <v>Headphones</v>
      </c>
      <c r="N2483" t="str">
        <f>_xlfn.XLOOKUP(Table1[[#This Row],[Product Code]],Table4[Product Code],Table4[Subcategory])</f>
        <v>Wired Headphones</v>
      </c>
    </row>
    <row r="2484" spans="2:14" x14ac:dyDescent="0.3">
      <c r="B2484" s="26" t="s">
        <v>17</v>
      </c>
      <c r="C2484" s="26" t="str">
        <f>IF(_xlfn.XLOOKUP(TRIM(Table1[[#This Row],[Store ID]]), 'Stores Details'!B2486:B2505, 'Stores Details'!G2486:G2505, "") = "Inactive", "Yes", "No")</f>
        <v>No</v>
      </c>
      <c r="D2484" s="14" t="s">
        <v>44</v>
      </c>
      <c r="E2484" s="51">
        <v>45427</v>
      </c>
      <c r="F2484" s="14">
        <v>19</v>
      </c>
      <c r="G2484" s="17">
        <v>17993.95</v>
      </c>
      <c r="H2484" s="27">
        <v>12680.22</v>
      </c>
      <c r="I2484">
        <f>YEAR(Table1[[#This Row],[Date]])</f>
        <v>2024</v>
      </c>
      <c r="J2484" t="str">
        <f>"Q" &amp; ROUNDUP(MONTH(Table1[[#This Row],[Date]])/3, 0) &amp; "'" &amp; RIGHT(YEAR(Table1[[#This Row],[Date]]), 2)</f>
        <v>Q2'24</v>
      </c>
      <c r="K2484" t="str">
        <f>VLOOKUP(Table1[[#This Row],[Store ID]],Table3[[Store ID]:[City]],4,FALSE)</f>
        <v>Richmond</v>
      </c>
      <c r="L2484" t="str">
        <f>VLOOKUP(Table1[[#This Row],[Product Code]],Table4[[Product Code]:[Brand]],5,FALSE)</f>
        <v>Bose</v>
      </c>
      <c r="M2484" t="str">
        <f>VLOOKUP(Table1[[#This Row],[Product Code]],Table4[[Product Code]:[Product Category]],3,FALSE)</f>
        <v>Accessories</v>
      </c>
      <c r="N2484" t="str">
        <f>_xlfn.XLOOKUP(Table1[[#This Row],[Product Code]],Table4[Product Code],Table4[Subcategory])</f>
        <v>Keyboards</v>
      </c>
    </row>
    <row r="2485" spans="2:14" x14ac:dyDescent="0.3">
      <c r="B2485" s="26" t="s">
        <v>16</v>
      </c>
      <c r="C2485" s="26" t="str">
        <f>IF(_xlfn.XLOOKUP(TRIM(Table1[[#This Row],[Store ID]]), 'Stores Details'!B2487:B2506, 'Stores Details'!G2487:G2506, "") = "Inactive", "Yes", "No")</f>
        <v>No</v>
      </c>
      <c r="D2485" s="14" t="s">
        <v>54</v>
      </c>
      <c r="E2485" s="51">
        <v>45260</v>
      </c>
      <c r="F2485" s="14">
        <v>38</v>
      </c>
      <c r="G2485" s="17">
        <v>53314.38</v>
      </c>
      <c r="H2485" s="27">
        <v>33840.9</v>
      </c>
      <c r="I2485">
        <f>YEAR(Table1[[#This Row],[Date]])</f>
        <v>2023</v>
      </c>
      <c r="J2485" t="str">
        <f>"Q" &amp; ROUNDUP(MONTH(Table1[[#This Row],[Date]])/3, 0) &amp; "'" &amp; RIGHT(YEAR(Table1[[#This Row],[Date]]), 2)</f>
        <v>Q4'23</v>
      </c>
      <c r="K2485" t="str">
        <f>VLOOKUP(Table1[[#This Row],[Store ID]],Table3[[Store ID]:[City]],4,FALSE)</f>
        <v>Chicago</v>
      </c>
      <c r="L2485" t="str">
        <f>VLOOKUP(Table1[[#This Row],[Product Code]],Table4[[Product Code]:[Brand]],5,FALSE)</f>
        <v>Apple</v>
      </c>
      <c r="M2485" t="str">
        <f>VLOOKUP(Table1[[#This Row],[Product Code]],Table4[[Product Code]:[Product Category]],3,FALSE)</f>
        <v>Gaming Consoles</v>
      </c>
      <c r="N2485" t="str">
        <f>_xlfn.XLOOKUP(Table1[[#This Row],[Product Code]],Table4[Product Code],Table4[Subcategory])</f>
        <v>Game Consoles</v>
      </c>
    </row>
    <row r="2486" spans="2:14" x14ac:dyDescent="0.3">
      <c r="B2486" s="26" t="s">
        <v>19</v>
      </c>
      <c r="C2486" s="26" t="str">
        <f>IF(_xlfn.XLOOKUP(TRIM(Table1[[#This Row],[Store ID]]), 'Stores Details'!B2488:B2507, 'Stores Details'!G2488:G2507, "") = "Inactive", "Yes", "No")</f>
        <v>No</v>
      </c>
      <c r="D2486" s="14" t="s">
        <v>71</v>
      </c>
      <c r="E2486" s="51">
        <v>45037</v>
      </c>
      <c r="F2486" s="14">
        <v>18</v>
      </c>
      <c r="G2486" s="17">
        <v>4666.8599999999997</v>
      </c>
      <c r="H2486" s="27">
        <v>3050.46</v>
      </c>
      <c r="I2486">
        <f>YEAR(Table1[[#This Row],[Date]])</f>
        <v>2023</v>
      </c>
      <c r="J2486" t="str">
        <f>"Q" &amp; ROUNDUP(MONTH(Table1[[#This Row],[Date]])/3, 0) &amp; "'" &amp; RIGHT(YEAR(Table1[[#This Row],[Date]]), 2)</f>
        <v>Q2'23</v>
      </c>
      <c r="K2486" t="str">
        <f>VLOOKUP(Table1[[#This Row],[Store ID]],Table3[[Store ID]:[City]],4,FALSE)</f>
        <v>Honolulu</v>
      </c>
      <c r="L2486" t="str">
        <f>VLOOKUP(Table1[[#This Row],[Product Code]],Table4[[Product Code]:[Brand]],5,FALSE)</f>
        <v>HP</v>
      </c>
      <c r="M2486" t="str">
        <f>VLOOKUP(Table1[[#This Row],[Product Code]],Table4[[Product Code]:[Product Category]],3,FALSE)</f>
        <v>Smart Gadgets</v>
      </c>
      <c r="N2486" t="str">
        <f>_xlfn.XLOOKUP(Table1[[#This Row],[Product Code]],Table4[Product Code],Table4[Subcategory])</f>
        <v>Smart Speakers</v>
      </c>
    </row>
    <row r="2487" spans="2:14" x14ac:dyDescent="0.3">
      <c r="B2487" s="26" t="s">
        <v>14</v>
      </c>
      <c r="C2487" s="26" t="str">
        <f>IF(_xlfn.XLOOKUP(TRIM(Table1[[#This Row],[Store ID]]), 'Stores Details'!B2489:B2508, 'Stores Details'!G2489:G2508, "") = "Inactive", "Yes", "No")</f>
        <v>No</v>
      </c>
      <c r="D2487" s="14" t="s">
        <v>34</v>
      </c>
      <c r="E2487" s="51">
        <v>45453</v>
      </c>
      <c r="F2487" s="14">
        <v>16</v>
      </c>
      <c r="G2487" s="17">
        <v>5170.3999999999996</v>
      </c>
      <c r="H2487" s="27">
        <v>3197.76</v>
      </c>
      <c r="I2487">
        <f>YEAR(Table1[[#This Row],[Date]])</f>
        <v>2024</v>
      </c>
      <c r="J2487" t="str">
        <f>"Q" &amp; ROUNDUP(MONTH(Table1[[#This Row],[Date]])/3, 0) &amp; "'" &amp; RIGHT(YEAR(Table1[[#This Row],[Date]]), 2)</f>
        <v>Q2'24</v>
      </c>
      <c r="K2487" t="str">
        <f>VLOOKUP(Table1[[#This Row],[Store ID]],Table3[[Store ID]:[City]],4,FALSE)</f>
        <v>Los Angeles</v>
      </c>
      <c r="L2487" t="str">
        <f>VLOOKUP(Table1[[#This Row],[Product Code]],Table4[[Product Code]:[Brand]],5,FALSE)</f>
        <v>Samsung</v>
      </c>
      <c r="M2487" t="str">
        <f>VLOOKUP(Table1[[#This Row],[Product Code]],Table4[[Product Code]:[Product Category]],3,FALSE)</f>
        <v>Gaming Consoles</v>
      </c>
      <c r="N2487" t="str">
        <f>_xlfn.XLOOKUP(Table1[[#This Row],[Product Code]],Table4[Product Code],Table4[Subcategory])</f>
        <v>Game Consoles</v>
      </c>
    </row>
    <row r="2488" spans="2:14" x14ac:dyDescent="0.3">
      <c r="B2488" s="26" t="s">
        <v>14</v>
      </c>
      <c r="C2488" s="26" t="str">
        <f>IF(_xlfn.XLOOKUP(TRIM(Table1[[#This Row],[Store ID]]), 'Stores Details'!B2490:B2509, 'Stores Details'!G2490:G2509, "") = "Inactive", "Yes", "No")</f>
        <v>No</v>
      </c>
      <c r="D2488" s="14" t="s">
        <v>38</v>
      </c>
      <c r="E2488" s="51">
        <v>45387</v>
      </c>
      <c r="F2488" s="14">
        <v>3</v>
      </c>
      <c r="G2488" s="17">
        <v>3511.92</v>
      </c>
      <c r="H2488" s="27">
        <v>2805.5099999999998</v>
      </c>
      <c r="I2488">
        <f>YEAR(Table1[[#This Row],[Date]])</f>
        <v>2024</v>
      </c>
      <c r="J2488" t="str">
        <f>"Q" &amp; ROUNDUP(MONTH(Table1[[#This Row],[Date]])/3, 0) &amp; "'" &amp; RIGHT(YEAR(Table1[[#This Row],[Date]]), 2)</f>
        <v>Q2'24</v>
      </c>
      <c r="K2488" t="str">
        <f>VLOOKUP(Table1[[#This Row],[Store ID]],Table3[[Store ID]:[City]],4,FALSE)</f>
        <v>Los Angeles</v>
      </c>
      <c r="L2488" t="str">
        <f>VLOOKUP(Table1[[#This Row],[Product Code]],Table4[[Product Code]:[Brand]],5,FALSE)</f>
        <v>HP</v>
      </c>
      <c r="M2488" t="str">
        <f>VLOOKUP(Table1[[#This Row],[Product Code]],Table4[[Product Code]:[Product Category]],3,FALSE)</f>
        <v>Gaming Consoles</v>
      </c>
      <c r="N2488" t="str">
        <f>_xlfn.XLOOKUP(Table1[[#This Row],[Product Code]],Table4[Product Code],Table4[Subcategory])</f>
        <v>Game Consoles</v>
      </c>
    </row>
    <row r="2489" spans="2:14" x14ac:dyDescent="0.3">
      <c r="B2489" s="26" t="s">
        <v>30</v>
      </c>
      <c r="C2489" s="26" t="str">
        <f>IF(_xlfn.XLOOKUP(TRIM(Table1[[#This Row],[Store ID]]), 'Stores Details'!B2491:B2510, 'Stores Details'!G2491:G2510, "") = "Inactive", "Yes", "No")</f>
        <v>No</v>
      </c>
      <c r="D2489" s="14" t="s">
        <v>54</v>
      </c>
      <c r="E2489" s="51">
        <v>45426</v>
      </c>
      <c r="F2489" s="14">
        <v>7</v>
      </c>
      <c r="G2489" s="17">
        <v>9821.07</v>
      </c>
      <c r="H2489" s="27">
        <v>6233.8499999999995</v>
      </c>
      <c r="I2489">
        <f>YEAR(Table1[[#This Row],[Date]])</f>
        <v>2024</v>
      </c>
      <c r="J2489" t="str">
        <f>"Q" &amp; ROUNDUP(MONTH(Table1[[#This Row],[Date]])/3, 0) &amp; "'" &amp; RIGHT(YEAR(Table1[[#This Row],[Date]]), 2)</f>
        <v>Q2'24</v>
      </c>
      <c r="K2489" t="str">
        <f>VLOOKUP(Table1[[#This Row],[Store ID]],Table3[[Store ID]:[City]],4,FALSE)</f>
        <v>Nashville</v>
      </c>
      <c r="L2489" t="str">
        <f>VLOOKUP(Table1[[#This Row],[Product Code]],Table4[[Product Code]:[Brand]],5,FALSE)</f>
        <v>Apple</v>
      </c>
      <c r="M2489" t="str">
        <f>VLOOKUP(Table1[[#This Row],[Product Code]],Table4[[Product Code]:[Product Category]],3,FALSE)</f>
        <v>Gaming Consoles</v>
      </c>
      <c r="N2489" t="str">
        <f>_xlfn.XLOOKUP(Table1[[#This Row],[Product Code]],Table4[Product Code],Table4[Subcategory])</f>
        <v>Game Consoles</v>
      </c>
    </row>
    <row r="2490" spans="2:14" x14ac:dyDescent="0.3">
      <c r="B2490" s="26" t="s">
        <v>19</v>
      </c>
      <c r="C2490" s="26" t="str">
        <f>IF(_xlfn.XLOOKUP(TRIM(Table1[[#This Row],[Store ID]]), 'Stores Details'!B2492:B2511, 'Stores Details'!G2492:G2511, "") = "Inactive", "Yes", "No")</f>
        <v>No</v>
      </c>
      <c r="D2490" s="14" t="s">
        <v>39</v>
      </c>
      <c r="E2490" s="51">
        <v>45508</v>
      </c>
      <c r="F2490" s="14">
        <v>8</v>
      </c>
      <c r="G2490" s="17">
        <v>3389.36</v>
      </c>
      <c r="H2490" s="27">
        <v>2208.8000000000002</v>
      </c>
      <c r="I2490">
        <f>YEAR(Table1[[#This Row],[Date]])</f>
        <v>2024</v>
      </c>
      <c r="J2490" t="str">
        <f>"Q" &amp; ROUNDUP(MONTH(Table1[[#This Row],[Date]])/3, 0) &amp; "'" &amp; RIGHT(YEAR(Table1[[#This Row],[Date]]), 2)</f>
        <v>Q3'24</v>
      </c>
      <c r="K2490" t="str">
        <f>VLOOKUP(Table1[[#This Row],[Store ID]],Table3[[Store ID]:[City]],4,FALSE)</f>
        <v>Honolulu</v>
      </c>
      <c r="L2490" t="str">
        <f>VLOOKUP(Table1[[#This Row],[Product Code]],Table4[[Product Code]:[Brand]],5,FALSE)</f>
        <v>Apple</v>
      </c>
      <c r="M2490" t="str">
        <f>VLOOKUP(Table1[[#This Row],[Product Code]],Table4[[Product Code]:[Product Category]],3,FALSE)</f>
        <v>Laptops</v>
      </c>
      <c r="N2490" t="str">
        <f>_xlfn.XLOOKUP(Table1[[#This Row],[Product Code]],Table4[Product Code],Table4[Subcategory])</f>
        <v>Ultrabooks</v>
      </c>
    </row>
    <row r="2491" spans="2:14" x14ac:dyDescent="0.3">
      <c r="B2491" s="26" t="s">
        <v>17</v>
      </c>
      <c r="C2491" s="26" t="str">
        <f>IF(_xlfn.XLOOKUP(TRIM(Table1[[#This Row],[Store ID]]), 'Stores Details'!B2493:B2512, 'Stores Details'!G2493:G2512, "") = "Inactive", "Yes", "No")</f>
        <v>No</v>
      </c>
      <c r="D2491" s="14" t="s">
        <v>42</v>
      </c>
      <c r="E2491" s="51">
        <v>45339</v>
      </c>
      <c r="F2491" s="14">
        <v>19</v>
      </c>
      <c r="G2491" s="17">
        <v>24236.589999999997</v>
      </c>
      <c r="H2491" s="27">
        <v>15112.41</v>
      </c>
      <c r="I2491">
        <f>YEAR(Table1[[#This Row],[Date]])</f>
        <v>2024</v>
      </c>
      <c r="J2491" t="str">
        <f>"Q" &amp; ROUNDUP(MONTH(Table1[[#This Row],[Date]])/3, 0) &amp; "'" &amp; RIGHT(YEAR(Table1[[#This Row],[Date]]), 2)</f>
        <v>Q1'24</v>
      </c>
      <c r="K2491" t="str">
        <f>VLOOKUP(Table1[[#This Row],[Store ID]],Table3[[Store ID]:[City]],4,FALSE)</f>
        <v>Richmond</v>
      </c>
      <c r="L2491" t="str">
        <f>VLOOKUP(Table1[[#This Row],[Product Code]],Table4[[Product Code]:[Brand]],5,FALSE)</f>
        <v>Dell</v>
      </c>
      <c r="M2491" t="str">
        <f>VLOOKUP(Table1[[#This Row],[Product Code]],Table4[[Product Code]:[Product Category]],3,FALSE)</f>
        <v>Headphones</v>
      </c>
      <c r="N2491" t="str">
        <f>_xlfn.XLOOKUP(Table1[[#This Row],[Product Code]],Table4[Product Code],Table4[Subcategory])</f>
        <v>Wired Headphones</v>
      </c>
    </row>
    <row r="2492" spans="2:14" x14ac:dyDescent="0.3">
      <c r="B2492" s="26" t="s">
        <v>16</v>
      </c>
      <c r="C2492" s="26" t="str">
        <f>IF(_xlfn.XLOOKUP(TRIM(Table1[[#This Row],[Store ID]]), 'Stores Details'!B2494:B2513, 'Stores Details'!G2494:G2513, "") = "Inactive", "Yes", "No")</f>
        <v>No</v>
      </c>
      <c r="D2492" s="14" t="s">
        <v>32</v>
      </c>
      <c r="E2492" s="51">
        <v>45582</v>
      </c>
      <c r="F2492" s="14">
        <v>36</v>
      </c>
      <c r="G2492" s="17">
        <v>6587.28</v>
      </c>
      <c r="H2492" s="27">
        <v>5004.3599999999997</v>
      </c>
      <c r="I2492">
        <f>YEAR(Table1[[#This Row],[Date]])</f>
        <v>2024</v>
      </c>
      <c r="J2492" t="str">
        <f>"Q" &amp; ROUNDUP(MONTH(Table1[[#This Row],[Date]])/3, 0) &amp; "'" &amp; RIGHT(YEAR(Table1[[#This Row],[Date]]), 2)</f>
        <v>Q4'24</v>
      </c>
      <c r="K2492" t="str">
        <f>VLOOKUP(Table1[[#This Row],[Store ID]],Table3[[Store ID]:[City]],4,FALSE)</f>
        <v>Chicago</v>
      </c>
      <c r="L2492" t="str">
        <f>VLOOKUP(Table1[[#This Row],[Product Code]],Table4[[Product Code]:[Brand]],5,FALSE)</f>
        <v>Sony</v>
      </c>
      <c r="M2492" t="str">
        <f>VLOOKUP(Table1[[#This Row],[Product Code]],Table4[[Product Code]:[Product Category]],3,FALSE)</f>
        <v>Accessories</v>
      </c>
      <c r="N2492" t="str">
        <f>_xlfn.XLOOKUP(Table1[[#This Row],[Product Code]],Table4[Product Code],Table4[Subcategory])</f>
        <v>Chargers</v>
      </c>
    </row>
    <row r="2493" spans="2:14" x14ac:dyDescent="0.3">
      <c r="B2493" s="26" t="s">
        <v>14</v>
      </c>
      <c r="C2493" s="26" t="str">
        <f>IF(_xlfn.XLOOKUP(TRIM(Table1[[#This Row],[Store ID]]), 'Stores Details'!B2495:B2514, 'Stores Details'!G2495:G2514, "") = "Inactive", "Yes", "No")</f>
        <v>No</v>
      </c>
      <c r="D2493" s="14" t="s">
        <v>74</v>
      </c>
      <c r="E2493" s="51">
        <v>45220</v>
      </c>
      <c r="F2493" s="14">
        <v>36</v>
      </c>
      <c r="G2493" s="17">
        <v>40719.96</v>
      </c>
      <c r="H2493" s="27">
        <v>33802.200000000004</v>
      </c>
      <c r="I2493">
        <f>YEAR(Table1[[#This Row],[Date]])</f>
        <v>2023</v>
      </c>
      <c r="J2493" t="str">
        <f>"Q" &amp; ROUNDUP(MONTH(Table1[[#This Row],[Date]])/3, 0) &amp; "'" &amp; RIGHT(YEAR(Table1[[#This Row],[Date]]), 2)</f>
        <v>Q4'23</v>
      </c>
      <c r="K2493" t="str">
        <f>VLOOKUP(Table1[[#This Row],[Store ID]],Table3[[Store ID]:[City]],4,FALSE)</f>
        <v>Los Angeles</v>
      </c>
      <c r="L2493" t="str">
        <f>VLOOKUP(Table1[[#This Row],[Product Code]],Table4[[Product Code]:[Brand]],5,FALSE)</f>
        <v>VoltEdge</v>
      </c>
      <c r="M2493" t="str">
        <f>VLOOKUP(Table1[[#This Row],[Product Code]],Table4[[Product Code]:[Product Category]],3,FALSE)</f>
        <v>Gaming Consoles</v>
      </c>
      <c r="N2493" t="str">
        <f>_xlfn.XLOOKUP(Table1[[#This Row],[Product Code]],Table4[Product Code],Table4[Subcategory])</f>
        <v>Gaming Headsets</v>
      </c>
    </row>
    <row r="2494" spans="2:14" x14ac:dyDescent="0.3">
      <c r="B2494" s="26" t="s">
        <v>14</v>
      </c>
      <c r="C2494" s="26" t="str">
        <f>IF(_xlfn.XLOOKUP(TRIM(Table1[[#This Row],[Store ID]]), 'Stores Details'!B2496:B2515, 'Stores Details'!G2496:G2515, "") = "Inactive", "Yes", "No")</f>
        <v>No</v>
      </c>
      <c r="D2494" s="14" t="s">
        <v>71</v>
      </c>
      <c r="E2494" s="51">
        <v>45014</v>
      </c>
      <c r="F2494" s="14">
        <v>23</v>
      </c>
      <c r="G2494" s="17">
        <v>5963.2099999999991</v>
      </c>
      <c r="H2494" s="27">
        <v>3897.81</v>
      </c>
      <c r="I2494">
        <f>YEAR(Table1[[#This Row],[Date]])</f>
        <v>2023</v>
      </c>
      <c r="J2494" t="str">
        <f>"Q" &amp; ROUNDUP(MONTH(Table1[[#This Row],[Date]])/3, 0) &amp; "'" &amp; RIGHT(YEAR(Table1[[#This Row],[Date]]), 2)</f>
        <v>Q1'23</v>
      </c>
      <c r="K2494" t="str">
        <f>VLOOKUP(Table1[[#This Row],[Store ID]],Table3[[Store ID]:[City]],4,FALSE)</f>
        <v>Los Angeles</v>
      </c>
      <c r="L2494" t="str">
        <f>VLOOKUP(Table1[[#This Row],[Product Code]],Table4[[Product Code]:[Brand]],5,FALSE)</f>
        <v>HP</v>
      </c>
      <c r="M2494" t="str">
        <f>VLOOKUP(Table1[[#This Row],[Product Code]],Table4[[Product Code]:[Product Category]],3,FALSE)</f>
        <v>Smart Gadgets</v>
      </c>
      <c r="N2494" t="str">
        <f>_xlfn.XLOOKUP(Table1[[#This Row],[Product Code]],Table4[Product Code],Table4[Subcategory])</f>
        <v>Smart Speakers</v>
      </c>
    </row>
    <row r="2495" spans="2:14" x14ac:dyDescent="0.3">
      <c r="B2495" s="26" t="s">
        <v>17</v>
      </c>
      <c r="C2495" s="26" t="str">
        <f>IF(_xlfn.XLOOKUP(TRIM(Table1[[#This Row],[Store ID]]), 'Stores Details'!B2497:B2516, 'Stores Details'!G2497:G2516, "") = "Inactive", "Yes", "No")</f>
        <v>No</v>
      </c>
      <c r="D2495" s="14" t="s">
        <v>35</v>
      </c>
      <c r="E2495" s="51">
        <v>45465</v>
      </c>
      <c r="F2495" s="14">
        <v>8</v>
      </c>
      <c r="G2495" s="17">
        <v>3193.28</v>
      </c>
      <c r="H2495" s="27">
        <v>2413.12</v>
      </c>
      <c r="I2495">
        <f>YEAR(Table1[[#This Row],[Date]])</f>
        <v>2024</v>
      </c>
      <c r="J2495" t="str">
        <f>"Q" &amp; ROUNDUP(MONTH(Table1[[#This Row],[Date]])/3, 0) &amp; "'" &amp; RIGHT(YEAR(Table1[[#This Row],[Date]]), 2)</f>
        <v>Q2'24</v>
      </c>
      <c r="K2495" t="str">
        <f>VLOOKUP(Table1[[#This Row],[Store ID]],Table3[[Store ID]:[City]],4,FALSE)</f>
        <v>Richmond</v>
      </c>
      <c r="L2495" t="str">
        <f>VLOOKUP(Table1[[#This Row],[Product Code]],Table4[[Product Code]:[Brand]],5,FALSE)</f>
        <v>Dell</v>
      </c>
      <c r="M2495" t="str">
        <f>VLOOKUP(Table1[[#This Row],[Product Code]],Table4[[Product Code]:[Product Category]],3,FALSE)</f>
        <v>Smart Gadgets</v>
      </c>
      <c r="N2495" t="str">
        <f>_xlfn.XLOOKUP(Table1[[#This Row],[Product Code]],Table4[Product Code],Table4[Subcategory])</f>
        <v>Streaming Devices</v>
      </c>
    </row>
    <row r="2496" spans="2:14" x14ac:dyDescent="0.3">
      <c r="B2496" s="26" t="s">
        <v>24</v>
      </c>
      <c r="C2496" s="26" t="str">
        <f>IF(_xlfn.XLOOKUP(TRIM(Table1[[#This Row],[Store ID]]), 'Stores Details'!B2498:B2517, 'Stores Details'!G2498:G2517, "") = "Inactive", "Yes", "No")</f>
        <v>No</v>
      </c>
      <c r="D2496" s="14" t="s">
        <v>72</v>
      </c>
      <c r="E2496" s="51">
        <v>45210</v>
      </c>
      <c r="F2496" s="14">
        <v>32</v>
      </c>
      <c r="G2496" s="17">
        <v>17167.36</v>
      </c>
      <c r="H2496" s="27">
        <v>12512.96</v>
      </c>
      <c r="I2496">
        <f>YEAR(Table1[[#This Row],[Date]])</f>
        <v>2023</v>
      </c>
      <c r="J2496" t="str">
        <f>"Q" &amp; ROUNDUP(MONTH(Table1[[#This Row],[Date]])/3, 0) &amp; "'" &amp; RIGHT(YEAR(Table1[[#This Row],[Date]]), 2)</f>
        <v>Q4'23</v>
      </c>
      <c r="K2496" t="str">
        <f>VLOOKUP(Table1[[#This Row],[Store ID]],Table3[[Store ID]:[City]],4,FALSE)</f>
        <v>Atlanta</v>
      </c>
      <c r="L2496" t="str">
        <f>VLOOKUP(Table1[[#This Row],[Product Code]],Table4[[Product Code]:[Brand]],5,FALSE)</f>
        <v>VoltEdge</v>
      </c>
      <c r="M2496" t="str">
        <f>VLOOKUP(Table1[[#This Row],[Product Code]],Table4[[Product Code]:[Product Category]],3,FALSE)</f>
        <v>Gaming Consoles</v>
      </c>
      <c r="N2496" t="str">
        <f>_xlfn.XLOOKUP(Table1[[#This Row],[Product Code]],Table4[Product Code],Table4[Subcategory])</f>
        <v>Game Consoles</v>
      </c>
    </row>
    <row r="2497" spans="2:14" x14ac:dyDescent="0.3">
      <c r="B2497" s="26" t="s">
        <v>27</v>
      </c>
      <c r="C2497" s="26" t="str">
        <f>IF(_xlfn.XLOOKUP(TRIM(Table1[[#This Row],[Store ID]]), 'Stores Details'!B2499:B2518, 'Stores Details'!G2499:G2518, "") = "Inactive", "Yes", "No")</f>
        <v>No</v>
      </c>
      <c r="D2497" s="14" t="s">
        <v>35</v>
      </c>
      <c r="E2497" s="51">
        <v>45336</v>
      </c>
      <c r="F2497" s="14">
        <v>24</v>
      </c>
      <c r="G2497" s="17">
        <v>9579.84</v>
      </c>
      <c r="H2497" s="27">
        <v>7239.36</v>
      </c>
      <c r="I2497">
        <f>YEAR(Table1[[#This Row],[Date]])</f>
        <v>2024</v>
      </c>
      <c r="J2497" t="str">
        <f>"Q" &amp; ROUNDUP(MONTH(Table1[[#This Row],[Date]])/3, 0) &amp; "'" &amp; RIGHT(YEAR(Table1[[#This Row],[Date]]), 2)</f>
        <v>Q1'24</v>
      </c>
      <c r="K2497" t="str">
        <f>VLOOKUP(Table1[[#This Row],[Store ID]],Table3[[Store ID]:[City]],4,FALSE)</f>
        <v>New York</v>
      </c>
      <c r="L2497" t="str">
        <f>VLOOKUP(Table1[[#This Row],[Product Code]],Table4[[Product Code]:[Brand]],5,FALSE)</f>
        <v>Dell</v>
      </c>
      <c r="M2497" t="str">
        <f>VLOOKUP(Table1[[#This Row],[Product Code]],Table4[[Product Code]:[Product Category]],3,FALSE)</f>
        <v>Smart Gadgets</v>
      </c>
      <c r="N2497" t="str">
        <f>_xlfn.XLOOKUP(Table1[[#This Row],[Product Code]],Table4[Product Code],Table4[Subcategory])</f>
        <v>Streaming Devices</v>
      </c>
    </row>
    <row r="2498" spans="2:14" x14ac:dyDescent="0.3">
      <c r="B2498" s="26" t="s">
        <v>16</v>
      </c>
      <c r="C2498" s="26" t="str">
        <f>IF(_xlfn.XLOOKUP(TRIM(Table1[[#This Row],[Store ID]]), 'Stores Details'!B2500:B2519, 'Stores Details'!G2500:G2519, "") = "Inactive", "Yes", "No")</f>
        <v>No</v>
      </c>
      <c r="D2498" s="14" t="s">
        <v>69</v>
      </c>
      <c r="E2498" s="51">
        <v>45591</v>
      </c>
      <c r="F2498" s="14">
        <v>28</v>
      </c>
      <c r="G2498" s="17">
        <v>29818.880000000001</v>
      </c>
      <c r="H2498" s="27">
        <v>19226.759999999998</v>
      </c>
      <c r="I2498">
        <f>YEAR(Table1[[#This Row],[Date]])</f>
        <v>2024</v>
      </c>
      <c r="J2498" t="str">
        <f>"Q" &amp; ROUNDUP(MONTH(Table1[[#This Row],[Date]])/3, 0) &amp; "'" &amp; RIGHT(YEAR(Table1[[#This Row],[Date]]), 2)</f>
        <v>Q4'24</v>
      </c>
      <c r="K2498" t="str">
        <f>VLOOKUP(Table1[[#This Row],[Store ID]],Table3[[Store ID]:[City]],4,FALSE)</f>
        <v>Chicago</v>
      </c>
      <c r="L2498" t="str">
        <f>VLOOKUP(Table1[[#This Row],[Product Code]],Table4[[Product Code]:[Brand]],5,FALSE)</f>
        <v>VoltEdge</v>
      </c>
      <c r="M2498" t="str">
        <f>VLOOKUP(Table1[[#This Row],[Product Code]],Table4[[Product Code]:[Product Category]],3,FALSE)</f>
        <v>Gaming Consoles</v>
      </c>
      <c r="N2498" t="str">
        <f>_xlfn.XLOOKUP(Table1[[#This Row],[Product Code]],Table4[Product Code],Table4[Subcategory])</f>
        <v>VR Headsets</v>
      </c>
    </row>
    <row r="2499" spans="2:14" x14ac:dyDescent="0.3">
      <c r="B2499" s="26" t="s">
        <v>14</v>
      </c>
      <c r="C2499" s="26" t="str">
        <f>IF(_xlfn.XLOOKUP(TRIM(Table1[[#This Row],[Store ID]]), 'Stores Details'!B2501:B2520, 'Stores Details'!G2501:G2520, "") = "Inactive", "Yes", "No")</f>
        <v>No</v>
      </c>
      <c r="D2499" s="14" t="s">
        <v>70</v>
      </c>
      <c r="E2499" s="51">
        <v>45035</v>
      </c>
      <c r="F2499" s="14">
        <v>20</v>
      </c>
      <c r="G2499" s="17">
        <v>10867.2</v>
      </c>
      <c r="H2499" s="27">
        <v>7731.5999999999995</v>
      </c>
      <c r="I2499">
        <f>YEAR(Table1[[#This Row],[Date]])</f>
        <v>2023</v>
      </c>
      <c r="J2499" t="str">
        <f>"Q" &amp; ROUNDUP(MONTH(Table1[[#This Row],[Date]])/3, 0) &amp; "'" &amp; RIGHT(YEAR(Table1[[#This Row],[Date]]), 2)</f>
        <v>Q2'23</v>
      </c>
      <c r="K2499" t="str">
        <f>VLOOKUP(Table1[[#This Row],[Store ID]],Table3[[Store ID]:[City]],4,FALSE)</f>
        <v>Los Angeles</v>
      </c>
      <c r="L2499" t="str">
        <f>VLOOKUP(Table1[[#This Row],[Product Code]],Table4[[Product Code]:[Brand]],5,FALSE)</f>
        <v>VoltEdge</v>
      </c>
      <c r="M2499" t="str">
        <f>VLOOKUP(Table1[[#This Row],[Product Code]],Table4[[Product Code]:[Product Category]],3,FALSE)</f>
        <v>Headphones</v>
      </c>
      <c r="N2499" t="str">
        <f>_xlfn.XLOOKUP(Table1[[#This Row],[Product Code]],Table4[Product Code],Table4[Subcategory])</f>
        <v>Wireless Headphones</v>
      </c>
    </row>
    <row r="2500" spans="2:14" x14ac:dyDescent="0.3">
      <c r="B2500" s="26" t="s">
        <v>17</v>
      </c>
      <c r="C2500" s="26" t="str">
        <f>IF(_xlfn.XLOOKUP(TRIM(Table1[[#This Row],[Store ID]]), 'Stores Details'!B2502:B2521, 'Stores Details'!G2502:G2521, "") = "Inactive", "Yes", "No")</f>
        <v>No</v>
      </c>
      <c r="D2500" s="14" t="s">
        <v>55</v>
      </c>
      <c r="E2500" s="51">
        <v>45134</v>
      </c>
      <c r="F2500" s="14">
        <v>4</v>
      </c>
      <c r="G2500" s="17">
        <v>4214.76</v>
      </c>
      <c r="H2500" s="27">
        <v>2610.2800000000002</v>
      </c>
      <c r="I2500">
        <f>YEAR(Table1[[#This Row],[Date]])</f>
        <v>2023</v>
      </c>
      <c r="J2500" t="str">
        <f>"Q" &amp; ROUNDUP(MONTH(Table1[[#This Row],[Date]])/3, 0) &amp; "'" &amp; RIGHT(YEAR(Table1[[#This Row],[Date]]), 2)</f>
        <v>Q3'23</v>
      </c>
      <c r="K2500" t="str">
        <f>VLOOKUP(Table1[[#This Row],[Store ID]],Table3[[Store ID]:[City]],4,FALSE)</f>
        <v>Richmond</v>
      </c>
      <c r="L2500" t="str">
        <f>VLOOKUP(Table1[[#This Row],[Product Code]],Table4[[Product Code]:[Brand]],5,FALSE)</f>
        <v>Sony</v>
      </c>
      <c r="M2500" t="str">
        <f>VLOOKUP(Table1[[#This Row],[Product Code]],Table4[[Product Code]:[Product Category]],3,FALSE)</f>
        <v>Smart Gadgets</v>
      </c>
      <c r="N2500" t="str">
        <f>_xlfn.XLOOKUP(Table1[[#This Row],[Product Code]],Table4[Product Code],Table4[Subcategory])</f>
        <v>Fitness Bands</v>
      </c>
    </row>
    <row r="2501" spans="2:14" x14ac:dyDescent="0.3">
      <c r="B2501" s="26" t="s">
        <v>26</v>
      </c>
      <c r="C2501" s="26" t="str">
        <f>IF(_xlfn.XLOOKUP(TRIM(Table1[[#This Row],[Store ID]]), 'Stores Details'!B2503:B2522, 'Stores Details'!G2503:G2522, "") = "Inactive", "Yes", "No")</f>
        <v>No</v>
      </c>
      <c r="D2501" s="14" t="s">
        <v>32</v>
      </c>
      <c r="E2501" s="51">
        <v>45523</v>
      </c>
      <c r="F2501" s="14">
        <v>7</v>
      </c>
      <c r="G2501" s="17">
        <v>1280.8599999999999</v>
      </c>
      <c r="H2501" s="27">
        <v>973.06999999999994</v>
      </c>
      <c r="I2501">
        <f>YEAR(Table1[[#This Row],[Date]])</f>
        <v>2024</v>
      </c>
      <c r="J2501" t="str">
        <f>"Q" &amp; ROUNDUP(MONTH(Table1[[#This Row],[Date]])/3, 0) &amp; "'" &amp; RIGHT(YEAR(Table1[[#This Row],[Date]]), 2)</f>
        <v>Q3'24</v>
      </c>
      <c r="K2501" t="str">
        <f>VLOOKUP(Table1[[#This Row],[Store ID]],Table3[[Store ID]:[City]],4,FALSE)</f>
        <v>Philadelphia</v>
      </c>
      <c r="L2501" t="str">
        <f>VLOOKUP(Table1[[#This Row],[Product Code]],Table4[[Product Code]:[Brand]],5,FALSE)</f>
        <v>Sony</v>
      </c>
      <c r="M2501" t="str">
        <f>VLOOKUP(Table1[[#This Row],[Product Code]],Table4[[Product Code]:[Product Category]],3,FALSE)</f>
        <v>Accessories</v>
      </c>
      <c r="N2501" t="str">
        <f>_xlfn.XLOOKUP(Table1[[#This Row],[Product Code]],Table4[Product Code],Table4[Subcategory])</f>
        <v>Chargers</v>
      </c>
    </row>
    <row r="2502" spans="2:14" x14ac:dyDescent="0.3">
      <c r="B2502" s="26" t="s">
        <v>20</v>
      </c>
      <c r="C2502" s="26" t="str">
        <f>IF(_xlfn.XLOOKUP(TRIM(Table1[[#This Row],[Store ID]]), 'Stores Details'!B2504:B2523, 'Stores Details'!G2504:G2523, "") = "Inactive", "Yes", "No")</f>
        <v>No</v>
      </c>
      <c r="D2502" s="14" t="s">
        <v>40</v>
      </c>
      <c r="E2502" s="51">
        <v>45421</v>
      </c>
      <c r="F2502" s="14">
        <v>11</v>
      </c>
      <c r="G2502" s="17">
        <v>14891.689999999999</v>
      </c>
      <c r="H2502" s="27">
        <v>10719.060000000001</v>
      </c>
      <c r="I2502">
        <f>YEAR(Table1[[#This Row],[Date]])</f>
        <v>2024</v>
      </c>
      <c r="J2502" t="str">
        <f>"Q" &amp; ROUNDUP(MONTH(Table1[[#This Row],[Date]])/3, 0) &amp; "'" &amp; RIGHT(YEAR(Table1[[#This Row],[Date]]), 2)</f>
        <v>Q2'24</v>
      </c>
      <c r="K2502" t="str">
        <f>VLOOKUP(Table1[[#This Row],[Store ID]],Table3[[Store ID]:[City]],4,FALSE)</f>
        <v>Denver</v>
      </c>
      <c r="L2502" t="str">
        <f>VLOOKUP(Table1[[#This Row],[Product Code]],Table4[[Product Code]:[Brand]],5,FALSE)</f>
        <v>HP</v>
      </c>
      <c r="M2502" t="str">
        <f>VLOOKUP(Table1[[#This Row],[Product Code]],Table4[[Product Code]:[Product Category]],3,FALSE)</f>
        <v>Gaming Consoles</v>
      </c>
      <c r="N2502" t="str">
        <f>_xlfn.XLOOKUP(Table1[[#This Row],[Product Code]],Table4[Product Code],Table4[Subcategory])</f>
        <v>Game Consoles</v>
      </c>
    </row>
    <row r="2503" spans="2:14" x14ac:dyDescent="0.3">
      <c r="B2503" s="26" t="s">
        <v>14</v>
      </c>
      <c r="C2503" s="26" t="str">
        <f>IF(_xlfn.XLOOKUP(TRIM(Table1[[#This Row],[Store ID]]), 'Stores Details'!B2505:B2524, 'Stores Details'!G2505:G2524, "") = "Inactive", "Yes", "No")</f>
        <v>No</v>
      </c>
      <c r="D2503" s="14" t="s">
        <v>48</v>
      </c>
      <c r="E2503" s="51">
        <v>45642</v>
      </c>
      <c r="F2503" s="14">
        <v>31</v>
      </c>
      <c r="G2503" s="17">
        <v>25006.46</v>
      </c>
      <c r="H2503" s="27">
        <v>14912.24</v>
      </c>
      <c r="I2503">
        <f>YEAR(Table1[[#This Row],[Date]])</f>
        <v>2024</v>
      </c>
      <c r="J2503" t="str">
        <f>"Q" &amp; ROUNDUP(MONTH(Table1[[#This Row],[Date]])/3, 0) &amp; "'" &amp; RIGHT(YEAR(Table1[[#This Row],[Date]]), 2)</f>
        <v>Q4'24</v>
      </c>
      <c r="K2503" t="str">
        <f>VLOOKUP(Table1[[#This Row],[Store ID]],Table3[[Store ID]:[City]],4,FALSE)</f>
        <v>Los Angeles</v>
      </c>
      <c r="L2503" t="str">
        <f>VLOOKUP(Table1[[#This Row],[Product Code]],Table4[[Product Code]:[Brand]],5,FALSE)</f>
        <v>VoltEdge</v>
      </c>
      <c r="M2503" t="str">
        <f>VLOOKUP(Table1[[#This Row],[Product Code]],Table4[[Product Code]:[Product Category]],3,FALSE)</f>
        <v>Gaming Consoles</v>
      </c>
      <c r="N2503" t="str">
        <f>_xlfn.XLOOKUP(Table1[[#This Row],[Product Code]],Table4[Product Code],Table4[Subcategory])</f>
        <v>Game Consoles</v>
      </c>
    </row>
    <row r="2504" spans="2:14" x14ac:dyDescent="0.3">
      <c r="B2504" s="26" t="s">
        <v>22</v>
      </c>
      <c r="C2504" s="26" t="str">
        <f>IF(_xlfn.XLOOKUP(TRIM(Table1[[#This Row],[Store ID]]), 'Stores Details'!B2506:B2525, 'Stores Details'!G2506:G2525, "") = "Inactive", "Yes", "No")</f>
        <v>No</v>
      </c>
      <c r="D2504" s="14" t="s">
        <v>37</v>
      </c>
      <c r="E2504" s="51">
        <v>45360</v>
      </c>
      <c r="F2504" s="14">
        <v>13</v>
      </c>
      <c r="G2504" s="17">
        <v>19128.98</v>
      </c>
      <c r="H2504" s="27">
        <v>12943.449999999999</v>
      </c>
      <c r="I2504">
        <f>YEAR(Table1[[#This Row],[Date]])</f>
        <v>2024</v>
      </c>
      <c r="J2504" t="str">
        <f>"Q" &amp; ROUNDUP(MONTH(Table1[[#This Row],[Date]])/3, 0) &amp; "'" &amp; RIGHT(YEAR(Table1[[#This Row],[Date]]), 2)</f>
        <v>Q1'24</v>
      </c>
      <c r="K2504" t="str">
        <f>VLOOKUP(Table1[[#This Row],[Store ID]],Table3[[Store ID]:[City]],4,FALSE)</f>
        <v>Detroit</v>
      </c>
      <c r="L2504" t="str">
        <f>VLOOKUP(Table1[[#This Row],[Product Code]],Table4[[Product Code]:[Brand]],5,FALSE)</f>
        <v>VoltEdge</v>
      </c>
      <c r="M2504" t="str">
        <f>VLOOKUP(Table1[[#This Row],[Product Code]],Table4[[Product Code]:[Product Category]],3,FALSE)</f>
        <v>Smart Gadgets</v>
      </c>
      <c r="N2504" t="str">
        <f>_xlfn.XLOOKUP(Table1[[#This Row],[Product Code]],Table4[Product Code],Table4[Subcategory])</f>
        <v>Fitness Bands</v>
      </c>
    </row>
    <row r="2505" spans="2:14" x14ac:dyDescent="0.3">
      <c r="B2505" s="26" t="s">
        <v>17</v>
      </c>
      <c r="C2505" s="26" t="str">
        <f>IF(_xlfn.XLOOKUP(TRIM(Table1[[#This Row],[Store ID]]), 'Stores Details'!B2507:B2526, 'Stores Details'!G2507:G2526, "") = "Inactive", "Yes", "No")</f>
        <v>No</v>
      </c>
      <c r="D2505" s="14" t="s">
        <v>45</v>
      </c>
      <c r="E2505" s="51">
        <v>45299</v>
      </c>
      <c r="F2505" s="14">
        <v>30</v>
      </c>
      <c r="G2505" s="17">
        <v>20155.5</v>
      </c>
      <c r="H2505" s="27">
        <v>15917.7</v>
      </c>
      <c r="I2505">
        <f>YEAR(Table1[[#This Row],[Date]])</f>
        <v>2024</v>
      </c>
      <c r="J2505" t="str">
        <f>"Q" &amp; ROUNDUP(MONTH(Table1[[#This Row],[Date]])/3, 0) &amp; "'" &amp; RIGHT(YEAR(Table1[[#This Row],[Date]]), 2)</f>
        <v>Q1'24</v>
      </c>
      <c r="K2505" t="str">
        <f>VLOOKUP(Table1[[#This Row],[Store ID]],Table3[[Store ID]:[City]],4,FALSE)</f>
        <v>Richmond</v>
      </c>
      <c r="L2505" t="str">
        <f>VLOOKUP(Table1[[#This Row],[Product Code]],Table4[[Product Code]:[Brand]],5,FALSE)</f>
        <v>VoltEdge</v>
      </c>
      <c r="M2505" t="str">
        <f>VLOOKUP(Table1[[#This Row],[Product Code]],Table4[[Product Code]:[Product Category]],3,FALSE)</f>
        <v>Accessories</v>
      </c>
      <c r="N2505" t="str">
        <f>_xlfn.XLOOKUP(Table1[[#This Row],[Product Code]],Table4[Product Code],Table4[Subcategory])</f>
        <v>Chargers</v>
      </c>
    </row>
    <row r="2506" spans="2:14" x14ac:dyDescent="0.3">
      <c r="B2506" s="26" t="s">
        <v>16</v>
      </c>
      <c r="C2506" s="26" t="str">
        <f>IF(_xlfn.XLOOKUP(TRIM(Table1[[#This Row],[Store ID]]), 'Stores Details'!B2508:B2527, 'Stores Details'!G2508:G2527, "") = "Inactive", "Yes", "No")</f>
        <v>No</v>
      </c>
      <c r="D2506" s="14" t="s">
        <v>63</v>
      </c>
      <c r="E2506" s="51">
        <v>45333</v>
      </c>
      <c r="F2506" s="14">
        <v>21</v>
      </c>
      <c r="G2506" s="17">
        <v>6969.48</v>
      </c>
      <c r="H2506" s="27">
        <v>4151.91</v>
      </c>
      <c r="I2506">
        <f>YEAR(Table1[[#This Row],[Date]])</f>
        <v>2024</v>
      </c>
      <c r="J2506" t="str">
        <f>"Q" &amp; ROUNDUP(MONTH(Table1[[#This Row],[Date]])/3, 0) &amp; "'" &amp; RIGHT(YEAR(Table1[[#This Row],[Date]]), 2)</f>
        <v>Q1'24</v>
      </c>
      <c r="K2506" t="str">
        <f>VLOOKUP(Table1[[#This Row],[Store ID]],Table3[[Store ID]:[City]],4,FALSE)</f>
        <v>Chicago</v>
      </c>
      <c r="L2506" t="str">
        <f>VLOOKUP(Table1[[#This Row],[Product Code]],Table4[[Product Code]:[Brand]],5,FALSE)</f>
        <v>Samsung</v>
      </c>
      <c r="M2506" t="str">
        <f>VLOOKUP(Table1[[#This Row],[Product Code]],Table4[[Product Code]:[Product Category]],3,FALSE)</f>
        <v>Laptops</v>
      </c>
      <c r="N2506" t="str">
        <f>_xlfn.XLOOKUP(Table1[[#This Row],[Product Code]],Table4[Product Code],Table4[Subcategory])</f>
        <v>Gaming Laptops</v>
      </c>
    </row>
    <row r="2507" spans="2:14" x14ac:dyDescent="0.3">
      <c r="B2507" s="26" t="s">
        <v>21</v>
      </c>
      <c r="C2507" s="26" t="str">
        <f>IF(_xlfn.XLOOKUP(TRIM(Table1[[#This Row],[Store ID]]), 'Stores Details'!B2509:B2528, 'Stores Details'!G2509:G2528, "") = "Inactive", "Yes", "No")</f>
        <v>No</v>
      </c>
      <c r="D2507" s="14" t="s">
        <v>57</v>
      </c>
      <c r="E2507" s="51">
        <v>45302</v>
      </c>
      <c r="F2507" s="14">
        <v>19</v>
      </c>
      <c r="G2507" s="17">
        <v>16786.310000000001</v>
      </c>
      <c r="H2507" s="27">
        <v>11705.710000000001</v>
      </c>
      <c r="I2507">
        <f>YEAR(Table1[[#This Row],[Date]])</f>
        <v>2024</v>
      </c>
      <c r="J2507" t="str">
        <f>"Q" &amp; ROUNDUP(MONTH(Table1[[#This Row],[Date]])/3, 0) &amp; "'" &amp; RIGHT(YEAR(Table1[[#This Row],[Date]]), 2)</f>
        <v>Q1'24</v>
      </c>
      <c r="K2507" t="str">
        <f>VLOOKUP(Table1[[#This Row],[Store ID]],Table3[[Store ID]:[City]],4,FALSE)</f>
        <v>Raleigh</v>
      </c>
      <c r="L2507" t="str">
        <f>VLOOKUP(Table1[[#This Row],[Product Code]],Table4[[Product Code]:[Brand]],5,FALSE)</f>
        <v>Bose</v>
      </c>
      <c r="M2507" t="str">
        <f>VLOOKUP(Table1[[#This Row],[Product Code]],Table4[[Product Code]:[Product Category]],3,FALSE)</f>
        <v>Headphones</v>
      </c>
      <c r="N2507" t="str">
        <f>_xlfn.XLOOKUP(Table1[[#This Row],[Product Code]],Table4[Product Code],Table4[Subcategory])</f>
        <v>Noise-Canceling Over-Ear</v>
      </c>
    </row>
    <row r="2508" spans="2:14" x14ac:dyDescent="0.3">
      <c r="B2508" s="26" t="s">
        <v>22</v>
      </c>
      <c r="C2508" s="26" t="str">
        <f>IF(_xlfn.XLOOKUP(TRIM(Table1[[#This Row],[Store ID]]), 'Stores Details'!B2510:B2529, 'Stores Details'!G2510:G2529, "") = "Inactive", "Yes", "No")</f>
        <v>No</v>
      </c>
      <c r="D2508" s="14" t="s">
        <v>73</v>
      </c>
      <c r="E2508" s="51">
        <v>45131</v>
      </c>
      <c r="F2508" s="14">
        <v>6</v>
      </c>
      <c r="G2508" s="17">
        <v>5214.96</v>
      </c>
      <c r="H2508" s="27">
        <v>3915.18</v>
      </c>
      <c r="I2508">
        <f>YEAR(Table1[[#This Row],[Date]])</f>
        <v>2023</v>
      </c>
      <c r="J2508" t="str">
        <f>"Q" &amp; ROUNDUP(MONTH(Table1[[#This Row],[Date]])/3, 0) &amp; "'" &amp; RIGHT(YEAR(Table1[[#This Row],[Date]]), 2)</f>
        <v>Q3'23</v>
      </c>
      <c r="K2508" t="str">
        <f>VLOOKUP(Table1[[#This Row],[Store ID]],Table3[[Store ID]:[City]],4,FALSE)</f>
        <v>Detroit</v>
      </c>
      <c r="L2508" t="str">
        <f>VLOOKUP(Table1[[#This Row],[Product Code]],Table4[[Product Code]:[Brand]],5,FALSE)</f>
        <v>ASUS</v>
      </c>
      <c r="M2508" t="str">
        <f>VLOOKUP(Table1[[#This Row],[Product Code]],Table4[[Product Code]:[Product Category]],3,FALSE)</f>
        <v>Gaming Consoles</v>
      </c>
      <c r="N2508" t="str">
        <f>_xlfn.XLOOKUP(Table1[[#This Row],[Product Code]],Table4[Product Code],Table4[Subcategory])</f>
        <v>VR Headsets</v>
      </c>
    </row>
    <row r="2509" spans="2:14" x14ac:dyDescent="0.3">
      <c r="B2509" s="26" t="s">
        <v>25</v>
      </c>
      <c r="C2509" s="26" t="str">
        <f>IF(_xlfn.XLOOKUP(TRIM(Table1[[#This Row],[Store ID]]), 'Stores Details'!B2511:B2530, 'Stores Details'!G2511:G2530, "") = "Inactive", "Yes", "No")</f>
        <v>No</v>
      </c>
      <c r="D2509" s="14" t="s">
        <v>78</v>
      </c>
      <c r="E2509" s="51">
        <v>44931</v>
      </c>
      <c r="F2509" s="14">
        <v>23</v>
      </c>
      <c r="G2509" s="17">
        <v>3085.4500000000003</v>
      </c>
      <c r="H2509" s="27">
        <v>2548.8599999999997</v>
      </c>
      <c r="I2509">
        <f>YEAR(Table1[[#This Row],[Date]])</f>
        <v>2023</v>
      </c>
      <c r="J2509" t="str">
        <f>"Q" &amp; ROUNDUP(MONTH(Table1[[#This Row],[Date]])/3, 0) &amp; "'" &amp; RIGHT(YEAR(Table1[[#This Row],[Date]]), 2)</f>
        <v>Q1'23</v>
      </c>
      <c r="K2509" t="str">
        <f>VLOOKUP(Table1[[#This Row],[Store ID]],Table3[[Store ID]:[City]],4,FALSE)</f>
        <v>Dallas</v>
      </c>
      <c r="L2509" t="str">
        <f>VLOOKUP(Table1[[#This Row],[Product Code]],Table4[[Product Code]:[Brand]],5,FALSE)</f>
        <v>VoltEdge</v>
      </c>
      <c r="M2509" t="str">
        <f>VLOOKUP(Table1[[#This Row],[Product Code]],Table4[[Product Code]:[Product Category]],3,FALSE)</f>
        <v>Accessories</v>
      </c>
      <c r="N2509" t="str">
        <f>_xlfn.XLOOKUP(Table1[[#This Row],[Product Code]],Table4[Product Code],Table4[Subcategory])</f>
        <v>Laptop Sleeves</v>
      </c>
    </row>
    <row r="2510" spans="2:14" x14ac:dyDescent="0.3">
      <c r="B2510" s="26" t="s">
        <v>26</v>
      </c>
      <c r="C2510" s="26" t="str">
        <f>IF(_xlfn.XLOOKUP(TRIM(Table1[[#This Row],[Store ID]]), 'Stores Details'!B2512:B2531, 'Stores Details'!G2512:G2531, "") = "Inactive", "Yes", "No")</f>
        <v>No</v>
      </c>
      <c r="D2510" s="14" t="s">
        <v>63</v>
      </c>
      <c r="E2510" s="51">
        <v>45025</v>
      </c>
      <c r="F2510" s="14">
        <v>15</v>
      </c>
      <c r="G2510" s="17">
        <v>4978.2</v>
      </c>
      <c r="H2510" s="27">
        <v>2965.65</v>
      </c>
      <c r="I2510">
        <f>YEAR(Table1[[#This Row],[Date]])</f>
        <v>2023</v>
      </c>
      <c r="J2510" t="str">
        <f>"Q" &amp; ROUNDUP(MONTH(Table1[[#This Row],[Date]])/3, 0) &amp; "'" &amp; RIGHT(YEAR(Table1[[#This Row],[Date]]), 2)</f>
        <v>Q2'23</v>
      </c>
      <c r="K2510" t="str">
        <f>VLOOKUP(Table1[[#This Row],[Store ID]],Table3[[Store ID]:[City]],4,FALSE)</f>
        <v>Philadelphia</v>
      </c>
      <c r="L2510" t="str">
        <f>VLOOKUP(Table1[[#This Row],[Product Code]],Table4[[Product Code]:[Brand]],5,FALSE)</f>
        <v>Samsung</v>
      </c>
      <c r="M2510" t="str">
        <f>VLOOKUP(Table1[[#This Row],[Product Code]],Table4[[Product Code]:[Product Category]],3,FALSE)</f>
        <v>Laptops</v>
      </c>
      <c r="N2510" t="str">
        <f>_xlfn.XLOOKUP(Table1[[#This Row],[Product Code]],Table4[Product Code],Table4[Subcategory])</f>
        <v>Gaming Laptops</v>
      </c>
    </row>
    <row r="2511" spans="2:14" x14ac:dyDescent="0.3">
      <c r="B2511" s="26" t="s">
        <v>14</v>
      </c>
      <c r="C2511" s="26" t="str">
        <f>IF(_xlfn.XLOOKUP(TRIM(Table1[[#This Row],[Store ID]]), 'Stores Details'!B2513:B2532, 'Stores Details'!G2513:G2532, "") = "Inactive", "Yes", "No")</f>
        <v>No</v>
      </c>
      <c r="D2511" s="14" t="s">
        <v>37</v>
      </c>
      <c r="E2511" s="51">
        <v>45469</v>
      </c>
      <c r="F2511" s="14">
        <v>3</v>
      </c>
      <c r="G2511" s="17">
        <v>4414.38</v>
      </c>
      <c r="H2511" s="27">
        <v>2986.95</v>
      </c>
      <c r="I2511">
        <f>YEAR(Table1[[#This Row],[Date]])</f>
        <v>2024</v>
      </c>
      <c r="J2511" t="str">
        <f>"Q" &amp; ROUNDUP(MONTH(Table1[[#This Row],[Date]])/3, 0) &amp; "'" &amp; RIGHT(YEAR(Table1[[#This Row],[Date]]), 2)</f>
        <v>Q2'24</v>
      </c>
      <c r="K2511" t="str">
        <f>VLOOKUP(Table1[[#This Row],[Store ID]],Table3[[Store ID]:[City]],4,FALSE)</f>
        <v>Los Angeles</v>
      </c>
      <c r="L2511" t="str">
        <f>VLOOKUP(Table1[[#This Row],[Product Code]],Table4[[Product Code]:[Brand]],5,FALSE)</f>
        <v>VoltEdge</v>
      </c>
      <c r="M2511" t="str">
        <f>VLOOKUP(Table1[[#This Row],[Product Code]],Table4[[Product Code]:[Product Category]],3,FALSE)</f>
        <v>Smart Gadgets</v>
      </c>
      <c r="N2511" t="str">
        <f>_xlfn.XLOOKUP(Table1[[#This Row],[Product Code]],Table4[Product Code],Table4[Subcategory])</f>
        <v>Fitness Bands</v>
      </c>
    </row>
    <row r="2512" spans="2:14" x14ac:dyDescent="0.3">
      <c r="B2512" s="26" t="s">
        <v>25</v>
      </c>
      <c r="C2512" s="26" t="str">
        <f>IF(_xlfn.XLOOKUP(TRIM(Table1[[#This Row],[Store ID]]), 'Stores Details'!B2514:B2533, 'Stores Details'!G2514:G2533, "") = "Inactive", "Yes", "No")</f>
        <v>No</v>
      </c>
      <c r="D2512" s="14" t="s">
        <v>35</v>
      </c>
      <c r="E2512" s="51">
        <v>45562</v>
      </c>
      <c r="F2512" s="14">
        <v>19</v>
      </c>
      <c r="G2512" s="17">
        <v>7584.0400000000009</v>
      </c>
      <c r="H2512" s="27">
        <v>5731.16</v>
      </c>
      <c r="I2512">
        <f>YEAR(Table1[[#This Row],[Date]])</f>
        <v>2024</v>
      </c>
      <c r="J2512" t="str">
        <f>"Q" &amp; ROUNDUP(MONTH(Table1[[#This Row],[Date]])/3, 0) &amp; "'" &amp; RIGHT(YEAR(Table1[[#This Row],[Date]]), 2)</f>
        <v>Q3'24</v>
      </c>
      <c r="K2512" t="str">
        <f>VLOOKUP(Table1[[#This Row],[Store ID]],Table3[[Store ID]:[City]],4,FALSE)</f>
        <v>Dallas</v>
      </c>
      <c r="L2512" t="str">
        <f>VLOOKUP(Table1[[#This Row],[Product Code]],Table4[[Product Code]:[Brand]],5,FALSE)</f>
        <v>Dell</v>
      </c>
      <c r="M2512" t="str">
        <f>VLOOKUP(Table1[[#This Row],[Product Code]],Table4[[Product Code]:[Product Category]],3,FALSE)</f>
        <v>Smart Gadgets</v>
      </c>
      <c r="N2512" t="str">
        <f>_xlfn.XLOOKUP(Table1[[#This Row],[Product Code]],Table4[Product Code],Table4[Subcategory])</f>
        <v>Streaming Devices</v>
      </c>
    </row>
    <row r="2513" spans="2:14" x14ac:dyDescent="0.3">
      <c r="B2513" s="26" t="s">
        <v>18</v>
      </c>
      <c r="C2513" s="26" t="str">
        <f>IF(_xlfn.XLOOKUP(TRIM(Table1[[#This Row],[Store ID]]), 'Stores Details'!B2515:B2534, 'Stores Details'!G2515:G2534, "") = "Inactive", "Yes", "No")</f>
        <v>No</v>
      </c>
      <c r="D2513" s="14" t="s">
        <v>34</v>
      </c>
      <c r="E2513" s="51">
        <v>45422</v>
      </c>
      <c r="F2513" s="14">
        <v>6</v>
      </c>
      <c r="G2513" s="17">
        <v>1938.8999999999999</v>
      </c>
      <c r="H2513" s="27">
        <v>1199.1600000000001</v>
      </c>
      <c r="I2513">
        <f>YEAR(Table1[[#This Row],[Date]])</f>
        <v>2024</v>
      </c>
      <c r="J2513" t="str">
        <f>"Q" &amp; ROUNDUP(MONTH(Table1[[#This Row],[Date]])/3, 0) &amp; "'" &amp; RIGHT(YEAR(Table1[[#This Row],[Date]]), 2)</f>
        <v>Q2'24</v>
      </c>
      <c r="K2513" t="str">
        <f>VLOOKUP(Table1[[#This Row],[Store ID]],Table3[[Store ID]:[City]],4,FALSE)</f>
        <v>Minneapolis</v>
      </c>
      <c r="L2513" t="str">
        <f>VLOOKUP(Table1[[#This Row],[Product Code]],Table4[[Product Code]:[Brand]],5,FALSE)</f>
        <v>Samsung</v>
      </c>
      <c r="M2513" t="str">
        <f>VLOOKUP(Table1[[#This Row],[Product Code]],Table4[[Product Code]:[Product Category]],3,FALSE)</f>
        <v>Gaming Consoles</v>
      </c>
      <c r="N2513" t="str">
        <f>_xlfn.XLOOKUP(Table1[[#This Row],[Product Code]],Table4[Product Code],Table4[Subcategory])</f>
        <v>Game Consoles</v>
      </c>
    </row>
    <row r="2514" spans="2:14" x14ac:dyDescent="0.3">
      <c r="B2514" s="26" t="s">
        <v>20</v>
      </c>
      <c r="C2514" s="26" t="str">
        <f>IF(_xlfn.XLOOKUP(TRIM(Table1[[#This Row],[Store ID]]), 'Stores Details'!B2516:B2535, 'Stores Details'!G2516:G2535, "") = "Inactive", "Yes", "No")</f>
        <v>No</v>
      </c>
      <c r="D2514" s="14" t="s">
        <v>65</v>
      </c>
      <c r="E2514" s="51">
        <v>45377</v>
      </c>
      <c r="F2514" s="14">
        <v>25</v>
      </c>
      <c r="G2514" s="17">
        <v>36132.5</v>
      </c>
      <c r="H2514" s="27">
        <v>24256.75</v>
      </c>
      <c r="I2514">
        <f>YEAR(Table1[[#This Row],[Date]])</f>
        <v>2024</v>
      </c>
      <c r="J2514" t="str">
        <f>"Q" &amp; ROUNDUP(MONTH(Table1[[#This Row],[Date]])/3, 0) &amp; "'" &amp; RIGHT(YEAR(Table1[[#This Row],[Date]]), 2)</f>
        <v>Q1'24</v>
      </c>
      <c r="K2514" t="str">
        <f>VLOOKUP(Table1[[#This Row],[Store ID]],Table3[[Store ID]:[City]],4,FALSE)</f>
        <v>Denver</v>
      </c>
      <c r="L2514" t="str">
        <f>VLOOKUP(Table1[[#This Row],[Product Code]],Table4[[Product Code]:[Brand]],5,FALSE)</f>
        <v>VoltEdge</v>
      </c>
      <c r="M2514" t="str">
        <f>VLOOKUP(Table1[[#This Row],[Product Code]],Table4[[Product Code]:[Product Category]],3,FALSE)</f>
        <v>Smart Gadgets</v>
      </c>
      <c r="N2514" t="str">
        <f>_xlfn.XLOOKUP(Table1[[#This Row],[Product Code]],Table4[Product Code],Table4[Subcategory])</f>
        <v>Smartwatches</v>
      </c>
    </row>
    <row r="2515" spans="2:14" x14ac:dyDescent="0.3">
      <c r="B2515" s="26" t="s">
        <v>28</v>
      </c>
      <c r="C2515" s="26" t="str">
        <f>IF(_xlfn.XLOOKUP(TRIM(Table1[[#This Row],[Store ID]]), 'Stores Details'!B2517:B2536, 'Stores Details'!G2517:G2536, "") = "Inactive", "Yes", "No")</f>
        <v>No</v>
      </c>
      <c r="D2515" s="14" t="s">
        <v>78</v>
      </c>
      <c r="E2515" s="51">
        <v>45050</v>
      </c>
      <c r="F2515" s="14">
        <v>5</v>
      </c>
      <c r="G2515" s="17">
        <v>670.75</v>
      </c>
      <c r="H2515" s="27">
        <v>554.09999999999991</v>
      </c>
      <c r="I2515">
        <f>YEAR(Table1[[#This Row],[Date]])</f>
        <v>2023</v>
      </c>
      <c r="J2515" t="str">
        <f>"Q" &amp; ROUNDUP(MONTH(Table1[[#This Row],[Date]])/3, 0) &amp; "'" &amp; RIGHT(YEAR(Table1[[#This Row],[Date]]), 2)</f>
        <v>Q2'23</v>
      </c>
      <c r="K2515" t="str">
        <f>VLOOKUP(Table1[[#This Row],[Store ID]],Table3[[Store ID]:[City]],4,FALSE)</f>
        <v>Portland</v>
      </c>
      <c r="L2515" t="str">
        <f>VLOOKUP(Table1[[#This Row],[Product Code]],Table4[[Product Code]:[Brand]],5,FALSE)</f>
        <v>VoltEdge</v>
      </c>
      <c r="M2515" t="str">
        <f>VLOOKUP(Table1[[#This Row],[Product Code]],Table4[[Product Code]:[Product Category]],3,FALSE)</f>
        <v>Accessories</v>
      </c>
      <c r="N2515" t="str">
        <f>_xlfn.XLOOKUP(Table1[[#This Row],[Product Code]],Table4[Product Code],Table4[Subcategory])</f>
        <v>Laptop Sleeves</v>
      </c>
    </row>
    <row r="2516" spans="2:14" x14ac:dyDescent="0.3">
      <c r="B2516" s="26" t="s">
        <v>17</v>
      </c>
      <c r="C2516" s="26" t="str">
        <f>IF(_xlfn.XLOOKUP(TRIM(Table1[[#This Row],[Store ID]]), 'Stores Details'!B2518:B2537, 'Stores Details'!G2518:G2537, "") = "Inactive", "Yes", "No")</f>
        <v>No</v>
      </c>
      <c r="D2516" s="14" t="s">
        <v>45</v>
      </c>
      <c r="E2516" s="51">
        <v>45415</v>
      </c>
      <c r="F2516" s="14">
        <v>14</v>
      </c>
      <c r="G2516" s="17">
        <v>9405.9</v>
      </c>
      <c r="H2516" s="27">
        <v>7428.26</v>
      </c>
      <c r="I2516">
        <f>YEAR(Table1[[#This Row],[Date]])</f>
        <v>2024</v>
      </c>
      <c r="J2516" t="str">
        <f>"Q" &amp; ROUNDUP(MONTH(Table1[[#This Row],[Date]])/3, 0) &amp; "'" &amp; RIGHT(YEAR(Table1[[#This Row],[Date]]), 2)</f>
        <v>Q2'24</v>
      </c>
      <c r="K2516" t="str">
        <f>VLOOKUP(Table1[[#This Row],[Store ID]],Table3[[Store ID]:[City]],4,FALSE)</f>
        <v>Richmond</v>
      </c>
      <c r="L2516" t="str">
        <f>VLOOKUP(Table1[[#This Row],[Product Code]],Table4[[Product Code]:[Brand]],5,FALSE)</f>
        <v>VoltEdge</v>
      </c>
      <c r="M2516" t="str">
        <f>VLOOKUP(Table1[[#This Row],[Product Code]],Table4[[Product Code]:[Product Category]],3,FALSE)</f>
        <v>Accessories</v>
      </c>
      <c r="N2516" t="str">
        <f>_xlfn.XLOOKUP(Table1[[#This Row],[Product Code]],Table4[Product Code],Table4[Subcategory])</f>
        <v>Chargers</v>
      </c>
    </row>
    <row r="2517" spans="2:14" x14ac:dyDescent="0.3">
      <c r="B2517" s="26" t="s">
        <v>24</v>
      </c>
      <c r="C2517" s="26" t="str">
        <f>IF(_xlfn.XLOOKUP(TRIM(Table1[[#This Row],[Store ID]]), 'Stores Details'!B2519:B2538, 'Stores Details'!G2519:G2538, "") = "Inactive", "Yes", "No")</f>
        <v>No</v>
      </c>
      <c r="D2517" s="14" t="s">
        <v>78</v>
      </c>
      <c r="E2517" s="51">
        <v>45140</v>
      </c>
      <c r="F2517" s="14">
        <v>16</v>
      </c>
      <c r="G2517" s="17">
        <v>2146.4</v>
      </c>
      <c r="H2517" s="27">
        <v>1773.12</v>
      </c>
      <c r="I2517">
        <f>YEAR(Table1[[#This Row],[Date]])</f>
        <v>2023</v>
      </c>
      <c r="J2517" t="str">
        <f>"Q" &amp; ROUNDUP(MONTH(Table1[[#This Row],[Date]])/3, 0) &amp; "'" &amp; RIGHT(YEAR(Table1[[#This Row],[Date]]), 2)</f>
        <v>Q3'23</v>
      </c>
      <c r="K2517" t="str">
        <f>VLOOKUP(Table1[[#This Row],[Store ID]],Table3[[Store ID]:[City]],4,FALSE)</f>
        <v>Atlanta</v>
      </c>
      <c r="L2517" t="str">
        <f>VLOOKUP(Table1[[#This Row],[Product Code]],Table4[[Product Code]:[Brand]],5,FALSE)</f>
        <v>VoltEdge</v>
      </c>
      <c r="M2517" t="str">
        <f>VLOOKUP(Table1[[#This Row],[Product Code]],Table4[[Product Code]:[Product Category]],3,FALSE)</f>
        <v>Accessories</v>
      </c>
      <c r="N2517" t="str">
        <f>_xlfn.XLOOKUP(Table1[[#This Row],[Product Code]],Table4[Product Code],Table4[Subcategory])</f>
        <v>Laptop Sleeves</v>
      </c>
    </row>
    <row r="2518" spans="2:14" x14ac:dyDescent="0.3">
      <c r="B2518" s="26" t="s">
        <v>23</v>
      </c>
      <c r="C2518" s="26" t="str">
        <f>IF(_xlfn.XLOOKUP(TRIM(Table1[[#This Row],[Store ID]]), 'Stores Details'!B2520:B2539, 'Stores Details'!G2520:G2539, "") = "Inactive", "Yes", "No")</f>
        <v>No</v>
      </c>
      <c r="D2518" s="14" t="s">
        <v>68</v>
      </c>
      <c r="E2518" s="51">
        <v>45241</v>
      </c>
      <c r="F2518" s="14">
        <v>29</v>
      </c>
      <c r="G2518" s="17">
        <v>30272.520000000004</v>
      </c>
      <c r="H2518" s="27">
        <v>18677.16</v>
      </c>
      <c r="I2518">
        <f>YEAR(Table1[[#This Row],[Date]])</f>
        <v>2023</v>
      </c>
      <c r="J2518" t="str">
        <f>"Q" &amp; ROUNDUP(MONTH(Table1[[#This Row],[Date]])/3, 0) &amp; "'" &amp; RIGHT(YEAR(Table1[[#This Row],[Date]]), 2)</f>
        <v>Q4'23</v>
      </c>
      <c r="K2518" t="str">
        <f>VLOOKUP(Table1[[#This Row],[Store ID]],Table3[[Store ID]:[City]],4,FALSE)</f>
        <v>San Francisco</v>
      </c>
      <c r="L2518" t="str">
        <f>VLOOKUP(Table1[[#This Row],[Product Code]],Table4[[Product Code]:[Brand]],5,FALSE)</f>
        <v>Apple</v>
      </c>
      <c r="M2518" t="str">
        <f>VLOOKUP(Table1[[#This Row],[Product Code]],Table4[[Product Code]:[Product Category]],3,FALSE)</f>
        <v>Gaming Consoles</v>
      </c>
      <c r="N2518" t="str">
        <f>_xlfn.XLOOKUP(Table1[[#This Row],[Product Code]],Table4[Product Code],Table4[Subcategory])</f>
        <v>VR Headsets</v>
      </c>
    </row>
    <row r="2519" spans="2:14" x14ac:dyDescent="0.3">
      <c r="B2519" s="26" t="s">
        <v>24</v>
      </c>
      <c r="C2519" s="26" t="str">
        <f>IF(_xlfn.XLOOKUP(TRIM(Table1[[#This Row],[Store ID]]), 'Stores Details'!B2521:B2540, 'Stores Details'!G2521:G2540, "") = "Inactive", "Yes", "No")</f>
        <v>No</v>
      </c>
      <c r="D2519" s="14" t="s">
        <v>46</v>
      </c>
      <c r="E2519" s="51">
        <v>45546</v>
      </c>
      <c r="F2519" s="14">
        <v>5</v>
      </c>
      <c r="G2519" s="17">
        <v>4417</v>
      </c>
      <c r="H2519" s="27">
        <v>3022.45</v>
      </c>
      <c r="I2519">
        <f>YEAR(Table1[[#This Row],[Date]])</f>
        <v>2024</v>
      </c>
      <c r="J2519" t="str">
        <f>"Q" &amp; ROUNDUP(MONTH(Table1[[#This Row],[Date]])/3, 0) &amp; "'" &amp; RIGHT(YEAR(Table1[[#This Row],[Date]]), 2)</f>
        <v>Q3'24</v>
      </c>
      <c r="K2519" t="str">
        <f>VLOOKUP(Table1[[#This Row],[Store ID]],Table3[[Store ID]:[City]],4,FALSE)</f>
        <v>Atlanta</v>
      </c>
      <c r="L2519" t="str">
        <f>VLOOKUP(Table1[[#This Row],[Product Code]],Table4[[Product Code]:[Brand]],5,FALSE)</f>
        <v>Bose</v>
      </c>
      <c r="M2519" t="str">
        <f>VLOOKUP(Table1[[#This Row],[Product Code]],Table4[[Product Code]:[Product Category]],3,FALSE)</f>
        <v>Headphones</v>
      </c>
      <c r="N2519" t="str">
        <f>_xlfn.XLOOKUP(Table1[[#This Row],[Product Code]],Table4[Product Code],Table4[Subcategory])</f>
        <v>Wireless Headphones</v>
      </c>
    </row>
    <row r="2520" spans="2:14" x14ac:dyDescent="0.3">
      <c r="B2520" s="26" t="s">
        <v>20</v>
      </c>
      <c r="C2520" s="26" t="str">
        <f>IF(_xlfn.XLOOKUP(TRIM(Table1[[#This Row],[Store ID]]), 'Stores Details'!B2522:B2541, 'Stores Details'!G2522:G2541, "") = "Inactive", "Yes", "No")</f>
        <v>No</v>
      </c>
      <c r="D2520" s="14" t="s">
        <v>51</v>
      </c>
      <c r="E2520" s="51">
        <v>45091</v>
      </c>
      <c r="F2520" s="14">
        <v>9</v>
      </c>
      <c r="G2520" s="17">
        <v>2585.7000000000003</v>
      </c>
      <c r="H2520" s="27">
        <v>2094.0299999999997</v>
      </c>
      <c r="I2520">
        <f>YEAR(Table1[[#This Row],[Date]])</f>
        <v>2023</v>
      </c>
      <c r="J2520" t="str">
        <f>"Q" &amp; ROUNDUP(MONTH(Table1[[#This Row],[Date]])/3, 0) &amp; "'" &amp; RIGHT(YEAR(Table1[[#This Row],[Date]]), 2)</f>
        <v>Q2'23</v>
      </c>
      <c r="K2520" t="str">
        <f>VLOOKUP(Table1[[#This Row],[Store ID]],Table3[[Store ID]:[City]],4,FALSE)</f>
        <v>Denver</v>
      </c>
      <c r="L2520" t="str">
        <f>VLOOKUP(Table1[[#This Row],[Product Code]],Table4[[Product Code]:[Brand]],5,FALSE)</f>
        <v>Samsung</v>
      </c>
      <c r="M2520" t="str">
        <f>VLOOKUP(Table1[[#This Row],[Product Code]],Table4[[Product Code]:[Product Category]],3,FALSE)</f>
        <v>Accessories</v>
      </c>
      <c r="N2520" t="str">
        <f>_xlfn.XLOOKUP(Table1[[#This Row],[Product Code]],Table4[Product Code],Table4[Subcategory])</f>
        <v>Mice</v>
      </c>
    </row>
    <row r="2521" spans="2:14" x14ac:dyDescent="0.3">
      <c r="B2521" s="26" t="s">
        <v>14</v>
      </c>
      <c r="C2521" s="26" t="str">
        <f>IF(_xlfn.XLOOKUP(TRIM(Table1[[#This Row],[Store ID]]), 'Stores Details'!B2523:B2542, 'Stores Details'!G2523:G2542, "") = "Inactive", "Yes", "No")</f>
        <v>No</v>
      </c>
      <c r="D2521" s="14" t="s">
        <v>66</v>
      </c>
      <c r="E2521" s="51">
        <v>45049</v>
      </c>
      <c r="F2521" s="14">
        <v>7</v>
      </c>
      <c r="G2521" s="17">
        <v>2714.1800000000003</v>
      </c>
      <c r="H2521" s="27">
        <v>1815.94</v>
      </c>
      <c r="I2521">
        <f>YEAR(Table1[[#This Row],[Date]])</f>
        <v>2023</v>
      </c>
      <c r="J2521" t="str">
        <f>"Q" &amp; ROUNDUP(MONTH(Table1[[#This Row],[Date]])/3, 0) &amp; "'" &amp; RIGHT(YEAR(Table1[[#This Row],[Date]]), 2)</f>
        <v>Q2'23</v>
      </c>
      <c r="K2521" t="str">
        <f>VLOOKUP(Table1[[#This Row],[Store ID]],Table3[[Store ID]:[City]],4,FALSE)</f>
        <v>Los Angeles</v>
      </c>
      <c r="L2521" t="str">
        <f>VLOOKUP(Table1[[#This Row],[Product Code]],Table4[[Product Code]:[Brand]],5,FALSE)</f>
        <v>HP</v>
      </c>
      <c r="M2521" t="str">
        <f>VLOOKUP(Table1[[#This Row],[Product Code]],Table4[[Product Code]:[Product Category]],3,FALSE)</f>
        <v>Accessories</v>
      </c>
      <c r="N2521" t="str">
        <f>_xlfn.XLOOKUP(Table1[[#This Row],[Product Code]],Table4[Product Code],Table4[Subcategory])</f>
        <v>Chargers</v>
      </c>
    </row>
    <row r="2522" spans="2:14" x14ac:dyDescent="0.3">
      <c r="B2522" s="26" t="s">
        <v>22</v>
      </c>
      <c r="C2522" s="26" t="str">
        <f>IF(_xlfn.XLOOKUP(TRIM(Table1[[#This Row],[Store ID]]), 'Stores Details'!B2524:B2543, 'Stores Details'!G2524:G2543, "") = "Inactive", "Yes", "No")</f>
        <v>No</v>
      </c>
      <c r="D2522" s="14" t="s">
        <v>46</v>
      </c>
      <c r="E2522" s="51">
        <v>45395</v>
      </c>
      <c r="F2522" s="14">
        <v>5</v>
      </c>
      <c r="G2522" s="17">
        <v>4417</v>
      </c>
      <c r="H2522" s="27">
        <v>3022.45</v>
      </c>
      <c r="I2522">
        <f>YEAR(Table1[[#This Row],[Date]])</f>
        <v>2024</v>
      </c>
      <c r="J2522" t="str">
        <f>"Q" &amp; ROUNDUP(MONTH(Table1[[#This Row],[Date]])/3, 0) &amp; "'" &amp; RIGHT(YEAR(Table1[[#This Row],[Date]]), 2)</f>
        <v>Q2'24</v>
      </c>
      <c r="K2522" t="str">
        <f>VLOOKUP(Table1[[#This Row],[Store ID]],Table3[[Store ID]:[City]],4,FALSE)</f>
        <v>Detroit</v>
      </c>
      <c r="L2522" t="str">
        <f>VLOOKUP(Table1[[#This Row],[Product Code]],Table4[[Product Code]:[Brand]],5,FALSE)</f>
        <v>Bose</v>
      </c>
      <c r="M2522" t="str">
        <f>VLOOKUP(Table1[[#This Row],[Product Code]],Table4[[Product Code]:[Product Category]],3,FALSE)</f>
        <v>Headphones</v>
      </c>
      <c r="N2522" t="str">
        <f>_xlfn.XLOOKUP(Table1[[#This Row],[Product Code]],Table4[Product Code],Table4[Subcategory])</f>
        <v>Wireless Headphones</v>
      </c>
    </row>
    <row r="2523" spans="2:14" x14ac:dyDescent="0.3">
      <c r="B2523" s="26" t="s">
        <v>23</v>
      </c>
      <c r="C2523" s="26" t="str">
        <f>IF(_xlfn.XLOOKUP(TRIM(Table1[[#This Row],[Store ID]]), 'Stores Details'!B2525:B2544, 'Stores Details'!G2525:G2544, "") = "Inactive", "Yes", "No")</f>
        <v>No</v>
      </c>
      <c r="D2523" s="14" t="s">
        <v>70</v>
      </c>
      <c r="E2523" s="51">
        <v>44960</v>
      </c>
      <c r="F2523" s="14">
        <v>16</v>
      </c>
      <c r="G2523" s="17">
        <v>8693.76</v>
      </c>
      <c r="H2523" s="27">
        <v>6185.28</v>
      </c>
      <c r="I2523">
        <f>YEAR(Table1[[#This Row],[Date]])</f>
        <v>2023</v>
      </c>
      <c r="J2523" t="str">
        <f>"Q" &amp; ROUNDUP(MONTH(Table1[[#This Row],[Date]])/3, 0) &amp; "'" &amp; RIGHT(YEAR(Table1[[#This Row],[Date]]), 2)</f>
        <v>Q1'23</v>
      </c>
      <c r="K2523" t="str">
        <f>VLOOKUP(Table1[[#This Row],[Store ID]],Table3[[Store ID]:[City]],4,FALSE)</f>
        <v>San Francisco</v>
      </c>
      <c r="L2523" t="str">
        <f>VLOOKUP(Table1[[#This Row],[Product Code]],Table4[[Product Code]:[Brand]],5,FALSE)</f>
        <v>VoltEdge</v>
      </c>
      <c r="M2523" t="str">
        <f>VLOOKUP(Table1[[#This Row],[Product Code]],Table4[[Product Code]:[Product Category]],3,FALSE)</f>
        <v>Headphones</v>
      </c>
      <c r="N2523" t="str">
        <f>_xlfn.XLOOKUP(Table1[[#This Row],[Product Code]],Table4[Product Code],Table4[Subcategory])</f>
        <v>Wireless Headphones</v>
      </c>
    </row>
    <row r="2524" spans="2:14" x14ac:dyDescent="0.3">
      <c r="B2524" s="26" t="s">
        <v>23</v>
      </c>
      <c r="C2524" s="26" t="str">
        <f>IF(_xlfn.XLOOKUP(TRIM(Table1[[#This Row],[Store ID]]), 'Stores Details'!B2526:B2545, 'Stores Details'!G2526:G2545, "") = "Inactive", "Yes", "No")</f>
        <v>No</v>
      </c>
      <c r="D2524" s="14" t="s">
        <v>77</v>
      </c>
      <c r="E2524" s="51">
        <v>45186</v>
      </c>
      <c r="F2524" s="14">
        <v>9</v>
      </c>
      <c r="G2524" s="17">
        <v>8685.5399999999991</v>
      </c>
      <c r="H2524" s="27">
        <v>6797.7</v>
      </c>
      <c r="I2524">
        <f>YEAR(Table1[[#This Row],[Date]])</f>
        <v>2023</v>
      </c>
      <c r="J2524" t="str">
        <f>"Q" &amp; ROUNDUP(MONTH(Table1[[#This Row],[Date]])/3, 0) &amp; "'" &amp; RIGHT(YEAR(Table1[[#This Row],[Date]]), 2)</f>
        <v>Q3'23</v>
      </c>
      <c r="K2524" t="str">
        <f>VLOOKUP(Table1[[#This Row],[Store ID]],Table3[[Store ID]:[City]],4,FALSE)</f>
        <v>San Francisco</v>
      </c>
      <c r="L2524" t="str">
        <f>VLOOKUP(Table1[[#This Row],[Product Code]],Table4[[Product Code]:[Brand]],5,FALSE)</f>
        <v>VoltEdge</v>
      </c>
      <c r="M2524" t="str">
        <f>VLOOKUP(Table1[[#This Row],[Product Code]],Table4[[Product Code]:[Product Category]],3,FALSE)</f>
        <v>Headphones</v>
      </c>
      <c r="N2524" t="str">
        <f>_xlfn.XLOOKUP(Table1[[#This Row],[Product Code]],Table4[Product Code],Table4[Subcategory])</f>
        <v>Wireless Earbuds</v>
      </c>
    </row>
    <row r="2525" spans="2:14" x14ac:dyDescent="0.3">
      <c r="B2525" s="26" t="s">
        <v>24</v>
      </c>
      <c r="C2525" s="26" t="str">
        <f>IF(_xlfn.XLOOKUP(TRIM(Table1[[#This Row],[Store ID]]), 'Stores Details'!B2527:B2546, 'Stores Details'!G2527:G2546, "") = "Inactive", "Yes", "No")</f>
        <v>No</v>
      </c>
      <c r="D2525" s="14" t="s">
        <v>35</v>
      </c>
      <c r="E2525" s="51">
        <v>45469</v>
      </c>
      <c r="F2525" s="14">
        <v>15</v>
      </c>
      <c r="G2525" s="17">
        <v>5987.4000000000005</v>
      </c>
      <c r="H2525" s="27">
        <v>4524.5999999999995</v>
      </c>
      <c r="I2525">
        <f>YEAR(Table1[[#This Row],[Date]])</f>
        <v>2024</v>
      </c>
      <c r="J2525" t="str">
        <f>"Q" &amp; ROUNDUP(MONTH(Table1[[#This Row],[Date]])/3, 0) &amp; "'" &amp; RIGHT(YEAR(Table1[[#This Row],[Date]]), 2)</f>
        <v>Q2'24</v>
      </c>
      <c r="K2525" t="str">
        <f>VLOOKUP(Table1[[#This Row],[Store ID]],Table3[[Store ID]:[City]],4,FALSE)</f>
        <v>Atlanta</v>
      </c>
      <c r="L2525" t="str">
        <f>VLOOKUP(Table1[[#This Row],[Product Code]],Table4[[Product Code]:[Brand]],5,FALSE)</f>
        <v>Dell</v>
      </c>
      <c r="M2525" t="str">
        <f>VLOOKUP(Table1[[#This Row],[Product Code]],Table4[[Product Code]:[Product Category]],3,FALSE)</f>
        <v>Smart Gadgets</v>
      </c>
      <c r="N2525" t="str">
        <f>_xlfn.XLOOKUP(Table1[[#This Row],[Product Code]],Table4[Product Code],Table4[Subcategory])</f>
        <v>Streaming Devices</v>
      </c>
    </row>
    <row r="2526" spans="2:14" x14ac:dyDescent="0.3">
      <c r="B2526" s="26" t="s">
        <v>22</v>
      </c>
      <c r="C2526" s="26" t="str">
        <f>IF(_xlfn.XLOOKUP(TRIM(Table1[[#This Row],[Store ID]]), 'Stores Details'!B2528:B2547, 'Stores Details'!G2528:G2547, "") = "Inactive", "Yes", "No")</f>
        <v>No</v>
      </c>
      <c r="D2526" s="14" t="s">
        <v>68</v>
      </c>
      <c r="E2526" s="51">
        <v>45290</v>
      </c>
      <c r="F2526" s="14">
        <v>20</v>
      </c>
      <c r="G2526" s="17">
        <v>20877.600000000002</v>
      </c>
      <c r="H2526" s="27">
        <v>12880.8</v>
      </c>
      <c r="I2526">
        <f>YEAR(Table1[[#This Row],[Date]])</f>
        <v>2023</v>
      </c>
      <c r="J2526" t="str">
        <f>"Q" &amp; ROUNDUP(MONTH(Table1[[#This Row],[Date]])/3, 0) &amp; "'" &amp; RIGHT(YEAR(Table1[[#This Row],[Date]]), 2)</f>
        <v>Q4'23</v>
      </c>
      <c r="K2526" t="str">
        <f>VLOOKUP(Table1[[#This Row],[Store ID]],Table3[[Store ID]:[City]],4,FALSE)</f>
        <v>Detroit</v>
      </c>
      <c r="L2526" t="str">
        <f>VLOOKUP(Table1[[#This Row],[Product Code]],Table4[[Product Code]:[Brand]],5,FALSE)</f>
        <v>Apple</v>
      </c>
      <c r="M2526" t="str">
        <f>VLOOKUP(Table1[[#This Row],[Product Code]],Table4[[Product Code]:[Product Category]],3,FALSE)</f>
        <v>Gaming Consoles</v>
      </c>
      <c r="N2526" t="str">
        <f>_xlfn.XLOOKUP(Table1[[#This Row],[Product Code]],Table4[Product Code],Table4[Subcategory])</f>
        <v>VR Headsets</v>
      </c>
    </row>
    <row r="2527" spans="2:14" x14ac:dyDescent="0.3">
      <c r="B2527" s="26" t="s">
        <v>22</v>
      </c>
      <c r="C2527" s="26" t="str">
        <f>IF(_xlfn.XLOOKUP(TRIM(Table1[[#This Row],[Store ID]]), 'Stores Details'!B2529:B2548, 'Stores Details'!G2529:G2548, "") = "Inactive", "Yes", "No")</f>
        <v>No</v>
      </c>
      <c r="D2527" s="14" t="s">
        <v>55</v>
      </c>
      <c r="E2527" s="51">
        <v>45139</v>
      </c>
      <c r="F2527" s="14">
        <v>11</v>
      </c>
      <c r="G2527" s="17">
        <v>11590.59</v>
      </c>
      <c r="H2527" s="27">
        <v>7178.27</v>
      </c>
      <c r="I2527">
        <f>YEAR(Table1[[#This Row],[Date]])</f>
        <v>2023</v>
      </c>
      <c r="J2527" t="str">
        <f>"Q" &amp; ROUNDUP(MONTH(Table1[[#This Row],[Date]])/3, 0) &amp; "'" &amp; RIGHT(YEAR(Table1[[#This Row],[Date]]), 2)</f>
        <v>Q3'23</v>
      </c>
      <c r="K2527" t="str">
        <f>VLOOKUP(Table1[[#This Row],[Store ID]],Table3[[Store ID]:[City]],4,FALSE)</f>
        <v>Detroit</v>
      </c>
      <c r="L2527" t="str">
        <f>VLOOKUP(Table1[[#This Row],[Product Code]],Table4[[Product Code]:[Brand]],5,FALSE)</f>
        <v>Sony</v>
      </c>
      <c r="M2527" t="str">
        <f>VLOOKUP(Table1[[#This Row],[Product Code]],Table4[[Product Code]:[Product Category]],3,FALSE)</f>
        <v>Smart Gadgets</v>
      </c>
      <c r="N2527" t="str">
        <f>_xlfn.XLOOKUP(Table1[[#This Row],[Product Code]],Table4[Product Code],Table4[Subcategory])</f>
        <v>Fitness Bands</v>
      </c>
    </row>
    <row r="2528" spans="2:14" x14ac:dyDescent="0.3">
      <c r="B2528" s="26" t="s">
        <v>21</v>
      </c>
      <c r="C2528" s="26" t="str">
        <f>IF(_xlfn.XLOOKUP(TRIM(Table1[[#This Row],[Store ID]]), 'Stores Details'!B2530:B2549, 'Stores Details'!G2530:G2549, "") = "Inactive", "Yes", "No")</f>
        <v>No</v>
      </c>
      <c r="D2528" s="14" t="s">
        <v>73</v>
      </c>
      <c r="E2528" s="51">
        <v>45445</v>
      </c>
      <c r="F2528" s="14">
        <v>17</v>
      </c>
      <c r="G2528" s="17">
        <v>14775.72</v>
      </c>
      <c r="H2528" s="27">
        <v>11093.01</v>
      </c>
      <c r="I2528">
        <f>YEAR(Table1[[#This Row],[Date]])</f>
        <v>2024</v>
      </c>
      <c r="J2528" t="str">
        <f>"Q" &amp; ROUNDUP(MONTH(Table1[[#This Row],[Date]])/3, 0) &amp; "'" &amp; RIGHT(YEAR(Table1[[#This Row],[Date]]), 2)</f>
        <v>Q2'24</v>
      </c>
      <c r="K2528" t="str">
        <f>VLOOKUP(Table1[[#This Row],[Store ID]],Table3[[Store ID]:[City]],4,FALSE)</f>
        <v>Raleigh</v>
      </c>
      <c r="L2528" t="str">
        <f>VLOOKUP(Table1[[#This Row],[Product Code]],Table4[[Product Code]:[Brand]],5,FALSE)</f>
        <v>ASUS</v>
      </c>
      <c r="M2528" t="str">
        <f>VLOOKUP(Table1[[#This Row],[Product Code]],Table4[[Product Code]:[Product Category]],3,FALSE)</f>
        <v>Gaming Consoles</v>
      </c>
      <c r="N2528" t="str">
        <f>_xlfn.XLOOKUP(Table1[[#This Row],[Product Code]],Table4[Product Code],Table4[Subcategory])</f>
        <v>VR Headsets</v>
      </c>
    </row>
    <row r="2529" spans="2:14" x14ac:dyDescent="0.3">
      <c r="B2529" s="26" t="s">
        <v>14</v>
      </c>
      <c r="C2529" s="26" t="str">
        <f>IF(_xlfn.XLOOKUP(TRIM(Table1[[#This Row],[Store ID]]), 'Stores Details'!B2531:B2550, 'Stores Details'!G2531:G2550, "") = "Inactive", "Yes", "No")</f>
        <v>No</v>
      </c>
      <c r="D2529" s="14" t="s">
        <v>32</v>
      </c>
      <c r="E2529" s="51">
        <v>45494</v>
      </c>
      <c r="F2529" s="14">
        <v>11</v>
      </c>
      <c r="G2529" s="17">
        <v>2012.78</v>
      </c>
      <c r="H2529" s="27">
        <v>1529.11</v>
      </c>
      <c r="I2529">
        <f>YEAR(Table1[[#This Row],[Date]])</f>
        <v>2024</v>
      </c>
      <c r="J2529" t="str">
        <f>"Q" &amp; ROUNDUP(MONTH(Table1[[#This Row],[Date]])/3, 0) &amp; "'" &amp; RIGHT(YEAR(Table1[[#This Row],[Date]]), 2)</f>
        <v>Q3'24</v>
      </c>
      <c r="K2529" t="str">
        <f>VLOOKUP(Table1[[#This Row],[Store ID]],Table3[[Store ID]:[City]],4,FALSE)</f>
        <v>Los Angeles</v>
      </c>
      <c r="L2529" t="str">
        <f>VLOOKUP(Table1[[#This Row],[Product Code]],Table4[[Product Code]:[Brand]],5,FALSE)</f>
        <v>Sony</v>
      </c>
      <c r="M2529" t="str">
        <f>VLOOKUP(Table1[[#This Row],[Product Code]],Table4[[Product Code]:[Product Category]],3,FALSE)</f>
        <v>Accessories</v>
      </c>
      <c r="N2529" t="str">
        <f>_xlfn.XLOOKUP(Table1[[#This Row],[Product Code]],Table4[Product Code],Table4[Subcategory])</f>
        <v>Chargers</v>
      </c>
    </row>
    <row r="2530" spans="2:14" x14ac:dyDescent="0.3">
      <c r="B2530" s="26" t="s">
        <v>14</v>
      </c>
      <c r="C2530" s="26" t="str">
        <f>IF(_xlfn.XLOOKUP(TRIM(Table1[[#This Row],[Store ID]]), 'Stores Details'!B2532:B2551, 'Stores Details'!G2532:G2551, "") = "Inactive", "Yes", "No")</f>
        <v>No</v>
      </c>
      <c r="D2530" s="14" t="s">
        <v>65</v>
      </c>
      <c r="E2530" s="51">
        <v>45035</v>
      </c>
      <c r="F2530" s="14">
        <v>10</v>
      </c>
      <c r="G2530" s="17">
        <v>14453</v>
      </c>
      <c r="H2530" s="27">
        <v>9702.7000000000007</v>
      </c>
      <c r="I2530">
        <f>YEAR(Table1[[#This Row],[Date]])</f>
        <v>2023</v>
      </c>
      <c r="J2530" t="str">
        <f>"Q" &amp; ROUNDUP(MONTH(Table1[[#This Row],[Date]])/3, 0) &amp; "'" &amp; RIGHT(YEAR(Table1[[#This Row],[Date]]), 2)</f>
        <v>Q2'23</v>
      </c>
      <c r="K2530" t="str">
        <f>VLOOKUP(Table1[[#This Row],[Store ID]],Table3[[Store ID]:[City]],4,FALSE)</f>
        <v>Los Angeles</v>
      </c>
      <c r="L2530" t="str">
        <f>VLOOKUP(Table1[[#This Row],[Product Code]],Table4[[Product Code]:[Brand]],5,FALSE)</f>
        <v>VoltEdge</v>
      </c>
      <c r="M2530" t="str">
        <f>VLOOKUP(Table1[[#This Row],[Product Code]],Table4[[Product Code]:[Product Category]],3,FALSE)</f>
        <v>Smart Gadgets</v>
      </c>
      <c r="N2530" t="str">
        <f>_xlfn.XLOOKUP(Table1[[#This Row],[Product Code]],Table4[Product Code],Table4[Subcategory])</f>
        <v>Smartwatches</v>
      </c>
    </row>
    <row r="2531" spans="2:14" x14ac:dyDescent="0.3">
      <c r="B2531" s="26" t="s">
        <v>14</v>
      </c>
      <c r="C2531" s="26" t="str">
        <f>IF(_xlfn.XLOOKUP(TRIM(Table1[[#This Row],[Store ID]]), 'Stores Details'!B2533:B2552, 'Stores Details'!G2533:G2552, "") = "Inactive", "Yes", "No")</f>
        <v>No</v>
      </c>
      <c r="D2531" s="14" t="s">
        <v>67</v>
      </c>
      <c r="E2531" s="51">
        <v>45501</v>
      </c>
      <c r="F2531" s="14">
        <v>4</v>
      </c>
      <c r="G2531" s="17">
        <v>4213.92</v>
      </c>
      <c r="H2531" s="27">
        <v>2505.04</v>
      </c>
      <c r="I2531">
        <f>YEAR(Table1[[#This Row],[Date]])</f>
        <v>2024</v>
      </c>
      <c r="J2531" t="str">
        <f>"Q" &amp; ROUNDUP(MONTH(Table1[[#This Row],[Date]])/3, 0) &amp; "'" &amp; RIGHT(YEAR(Table1[[#This Row],[Date]]), 2)</f>
        <v>Q3'24</v>
      </c>
      <c r="K2531" t="str">
        <f>VLOOKUP(Table1[[#This Row],[Store ID]],Table3[[Store ID]:[City]],4,FALSE)</f>
        <v>Los Angeles</v>
      </c>
      <c r="L2531" t="str">
        <f>VLOOKUP(Table1[[#This Row],[Product Code]],Table4[[Product Code]:[Brand]],5,FALSE)</f>
        <v>VoltEdge</v>
      </c>
      <c r="M2531" t="str">
        <f>VLOOKUP(Table1[[#This Row],[Product Code]],Table4[[Product Code]:[Product Category]],3,FALSE)</f>
        <v>Accessories</v>
      </c>
      <c r="N2531" t="str">
        <f>_xlfn.XLOOKUP(Table1[[#This Row],[Product Code]],Table4[Product Code],Table4[Subcategory])</f>
        <v>Keyboards</v>
      </c>
    </row>
    <row r="2532" spans="2:14" x14ac:dyDescent="0.3">
      <c r="B2532" s="26" t="s">
        <v>18</v>
      </c>
      <c r="C2532" s="26" t="str">
        <f>IF(_xlfn.XLOOKUP(TRIM(Table1[[#This Row],[Store ID]]), 'Stores Details'!B2534:B2553, 'Stores Details'!G2534:G2553, "") = "Inactive", "Yes", "No")</f>
        <v>No</v>
      </c>
      <c r="D2532" s="14" t="s">
        <v>58</v>
      </c>
      <c r="E2532" s="51">
        <v>44979</v>
      </c>
      <c r="F2532" s="14">
        <v>30</v>
      </c>
      <c r="G2532" s="17">
        <v>26342.100000000002</v>
      </c>
      <c r="H2532" s="27">
        <v>18149.100000000002</v>
      </c>
      <c r="I2532">
        <f>YEAR(Table1[[#This Row],[Date]])</f>
        <v>2023</v>
      </c>
      <c r="J2532" t="str">
        <f>"Q" &amp; ROUNDUP(MONTH(Table1[[#This Row],[Date]])/3, 0) &amp; "'" &amp; RIGHT(YEAR(Table1[[#This Row],[Date]]), 2)</f>
        <v>Q1'23</v>
      </c>
      <c r="K2532" t="str">
        <f>VLOOKUP(Table1[[#This Row],[Store ID]],Table3[[Store ID]:[City]],4,FALSE)</f>
        <v>Minneapolis</v>
      </c>
      <c r="L2532" t="str">
        <f>VLOOKUP(Table1[[#This Row],[Product Code]],Table4[[Product Code]:[Brand]],5,FALSE)</f>
        <v>Sony</v>
      </c>
      <c r="M2532" t="str">
        <f>VLOOKUP(Table1[[#This Row],[Product Code]],Table4[[Product Code]:[Product Category]],3,FALSE)</f>
        <v>Accessories</v>
      </c>
      <c r="N2532" t="str">
        <f>_xlfn.XLOOKUP(Table1[[#This Row],[Product Code]],Table4[Product Code],Table4[Subcategory])</f>
        <v>Chargers</v>
      </c>
    </row>
    <row r="2533" spans="2:14" x14ac:dyDescent="0.3">
      <c r="B2533" s="26" t="s">
        <v>16</v>
      </c>
      <c r="C2533" s="26" t="str">
        <f>IF(_xlfn.XLOOKUP(TRIM(Table1[[#This Row],[Store ID]]), 'Stores Details'!B2535:B2554, 'Stores Details'!G2535:G2554, "") = "Inactive", "Yes", "No")</f>
        <v>No</v>
      </c>
      <c r="D2533" s="14" t="s">
        <v>53</v>
      </c>
      <c r="E2533" s="51">
        <v>45291</v>
      </c>
      <c r="F2533" s="14">
        <v>13</v>
      </c>
      <c r="G2533" s="17">
        <v>1037.53</v>
      </c>
      <c r="H2533" s="27">
        <v>832.26</v>
      </c>
      <c r="I2533">
        <f>YEAR(Table1[[#This Row],[Date]])</f>
        <v>2023</v>
      </c>
      <c r="J2533" t="str">
        <f>"Q" &amp; ROUNDUP(MONTH(Table1[[#This Row],[Date]])/3, 0) &amp; "'" &amp; RIGHT(YEAR(Table1[[#This Row],[Date]]), 2)</f>
        <v>Q4'23</v>
      </c>
      <c r="K2533" t="str">
        <f>VLOOKUP(Table1[[#This Row],[Store ID]],Table3[[Store ID]:[City]],4,FALSE)</f>
        <v>Chicago</v>
      </c>
      <c r="L2533" t="str">
        <f>VLOOKUP(Table1[[#This Row],[Product Code]],Table4[[Product Code]:[Brand]],5,FALSE)</f>
        <v>HP</v>
      </c>
      <c r="M2533" t="str">
        <f>VLOOKUP(Table1[[#This Row],[Product Code]],Table4[[Product Code]:[Product Category]],3,FALSE)</f>
        <v>Laptops</v>
      </c>
      <c r="N2533" t="str">
        <f>_xlfn.XLOOKUP(Table1[[#This Row],[Product Code]],Table4[Product Code],Table4[Subcategory])</f>
        <v>Ultrabooks</v>
      </c>
    </row>
    <row r="2534" spans="2:14" x14ac:dyDescent="0.3">
      <c r="B2534" s="26" t="s">
        <v>18</v>
      </c>
      <c r="C2534" s="26" t="str">
        <f>IF(_xlfn.XLOOKUP(TRIM(Table1[[#This Row],[Store ID]]), 'Stores Details'!B2536:B2555, 'Stores Details'!G2536:G2555, "") = "Inactive", "Yes", "No")</f>
        <v>No</v>
      </c>
      <c r="D2534" s="14" t="s">
        <v>56</v>
      </c>
      <c r="E2534" s="51">
        <v>44965</v>
      </c>
      <c r="F2534" s="14">
        <v>24</v>
      </c>
      <c r="G2534" s="17">
        <v>9181.92</v>
      </c>
      <c r="H2534" s="27">
        <v>7255.92</v>
      </c>
      <c r="I2534">
        <f>YEAR(Table1[[#This Row],[Date]])</f>
        <v>2023</v>
      </c>
      <c r="J2534" t="str">
        <f>"Q" &amp; ROUNDUP(MONTH(Table1[[#This Row],[Date]])/3, 0) &amp; "'" &amp; RIGHT(YEAR(Table1[[#This Row],[Date]]), 2)</f>
        <v>Q1'23</v>
      </c>
      <c r="K2534" t="str">
        <f>VLOOKUP(Table1[[#This Row],[Store ID]],Table3[[Store ID]:[City]],4,FALSE)</f>
        <v>Minneapolis</v>
      </c>
      <c r="L2534" t="str">
        <f>VLOOKUP(Table1[[#This Row],[Product Code]],Table4[[Product Code]:[Brand]],5,FALSE)</f>
        <v>Samsung</v>
      </c>
      <c r="M2534" t="str">
        <f>VLOOKUP(Table1[[#This Row],[Product Code]],Table4[[Product Code]:[Product Category]],3,FALSE)</f>
        <v>Gaming Consoles</v>
      </c>
      <c r="N2534" t="str">
        <f>_xlfn.XLOOKUP(Table1[[#This Row],[Product Code]],Table4[Product Code],Table4[Subcategory])</f>
        <v>VR Headsets</v>
      </c>
    </row>
    <row r="2535" spans="2:14" x14ac:dyDescent="0.3">
      <c r="B2535" s="26" t="s">
        <v>26</v>
      </c>
      <c r="C2535" s="26" t="str">
        <f>IF(_xlfn.XLOOKUP(TRIM(Table1[[#This Row],[Store ID]]), 'Stores Details'!B2537:B2556, 'Stores Details'!G2537:G2556, "") = "Inactive", "Yes", "No")</f>
        <v>No</v>
      </c>
      <c r="D2535" s="14" t="s">
        <v>35</v>
      </c>
      <c r="E2535" s="51">
        <v>45353</v>
      </c>
      <c r="F2535" s="14">
        <v>29</v>
      </c>
      <c r="G2535" s="17">
        <v>11575.640000000001</v>
      </c>
      <c r="H2535" s="27">
        <v>8747.56</v>
      </c>
      <c r="I2535">
        <f>YEAR(Table1[[#This Row],[Date]])</f>
        <v>2024</v>
      </c>
      <c r="J2535" t="str">
        <f>"Q" &amp; ROUNDUP(MONTH(Table1[[#This Row],[Date]])/3, 0) &amp; "'" &amp; RIGHT(YEAR(Table1[[#This Row],[Date]]), 2)</f>
        <v>Q1'24</v>
      </c>
      <c r="K2535" t="str">
        <f>VLOOKUP(Table1[[#This Row],[Store ID]],Table3[[Store ID]:[City]],4,FALSE)</f>
        <v>Philadelphia</v>
      </c>
      <c r="L2535" t="str">
        <f>VLOOKUP(Table1[[#This Row],[Product Code]],Table4[[Product Code]:[Brand]],5,FALSE)</f>
        <v>Dell</v>
      </c>
      <c r="M2535" t="str">
        <f>VLOOKUP(Table1[[#This Row],[Product Code]],Table4[[Product Code]:[Product Category]],3,FALSE)</f>
        <v>Smart Gadgets</v>
      </c>
      <c r="N2535" t="str">
        <f>_xlfn.XLOOKUP(Table1[[#This Row],[Product Code]],Table4[Product Code],Table4[Subcategory])</f>
        <v>Streaming Devices</v>
      </c>
    </row>
    <row r="2536" spans="2:14" x14ac:dyDescent="0.3">
      <c r="B2536" s="26" t="s">
        <v>19</v>
      </c>
      <c r="C2536" s="26" t="str">
        <f>IF(_xlfn.XLOOKUP(TRIM(Table1[[#This Row],[Store ID]]), 'Stores Details'!B2538:B2557, 'Stores Details'!G2538:G2557, "") = "Inactive", "Yes", "No")</f>
        <v>No</v>
      </c>
      <c r="D2536" s="14" t="s">
        <v>75</v>
      </c>
      <c r="E2536" s="51">
        <v>45054</v>
      </c>
      <c r="F2536" s="14">
        <v>6</v>
      </c>
      <c r="G2536" s="17">
        <v>978.30000000000007</v>
      </c>
      <c r="H2536" s="27">
        <v>756.66</v>
      </c>
      <c r="I2536">
        <f>YEAR(Table1[[#This Row],[Date]])</f>
        <v>2023</v>
      </c>
      <c r="J2536" t="str">
        <f>"Q" &amp; ROUNDUP(MONTH(Table1[[#This Row],[Date]])/3, 0) &amp; "'" &amp; RIGHT(YEAR(Table1[[#This Row],[Date]]), 2)</f>
        <v>Q2'23</v>
      </c>
      <c r="K2536" t="str">
        <f>VLOOKUP(Table1[[#This Row],[Store ID]],Table3[[Store ID]:[City]],4,FALSE)</f>
        <v>Honolulu</v>
      </c>
      <c r="L2536" t="str">
        <f>VLOOKUP(Table1[[#This Row],[Product Code]],Table4[[Product Code]:[Brand]],5,FALSE)</f>
        <v>VoltEdge</v>
      </c>
      <c r="M2536" t="str">
        <f>VLOOKUP(Table1[[#This Row],[Product Code]],Table4[[Product Code]:[Product Category]],3,FALSE)</f>
        <v>Accessories</v>
      </c>
      <c r="N2536" t="str">
        <f>_xlfn.XLOOKUP(Table1[[#This Row],[Product Code]],Table4[Product Code],Table4[Subcategory])</f>
        <v>Keyboards</v>
      </c>
    </row>
    <row r="2537" spans="2:14" x14ac:dyDescent="0.3">
      <c r="B2537" s="26" t="s">
        <v>14</v>
      </c>
      <c r="C2537" s="26" t="str">
        <f>IF(_xlfn.XLOOKUP(TRIM(Table1[[#This Row],[Store ID]]), 'Stores Details'!B2539:B2558, 'Stores Details'!G2539:G2558, "") = "Inactive", "Yes", "No")</f>
        <v>No</v>
      </c>
      <c r="D2537" s="14" t="s">
        <v>52</v>
      </c>
      <c r="E2537" s="51">
        <v>45124</v>
      </c>
      <c r="F2537" s="14">
        <v>9</v>
      </c>
      <c r="G2537" s="17">
        <v>2426.58</v>
      </c>
      <c r="H2537" s="27">
        <v>1475.0099999999998</v>
      </c>
      <c r="I2537">
        <f>YEAR(Table1[[#This Row],[Date]])</f>
        <v>2023</v>
      </c>
      <c r="J2537" t="str">
        <f>"Q" &amp; ROUNDUP(MONTH(Table1[[#This Row],[Date]])/3, 0) &amp; "'" &amp; RIGHT(YEAR(Table1[[#This Row],[Date]]), 2)</f>
        <v>Q3'23</v>
      </c>
      <c r="K2537" t="str">
        <f>VLOOKUP(Table1[[#This Row],[Store ID]],Table3[[Store ID]:[City]],4,FALSE)</f>
        <v>Los Angeles</v>
      </c>
      <c r="L2537" t="str">
        <f>VLOOKUP(Table1[[#This Row],[Product Code]],Table4[[Product Code]:[Brand]],5,FALSE)</f>
        <v>ASUS</v>
      </c>
      <c r="M2537" t="str">
        <f>VLOOKUP(Table1[[#This Row],[Product Code]],Table4[[Product Code]:[Product Category]],3,FALSE)</f>
        <v>Accessories</v>
      </c>
      <c r="N2537" t="str">
        <f>_xlfn.XLOOKUP(Table1[[#This Row],[Product Code]],Table4[Product Code],Table4[Subcategory])</f>
        <v>Chargers</v>
      </c>
    </row>
    <row r="2538" spans="2:14" x14ac:dyDescent="0.3">
      <c r="B2538" s="26" t="s">
        <v>14</v>
      </c>
      <c r="C2538" s="26" t="str">
        <f>IF(_xlfn.XLOOKUP(TRIM(Table1[[#This Row],[Store ID]]), 'Stores Details'!B2540:B2559, 'Stores Details'!G2540:G2559, "") = "Inactive", "Yes", "No")</f>
        <v>No</v>
      </c>
      <c r="D2538" s="14" t="s">
        <v>55</v>
      </c>
      <c r="E2538" s="51">
        <v>45039</v>
      </c>
      <c r="F2538" s="14">
        <v>22</v>
      </c>
      <c r="G2538" s="17">
        <v>23181.18</v>
      </c>
      <c r="H2538" s="27">
        <v>14356.54</v>
      </c>
      <c r="I2538">
        <f>YEAR(Table1[[#This Row],[Date]])</f>
        <v>2023</v>
      </c>
      <c r="J2538" t="str">
        <f>"Q" &amp; ROUNDUP(MONTH(Table1[[#This Row],[Date]])/3, 0) &amp; "'" &amp; RIGHT(YEAR(Table1[[#This Row],[Date]]), 2)</f>
        <v>Q2'23</v>
      </c>
      <c r="K2538" t="str">
        <f>VLOOKUP(Table1[[#This Row],[Store ID]],Table3[[Store ID]:[City]],4,FALSE)</f>
        <v>Los Angeles</v>
      </c>
      <c r="L2538" t="str">
        <f>VLOOKUP(Table1[[#This Row],[Product Code]],Table4[[Product Code]:[Brand]],5,FALSE)</f>
        <v>Sony</v>
      </c>
      <c r="M2538" t="str">
        <f>VLOOKUP(Table1[[#This Row],[Product Code]],Table4[[Product Code]:[Product Category]],3,FALSE)</f>
        <v>Smart Gadgets</v>
      </c>
      <c r="N2538" t="str">
        <f>_xlfn.XLOOKUP(Table1[[#This Row],[Product Code]],Table4[Product Code],Table4[Subcategory])</f>
        <v>Fitness Bands</v>
      </c>
    </row>
    <row r="2539" spans="2:14" x14ac:dyDescent="0.3">
      <c r="B2539" s="26" t="s">
        <v>25</v>
      </c>
      <c r="C2539" s="26" t="str">
        <f>IF(_xlfn.XLOOKUP(TRIM(Table1[[#This Row],[Store ID]]), 'Stores Details'!B2541:B2560, 'Stores Details'!G2541:G2560, "") = "Inactive", "Yes", "No")</f>
        <v>No</v>
      </c>
      <c r="D2539" s="14" t="s">
        <v>33</v>
      </c>
      <c r="E2539" s="51">
        <v>45437</v>
      </c>
      <c r="F2539" s="14">
        <v>15</v>
      </c>
      <c r="G2539" s="17">
        <v>3549.15</v>
      </c>
      <c r="H2539" s="27">
        <v>2747.5499999999997</v>
      </c>
      <c r="I2539">
        <f>YEAR(Table1[[#This Row],[Date]])</f>
        <v>2024</v>
      </c>
      <c r="J2539" t="str">
        <f>"Q" &amp; ROUNDUP(MONTH(Table1[[#This Row],[Date]])/3, 0) &amp; "'" &amp; RIGHT(YEAR(Table1[[#This Row],[Date]]), 2)</f>
        <v>Q2'24</v>
      </c>
      <c r="K2539" t="str">
        <f>VLOOKUP(Table1[[#This Row],[Store ID]],Table3[[Store ID]:[City]],4,FALSE)</f>
        <v>Dallas</v>
      </c>
      <c r="L2539" t="str">
        <f>VLOOKUP(Table1[[#This Row],[Product Code]],Table4[[Product Code]:[Brand]],5,FALSE)</f>
        <v>VoltEdge</v>
      </c>
      <c r="M2539" t="str">
        <f>VLOOKUP(Table1[[#This Row],[Product Code]],Table4[[Product Code]:[Product Category]],3,FALSE)</f>
        <v>Headphones</v>
      </c>
      <c r="N2539" t="str">
        <f>_xlfn.XLOOKUP(Table1[[#This Row],[Product Code]],Table4[Product Code],Table4[Subcategory])</f>
        <v>Wired Headphones</v>
      </c>
    </row>
    <row r="2540" spans="2:14" x14ac:dyDescent="0.3">
      <c r="B2540" s="26" t="s">
        <v>18</v>
      </c>
      <c r="C2540" s="26" t="str">
        <f>IF(_xlfn.XLOOKUP(TRIM(Table1[[#This Row],[Store ID]]), 'Stores Details'!B2542:B2561, 'Stores Details'!G2542:G2561, "") = "Inactive", "Yes", "No")</f>
        <v>No</v>
      </c>
      <c r="D2540" s="14" t="s">
        <v>15</v>
      </c>
      <c r="E2540" s="51">
        <v>45397</v>
      </c>
      <c r="F2540" s="14">
        <v>19</v>
      </c>
      <c r="G2540" s="17">
        <v>10685.789999999999</v>
      </c>
      <c r="H2540" s="27">
        <v>8159.17</v>
      </c>
      <c r="I2540">
        <f>YEAR(Table1[[#This Row],[Date]])</f>
        <v>2024</v>
      </c>
      <c r="J2540" t="str">
        <f>"Q" &amp; ROUNDUP(MONTH(Table1[[#This Row],[Date]])/3, 0) &amp; "'" &amp; RIGHT(YEAR(Table1[[#This Row],[Date]]), 2)</f>
        <v>Q2'24</v>
      </c>
      <c r="K2540" t="str">
        <f>VLOOKUP(Table1[[#This Row],[Store ID]],Table3[[Store ID]:[City]],4,FALSE)</f>
        <v>Minneapolis</v>
      </c>
      <c r="L2540" t="str">
        <f>VLOOKUP(Table1[[#This Row],[Product Code]],Table4[[Product Code]:[Brand]],5,FALSE)</f>
        <v>Bose</v>
      </c>
      <c r="M2540" t="str">
        <f>VLOOKUP(Table1[[#This Row],[Product Code]],Table4[[Product Code]:[Product Category]],3,FALSE)</f>
        <v>Accessories</v>
      </c>
      <c r="N2540" t="str">
        <f>_xlfn.XLOOKUP(Table1[[#This Row],[Product Code]],Table4[Product Code],Table4[Subcategory])</f>
        <v>Mice</v>
      </c>
    </row>
    <row r="2541" spans="2:14" x14ac:dyDescent="0.3">
      <c r="B2541" s="26" t="s">
        <v>26</v>
      </c>
      <c r="C2541" s="26" t="str">
        <f>IF(_xlfn.XLOOKUP(TRIM(Table1[[#This Row],[Store ID]]), 'Stores Details'!B2543:B2562, 'Stores Details'!G2543:G2562, "") = "Inactive", "Yes", "No")</f>
        <v>No</v>
      </c>
      <c r="D2541" s="14" t="s">
        <v>37</v>
      </c>
      <c r="E2541" s="51">
        <v>45537</v>
      </c>
      <c r="F2541" s="14">
        <v>17</v>
      </c>
      <c r="G2541" s="17">
        <v>25014.82</v>
      </c>
      <c r="H2541" s="27">
        <v>16926.05</v>
      </c>
      <c r="I2541">
        <f>YEAR(Table1[[#This Row],[Date]])</f>
        <v>2024</v>
      </c>
      <c r="J2541" t="str">
        <f>"Q" &amp; ROUNDUP(MONTH(Table1[[#This Row],[Date]])/3, 0) &amp; "'" &amp; RIGHT(YEAR(Table1[[#This Row],[Date]]), 2)</f>
        <v>Q3'24</v>
      </c>
      <c r="K2541" t="str">
        <f>VLOOKUP(Table1[[#This Row],[Store ID]],Table3[[Store ID]:[City]],4,FALSE)</f>
        <v>Philadelphia</v>
      </c>
      <c r="L2541" t="str">
        <f>VLOOKUP(Table1[[#This Row],[Product Code]],Table4[[Product Code]:[Brand]],5,FALSE)</f>
        <v>VoltEdge</v>
      </c>
      <c r="M2541" t="str">
        <f>VLOOKUP(Table1[[#This Row],[Product Code]],Table4[[Product Code]:[Product Category]],3,FALSE)</f>
        <v>Smart Gadgets</v>
      </c>
      <c r="N2541" t="str">
        <f>_xlfn.XLOOKUP(Table1[[#This Row],[Product Code]],Table4[Product Code],Table4[Subcategory])</f>
        <v>Fitness Bands</v>
      </c>
    </row>
    <row r="2542" spans="2:14" x14ac:dyDescent="0.3">
      <c r="B2542" s="26" t="s">
        <v>27</v>
      </c>
      <c r="C2542" s="26" t="str">
        <f>IF(_xlfn.XLOOKUP(TRIM(Table1[[#This Row],[Store ID]]), 'Stores Details'!B2544:B2563, 'Stores Details'!G2544:G2563, "") = "Inactive", "Yes", "No")</f>
        <v>No</v>
      </c>
      <c r="D2542" s="14" t="s">
        <v>48</v>
      </c>
      <c r="E2542" s="51">
        <v>45376</v>
      </c>
      <c r="F2542" s="14">
        <v>20</v>
      </c>
      <c r="G2542" s="17">
        <v>16133.199999999999</v>
      </c>
      <c r="H2542" s="27">
        <v>9620.8000000000011</v>
      </c>
      <c r="I2542">
        <f>YEAR(Table1[[#This Row],[Date]])</f>
        <v>2024</v>
      </c>
      <c r="J2542" t="str">
        <f>"Q" &amp; ROUNDUP(MONTH(Table1[[#This Row],[Date]])/3, 0) &amp; "'" &amp; RIGHT(YEAR(Table1[[#This Row],[Date]]), 2)</f>
        <v>Q1'24</v>
      </c>
      <c r="K2542" t="str">
        <f>VLOOKUP(Table1[[#This Row],[Store ID]],Table3[[Store ID]:[City]],4,FALSE)</f>
        <v>New York</v>
      </c>
      <c r="L2542" t="str">
        <f>VLOOKUP(Table1[[#This Row],[Product Code]],Table4[[Product Code]:[Brand]],5,FALSE)</f>
        <v>VoltEdge</v>
      </c>
      <c r="M2542" t="str">
        <f>VLOOKUP(Table1[[#This Row],[Product Code]],Table4[[Product Code]:[Product Category]],3,FALSE)</f>
        <v>Gaming Consoles</v>
      </c>
      <c r="N2542" t="str">
        <f>_xlfn.XLOOKUP(Table1[[#This Row],[Product Code]],Table4[Product Code],Table4[Subcategory])</f>
        <v>Game Consoles</v>
      </c>
    </row>
    <row r="2543" spans="2:14" x14ac:dyDescent="0.3">
      <c r="B2543" s="26" t="s">
        <v>25</v>
      </c>
      <c r="C2543" s="26" t="str">
        <f>IF(_xlfn.XLOOKUP(TRIM(Table1[[#This Row],[Store ID]]), 'Stores Details'!B2545:B2564, 'Stores Details'!G2545:G2564, "") = "Inactive", "Yes", "No")</f>
        <v>No</v>
      </c>
      <c r="D2543" s="14" t="s">
        <v>64</v>
      </c>
      <c r="E2543" s="51">
        <v>45229</v>
      </c>
      <c r="F2543" s="14">
        <v>29</v>
      </c>
      <c r="G2543" s="17">
        <v>9893.93</v>
      </c>
      <c r="H2543" s="27">
        <v>5900.63</v>
      </c>
      <c r="I2543">
        <f>YEAR(Table1[[#This Row],[Date]])</f>
        <v>2023</v>
      </c>
      <c r="J2543" t="str">
        <f>"Q" &amp; ROUNDUP(MONTH(Table1[[#This Row],[Date]])/3, 0) &amp; "'" &amp; RIGHT(YEAR(Table1[[#This Row],[Date]]), 2)</f>
        <v>Q4'23</v>
      </c>
      <c r="K2543" t="str">
        <f>VLOOKUP(Table1[[#This Row],[Store ID]],Table3[[Store ID]:[City]],4,FALSE)</f>
        <v>Dallas</v>
      </c>
      <c r="L2543" t="str">
        <f>VLOOKUP(Table1[[#This Row],[Product Code]],Table4[[Product Code]:[Brand]],5,FALSE)</f>
        <v>VoltEdge</v>
      </c>
      <c r="M2543" t="str">
        <f>VLOOKUP(Table1[[#This Row],[Product Code]],Table4[[Product Code]:[Product Category]],3,FALSE)</f>
        <v>Accessories</v>
      </c>
      <c r="N2543" t="str">
        <f>_xlfn.XLOOKUP(Table1[[#This Row],[Product Code]],Table4[Product Code],Table4[Subcategory])</f>
        <v>Keyboards</v>
      </c>
    </row>
    <row r="2544" spans="2:14" x14ac:dyDescent="0.3">
      <c r="B2544" s="26" t="s">
        <v>16</v>
      </c>
      <c r="C2544" s="26" t="str">
        <f>IF(_xlfn.XLOOKUP(TRIM(Table1[[#This Row],[Store ID]]), 'Stores Details'!B2546:B2565, 'Stores Details'!G2546:G2565, "") = "Inactive", "Yes", "No")</f>
        <v>No</v>
      </c>
      <c r="D2544" s="14" t="s">
        <v>58</v>
      </c>
      <c r="E2544" s="51">
        <v>45184</v>
      </c>
      <c r="F2544" s="14">
        <v>19</v>
      </c>
      <c r="G2544" s="17">
        <v>16683.330000000002</v>
      </c>
      <c r="H2544" s="27">
        <v>11494.43</v>
      </c>
      <c r="I2544">
        <f>YEAR(Table1[[#This Row],[Date]])</f>
        <v>2023</v>
      </c>
      <c r="J2544" t="str">
        <f>"Q" &amp; ROUNDUP(MONTH(Table1[[#This Row],[Date]])/3, 0) &amp; "'" &amp; RIGHT(YEAR(Table1[[#This Row],[Date]]), 2)</f>
        <v>Q3'23</v>
      </c>
      <c r="K2544" t="str">
        <f>VLOOKUP(Table1[[#This Row],[Store ID]],Table3[[Store ID]:[City]],4,FALSE)</f>
        <v>Chicago</v>
      </c>
      <c r="L2544" t="str">
        <f>VLOOKUP(Table1[[#This Row],[Product Code]],Table4[[Product Code]:[Brand]],5,FALSE)</f>
        <v>Sony</v>
      </c>
      <c r="M2544" t="str">
        <f>VLOOKUP(Table1[[#This Row],[Product Code]],Table4[[Product Code]:[Product Category]],3,FALSE)</f>
        <v>Accessories</v>
      </c>
      <c r="N2544" t="str">
        <f>_xlfn.XLOOKUP(Table1[[#This Row],[Product Code]],Table4[Product Code],Table4[Subcategory])</f>
        <v>Chargers</v>
      </c>
    </row>
    <row r="2545" spans="2:14" x14ac:dyDescent="0.3">
      <c r="B2545" s="26" t="s">
        <v>14</v>
      </c>
      <c r="C2545" s="26" t="str">
        <f>IF(_xlfn.XLOOKUP(TRIM(Table1[[#This Row],[Store ID]]), 'Stores Details'!B2547:B2566, 'Stores Details'!G2547:G2566, "") = "Inactive", "Yes", "No")</f>
        <v>No</v>
      </c>
      <c r="D2545" s="14" t="s">
        <v>77</v>
      </c>
      <c r="E2545" s="51">
        <v>45279</v>
      </c>
      <c r="F2545" s="14">
        <v>37</v>
      </c>
      <c r="G2545" s="17">
        <v>35707.22</v>
      </c>
      <c r="H2545" s="27">
        <v>27946.1</v>
      </c>
      <c r="I2545">
        <f>YEAR(Table1[[#This Row],[Date]])</f>
        <v>2023</v>
      </c>
      <c r="J2545" t="str">
        <f>"Q" &amp; ROUNDUP(MONTH(Table1[[#This Row],[Date]])/3, 0) &amp; "'" &amp; RIGHT(YEAR(Table1[[#This Row],[Date]]), 2)</f>
        <v>Q4'23</v>
      </c>
      <c r="K2545" t="str">
        <f>VLOOKUP(Table1[[#This Row],[Store ID]],Table3[[Store ID]:[City]],4,FALSE)</f>
        <v>Los Angeles</v>
      </c>
      <c r="L2545" t="str">
        <f>VLOOKUP(Table1[[#This Row],[Product Code]],Table4[[Product Code]:[Brand]],5,FALSE)</f>
        <v>VoltEdge</v>
      </c>
      <c r="M2545" t="str">
        <f>VLOOKUP(Table1[[#This Row],[Product Code]],Table4[[Product Code]:[Product Category]],3,FALSE)</f>
        <v>Headphones</v>
      </c>
      <c r="N2545" t="str">
        <f>_xlfn.XLOOKUP(Table1[[#This Row],[Product Code]],Table4[Product Code],Table4[Subcategory])</f>
        <v>Wireless Earbuds</v>
      </c>
    </row>
    <row r="2546" spans="2:14" x14ac:dyDescent="0.3">
      <c r="B2546" s="26" t="s">
        <v>19</v>
      </c>
      <c r="C2546" s="26" t="str">
        <f>IF(_xlfn.XLOOKUP(TRIM(Table1[[#This Row],[Store ID]]), 'Stores Details'!B2548:B2567, 'Stores Details'!G2548:G2567, "") = "Inactive", "Yes", "No")</f>
        <v>No</v>
      </c>
      <c r="D2546" s="14" t="s">
        <v>15</v>
      </c>
      <c r="E2546" s="51">
        <v>45567</v>
      </c>
      <c r="F2546" s="14">
        <v>25</v>
      </c>
      <c r="G2546" s="17">
        <v>14060.25</v>
      </c>
      <c r="H2546" s="27">
        <v>10735.75</v>
      </c>
      <c r="I2546">
        <f>YEAR(Table1[[#This Row],[Date]])</f>
        <v>2024</v>
      </c>
      <c r="J2546" t="str">
        <f>"Q" &amp; ROUNDUP(MONTH(Table1[[#This Row],[Date]])/3, 0) &amp; "'" &amp; RIGHT(YEAR(Table1[[#This Row],[Date]]), 2)</f>
        <v>Q4'24</v>
      </c>
      <c r="K2546" t="str">
        <f>VLOOKUP(Table1[[#This Row],[Store ID]],Table3[[Store ID]:[City]],4,FALSE)</f>
        <v>Honolulu</v>
      </c>
      <c r="L2546" t="str">
        <f>VLOOKUP(Table1[[#This Row],[Product Code]],Table4[[Product Code]:[Brand]],5,FALSE)</f>
        <v>Bose</v>
      </c>
      <c r="M2546" t="str">
        <f>VLOOKUP(Table1[[#This Row],[Product Code]],Table4[[Product Code]:[Product Category]],3,FALSE)</f>
        <v>Accessories</v>
      </c>
      <c r="N2546" t="str">
        <f>_xlfn.XLOOKUP(Table1[[#This Row],[Product Code]],Table4[Product Code],Table4[Subcategory])</f>
        <v>Mice</v>
      </c>
    </row>
    <row r="2547" spans="2:14" x14ac:dyDescent="0.3">
      <c r="B2547" s="26" t="s">
        <v>25</v>
      </c>
      <c r="C2547" s="26" t="str">
        <f>IF(_xlfn.XLOOKUP(TRIM(Table1[[#This Row],[Store ID]]), 'Stores Details'!B2549:B2568, 'Stores Details'!G2549:G2568, "") = "Inactive", "Yes", "No")</f>
        <v>No</v>
      </c>
      <c r="D2547" s="14" t="s">
        <v>34</v>
      </c>
      <c r="E2547" s="51">
        <v>45452</v>
      </c>
      <c r="F2547" s="14">
        <v>15</v>
      </c>
      <c r="G2547" s="17">
        <v>4847.25</v>
      </c>
      <c r="H2547" s="27">
        <v>2997.9</v>
      </c>
      <c r="I2547">
        <f>YEAR(Table1[[#This Row],[Date]])</f>
        <v>2024</v>
      </c>
      <c r="J2547" t="str">
        <f>"Q" &amp; ROUNDUP(MONTH(Table1[[#This Row],[Date]])/3, 0) &amp; "'" &amp; RIGHT(YEAR(Table1[[#This Row],[Date]]), 2)</f>
        <v>Q2'24</v>
      </c>
      <c r="K2547" t="str">
        <f>VLOOKUP(Table1[[#This Row],[Store ID]],Table3[[Store ID]:[City]],4,FALSE)</f>
        <v>Dallas</v>
      </c>
      <c r="L2547" t="str">
        <f>VLOOKUP(Table1[[#This Row],[Product Code]],Table4[[Product Code]:[Brand]],5,FALSE)</f>
        <v>Samsung</v>
      </c>
      <c r="M2547" t="str">
        <f>VLOOKUP(Table1[[#This Row],[Product Code]],Table4[[Product Code]:[Product Category]],3,FALSE)</f>
        <v>Gaming Consoles</v>
      </c>
      <c r="N2547" t="str">
        <f>_xlfn.XLOOKUP(Table1[[#This Row],[Product Code]],Table4[Product Code],Table4[Subcategory])</f>
        <v>Game Consoles</v>
      </c>
    </row>
    <row r="2548" spans="2:14" x14ac:dyDescent="0.3">
      <c r="B2548" s="26" t="s">
        <v>14</v>
      </c>
      <c r="C2548" s="26" t="str">
        <f>IF(_xlfn.XLOOKUP(TRIM(Table1[[#This Row],[Store ID]]), 'Stores Details'!B2550:B2569, 'Stores Details'!G2550:G2569, "") = "Inactive", "Yes", "No")</f>
        <v>No</v>
      </c>
      <c r="D2548" s="14" t="s">
        <v>36</v>
      </c>
      <c r="E2548" s="51">
        <v>45410</v>
      </c>
      <c r="F2548" s="14">
        <v>7</v>
      </c>
      <c r="G2548" s="17">
        <v>5109.8600000000006</v>
      </c>
      <c r="H2548" s="27">
        <v>4122.93</v>
      </c>
      <c r="I2548">
        <f>YEAR(Table1[[#This Row],[Date]])</f>
        <v>2024</v>
      </c>
      <c r="J2548" t="str">
        <f>"Q" &amp; ROUNDUP(MONTH(Table1[[#This Row],[Date]])/3, 0) &amp; "'" &amp; RIGHT(YEAR(Table1[[#This Row],[Date]]), 2)</f>
        <v>Q2'24</v>
      </c>
      <c r="K2548" t="str">
        <f>VLOOKUP(Table1[[#This Row],[Store ID]],Table3[[Store ID]:[City]],4,FALSE)</f>
        <v>Los Angeles</v>
      </c>
      <c r="L2548" t="str">
        <f>VLOOKUP(Table1[[#This Row],[Product Code]],Table4[[Product Code]:[Brand]],5,FALSE)</f>
        <v>VoltEdge</v>
      </c>
      <c r="M2548" t="str">
        <f>VLOOKUP(Table1[[#This Row],[Product Code]],Table4[[Product Code]:[Product Category]],3,FALSE)</f>
        <v>Gaming Consoles</v>
      </c>
      <c r="N2548" t="str">
        <f>_xlfn.XLOOKUP(Table1[[#This Row],[Product Code]],Table4[Product Code],Table4[Subcategory])</f>
        <v>VR Headsets</v>
      </c>
    </row>
    <row r="2549" spans="2:14" x14ac:dyDescent="0.3">
      <c r="B2549" s="26" t="s">
        <v>14</v>
      </c>
      <c r="C2549" s="26" t="str">
        <f>IF(_xlfn.XLOOKUP(TRIM(Table1[[#This Row],[Store ID]]), 'Stores Details'!B2551:B2570, 'Stores Details'!G2551:G2570, "") = "Inactive", "Yes", "No")</f>
        <v>No</v>
      </c>
      <c r="D2549" s="14" t="s">
        <v>38</v>
      </c>
      <c r="E2549" s="51">
        <v>45586</v>
      </c>
      <c r="F2549" s="14">
        <v>24</v>
      </c>
      <c r="G2549" s="17">
        <v>28095.360000000001</v>
      </c>
      <c r="H2549" s="27">
        <v>22444.079999999998</v>
      </c>
      <c r="I2549">
        <f>YEAR(Table1[[#This Row],[Date]])</f>
        <v>2024</v>
      </c>
      <c r="J2549" t="str">
        <f>"Q" &amp; ROUNDUP(MONTH(Table1[[#This Row],[Date]])/3, 0) &amp; "'" &amp; RIGHT(YEAR(Table1[[#This Row],[Date]]), 2)</f>
        <v>Q4'24</v>
      </c>
      <c r="K2549" t="str">
        <f>VLOOKUP(Table1[[#This Row],[Store ID]],Table3[[Store ID]:[City]],4,FALSE)</f>
        <v>Los Angeles</v>
      </c>
      <c r="L2549" t="str">
        <f>VLOOKUP(Table1[[#This Row],[Product Code]],Table4[[Product Code]:[Brand]],5,FALSE)</f>
        <v>HP</v>
      </c>
      <c r="M2549" t="str">
        <f>VLOOKUP(Table1[[#This Row],[Product Code]],Table4[[Product Code]:[Product Category]],3,FALSE)</f>
        <v>Gaming Consoles</v>
      </c>
      <c r="N2549" t="str">
        <f>_xlfn.XLOOKUP(Table1[[#This Row],[Product Code]],Table4[Product Code],Table4[Subcategory])</f>
        <v>Game Consoles</v>
      </c>
    </row>
    <row r="2550" spans="2:14" x14ac:dyDescent="0.3">
      <c r="B2550" s="26" t="s">
        <v>21</v>
      </c>
      <c r="C2550" s="26" t="str">
        <f>IF(_xlfn.XLOOKUP(TRIM(Table1[[#This Row],[Store ID]]), 'Stores Details'!B2552:B2571, 'Stores Details'!G2552:G2571, "") = "Inactive", "Yes", "No")</f>
        <v>No</v>
      </c>
      <c r="D2550" s="14" t="s">
        <v>70</v>
      </c>
      <c r="E2550" s="51">
        <v>45159</v>
      </c>
      <c r="F2550" s="14">
        <v>21</v>
      </c>
      <c r="G2550" s="17">
        <v>11410.56</v>
      </c>
      <c r="H2550" s="27">
        <v>8118.1799999999994</v>
      </c>
      <c r="I2550">
        <f>YEAR(Table1[[#This Row],[Date]])</f>
        <v>2023</v>
      </c>
      <c r="J2550" t="str">
        <f>"Q" &amp; ROUNDUP(MONTH(Table1[[#This Row],[Date]])/3, 0) &amp; "'" &amp; RIGHT(YEAR(Table1[[#This Row],[Date]]), 2)</f>
        <v>Q3'23</v>
      </c>
      <c r="K2550" t="str">
        <f>VLOOKUP(Table1[[#This Row],[Store ID]],Table3[[Store ID]:[City]],4,FALSE)</f>
        <v>Raleigh</v>
      </c>
      <c r="L2550" t="str">
        <f>VLOOKUP(Table1[[#This Row],[Product Code]],Table4[[Product Code]:[Brand]],5,FALSE)</f>
        <v>VoltEdge</v>
      </c>
      <c r="M2550" t="str">
        <f>VLOOKUP(Table1[[#This Row],[Product Code]],Table4[[Product Code]:[Product Category]],3,FALSE)</f>
        <v>Headphones</v>
      </c>
      <c r="N2550" t="str">
        <f>_xlfn.XLOOKUP(Table1[[#This Row],[Product Code]],Table4[Product Code],Table4[Subcategory])</f>
        <v>Wireless Headphones</v>
      </c>
    </row>
    <row r="2551" spans="2:14" x14ac:dyDescent="0.3">
      <c r="B2551" s="26" t="s">
        <v>14</v>
      </c>
      <c r="C2551" s="26" t="str">
        <f>IF(_xlfn.XLOOKUP(TRIM(Table1[[#This Row],[Store ID]]), 'Stores Details'!B2553:B2572, 'Stores Details'!G2553:G2572, "") = "Inactive", "Yes", "No")</f>
        <v>No</v>
      </c>
      <c r="D2551" s="14" t="s">
        <v>47</v>
      </c>
      <c r="E2551" s="51">
        <v>45654</v>
      </c>
      <c r="F2551" s="14">
        <v>34</v>
      </c>
      <c r="G2551" s="17">
        <v>45261.82</v>
      </c>
      <c r="H2551" s="27">
        <v>28244.14</v>
      </c>
      <c r="I2551">
        <f>YEAR(Table1[[#This Row],[Date]])</f>
        <v>2024</v>
      </c>
      <c r="J2551" t="str">
        <f>"Q" &amp; ROUNDUP(MONTH(Table1[[#This Row],[Date]])/3, 0) &amp; "'" &amp; RIGHT(YEAR(Table1[[#This Row],[Date]]), 2)</f>
        <v>Q4'24</v>
      </c>
      <c r="K2551" t="str">
        <f>VLOOKUP(Table1[[#This Row],[Store ID]],Table3[[Store ID]:[City]],4,FALSE)</f>
        <v>Los Angeles</v>
      </c>
      <c r="L2551" t="str">
        <f>VLOOKUP(Table1[[#This Row],[Product Code]],Table4[[Product Code]:[Brand]],5,FALSE)</f>
        <v>Sony</v>
      </c>
      <c r="M2551" t="str">
        <f>VLOOKUP(Table1[[#This Row],[Product Code]],Table4[[Product Code]:[Product Category]],3,FALSE)</f>
        <v>Accessories</v>
      </c>
      <c r="N2551" t="str">
        <f>_xlfn.XLOOKUP(Table1[[#This Row],[Product Code]],Table4[Product Code],Table4[Subcategory])</f>
        <v>Keyboards</v>
      </c>
    </row>
    <row r="2552" spans="2:14" x14ac:dyDescent="0.3">
      <c r="B2552" s="26" t="s">
        <v>14</v>
      </c>
      <c r="C2552" s="26" t="str">
        <f>IF(_xlfn.XLOOKUP(TRIM(Table1[[#This Row],[Store ID]]), 'Stores Details'!B2554:B2573, 'Stores Details'!G2554:G2573, "") = "Inactive", "Yes", "No")</f>
        <v>No</v>
      </c>
      <c r="D2552" s="14" t="s">
        <v>68</v>
      </c>
      <c r="E2552" s="51">
        <v>45515</v>
      </c>
      <c r="F2552" s="14">
        <v>19</v>
      </c>
      <c r="G2552" s="17">
        <v>19833.72</v>
      </c>
      <c r="H2552" s="27">
        <v>12236.759999999998</v>
      </c>
      <c r="I2552">
        <f>YEAR(Table1[[#This Row],[Date]])</f>
        <v>2024</v>
      </c>
      <c r="J2552" t="str">
        <f>"Q" &amp; ROUNDUP(MONTH(Table1[[#This Row],[Date]])/3, 0) &amp; "'" &amp; RIGHT(YEAR(Table1[[#This Row],[Date]]), 2)</f>
        <v>Q3'24</v>
      </c>
      <c r="K2552" t="str">
        <f>VLOOKUP(Table1[[#This Row],[Store ID]],Table3[[Store ID]:[City]],4,FALSE)</f>
        <v>Los Angeles</v>
      </c>
      <c r="L2552" t="str">
        <f>VLOOKUP(Table1[[#This Row],[Product Code]],Table4[[Product Code]:[Brand]],5,FALSE)</f>
        <v>Apple</v>
      </c>
      <c r="M2552" t="str">
        <f>VLOOKUP(Table1[[#This Row],[Product Code]],Table4[[Product Code]:[Product Category]],3,FALSE)</f>
        <v>Gaming Consoles</v>
      </c>
      <c r="N2552" t="str">
        <f>_xlfn.XLOOKUP(Table1[[#This Row],[Product Code]],Table4[Product Code],Table4[Subcategory])</f>
        <v>VR Headsets</v>
      </c>
    </row>
    <row r="2553" spans="2:14" x14ac:dyDescent="0.3">
      <c r="B2553" s="26" t="s">
        <v>28</v>
      </c>
      <c r="C2553" s="26" t="str">
        <f>IF(_xlfn.XLOOKUP(TRIM(Table1[[#This Row],[Store ID]]), 'Stores Details'!B2555:B2574, 'Stores Details'!G2555:G2574, "") = "Inactive", "Yes", "No")</f>
        <v>No</v>
      </c>
      <c r="D2553" s="14" t="s">
        <v>69</v>
      </c>
      <c r="E2553" s="51">
        <v>44978</v>
      </c>
      <c r="F2553" s="14">
        <v>33</v>
      </c>
      <c r="G2553" s="17">
        <v>35143.68</v>
      </c>
      <c r="H2553" s="27">
        <v>22660.109999999997</v>
      </c>
      <c r="I2553">
        <f>YEAR(Table1[[#This Row],[Date]])</f>
        <v>2023</v>
      </c>
      <c r="J2553" t="str">
        <f>"Q" &amp; ROUNDUP(MONTH(Table1[[#This Row],[Date]])/3, 0) &amp; "'" &amp; RIGHT(YEAR(Table1[[#This Row],[Date]]), 2)</f>
        <v>Q1'23</v>
      </c>
      <c r="K2553" t="str">
        <f>VLOOKUP(Table1[[#This Row],[Store ID]],Table3[[Store ID]:[City]],4,FALSE)</f>
        <v>Portland</v>
      </c>
      <c r="L2553" t="str">
        <f>VLOOKUP(Table1[[#This Row],[Product Code]],Table4[[Product Code]:[Brand]],5,FALSE)</f>
        <v>VoltEdge</v>
      </c>
      <c r="M2553" t="str">
        <f>VLOOKUP(Table1[[#This Row],[Product Code]],Table4[[Product Code]:[Product Category]],3,FALSE)</f>
        <v>Gaming Consoles</v>
      </c>
      <c r="N2553" t="str">
        <f>_xlfn.XLOOKUP(Table1[[#This Row],[Product Code]],Table4[Product Code],Table4[Subcategory])</f>
        <v>VR Headsets</v>
      </c>
    </row>
    <row r="2554" spans="2:14" x14ac:dyDescent="0.3">
      <c r="B2554" s="26" t="s">
        <v>14</v>
      </c>
      <c r="C2554" s="26" t="str">
        <f>IF(_xlfn.XLOOKUP(TRIM(Table1[[#This Row],[Store ID]]), 'Stores Details'!B2556:B2575, 'Stores Details'!G2556:G2575, "") = "Inactive", "Yes", "No")</f>
        <v>No</v>
      </c>
      <c r="D2554" s="14" t="s">
        <v>55</v>
      </c>
      <c r="E2554" s="51">
        <v>45073</v>
      </c>
      <c r="F2554" s="14">
        <v>8</v>
      </c>
      <c r="G2554" s="17">
        <v>8429.52</v>
      </c>
      <c r="H2554" s="27">
        <v>5220.5600000000004</v>
      </c>
      <c r="I2554">
        <f>YEAR(Table1[[#This Row],[Date]])</f>
        <v>2023</v>
      </c>
      <c r="J2554" t="str">
        <f>"Q" &amp; ROUNDUP(MONTH(Table1[[#This Row],[Date]])/3, 0) &amp; "'" &amp; RIGHT(YEAR(Table1[[#This Row],[Date]]), 2)</f>
        <v>Q2'23</v>
      </c>
      <c r="K2554" t="str">
        <f>VLOOKUP(Table1[[#This Row],[Store ID]],Table3[[Store ID]:[City]],4,FALSE)</f>
        <v>Los Angeles</v>
      </c>
      <c r="L2554" t="str">
        <f>VLOOKUP(Table1[[#This Row],[Product Code]],Table4[[Product Code]:[Brand]],5,FALSE)</f>
        <v>Sony</v>
      </c>
      <c r="M2554" t="str">
        <f>VLOOKUP(Table1[[#This Row],[Product Code]],Table4[[Product Code]:[Product Category]],3,FALSE)</f>
        <v>Smart Gadgets</v>
      </c>
      <c r="N2554" t="str">
        <f>_xlfn.XLOOKUP(Table1[[#This Row],[Product Code]],Table4[Product Code],Table4[Subcategory])</f>
        <v>Fitness Bands</v>
      </c>
    </row>
    <row r="2555" spans="2:14" x14ac:dyDescent="0.3">
      <c r="B2555" s="26" t="s">
        <v>20</v>
      </c>
      <c r="C2555" s="26" t="str">
        <f>IF(_xlfn.XLOOKUP(TRIM(Table1[[#This Row],[Store ID]]), 'Stores Details'!B2557:B2576, 'Stores Details'!G2557:G2576, "") = "Inactive", "Yes", "No")</f>
        <v>No</v>
      </c>
      <c r="D2555" s="14" t="s">
        <v>42</v>
      </c>
      <c r="E2555" s="51">
        <v>45591</v>
      </c>
      <c r="F2555" s="14">
        <v>31</v>
      </c>
      <c r="G2555" s="17">
        <v>39543.909999999996</v>
      </c>
      <c r="H2555" s="27">
        <v>24657.09</v>
      </c>
      <c r="I2555">
        <f>YEAR(Table1[[#This Row],[Date]])</f>
        <v>2024</v>
      </c>
      <c r="J2555" t="str">
        <f>"Q" &amp; ROUNDUP(MONTH(Table1[[#This Row],[Date]])/3, 0) &amp; "'" &amp; RIGHT(YEAR(Table1[[#This Row],[Date]]), 2)</f>
        <v>Q4'24</v>
      </c>
      <c r="K2555" t="str">
        <f>VLOOKUP(Table1[[#This Row],[Store ID]],Table3[[Store ID]:[City]],4,FALSE)</f>
        <v>Denver</v>
      </c>
      <c r="L2555" t="str">
        <f>VLOOKUP(Table1[[#This Row],[Product Code]],Table4[[Product Code]:[Brand]],5,FALSE)</f>
        <v>Dell</v>
      </c>
      <c r="M2555" t="str">
        <f>VLOOKUP(Table1[[#This Row],[Product Code]],Table4[[Product Code]:[Product Category]],3,FALSE)</f>
        <v>Headphones</v>
      </c>
      <c r="N2555" t="str">
        <f>_xlfn.XLOOKUP(Table1[[#This Row],[Product Code]],Table4[Product Code],Table4[Subcategory])</f>
        <v>Wired Headphones</v>
      </c>
    </row>
    <row r="2556" spans="2:14" x14ac:dyDescent="0.3">
      <c r="B2556" s="26" t="s">
        <v>20</v>
      </c>
      <c r="C2556" s="26" t="str">
        <f>IF(_xlfn.XLOOKUP(TRIM(Table1[[#This Row],[Store ID]]), 'Stores Details'!B2558:B2577, 'Stores Details'!G2558:G2577, "") = "Inactive", "Yes", "No")</f>
        <v>No</v>
      </c>
      <c r="D2556" s="14" t="s">
        <v>53</v>
      </c>
      <c r="E2556" s="51">
        <v>44998</v>
      </c>
      <c r="F2556" s="14">
        <v>26</v>
      </c>
      <c r="G2556" s="17">
        <v>2075.06</v>
      </c>
      <c r="H2556" s="27">
        <v>1664.52</v>
      </c>
      <c r="I2556">
        <f>YEAR(Table1[[#This Row],[Date]])</f>
        <v>2023</v>
      </c>
      <c r="J2556" t="str">
        <f>"Q" &amp; ROUNDUP(MONTH(Table1[[#This Row],[Date]])/3, 0) &amp; "'" &amp; RIGHT(YEAR(Table1[[#This Row],[Date]]), 2)</f>
        <v>Q1'23</v>
      </c>
      <c r="K2556" t="str">
        <f>VLOOKUP(Table1[[#This Row],[Store ID]],Table3[[Store ID]:[City]],4,FALSE)</f>
        <v>Denver</v>
      </c>
      <c r="L2556" t="str">
        <f>VLOOKUP(Table1[[#This Row],[Product Code]],Table4[[Product Code]:[Brand]],5,FALSE)</f>
        <v>HP</v>
      </c>
      <c r="M2556" t="str">
        <f>VLOOKUP(Table1[[#This Row],[Product Code]],Table4[[Product Code]:[Product Category]],3,FALSE)</f>
        <v>Laptops</v>
      </c>
      <c r="N2556" t="str">
        <f>_xlfn.XLOOKUP(Table1[[#This Row],[Product Code]],Table4[Product Code],Table4[Subcategory])</f>
        <v>Ultrabooks</v>
      </c>
    </row>
    <row r="2557" spans="2:14" x14ac:dyDescent="0.3">
      <c r="B2557" s="26" t="s">
        <v>22</v>
      </c>
      <c r="C2557" s="26" t="str">
        <f>IF(_xlfn.XLOOKUP(TRIM(Table1[[#This Row],[Store ID]]), 'Stores Details'!B2559:B2578, 'Stores Details'!G2559:G2578, "") = "Inactive", "Yes", "No")</f>
        <v>No</v>
      </c>
      <c r="D2557" s="14" t="s">
        <v>47</v>
      </c>
      <c r="E2557" s="51">
        <v>45358</v>
      </c>
      <c r="F2557" s="14">
        <v>14</v>
      </c>
      <c r="G2557" s="17">
        <v>18637.22</v>
      </c>
      <c r="H2557" s="27">
        <v>11629.94</v>
      </c>
      <c r="I2557">
        <f>YEAR(Table1[[#This Row],[Date]])</f>
        <v>2024</v>
      </c>
      <c r="J2557" t="str">
        <f>"Q" &amp; ROUNDUP(MONTH(Table1[[#This Row],[Date]])/3, 0) &amp; "'" &amp; RIGHT(YEAR(Table1[[#This Row],[Date]]), 2)</f>
        <v>Q1'24</v>
      </c>
      <c r="K2557" t="str">
        <f>VLOOKUP(Table1[[#This Row],[Store ID]],Table3[[Store ID]:[City]],4,FALSE)</f>
        <v>Detroit</v>
      </c>
      <c r="L2557" t="str">
        <f>VLOOKUP(Table1[[#This Row],[Product Code]],Table4[[Product Code]:[Brand]],5,FALSE)</f>
        <v>Sony</v>
      </c>
      <c r="M2557" t="str">
        <f>VLOOKUP(Table1[[#This Row],[Product Code]],Table4[[Product Code]:[Product Category]],3,FALSE)</f>
        <v>Accessories</v>
      </c>
      <c r="N2557" t="str">
        <f>_xlfn.XLOOKUP(Table1[[#This Row],[Product Code]],Table4[Product Code],Table4[Subcategory])</f>
        <v>Keyboards</v>
      </c>
    </row>
    <row r="2558" spans="2:14" x14ac:dyDescent="0.3">
      <c r="B2558" s="26" t="s">
        <v>20</v>
      </c>
      <c r="C2558" s="26" t="str">
        <f>IF(_xlfn.XLOOKUP(TRIM(Table1[[#This Row],[Store ID]]), 'Stores Details'!B2560:B2579, 'Stores Details'!G2560:G2579, "") = "Inactive", "Yes", "No")</f>
        <v>No</v>
      </c>
      <c r="D2558" s="14" t="s">
        <v>59</v>
      </c>
      <c r="E2558" s="51">
        <v>45404</v>
      </c>
      <c r="F2558" s="14">
        <v>12</v>
      </c>
      <c r="G2558" s="17">
        <v>2345.16</v>
      </c>
      <c r="H2558" s="27">
        <v>1751.3999999999999</v>
      </c>
      <c r="I2558">
        <f>YEAR(Table1[[#This Row],[Date]])</f>
        <v>2024</v>
      </c>
      <c r="J2558" t="str">
        <f>"Q" &amp; ROUNDUP(MONTH(Table1[[#This Row],[Date]])/3, 0) &amp; "'" &amp; RIGHT(YEAR(Table1[[#This Row],[Date]]), 2)</f>
        <v>Q2'24</v>
      </c>
      <c r="K2558" t="str">
        <f>VLOOKUP(Table1[[#This Row],[Store ID]],Table3[[Store ID]:[City]],4,FALSE)</f>
        <v>Denver</v>
      </c>
      <c r="L2558" t="str">
        <f>VLOOKUP(Table1[[#This Row],[Product Code]],Table4[[Product Code]:[Brand]],5,FALSE)</f>
        <v>ASUS</v>
      </c>
      <c r="M2558" t="str">
        <f>VLOOKUP(Table1[[#This Row],[Product Code]],Table4[[Product Code]:[Product Category]],3,FALSE)</f>
        <v>Headphones</v>
      </c>
      <c r="N2558" t="str">
        <f>_xlfn.XLOOKUP(Table1[[#This Row],[Product Code]],Table4[Product Code],Table4[Subcategory])</f>
        <v>Wireless Earbuds</v>
      </c>
    </row>
    <row r="2559" spans="2:14" x14ac:dyDescent="0.3">
      <c r="B2559" s="26" t="s">
        <v>24</v>
      </c>
      <c r="C2559" s="26" t="str">
        <f>IF(_xlfn.XLOOKUP(TRIM(Table1[[#This Row],[Store ID]]), 'Stores Details'!B2561:B2580, 'Stores Details'!G2561:G2580, "") = "Inactive", "Yes", "No")</f>
        <v>No</v>
      </c>
      <c r="D2559" s="14" t="s">
        <v>65</v>
      </c>
      <c r="E2559" s="51">
        <v>45266</v>
      </c>
      <c r="F2559" s="14">
        <v>36</v>
      </c>
      <c r="G2559" s="17">
        <v>52030.799999999996</v>
      </c>
      <c r="H2559" s="27">
        <v>34929.72</v>
      </c>
      <c r="I2559">
        <f>YEAR(Table1[[#This Row],[Date]])</f>
        <v>2023</v>
      </c>
      <c r="J2559" t="str">
        <f>"Q" &amp; ROUNDUP(MONTH(Table1[[#This Row],[Date]])/3, 0) &amp; "'" &amp; RIGHT(YEAR(Table1[[#This Row],[Date]]), 2)</f>
        <v>Q4'23</v>
      </c>
      <c r="K2559" t="str">
        <f>VLOOKUP(Table1[[#This Row],[Store ID]],Table3[[Store ID]:[City]],4,FALSE)</f>
        <v>Atlanta</v>
      </c>
      <c r="L2559" t="str">
        <f>VLOOKUP(Table1[[#This Row],[Product Code]],Table4[[Product Code]:[Brand]],5,FALSE)</f>
        <v>VoltEdge</v>
      </c>
      <c r="M2559" t="str">
        <f>VLOOKUP(Table1[[#This Row],[Product Code]],Table4[[Product Code]:[Product Category]],3,FALSE)</f>
        <v>Smart Gadgets</v>
      </c>
      <c r="N2559" t="str">
        <f>_xlfn.XLOOKUP(Table1[[#This Row],[Product Code]],Table4[Product Code],Table4[Subcategory])</f>
        <v>Smartwatches</v>
      </c>
    </row>
    <row r="2560" spans="2:14" x14ac:dyDescent="0.3">
      <c r="B2560" s="26" t="s">
        <v>25</v>
      </c>
      <c r="C2560" s="26" t="str">
        <f>IF(_xlfn.XLOOKUP(TRIM(Table1[[#This Row],[Store ID]]), 'Stores Details'!B2562:B2581, 'Stores Details'!G2562:G2581, "") = "Inactive", "Yes", "No")</f>
        <v>No</v>
      </c>
      <c r="D2560" s="14" t="s">
        <v>60</v>
      </c>
      <c r="E2560" s="51">
        <v>45162</v>
      </c>
      <c r="F2560" s="14">
        <v>14</v>
      </c>
      <c r="G2560" s="17">
        <v>3022.46</v>
      </c>
      <c r="H2560" s="27">
        <v>2187.7800000000002</v>
      </c>
      <c r="I2560">
        <f>YEAR(Table1[[#This Row],[Date]])</f>
        <v>2023</v>
      </c>
      <c r="J2560" t="str">
        <f>"Q" &amp; ROUNDUP(MONTH(Table1[[#This Row],[Date]])/3, 0) &amp; "'" &amp; RIGHT(YEAR(Table1[[#This Row],[Date]]), 2)</f>
        <v>Q3'23</v>
      </c>
      <c r="K2560" t="str">
        <f>VLOOKUP(Table1[[#This Row],[Store ID]],Table3[[Store ID]:[City]],4,FALSE)</f>
        <v>Dallas</v>
      </c>
      <c r="L2560" t="str">
        <f>VLOOKUP(Table1[[#This Row],[Product Code]],Table4[[Product Code]:[Brand]],5,FALSE)</f>
        <v>Dell</v>
      </c>
      <c r="M2560" t="str">
        <f>VLOOKUP(Table1[[#This Row],[Product Code]],Table4[[Product Code]:[Product Category]],3,FALSE)</f>
        <v>Accessories</v>
      </c>
      <c r="N2560" t="str">
        <f>_xlfn.XLOOKUP(Table1[[#This Row],[Product Code]],Table4[Product Code],Table4[Subcategory])</f>
        <v>Chargers</v>
      </c>
    </row>
    <row r="2561" spans="2:14" x14ac:dyDescent="0.3">
      <c r="B2561" s="26" t="s">
        <v>26</v>
      </c>
      <c r="C2561" s="26" t="str">
        <f>IF(_xlfn.XLOOKUP(TRIM(Table1[[#This Row],[Store ID]]), 'Stores Details'!B2563:B2582, 'Stores Details'!G2563:G2582, "") = "Inactive", "Yes", "No")</f>
        <v>No</v>
      </c>
      <c r="D2561" s="14" t="s">
        <v>76</v>
      </c>
      <c r="E2561" s="51">
        <v>45000</v>
      </c>
      <c r="F2561" s="14">
        <v>22</v>
      </c>
      <c r="G2561" s="17">
        <v>5025.46</v>
      </c>
      <c r="H2561" s="27">
        <v>4016.32</v>
      </c>
      <c r="I2561">
        <f>YEAR(Table1[[#This Row],[Date]])</f>
        <v>2023</v>
      </c>
      <c r="J2561" t="str">
        <f>"Q" &amp; ROUNDUP(MONTH(Table1[[#This Row],[Date]])/3, 0) &amp; "'" &amp; RIGHT(YEAR(Table1[[#This Row],[Date]]), 2)</f>
        <v>Q1'23</v>
      </c>
      <c r="K2561" t="str">
        <f>VLOOKUP(Table1[[#This Row],[Store ID]],Table3[[Store ID]:[City]],4,FALSE)</f>
        <v>Philadelphia</v>
      </c>
      <c r="L2561" t="str">
        <f>VLOOKUP(Table1[[#This Row],[Product Code]],Table4[[Product Code]:[Brand]],5,FALSE)</f>
        <v>ASUS</v>
      </c>
      <c r="M2561" t="str">
        <f>VLOOKUP(Table1[[#This Row],[Product Code]],Table4[[Product Code]:[Product Category]],3,FALSE)</f>
        <v>Laptops</v>
      </c>
      <c r="N2561" t="str">
        <f>_xlfn.XLOOKUP(Table1[[#This Row],[Product Code]],Table4[Product Code],Table4[Subcategory])</f>
        <v>Ultrabooks</v>
      </c>
    </row>
    <row r="2562" spans="2:14" x14ac:dyDescent="0.3">
      <c r="B2562" s="26" t="s">
        <v>24</v>
      </c>
      <c r="C2562" s="26" t="str">
        <f>IF(_xlfn.XLOOKUP(TRIM(Table1[[#This Row],[Store ID]]), 'Stores Details'!B2564:B2583, 'Stores Details'!G2564:G2583, "") = "Inactive", "Yes", "No")</f>
        <v>No</v>
      </c>
      <c r="D2562" s="14" t="s">
        <v>36</v>
      </c>
      <c r="E2562" s="51">
        <v>45637</v>
      </c>
      <c r="F2562" s="14">
        <v>38</v>
      </c>
      <c r="G2562" s="17">
        <v>27739.24</v>
      </c>
      <c r="H2562" s="27">
        <v>22381.62</v>
      </c>
      <c r="I2562">
        <f>YEAR(Table1[[#This Row],[Date]])</f>
        <v>2024</v>
      </c>
      <c r="J2562" t="str">
        <f>"Q" &amp; ROUNDUP(MONTH(Table1[[#This Row],[Date]])/3, 0) &amp; "'" &amp; RIGHT(YEAR(Table1[[#This Row],[Date]]), 2)</f>
        <v>Q4'24</v>
      </c>
      <c r="K2562" t="str">
        <f>VLOOKUP(Table1[[#This Row],[Store ID]],Table3[[Store ID]:[City]],4,FALSE)</f>
        <v>Atlanta</v>
      </c>
      <c r="L2562" t="str">
        <f>VLOOKUP(Table1[[#This Row],[Product Code]],Table4[[Product Code]:[Brand]],5,FALSE)</f>
        <v>VoltEdge</v>
      </c>
      <c r="M2562" t="str">
        <f>VLOOKUP(Table1[[#This Row],[Product Code]],Table4[[Product Code]:[Product Category]],3,FALSE)</f>
        <v>Gaming Consoles</v>
      </c>
      <c r="N2562" t="str">
        <f>_xlfn.XLOOKUP(Table1[[#This Row],[Product Code]],Table4[Product Code],Table4[Subcategory])</f>
        <v>VR Headsets</v>
      </c>
    </row>
    <row r="2563" spans="2:14" x14ac:dyDescent="0.3">
      <c r="B2563" s="26" t="s">
        <v>28</v>
      </c>
      <c r="C2563" s="26" t="str">
        <f>IF(_xlfn.XLOOKUP(TRIM(Table1[[#This Row],[Store ID]]), 'Stores Details'!B2565:B2584, 'Stores Details'!G2565:G2584, "") = "Inactive", "Yes", "No")</f>
        <v>No</v>
      </c>
      <c r="D2563" s="14" t="s">
        <v>48</v>
      </c>
      <c r="E2563" s="51">
        <v>45375</v>
      </c>
      <c r="F2563" s="14">
        <v>29</v>
      </c>
      <c r="G2563" s="17">
        <v>23393.14</v>
      </c>
      <c r="H2563" s="27">
        <v>13950.16</v>
      </c>
      <c r="I2563">
        <f>YEAR(Table1[[#This Row],[Date]])</f>
        <v>2024</v>
      </c>
      <c r="J2563" t="str">
        <f>"Q" &amp; ROUNDUP(MONTH(Table1[[#This Row],[Date]])/3, 0) &amp; "'" &amp; RIGHT(YEAR(Table1[[#This Row],[Date]]), 2)</f>
        <v>Q1'24</v>
      </c>
      <c r="K2563" t="str">
        <f>VLOOKUP(Table1[[#This Row],[Store ID]],Table3[[Store ID]:[City]],4,FALSE)</f>
        <v>Portland</v>
      </c>
      <c r="L2563" t="str">
        <f>VLOOKUP(Table1[[#This Row],[Product Code]],Table4[[Product Code]:[Brand]],5,FALSE)</f>
        <v>VoltEdge</v>
      </c>
      <c r="M2563" t="str">
        <f>VLOOKUP(Table1[[#This Row],[Product Code]],Table4[[Product Code]:[Product Category]],3,FALSE)</f>
        <v>Gaming Consoles</v>
      </c>
      <c r="N2563" t="str">
        <f>_xlfn.XLOOKUP(Table1[[#This Row],[Product Code]],Table4[Product Code],Table4[Subcategory])</f>
        <v>Game Consoles</v>
      </c>
    </row>
    <row r="2564" spans="2:14" x14ac:dyDescent="0.3">
      <c r="B2564" s="26" t="s">
        <v>20</v>
      </c>
      <c r="C2564" s="26" t="str">
        <f>IF(_xlfn.XLOOKUP(TRIM(Table1[[#This Row],[Store ID]]), 'Stores Details'!B2566:B2585, 'Stores Details'!G2566:G2585, "") = "Inactive", "Yes", "No")</f>
        <v>No</v>
      </c>
      <c r="D2564" s="14" t="s">
        <v>44</v>
      </c>
      <c r="E2564" s="51">
        <v>45441</v>
      </c>
      <c r="F2564" s="14">
        <v>8</v>
      </c>
      <c r="G2564" s="17">
        <v>7576.4</v>
      </c>
      <c r="H2564" s="27">
        <v>5339.04</v>
      </c>
      <c r="I2564">
        <f>YEAR(Table1[[#This Row],[Date]])</f>
        <v>2024</v>
      </c>
      <c r="J2564" t="str">
        <f>"Q" &amp; ROUNDUP(MONTH(Table1[[#This Row],[Date]])/3, 0) &amp; "'" &amp; RIGHT(YEAR(Table1[[#This Row],[Date]]), 2)</f>
        <v>Q2'24</v>
      </c>
      <c r="K2564" t="str">
        <f>VLOOKUP(Table1[[#This Row],[Store ID]],Table3[[Store ID]:[City]],4,FALSE)</f>
        <v>Denver</v>
      </c>
      <c r="L2564" t="str">
        <f>VLOOKUP(Table1[[#This Row],[Product Code]],Table4[[Product Code]:[Brand]],5,FALSE)</f>
        <v>Bose</v>
      </c>
      <c r="M2564" t="str">
        <f>VLOOKUP(Table1[[#This Row],[Product Code]],Table4[[Product Code]:[Product Category]],3,FALSE)</f>
        <v>Accessories</v>
      </c>
      <c r="N2564" t="str">
        <f>_xlfn.XLOOKUP(Table1[[#This Row],[Product Code]],Table4[Product Code],Table4[Subcategory])</f>
        <v>Keyboards</v>
      </c>
    </row>
    <row r="2565" spans="2:14" x14ac:dyDescent="0.3">
      <c r="B2565" s="26" t="s">
        <v>28</v>
      </c>
      <c r="C2565" s="26" t="str">
        <f>IF(_xlfn.XLOOKUP(TRIM(Table1[[#This Row],[Store ID]]), 'Stores Details'!B2567:B2586, 'Stores Details'!G2567:G2586, "") = "Inactive", "Yes", "No")</f>
        <v>No</v>
      </c>
      <c r="D2565" s="14" t="s">
        <v>31</v>
      </c>
      <c r="E2565" s="51">
        <v>45295</v>
      </c>
      <c r="F2565" s="14">
        <v>27</v>
      </c>
      <c r="G2565" s="17">
        <v>16395.21</v>
      </c>
      <c r="H2565" s="27">
        <v>10053.179999999998</v>
      </c>
      <c r="I2565">
        <f>YEAR(Table1[[#This Row],[Date]])</f>
        <v>2024</v>
      </c>
      <c r="J2565" t="str">
        <f>"Q" &amp; ROUNDUP(MONTH(Table1[[#This Row],[Date]])/3, 0) &amp; "'" &amp; RIGHT(YEAR(Table1[[#This Row],[Date]]), 2)</f>
        <v>Q1'24</v>
      </c>
      <c r="K2565" t="str">
        <f>VLOOKUP(Table1[[#This Row],[Store ID]],Table3[[Store ID]:[City]],4,FALSE)</f>
        <v>Portland</v>
      </c>
      <c r="L2565" t="str">
        <f>VLOOKUP(Table1[[#This Row],[Product Code]],Table4[[Product Code]:[Brand]],5,FALSE)</f>
        <v>VoltEdge</v>
      </c>
      <c r="M2565" t="str">
        <f>VLOOKUP(Table1[[#This Row],[Product Code]],Table4[[Product Code]:[Product Category]],3,FALSE)</f>
        <v>Laptops</v>
      </c>
      <c r="N2565" t="str">
        <f>_xlfn.XLOOKUP(Table1[[#This Row],[Product Code]],Table4[Product Code],Table4[Subcategory])</f>
        <v>Ultrabooks</v>
      </c>
    </row>
    <row r="2566" spans="2:14" x14ac:dyDescent="0.3">
      <c r="B2566" s="26" t="s">
        <v>20</v>
      </c>
      <c r="C2566" s="26" t="str">
        <f>IF(_xlfn.XLOOKUP(TRIM(Table1[[#This Row],[Store ID]]), 'Stores Details'!B2568:B2587, 'Stores Details'!G2568:G2587, "") = "Inactive", "Yes", "No")</f>
        <v>No</v>
      </c>
      <c r="D2566" s="14" t="s">
        <v>55</v>
      </c>
      <c r="E2566" s="51">
        <v>45124</v>
      </c>
      <c r="F2566" s="14">
        <v>8</v>
      </c>
      <c r="G2566" s="17">
        <v>8429.52</v>
      </c>
      <c r="H2566" s="27">
        <v>5220.5600000000004</v>
      </c>
      <c r="I2566">
        <f>YEAR(Table1[[#This Row],[Date]])</f>
        <v>2023</v>
      </c>
      <c r="J2566" t="str">
        <f>"Q" &amp; ROUNDUP(MONTH(Table1[[#This Row],[Date]])/3, 0) &amp; "'" &amp; RIGHT(YEAR(Table1[[#This Row],[Date]]), 2)</f>
        <v>Q3'23</v>
      </c>
      <c r="K2566" t="str">
        <f>VLOOKUP(Table1[[#This Row],[Store ID]],Table3[[Store ID]:[City]],4,FALSE)</f>
        <v>Denver</v>
      </c>
      <c r="L2566" t="str">
        <f>VLOOKUP(Table1[[#This Row],[Product Code]],Table4[[Product Code]:[Brand]],5,FALSE)</f>
        <v>Sony</v>
      </c>
      <c r="M2566" t="str">
        <f>VLOOKUP(Table1[[#This Row],[Product Code]],Table4[[Product Code]:[Product Category]],3,FALSE)</f>
        <v>Smart Gadgets</v>
      </c>
      <c r="N2566" t="str">
        <f>_xlfn.XLOOKUP(Table1[[#This Row],[Product Code]],Table4[Product Code],Table4[Subcategory])</f>
        <v>Fitness Bands</v>
      </c>
    </row>
    <row r="2567" spans="2:14" x14ac:dyDescent="0.3">
      <c r="B2567" s="26" t="s">
        <v>14</v>
      </c>
      <c r="C2567" s="26" t="str">
        <f>IF(_xlfn.XLOOKUP(TRIM(Table1[[#This Row],[Store ID]]), 'Stores Details'!B2569:B2588, 'Stores Details'!G2569:G2588, "") = "Inactive", "Yes", "No")</f>
        <v>No</v>
      </c>
      <c r="D2567" s="14" t="s">
        <v>31</v>
      </c>
      <c r="E2567" s="51">
        <v>45475</v>
      </c>
      <c r="F2567" s="14">
        <v>4</v>
      </c>
      <c r="G2567" s="17">
        <v>2428.92</v>
      </c>
      <c r="H2567" s="27">
        <v>1489.36</v>
      </c>
      <c r="I2567">
        <f>YEAR(Table1[[#This Row],[Date]])</f>
        <v>2024</v>
      </c>
      <c r="J2567" t="str">
        <f>"Q" &amp; ROUNDUP(MONTH(Table1[[#This Row],[Date]])/3, 0) &amp; "'" &amp; RIGHT(YEAR(Table1[[#This Row],[Date]]), 2)</f>
        <v>Q3'24</v>
      </c>
      <c r="K2567" t="str">
        <f>VLOOKUP(Table1[[#This Row],[Store ID]],Table3[[Store ID]:[City]],4,FALSE)</f>
        <v>Los Angeles</v>
      </c>
      <c r="L2567" t="str">
        <f>VLOOKUP(Table1[[#This Row],[Product Code]],Table4[[Product Code]:[Brand]],5,FALSE)</f>
        <v>VoltEdge</v>
      </c>
      <c r="M2567" t="str">
        <f>VLOOKUP(Table1[[#This Row],[Product Code]],Table4[[Product Code]:[Product Category]],3,FALSE)</f>
        <v>Laptops</v>
      </c>
      <c r="N2567" t="str">
        <f>_xlfn.XLOOKUP(Table1[[#This Row],[Product Code]],Table4[Product Code],Table4[Subcategory])</f>
        <v>Ultrabooks</v>
      </c>
    </row>
    <row r="2568" spans="2:14" x14ac:dyDescent="0.3">
      <c r="B2568" s="26" t="s">
        <v>26</v>
      </c>
      <c r="C2568" s="26" t="str">
        <f>IF(_xlfn.XLOOKUP(TRIM(Table1[[#This Row],[Store ID]]), 'Stores Details'!B2570:B2589, 'Stores Details'!G2570:G2589, "") = "Inactive", "Yes", "No")</f>
        <v>No</v>
      </c>
      <c r="D2568" s="14" t="s">
        <v>57</v>
      </c>
      <c r="E2568" s="51">
        <v>45223</v>
      </c>
      <c r="F2568" s="14">
        <v>23</v>
      </c>
      <c r="G2568" s="17">
        <v>20320.27</v>
      </c>
      <c r="H2568" s="27">
        <v>14170.070000000002</v>
      </c>
      <c r="I2568">
        <f>YEAR(Table1[[#This Row],[Date]])</f>
        <v>2023</v>
      </c>
      <c r="J2568" t="str">
        <f>"Q" &amp; ROUNDUP(MONTH(Table1[[#This Row],[Date]])/3, 0) &amp; "'" &amp; RIGHT(YEAR(Table1[[#This Row],[Date]]), 2)</f>
        <v>Q4'23</v>
      </c>
      <c r="K2568" t="str">
        <f>VLOOKUP(Table1[[#This Row],[Store ID]],Table3[[Store ID]:[City]],4,FALSE)</f>
        <v>Philadelphia</v>
      </c>
      <c r="L2568" t="str">
        <f>VLOOKUP(Table1[[#This Row],[Product Code]],Table4[[Product Code]:[Brand]],5,FALSE)</f>
        <v>Bose</v>
      </c>
      <c r="M2568" t="str">
        <f>VLOOKUP(Table1[[#This Row],[Product Code]],Table4[[Product Code]:[Product Category]],3,FALSE)</f>
        <v>Headphones</v>
      </c>
      <c r="N2568" t="str">
        <f>_xlfn.XLOOKUP(Table1[[#This Row],[Product Code]],Table4[Product Code],Table4[Subcategory])</f>
        <v>Noise-Canceling Over-Ear</v>
      </c>
    </row>
    <row r="2569" spans="2:14" x14ac:dyDescent="0.3">
      <c r="B2569" s="26" t="s">
        <v>26</v>
      </c>
      <c r="C2569" s="26" t="str">
        <f>IF(_xlfn.XLOOKUP(TRIM(Table1[[#This Row],[Store ID]]), 'Stores Details'!B2571:B2590, 'Stores Details'!G2571:G2590, "") = "Inactive", "Yes", "No")</f>
        <v>No</v>
      </c>
      <c r="D2569" s="14" t="s">
        <v>61</v>
      </c>
      <c r="E2569" s="51">
        <v>45195</v>
      </c>
      <c r="F2569" s="14">
        <v>7</v>
      </c>
      <c r="G2569" s="17">
        <v>2480.94</v>
      </c>
      <c r="H2569" s="27">
        <v>1771.42</v>
      </c>
      <c r="I2569">
        <f>YEAR(Table1[[#This Row],[Date]])</f>
        <v>2023</v>
      </c>
      <c r="J2569" t="str">
        <f>"Q" &amp; ROUNDUP(MONTH(Table1[[#This Row],[Date]])/3, 0) &amp; "'" &amp; RIGHT(YEAR(Table1[[#This Row],[Date]]), 2)</f>
        <v>Q3'23</v>
      </c>
      <c r="K2569" t="str">
        <f>VLOOKUP(Table1[[#This Row],[Store ID]],Table3[[Store ID]:[City]],4,FALSE)</f>
        <v>Philadelphia</v>
      </c>
      <c r="L2569" t="str">
        <f>VLOOKUP(Table1[[#This Row],[Product Code]],Table4[[Product Code]:[Brand]],5,FALSE)</f>
        <v>VoltEdge</v>
      </c>
      <c r="M2569" t="str">
        <f>VLOOKUP(Table1[[#This Row],[Product Code]],Table4[[Product Code]:[Product Category]],3,FALSE)</f>
        <v>Headphones</v>
      </c>
      <c r="N2569" t="str">
        <f>_xlfn.XLOOKUP(Table1[[#This Row],[Product Code]],Table4[Product Code],Table4[Subcategory])</f>
        <v>Wired Headphones</v>
      </c>
    </row>
    <row r="2570" spans="2:14" x14ac:dyDescent="0.3">
      <c r="B2570" s="26" t="s">
        <v>14</v>
      </c>
      <c r="C2570" s="26" t="str">
        <f>IF(_xlfn.XLOOKUP(TRIM(Table1[[#This Row],[Store ID]]), 'Stores Details'!B2572:B2591, 'Stores Details'!G2572:G2591, "") = "Inactive", "Yes", "No")</f>
        <v>No</v>
      </c>
      <c r="D2570" s="14" t="s">
        <v>63</v>
      </c>
      <c r="E2570" s="51">
        <v>45245</v>
      </c>
      <c r="F2570" s="14">
        <v>28</v>
      </c>
      <c r="G2570" s="17">
        <v>9292.64</v>
      </c>
      <c r="H2570" s="27">
        <v>5535.88</v>
      </c>
      <c r="I2570">
        <f>YEAR(Table1[[#This Row],[Date]])</f>
        <v>2023</v>
      </c>
      <c r="J2570" t="str">
        <f>"Q" &amp; ROUNDUP(MONTH(Table1[[#This Row],[Date]])/3, 0) &amp; "'" &amp; RIGHT(YEAR(Table1[[#This Row],[Date]]), 2)</f>
        <v>Q4'23</v>
      </c>
      <c r="K2570" t="str">
        <f>VLOOKUP(Table1[[#This Row],[Store ID]],Table3[[Store ID]:[City]],4,FALSE)</f>
        <v>Los Angeles</v>
      </c>
      <c r="L2570" t="str">
        <f>VLOOKUP(Table1[[#This Row],[Product Code]],Table4[[Product Code]:[Brand]],5,FALSE)</f>
        <v>Samsung</v>
      </c>
      <c r="M2570" t="str">
        <f>VLOOKUP(Table1[[#This Row],[Product Code]],Table4[[Product Code]:[Product Category]],3,FALSE)</f>
        <v>Laptops</v>
      </c>
      <c r="N2570" t="str">
        <f>_xlfn.XLOOKUP(Table1[[#This Row],[Product Code]],Table4[Product Code],Table4[Subcategory])</f>
        <v>Gaming Laptops</v>
      </c>
    </row>
    <row r="2571" spans="2:14" x14ac:dyDescent="0.3">
      <c r="B2571" s="26" t="s">
        <v>14</v>
      </c>
      <c r="C2571" s="26" t="str">
        <f>IF(_xlfn.XLOOKUP(TRIM(Table1[[#This Row],[Store ID]]), 'Stores Details'!B2573:B2592, 'Stores Details'!G2573:G2592, "") = "Inactive", "Yes", "No")</f>
        <v>No</v>
      </c>
      <c r="D2571" s="14" t="s">
        <v>48</v>
      </c>
      <c r="E2571" s="51">
        <v>45315</v>
      </c>
      <c r="F2571" s="14">
        <v>22</v>
      </c>
      <c r="G2571" s="17">
        <v>17746.52</v>
      </c>
      <c r="H2571" s="27">
        <v>10582.880000000001</v>
      </c>
      <c r="I2571">
        <f>YEAR(Table1[[#This Row],[Date]])</f>
        <v>2024</v>
      </c>
      <c r="J2571" t="str">
        <f>"Q" &amp; ROUNDUP(MONTH(Table1[[#This Row],[Date]])/3, 0) &amp; "'" &amp; RIGHT(YEAR(Table1[[#This Row],[Date]]), 2)</f>
        <v>Q1'24</v>
      </c>
      <c r="K2571" t="str">
        <f>VLOOKUP(Table1[[#This Row],[Store ID]],Table3[[Store ID]:[City]],4,FALSE)</f>
        <v>Los Angeles</v>
      </c>
      <c r="L2571" t="str">
        <f>VLOOKUP(Table1[[#This Row],[Product Code]],Table4[[Product Code]:[Brand]],5,FALSE)</f>
        <v>VoltEdge</v>
      </c>
      <c r="M2571" t="str">
        <f>VLOOKUP(Table1[[#This Row],[Product Code]],Table4[[Product Code]:[Product Category]],3,FALSE)</f>
        <v>Gaming Consoles</v>
      </c>
      <c r="N2571" t="str">
        <f>_xlfn.XLOOKUP(Table1[[#This Row],[Product Code]],Table4[Product Code],Table4[Subcategory])</f>
        <v>Game Consoles</v>
      </c>
    </row>
    <row r="2572" spans="2:14" x14ac:dyDescent="0.3">
      <c r="B2572" s="26" t="s">
        <v>24</v>
      </c>
      <c r="C2572" s="26" t="str">
        <f>IF(_xlfn.XLOOKUP(TRIM(Table1[[#This Row],[Store ID]]), 'Stores Details'!B2574:B2593, 'Stores Details'!G2574:G2593, "") = "Inactive", "Yes", "No")</f>
        <v>No</v>
      </c>
      <c r="D2572" s="14" t="s">
        <v>54</v>
      </c>
      <c r="E2572" s="51">
        <v>45191</v>
      </c>
      <c r="F2572" s="14">
        <v>18</v>
      </c>
      <c r="G2572" s="17">
        <v>25254.18</v>
      </c>
      <c r="H2572" s="27">
        <v>16029.9</v>
      </c>
      <c r="I2572">
        <f>YEAR(Table1[[#This Row],[Date]])</f>
        <v>2023</v>
      </c>
      <c r="J2572" t="str">
        <f>"Q" &amp; ROUNDUP(MONTH(Table1[[#This Row],[Date]])/3, 0) &amp; "'" &amp; RIGHT(YEAR(Table1[[#This Row],[Date]]), 2)</f>
        <v>Q3'23</v>
      </c>
      <c r="K2572" t="str">
        <f>VLOOKUP(Table1[[#This Row],[Store ID]],Table3[[Store ID]:[City]],4,FALSE)</f>
        <v>Atlanta</v>
      </c>
      <c r="L2572" t="str">
        <f>VLOOKUP(Table1[[#This Row],[Product Code]],Table4[[Product Code]:[Brand]],5,FALSE)</f>
        <v>Apple</v>
      </c>
      <c r="M2572" t="str">
        <f>VLOOKUP(Table1[[#This Row],[Product Code]],Table4[[Product Code]:[Product Category]],3,FALSE)</f>
        <v>Gaming Consoles</v>
      </c>
      <c r="N2572" t="str">
        <f>_xlfn.XLOOKUP(Table1[[#This Row],[Product Code]],Table4[Product Code],Table4[Subcategory])</f>
        <v>Game Consoles</v>
      </c>
    </row>
    <row r="2573" spans="2:14" x14ac:dyDescent="0.3">
      <c r="B2573" s="26" t="s">
        <v>22</v>
      </c>
      <c r="C2573" s="26" t="str">
        <f>IF(_xlfn.XLOOKUP(TRIM(Table1[[#This Row],[Store ID]]), 'Stores Details'!B2575:B2594, 'Stores Details'!G2575:G2594, "") = "Inactive", "Yes", "No")</f>
        <v>No</v>
      </c>
      <c r="D2573" s="14" t="s">
        <v>76</v>
      </c>
      <c r="E2573" s="51">
        <v>45627</v>
      </c>
      <c r="F2573" s="14">
        <v>35</v>
      </c>
      <c r="G2573" s="17">
        <v>7995.05</v>
      </c>
      <c r="H2573" s="27">
        <v>6389.6</v>
      </c>
      <c r="I2573">
        <f>YEAR(Table1[[#This Row],[Date]])</f>
        <v>2024</v>
      </c>
      <c r="J2573" t="str">
        <f>"Q" &amp; ROUNDUP(MONTH(Table1[[#This Row],[Date]])/3, 0) &amp; "'" &amp; RIGHT(YEAR(Table1[[#This Row],[Date]]), 2)</f>
        <v>Q4'24</v>
      </c>
      <c r="K2573" t="str">
        <f>VLOOKUP(Table1[[#This Row],[Store ID]],Table3[[Store ID]:[City]],4,FALSE)</f>
        <v>Detroit</v>
      </c>
      <c r="L2573" t="str">
        <f>VLOOKUP(Table1[[#This Row],[Product Code]],Table4[[Product Code]:[Brand]],5,FALSE)</f>
        <v>ASUS</v>
      </c>
      <c r="M2573" t="str">
        <f>VLOOKUP(Table1[[#This Row],[Product Code]],Table4[[Product Code]:[Product Category]],3,FALSE)</f>
        <v>Laptops</v>
      </c>
      <c r="N2573" t="str">
        <f>_xlfn.XLOOKUP(Table1[[#This Row],[Product Code]],Table4[Product Code],Table4[Subcategory])</f>
        <v>Ultrabooks</v>
      </c>
    </row>
    <row r="2574" spans="2:14" x14ac:dyDescent="0.3">
      <c r="B2574" s="26" t="s">
        <v>28</v>
      </c>
      <c r="C2574" s="26" t="str">
        <f>IF(_xlfn.XLOOKUP(TRIM(Table1[[#This Row],[Store ID]]), 'Stores Details'!B2576:B2595, 'Stores Details'!G2576:G2595, "") = "Inactive", "Yes", "No")</f>
        <v>No</v>
      </c>
      <c r="D2574" s="14" t="s">
        <v>70</v>
      </c>
      <c r="E2574" s="51">
        <v>45148</v>
      </c>
      <c r="F2574" s="14">
        <v>8</v>
      </c>
      <c r="G2574" s="17">
        <v>4346.88</v>
      </c>
      <c r="H2574" s="27">
        <v>3092.64</v>
      </c>
      <c r="I2574">
        <f>YEAR(Table1[[#This Row],[Date]])</f>
        <v>2023</v>
      </c>
      <c r="J2574" t="str">
        <f>"Q" &amp; ROUNDUP(MONTH(Table1[[#This Row],[Date]])/3, 0) &amp; "'" &amp; RIGHT(YEAR(Table1[[#This Row],[Date]]), 2)</f>
        <v>Q3'23</v>
      </c>
      <c r="K2574" t="str">
        <f>VLOOKUP(Table1[[#This Row],[Store ID]],Table3[[Store ID]:[City]],4,FALSE)</f>
        <v>Portland</v>
      </c>
      <c r="L2574" t="str">
        <f>VLOOKUP(Table1[[#This Row],[Product Code]],Table4[[Product Code]:[Brand]],5,FALSE)</f>
        <v>VoltEdge</v>
      </c>
      <c r="M2574" t="str">
        <f>VLOOKUP(Table1[[#This Row],[Product Code]],Table4[[Product Code]:[Product Category]],3,FALSE)</f>
        <v>Headphones</v>
      </c>
      <c r="N2574" t="str">
        <f>_xlfn.XLOOKUP(Table1[[#This Row],[Product Code]],Table4[Product Code],Table4[Subcategory])</f>
        <v>Wireless Headphones</v>
      </c>
    </row>
    <row r="2575" spans="2:14" x14ac:dyDescent="0.3">
      <c r="B2575" s="26" t="s">
        <v>28</v>
      </c>
      <c r="C2575" s="26" t="str">
        <f>IF(_xlfn.XLOOKUP(TRIM(Table1[[#This Row],[Store ID]]), 'Stores Details'!B2577:B2596, 'Stores Details'!G2577:G2596, "") = "Inactive", "Yes", "No")</f>
        <v>No</v>
      </c>
      <c r="D2575" s="14" t="s">
        <v>65</v>
      </c>
      <c r="E2575" s="51">
        <v>45029</v>
      </c>
      <c r="F2575" s="14">
        <v>15</v>
      </c>
      <c r="G2575" s="17">
        <v>21679.5</v>
      </c>
      <c r="H2575" s="27">
        <v>14554.05</v>
      </c>
      <c r="I2575">
        <f>YEAR(Table1[[#This Row],[Date]])</f>
        <v>2023</v>
      </c>
      <c r="J2575" t="str">
        <f>"Q" &amp; ROUNDUP(MONTH(Table1[[#This Row],[Date]])/3, 0) &amp; "'" &amp; RIGHT(YEAR(Table1[[#This Row],[Date]]), 2)</f>
        <v>Q2'23</v>
      </c>
      <c r="K2575" t="str">
        <f>VLOOKUP(Table1[[#This Row],[Store ID]],Table3[[Store ID]:[City]],4,FALSE)</f>
        <v>Portland</v>
      </c>
      <c r="L2575" t="str">
        <f>VLOOKUP(Table1[[#This Row],[Product Code]],Table4[[Product Code]:[Brand]],5,FALSE)</f>
        <v>VoltEdge</v>
      </c>
      <c r="M2575" t="str">
        <f>VLOOKUP(Table1[[#This Row],[Product Code]],Table4[[Product Code]:[Product Category]],3,FALSE)</f>
        <v>Smart Gadgets</v>
      </c>
      <c r="N2575" t="str">
        <f>_xlfn.XLOOKUP(Table1[[#This Row],[Product Code]],Table4[Product Code],Table4[Subcategory])</f>
        <v>Smartwatches</v>
      </c>
    </row>
    <row r="2576" spans="2:14" x14ac:dyDescent="0.3">
      <c r="B2576" s="26" t="s">
        <v>14</v>
      </c>
      <c r="C2576" s="26" t="str">
        <f>IF(_xlfn.XLOOKUP(TRIM(Table1[[#This Row],[Store ID]]), 'Stores Details'!B2578:B2597, 'Stores Details'!G2578:G2597, "") = "Inactive", "Yes", "No")</f>
        <v>No</v>
      </c>
      <c r="D2576" s="14" t="s">
        <v>36</v>
      </c>
      <c r="E2576" s="51">
        <v>45347</v>
      </c>
      <c r="F2576" s="14">
        <v>20</v>
      </c>
      <c r="G2576" s="17">
        <v>14599.6</v>
      </c>
      <c r="H2576" s="27">
        <v>11779.8</v>
      </c>
      <c r="I2576">
        <f>YEAR(Table1[[#This Row],[Date]])</f>
        <v>2024</v>
      </c>
      <c r="J2576" t="str">
        <f>"Q" &amp; ROUNDUP(MONTH(Table1[[#This Row],[Date]])/3, 0) &amp; "'" &amp; RIGHT(YEAR(Table1[[#This Row],[Date]]), 2)</f>
        <v>Q1'24</v>
      </c>
      <c r="K2576" t="str">
        <f>VLOOKUP(Table1[[#This Row],[Store ID]],Table3[[Store ID]:[City]],4,FALSE)</f>
        <v>Los Angeles</v>
      </c>
      <c r="L2576" t="str">
        <f>VLOOKUP(Table1[[#This Row],[Product Code]],Table4[[Product Code]:[Brand]],5,FALSE)</f>
        <v>VoltEdge</v>
      </c>
      <c r="M2576" t="str">
        <f>VLOOKUP(Table1[[#This Row],[Product Code]],Table4[[Product Code]:[Product Category]],3,FALSE)</f>
        <v>Gaming Consoles</v>
      </c>
      <c r="N2576" t="str">
        <f>_xlfn.XLOOKUP(Table1[[#This Row],[Product Code]],Table4[Product Code],Table4[Subcategory])</f>
        <v>VR Headsets</v>
      </c>
    </row>
    <row r="2577" spans="2:14" x14ac:dyDescent="0.3">
      <c r="B2577" s="26" t="s">
        <v>14</v>
      </c>
      <c r="C2577" s="26" t="str">
        <f>IF(_xlfn.XLOOKUP(TRIM(Table1[[#This Row],[Store ID]]), 'Stores Details'!B2579:B2598, 'Stores Details'!G2579:G2598, "") = "Inactive", "Yes", "No")</f>
        <v>No</v>
      </c>
      <c r="D2577" s="14" t="s">
        <v>38</v>
      </c>
      <c r="E2577" s="51">
        <v>45427</v>
      </c>
      <c r="F2577" s="14">
        <v>2</v>
      </c>
      <c r="G2577" s="17">
        <v>2341.2800000000002</v>
      </c>
      <c r="H2577" s="27">
        <v>1870.34</v>
      </c>
      <c r="I2577">
        <f>YEAR(Table1[[#This Row],[Date]])</f>
        <v>2024</v>
      </c>
      <c r="J2577" t="str">
        <f>"Q" &amp; ROUNDUP(MONTH(Table1[[#This Row],[Date]])/3, 0) &amp; "'" &amp; RIGHT(YEAR(Table1[[#This Row],[Date]]), 2)</f>
        <v>Q2'24</v>
      </c>
      <c r="K2577" t="str">
        <f>VLOOKUP(Table1[[#This Row],[Store ID]],Table3[[Store ID]:[City]],4,FALSE)</f>
        <v>Los Angeles</v>
      </c>
      <c r="L2577" t="str">
        <f>VLOOKUP(Table1[[#This Row],[Product Code]],Table4[[Product Code]:[Brand]],5,FALSE)</f>
        <v>HP</v>
      </c>
      <c r="M2577" t="str">
        <f>VLOOKUP(Table1[[#This Row],[Product Code]],Table4[[Product Code]:[Product Category]],3,FALSE)</f>
        <v>Gaming Consoles</v>
      </c>
      <c r="N2577" t="str">
        <f>_xlfn.XLOOKUP(Table1[[#This Row],[Product Code]],Table4[Product Code],Table4[Subcategory])</f>
        <v>Game Consoles</v>
      </c>
    </row>
    <row r="2578" spans="2:14" x14ac:dyDescent="0.3">
      <c r="B2578" s="26" t="s">
        <v>14</v>
      </c>
      <c r="C2578" s="26" t="str">
        <f>IF(_xlfn.XLOOKUP(TRIM(Table1[[#This Row],[Store ID]]), 'Stores Details'!B2580:B2599, 'Stores Details'!G2580:G2599, "") = "Inactive", "Yes", "No")</f>
        <v>No</v>
      </c>
      <c r="D2578" s="14" t="s">
        <v>64</v>
      </c>
      <c r="E2578" s="51">
        <v>45199</v>
      </c>
      <c r="F2578" s="14">
        <v>17</v>
      </c>
      <c r="G2578" s="17">
        <v>5799.89</v>
      </c>
      <c r="H2578" s="27">
        <v>3458.99</v>
      </c>
      <c r="I2578">
        <f>YEAR(Table1[[#This Row],[Date]])</f>
        <v>2023</v>
      </c>
      <c r="J2578" t="str">
        <f>"Q" &amp; ROUNDUP(MONTH(Table1[[#This Row],[Date]])/3, 0) &amp; "'" &amp; RIGHT(YEAR(Table1[[#This Row],[Date]]), 2)</f>
        <v>Q3'23</v>
      </c>
      <c r="K2578" t="str">
        <f>VLOOKUP(Table1[[#This Row],[Store ID]],Table3[[Store ID]:[City]],4,FALSE)</f>
        <v>Los Angeles</v>
      </c>
      <c r="L2578" t="str">
        <f>VLOOKUP(Table1[[#This Row],[Product Code]],Table4[[Product Code]:[Brand]],5,FALSE)</f>
        <v>VoltEdge</v>
      </c>
      <c r="M2578" t="str">
        <f>VLOOKUP(Table1[[#This Row],[Product Code]],Table4[[Product Code]:[Product Category]],3,FALSE)</f>
        <v>Accessories</v>
      </c>
      <c r="N2578" t="str">
        <f>_xlfn.XLOOKUP(Table1[[#This Row],[Product Code]],Table4[Product Code],Table4[Subcategory])</f>
        <v>Keyboards</v>
      </c>
    </row>
    <row r="2579" spans="2:14" x14ac:dyDescent="0.3">
      <c r="B2579" s="26" t="s">
        <v>18</v>
      </c>
      <c r="C2579" s="26" t="str">
        <f>IF(_xlfn.XLOOKUP(TRIM(Table1[[#This Row],[Store ID]]), 'Stores Details'!B2581:B2600, 'Stores Details'!G2581:G2600, "") = "Inactive", "Yes", "No")</f>
        <v>No</v>
      </c>
      <c r="D2579" s="14" t="s">
        <v>43</v>
      </c>
      <c r="E2579" s="51">
        <v>45410</v>
      </c>
      <c r="F2579" s="14">
        <v>17</v>
      </c>
      <c r="G2579" s="17">
        <v>22628.19</v>
      </c>
      <c r="H2579" s="27">
        <v>13899.54</v>
      </c>
      <c r="I2579">
        <f>YEAR(Table1[[#This Row],[Date]])</f>
        <v>2024</v>
      </c>
      <c r="J2579" t="str">
        <f>"Q" &amp; ROUNDUP(MONTH(Table1[[#This Row],[Date]])/3, 0) &amp; "'" &amp; RIGHT(YEAR(Table1[[#This Row],[Date]]), 2)</f>
        <v>Q2'24</v>
      </c>
      <c r="K2579" t="str">
        <f>VLOOKUP(Table1[[#This Row],[Store ID]],Table3[[Store ID]:[City]],4,FALSE)</f>
        <v>Minneapolis</v>
      </c>
      <c r="L2579" t="str">
        <f>VLOOKUP(Table1[[#This Row],[Product Code]],Table4[[Product Code]:[Brand]],5,FALSE)</f>
        <v>Apple</v>
      </c>
      <c r="M2579" t="str">
        <f>VLOOKUP(Table1[[#This Row],[Product Code]],Table4[[Product Code]:[Product Category]],3,FALSE)</f>
        <v>Smart Gadgets</v>
      </c>
      <c r="N2579" t="str">
        <f>_xlfn.XLOOKUP(Table1[[#This Row],[Product Code]],Table4[Product Code],Table4[Subcategory])</f>
        <v>Smartwatches</v>
      </c>
    </row>
    <row r="2580" spans="2:14" x14ac:dyDescent="0.3">
      <c r="B2580" s="26" t="s">
        <v>22</v>
      </c>
      <c r="C2580" s="26" t="str">
        <f>IF(_xlfn.XLOOKUP(TRIM(Table1[[#This Row],[Store ID]]), 'Stores Details'!B2582:B2601, 'Stores Details'!G2582:G2601, "") = "Inactive", "Yes", "No")</f>
        <v>No</v>
      </c>
      <c r="D2580" s="14" t="s">
        <v>58</v>
      </c>
      <c r="E2580" s="51">
        <v>45130</v>
      </c>
      <c r="F2580" s="14">
        <v>12</v>
      </c>
      <c r="G2580" s="17">
        <v>10536.84</v>
      </c>
      <c r="H2580" s="27">
        <v>7259.64</v>
      </c>
      <c r="I2580">
        <f>YEAR(Table1[[#This Row],[Date]])</f>
        <v>2023</v>
      </c>
      <c r="J2580" t="str">
        <f>"Q" &amp; ROUNDUP(MONTH(Table1[[#This Row],[Date]])/3, 0) &amp; "'" &amp; RIGHT(YEAR(Table1[[#This Row],[Date]]), 2)</f>
        <v>Q3'23</v>
      </c>
      <c r="K2580" t="str">
        <f>VLOOKUP(Table1[[#This Row],[Store ID]],Table3[[Store ID]:[City]],4,FALSE)</f>
        <v>Detroit</v>
      </c>
      <c r="L2580" t="str">
        <f>VLOOKUP(Table1[[#This Row],[Product Code]],Table4[[Product Code]:[Brand]],5,FALSE)</f>
        <v>Sony</v>
      </c>
      <c r="M2580" t="str">
        <f>VLOOKUP(Table1[[#This Row],[Product Code]],Table4[[Product Code]:[Product Category]],3,FALSE)</f>
        <v>Accessories</v>
      </c>
      <c r="N2580" t="str">
        <f>_xlfn.XLOOKUP(Table1[[#This Row],[Product Code]],Table4[Product Code],Table4[Subcategory])</f>
        <v>Chargers</v>
      </c>
    </row>
    <row r="2581" spans="2:14" x14ac:dyDescent="0.3">
      <c r="B2581" s="26" t="s">
        <v>29</v>
      </c>
      <c r="C2581" s="26" t="str">
        <f>IF(_xlfn.XLOOKUP(TRIM(Table1[[#This Row],[Store ID]]), 'Stores Details'!B2583:B2602, 'Stores Details'!G2583:G2602, "") = "Inactive", "Yes", "No")</f>
        <v>No</v>
      </c>
      <c r="D2581" s="14" t="s">
        <v>41</v>
      </c>
      <c r="E2581" s="51">
        <v>45444</v>
      </c>
      <c r="F2581" s="14">
        <v>1</v>
      </c>
      <c r="G2581" s="17">
        <v>480.7</v>
      </c>
      <c r="H2581" s="27">
        <v>301.94</v>
      </c>
      <c r="I2581">
        <f>YEAR(Table1[[#This Row],[Date]])</f>
        <v>2024</v>
      </c>
      <c r="J2581" t="str">
        <f>"Q" &amp; ROUNDUP(MONTH(Table1[[#This Row],[Date]])/3, 0) &amp; "'" &amp; RIGHT(YEAR(Table1[[#This Row],[Date]]), 2)</f>
        <v>Q2'24</v>
      </c>
      <c r="K2581" t="str">
        <f>VLOOKUP(Table1[[#This Row],[Store ID]],Table3[[Store ID]:[City]],4,FALSE)</f>
        <v>Kansas City</v>
      </c>
      <c r="L2581" t="str">
        <f>VLOOKUP(Table1[[#This Row],[Product Code]],Table4[[Product Code]:[Brand]],5,FALSE)</f>
        <v>VoltEdge</v>
      </c>
      <c r="M2581" t="str">
        <f>VLOOKUP(Table1[[#This Row],[Product Code]],Table4[[Product Code]:[Product Category]],3,FALSE)</f>
        <v>Laptops</v>
      </c>
      <c r="N2581" t="str">
        <f>_xlfn.XLOOKUP(Table1[[#This Row],[Product Code]],Table4[Product Code],Table4[Subcategory])</f>
        <v>Gaming Laptops</v>
      </c>
    </row>
    <row r="2582" spans="2:14" x14ac:dyDescent="0.3">
      <c r="B2582" s="26" t="s">
        <v>14</v>
      </c>
      <c r="C2582" s="26" t="str">
        <f>IF(_xlfn.XLOOKUP(TRIM(Table1[[#This Row],[Store ID]]), 'Stores Details'!B2584:B2603, 'Stores Details'!G2584:G2603, "") = "Inactive", "Yes", "No")</f>
        <v>No</v>
      </c>
      <c r="D2582" s="14" t="s">
        <v>76</v>
      </c>
      <c r="E2582" s="51">
        <v>44980</v>
      </c>
      <c r="F2582" s="14">
        <v>18</v>
      </c>
      <c r="G2582" s="17">
        <v>4111.74</v>
      </c>
      <c r="H2582" s="27">
        <v>3286.08</v>
      </c>
      <c r="I2582">
        <f>YEAR(Table1[[#This Row],[Date]])</f>
        <v>2023</v>
      </c>
      <c r="J2582" t="str">
        <f>"Q" &amp; ROUNDUP(MONTH(Table1[[#This Row],[Date]])/3, 0) &amp; "'" &amp; RIGHT(YEAR(Table1[[#This Row],[Date]]), 2)</f>
        <v>Q1'23</v>
      </c>
      <c r="K2582" t="str">
        <f>VLOOKUP(Table1[[#This Row],[Store ID]],Table3[[Store ID]:[City]],4,FALSE)</f>
        <v>Los Angeles</v>
      </c>
      <c r="L2582" t="str">
        <f>VLOOKUP(Table1[[#This Row],[Product Code]],Table4[[Product Code]:[Brand]],5,FALSE)</f>
        <v>ASUS</v>
      </c>
      <c r="M2582" t="str">
        <f>VLOOKUP(Table1[[#This Row],[Product Code]],Table4[[Product Code]:[Product Category]],3,FALSE)</f>
        <v>Laptops</v>
      </c>
      <c r="N2582" t="str">
        <f>_xlfn.XLOOKUP(Table1[[#This Row],[Product Code]],Table4[Product Code],Table4[Subcategory])</f>
        <v>Ultrabooks</v>
      </c>
    </row>
    <row r="2583" spans="2:14" x14ac:dyDescent="0.3">
      <c r="B2583" s="26" t="s">
        <v>23</v>
      </c>
      <c r="C2583" s="26" t="str">
        <f>IF(_xlfn.XLOOKUP(TRIM(Table1[[#This Row],[Store ID]]), 'Stores Details'!B2585:B2604, 'Stores Details'!G2585:G2604, "") = "Inactive", "Yes", "No")</f>
        <v>No</v>
      </c>
      <c r="D2583" s="14" t="s">
        <v>47</v>
      </c>
      <c r="E2583" s="51">
        <v>45330</v>
      </c>
      <c r="F2583" s="14">
        <v>23</v>
      </c>
      <c r="G2583" s="17">
        <v>30618.29</v>
      </c>
      <c r="H2583" s="27">
        <v>19106.330000000002</v>
      </c>
      <c r="I2583">
        <f>YEAR(Table1[[#This Row],[Date]])</f>
        <v>2024</v>
      </c>
      <c r="J2583" t="str">
        <f>"Q" &amp; ROUNDUP(MONTH(Table1[[#This Row],[Date]])/3, 0) &amp; "'" &amp; RIGHT(YEAR(Table1[[#This Row],[Date]]), 2)</f>
        <v>Q1'24</v>
      </c>
      <c r="K2583" t="str">
        <f>VLOOKUP(Table1[[#This Row],[Store ID]],Table3[[Store ID]:[City]],4,FALSE)</f>
        <v>San Francisco</v>
      </c>
      <c r="L2583" t="str">
        <f>VLOOKUP(Table1[[#This Row],[Product Code]],Table4[[Product Code]:[Brand]],5,FALSE)</f>
        <v>Sony</v>
      </c>
      <c r="M2583" t="str">
        <f>VLOOKUP(Table1[[#This Row],[Product Code]],Table4[[Product Code]:[Product Category]],3,FALSE)</f>
        <v>Accessories</v>
      </c>
      <c r="N2583" t="str">
        <f>_xlfn.XLOOKUP(Table1[[#This Row],[Product Code]],Table4[Product Code],Table4[Subcategory])</f>
        <v>Keyboards</v>
      </c>
    </row>
    <row r="2584" spans="2:14" x14ac:dyDescent="0.3">
      <c r="B2584" s="26" t="s">
        <v>19</v>
      </c>
      <c r="C2584" s="26" t="str">
        <f>IF(_xlfn.XLOOKUP(TRIM(Table1[[#This Row],[Store ID]]), 'Stores Details'!B2586:B2605, 'Stores Details'!G2586:G2605, "") = "Inactive", "Yes", "No")</f>
        <v>No</v>
      </c>
      <c r="D2584" s="14" t="s">
        <v>61</v>
      </c>
      <c r="E2584" s="51">
        <v>45001</v>
      </c>
      <c r="F2584" s="14">
        <v>30</v>
      </c>
      <c r="G2584" s="17">
        <v>10632.6</v>
      </c>
      <c r="H2584" s="27">
        <v>7591.8</v>
      </c>
      <c r="I2584">
        <f>YEAR(Table1[[#This Row],[Date]])</f>
        <v>2023</v>
      </c>
      <c r="J2584" t="str">
        <f>"Q" &amp; ROUNDUP(MONTH(Table1[[#This Row],[Date]])/3, 0) &amp; "'" &amp; RIGHT(YEAR(Table1[[#This Row],[Date]]), 2)</f>
        <v>Q1'23</v>
      </c>
      <c r="K2584" t="str">
        <f>VLOOKUP(Table1[[#This Row],[Store ID]],Table3[[Store ID]:[City]],4,FALSE)</f>
        <v>Honolulu</v>
      </c>
      <c r="L2584" t="str">
        <f>VLOOKUP(Table1[[#This Row],[Product Code]],Table4[[Product Code]:[Brand]],5,FALSE)</f>
        <v>VoltEdge</v>
      </c>
      <c r="M2584" t="str">
        <f>VLOOKUP(Table1[[#This Row],[Product Code]],Table4[[Product Code]:[Product Category]],3,FALSE)</f>
        <v>Headphones</v>
      </c>
      <c r="N2584" t="str">
        <f>_xlfn.XLOOKUP(Table1[[#This Row],[Product Code]],Table4[Product Code],Table4[Subcategory])</f>
        <v>Wired Headphones</v>
      </c>
    </row>
    <row r="2585" spans="2:14" x14ac:dyDescent="0.3">
      <c r="B2585" s="26" t="s">
        <v>17</v>
      </c>
      <c r="C2585" s="26" t="str">
        <f>IF(_xlfn.XLOOKUP(TRIM(Table1[[#This Row],[Store ID]]), 'Stores Details'!B2587:B2606, 'Stores Details'!G2587:G2606, "") = "Inactive", "Yes", "No")</f>
        <v>No</v>
      </c>
      <c r="D2585" s="14" t="s">
        <v>35</v>
      </c>
      <c r="E2585" s="51">
        <v>45372</v>
      </c>
      <c r="F2585" s="14">
        <v>16</v>
      </c>
      <c r="G2585" s="17">
        <v>6386.56</v>
      </c>
      <c r="H2585" s="27">
        <v>4826.24</v>
      </c>
      <c r="I2585">
        <f>YEAR(Table1[[#This Row],[Date]])</f>
        <v>2024</v>
      </c>
      <c r="J2585" t="str">
        <f>"Q" &amp; ROUNDUP(MONTH(Table1[[#This Row],[Date]])/3, 0) &amp; "'" &amp; RIGHT(YEAR(Table1[[#This Row],[Date]]), 2)</f>
        <v>Q1'24</v>
      </c>
      <c r="K2585" t="str">
        <f>VLOOKUP(Table1[[#This Row],[Store ID]],Table3[[Store ID]:[City]],4,FALSE)</f>
        <v>Richmond</v>
      </c>
      <c r="L2585" t="str">
        <f>VLOOKUP(Table1[[#This Row],[Product Code]],Table4[[Product Code]:[Brand]],5,FALSE)</f>
        <v>Dell</v>
      </c>
      <c r="M2585" t="str">
        <f>VLOOKUP(Table1[[#This Row],[Product Code]],Table4[[Product Code]:[Product Category]],3,FALSE)</f>
        <v>Smart Gadgets</v>
      </c>
      <c r="N2585" t="str">
        <f>_xlfn.XLOOKUP(Table1[[#This Row],[Product Code]],Table4[Product Code],Table4[Subcategory])</f>
        <v>Streaming Devices</v>
      </c>
    </row>
    <row r="2586" spans="2:14" x14ac:dyDescent="0.3">
      <c r="B2586" s="26" t="s">
        <v>22</v>
      </c>
      <c r="C2586" s="26" t="str">
        <f>IF(_xlfn.XLOOKUP(TRIM(Table1[[#This Row],[Store ID]]), 'Stores Details'!B2588:B2607, 'Stores Details'!G2588:G2607, "") = "Inactive", "Yes", "No")</f>
        <v>No</v>
      </c>
      <c r="D2586" s="14" t="s">
        <v>42</v>
      </c>
      <c r="E2586" s="51">
        <v>45390</v>
      </c>
      <c r="F2586" s="14">
        <v>7</v>
      </c>
      <c r="G2586" s="17">
        <v>8929.2699999999986</v>
      </c>
      <c r="H2586" s="27">
        <v>5567.73</v>
      </c>
      <c r="I2586">
        <f>YEAR(Table1[[#This Row],[Date]])</f>
        <v>2024</v>
      </c>
      <c r="J2586" t="str">
        <f>"Q" &amp; ROUNDUP(MONTH(Table1[[#This Row],[Date]])/3, 0) &amp; "'" &amp; RIGHT(YEAR(Table1[[#This Row],[Date]]), 2)</f>
        <v>Q2'24</v>
      </c>
      <c r="K2586" t="str">
        <f>VLOOKUP(Table1[[#This Row],[Store ID]],Table3[[Store ID]:[City]],4,FALSE)</f>
        <v>Detroit</v>
      </c>
      <c r="L2586" t="str">
        <f>VLOOKUP(Table1[[#This Row],[Product Code]],Table4[[Product Code]:[Brand]],5,FALSE)</f>
        <v>Dell</v>
      </c>
      <c r="M2586" t="str">
        <f>VLOOKUP(Table1[[#This Row],[Product Code]],Table4[[Product Code]:[Product Category]],3,FALSE)</f>
        <v>Headphones</v>
      </c>
      <c r="N2586" t="str">
        <f>_xlfn.XLOOKUP(Table1[[#This Row],[Product Code]],Table4[Product Code],Table4[Subcategory])</f>
        <v>Wired Headphones</v>
      </c>
    </row>
    <row r="2587" spans="2:14" x14ac:dyDescent="0.3">
      <c r="B2587" s="26" t="s">
        <v>26</v>
      </c>
      <c r="C2587" s="26" t="str">
        <f>IF(_xlfn.XLOOKUP(TRIM(Table1[[#This Row],[Store ID]]), 'Stores Details'!B2589:B2608, 'Stores Details'!G2589:G2608, "") = "Inactive", "Yes", "No")</f>
        <v>No</v>
      </c>
      <c r="D2587" s="14" t="s">
        <v>44</v>
      </c>
      <c r="E2587" s="51">
        <v>45509</v>
      </c>
      <c r="F2587" s="14">
        <v>6</v>
      </c>
      <c r="G2587" s="17">
        <v>5682.2999999999993</v>
      </c>
      <c r="H2587" s="27">
        <v>4004.2799999999997</v>
      </c>
      <c r="I2587">
        <f>YEAR(Table1[[#This Row],[Date]])</f>
        <v>2024</v>
      </c>
      <c r="J2587" t="str">
        <f>"Q" &amp; ROUNDUP(MONTH(Table1[[#This Row],[Date]])/3, 0) &amp; "'" &amp; RIGHT(YEAR(Table1[[#This Row],[Date]]), 2)</f>
        <v>Q3'24</v>
      </c>
      <c r="K2587" t="str">
        <f>VLOOKUP(Table1[[#This Row],[Store ID]],Table3[[Store ID]:[City]],4,FALSE)</f>
        <v>Philadelphia</v>
      </c>
      <c r="L2587" t="str">
        <f>VLOOKUP(Table1[[#This Row],[Product Code]],Table4[[Product Code]:[Brand]],5,FALSE)</f>
        <v>Bose</v>
      </c>
      <c r="M2587" t="str">
        <f>VLOOKUP(Table1[[#This Row],[Product Code]],Table4[[Product Code]:[Product Category]],3,FALSE)</f>
        <v>Accessories</v>
      </c>
      <c r="N2587" t="str">
        <f>_xlfn.XLOOKUP(Table1[[#This Row],[Product Code]],Table4[Product Code],Table4[Subcategory])</f>
        <v>Keyboards</v>
      </c>
    </row>
    <row r="2588" spans="2:14" x14ac:dyDescent="0.3">
      <c r="B2588" s="26" t="s">
        <v>24</v>
      </c>
      <c r="C2588" s="26" t="str">
        <f>IF(_xlfn.XLOOKUP(TRIM(Table1[[#This Row],[Store ID]]), 'Stores Details'!B2590:B2609, 'Stores Details'!G2590:G2609, "") = "Inactive", "Yes", "No")</f>
        <v>No</v>
      </c>
      <c r="D2588" s="14" t="s">
        <v>36</v>
      </c>
      <c r="E2588" s="51">
        <v>45405</v>
      </c>
      <c r="F2588" s="14">
        <v>8</v>
      </c>
      <c r="G2588" s="17">
        <v>5839.84</v>
      </c>
      <c r="H2588" s="27">
        <v>4711.92</v>
      </c>
      <c r="I2588">
        <f>YEAR(Table1[[#This Row],[Date]])</f>
        <v>2024</v>
      </c>
      <c r="J2588" t="str">
        <f>"Q" &amp; ROUNDUP(MONTH(Table1[[#This Row],[Date]])/3, 0) &amp; "'" &amp; RIGHT(YEAR(Table1[[#This Row],[Date]]), 2)</f>
        <v>Q2'24</v>
      </c>
      <c r="K2588" t="str">
        <f>VLOOKUP(Table1[[#This Row],[Store ID]],Table3[[Store ID]:[City]],4,FALSE)</f>
        <v>Atlanta</v>
      </c>
      <c r="L2588" t="str">
        <f>VLOOKUP(Table1[[#This Row],[Product Code]],Table4[[Product Code]:[Brand]],5,FALSE)</f>
        <v>VoltEdge</v>
      </c>
      <c r="M2588" t="str">
        <f>VLOOKUP(Table1[[#This Row],[Product Code]],Table4[[Product Code]:[Product Category]],3,FALSE)</f>
        <v>Gaming Consoles</v>
      </c>
      <c r="N2588" t="str">
        <f>_xlfn.XLOOKUP(Table1[[#This Row],[Product Code]],Table4[Product Code],Table4[Subcategory])</f>
        <v>VR Headsets</v>
      </c>
    </row>
    <row r="2589" spans="2:14" x14ac:dyDescent="0.3">
      <c r="B2589" s="26" t="s">
        <v>17</v>
      </c>
      <c r="C2589" s="26" t="str">
        <f>IF(_xlfn.XLOOKUP(TRIM(Table1[[#This Row],[Store ID]]), 'Stores Details'!B2591:B2610, 'Stores Details'!G2591:G2610, "") = "Inactive", "Yes", "No")</f>
        <v>No</v>
      </c>
      <c r="D2589" s="14" t="s">
        <v>62</v>
      </c>
      <c r="E2589" s="51">
        <v>45324</v>
      </c>
      <c r="F2589" s="14">
        <v>26</v>
      </c>
      <c r="G2589" s="17">
        <v>16978</v>
      </c>
      <c r="H2589" s="27">
        <v>12717.9</v>
      </c>
      <c r="I2589">
        <f>YEAR(Table1[[#This Row],[Date]])</f>
        <v>2024</v>
      </c>
      <c r="J2589" t="str">
        <f>"Q" &amp; ROUNDUP(MONTH(Table1[[#This Row],[Date]])/3, 0) &amp; "'" &amp; RIGHT(YEAR(Table1[[#This Row],[Date]]), 2)</f>
        <v>Q1'24</v>
      </c>
      <c r="K2589" t="str">
        <f>VLOOKUP(Table1[[#This Row],[Store ID]],Table3[[Store ID]:[City]],4,FALSE)</f>
        <v>Richmond</v>
      </c>
      <c r="L2589" t="str">
        <f>VLOOKUP(Table1[[#This Row],[Product Code]],Table4[[Product Code]:[Brand]],5,FALSE)</f>
        <v>ASUS</v>
      </c>
      <c r="M2589" t="str">
        <f>VLOOKUP(Table1[[#This Row],[Product Code]],Table4[[Product Code]:[Product Category]],3,FALSE)</f>
        <v>Laptops</v>
      </c>
      <c r="N2589" t="str">
        <f>_xlfn.XLOOKUP(Table1[[#This Row],[Product Code]],Table4[Product Code],Table4[Subcategory])</f>
        <v>Gaming Laptops</v>
      </c>
    </row>
    <row r="2590" spans="2:14" x14ac:dyDescent="0.3">
      <c r="B2590" s="26" t="s">
        <v>23</v>
      </c>
      <c r="C2590" s="26" t="str">
        <f>IF(_xlfn.XLOOKUP(TRIM(Table1[[#This Row],[Store ID]]), 'Stores Details'!B2592:B2611, 'Stores Details'!G2592:G2611, "") = "Inactive", "Yes", "No")</f>
        <v>No</v>
      </c>
      <c r="D2590" s="14" t="s">
        <v>55</v>
      </c>
      <c r="E2590" s="51">
        <v>45213</v>
      </c>
      <c r="F2590" s="14">
        <v>34</v>
      </c>
      <c r="G2590" s="17">
        <v>35825.46</v>
      </c>
      <c r="H2590" s="27">
        <v>22187.38</v>
      </c>
      <c r="I2590">
        <f>YEAR(Table1[[#This Row],[Date]])</f>
        <v>2023</v>
      </c>
      <c r="J2590" t="str">
        <f>"Q" &amp; ROUNDUP(MONTH(Table1[[#This Row],[Date]])/3, 0) &amp; "'" &amp; RIGHT(YEAR(Table1[[#This Row],[Date]]), 2)</f>
        <v>Q4'23</v>
      </c>
      <c r="K2590" t="str">
        <f>VLOOKUP(Table1[[#This Row],[Store ID]],Table3[[Store ID]:[City]],4,FALSE)</f>
        <v>San Francisco</v>
      </c>
      <c r="L2590" t="str">
        <f>VLOOKUP(Table1[[#This Row],[Product Code]],Table4[[Product Code]:[Brand]],5,FALSE)</f>
        <v>Sony</v>
      </c>
      <c r="M2590" t="str">
        <f>VLOOKUP(Table1[[#This Row],[Product Code]],Table4[[Product Code]:[Product Category]],3,FALSE)</f>
        <v>Smart Gadgets</v>
      </c>
      <c r="N2590" t="str">
        <f>_xlfn.XLOOKUP(Table1[[#This Row],[Product Code]],Table4[Product Code],Table4[Subcategory])</f>
        <v>Fitness Bands</v>
      </c>
    </row>
    <row r="2591" spans="2:14" x14ac:dyDescent="0.3">
      <c r="B2591" s="26" t="s">
        <v>23</v>
      </c>
      <c r="C2591" s="26" t="str">
        <f>IF(_xlfn.XLOOKUP(TRIM(Table1[[#This Row],[Store ID]]), 'Stores Details'!B2593:B2612, 'Stores Details'!G2593:G2612, "") = "Inactive", "Yes", "No")</f>
        <v>No</v>
      </c>
      <c r="D2591" s="14" t="s">
        <v>32</v>
      </c>
      <c r="E2591" s="51">
        <v>45350</v>
      </c>
      <c r="F2591" s="14">
        <v>28</v>
      </c>
      <c r="G2591" s="17">
        <v>5123.4399999999996</v>
      </c>
      <c r="H2591" s="27">
        <v>3892.2799999999997</v>
      </c>
      <c r="I2591">
        <f>YEAR(Table1[[#This Row],[Date]])</f>
        <v>2024</v>
      </c>
      <c r="J2591" t="str">
        <f>"Q" &amp; ROUNDUP(MONTH(Table1[[#This Row],[Date]])/3, 0) &amp; "'" &amp; RIGHT(YEAR(Table1[[#This Row],[Date]]), 2)</f>
        <v>Q1'24</v>
      </c>
      <c r="K2591" t="str">
        <f>VLOOKUP(Table1[[#This Row],[Store ID]],Table3[[Store ID]:[City]],4,FALSE)</f>
        <v>San Francisco</v>
      </c>
      <c r="L2591" t="str">
        <f>VLOOKUP(Table1[[#This Row],[Product Code]],Table4[[Product Code]:[Brand]],5,FALSE)</f>
        <v>Sony</v>
      </c>
      <c r="M2591" t="str">
        <f>VLOOKUP(Table1[[#This Row],[Product Code]],Table4[[Product Code]:[Product Category]],3,FALSE)</f>
        <v>Accessories</v>
      </c>
      <c r="N2591" t="str">
        <f>_xlfn.XLOOKUP(Table1[[#This Row],[Product Code]],Table4[Product Code],Table4[Subcategory])</f>
        <v>Chargers</v>
      </c>
    </row>
    <row r="2592" spans="2:14" x14ac:dyDescent="0.3">
      <c r="B2592" s="26" t="s">
        <v>29</v>
      </c>
      <c r="C2592" s="26" t="str">
        <f>IF(_xlfn.XLOOKUP(TRIM(Table1[[#This Row],[Store ID]]), 'Stores Details'!B2594:B2613, 'Stores Details'!G2594:G2613, "") = "Inactive", "Yes", "No")</f>
        <v>No</v>
      </c>
      <c r="D2592" s="14" t="s">
        <v>62</v>
      </c>
      <c r="E2592" s="51">
        <v>45606</v>
      </c>
      <c r="F2592" s="14">
        <v>24</v>
      </c>
      <c r="G2592" s="17">
        <v>15672</v>
      </c>
      <c r="H2592" s="27">
        <v>11739.599999999999</v>
      </c>
      <c r="I2592">
        <f>YEAR(Table1[[#This Row],[Date]])</f>
        <v>2024</v>
      </c>
      <c r="J2592" t="str">
        <f>"Q" &amp; ROUNDUP(MONTH(Table1[[#This Row],[Date]])/3, 0) &amp; "'" &amp; RIGHT(YEAR(Table1[[#This Row],[Date]]), 2)</f>
        <v>Q4'24</v>
      </c>
      <c r="K2592" t="str">
        <f>VLOOKUP(Table1[[#This Row],[Store ID]],Table3[[Store ID]:[City]],4,FALSE)</f>
        <v>Kansas City</v>
      </c>
      <c r="L2592" t="str">
        <f>VLOOKUP(Table1[[#This Row],[Product Code]],Table4[[Product Code]:[Brand]],5,FALSE)</f>
        <v>ASUS</v>
      </c>
      <c r="M2592" t="str">
        <f>VLOOKUP(Table1[[#This Row],[Product Code]],Table4[[Product Code]:[Product Category]],3,FALSE)</f>
        <v>Laptops</v>
      </c>
      <c r="N2592" t="str">
        <f>_xlfn.XLOOKUP(Table1[[#This Row],[Product Code]],Table4[Product Code],Table4[Subcategory])</f>
        <v>Gaming Laptops</v>
      </c>
    </row>
    <row r="2593" spans="2:14" x14ac:dyDescent="0.3">
      <c r="B2593" s="26" t="s">
        <v>23</v>
      </c>
      <c r="C2593" s="26" t="str">
        <f>IF(_xlfn.XLOOKUP(TRIM(Table1[[#This Row],[Store ID]]), 'Stores Details'!B2595:B2614, 'Stores Details'!G2595:G2614, "") = "Inactive", "Yes", "No")</f>
        <v>No</v>
      </c>
      <c r="D2593" s="14" t="s">
        <v>47</v>
      </c>
      <c r="E2593" s="51">
        <v>45465</v>
      </c>
      <c r="F2593" s="14">
        <v>2</v>
      </c>
      <c r="G2593" s="17">
        <v>2662.46</v>
      </c>
      <c r="H2593" s="27">
        <v>1661.42</v>
      </c>
      <c r="I2593">
        <f>YEAR(Table1[[#This Row],[Date]])</f>
        <v>2024</v>
      </c>
      <c r="J2593" t="str">
        <f>"Q" &amp; ROUNDUP(MONTH(Table1[[#This Row],[Date]])/3, 0) &amp; "'" &amp; RIGHT(YEAR(Table1[[#This Row],[Date]]), 2)</f>
        <v>Q2'24</v>
      </c>
      <c r="K2593" t="str">
        <f>VLOOKUP(Table1[[#This Row],[Store ID]],Table3[[Store ID]:[City]],4,FALSE)</f>
        <v>San Francisco</v>
      </c>
      <c r="L2593" t="str">
        <f>VLOOKUP(Table1[[#This Row],[Product Code]],Table4[[Product Code]:[Brand]],5,FALSE)</f>
        <v>Sony</v>
      </c>
      <c r="M2593" t="str">
        <f>VLOOKUP(Table1[[#This Row],[Product Code]],Table4[[Product Code]:[Product Category]],3,FALSE)</f>
        <v>Accessories</v>
      </c>
      <c r="N2593" t="str">
        <f>_xlfn.XLOOKUP(Table1[[#This Row],[Product Code]],Table4[Product Code],Table4[Subcategory])</f>
        <v>Keyboards</v>
      </c>
    </row>
    <row r="2594" spans="2:14" x14ac:dyDescent="0.3">
      <c r="B2594" s="26" t="s">
        <v>30</v>
      </c>
      <c r="C2594" s="26" t="str">
        <f>IF(_xlfn.XLOOKUP(TRIM(Table1[[#This Row],[Store ID]]), 'Stores Details'!B2596:B2615, 'Stores Details'!G2596:G2615, "") = "Inactive", "Yes", "No")</f>
        <v>No</v>
      </c>
      <c r="D2594" s="14" t="s">
        <v>34</v>
      </c>
      <c r="E2594" s="51">
        <v>45617</v>
      </c>
      <c r="F2594" s="14">
        <v>26</v>
      </c>
      <c r="G2594" s="17">
        <v>8401.9</v>
      </c>
      <c r="H2594" s="27">
        <v>5196.3600000000006</v>
      </c>
      <c r="I2594">
        <f>YEAR(Table1[[#This Row],[Date]])</f>
        <v>2024</v>
      </c>
      <c r="J2594" t="str">
        <f>"Q" &amp; ROUNDUP(MONTH(Table1[[#This Row],[Date]])/3, 0) &amp; "'" &amp; RIGHT(YEAR(Table1[[#This Row],[Date]]), 2)</f>
        <v>Q4'24</v>
      </c>
      <c r="K2594" t="str">
        <f>VLOOKUP(Table1[[#This Row],[Store ID]],Table3[[Store ID]:[City]],4,FALSE)</f>
        <v>Nashville</v>
      </c>
      <c r="L2594" t="str">
        <f>VLOOKUP(Table1[[#This Row],[Product Code]],Table4[[Product Code]:[Brand]],5,FALSE)</f>
        <v>Samsung</v>
      </c>
      <c r="M2594" t="str">
        <f>VLOOKUP(Table1[[#This Row],[Product Code]],Table4[[Product Code]:[Product Category]],3,FALSE)</f>
        <v>Gaming Consoles</v>
      </c>
      <c r="N2594" t="str">
        <f>_xlfn.XLOOKUP(Table1[[#This Row],[Product Code]],Table4[Product Code],Table4[Subcategory])</f>
        <v>Game Consoles</v>
      </c>
    </row>
    <row r="2595" spans="2:14" x14ac:dyDescent="0.3">
      <c r="B2595" s="26" t="s">
        <v>26</v>
      </c>
      <c r="C2595" s="26" t="str">
        <f>IF(_xlfn.XLOOKUP(TRIM(Table1[[#This Row],[Store ID]]), 'Stores Details'!B2597:B2616, 'Stores Details'!G2597:G2616, "") = "Inactive", "Yes", "No")</f>
        <v>No</v>
      </c>
      <c r="D2595" s="14" t="s">
        <v>43</v>
      </c>
      <c r="E2595" s="51">
        <v>45457</v>
      </c>
      <c r="F2595" s="14">
        <v>15</v>
      </c>
      <c r="G2595" s="17">
        <v>19966.05</v>
      </c>
      <c r="H2595" s="27">
        <v>12264.3</v>
      </c>
      <c r="I2595">
        <f>YEAR(Table1[[#This Row],[Date]])</f>
        <v>2024</v>
      </c>
      <c r="J2595" t="str">
        <f>"Q" &amp; ROUNDUP(MONTH(Table1[[#This Row],[Date]])/3, 0) &amp; "'" &amp; RIGHT(YEAR(Table1[[#This Row],[Date]]), 2)</f>
        <v>Q2'24</v>
      </c>
      <c r="K2595" t="str">
        <f>VLOOKUP(Table1[[#This Row],[Store ID]],Table3[[Store ID]:[City]],4,FALSE)</f>
        <v>Philadelphia</v>
      </c>
      <c r="L2595" t="str">
        <f>VLOOKUP(Table1[[#This Row],[Product Code]],Table4[[Product Code]:[Brand]],5,FALSE)</f>
        <v>Apple</v>
      </c>
      <c r="M2595" t="str">
        <f>VLOOKUP(Table1[[#This Row],[Product Code]],Table4[[Product Code]:[Product Category]],3,FALSE)</f>
        <v>Smart Gadgets</v>
      </c>
      <c r="N2595" t="str">
        <f>_xlfn.XLOOKUP(Table1[[#This Row],[Product Code]],Table4[Product Code],Table4[Subcategory])</f>
        <v>Smartwatches</v>
      </c>
    </row>
    <row r="2596" spans="2:14" x14ac:dyDescent="0.3">
      <c r="B2596" s="26" t="s">
        <v>23</v>
      </c>
      <c r="C2596" s="26" t="str">
        <f>IF(_xlfn.XLOOKUP(TRIM(Table1[[#This Row],[Store ID]]), 'Stores Details'!B2598:B2617, 'Stores Details'!G2598:G2617, "") = "Inactive", "Yes", "No")</f>
        <v>No</v>
      </c>
      <c r="D2596" s="14" t="s">
        <v>38</v>
      </c>
      <c r="E2596" s="51">
        <v>45388</v>
      </c>
      <c r="F2596" s="14">
        <v>14</v>
      </c>
      <c r="G2596" s="17">
        <v>16388.960000000003</v>
      </c>
      <c r="H2596" s="27">
        <v>13092.38</v>
      </c>
      <c r="I2596">
        <f>YEAR(Table1[[#This Row],[Date]])</f>
        <v>2024</v>
      </c>
      <c r="J2596" t="str">
        <f>"Q" &amp; ROUNDUP(MONTH(Table1[[#This Row],[Date]])/3, 0) &amp; "'" &amp; RIGHT(YEAR(Table1[[#This Row],[Date]]), 2)</f>
        <v>Q2'24</v>
      </c>
      <c r="K2596" t="str">
        <f>VLOOKUP(Table1[[#This Row],[Store ID]],Table3[[Store ID]:[City]],4,FALSE)</f>
        <v>San Francisco</v>
      </c>
      <c r="L2596" t="str">
        <f>VLOOKUP(Table1[[#This Row],[Product Code]],Table4[[Product Code]:[Brand]],5,FALSE)</f>
        <v>HP</v>
      </c>
      <c r="M2596" t="str">
        <f>VLOOKUP(Table1[[#This Row],[Product Code]],Table4[[Product Code]:[Product Category]],3,FALSE)</f>
        <v>Gaming Consoles</v>
      </c>
      <c r="N2596" t="str">
        <f>_xlfn.XLOOKUP(Table1[[#This Row],[Product Code]],Table4[Product Code],Table4[Subcategory])</f>
        <v>Game Consoles</v>
      </c>
    </row>
    <row r="2597" spans="2:14" x14ac:dyDescent="0.3">
      <c r="B2597" s="26" t="s">
        <v>30</v>
      </c>
      <c r="C2597" s="26" t="str">
        <f>IF(_xlfn.XLOOKUP(TRIM(Table1[[#This Row],[Store ID]]), 'Stores Details'!B2599:B2618, 'Stores Details'!G2599:G2618, "") = "Inactive", "Yes", "No")</f>
        <v>No</v>
      </c>
      <c r="D2597" s="14" t="s">
        <v>56</v>
      </c>
      <c r="E2597" s="51">
        <v>44977</v>
      </c>
      <c r="F2597" s="14">
        <v>22</v>
      </c>
      <c r="G2597" s="17">
        <v>8416.76</v>
      </c>
      <c r="H2597" s="27">
        <v>6651.2599999999993</v>
      </c>
      <c r="I2597">
        <f>YEAR(Table1[[#This Row],[Date]])</f>
        <v>2023</v>
      </c>
      <c r="J2597" t="str">
        <f>"Q" &amp; ROUNDUP(MONTH(Table1[[#This Row],[Date]])/3, 0) &amp; "'" &amp; RIGHT(YEAR(Table1[[#This Row],[Date]]), 2)</f>
        <v>Q1'23</v>
      </c>
      <c r="K2597" t="str">
        <f>VLOOKUP(Table1[[#This Row],[Store ID]],Table3[[Store ID]:[City]],4,FALSE)</f>
        <v>Nashville</v>
      </c>
      <c r="L2597" t="str">
        <f>VLOOKUP(Table1[[#This Row],[Product Code]],Table4[[Product Code]:[Brand]],5,FALSE)</f>
        <v>Samsung</v>
      </c>
      <c r="M2597" t="str">
        <f>VLOOKUP(Table1[[#This Row],[Product Code]],Table4[[Product Code]:[Product Category]],3,FALSE)</f>
        <v>Gaming Consoles</v>
      </c>
      <c r="N2597" t="str">
        <f>_xlfn.XLOOKUP(Table1[[#This Row],[Product Code]],Table4[Product Code],Table4[Subcategory])</f>
        <v>VR Headsets</v>
      </c>
    </row>
    <row r="2598" spans="2:14" x14ac:dyDescent="0.3">
      <c r="B2598" s="26" t="s">
        <v>14</v>
      </c>
      <c r="C2598" s="26" t="str">
        <f>IF(_xlfn.XLOOKUP(TRIM(Table1[[#This Row],[Store ID]]), 'Stores Details'!B2600:B2619, 'Stores Details'!G2600:G2619, "") = "Inactive", "Yes", "No")</f>
        <v>No</v>
      </c>
      <c r="D2598" s="14" t="s">
        <v>35</v>
      </c>
      <c r="E2598" s="51">
        <v>45404</v>
      </c>
      <c r="F2598" s="14">
        <v>19</v>
      </c>
      <c r="G2598" s="17">
        <v>7584.0400000000009</v>
      </c>
      <c r="H2598" s="27">
        <v>5731.16</v>
      </c>
      <c r="I2598">
        <f>YEAR(Table1[[#This Row],[Date]])</f>
        <v>2024</v>
      </c>
      <c r="J2598" t="str">
        <f>"Q" &amp; ROUNDUP(MONTH(Table1[[#This Row],[Date]])/3, 0) &amp; "'" &amp; RIGHT(YEAR(Table1[[#This Row],[Date]]), 2)</f>
        <v>Q2'24</v>
      </c>
      <c r="K2598" t="str">
        <f>VLOOKUP(Table1[[#This Row],[Store ID]],Table3[[Store ID]:[City]],4,FALSE)</f>
        <v>Los Angeles</v>
      </c>
      <c r="L2598" t="str">
        <f>VLOOKUP(Table1[[#This Row],[Product Code]],Table4[[Product Code]:[Brand]],5,FALSE)</f>
        <v>Dell</v>
      </c>
      <c r="M2598" t="str">
        <f>VLOOKUP(Table1[[#This Row],[Product Code]],Table4[[Product Code]:[Product Category]],3,FALSE)</f>
        <v>Smart Gadgets</v>
      </c>
      <c r="N2598" t="str">
        <f>_xlfn.XLOOKUP(Table1[[#This Row],[Product Code]],Table4[Product Code],Table4[Subcategory])</f>
        <v>Streaming Devices</v>
      </c>
    </row>
    <row r="2599" spans="2:14" x14ac:dyDescent="0.3">
      <c r="B2599" s="26" t="s">
        <v>19</v>
      </c>
      <c r="C2599" s="26" t="str">
        <f>IF(_xlfn.XLOOKUP(TRIM(Table1[[#This Row],[Store ID]]), 'Stores Details'!B2601:B2620, 'Stores Details'!G2601:G2620, "") = "Inactive", "Yes", "No")</f>
        <v>No</v>
      </c>
      <c r="D2599" s="14" t="s">
        <v>15</v>
      </c>
      <c r="E2599" s="51">
        <v>45415</v>
      </c>
      <c r="F2599" s="14">
        <v>19</v>
      </c>
      <c r="G2599" s="17">
        <v>10685.789999999999</v>
      </c>
      <c r="H2599" s="27">
        <v>8159.17</v>
      </c>
      <c r="I2599">
        <f>YEAR(Table1[[#This Row],[Date]])</f>
        <v>2024</v>
      </c>
      <c r="J2599" t="str">
        <f>"Q" &amp; ROUNDUP(MONTH(Table1[[#This Row],[Date]])/3, 0) &amp; "'" &amp; RIGHT(YEAR(Table1[[#This Row],[Date]]), 2)</f>
        <v>Q2'24</v>
      </c>
      <c r="K2599" t="str">
        <f>VLOOKUP(Table1[[#This Row],[Store ID]],Table3[[Store ID]:[City]],4,FALSE)</f>
        <v>Honolulu</v>
      </c>
      <c r="L2599" t="str">
        <f>VLOOKUP(Table1[[#This Row],[Product Code]],Table4[[Product Code]:[Brand]],5,FALSE)</f>
        <v>Bose</v>
      </c>
      <c r="M2599" t="str">
        <f>VLOOKUP(Table1[[#This Row],[Product Code]],Table4[[Product Code]:[Product Category]],3,FALSE)</f>
        <v>Accessories</v>
      </c>
      <c r="N2599" t="str">
        <f>_xlfn.XLOOKUP(Table1[[#This Row],[Product Code]],Table4[Product Code],Table4[Subcategory])</f>
        <v>Mice</v>
      </c>
    </row>
    <row r="2600" spans="2:14" x14ac:dyDescent="0.3">
      <c r="B2600" s="26" t="s">
        <v>26</v>
      </c>
      <c r="C2600" s="26" t="str">
        <f>IF(_xlfn.XLOOKUP(TRIM(Table1[[#This Row],[Store ID]]), 'Stores Details'!B2602:B2621, 'Stores Details'!G2602:G2621, "") = "Inactive", "Yes", "No")</f>
        <v>No</v>
      </c>
      <c r="D2600" s="14" t="s">
        <v>45</v>
      </c>
      <c r="E2600" s="51">
        <v>45494</v>
      </c>
      <c r="F2600" s="14">
        <v>7</v>
      </c>
      <c r="G2600" s="17">
        <v>4702.95</v>
      </c>
      <c r="H2600" s="27">
        <v>3714.13</v>
      </c>
      <c r="I2600">
        <f>YEAR(Table1[[#This Row],[Date]])</f>
        <v>2024</v>
      </c>
      <c r="J2600" t="str">
        <f>"Q" &amp; ROUNDUP(MONTH(Table1[[#This Row],[Date]])/3, 0) &amp; "'" &amp; RIGHT(YEAR(Table1[[#This Row],[Date]]), 2)</f>
        <v>Q3'24</v>
      </c>
      <c r="K2600" t="str">
        <f>VLOOKUP(Table1[[#This Row],[Store ID]],Table3[[Store ID]:[City]],4,FALSE)</f>
        <v>Philadelphia</v>
      </c>
      <c r="L2600" t="str">
        <f>VLOOKUP(Table1[[#This Row],[Product Code]],Table4[[Product Code]:[Brand]],5,FALSE)</f>
        <v>VoltEdge</v>
      </c>
      <c r="M2600" t="str">
        <f>VLOOKUP(Table1[[#This Row],[Product Code]],Table4[[Product Code]:[Product Category]],3,FALSE)</f>
        <v>Accessories</v>
      </c>
      <c r="N2600" t="str">
        <f>_xlfn.XLOOKUP(Table1[[#This Row],[Product Code]],Table4[Product Code],Table4[Subcategory])</f>
        <v>Chargers</v>
      </c>
    </row>
    <row r="2601" spans="2:14" x14ac:dyDescent="0.3">
      <c r="B2601" s="26" t="s">
        <v>22</v>
      </c>
      <c r="C2601" s="26" t="str">
        <f>IF(_xlfn.XLOOKUP(TRIM(Table1[[#This Row],[Store ID]]), 'Stores Details'!B2603:B2622, 'Stores Details'!G2603:G2622, "") = "Inactive", "Yes", "No")</f>
        <v>No</v>
      </c>
      <c r="D2601" s="14" t="s">
        <v>55</v>
      </c>
      <c r="E2601" s="51">
        <v>45072</v>
      </c>
      <c r="F2601" s="14">
        <v>16</v>
      </c>
      <c r="G2601" s="17">
        <v>16859.04</v>
      </c>
      <c r="H2601" s="27">
        <v>10441.120000000001</v>
      </c>
      <c r="I2601">
        <f>YEAR(Table1[[#This Row],[Date]])</f>
        <v>2023</v>
      </c>
      <c r="J2601" t="str">
        <f>"Q" &amp; ROUNDUP(MONTH(Table1[[#This Row],[Date]])/3, 0) &amp; "'" &amp; RIGHT(YEAR(Table1[[#This Row],[Date]]), 2)</f>
        <v>Q2'23</v>
      </c>
      <c r="K2601" t="str">
        <f>VLOOKUP(Table1[[#This Row],[Store ID]],Table3[[Store ID]:[City]],4,FALSE)</f>
        <v>Detroit</v>
      </c>
      <c r="L2601" t="str">
        <f>VLOOKUP(Table1[[#This Row],[Product Code]],Table4[[Product Code]:[Brand]],5,FALSE)</f>
        <v>Sony</v>
      </c>
      <c r="M2601" t="str">
        <f>VLOOKUP(Table1[[#This Row],[Product Code]],Table4[[Product Code]:[Product Category]],3,FALSE)</f>
        <v>Smart Gadgets</v>
      </c>
      <c r="N2601" t="str">
        <f>_xlfn.XLOOKUP(Table1[[#This Row],[Product Code]],Table4[Product Code],Table4[Subcategory])</f>
        <v>Fitness Bands</v>
      </c>
    </row>
    <row r="2602" spans="2:14" x14ac:dyDescent="0.3">
      <c r="B2602" s="26" t="s">
        <v>19</v>
      </c>
      <c r="C2602" s="26" t="str">
        <f>IF(_xlfn.XLOOKUP(TRIM(Table1[[#This Row],[Store ID]]), 'Stores Details'!B2604:B2623, 'Stores Details'!G2604:G2623, "") = "Inactive", "Yes", "No")</f>
        <v>No</v>
      </c>
      <c r="D2602" s="14" t="s">
        <v>67</v>
      </c>
      <c r="E2602" s="51">
        <v>45125</v>
      </c>
      <c r="F2602" s="14">
        <v>20</v>
      </c>
      <c r="G2602" s="17">
        <v>21069.599999999999</v>
      </c>
      <c r="H2602" s="27">
        <v>12525.2</v>
      </c>
      <c r="I2602">
        <f>YEAR(Table1[[#This Row],[Date]])</f>
        <v>2023</v>
      </c>
      <c r="J2602" t="str">
        <f>"Q" &amp; ROUNDUP(MONTH(Table1[[#This Row],[Date]])/3, 0) &amp; "'" &amp; RIGHT(YEAR(Table1[[#This Row],[Date]]), 2)</f>
        <v>Q3'23</v>
      </c>
      <c r="K2602" t="str">
        <f>VLOOKUP(Table1[[#This Row],[Store ID]],Table3[[Store ID]:[City]],4,FALSE)</f>
        <v>Honolulu</v>
      </c>
      <c r="L2602" t="str">
        <f>VLOOKUP(Table1[[#This Row],[Product Code]],Table4[[Product Code]:[Brand]],5,FALSE)</f>
        <v>VoltEdge</v>
      </c>
      <c r="M2602" t="str">
        <f>VLOOKUP(Table1[[#This Row],[Product Code]],Table4[[Product Code]:[Product Category]],3,FALSE)</f>
        <v>Accessories</v>
      </c>
      <c r="N2602" t="str">
        <f>_xlfn.XLOOKUP(Table1[[#This Row],[Product Code]],Table4[Product Code],Table4[Subcategory])</f>
        <v>Keyboards</v>
      </c>
    </row>
    <row r="2603" spans="2:14" x14ac:dyDescent="0.3">
      <c r="B2603" s="26" t="s">
        <v>18</v>
      </c>
      <c r="C2603" s="26" t="str">
        <f>IF(_xlfn.XLOOKUP(TRIM(Table1[[#This Row],[Store ID]]), 'Stores Details'!B2605:B2624, 'Stores Details'!G2605:G2624, "") = "Inactive", "Yes", "No")</f>
        <v>No</v>
      </c>
      <c r="D2603" s="14" t="s">
        <v>43</v>
      </c>
      <c r="E2603" s="51">
        <v>45385</v>
      </c>
      <c r="F2603" s="14">
        <v>7</v>
      </c>
      <c r="G2603" s="17">
        <v>9317.49</v>
      </c>
      <c r="H2603" s="27">
        <v>5723.34</v>
      </c>
      <c r="I2603">
        <f>YEAR(Table1[[#This Row],[Date]])</f>
        <v>2024</v>
      </c>
      <c r="J2603" t="str">
        <f>"Q" &amp; ROUNDUP(MONTH(Table1[[#This Row],[Date]])/3, 0) &amp; "'" &amp; RIGHT(YEAR(Table1[[#This Row],[Date]]), 2)</f>
        <v>Q2'24</v>
      </c>
      <c r="K2603" t="str">
        <f>VLOOKUP(Table1[[#This Row],[Store ID]],Table3[[Store ID]:[City]],4,FALSE)</f>
        <v>Minneapolis</v>
      </c>
      <c r="L2603" t="str">
        <f>VLOOKUP(Table1[[#This Row],[Product Code]],Table4[[Product Code]:[Brand]],5,FALSE)</f>
        <v>Apple</v>
      </c>
      <c r="M2603" t="str">
        <f>VLOOKUP(Table1[[#This Row],[Product Code]],Table4[[Product Code]:[Product Category]],3,FALSE)</f>
        <v>Smart Gadgets</v>
      </c>
      <c r="N2603" t="str">
        <f>_xlfn.XLOOKUP(Table1[[#This Row],[Product Code]],Table4[Product Code],Table4[Subcategory])</f>
        <v>Smartwatches</v>
      </c>
    </row>
    <row r="2604" spans="2:14" x14ac:dyDescent="0.3">
      <c r="B2604" s="26" t="s">
        <v>30</v>
      </c>
      <c r="C2604" s="26" t="str">
        <f>IF(_xlfn.XLOOKUP(TRIM(Table1[[#This Row],[Store ID]]), 'Stores Details'!B2606:B2625, 'Stores Details'!G2606:G2625, "") = "Inactive", "Yes", "No")</f>
        <v>No</v>
      </c>
      <c r="D2604" s="14" t="s">
        <v>57</v>
      </c>
      <c r="E2604" s="51">
        <v>44976</v>
      </c>
      <c r="F2604" s="14">
        <v>18</v>
      </c>
      <c r="G2604" s="17">
        <v>15902.82</v>
      </c>
      <c r="H2604" s="27">
        <v>11089.62</v>
      </c>
      <c r="I2604">
        <f>YEAR(Table1[[#This Row],[Date]])</f>
        <v>2023</v>
      </c>
      <c r="J2604" t="str">
        <f>"Q" &amp; ROUNDUP(MONTH(Table1[[#This Row],[Date]])/3, 0) &amp; "'" &amp; RIGHT(YEAR(Table1[[#This Row],[Date]]), 2)</f>
        <v>Q1'23</v>
      </c>
      <c r="K2604" t="str">
        <f>VLOOKUP(Table1[[#This Row],[Store ID]],Table3[[Store ID]:[City]],4,FALSE)</f>
        <v>Nashville</v>
      </c>
      <c r="L2604" t="str">
        <f>VLOOKUP(Table1[[#This Row],[Product Code]],Table4[[Product Code]:[Brand]],5,FALSE)</f>
        <v>Bose</v>
      </c>
      <c r="M2604" t="str">
        <f>VLOOKUP(Table1[[#This Row],[Product Code]],Table4[[Product Code]:[Product Category]],3,FALSE)</f>
        <v>Headphones</v>
      </c>
      <c r="N2604" t="str">
        <f>_xlfn.XLOOKUP(Table1[[#This Row],[Product Code]],Table4[Product Code],Table4[Subcategory])</f>
        <v>Noise-Canceling Over-Ear</v>
      </c>
    </row>
    <row r="2605" spans="2:14" x14ac:dyDescent="0.3">
      <c r="B2605" s="26" t="s">
        <v>14</v>
      </c>
      <c r="C2605" s="26" t="str">
        <f>IF(_xlfn.XLOOKUP(TRIM(Table1[[#This Row],[Store ID]]), 'Stores Details'!B2607:B2626, 'Stores Details'!G2607:G2626, "") = "Inactive", "Yes", "No")</f>
        <v>No</v>
      </c>
      <c r="D2605" s="14" t="s">
        <v>63</v>
      </c>
      <c r="E2605" s="51">
        <v>44957</v>
      </c>
      <c r="F2605" s="14">
        <v>17</v>
      </c>
      <c r="G2605" s="17">
        <v>5641.96</v>
      </c>
      <c r="H2605" s="27">
        <v>3361.07</v>
      </c>
      <c r="I2605">
        <f>YEAR(Table1[[#This Row],[Date]])</f>
        <v>2023</v>
      </c>
      <c r="J2605" t="str">
        <f>"Q" &amp; ROUNDUP(MONTH(Table1[[#This Row],[Date]])/3, 0) &amp; "'" &amp; RIGHT(YEAR(Table1[[#This Row],[Date]]), 2)</f>
        <v>Q1'23</v>
      </c>
      <c r="K2605" t="str">
        <f>VLOOKUP(Table1[[#This Row],[Store ID]],Table3[[Store ID]:[City]],4,FALSE)</f>
        <v>Los Angeles</v>
      </c>
      <c r="L2605" t="str">
        <f>VLOOKUP(Table1[[#This Row],[Product Code]],Table4[[Product Code]:[Brand]],5,FALSE)</f>
        <v>Samsung</v>
      </c>
      <c r="M2605" t="str">
        <f>VLOOKUP(Table1[[#This Row],[Product Code]],Table4[[Product Code]:[Product Category]],3,FALSE)</f>
        <v>Laptops</v>
      </c>
      <c r="N2605" t="str">
        <f>_xlfn.XLOOKUP(Table1[[#This Row],[Product Code]],Table4[Product Code],Table4[Subcategory])</f>
        <v>Gaming Laptops</v>
      </c>
    </row>
    <row r="2606" spans="2:14" x14ac:dyDescent="0.3">
      <c r="B2606" s="26" t="s">
        <v>23</v>
      </c>
      <c r="C2606" s="26" t="str">
        <f>IF(_xlfn.XLOOKUP(TRIM(Table1[[#This Row],[Store ID]]), 'Stores Details'!B2608:B2627, 'Stores Details'!G2608:G2627, "") = "Inactive", "Yes", "No")</f>
        <v>No</v>
      </c>
      <c r="D2606" s="14" t="s">
        <v>56</v>
      </c>
      <c r="E2606" s="51">
        <v>44979</v>
      </c>
      <c r="F2606" s="14">
        <v>17</v>
      </c>
      <c r="G2606" s="17">
        <v>6503.86</v>
      </c>
      <c r="H2606" s="27">
        <v>5139.6099999999997</v>
      </c>
      <c r="I2606">
        <f>YEAR(Table1[[#This Row],[Date]])</f>
        <v>2023</v>
      </c>
      <c r="J2606" t="str">
        <f>"Q" &amp; ROUNDUP(MONTH(Table1[[#This Row],[Date]])/3, 0) &amp; "'" &amp; RIGHT(YEAR(Table1[[#This Row],[Date]]), 2)</f>
        <v>Q1'23</v>
      </c>
      <c r="K2606" t="str">
        <f>VLOOKUP(Table1[[#This Row],[Store ID]],Table3[[Store ID]:[City]],4,FALSE)</f>
        <v>San Francisco</v>
      </c>
      <c r="L2606" t="str">
        <f>VLOOKUP(Table1[[#This Row],[Product Code]],Table4[[Product Code]:[Brand]],5,FALSE)</f>
        <v>Samsung</v>
      </c>
      <c r="M2606" t="str">
        <f>VLOOKUP(Table1[[#This Row],[Product Code]],Table4[[Product Code]:[Product Category]],3,FALSE)</f>
        <v>Gaming Consoles</v>
      </c>
      <c r="N2606" t="str">
        <f>_xlfn.XLOOKUP(Table1[[#This Row],[Product Code]],Table4[Product Code],Table4[Subcategory])</f>
        <v>VR Headsets</v>
      </c>
    </row>
    <row r="2607" spans="2:14" x14ac:dyDescent="0.3">
      <c r="B2607" s="26" t="s">
        <v>14</v>
      </c>
      <c r="C2607" s="26" t="str">
        <f>IF(_xlfn.XLOOKUP(TRIM(Table1[[#This Row],[Store ID]]), 'Stores Details'!B2609:B2628, 'Stores Details'!G2609:G2628, "") = "Inactive", "Yes", "No")</f>
        <v>No</v>
      </c>
      <c r="D2607" s="14" t="s">
        <v>47</v>
      </c>
      <c r="E2607" s="51">
        <v>45326</v>
      </c>
      <c r="F2607" s="14">
        <v>15</v>
      </c>
      <c r="G2607" s="17">
        <v>19968.45</v>
      </c>
      <c r="H2607" s="27">
        <v>12460.650000000001</v>
      </c>
      <c r="I2607">
        <f>YEAR(Table1[[#This Row],[Date]])</f>
        <v>2024</v>
      </c>
      <c r="J2607" t="str">
        <f>"Q" &amp; ROUNDUP(MONTH(Table1[[#This Row],[Date]])/3, 0) &amp; "'" &amp; RIGHT(YEAR(Table1[[#This Row],[Date]]), 2)</f>
        <v>Q1'24</v>
      </c>
      <c r="K2607" t="str">
        <f>VLOOKUP(Table1[[#This Row],[Store ID]],Table3[[Store ID]:[City]],4,FALSE)</f>
        <v>Los Angeles</v>
      </c>
      <c r="L2607" t="str">
        <f>VLOOKUP(Table1[[#This Row],[Product Code]],Table4[[Product Code]:[Brand]],5,FALSE)</f>
        <v>Sony</v>
      </c>
      <c r="M2607" t="str">
        <f>VLOOKUP(Table1[[#This Row],[Product Code]],Table4[[Product Code]:[Product Category]],3,FALSE)</f>
        <v>Accessories</v>
      </c>
      <c r="N2607" t="str">
        <f>_xlfn.XLOOKUP(Table1[[#This Row],[Product Code]],Table4[Product Code],Table4[Subcategory])</f>
        <v>Keyboards</v>
      </c>
    </row>
    <row r="2608" spans="2:14" x14ac:dyDescent="0.3">
      <c r="B2608" s="26" t="s">
        <v>14</v>
      </c>
      <c r="C2608" s="26" t="str">
        <f>IF(_xlfn.XLOOKUP(TRIM(Table1[[#This Row],[Store ID]]), 'Stores Details'!B2610:B2629, 'Stores Details'!G2610:G2629, "") = "Inactive", "Yes", "No")</f>
        <v>No</v>
      </c>
      <c r="D2608" s="14" t="s">
        <v>72</v>
      </c>
      <c r="E2608" s="51">
        <v>45241</v>
      </c>
      <c r="F2608" s="14">
        <v>39</v>
      </c>
      <c r="G2608" s="17">
        <v>20922.72</v>
      </c>
      <c r="H2608" s="27">
        <v>15250.169999999998</v>
      </c>
      <c r="I2608">
        <f>YEAR(Table1[[#This Row],[Date]])</f>
        <v>2023</v>
      </c>
      <c r="J2608" t="str">
        <f>"Q" &amp; ROUNDUP(MONTH(Table1[[#This Row],[Date]])/3, 0) &amp; "'" &amp; RIGHT(YEAR(Table1[[#This Row],[Date]]), 2)</f>
        <v>Q4'23</v>
      </c>
      <c r="K2608" t="str">
        <f>VLOOKUP(Table1[[#This Row],[Store ID]],Table3[[Store ID]:[City]],4,FALSE)</f>
        <v>Los Angeles</v>
      </c>
      <c r="L2608" t="str">
        <f>VLOOKUP(Table1[[#This Row],[Product Code]],Table4[[Product Code]:[Brand]],5,FALSE)</f>
        <v>VoltEdge</v>
      </c>
      <c r="M2608" t="str">
        <f>VLOOKUP(Table1[[#This Row],[Product Code]],Table4[[Product Code]:[Product Category]],3,FALSE)</f>
        <v>Gaming Consoles</v>
      </c>
      <c r="N2608" t="str">
        <f>_xlfn.XLOOKUP(Table1[[#This Row],[Product Code]],Table4[Product Code],Table4[Subcategory])</f>
        <v>Game Consoles</v>
      </c>
    </row>
    <row r="2609" spans="2:14" x14ac:dyDescent="0.3">
      <c r="B2609" s="26" t="s">
        <v>17</v>
      </c>
      <c r="C2609" s="26" t="str">
        <f>IF(_xlfn.XLOOKUP(TRIM(Table1[[#This Row],[Store ID]]), 'Stores Details'!B2611:B2630, 'Stores Details'!G2611:G2630, "") = "Inactive", "Yes", "No")</f>
        <v>No</v>
      </c>
      <c r="D2609" s="14" t="s">
        <v>36</v>
      </c>
      <c r="E2609" s="51">
        <v>45574</v>
      </c>
      <c r="F2609" s="14">
        <v>36</v>
      </c>
      <c r="G2609" s="17">
        <v>26279.279999999999</v>
      </c>
      <c r="H2609" s="27">
        <v>21203.64</v>
      </c>
      <c r="I2609">
        <f>YEAR(Table1[[#This Row],[Date]])</f>
        <v>2024</v>
      </c>
      <c r="J2609" t="str">
        <f>"Q" &amp; ROUNDUP(MONTH(Table1[[#This Row],[Date]])/3, 0) &amp; "'" &amp; RIGHT(YEAR(Table1[[#This Row],[Date]]), 2)</f>
        <v>Q4'24</v>
      </c>
      <c r="K2609" t="str">
        <f>VLOOKUP(Table1[[#This Row],[Store ID]],Table3[[Store ID]:[City]],4,FALSE)</f>
        <v>Richmond</v>
      </c>
      <c r="L2609" t="str">
        <f>VLOOKUP(Table1[[#This Row],[Product Code]],Table4[[Product Code]:[Brand]],5,FALSE)</f>
        <v>VoltEdge</v>
      </c>
      <c r="M2609" t="str">
        <f>VLOOKUP(Table1[[#This Row],[Product Code]],Table4[[Product Code]:[Product Category]],3,FALSE)</f>
        <v>Gaming Consoles</v>
      </c>
      <c r="N2609" t="str">
        <f>_xlfn.XLOOKUP(Table1[[#This Row],[Product Code]],Table4[Product Code],Table4[Subcategory])</f>
        <v>VR Headsets</v>
      </c>
    </row>
    <row r="2610" spans="2:14" x14ac:dyDescent="0.3">
      <c r="B2610" s="26" t="s">
        <v>25</v>
      </c>
      <c r="C2610" s="26" t="str">
        <f>IF(_xlfn.XLOOKUP(TRIM(Table1[[#This Row],[Store ID]]), 'Stores Details'!B2612:B2631, 'Stores Details'!G2612:G2631, "") = "Inactive", "Yes", "No")</f>
        <v>No</v>
      </c>
      <c r="D2610" s="14" t="s">
        <v>34</v>
      </c>
      <c r="E2610" s="51">
        <v>45379</v>
      </c>
      <c r="F2610" s="14">
        <v>25</v>
      </c>
      <c r="G2610" s="17">
        <v>8078.7499999999991</v>
      </c>
      <c r="H2610" s="27">
        <v>4996.5</v>
      </c>
      <c r="I2610">
        <f>YEAR(Table1[[#This Row],[Date]])</f>
        <v>2024</v>
      </c>
      <c r="J2610" t="str">
        <f>"Q" &amp; ROUNDUP(MONTH(Table1[[#This Row],[Date]])/3, 0) &amp; "'" &amp; RIGHT(YEAR(Table1[[#This Row],[Date]]), 2)</f>
        <v>Q1'24</v>
      </c>
      <c r="K2610" t="str">
        <f>VLOOKUP(Table1[[#This Row],[Store ID]],Table3[[Store ID]:[City]],4,FALSE)</f>
        <v>Dallas</v>
      </c>
      <c r="L2610" t="str">
        <f>VLOOKUP(Table1[[#This Row],[Product Code]],Table4[[Product Code]:[Brand]],5,FALSE)</f>
        <v>Samsung</v>
      </c>
      <c r="M2610" t="str">
        <f>VLOOKUP(Table1[[#This Row],[Product Code]],Table4[[Product Code]:[Product Category]],3,FALSE)</f>
        <v>Gaming Consoles</v>
      </c>
      <c r="N2610" t="str">
        <f>_xlfn.XLOOKUP(Table1[[#This Row],[Product Code]],Table4[Product Code],Table4[Subcategory])</f>
        <v>Game Consoles</v>
      </c>
    </row>
    <row r="2611" spans="2:14" x14ac:dyDescent="0.3">
      <c r="B2611" s="26" t="s">
        <v>20</v>
      </c>
      <c r="C2611" s="26" t="str">
        <f>IF(_xlfn.XLOOKUP(TRIM(Table1[[#This Row],[Store ID]]), 'Stores Details'!B2613:B2632, 'Stores Details'!G2613:G2632, "") = "Inactive", "Yes", "No")</f>
        <v>No</v>
      </c>
      <c r="D2611" s="14" t="s">
        <v>51</v>
      </c>
      <c r="E2611" s="51">
        <v>45172</v>
      </c>
      <c r="F2611" s="14">
        <v>19</v>
      </c>
      <c r="G2611" s="17">
        <v>5458.7</v>
      </c>
      <c r="H2611" s="27">
        <v>4420.7299999999996</v>
      </c>
      <c r="I2611">
        <f>YEAR(Table1[[#This Row],[Date]])</f>
        <v>2023</v>
      </c>
      <c r="J2611" t="str">
        <f>"Q" &amp; ROUNDUP(MONTH(Table1[[#This Row],[Date]])/3, 0) &amp; "'" &amp; RIGHT(YEAR(Table1[[#This Row],[Date]]), 2)</f>
        <v>Q3'23</v>
      </c>
      <c r="K2611" t="str">
        <f>VLOOKUP(Table1[[#This Row],[Store ID]],Table3[[Store ID]:[City]],4,FALSE)</f>
        <v>Denver</v>
      </c>
      <c r="L2611" t="str">
        <f>VLOOKUP(Table1[[#This Row],[Product Code]],Table4[[Product Code]:[Brand]],5,FALSE)</f>
        <v>Samsung</v>
      </c>
      <c r="M2611" t="str">
        <f>VLOOKUP(Table1[[#This Row],[Product Code]],Table4[[Product Code]:[Product Category]],3,FALSE)</f>
        <v>Accessories</v>
      </c>
      <c r="N2611" t="str">
        <f>_xlfn.XLOOKUP(Table1[[#This Row],[Product Code]],Table4[Product Code],Table4[Subcategory])</f>
        <v>Mice</v>
      </c>
    </row>
    <row r="2612" spans="2:14" x14ac:dyDescent="0.3">
      <c r="B2612" s="26" t="s">
        <v>30</v>
      </c>
      <c r="C2612" s="26" t="str">
        <f>IF(_xlfn.XLOOKUP(TRIM(Table1[[#This Row],[Store ID]]), 'Stores Details'!B2614:B2633, 'Stores Details'!G2614:G2633, "") = "Inactive", "Yes", "No")</f>
        <v>No</v>
      </c>
      <c r="D2612" s="14" t="s">
        <v>42</v>
      </c>
      <c r="E2612" s="51">
        <v>45315</v>
      </c>
      <c r="F2612" s="14">
        <v>12</v>
      </c>
      <c r="G2612" s="17">
        <v>15307.32</v>
      </c>
      <c r="H2612" s="27">
        <v>9544.68</v>
      </c>
      <c r="I2612">
        <f>YEAR(Table1[[#This Row],[Date]])</f>
        <v>2024</v>
      </c>
      <c r="J2612" t="str">
        <f>"Q" &amp; ROUNDUP(MONTH(Table1[[#This Row],[Date]])/3, 0) &amp; "'" &amp; RIGHT(YEAR(Table1[[#This Row],[Date]]), 2)</f>
        <v>Q1'24</v>
      </c>
      <c r="K2612" t="str">
        <f>VLOOKUP(Table1[[#This Row],[Store ID]],Table3[[Store ID]:[City]],4,FALSE)</f>
        <v>Nashville</v>
      </c>
      <c r="L2612" t="str">
        <f>VLOOKUP(Table1[[#This Row],[Product Code]],Table4[[Product Code]:[Brand]],5,FALSE)</f>
        <v>Dell</v>
      </c>
      <c r="M2612" t="str">
        <f>VLOOKUP(Table1[[#This Row],[Product Code]],Table4[[Product Code]:[Product Category]],3,FALSE)</f>
        <v>Headphones</v>
      </c>
      <c r="N2612" t="str">
        <f>_xlfn.XLOOKUP(Table1[[#This Row],[Product Code]],Table4[Product Code],Table4[Subcategory])</f>
        <v>Wired Headphones</v>
      </c>
    </row>
    <row r="2613" spans="2:14" x14ac:dyDescent="0.3">
      <c r="B2613" s="26" t="s">
        <v>27</v>
      </c>
      <c r="C2613" s="26" t="str">
        <f>IF(_xlfn.XLOOKUP(TRIM(Table1[[#This Row],[Store ID]]), 'Stores Details'!B2615:B2634, 'Stores Details'!G2615:G2634, "") = "Inactive", "Yes", "No")</f>
        <v>No</v>
      </c>
      <c r="D2613" s="14" t="s">
        <v>43</v>
      </c>
      <c r="E2613" s="51">
        <v>45443</v>
      </c>
      <c r="F2613" s="14">
        <v>8</v>
      </c>
      <c r="G2613" s="17">
        <v>10648.56</v>
      </c>
      <c r="H2613" s="27">
        <v>6540.96</v>
      </c>
      <c r="I2613">
        <f>YEAR(Table1[[#This Row],[Date]])</f>
        <v>2024</v>
      </c>
      <c r="J2613" t="str">
        <f>"Q" &amp; ROUNDUP(MONTH(Table1[[#This Row],[Date]])/3, 0) &amp; "'" &amp; RIGHT(YEAR(Table1[[#This Row],[Date]]), 2)</f>
        <v>Q2'24</v>
      </c>
      <c r="K2613" t="str">
        <f>VLOOKUP(Table1[[#This Row],[Store ID]],Table3[[Store ID]:[City]],4,FALSE)</f>
        <v>New York</v>
      </c>
      <c r="L2613" t="str">
        <f>VLOOKUP(Table1[[#This Row],[Product Code]],Table4[[Product Code]:[Brand]],5,FALSE)</f>
        <v>Apple</v>
      </c>
      <c r="M2613" t="str">
        <f>VLOOKUP(Table1[[#This Row],[Product Code]],Table4[[Product Code]:[Product Category]],3,FALSE)</f>
        <v>Smart Gadgets</v>
      </c>
      <c r="N2613" t="str">
        <f>_xlfn.XLOOKUP(Table1[[#This Row],[Product Code]],Table4[Product Code],Table4[Subcategory])</f>
        <v>Smartwatches</v>
      </c>
    </row>
    <row r="2614" spans="2:14" x14ac:dyDescent="0.3">
      <c r="B2614" s="26" t="s">
        <v>16</v>
      </c>
      <c r="C2614" s="26" t="str">
        <f>IF(_xlfn.XLOOKUP(TRIM(Table1[[#This Row],[Store ID]]), 'Stores Details'!B2616:B2635, 'Stores Details'!G2616:G2635, "") = "Inactive", "Yes", "No")</f>
        <v>No</v>
      </c>
      <c r="D2614" s="14" t="s">
        <v>56</v>
      </c>
      <c r="E2614" s="51">
        <v>45073</v>
      </c>
      <c r="F2614" s="14">
        <v>17</v>
      </c>
      <c r="G2614" s="17">
        <v>6503.86</v>
      </c>
      <c r="H2614" s="27">
        <v>5139.6099999999997</v>
      </c>
      <c r="I2614">
        <f>YEAR(Table1[[#This Row],[Date]])</f>
        <v>2023</v>
      </c>
      <c r="J2614" t="str">
        <f>"Q" &amp; ROUNDUP(MONTH(Table1[[#This Row],[Date]])/3, 0) &amp; "'" &amp; RIGHT(YEAR(Table1[[#This Row],[Date]]), 2)</f>
        <v>Q2'23</v>
      </c>
      <c r="K2614" t="str">
        <f>VLOOKUP(Table1[[#This Row],[Store ID]],Table3[[Store ID]:[City]],4,FALSE)</f>
        <v>Chicago</v>
      </c>
      <c r="L2614" t="str">
        <f>VLOOKUP(Table1[[#This Row],[Product Code]],Table4[[Product Code]:[Brand]],5,FALSE)</f>
        <v>Samsung</v>
      </c>
      <c r="M2614" t="str">
        <f>VLOOKUP(Table1[[#This Row],[Product Code]],Table4[[Product Code]:[Product Category]],3,FALSE)</f>
        <v>Gaming Consoles</v>
      </c>
      <c r="N2614" t="str">
        <f>_xlfn.XLOOKUP(Table1[[#This Row],[Product Code]],Table4[Product Code],Table4[Subcategory])</f>
        <v>VR Headsets</v>
      </c>
    </row>
    <row r="2615" spans="2:14" x14ac:dyDescent="0.3">
      <c r="B2615" s="26" t="s">
        <v>26</v>
      </c>
      <c r="C2615" s="26" t="str">
        <f>IF(_xlfn.XLOOKUP(TRIM(Table1[[#This Row],[Store ID]]), 'Stores Details'!B2617:B2636, 'Stores Details'!G2617:G2636, "") = "Inactive", "Yes", "No")</f>
        <v>No</v>
      </c>
      <c r="D2615" s="14" t="s">
        <v>68</v>
      </c>
      <c r="E2615" s="51">
        <v>45060</v>
      </c>
      <c r="F2615" s="14">
        <v>16</v>
      </c>
      <c r="G2615" s="17">
        <v>16702.080000000002</v>
      </c>
      <c r="H2615" s="27">
        <v>10304.64</v>
      </c>
      <c r="I2615">
        <f>YEAR(Table1[[#This Row],[Date]])</f>
        <v>2023</v>
      </c>
      <c r="J2615" t="str">
        <f>"Q" &amp; ROUNDUP(MONTH(Table1[[#This Row],[Date]])/3, 0) &amp; "'" &amp; RIGHT(YEAR(Table1[[#This Row],[Date]]), 2)</f>
        <v>Q2'23</v>
      </c>
      <c r="K2615" t="str">
        <f>VLOOKUP(Table1[[#This Row],[Store ID]],Table3[[Store ID]:[City]],4,FALSE)</f>
        <v>Philadelphia</v>
      </c>
      <c r="L2615" t="str">
        <f>VLOOKUP(Table1[[#This Row],[Product Code]],Table4[[Product Code]:[Brand]],5,FALSE)</f>
        <v>Apple</v>
      </c>
      <c r="M2615" t="str">
        <f>VLOOKUP(Table1[[#This Row],[Product Code]],Table4[[Product Code]:[Product Category]],3,FALSE)</f>
        <v>Gaming Consoles</v>
      </c>
      <c r="N2615" t="str">
        <f>_xlfn.XLOOKUP(Table1[[#This Row],[Product Code]],Table4[Product Code],Table4[Subcategory])</f>
        <v>VR Headsets</v>
      </c>
    </row>
    <row r="2616" spans="2:14" x14ac:dyDescent="0.3">
      <c r="B2616" s="26" t="s">
        <v>16</v>
      </c>
      <c r="C2616" s="26" t="str">
        <f>IF(_xlfn.XLOOKUP(TRIM(Table1[[#This Row],[Store ID]]), 'Stores Details'!B2618:B2637, 'Stores Details'!G2618:G2637, "") = "Inactive", "Yes", "No")</f>
        <v>No</v>
      </c>
      <c r="D2616" s="14" t="s">
        <v>72</v>
      </c>
      <c r="E2616" s="51">
        <v>45519</v>
      </c>
      <c r="F2616" s="14">
        <v>17</v>
      </c>
      <c r="G2616" s="17">
        <v>9120.16</v>
      </c>
      <c r="H2616" s="27">
        <v>6647.5099999999993</v>
      </c>
      <c r="I2616">
        <f>YEAR(Table1[[#This Row],[Date]])</f>
        <v>2024</v>
      </c>
      <c r="J2616" t="str">
        <f>"Q" &amp; ROUNDUP(MONTH(Table1[[#This Row],[Date]])/3, 0) &amp; "'" &amp; RIGHT(YEAR(Table1[[#This Row],[Date]]), 2)</f>
        <v>Q3'24</v>
      </c>
      <c r="K2616" t="str">
        <f>VLOOKUP(Table1[[#This Row],[Store ID]],Table3[[Store ID]:[City]],4,FALSE)</f>
        <v>Chicago</v>
      </c>
      <c r="L2616" t="str">
        <f>VLOOKUP(Table1[[#This Row],[Product Code]],Table4[[Product Code]:[Brand]],5,FALSE)</f>
        <v>VoltEdge</v>
      </c>
      <c r="M2616" t="str">
        <f>VLOOKUP(Table1[[#This Row],[Product Code]],Table4[[Product Code]:[Product Category]],3,FALSE)</f>
        <v>Gaming Consoles</v>
      </c>
      <c r="N2616" t="str">
        <f>_xlfn.XLOOKUP(Table1[[#This Row],[Product Code]],Table4[Product Code],Table4[Subcategory])</f>
        <v>Game Consoles</v>
      </c>
    </row>
    <row r="2617" spans="2:14" x14ac:dyDescent="0.3">
      <c r="B2617" s="26" t="s">
        <v>23</v>
      </c>
      <c r="C2617" s="26" t="str">
        <f>IF(_xlfn.XLOOKUP(TRIM(Table1[[#This Row],[Store ID]]), 'Stores Details'!B2619:B2638, 'Stores Details'!G2619:G2638, "") = "Inactive", "Yes", "No")</f>
        <v>No</v>
      </c>
      <c r="D2617" s="14" t="s">
        <v>79</v>
      </c>
      <c r="E2617" s="51">
        <v>45143</v>
      </c>
      <c r="F2617" s="14">
        <v>18</v>
      </c>
      <c r="G2617" s="17">
        <v>15987.78</v>
      </c>
      <c r="H2617" s="27">
        <v>13004.1</v>
      </c>
      <c r="I2617">
        <f>YEAR(Table1[[#This Row],[Date]])</f>
        <v>2023</v>
      </c>
      <c r="J2617" t="str">
        <f>"Q" &amp; ROUNDUP(MONTH(Table1[[#This Row],[Date]])/3, 0) &amp; "'" &amp; RIGHT(YEAR(Table1[[#This Row],[Date]]), 2)</f>
        <v>Q3'23</v>
      </c>
      <c r="K2617" t="str">
        <f>VLOOKUP(Table1[[#This Row],[Store ID]],Table3[[Store ID]:[City]],4,FALSE)</f>
        <v>San Francisco</v>
      </c>
      <c r="L2617" t="str">
        <f>VLOOKUP(Table1[[#This Row],[Product Code]],Table4[[Product Code]:[Brand]],5,FALSE)</f>
        <v>Sony</v>
      </c>
      <c r="M2617" t="str">
        <f>VLOOKUP(Table1[[#This Row],[Product Code]],Table4[[Product Code]:[Product Category]],3,FALSE)</f>
        <v>Accessories</v>
      </c>
      <c r="N2617" t="str">
        <f>_xlfn.XLOOKUP(Table1[[#This Row],[Product Code]],Table4[Product Code],Table4[Subcategory])</f>
        <v>Keyboards</v>
      </c>
    </row>
    <row r="2618" spans="2:14" x14ac:dyDescent="0.3">
      <c r="B2618" s="26" t="s">
        <v>24</v>
      </c>
      <c r="C2618" s="26" t="str">
        <f>IF(_xlfn.XLOOKUP(TRIM(Table1[[#This Row],[Store ID]]), 'Stores Details'!B2620:B2639, 'Stores Details'!G2620:G2639, "") = "Inactive", "Yes", "No")</f>
        <v>No</v>
      </c>
      <c r="D2618" s="14" t="s">
        <v>47</v>
      </c>
      <c r="E2618" s="51">
        <v>45631</v>
      </c>
      <c r="F2618" s="14">
        <v>31</v>
      </c>
      <c r="G2618" s="17">
        <v>41268.129999999997</v>
      </c>
      <c r="H2618" s="27">
        <v>25752.010000000002</v>
      </c>
      <c r="I2618">
        <f>YEAR(Table1[[#This Row],[Date]])</f>
        <v>2024</v>
      </c>
      <c r="J2618" t="str">
        <f>"Q" &amp; ROUNDUP(MONTH(Table1[[#This Row],[Date]])/3, 0) &amp; "'" &amp; RIGHT(YEAR(Table1[[#This Row],[Date]]), 2)</f>
        <v>Q4'24</v>
      </c>
      <c r="K2618" t="str">
        <f>VLOOKUP(Table1[[#This Row],[Store ID]],Table3[[Store ID]:[City]],4,FALSE)</f>
        <v>Atlanta</v>
      </c>
      <c r="L2618" t="str">
        <f>VLOOKUP(Table1[[#This Row],[Product Code]],Table4[[Product Code]:[Brand]],5,FALSE)</f>
        <v>Sony</v>
      </c>
      <c r="M2618" t="str">
        <f>VLOOKUP(Table1[[#This Row],[Product Code]],Table4[[Product Code]:[Product Category]],3,FALSE)</f>
        <v>Accessories</v>
      </c>
      <c r="N2618" t="str">
        <f>_xlfn.XLOOKUP(Table1[[#This Row],[Product Code]],Table4[Product Code],Table4[Subcategory])</f>
        <v>Keyboards</v>
      </c>
    </row>
    <row r="2619" spans="2:14" x14ac:dyDescent="0.3">
      <c r="B2619" s="26" t="s">
        <v>30</v>
      </c>
      <c r="C2619" s="26" t="str">
        <f>IF(_xlfn.XLOOKUP(TRIM(Table1[[#This Row],[Store ID]]), 'Stores Details'!B2621:B2640, 'Stores Details'!G2621:G2640, "") = "Inactive", "Yes", "No")</f>
        <v>No</v>
      </c>
      <c r="D2619" s="14" t="s">
        <v>40</v>
      </c>
      <c r="E2619" s="51">
        <v>45438</v>
      </c>
      <c r="F2619" s="14">
        <v>10</v>
      </c>
      <c r="G2619" s="17">
        <v>13537.9</v>
      </c>
      <c r="H2619" s="27">
        <v>9744.6</v>
      </c>
      <c r="I2619">
        <f>YEAR(Table1[[#This Row],[Date]])</f>
        <v>2024</v>
      </c>
      <c r="J2619" t="str">
        <f>"Q" &amp; ROUNDUP(MONTH(Table1[[#This Row],[Date]])/3, 0) &amp; "'" &amp; RIGHT(YEAR(Table1[[#This Row],[Date]]), 2)</f>
        <v>Q2'24</v>
      </c>
      <c r="K2619" t="str">
        <f>VLOOKUP(Table1[[#This Row],[Store ID]],Table3[[Store ID]:[City]],4,FALSE)</f>
        <v>Nashville</v>
      </c>
      <c r="L2619" t="str">
        <f>VLOOKUP(Table1[[#This Row],[Product Code]],Table4[[Product Code]:[Brand]],5,FALSE)</f>
        <v>HP</v>
      </c>
      <c r="M2619" t="str">
        <f>VLOOKUP(Table1[[#This Row],[Product Code]],Table4[[Product Code]:[Product Category]],3,FALSE)</f>
        <v>Gaming Consoles</v>
      </c>
      <c r="N2619" t="str">
        <f>_xlfn.XLOOKUP(Table1[[#This Row],[Product Code]],Table4[Product Code],Table4[Subcategory])</f>
        <v>Game Consoles</v>
      </c>
    </row>
    <row r="2620" spans="2:14" x14ac:dyDescent="0.3">
      <c r="B2620" s="26" t="s">
        <v>28</v>
      </c>
      <c r="C2620" s="26" t="str">
        <f>IF(_xlfn.XLOOKUP(TRIM(Table1[[#This Row],[Store ID]]), 'Stores Details'!B2622:B2641, 'Stores Details'!G2622:G2641, "") = "Inactive", "Yes", "No")</f>
        <v>No</v>
      </c>
      <c r="D2620" s="14" t="s">
        <v>15</v>
      </c>
      <c r="E2620" s="51">
        <v>45312</v>
      </c>
      <c r="F2620" s="14">
        <v>19</v>
      </c>
      <c r="G2620" s="17">
        <v>10685.789999999999</v>
      </c>
      <c r="H2620" s="27">
        <v>8159.17</v>
      </c>
      <c r="I2620">
        <f>YEAR(Table1[[#This Row],[Date]])</f>
        <v>2024</v>
      </c>
      <c r="J2620" t="str">
        <f>"Q" &amp; ROUNDUP(MONTH(Table1[[#This Row],[Date]])/3, 0) &amp; "'" &amp; RIGHT(YEAR(Table1[[#This Row],[Date]]), 2)</f>
        <v>Q1'24</v>
      </c>
      <c r="K2620" t="str">
        <f>VLOOKUP(Table1[[#This Row],[Store ID]],Table3[[Store ID]:[City]],4,FALSE)</f>
        <v>Portland</v>
      </c>
      <c r="L2620" t="str">
        <f>VLOOKUP(Table1[[#This Row],[Product Code]],Table4[[Product Code]:[Brand]],5,FALSE)</f>
        <v>Bose</v>
      </c>
      <c r="M2620" t="str">
        <f>VLOOKUP(Table1[[#This Row],[Product Code]],Table4[[Product Code]:[Product Category]],3,FALSE)</f>
        <v>Accessories</v>
      </c>
      <c r="N2620" t="str">
        <f>_xlfn.XLOOKUP(Table1[[#This Row],[Product Code]],Table4[Product Code],Table4[Subcategory])</f>
        <v>Mice</v>
      </c>
    </row>
    <row r="2621" spans="2:14" x14ac:dyDescent="0.3">
      <c r="B2621" s="26" t="s">
        <v>14</v>
      </c>
      <c r="C2621" s="26" t="str">
        <f>IF(_xlfn.XLOOKUP(TRIM(Table1[[#This Row],[Store ID]]), 'Stores Details'!B2623:B2642, 'Stores Details'!G2623:G2642, "") = "Inactive", "Yes", "No")</f>
        <v>No</v>
      </c>
      <c r="D2621" s="14" t="s">
        <v>33</v>
      </c>
      <c r="E2621" s="51">
        <v>45635</v>
      </c>
      <c r="F2621" s="14">
        <v>23</v>
      </c>
      <c r="G2621" s="17">
        <v>5442.0300000000007</v>
      </c>
      <c r="H2621" s="27">
        <v>4212.91</v>
      </c>
      <c r="I2621">
        <f>YEAR(Table1[[#This Row],[Date]])</f>
        <v>2024</v>
      </c>
      <c r="J2621" t="str">
        <f>"Q" &amp; ROUNDUP(MONTH(Table1[[#This Row],[Date]])/3, 0) &amp; "'" &amp; RIGHT(YEAR(Table1[[#This Row],[Date]]), 2)</f>
        <v>Q4'24</v>
      </c>
      <c r="K2621" t="str">
        <f>VLOOKUP(Table1[[#This Row],[Store ID]],Table3[[Store ID]:[City]],4,FALSE)</f>
        <v>Los Angeles</v>
      </c>
      <c r="L2621" t="str">
        <f>VLOOKUP(Table1[[#This Row],[Product Code]],Table4[[Product Code]:[Brand]],5,FALSE)</f>
        <v>VoltEdge</v>
      </c>
      <c r="M2621" t="str">
        <f>VLOOKUP(Table1[[#This Row],[Product Code]],Table4[[Product Code]:[Product Category]],3,FALSE)</f>
        <v>Headphones</v>
      </c>
      <c r="N2621" t="str">
        <f>_xlfn.XLOOKUP(Table1[[#This Row],[Product Code]],Table4[Product Code],Table4[Subcategory])</f>
        <v>Wired Headphones</v>
      </c>
    </row>
    <row r="2622" spans="2:14" x14ac:dyDescent="0.3">
      <c r="B2622" s="26" t="s">
        <v>14</v>
      </c>
      <c r="C2622" s="26" t="str">
        <f>IF(_xlfn.XLOOKUP(TRIM(Table1[[#This Row],[Store ID]]), 'Stores Details'!B2624:B2643, 'Stores Details'!G2624:G2643, "") = "Inactive", "Yes", "No")</f>
        <v>No</v>
      </c>
      <c r="D2622" s="14" t="s">
        <v>42</v>
      </c>
      <c r="E2622" s="51">
        <v>45310</v>
      </c>
      <c r="F2622" s="14">
        <v>21</v>
      </c>
      <c r="G2622" s="17">
        <v>26787.809999999998</v>
      </c>
      <c r="H2622" s="27">
        <v>16703.189999999999</v>
      </c>
      <c r="I2622">
        <f>YEAR(Table1[[#This Row],[Date]])</f>
        <v>2024</v>
      </c>
      <c r="J2622" t="str">
        <f>"Q" &amp; ROUNDUP(MONTH(Table1[[#This Row],[Date]])/3, 0) &amp; "'" &amp; RIGHT(YEAR(Table1[[#This Row],[Date]]), 2)</f>
        <v>Q1'24</v>
      </c>
      <c r="K2622" t="str">
        <f>VLOOKUP(Table1[[#This Row],[Store ID]],Table3[[Store ID]:[City]],4,FALSE)</f>
        <v>Los Angeles</v>
      </c>
      <c r="L2622" t="str">
        <f>VLOOKUP(Table1[[#This Row],[Product Code]],Table4[[Product Code]:[Brand]],5,FALSE)</f>
        <v>Dell</v>
      </c>
      <c r="M2622" t="str">
        <f>VLOOKUP(Table1[[#This Row],[Product Code]],Table4[[Product Code]:[Product Category]],3,FALSE)</f>
        <v>Headphones</v>
      </c>
      <c r="N2622" t="str">
        <f>_xlfn.XLOOKUP(Table1[[#This Row],[Product Code]],Table4[Product Code],Table4[Subcategory])</f>
        <v>Wired Headphones</v>
      </c>
    </row>
    <row r="2623" spans="2:14" x14ac:dyDescent="0.3">
      <c r="B2623" s="26" t="s">
        <v>29</v>
      </c>
      <c r="C2623" s="26" t="str">
        <f>IF(_xlfn.XLOOKUP(TRIM(Table1[[#This Row],[Store ID]]), 'Stores Details'!B2625:B2644, 'Stores Details'!G2625:G2644, "") = "Inactive", "Yes", "No")</f>
        <v>No</v>
      </c>
      <c r="D2623" s="14" t="s">
        <v>67</v>
      </c>
      <c r="E2623" s="51">
        <v>45463</v>
      </c>
      <c r="F2623" s="14">
        <v>4</v>
      </c>
      <c r="G2623" s="17">
        <v>4213.92</v>
      </c>
      <c r="H2623" s="27">
        <v>2505.04</v>
      </c>
      <c r="I2623">
        <f>YEAR(Table1[[#This Row],[Date]])</f>
        <v>2024</v>
      </c>
      <c r="J2623" t="str">
        <f>"Q" &amp; ROUNDUP(MONTH(Table1[[#This Row],[Date]])/3, 0) &amp; "'" &amp; RIGHT(YEAR(Table1[[#This Row],[Date]]), 2)</f>
        <v>Q2'24</v>
      </c>
      <c r="K2623" t="str">
        <f>VLOOKUP(Table1[[#This Row],[Store ID]],Table3[[Store ID]:[City]],4,FALSE)</f>
        <v>Kansas City</v>
      </c>
      <c r="L2623" t="str">
        <f>VLOOKUP(Table1[[#This Row],[Product Code]],Table4[[Product Code]:[Brand]],5,FALSE)</f>
        <v>VoltEdge</v>
      </c>
      <c r="M2623" t="str">
        <f>VLOOKUP(Table1[[#This Row],[Product Code]],Table4[[Product Code]:[Product Category]],3,FALSE)</f>
        <v>Accessories</v>
      </c>
      <c r="N2623" t="str">
        <f>_xlfn.XLOOKUP(Table1[[#This Row],[Product Code]],Table4[Product Code],Table4[Subcategory])</f>
        <v>Keyboards</v>
      </c>
    </row>
    <row r="2624" spans="2:14" x14ac:dyDescent="0.3">
      <c r="B2624" s="26" t="s">
        <v>20</v>
      </c>
      <c r="C2624" s="26" t="str">
        <f>IF(_xlfn.XLOOKUP(TRIM(Table1[[#This Row],[Store ID]]), 'Stores Details'!B2626:B2645, 'Stores Details'!G2626:G2645, "") = "Inactive", "Yes", "No")</f>
        <v>No</v>
      </c>
      <c r="D2624" s="14" t="s">
        <v>59</v>
      </c>
      <c r="E2624" s="51">
        <v>45652</v>
      </c>
      <c r="F2624" s="14">
        <v>28</v>
      </c>
      <c r="G2624" s="17">
        <v>5472.04</v>
      </c>
      <c r="H2624" s="27">
        <v>4086.5999999999995</v>
      </c>
      <c r="I2624">
        <f>YEAR(Table1[[#This Row],[Date]])</f>
        <v>2024</v>
      </c>
      <c r="J2624" t="str">
        <f>"Q" &amp; ROUNDUP(MONTH(Table1[[#This Row],[Date]])/3, 0) &amp; "'" &amp; RIGHT(YEAR(Table1[[#This Row],[Date]]), 2)</f>
        <v>Q4'24</v>
      </c>
      <c r="K2624" t="str">
        <f>VLOOKUP(Table1[[#This Row],[Store ID]],Table3[[Store ID]:[City]],4,FALSE)</f>
        <v>Denver</v>
      </c>
      <c r="L2624" t="str">
        <f>VLOOKUP(Table1[[#This Row],[Product Code]],Table4[[Product Code]:[Brand]],5,FALSE)</f>
        <v>ASUS</v>
      </c>
      <c r="M2624" t="str">
        <f>VLOOKUP(Table1[[#This Row],[Product Code]],Table4[[Product Code]:[Product Category]],3,FALSE)</f>
        <v>Headphones</v>
      </c>
      <c r="N2624" t="str">
        <f>_xlfn.XLOOKUP(Table1[[#This Row],[Product Code]],Table4[Product Code],Table4[Subcategory])</f>
        <v>Wireless Earbuds</v>
      </c>
    </row>
    <row r="2625" spans="2:14" x14ac:dyDescent="0.3">
      <c r="B2625" s="26" t="s">
        <v>16</v>
      </c>
      <c r="C2625" s="26" t="str">
        <f>IF(_xlfn.XLOOKUP(TRIM(Table1[[#This Row],[Store ID]]), 'Stores Details'!B2627:B2646, 'Stores Details'!G2627:G2646, "") = "Inactive", "Yes", "No")</f>
        <v>No</v>
      </c>
      <c r="D2625" s="14" t="s">
        <v>51</v>
      </c>
      <c r="E2625" s="51">
        <v>45092</v>
      </c>
      <c r="F2625" s="14">
        <v>15</v>
      </c>
      <c r="G2625" s="17">
        <v>4309.5</v>
      </c>
      <c r="H2625" s="27">
        <v>3490.0499999999997</v>
      </c>
      <c r="I2625">
        <f>YEAR(Table1[[#This Row],[Date]])</f>
        <v>2023</v>
      </c>
      <c r="J2625" t="str">
        <f>"Q" &amp; ROUNDUP(MONTH(Table1[[#This Row],[Date]])/3, 0) &amp; "'" &amp; RIGHT(YEAR(Table1[[#This Row],[Date]]), 2)</f>
        <v>Q2'23</v>
      </c>
      <c r="K2625" t="str">
        <f>VLOOKUP(Table1[[#This Row],[Store ID]],Table3[[Store ID]:[City]],4,FALSE)</f>
        <v>Chicago</v>
      </c>
      <c r="L2625" t="str">
        <f>VLOOKUP(Table1[[#This Row],[Product Code]],Table4[[Product Code]:[Brand]],5,FALSE)</f>
        <v>Samsung</v>
      </c>
      <c r="M2625" t="str">
        <f>VLOOKUP(Table1[[#This Row],[Product Code]],Table4[[Product Code]:[Product Category]],3,FALSE)</f>
        <v>Accessories</v>
      </c>
      <c r="N2625" t="str">
        <f>_xlfn.XLOOKUP(Table1[[#This Row],[Product Code]],Table4[Product Code],Table4[Subcategory])</f>
        <v>Mice</v>
      </c>
    </row>
    <row r="2626" spans="2:14" x14ac:dyDescent="0.3">
      <c r="B2626" s="26" t="s">
        <v>28</v>
      </c>
      <c r="C2626" s="26" t="str">
        <f>IF(_xlfn.XLOOKUP(TRIM(Table1[[#This Row],[Store ID]]), 'Stores Details'!B2628:B2647, 'Stores Details'!G2628:G2647, "") = "Inactive", "Yes", "No")</f>
        <v>No</v>
      </c>
      <c r="D2626" s="14" t="s">
        <v>79</v>
      </c>
      <c r="E2626" s="51">
        <v>45421</v>
      </c>
      <c r="F2626" s="14">
        <v>18</v>
      </c>
      <c r="G2626" s="17">
        <v>15987.78</v>
      </c>
      <c r="H2626" s="27">
        <v>13004.1</v>
      </c>
      <c r="I2626">
        <f>YEAR(Table1[[#This Row],[Date]])</f>
        <v>2024</v>
      </c>
      <c r="J2626" t="str">
        <f>"Q" &amp; ROUNDUP(MONTH(Table1[[#This Row],[Date]])/3, 0) &amp; "'" &amp; RIGHT(YEAR(Table1[[#This Row],[Date]]), 2)</f>
        <v>Q2'24</v>
      </c>
      <c r="K2626" t="str">
        <f>VLOOKUP(Table1[[#This Row],[Store ID]],Table3[[Store ID]:[City]],4,FALSE)</f>
        <v>Portland</v>
      </c>
      <c r="L2626" t="str">
        <f>VLOOKUP(Table1[[#This Row],[Product Code]],Table4[[Product Code]:[Brand]],5,FALSE)</f>
        <v>Sony</v>
      </c>
      <c r="M2626" t="str">
        <f>VLOOKUP(Table1[[#This Row],[Product Code]],Table4[[Product Code]:[Product Category]],3,FALSE)</f>
        <v>Accessories</v>
      </c>
      <c r="N2626" t="str">
        <f>_xlfn.XLOOKUP(Table1[[#This Row],[Product Code]],Table4[Product Code],Table4[Subcategory])</f>
        <v>Keyboards</v>
      </c>
    </row>
    <row r="2627" spans="2:14" x14ac:dyDescent="0.3">
      <c r="B2627" s="26" t="s">
        <v>17</v>
      </c>
      <c r="C2627" s="26" t="str">
        <f>IF(_xlfn.XLOOKUP(TRIM(Table1[[#This Row],[Store ID]]), 'Stores Details'!B2629:B2648, 'Stores Details'!G2629:G2648, "") = "Inactive", "Yes", "No")</f>
        <v>No</v>
      </c>
      <c r="D2627" s="14" t="s">
        <v>42</v>
      </c>
      <c r="E2627" s="51">
        <v>45578</v>
      </c>
      <c r="F2627" s="14">
        <v>26</v>
      </c>
      <c r="G2627" s="17">
        <v>33165.86</v>
      </c>
      <c r="H2627" s="27">
        <v>20680.14</v>
      </c>
      <c r="I2627">
        <f>YEAR(Table1[[#This Row],[Date]])</f>
        <v>2024</v>
      </c>
      <c r="J2627" t="str">
        <f>"Q" &amp; ROUNDUP(MONTH(Table1[[#This Row],[Date]])/3, 0) &amp; "'" &amp; RIGHT(YEAR(Table1[[#This Row],[Date]]), 2)</f>
        <v>Q4'24</v>
      </c>
      <c r="K2627" t="str">
        <f>VLOOKUP(Table1[[#This Row],[Store ID]],Table3[[Store ID]:[City]],4,FALSE)</f>
        <v>Richmond</v>
      </c>
      <c r="L2627" t="str">
        <f>VLOOKUP(Table1[[#This Row],[Product Code]],Table4[[Product Code]:[Brand]],5,FALSE)</f>
        <v>Dell</v>
      </c>
      <c r="M2627" t="str">
        <f>VLOOKUP(Table1[[#This Row],[Product Code]],Table4[[Product Code]:[Product Category]],3,FALSE)</f>
        <v>Headphones</v>
      </c>
      <c r="N2627" t="str">
        <f>_xlfn.XLOOKUP(Table1[[#This Row],[Product Code]],Table4[Product Code],Table4[Subcategory])</f>
        <v>Wired Headphones</v>
      </c>
    </row>
    <row r="2628" spans="2:14" x14ac:dyDescent="0.3">
      <c r="B2628" s="26" t="s">
        <v>21</v>
      </c>
      <c r="C2628" s="26" t="str">
        <f>IF(_xlfn.XLOOKUP(TRIM(Table1[[#This Row],[Store ID]]), 'Stores Details'!B2630:B2649, 'Stores Details'!G2630:G2649, "") = "Inactive", "Yes", "No")</f>
        <v>No</v>
      </c>
      <c r="D2628" s="14" t="s">
        <v>45</v>
      </c>
      <c r="E2628" s="51">
        <v>45407</v>
      </c>
      <c r="F2628" s="14">
        <v>13</v>
      </c>
      <c r="G2628" s="17">
        <v>8734.0500000000011</v>
      </c>
      <c r="H2628" s="27">
        <v>6897.67</v>
      </c>
      <c r="I2628">
        <f>YEAR(Table1[[#This Row],[Date]])</f>
        <v>2024</v>
      </c>
      <c r="J2628" t="str">
        <f>"Q" &amp; ROUNDUP(MONTH(Table1[[#This Row],[Date]])/3, 0) &amp; "'" &amp; RIGHT(YEAR(Table1[[#This Row],[Date]]), 2)</f>
        <v>Q2'24</v>
      </c>
      <c r="K2628" t="str">
        <f>VLOOKUP(Table1[[#This Row],[Store ID]],Table3[[Store ID]:[City]],4,FALSE)</f>
        <v>Raleigh</v>
      </c>
      <c r="L2628" t="str">
        <f>VLOOKUP(Table1[[#This Row],[Product Code]],Table4[[Product Code]:[Brand]],5,FALSE)</f>
        <v>VoltEdge</v>
      </c>
      <c r="M2628" t="str">
        <f>VLOOKUP(Table1[[#This Row],[Product Code]],Table4[[Product Code]:[Product Category]],3,FALSE)</f>
        <v>Accessories</v>
      </c>
      <c r="N2628" t="str">
        <f>_xlfn.XLOOKUP(Table1[[#This Row],[Product Code]],Table4[Product Code],Table4[Subcategory])</f>
        <v>Chargers</v>
      </c>
    </row>
    <row r="2629" spans="2:14" x14ac:dyDescent="0.3">
      <c r="B2629" s="26" t="s">
        <v>28</v>
      </c>
      <c r="C2629" s="26" t="str">
        <f>IF(_xlfn.XLOOKUP(TRIM(Table1[[#This Row],[Store ID]]), 'Stores Details'!B2631:B2650, 'Stores Details'!G2631:G2650, "") = "Inactive", "Yes", "No")</f>
        <v>No</v>
      </c>
      <c r="D2629" s="14" t="s">
        <v>76</v>
      </c>
      <c r="E2629" s="51">
        <v>45256</v>
      </c>
      <c r="F2629" s="14">
        <v>27</v>
      </c>
      <c r="G2629" s="17">
        <v>6167.6100000000006</v>
      </c>
      <c r="H2629" s="27">
        <v>4929.12</v>
      </c>
      <c r="I2629">
        <f>YEAR(Table1[[#This Row],[Date]])</f>
        <v>2023</v>
      </c>
      <c r="J2629" t="str">
        <f>"Q" &amp; ROUNDUP(MONTH(Table1[[#This Row],[Date]])/3, 0) &amp; "'" &amp; RIGHT(YEAR(Table1[[#This Row],[Date]]), 2)</f>
        <v>Q4'23</v>
      </c>
      <c r="K2629" t="str">
        <f>VLOOKUP(Table1[[#This Row],[Store ID]],Table3[[Store ID]:[City]],4,FALSE)</f>
        <v>Portland</v>
      </c>
      <c r="L2629" t="str">
        <f>VLOOKUP(Table1[[#This Row],[Product Code]],Table4[[Product Code]:[Brand]],5,FALSE)</f>
        <v>ASUS</v>
      </c>
      <c r="M2629" t="str">
        <f>VLOOKUP(Table1[[#This Row],[Product Code]],Table4[[Product Code]:[Product Category]],3,FALSE)</f>
        <v>Laptops</v>
      </c>
      <c r="N2629" t="str">
        <f>_xlfn.XLOOKUP(Table1[[#This Row],[Product Code]],Table4[Product Code],Table4[Subcategory])</f>
        <v>Ultrabooks</v>
      </c>
    </row>
    <row r="2630" spans="2:14" x14ac:dyDescent="0.3">
      <c r="B2630" s="26" t="s">
        <v>22</v>
      </c>
      <c r="C2630" s="26" t="str">
        <f>IF(_xlfn.XLOOKUP(TRIM(Table1[[#This Row],[Store ID]]), 'Stores Details'!B2632:B2651, 'Stores Details'!G2632:G2651, "") = "Inactive", "Yes", "No")</f>
        <v>No</v>
      </c>
      <c r="D2630" s="14" t="s">
        <v>77</v>
      </c>
      <c r="E2630" s="51">
        <v>45467</v>
      </c>
      <c r="F2630" s="14">
        <v>6</v>
      </c>
      <c r="G2630" s="17">
        <v>5790.36</v>
      </c>
      <c r="H2630" s="27">
        <v>4531.7999999999993</v>
      </c>
      <c r="I2630">
        <f>YEAR(Table1[[#This Row],[Date]])</f>
        <v>2024</v>
      </c>
      <c r="J2630" t="str">
        <f>"Q" &amp; ROUNDUP(MONTH(Table1[[#This Row],[Date]])/3, 0) &amp; "'" &amp; RIGHT(YEAR(Table1[[#This Row],[Date]]), 2)</f>
        <v>Q2'24</v>
      </c>
      <c r="K2630" t="str">
        <f>VLOOKUP(Table1[[#This Row],[Store ID]],Table3[[Store ID]:[City]],4,FALSE)</f>
        <v>Detroit</v>
      </c>
      <c r="L2630" t="str">
        <f>VLOOKUP(Table1[[#This Row],[Product Code]],Table4[[Product Code]:[Brand]],5,FALSE)</f>
        <v>VoltEdge</v>
      </c>
      <c r="M2630" t="str">
        <f>VLOOKUP(Table1[[#This Row],[Product Code]],Table4[[Product Code]:[Product Category]],3,FALSE)</f>
        <v>Headphones</v>
      </c>
      <c r="N2630" t="str">
        <f>_xlfn.XLOOKUP(Table1[[#This Row],[Product Code]],Table4[Product Code],Table4[Subcategory])</f>
        <v>Wireless Earbuds</v>
      </c>
    </row>
    <row r="2631" spans="2:14" x14ac:dyDescent="0.3">
      <c r="B2631" s="26" t="s">
        <v>26</v>
      </c>
      <c r="C2631" s="26" t="str">
        <f>IF(_xlfn.XLOOKUP(TRIM(Table1[[#This Row],[Store ID]]), 'Stores Details'!B2633:B2652, 'Stores Details'!G2633:G2652, "") = "Inactive", "Yes", "No")</f>
        <v>No</v>
      </c>
      <c r="D2631" s="14" t="s">
        <v>58</v>
      </c>
      <c r="E2631" s="51">
        <v>44986</v>
      </c>
      <c r="F2631" s="14">
        <v>26</v>
      </c>
      <c r="G2631" s="17">
        <v>22829.82</v>
      </c>
      <c r="H2631" s="27">
        <v>15729.220000000001</v>
      </c>
      <c r="I2631">
        <f>YEAR(Table1[[#This Row],[Date]])</f>
        <v>2023</v>
      </c>
      <c r="J2631" t="str">
        <f>"Q" &amp; ROUNDUP(MONTH(Table1[[#This Row],[Date]])/3, 0) &amp; "'" &amp; RIGHT(YEAR(Table1[[#This Row],[Date]]), 2)</f>
        <v>Q1'23</v>
      </c>
      <c r="K2631" t="str">
        <f>VLOOKUP(Table1[[#This Row],[Store ID]],Table3[[Store ID]:[City]],4,FALSE)</f>
        <v>Philadelphia</v>
      </c>
      <c r="L2631" t="str">
        <f>VLOOKUP(Table1[[#This Row],[Product Code]],Table4[[Product Code]:[Brand]],5,FALSE)</f>
        <v>Sony</v>
      </c>
      <c r="M2631" t="str">
        <f>VLOOKUP(Table1[[#This Row],[Product Code]],Table4[[Product Code]:[Product Category]],3,FALSE)</f>
        <v>Accessories</v>
      </c>
      <c r="N2631" t="str">
        <f>_xlfn.XLOOKUP(Table1[[#This Row],[Product Code]],Table4[Product Code],Table4[Subcategory])</f>
        <v>Chargers</v>
      </c>
    </row>
    <row r="2632" spans="2:14" x14ac:dyDescent="0.3">
      <c r="B2632" s="26" t="s">
        <v>14</v>
      </c>
      <c r="C2632" s="26" t="str">
        <f>IF(_xlfn.XLOOKUP(TRIM(Table1[[#This Row],[Store ID]]), 'Stores Details'!B2634:B2653, 'Stores Details'!G2634:G2653, "") = "Inactive", "Yes", "No")</f>
        <v>No</v>
      </c>
      <c r="D2632" s="14" t="s">
        <v>47</v>
      </c>
      <c r="E2632" s="51">
        <v>45347</v>
      </c>
      <c r="F2632" s="14">
        <v>28</v>
      </c>
      <c r="G2632" s="17">
        <v>37274.44</v>
      </c>
      <c r="H2632" s="27">
        <v>23259.88</v>
      </c>
      <c r="I2632">
        <f>YEAR(Table1[[#This Row],[Date]])</f>
        <v>2024</v>
      </c>
      <c r="J2632" t="str">
        <f>"Q" &amp; ROUNDUP(MONTH(Table1[[#This Row],[Date]])/3, 0) &amp; "'" &amp; RIGHT(YEAR(Table1[[#This Row],[Date]]), 2)</f>
        <v>Q1'24</v>
      </c>
      <c r="K2632" t="str">
        <f>VLOOKUP(Table1[[#This Row],[Store ID]],Table3[[Store ID]:[City]],4,FALSE)</f>
        <v>Los Angeles</v>
      </c>
      <c r="L2632" t="str">
        <f>VLOOKUP(Table1[[#This Row],[Product Code]],Table4[[Product Code]:[Brand]],5,FALSE)</f>
        <v>Sony</v>
      </c>
      <c r="M2632" t="str">
        <f>VLOOKUP(Table1[[#This Row],[Product Code]],Table4[[Product Code]:[Product Category]],3,FALSE)</f>
        <v>Accessories</v>
      </c>
      <c r="N2632" t="str">
        <f>_xlfn.XLOOKUP(Table1[[#This Row],[Product Code]],Table4[Product Code],Table4[Subcategory])</f>
        <v>Keyboards</v>
      </c>
    </row>
    <row r="2633" spans="2:14" x14ac:dyDescent="0.3">
      <c r="B2633" s="26" t="s">
        <v>14</v>
      </c>
      <c r="C2633" s="26" t="str">
        <f>IF(_xlfn.XLOOKUP(TRIM(Table1[[#This Row],[Store ID]]), 'Stores Details'!B2635:B2654, 'Stores Details'!G2635:G2654, "") = "Inactive", "Yes", "No")</f>
        <v>No</v>
      </c>
      <c r="D2633" s="14" t="s">
        <v>35</v>
      </c>
      <c r="E2633" s="51">
        <v>45312</v>
      </c>
      <c r="F2633" s="14">
        <v>28</v>
      </c>
      <c r="G2633" s="17">
        <v>11176.480000000001</v>
      </c>
      <c r="H2633" s="27">
        <v>8445.92</v>
      </c>
      <c r="I2633">
        <f>YEAR(Table1[[#This Row],[Date]])</f>
        <v>2024</v>
      </c>
      <c r="J2633" t="str">
        <f>"Q" &amp; ROUNDUP(MONTH(Table1[[#This Row],[Date]])/3, 0) &amp; "'" &amp; RIGHT(YEAR(Table1[[#This Row],[Date]]), 2)</f>
        <v>Q1'24</v>
      </c>
      <c r="K2633" t="str">
        <f>VLOOKUP(Table1[[#This Row],[Store ID]],Table3[[Store ID]:[City]],4,FALSE)</f>
        <v>Los Angeles</v>
      </c>
      <c r="L2633" t="str">
        <f>VLOOKUP(Table1[[#This Row],[Product Code]],Table4[[Product Code]:[Brand]],5,FALSE)</f>
        <v>Dell</v>
      </c>
      <c r="M2633" t="str">
        <f>VLOOKUP(Table1[[#This Row],[Product Code]],Table4[[Product Code]:[Product Category]],3,FALSE)</f>
        <v>Smart Gadgets</v>
      </c>
      <c r="N2633" t="str">
        <f>_xlfn.XLOOKUP(Table1[[#This Row],[Product Code]],Table4[Product Code],Table4[Subcategory])</f>
        <v>Streaming Devices</v>
      </c>
    </row>
    <row r="2634" spans="2:14" x14ac:dyDescent="0.3">
      <c r="B2634" s="26" t="s">
        <v>14</v>
      </c>
      <c r="C2634" s="26" t="str">
        <f>IF(_xlfn.XLOOKUP(TRIM(Table1[[#This Row],[Store ID]]), 'Stores Details'!B2636:B2655, 'Stores Details'!G2636:G2655, "") = "Inactive", "Yes", "No")</f>
        <v>No</v>
      </c>
      <c r="D2634" s="14" t="s">
        <v>53</v>
      </c>
      <c r="E2634" s="51">
        <v>45253</v>
      </c>
      <c r="F2634" s="14">
        <v>42</v>
      </c>
      <c r="G2634" s="17">
        <v>3352.02</v>
      </c>
      <c r="H2634" s="27">
        <v>2688.8399999999997</v>
      </c>
      <c r="I2634">
        <f>YEAR(Table1[[#This Row],[Date]])</f>
        <v>2023</v>
      </c>
      <c r="J2634" t="str">
        <f>"Q" &amp; ROUNDUP(MONTH(Table1[[#This Row],[Date]])/3, 0) &amp; "'" &amp; RIGHT(YEAR(Table1[[#This Row],[Date]]), 2)</f>
        <v>Q4'23</v>
      </c>
      <c r="K2634" t="str">
        <f>VLOOKUP(Table1[[#This Row],[Store ID]],Table3[[Store ID]:[City]],4,FALSE)</f>
        <v>Los Angeles</v>
      </c>
      <c r="L2634" t="str">
        <f>VLOOKUP(Table1[[#This Row],[Product Code]],Table4[[Product Code]:[Brand]],5,FALSE)</f>
        <v>HP</v>
      </c>
      <c r="M2634" t="str">
        <f>VLOOKUP(Table1[[#This Row],[Product Code]],Table4[[Product Code]:[Product Category]],3,FALSE)</f>
        <v>Laptops</v>
      </c>
      <c r="N2634" t="str">
        <f>_xlfn.XLOOKUP(Table1[[#This Row],[Product Code]],Table4[Product Code],Table4[Subcategory])</f>
        <v>Ultrabooks</v>
      </c>
    </row>
    <row r="2635" spans="2:14" x14ac:dyDescent="0.3">
      <c r="B2635" s="26" t="s">
        <v>14</v>
      </c>
      <c r="C2635" s="26" t="str">
        <f>IF(_xlfn.XLOOKUP(TRIM(Table1[[#This Row],[Store ID]]), 'Stores Details'!B2637:B2656, 'Stores Details'!G2637:G2656, "") = "Inactive", "Yes", "No")</f>
        <v>No</v>
      </c>
      <c r="D2635" s="14" t="s">
        <v>15</v>
      </c>
      <c r="E2635" s="51">
        <v>45330</v>
      </c>
      <c r="F2635" s="14">
        <v>23</v>
      </c>
      <c r="G2635" s="17">
        <v>12935.429999999998</v>
      </c>
      <c r="H2635" s="27">
        <v>9876.89</v>
      </c>
      <c r="I2635">
        <f>YEAR(Table1[[#This Row],[Date]])</f>
        <v>2024</v>
      </c>
      <c r="J2635" t="str">
        <f>"Q" &amp; ROUNDUP(MONTH(Table1[[#This Row],[Date]])/3, 0) &amp; "'" &amp; RIGHT(YEAR(Table1[[#This Row],[Date]]), 2)</f>
        <v>Q1'24</v>
      </c>
      <c r="K2635" t="str">
        <f>VLOOKUP(Table1[[#This Row],[Store ID]],Table3[[Store ID]:[City]],4,FALSE)</f>
        <v>Los Angeles</v>
      </c>
      <c r="L2635" t="str">
        <f>VLOOKUP(Table1[[#This Row],[Product Code]],Table4[[Product Code]:[Brand]],5,FALSE)</f>
        <v>Bose</v>
      </c>
      <c r="M2635" t="str">
        <f>VLOOKUP(Table1[[#This Row],[Product Code]],Table4[[Product Code]:[Product Category]],3,FALSE)</f>
        <v>Accessories</v>
      </c>
      <c r="N2635" t="str">
        <f>_xlfn.XLOOKUP(Table1[[#This Row],[Product Code]],Table4[Product Code],Table4[Subcategory])</f>
        <v>Mice</v>
      </c>
    </row>
    <row r="2636" spans="2:14" x14ac:dyDescent="0.3">
      <c r="B2636" s="26" t="s">
        <v>14</v>
      </c>
      <c r="C2636" s="26" t="str">
        <f>IF(_xlfn.XLOOKUP(TRIM(Table1[[#This Row],[Store ID]]), 'Stores Details'!B2638:B2657, 'Stores Details'!G2638:G2657, "") = "Inactive", "Yes", "No")</f>
        <v>No</v>
      </c>
      <c r="D2636" s="14" t="s">
        <v>79</v>
      </c>
      <c r="E2636" s="51">
        <v>45274</v>
      </c>
      <c r="F2636" s="14">
        <v>24</v>
      </c>
      <c r="G2636" s="17">
        <v>21317.040000000001</v>
      </c>
      <c r="H2636" s="27">
        <v>17338.800000000003</v>
      </c>
      <c r="I2636">
        <f>YEAR(Table1[[#This Row],[Date]])</f>
        <v>2023</v>
      </c>
      <c r="J2636" t="str">
        <f>"Q" &amp; ROUNDUP(MONTH(Table1[[#This Row],[Date]])/3, 0) &amp; "'" &amp; RIGHT(YEAR(Table1[[#This Row],[Date]]), 2)</f>
        <v>Q4'23</v>
      </c>
      <c r="K2636" t="str">
        <f>VLOOKUP(Table1[[#This Row],[Store ID]],Table3[[Store ID]:[City]],4,FALSE)</f>
        <v>Los Angeles</v>
      </c>
      <c r="L2636" t="str">
        <f>VLOOKUP(Table1[[#This Row],[Product Code]],Table4[[Product Code]:[Brand]],5,FALSE)</f>
        <v>Sony</v>
      </c>
      <c r="M2636" t="str">
        <f>VLOOKUP(Table1[[#This Row],[Product Code]],Table4[[Product Code]:[Product Category]],3,FALSE)</f>
        <v>Accessories</v>
      </c>
      <c r="N2636" t="str">
        <f>_xlfn.XLOOKUP(Table1[[#This Row],[Product Code]],Table4[Product Code],Table4[Subcategory])</f>
        <v>Keyboards</v>
      </c>
    </row>
    <row r="2637" spans="2:14" x14ac:dyDescent="0.3">
      <c r="B2637" s="26" t="s">
        <v>14</v>
      </c>
      <c r="C2637" s="26" t="str">
        <f>IF(_xlfn.XLOOKUP(TRIM(Table1[[#This Row],[Store ID]]), 'Stores Details'!B2639:B2658, 'Stores Details'!G2639:G2658, "") = "Inactive", "Yes", "No")</f>
        <v>No</v>
      </c>
      <c r="D2637" s="14" t="s">
        <v>61</v>
      </c>
      <c r="E2637" s="51">
        <v>45227</v>
      </c>
      <c r="F2637" s="14">
        <v>35</v>
      </c>
      <c r="G2637" s="17">
        <v>12404.7</v>
      </c>
      <c r="H2637" s="27">
        <v>8857.1</v>
      </c>
      <c r="I2637">
        <f>YEAR(Table1[[#This Row],[Date]])</f>
        <v>2023</v>
      </c>
      <c r="J2637" t="str">
        <f>"Q" &amp; ROUNDUP(MONTH(Table1[[#This Row],[Date]])/3, 0) &amp; "'" &amp; RIGHT(YEAR(Table1[[#This Row],[Date]]), 2)</f>
        <v>Q4'23</v>
      </c>
      <c r="K2637" t="str">
        <f>VLOOKUP(Table1[[#This Row],[Store ID]],Table3[[Store ID]:[City]],4,FALSE)</f>
        <v>Los Angeles</v>
      </c>
      <c r="L2637" t="str">
        <f>VLOOKUP(Table1[[#This Row],[Product Code]],Table4[[Product Code]:[Brand]],5,FALSE)</f>
        <v>VoltEdge</v>
      </c>
      <c r="M2637" t="str">
        <f>VLOOKUP(Table1[[#This Row],[Product Code]],Table4[[Product Code]:[Product Category]],3,FALSE)</f>
        <v>Headphones</v>
      </c>
      <c r="N2637" t="str">
        <f>_xlfn.XLOOKUP(Table1[[#This Row],[Product Code]],Table4[Product Code],Table4[Subcategory])</f>
        <v>Wired Headphones</v>
      </c>
    </row>
    <row r="2638" spans="2:14" x14ac:dyDescent="0.3">
      <c r="B2638" s="26" t="s">
        <v>14</v>
      </c>
      <c r="C2638" s="26" t="str">
        <f>IF(_xlfn.XLOOKUP(TRIM(Table1[[#This Row],[Store ID]]), 'Stores Details'!B2640:B2659, 'Stores Details'!G2640:G2659, "") = "Inactive", "Yes", "No")</f>
        <v>No</v>
      </c>
      <c r="D2638" s="14" t="s">
        <v>67</v>
      </c>
      <c r="E2638" s="51">
        <v>44984</v>
      </c>
      <c r="F2638" s="14">
        <v>26</v>
      </c>
      <c r="G2638" s="17">
        <v>27390.48</v>
      </c>
      <c r="H2638" s="27">
        <v>16282.76</v>
      </c>
      <c r="I2638">
        <f>YEAR(Table1[[#This Row],[Date]])</f>
        <v>2023</v>
      </c>
      <c r="J2638" t="str">
        <f>"Q" &amp; ROUNDUP(MONTH(Table1[[#This Row],[Date]])/3, 0) &amp; "'" &amp; RIGHT(YEAR(Table1[[#This Row],[Date]]), 2)</f>
        <v>Q1'23</v>
      </c>
      <c r="K2638" t="str">
        <f>VLOOKUP(Table1[[#This Row],[Store ID]],Table3[[Store ID]:[City]],4,FALSE)</f>
        <v>Los Angeles</v>
      </c>
      <c r="L2638" t="str">
        <f>VLOOKUP(Table1[[#This Row],[Product Code]],Table4[[Product Code]:[Brand]],5,FALSE)</f>
        <v>VoltEdge</v>
      </c>
      <c r="M2638" t="str">
        <f>VLOOKUP(Table1[[#This Row],[Product Code]],Table4[[Product Code]:[Product Category]],3,FALSE)</f>
        <v>Accessories</v>
      </c>
      <c r="N2638" t="str">
        <f>_xlfn.XLOOKUP(Table1[[#This Row],[Product Code]],Table4[Product Code],Table4[Subcategory])</f>
        <v>Keyboards</v>
      </c>
    </row>
    <row r="2639" spans="2:14" x14ac:dyDescent="0.3">
      <c r="B2639" s="26" t="s">
        <v>16</v>
      </c>
      <c r="C2639" s="26" t="str">
        <f>IF(_xlfn.XLOOKUP(TRIM(Table1[[#This Row],[Store ID]]), 'Stores Details'!B2641:B2660, 'Stores Details'!G2641:G2660, "") = "Inactive", "Yes", "No")</f>
        <v>No</v>
      </c>
      <c r="D2639" s="14" t="s">
        <v>69</v>
      </c>
      <c r="E2639" s="51">
        <v>45028</v>
      </c>
      <c r="F2639" s="14">
        <v>7</v>
      </c>
      <c r="G2639" s="17">
        <v>7454.72</v>
      </c>
      <c r="H2639" s="27">
        <v>4806.6899999999996</v>
      </c>
      <c r="I2639">
        <f>YEAR(Table1[[#This Row],[Date]])</f>
        <v>2023</v>
      </c>
      <c r="J2639" t="str">
        <f>"Q" &amp; ROUNDUP(MONTH(Table1[[#This Row],[Date]])/3, 0) &amp; "'" &amp; RIGHT(YEAR(Table1[[#This Row],[Date]]), 2)</f>
        <v>Q2'23</v>
      </c>
      <c r="K2639" t="str">
        <f>VLOOKUP(Table1[[#This Row],[Store ID]],Table3[[Store ID]:[City]],4,FALSE)</f>
        <v>Chicago</v>
      </c>
      <c r="L2639" t="str">
        <f>VLOOKUP(Table1[[#This Row],[Product Code]],Table4[[Product Code]:[Brand]],5,FALSE)</f>
        <v>VoltEdge</v>
      </c>
      <c r="M2639" t="str">
        <f>VLOOKUP(Table1[[#This Row],[Product Code]],Table4[[Product Code]:[Product Category]],3,FALSE)</f>
        <v>Gaming Consoles</v>
      </c>
      <c r="N2639" t="str">
        <f>_xlfn.XLOOKUP(Table1[[#This Row],[Product Code]],Table4[Product Code],Table4[Subcategory])</f>
        <v>VR Headsets</v>
      </c>
    </row>
    <row r="2640" spans="2:14" x14ac:dyDescent="0.3">
      <c r="B2640" s="26" t="s">
        <v>18</v>
      </c>
      <c r="C2640" s="26" t="str">
        <f>IF(_xlfn.XLOOKUP(TRIM(Table1[[#This Row],[Store ID]]), 'Stores Details'!B2642:B2661, 'Stores Details'!G2642:G2661, "") = "Inactive", "Yes", "No")</f>
        <v>No</v>
      </c>
      <c r="D2640" s="14" t="s">
        <v>61</v>
      </c>
      <c r="E2640" s="51">
        <v>45141</v>
      </c>
      <c r="F2640" s="14">
        <v>19</v>
      </c>
      <c r="G2640" s="17">
        <v>6733.9800000000005</v>
      </c>
      <c r="H2640" s="27">
        <v>4808.1400000000003</v>
      </c>
      <c r="I2640">
        <f>YEAR(Table1[[#This Row],[Date]])</f>
        <v>2023</v>
      </c>
      <c r="J2640" t="str">
        <f>"Q" &amp; ROUNDUP(MONTH(Table1[[#This Row],[Date]])/3, 0) &amp; "'" &amp; RIGHT(YEAR(Table1[[#This Row],[Date]]), 2)</f>
        <v>Q3'23</v>
      </c>
      <c r="K2640" t="str">
        <f>VLOOKUP(Table1[[#This Row],[Store ID]],Table3[[Store ID]:[City]],4,FALSE)</f>
        <v>Minneapolis</v>
      </c>
      <c r="L2640" t="str">
        <f>VLOOKUP(Table1[[#This Row],[Product Code]],Table4[[Product Code]:[Brand]],5,FALSE)</f>
        <v>VoltEdge</v>
      </c>
      <c r="M2640" t="str">
        <f>VLOOKUP(Table1[[#This Row],[Product Code]],Table4[[Product Code]:[Product Category]],3,FALSE)</f>
        <v>Headphones</v>
      </c>
      <c r="N2640" t="str">
        <f>_xlfn.XLOOKUP(Table1[[#This Row],[Product Code]],Table4[Product Code],Table4[Subcategory])</f>
        <v>Wired Headphones</v>
      </c>
    </row>
    <row r="2641" spans="2:14" x14ac:dyDescent="0.3">
      <c r="B2641" s="26" t="s">
        <v>23</v>
      </c>
      <c r="C2641" s="26" t="str">
        <f>IF(_xlfn.XLOOKUP(TRIM(Table1[[#This Row],[Store ID]]), 'Stores Details'!B2643:B2662, 'Stores Details'!G2643:G2662, "") = "Inactive", "Yes", "No")</f>
        <v>No</v>
      </c>
      <c r="D2641" s="14" t="s">
        <v>75</v>
      </c>
      <c r="E2641" s="51">
        <v>45571</v>
      </c>
      <c r="F2641" s="14">
        <v>31</v>
      </c>
      <c r="G2641" s="17">
        <v>5054.55</v>
      </c>
      <c r="H2641" s="27">
        <v>3909.41</v>
      </c>
      <c r="I2641">
        <f>YEAR(Table1[[#This Row],[Date]])</f>
        <v>2024</v>
      </c>
      <c r="J2641" t="str">
        <f>"Q" &amp; ROUNDUP(MONTH(Table1[[#This Row],[Date]])/3, 0) &amp; "'" &amp; RIGHT(YEAR(Table1[[#This Row],[Date]]), 2)</f>
        <v>Q4'24</v>
      </c>
      <c r="K2641" t="str">
        <f>VLOOKUP(Table1[[#This Row],[Store ID]],Table3[[Store ID]:[City]],4,FALSE)</f>
        <v>San Francisco</v>
      </c>
      <c r="L2641" t="str">
        <f>VLOOKUP(Table1[[#This Row],[Product Code]],Table4[[Product Code]:[Brand]],5,FALSE)</f>
        <v>VoltEdge</v>
      </c>
      <c r="M2641" t="str">
        <f>VLOOKUP(Table1[[#This Row],[Product Code]],Table4[[Product Code]:[Product Category]],3,FALSE)</f>
        <v>Accessories</v>
      </c>
      <c r="N2641" t="str">
        <f>_xlfn.XLOOKUP(Table1[[#This Row],[Product Code]],Table4[Product Code],Table4[Subcategory])</f>
        <v>Keyboards</v>
      </c>
    </row>
    <row r="2642" spans="2:14" x14ac:dyDescent="0.3">
      <c r="B2642" s="26" t="s">
        <v>18</v>
      </c>
      <c r="C2642" s="26" t="str">
        <f>IF(_xlfn.XLOOKUP(TRIM(Table1[[#This Row],[Store ID]]), 'Stores Details'!B2644:B2663, 'Stores Details'!G2644:G2663, "") = "Inactive", "Yes", "No")</f>
        <v>No</v>
      </c>
      <c r="D2642" s="14" t="s">
        <v>35</v>
      </c>
      <c r="E2642" s="51">
        <v>45371</v>
      </c>
      <c r="F2642" s="14">
        <v>12</v>
      </c>
      <c r="G2642" s="17">
        <v>4789.92</v>
      </c>
      <c r="H2642" s="27">
        <v>3619.68</v>
      </c>
      <c r="I2642">
        <f>YEAR(Table1[[#This Row],[Date]])</f>
        <v>2024</v>
      </c>
      <c r="J2642" t="str">
        <f>"Q" &amp; ROUNDUP(MONTH(Table1[[#This Row],[Date]])/3, 0) &amp; "'" &amp; RIGHT(YEAR(Table1[[#This Row],[Date]]), 2)</f>
        <v>Q1'24</v>
      </c>
      <c r="K2642" t="str">
        <f>VLOOKUP(Table1[[#This Row],[Store ID]],Table3[[Store ID]:[City]],4,FALSE)</f>
        <v>Minneapolis</v>
      </c>
      <c r="L2642" t="str">
        <f>VLOOKUP(Table1[[#This Row],[Product Code]],Table4[[Product Code]:[Brand]],5,FALSE)</f>
        <v>Dell</v>
      </c>
      <c r="M2642" t="str">
        <f>VLOOKUP(Table1[[#This Row],[Product Code]],Table4[[Product Code]:[Product Category]],3,FALSE)</f>
        <v>Smart Gadgets</v>
      </c>
      <c r="N2642" t="str">
        <f>_xlfn.XLOOKUP(Table1[[#This Row],[Product Code]],Table4[Product Code],Table4[Subcategory])</f>
        <v>Streaming Devices</v>
      </c>
    </row>
    <row r="2643" spans="2:14" x14ac:dyDescent="0.3">
      <c r="B2643" s="26" t="s">
        <v>28</v>
      </c>
      <c r="C2643" s="26" t="str">
        <f>IF(_xlfn.XLOOKUP(TRIM(Table1[[#This Row],[Store ID]]), 'Stores Details'!B2645:B2664, 'Stores Details'!G2645:G2664, "") = "Inactive", "Yes", "No")</f>
        <v>No</v>
      </c>
      <c r="D2643" s="14" t="s">
        <v>57</v>
      </c>
      <c r="E2643" s="51">
        <v>45070</v>
      </c>
      <c r="F2643" s="14">
        <v>13</v>
      </c>
      <c r="G2643" s="17">
        <v>11485.37</v>
      </c>
      <c r="H2643" s="27">
        <v>8009.17</v>
      </c>
      <c r="I2643">
        <f>YEAR(Table1[[#This Row],[Date]])</f>
        <v>2023</v>
      </c>
      <c r="J2643" t="str">
        <f>"Q" &amp; ROUNDUP(MONTH(Table1[[#This Row],[Date]])/3, 0) &amp; "'" &amp; RIGHT(YEAR(Table1[[#This Row],[Date]]), 2)</f>
        <v>Q2'23</v>
      </c>
      <c r="K2643" t="str">
        <f>VLOOKUP(Table1[[#This Row],[Store ID]],Table3[[Store ID]:[City]],4,FALSE)</f>
        <v>Portland</v>
      </c>
      <c r="L2643" t="str">
        <f>VLOOKUP(Table1[[#This Row],[Product Code]],Table4[[Product Code]:[Brand]],5,FALSE)</f>
        <v>Bose</v>
      </c>
      <c r="M2643" t="str">
        <f>VLOOKUP(Table1[[#This Row],[Product Code]],Table4[[Product Code]:[Product Category]],3,FALSE)</f>
        <v>Headphones</v>
      </c>
      <c r="N2643" t="str">
        <f>_xlfn.XLOOKUP(Table1[[#This Row],[Product Code]],Table4[Product Code],Table4[Subcategory])</f>
        <v>Noise-Canceling Over-Ear</v>
      </c>
    </row>
    <row r="2644" spans="2:14" x14ac:dyDescent="0.3">
      <c r="B2644" s="26" t="s">
        <v>16</v>
      </c>
      <c r="C2644" s="26" t="str">
        <f>IF(_xlfn.XLOOKUP(TRIM(Table1[[#This Row],[Store ID]]), 'Stores Details'!B2646:B2665, 'Stores Details'!G2646:G2665, "") = "Inactive", "Yes", "No")</f>
        <v>No</v>
      </c>
      <c r="D2644" s="14" t="s">
        <v>79</v>
      </c>
      <c r="E2644" s="51">
        <v>45116</v>
      </c>
      <c r="F2644" s="14">
        <v>12</v>
      </c>
      <c r="G2644" s="17">
        <v>10658.52</v>
      </c>
      <c r="H2644" s="27">
        <v>8669.4000000000015</v>
      </c>
      <c r="I2644">
        <f>YEAR(Table1[[#This Row],[Date]])</f>
        <v>2023</v>
      </c>
      <c r="J2644" t="str">
        <f>"Q" &amp; ROUNDUP(MONTH(Table1[[#This Row],[Date]])/3, 0) &amp; "'" &amp; RIGHT(YEAR(Table1[[#This Row],[Date]]), 2)</f>
        <v>Q3'23</v>
      </c>
      <c r="K2644" t="str">
        <f>VLOOKUP(Table1[[#This Row],[Store ID]],Table3[[Store ID]:[City]],4,FALSE)</f>
        <v>Chicago</v>
      </c>
      <c r="L2644" t="str">
        <f>VLOOKUP(Table1[[#This Row],[Product Code]],Table4[[Product Code]:[Brand]],5,FALSE)</f>
        <v>Sony</v>
      </c>
      <c r="M2644" t="str">
        <f>VLOOKUP(Table1[[#This Row],[Product Code]],Table4[[Product Code]:[Product Category]],3,FALSE)</f>
        <v>Accessories</v>
      </c>
      <c r="N2644" t="str">
        <f>_xlfn.XLOOKUP(Table1[[#This Row],[Product Code]],Table4[Product Code],Table4[Subcategory])</f>
        <v>Keyboards</v>
      </c>
    </row>
    <row r="2645" spans="2:14" x14ac:dyDescent="0.3">
      <c r="B2645" s="26" t="s">
        <v>14</v>
      </c>
      <c r="C2645" s="26" t="str">
        <f>IF(_xlfn.XLOOKUP(TRIM(Table1[[#This Row],[Store ID]]), 'Stores Details'!B2647:B2666, 'Stores Details'!G2647:G2666, "") = "Inactive", "Yes", "No")</f>
        <v>No</v>
      </c>
      <c r="D2645" s="14" t="s">
        <v>77</v>
      </c>
      <c r="E2645" s="51">
        <v>45248</v>
      </c>
      <c r="F2645" s="14">
        <v>35</v>
      </c>
      <c r="G2645" s="17">
        <v>33777.1</v>
      </c>
      <c r="H2645" s="27">
        <v>26435.5</v>
      </c>
      <c r="I2645">
        <f>YEAR(Table1[[#This Row],[Date]])</f>
        <v>2023</v>
      </c>
      <c r="J2645" t="str">
        <f>"Q" &amp; ROUNDUP(MONTH(Table1[[#This Row],[Date]])/3, 0) &amp; "'" &amp; RIGHT(YEAR(Table1[[#This Row],[Date]]), 2)</f>
        <v>Q4'23</v>
      </c>
      <c r="K2645" t="str">
        <f>VLOOKUP(Table1[[#This Row],[Store ID]],Table3[[Store ID]:[City]],4,FALSE)</f>
        <v>Los Angeles</v>
      </c>
      <c r="L2645" t="str">
        <f>VLOOKUP(Table1[[#This Row],[Product Code]],Table4[[Product Code]:[Brand]],5,FALSE)</f>
        <v>VoltEdge</v>
      </c>
      <c r="M2645" t="str">
        <f>VLOOKUP(Table1[[#This Row],[Product Code]],Table4[[Product Code]:[Product Category]],3,FALSE)</f>
        <v>Headphones</v>
      </c>
      <c r="N2645" t="str">
        <f>_xlfn.XLOOKUP(Table1[[#This Row],[Product Code]],Table4[Product Code],Table4[Subcategory])</f>
        <v>Wireless Earbuds</v>
      </c>
    </row>
    <row r="2646" spans="2:14" x14ac:dyDescent="0.3">
      <c r="B2646" s="26" t="s">
        <v>17</v>
      </c>
      <c r="C2646" s="26" t="str">
        <f>IF(_xlfn.XLOOKUP(TRIM(Table1[[#This Row],[Store ID]]), 'Stores Details'!B2648:B2667, 'Stores Details'!G2648:G2667, "") = "Inactive", "Yes", "No")</f>
        <v>No</v>
      </c>
      <c r="D2646" s="14" t="s">
        <v>34</v>
      </c>
      <c r="E2646" s="51">
        <v>45491</v>
      </c>
      <c r="F2646" s="14">
        <v>6</v>
      </c>
      <c r="G2646" s="17">
        <v>1938.8999999999999</v>
      </c>
      <c r="H2646" s="27">
        <v>1199.1600000000001</v>
      </c>
      <c r="I2646">
        <f>YEAR(Table1[[#This Row],[Date]])</f>
        <v>2024</v>
      </c>
      <c r="J2646" t="str">
        <f>"Q" &amp; ROUNDUP(MONTH(Table1[[#This Row],[Date]])/3, 0) &amp; "'" &amp; RIGHT(YEAR(Table1[[#This Row],[Date]]), 2)</f>
        <v>Q3'24</v>
      </c>
      <c r="K2646" t="str">
        <f>VLOOKUP(Table1[[#This Row],[Store ID]],Table3[[Store ID]:[City]],4,FALSE)</f>
        <v>Richmond</v>
      </c>
      <c r="L2646" t="str">
        <f>VLOOKUP(Table1[[#This Row],[Product Code]],Table4[[Product Code]:[Brand]],5,FALSE)</f>
        <v>Samsung</v>
      </c>
      <c r="M2646" t="str">
        <f>VLOOKUP(Table1[[#This Row],[Product Code]],Table4[[Product Code]:[Product Category]],3,FALSE)</f>
        <v>Gaming Consoles</v>
      </c>
      <c r="N2646" t="str">
        <f>_xlfn.XLOOKUP(Table1[[#This Row],[Product Code]],Table4[Product Code],Table4[Subcategory])</f>
        <v>Game Consoles</v>
      </c>
    </row>
    <row r="2647" spans="2:14" x14ac:dyDescent="0.3">
      <c r="B2647" s="26" t="s">
        <v>26</v>
      </c>
      <c r="C2647" s="26" t="str">
        <f>IF(_xlfn.XLOOKUP(TRIM(Table1[[#This Row],[Store ID]]), 'Stores Details'!B2649:B2668, 'Stores Details'!G2649:G2668, "") = "Inactive", "Yes", "No")</f>
        <v>No</v>
      </c>
      <c r="D2647" s="14" t="s">
        <v>32</v>
      </c>
      <c r="E2647" s="51">
        <v>45423</v>
      </c>
      <c r="F2647" s="14">
        <v>1</v>
      </c>
      <c r="G2647" s="17">
        <v>182.98</v>
      </c>
      <c r="H2647" s="27">
        <v>139.01</v>
      </c>
      <c r="I2647">
        <f>YEAR(Table1[[#This Row],[Date]])</f>
        <v>2024</v>
      </c>
      <c r="J2647" t="str">
        <f>"Q" &amp; ROUNDUP(MONTH(Table1[[#This Row],[Date]])/3, 0) &amp; "'" &amp; RIGHT(YEAR(Table1[[#This Row],[Date]]), 2)</f>
        <v>Q2'24</v>
      </c>
      <c r="K2647" t="str">
        <f>VLOOKUP(Table1[[#This Row],[Store ID]],Table3[[Store ID]:[City]],4,FALSE)</f>
        <v>Philadelphia</v>
      </c>
      <c r="L2647" t="str">
        <f>VLOOKUP(Table1[[#This Row],[Product Code]],Table4[[Product Code]:[Brand]],5,FALSE)</f>
        <v>Sony</v>
      </c>
      <c r="M2647" t="str">
        <f>VLOOKUP(Table1[[#This Row],[Product Code]],Table4[[Product Code]:[Product Category]],3,FALSE)</f>
        <v>Accessories</v>
      </c>
      <c r="N2647" t="str">
        <f>_xlfn.XLOOKUP(Table1[[#This Row],[Product Code]],Table4[Product Code],Table4[Subcategory])</f>
        <v>Chargers</v>
      </c>
    </row>
    <row r="2648" spans="2:14" x14ac:dyDescent="0.3">
      <c r="B2648" s="26" t="s">
        <v>21</v>
      </c>
      <c r="C2648" s="26" t="str">
        <f>IF(_xlfn.XLOOKUP(TRIM(Table1[[#This Row],[Store ID]]), 'Stores Details'!B2650:B2669, 'Stores Details'!G2650:G2669, "") = "Inactive", "Yes", "No")</f>
        <v>No</v>
      </c>
      <c r="D2648" s="14" t="s">
        <v>37</v>
      </c>
      <c r="E2648" s="51">
        <v>45328</v>
      </c>
      <c r="F2648" s="14">
        <v>30</v>
      </c>
      <c r="G2648" s="17">
        <v>44143.8</v>
      </c>
      <c r="H2648" s="27">
        <v>29869.5</v>
      </c>
      <c r="I2648">
        <f>YEAR(Table1[[#This Row],[Date]])</f>
        <v>2024</v>
      </c>
      <c r="J2648" t="str">
        <f>"Q" &amp; ROUNDUP(MONTH(Table1[[#This Row],[Date]])/3, 0) &amp; "'" &amp; RIGHT(YEAR(Table1[[#This Row],[Date]]), 2)</f>
        <v>Q1'24</v>
      </c>
      <c r="K2648" t="str">
        <f>VLOOKUP(Table1[[#This Row],[Store ID]],Table3[[Store ID]:[City]],4,FALSE)</f>
        <v>Raleigh</v>
      </c>
      <c r="L2648" t="str">
        <f>VLOOKUP(Table1[[#This Row],[Product Code]],Table4[[Product Code]:[Brand]],5,FALSE)</f>
        <v>VoltEdge</v>
      </c>
      <c r="M2648" t="str">
        <f>VLOOKUP(Table1[[#This Row],[Product Code]],Table4[[Product Code]:[Product Category]],3,FALSE)</f>
        <v>Smart Gadgets</v>
      </c>
      <c r="N2648" t="str">
        <f>_xlfn.XLOOKUP(Table1[[#This Row],[Product Code]],Table4[Product Code],Table4[Subcategory])</f>
        <v>Fitness Bands</v>
      </c>
    </row>
    <row r="2649" spans="2:14" x14ac:dyDescent="0.3">
      <c r="B2649" s="26" t="s">
        <v>27</v>
      </c>
      <c r="C2649" s="26" t="str">
        <f>IF(_xlfn.XLOOKUP(TRIM(Table1[[#This Row],[Store ID]]), 'Stores Details'!B2651:B2670, 'Stores Details'!G2651:G2670, "") = "Inactive", "Yes", "No")</f>
        <v>No</v>
      </c>
      <c r="D2649" s="14" t="s">
        <v>33</v>
      </c>
      <c r="E2649" s="51">
        <v>45443</v>
      </c>
      <c r="F2649" s="14">
        <v>6</v>
      </c>
      <c r="G2649" s="17">
        <v>1419.66</v>
      </c>
      <c r="H2649" s="27">
        <v>1099.02</v>
      </c>
      <c r="I2649">
        <f>YEAR(Table1[[#This Row],[Date]])</f>
        <v>2024</v>
      </c>
      <c r="J2649" t="str">
        <f>"Q" &amp; ROUNDUP(MONTH(Table1[[#This Row],[Date]])/3, 0) &amp; "'" &amp; RIGHT(YEAR(Table1[[#This Row],[Date]]), 2)</f>
        <v>Q2'24</v>
      </c>
      <c r="K2649" t="str">
        <f>VLOOKUP(Table1[[#This Row],[Store ID]],Table3[[Store ID]:[City]],4,FALSE)</f>
        <v>New York</v>
      </c>
      <c r="L2649" t="str">
        <f>VLOOKUP(Table1[[#This Row],[Product Code]],Table4[[Product Code]:[Brand]],5,FALSE)</f>
        <v>VoltEdge</v>
      </c>
      <c r="M2649" t="str">
        <f>VLOOKUP(Table1[[#This Row],[Product Code]],Table4[[Product Code]:[Product Category]],3,FALSE)</f>
        <v>Headphones</v>
      </c>
      <c r="N2649" t="str">
        <f>_xlfn.XLOOKUP(Table1[[#This Row],[Product Code]],Table4[Product Code],Table4[Subcategory])</f>
        <v>Wired Headphones</v>
      </c>
    </row>
    <row r="2650" spans="2:14" x14ac:dyDescent="0.3">
      <c r="B2650" s="26" t="s">
        <v>14</v>
      </c>
      <c r="C2650" s="26" t="str">
        <f>IF(_xlfn.XLOOKUP(TRIM(Table1[[#This Row],[Store ID]]), 'Stores Details'!B2652:B2671, 'Stores Details'!G2652:G2671, "") = "Inactive", "Yes", "No")</f>
        <v>No</v>
      </c>
      <c r="D2650" s="14" t="s">
        <v>71</v>
      </c>
      <c r="E2650" s="51">
        <v>45277</v>
      </c>
      <c r="F2650" s="14">
        <v>29</v>
      </c>
      <c r="G2650" s="17">
        <v>7518.83</v>
      </c>
      <c r="H2650" s="27">
        <v>4914.63</v>
      </c>
      <c r="I2650">
        <f>YEAR(Table1[[#This Row],[Date]])</f>
        <v>2023</v>
      </c>
      <c r="J2650" t="str">
        <f>"Q" &amp; ROUNDUP(MONTH(Table1[[#This Row],[Date]])/3, 0) &amp; "'" &amp; RIGHT(YEAR(Table1[[#This Row],[Date]]), 2)</f>
        <v>Q4'23</v>
      </c>
      <c r="K2650" t="str">
        <f>VLOOKUP(Table1[[#This Row],[Store ID]],Table3[[Store ID]:[City]],4,FALSE)</f>
        <v>Los Angeles</v>
      </c>
      <c r="L2650" t="str">
        <f>VLOOKUP(Table1[[#This Row],[Product Code]],Table4[[Product Code]:[Brand]],5,FALSE)</f>
        <v>HP</v>
      </c>
      <c r="M2650" t="str">
        <f>VLOOKUP(Table1[[#This Row],[Product Code]],Table4[[Product Code]:[Product Category]],3,FALSE)</f>
        <v>Smart Gadgets</v>
      </c>
      <c r="N2650" t="str">
        <f>_xlfn.XLOOKUP(Table1[[#This Row],[Product Code]],Table4[Product Code],Table4[Subcategory])</f>
        <v>Smart Speakers</v>
      </c>
    </row>
    <row r="2651" spans="2:14" x14ac:dyDescent="0.3">
      <c r="B2651" s="26" t="s">
        <v>27</v>
      </c>
      <c r="C2651" s="26" t="str">
        <f>IF(_xlfn.XLOOKUP(TRIM(Table1[[#This Row],[Store ID]]), 'Stores Details'!B2653:B2672, 'Stores Details'!G2653:G2672, "") = "Inactive", "Yes", "No")</f>
        <v>No</v>
      </c>
      <c r="D2651" s="14" t="s">
        <v>46</v>
      </c>
      <c r="E2651" s="51">
        <v>45470</v>
      </c>
      <c r="F2651" s="14">
        <v>7</v>
      </c>
      <c r="G2651" s="17">
        <v>6183.8</v>
      </c>
      <c r="H2651" s="27">
        <v>4231.43</v>
      </c>
      <c r="I2651">
        <f>YEAR(Table1[[#This Row],[Date]])</f>
        <v>2024</v>
      </c>
      <c r="J2651" t="str">
        <f>"Q" &amp; ROUNDUP(MONTH(Table1[[#This Row],[Date]])/3, 0) &amp; "'" &amp; RIGHT(YEAR(Table1[[#This Row],[Date]]), 2)</f>
        <v>Q2'24</v>
      </c>
      <c r="K2651" t="str">
        <f>VLOOKUP(Table1[[#This Row],[Store ID]],Table3[[Store ID]:[City]],4,FALSE)</f>
        <v>New York</v>
      </c>
      <c r="L2651" t="str">
        <f>VLOOKUP(Table1[[#This Row],[Product Code]],Table4[[Product Code]:[Brand]],5,FALSE)</f>
        <v>Bose</v>
      </c>
      <c r="M2651" t="str">
        <f>VLOOKUP(Table1[[#This Row],[Product Code]],Table4[[Product Code]:[Product Category]],3,FALSE)</f>
        <v>Headphones</v>
      </c>
      <c r="N2651" t="str">
        <f>_xlfn.XLOOKUP(Table1[[#This Row],[Product Code]],Table4[Product Code],Table4[Subcategory])</f>
        <v>Wireless Headphones</v>
      </c>
    </row>
    <row r="2652" spans="2:14" x14ac:dyDescent="0.3">
      <c r="B2652" s="26" t="s">
        <v>20</v>
      </c>
      <c r="C2652" s="26" t="str">
        <f>IF(_xlfn.XLOOKUP(TRIM(Table1[[#This Row],[Store ID]]), 'Stores Details'!B2654:B2673, 'Stores Details'!G2654:G2673, "") = "Inactive", "Yes", "No")</f>
        <v>No</v>
      </c>
      <c r="D2652" s="14" t="s">
        <v>73</v>
      </c>
      <c r="E2652" s="51">
        <v>45447</v>
      </c>
      <c r="F2652" s="14">
        <v>10</v>
      </c>
      <c r="G2652" s="17">
        <v>8691.6</v>
      </c>
      <c r="H2652" s="27">
        <v>6525.2999999999993</v>
      </c>
      <c r="I2652">
        <f>YEAR(Table1[[#This Row],[Date]])</f>
        <v>2024</v>
      </c>
      <c r="J2652" t="str">
        <f>"Q" &amp; ROUNDUP(MONTH(Table1[[#This Row],[Date]])/3, 0) &amp; "'" &amp; RIGHT(YEAR(Table1[[#This Row],[Date]]), 2)</f>
        <v>Q2'24</v>
      </c>
      <c r="K2652" t="str">
        <f>VLOOKUP(Table1[[#This Row],[Store ID]],Table3[[Store ID]:[City]],4,FALSE)</f>
        <v>Denver</v>
      </c>
      <c r="L2652" t="str">
        <f>VLOOKUP(Table1[[#This Row],[Product Code]],Table4[[Product Code]:[Brand]],5,FALSE)</f>
        <v>ASUS</v>
      </c>
      <c r="M2652" t="str">
        <f>VLOOKUP(Table1[[#This Row],[Product Code]],Table4[[Product Code]:[Product Category]],3,FALSE)</f>
        <v>Gaming Consoles</v>
      </c>
      <c r="N2652" t="str">
        <f>_xlfn.XLOOKUP(Table1[[#This Row],[Product Code]],Table4[Product Code],Table4[Subcategory])</f>
        <v>VR Headsets</v>
      </c>
    </row>
    <row r="2653" spans="2:14" x14ac:dyDescent="0.3">
      <c r="B2653" s="26" t="s">
        <v>23</v>
      </c>
      <c r="C2653" s="26" t="str">
        <f>IF(_xlfn.XLOOKUP(TRIM(Table1[[#This Row],[Store ID]]), 'Stores Details'!B2655:B2674, 'Stores Details'!G2655:G2674, "") = "Inactive", "Yes", "No")</f>
        <v>No</v>
      </c>
      <c r="D2653" s="14" t="s">
        <v>66</v>
      </c>
      <c r="E2653" s="51">
        <v>45364</v>
      </c>
      <c r="F2653" s="14">
        <v>32</v>
      </c>
      <c r="G2653" s="17">
        <v>12407.68</v>
      </c>
      <c r="H2653" s="27">
        <v>8301.44</v>
      </c>
      <c r="I2653">
        <f>YEAR(Table1[[#This Row],[Date]])</f>
        <v>2024</v>
      </c>
      <c r="J2653" t="str">
        <f>"Q" &amp; ROUNDUP(MONTH(Table1[[#This Row],[Date]])/3, 0) &amp; "'" &amp; RIGHT(YEAR(Table1[[#This Row],[Date]]), 2)</f>
        <v>Q1'24</v>
      </c>
      <c r="K2653" t="str">
        <f>VLOOKUP(Table1[[#This Row],[Store ID]],Table3[[Store ID]:[City]],4,FALSE)</f>
        <v>San Francisco</v>
      </c>
      <c r="L2653" t="str">
        <f>VLOOKUP(Table1[[#This Row],[Product Code]],Table4[[Product Code]:[Brand]],5,FALSE)</f>
        <v>HP</v>
      </c>
      <c r="M2653" t="str">
        <f>VLOOKUP(Table1[[#This Row],[Product Code]],Table4[[Product Code]:[Product Category]],3,FALSE)</f>
        <v>Accessories</v>
      </c>
      <c r="N2653" t="str">
        <f>_xlfn.XLOOKUP(Table1[[#This Row],[Product Code]],Table4[Product Code],Table4[Subcategory])</f>
        <v>Chargers</v>
      </c>
    </row>
    <row r="2654" spans="2:14" x14ac:dyDescent="0.3">
      <c r="B2654" s="26" t="s">
        <v>18</v>
      </c>
      <c r="C2654" s="26" t="str">
        <f>IF(_xlfn.XLOOKUP(TRIM(Table1[[#This Row],[Store ID]]), 'Stores Details'!B2656:B2675, 'Stores Details'!G2656:G2675, "") = "Inactive", "Yes", "No")</f>
        <v>No</v>
      </c>
      <c r="D2654" s="14" t="s">
        <v>66</v>
      </c>
      <c r="E2654" s="51">
        <v>45124</v>
      </c>
      <c r="F2654" s="14">
        <v>17</v>
      </c>
      <c r="G2654" s="17">
        <v>6591.58</v>
      </c>
      <c r="H2654" s="27">
        <v>4410.1400000000003</v>
      </c>
      <c r="I2654">
        <f>YEAR(Table1[[#This Row],[Date]])</f>
        <v>2023</v>
      </c>
      <c r="J2654" t="str">
        <f>"Q" &amp; ROUNDUP(MONTH(Table1[[#This Row],[Date]])/3, 0) &amp; "'" &amp; RIGHT(YEAR(Table1[[#This Row],[Date]]), 2)</f>
        <v>Q3'23</v>
      </c>
      <c r="K2654" t="str">
        <f>VLOOKUP(Table1[[#This Row],[Store ID]],Table3[[Store ID]:[City]],4,FALSE)</f>
        <v>Minneapolis</v>
      </c>
      <c r="L2654" t="str">
        <f>VLOOKUP(Table1[[#This Row],[Product Code]],Table4[[Product Code]:[Brand]],5,FALSE)</f>
        <v>HP</v>
      </c>
      <c r="M2654" t="str">
        <f>VLOOKUP(Table1[[#This Row],[Product Code]],Table4[[Product Code]:[Product Category]],3,FALSE)</f>
        <v>Accessories</v>
      </c>
      <c r="N2654" t="str">
        <f>_xlfn.XLOOKUP(Table1[[#This Row],[Product Code]],Table4[Product Code],Table4[Subcategory])</f>
        <v>Chargers</v>
      </c>
    </row>
    <row r="2655" spans="2:14" x14ac:dyDescent="0.3">
      <c r="B2655" s="26" t="s">
        <v>14</v>
      </c>
      <c r="C2655" s="26" t="str">
        <f>IF(_xlfn.XLOOKUP(TRIM(Table1[[#This Row],[Store ID]]), 'Stores Details'!B2657:B2676, 'Stores Details'!G2657:G2676, "") = "Inactive", "Yes", "No")</f>
        <v>No</v>
      </c>
      <c r="D2655" s="14" t="s">
        <v>58</v>
      </c>
      <c r="E2655" s="51">
        <v>45221</v>
      </c>
      <c r="F2655" s="14">
        <v>36</v>
      </c>
      <c r="G2655" s="17">
        <v>31610.52</v>
      </c>
      <c r="H2655" s="27">
        <v>21778.920000000002</v>
      </c>
      <c r="I2655">
        <f>YEAR(Table1[[#This Row],[Date]])</f>
        <v>2023</v>
      </c>
      <c r="J2655" t="str">
        <f>"Q" &amp; ROUNDUP(MONTH(Table1[[#This Row],[Date]])/3, 0) &amp; "'" &amp; RIGHT(YEAR(Table1[[#This Row],[Date]]), 2)</f>
        <v>Q4'23</v>
      </c>
      <c r="K2655" t="str">
        <f>VLOOKUP(Table1[[#This Row],[Store ID]],Table3[[Store ID]:[City]],4,FALSE)</f>
        <v>Los Angeles</v>
      </c>
      <c r="L2655" t="str">
        <f>VLOOKUP(Table1[[#This Row],[Product Code]],Table4[[Product Code]:[Brand]],5,FALSE)</f>
        <v>Sony</v>
      </c>
      <c r="M2655" t="str">
        <f>VLOOKUP(Table1[[#This Row],[Product Code]],Table4[[Product Code]:[Product Category]],3,FALSE)</f>
        <v>Accessories</v>
      </c>
      <c r="N2655" t="str">
        <f>_xlfn.XLOOKUP(Table1[[#This Row],[Product Code]],Table4[Product Code],Table4[Subcategory])</f>
        <v>Chargers</v>
      </c>
    </row>
    <row r="2656" spans="2:14" x14ac:dyDescent="0.3">
      <c r="B2656" s="26" t="s">
        <v>14</v>
      </c>
      <c r="C2656" s="26" t="str">
        <f>IF(_xlfn.XLOOKUP(TRIM(Table1[[#This Row],[Store ID]]), 'Stores Details'!B2658:B2677, 'Stores Details'!G2658:G2677, "") = "Inactive", "Yes", "No")</f>
        <v>No</v>
      </c>
      <c r="D2656" s="14" t="s">
        <v>69</v>
      </c>
      <c r="E2656" s="51">
        <v>45089</v>
      </c>
      <c r="F2656" s="14">
        <v>19</v>
      </c>
      <c r="G2656" s="17">
        <v>20234.240000000002</v>
      </c>
      <c r="H2656" s="27">
        <v>13046.73</v>
      </c>
      <c r="I2656">
        <f>YEAR(Table1[[#This Row],[Date]])</f>
        <v>2023</v>
      </c>
      <c r="J2656" t="str">
        <f>"Q" &amp; ROUNDUP(MONTH(Table1[[#This Row],[Date]])/3, 0) &amp; "'" &amp; RIGHT(YEAR(Table1[[#This Row],[Date]]), 2)</f>
        <v>Q2'23</v>
      </c>
      <c r="K2656" t="str">
        <f>VLOOKUP(Table1[[#This Row],[Store ID]],Table3[[Store ID]:[City]],4,FALSE)</f>
        <v>Los Angeles</v>
      </c>
      <c r="L2656" t="str">
        <f>VLOOKUP(Table1[[#This Row],[Product Code]],Table4[[Product Code]:[Brand]],5,FALSE)</f>
        <v>VoltEdge</v>
      </c>
      <c r="M2656" t="str">
        <f>VLOOKUP(Table1[[#This Row],[Product Code]],Table4[[Product Code]:[Product Category]],3,FALSE)</f>
        <v>Gaming Consoles</v>
      </c>
      <c r="N2656" t="str">
        <f>_xlfn.XLOOKUP(Table1[[#This Row],[Product Code]],Table4[Product Code],Table4[Subcategory])</f>
        <v>VR Headsets</v>
      </c>
    </row>
    <row r="2657" spans="2:14" x14ac:dyDescent="0.3">
      <c r="B2657" s="26" t="s">
        <v>29</v>
      </c>
      <c r="C2657" s="26" t="str">
        <f>IF(_xlfn.XLOOKUP(TRIM(Table1[[#This Row],[Store ID]]), 'Stores Details'!B2659:B2678, 'Stores Details'!G2659:G2678, "") = "Inactive", "Yes", "No")</f>
        <v>No</v>
      </c>
      <c r="D2657" s="14" t="s">
        <v>66</v>
      </c>
      <c r="E2657" s="51">
        <v>45253</v>
      </c>
      <c r="F2657" s="14">
        <v>42</v>
      </c>
      <c r="G2657" s="17">
        <v>16285.08</v>
      </c>
      <c r="H2657" s="27">
        <v>10895.640000000001</v>
      </c>
      <c r="I2657">
        <f>YEAR(Table1[[#This Row],[Date]])</f>
        <v>2023</v>
      </c>
      <c r="J2657" t="str">
        <f>"Q" &amp; ROUNDUP(MONTH(Table1[[#This Row],[Date]])/3, 0) &amp; "'" &amp; RIGHT(YEAR(Table1[[#This Row],[Date]]), 2)</f>
        <v>Q4'23</v>
      </c>
      <c r="K2657" t="str">
        <f>VLOOKUP(Table1[[#This Row],[Store ID]],Table3[[Store ID]:[City]],4,FALSE)</f>
        <v>Kansas City</v>
      </c>
      <c r="L2657" t="str">
        <f>VLOOKUP(Table1[[#This Row],[Product Code]],Table4[[Product Code]:[Brand]],5,FALSE)</f>
        <v>HP</v>
      </c>
      <c r="M2657" t="str">
        <f>VLOOKUP(Table1[[#This Row],[Product Code]],Table4[[Product Code]:[Product Category]],3,FALSE)</f>
        <v>Accessories</v>
      </c>
      <c r="N2657" t="str">
        <f>_xlfn.XLOOKUP(Table1[[#This Row],[Product Code]],Table4[Product Code],Table4[Subcategory])</f>
        <v>Chargers</v>
      </c>
    </row>
    <row r="2658" spans="2:14" x14ac:dyDescent="0.3">
      <c r="B2658" s="26" t="s">
        <v>18</v>
      </c>
      <c r="C2658" s="26" t="str">
        <f>IF(_xlfn.XLOOKUP(TRIM(Table1[[#This Row],[Store ID]]), 'Stores Details'!B2660:B2679, 'Stores Details'!G2660:G2679, "") = "Inactive", "Yes", "No")</f>
        <v>No</v>
      </c>
      <c r="D2658" s="14" t="s">
        <v>57</v>
      </c>
      <c r="E2658" s="51">
        <v>45266</v>
      </c>
      <c r="F2658" s="14">
        <v>32</v>
      </c>
      <c r="G2658" s="17">
        <v>28271.68</v>
      </c>
      <c r="H2658" s="27">
        <v>19714.88</v>
      </c>
      <c r="I2658">
        <f>YEAR(Table1[[#This Row],[Date]])</f>
        <v>2023</v>
      </c>
      <c r="J2658" t="str">
        <f>"Q" &amp; ROUNDUP(MONTH(Table1[[#This Row],[Date]])/3, 0) &amp; "'" &amp; RIGHT(YEAR(Table1[[#This Row],[Date]]), 2)</f>
        <v>Q4'23</v>
      </c>
      <c r="K2658" t="str">
        <f>VLOOKUP(Table1[[#This Row],[Store ID]],Table3[[Store ID]:[City]],4,FALSE)</f>
        <v>Minneapolis</v>
      </c>
      <c r="L2658" t="str">
        <f>VLOOKUP(Table1[[#This Row],[Product Code]],Table4[[Product Code]:[Brand]],5,FALSE)</f>
        <v>Bose</v>
      </c>
      <c r="M2658" t="str">
        <f>VLOOKUP(Table1[[#This Row],[Product Code]],Table4[[Product Code]:[Product Category]],3,FALSE)</f>
        <v>Headphones</v>
      </c>
      <c r="N2658" t="str">
        <f>_xlfn.XLOOKUP(Table1[[#This Row],[Product Code]],Table4[Product Code],Table4[Subcategory])</f>
        <v>Noise-Canceling Over-Ear</v>
      </c>
    </row>
    <row r="2659" spans="2:14" x14ac:dyDescent="0.3">
      <c r="B2659" s="26" t="s">
        <v>14</v>
      </c>
      <c r="C2659" s="26" t="str">
        <f>IF(_xlfn.XLOOKUP(TRIM(Table1[[#This Row],[Store ID]]), 'Stores Details'!B2661:B2680, 'Stores Details'!G2661:G2680, "") = "Inactive", "Yes", "No")</f>
        <v>No</v>
      </c>
      <c r="D2659" s="14" t="s">
        <v>31</v>
      </c>
      <c r="E2659" s="51">
        <v>45512</v>
      </c>
      <c r="F2659" s="14">
        <v>6</v>
      </c>
      <c r="G2659" s="17">
        <v>3643.38</v>
      </c>
      <c r="H2659" s="27">
        <v>2234.04</v>
      </c>
      <c r="I2659">
        <f>YEAR(Table1[[#This Row],[Date]])</f>
        <v>2024</v>
      </c>
      <c r="J2659" t="str">
        <f>"Q" &amp; ROUNDUP(MONTH(Table1[[#This Row],[Date]])/3, 0) &amp; "'" &amp; RIGHT(YEAR(Table1[[#This Row],[Date]]), 2)</f>
        <v>Q3'24</v>
      </c>
      <c r="K2659" t="str">
        <f>VLOOKUP(Table1[[#This Row],[Store ID]],Table3[[Store ID]:[City]],4,FALSE)</f>
        <v>Los Angeles</v>
      </c>
      <c r="L2659" t="str">
        <f>VLOOKUP(Table1[[#This Row],[Product Code]],Table4[[Product Code]:[Brand]],5,FALSE)</f>
        <v>VoltEdge</v>
      </c>
      <c r="M2659" t="str">
        <f>VLOOKUP(Table1[[#This Row],[Product Code]],Table4[[Product Code]:[Product Category]],3,FALSE)</f>
        <v>Laptops</v>
      </c>
      <c r="N2659" t="str">
        <f>_xlfn.XLOOKUP(Table1[[#This Row],[Product Code]],Table4[Product Code],Table4[Subcategory])</f>
        <v>Ultrabooks</v>
      </c>
    </row>
    <row r="2660" spans="2:14" x14ac:dyDescent="0.3">
      <c r="B2660" s="26" t="s">
        <v>14</v>
      </c>
      <c r="C2660" s="26" t="str">
        <f>IF(_xlfn.XLOOKUP(TRIM(Table1[[#This Row],[Store ID]]), 'Stores Details'!B2662:B2681, 'Stores Details'!G2662:G2681, "") = "Inactive", "Yes", "No")</f>
        <v>No</v>
      </c>
      <c r="D2660" s="14" t="s">
        <v>77</v>
      </c>
      <c r="E2660" s="51">
        <v>45020</v>
      </c>
      <c r="F2660" s="14">
        <v>26</v>
      </c>
      <c r="G2660" s="17">
        <v>25091.559999999998</v>
      </c>
      <c r="H2660" s="27">
        <v>19637.8</v>
      </c>
      <c r="I2660">
        <f>YEAR(Table1[[#This Row],[Date]])</f>
        <v>2023</v>
      </c>
      <c r="J2660" t="str">
        <f>"Q" &amp; ROUNDUP(MONTH(Table1[[#This Row],[Date]])/3, 0) &amp; "'" &amp; RIGHT(YEAR(Table1[[#This Row],[Date]]), 2)</f>
        <v>Q2'23</v>
      </c>
      <c r="K2660" t="str">
        <f>VLOOKUP(Table1[[#This Row],[Store ID]],Table3[[Store ID]:[City]],4,FALSE)</f>
        <v>Los Angeles</v>
      </c>
      <c r="L2660" t="str">
        <f>VLOOKUP(Table1[[#This Row],[Product Code]],Table4[[Product Code]:[Brand]],5,FALSE)</f>
        <v>VoltEdge</v>
      </c>
      <c r="M2660" t="str">
        <f>VLOOKUP(Table1[[#This Row],[Product Code]],Table4[[Product Code]:[Product Category]],3,FALSE)</f>
        <v>Headphones</v>
      </c>
      <c r="N2660" t="str">
        <f>_xlfn.XLOOKUP(Table1[[#This Row],[Product Code]],Table4[Product Code],Table4[Subcategory])</f>
        <v>Wireless Earbuds</v>
      </c>
    </row>
    <row r="2661" spans="2:14" x14ac:dyDescent="0.3">
      <c r="B2661" s="26" t="s">
        <v>16</v>
      </c>
      <c r="C2661" s="26" t="str">
        <f>IF(_xlfn.XLOOKUP(TRIM(Table1[[#This Row],[Store ID]]), 'Stores Details'!B2663:B2682, 'Stores Details'!G2663:G2682, "") = "Inactive", "Yes", "No")</f>
        <v>No</v>
      </c>
      <c r="D2661" s="14" t="s">
        <v>74</v>
      </c>
      <c r="E2661" s="51">
        <v>45195</v>
      </c>
      <c r="F2661" s="14">
        <v>5</v>
      </c>
      <c r="G2661" s="17">
        <v>5655.5499999999993</v>
      </c>
      <c r="H2661" s="27">
        <v>4694.75</v>
      </c>
      <c r="I2661">
        <f>YEAR(Table1[[#This Row],[Date]])</f>
        <v>2023</v>
      </c>
      <c r="J2661" t="str">
        <f>"Q" &amp; ROUNDUP(MONTH(Table1[[#This Row],[Date]])/3, 0) &amp; "'" &amp; RIGHT(YEAR(Table1[[#This Row],[Date]]), 2)</f>
        <v>Q3'23</v>
      </c>
      <c r="K2661" t="str">
        <f>VLOOKUP(Table1[[#This Row],[Store ID]],Table3[[Store ID]:[City]],4,FALSE)</f>
        <v>Chicago</v>
      </c>
      <c r="L2661" t="str">
        <f>VLOOKUP(Table1[[#This Row],[Product Code]],Table4[[Product Code]:[Brand]],5,FALSE)</f>
        <v>VoltEdge</v>
      </c>
      <c r="M2661" t="str">
        <f>VLOOKUP(Table1[[#This Row],[Product Code]],Table4[[Product Code]:[Product Category]],3,FALSE)</f>
        <v>Gaming Consoles</v>
      </c>
      <c r="N2661" t="str">
        <f>_xlfn.XLOOKUP(Table1[[#This Row],[Product Code]],Table4[Product Code],Table4[Subcategory])</f>
        <v>Gaming Headsets</v>
      </c>
    </row>
    <row r="2662" spans="2:14" x14ac:dyDescent="0.3">
      <c r="B2662" s="26" t="s">
        <v>14</v>
      </c>
      <c r="C2662" s="26" t="str">
        <f>IF(_xlfn.XLOOKUP(TRIM(Table1[[#This Row],[Store ID]]), 'Stores Details'!B2664:B2683, 'Stores Details'!G2664:G2683, "") = "Inactive", "Yes", "No")</f>
        <v>No</v>
      </c>
      <c r="D2662" s="14" t="s">
        <v>31</v>
      </c>
      <c r="E2662" s="51">
        <v>45527</v>
      </c>
      <c r="F2662" s="14">
        <v>5</v>
      </c>
      <c r="G2662" s="17">
        <v>3036.15</v>
      </c>
      <c r="H2662" s="27">
        <v>1861.6999999999998</v>
      </c>
      <c r="I2662">
        <f>YEAR(Table1[[#This Row],[Date]])</f>
        <v>2024</v>
      </c>
      <c r="J2662" t="str">
        <f>"Q" &amp; ROUNDUP(MONTH(Table1[[#This Row],[Date]])/3, 0) &amp; "'" &amp; RIGHT(YEAR(Table1[[#This Row],[Date]]), 2)</f>
        <v>Q3'24</v>
      </c>
      <c r="K2662" t="str">
        <f>VLOOKUP(Table1[[#This Row],[Store ID]],Table3[[Store ID]:[City]],4,FALSE)</f>
        <v>Los Angeles</v>
      </c>
      <c r="L2662" t="str">
        <f>VLOOKUP(Table1[[#This Row],[Product Code]],Table4[[Product Code]:[Brand]],5,FALSE)</f>
        <v>VoltEdge</v>
      </c>
      <c r="M2662" t="str">
        <f>VLOOKUP(Table1[[#This Row],[Product Code]],Table4[[Product Code]:[Product Category]],3,FALSE)</f>
        <v>Laptops</v>
      </c>
      <c r="N2662" t="str">
        <f>_xlfn.XLOOKUP(Table1[[#This Row],[Product Code]],Table4[Product Code],Table4[Subcategory])</f>
        <v>Ultrabooks</v>
      </c>
    </row>
    <row r="2663" spans="2:14" x14ac:dyDescent="0.3">
      <c r="B2663" s="26" t="s">
        <v>30</v>
      </c>
      <c r="C2663" s="26" t="str">
        <f>IF(_xlfn.XLOOKUP(TRIM(Table1[[#This Row],[Store ID]]), 'Stores Details'!B2665:B2684, 'Stores Details'!G2665:G2684, "") = "Inactive", "Yes", "No")</f>
        <v>No</v>
      </c>
      <c r="D2663" s="14" t="s">
        <v>67</v>
      </c>
      <c r="E2663" s="51">
        <v>45407</v>
      </c>
      <c r="F2663" s="14">
        <v>11</v>
      </c>
      <c r="G2663" s="17">
        <v>11588.28</v>
      </c>
      <c r="H2663" s="27">
        <v>6888.86</v>
      </c>
      <c r="I2663">
        <f>YEAR(Table1[[#This Row],[Date]])</f>
        <v>2024</v>
      </c>
      <c r="J2663" t="str">
        <f>"Q" &amp; ROUNDUP(MONTH(Table1[[#This Row],[Date]])/3, 0) &amp; "'" &amp; RIGHT(YEAR(Table1[[#This Row],[Date]]), 2)</f>
        <v>Q2'24</v>
      </c>
      <c r="K2663" t="str">
        <f>VLOOKUP(Table1[[#This Row],[Store ID]],Table3[[Store ID]:[City]],4,FALSE)</f>
        <v>Nashville</v>
      </c>
      <c r="L2663" t="str">
        <f>VLOOKUP(Table1[[#This Row],[Product Code]],Table4[[Product Code]:[Brand]],5,FALSE)</f>
        <v>VoltEdge</v>
      </c>
      <c r="M2663" t="str">
        <f>VLOOKUP(Table1[[#This Row],[Product Code]],Table4[[Product Code]:[Product Category]],3,FALSE)</f>
        <v>Accessories</v>
      </c>
      <c r="N2663" t="str">
        <f>_xlfn.XLOOKUP(Table1[[#This Row],[Product Code]],Table4[Product Code],Table4[Subcategory])</f>
        <v>Keyboards</v>
      </c>
    </row>
    <row r="2664" spans="2:14" x14ac:dyDescent="0.3">
      <c r="B2664" s="26" t="s">
        <v>29</v>
      </c>
      <c r="C2664" s="26" t="str">
        <f>IF(_xlfn.XLOOKUP(TRIM(Table1[[#This Row],[Store ID]]), 'Stores Details'!B2666:B2685, 'Stores Details'!G2666:G2685, "") = "Inactive", "Yes", "No")</f>
        <v>No</v>
      </c>
      <c r="D2664" s="14" t="s">
        <v>44</v>
      </c>
      <c r="E2664" s="51">
        <v>45424</v>
      </c>
      <c r="F2664" s="14">
        <v>14</v>
      </c>
      <c r="G2664" s="17">
        <v>13258.699999999999</v>
      </c>
      <c r="H2664" s="27">
        <v>9343.32</v>
      </c>
      <c r="I2664">
        <f>YEAR(Table1[[#This Row],[Date]])</f>
        <v>2024</v>
      </c>
      <c r="J2664" t="str">
        <f>"Q" &amp; ROUNDUP(MONTH(Table1[[#This Row],[Date]])/3, 0) &amp; "'" &amp; RIGHT(YEAR(Table1[[#This Row],[Date]]), 2)</f>
        <v>Q2'24</v>
      </c>
      <c r="K2664" t="str">
        <f>VLOOKUP(Table1[[#This Row],[Store ID]],Table3[[Store ID]:[City]],4,FALSE)</f>
        <v>Kansas City</v>
      </c>
      <c r="L2664" t="str">
        <f>VLOOKUP(Table1[[#This Row],[Product Code]],Table4[[Product Code]:[Brand]],5,FALSE)</f>
        <v>Bose</v>
      </c>
      <c r="M2664" t="str">
        <f>VLOOKUP(Table1[[#This Row],[Product Code]],Table4[[Product Code]:[Product Category]],3,FALSE)</f>
        <v>Accessories</v>
      </c>
      <c r="N2664" t="str">
        <f>_xlfn.XLOOKUP(Table1[[#This Row],[Product Code]],Table4[Product Code],Table4[Subcategory])</f>
        <v>Keyboards</v>
      </c>
    </row>
    <row r="2665" spans="2:14" x14ac:dyDescent="0.3">
      <c r="B2665" s="26" t="s">
        <v>24</v>
      </c>
      <c r="C2665" s="26" t="str">
        <f>IF(_xlfn.XLOOKUP(TRIM(Table1[[#This Row],[Store ID]]), 'Stores Details'!B2667:B2686, 'Stores Details'!G2667:G2686, "") = "Inactive", "Yes", "No")</f>
        <v>No</v>
      </c>
      <c r="D2665" s="14" t="s">
        <v>60</v>
      </c>
      <c r="E2665" s="51">
        <v>45114</v>
      </c>
      <c r="F2665" s="14">
        <v>16</v>
      </c>
      <c r="G2665" s="17">
        <v>3454.24</v>
      </c>
      <c r="H2665" s="27">
        <v>2500.3200000000002</v>
      </c>
      <c r="I2665">
        <f>YEAR(Table1[[#This Row],[Date]])</f>
        <v>2023</v>
      </c>
      <c r="J2665" t="str">
        <f>"Q" &amp; ROUNDUP(MONTH(Table1[[#This Row],[Date]])/3, 0) &amp; "'" &amp; RIGHT(YEAR(Table1[[#This Row],[Date]]), 2)</f>
        <v>Q3'23</v>
      </c>
      <c r="K2665" t="str">
        <f>VLOOKUP(Table1[[#This Row],[Store ID]],Table3[[Store ID]:[City]],4,FALSE)</f>
        <v>Atlanta</v>
      </c>
      <c r="L2665" t="str">
        <f>VLOOKUP(Table1[[#This Row],[Product Code]],Table4[[Product Code]:[Brand]],5,FALSE)</f>
        <v>Dell</v>
      </c>
      <c r="M2665" t="str">
        <f>VLOOKUP(Table1[[#This Row],[Product Code]],Table4[[Product Code]:[Product Category]],3,FALSE)</f>
        <v>Accessories</v>
      </c>
      <c r="N2665" t="str">
        <f>_xlfn.XLOOKUP(Table1[[#This Row],[Product Code]],Table4[Product Code],Table4[Subcategory])</f>
        <v>Chargers</v>
      </c>
    </row>
    <row r="2666" spans="2:14" x14ac:dyDescent="0.3">
      <c r="B2666" s="26" t="s">
        <v>20</v>
      </c>
      <c r="C2666" s="26" t="str">
        <f>IF(_xlfn.XLOOKUP(TRIM(Table1[[#This Row],[Store ID]]), 'Stores Details'!B2668:B2687, 'Stores Details'!G2668:G2687, "") = "Inactive", "Yes", "No")</f>
        <v>No</v>
      </c>
      <c r="D2666" s="14" t="s">
        <v>33</v>
      </c>
      <c r="E2666" s="51">
        <v>45332</v>
      </c>
      <c r="F2666" s="14">
        <v>13</v>
      </c>
      <c r="G2666" s="17">
        <v>3075.9300000000003</v>
      </c>
      <c r="H2666" s="27">
        <v>2381.21</v>
      </c>
      <c r="I2666">
        <f>YEAR(Table1[[#This Row],[Date]])</f>
        <v>2024</v>
      </c>
      <c r="J2666" t="str">
        <f>"Q" &amp; ROUNDUP(MONTH(Table1[[#This Row],[Date]])/3, 0) &amp; "'" &amp; RIGHT(YEAR(Table1[[#This Row],[Date]]), 2)</f>
        <v>Q1'24</v>
      </c>
      <c r="K2666" t="str">
        <f>VLOOKUP(Table1[[#This Row],[Store ID]],Table3[[Store ID]:[City]],4,FALSE)</f>
        <v>Denver</v>
      </c>
      <c r="L2666" t="str">
        <f>VLOOKUP(Table1[[#This Row],[Product Code]],Table4[[Product Code]:[Brand]],5,FALSE)</f>
        <v>VoltEdge</v>
      </c>
      <c r="M2666" t="str">
        <f>VLOOKUP(Table1[[#This Row],[Product Code]],Table4[[Product Code]:[Product Category]],3,FALSE)</f>
        <v>Headphones</v>
      </c>
      <c r="N2666" t="str">
        <f>_xlfn.XLOOKUP(Table1[[#This Row],[Product Code]],Table4[Product Code],Table4[Subcategory])</f>
        <v>Wired Headphones</v>
      </c>
    </row>
    <row r="2667" spans="2:14" x14ac:dyDescent="0.3">
      <c r="B2667" s="26" t="s">
        <v>21</v>
      </c>
      <c r="C2667" s="26" t="str">
        <f>IF(_xlfn.XLOOKUP(TRIM(Table1[[#This Row],[Store ID]]), 'Stores Details'!B2669:B2688, 'Stores Details'!G2669:G2688, "") = "Inactive", "Yes", "No")</f>
        <v>No</v>
      </c>
      <c r="D2667" s="14" t="s">
        <v>62</v>
      </c>
      <c r="E2667" s="51">
        <v>45028</v>
      </c>
      <c r="F2667" s="14">
        <v>9</v>
      </c>
      <c r="G2667" s="17">
        <v>5877</v>
      </c>
      <c r="H2667" s="27">
        <v>4402.3499999999995</v>
      </c>
      <c r="I2667">
        <f>YEAR(Table1[[#This Row],[Date]])</f>
        <v>2023</v>
      </c>
      <c r="J2667" t="str">
        <f>"Q" &amp; ROUNDUP(MONTH(Table1[[#This Row],[Date]])/3, 0) &amp; "'" &amp; RIGHT(YEAR(Table1[[#This Row],[Date]]), 2)</f>
        <v>Q2'23</v>
      </c>
      <c r="K2667" t="str">
        <f>VLOOKUP(Table1[[#This Row],[Store ID]],Table3[[Store ID]:[City]],4,FALSE)</f>
        <v>Raleigh</v>
      </c>
      <c r="L2667" t="str">
        <f>VLOOKUP(Table1[[#This Row],[Product Code]],Table4[[Product Code]:[Brand]],5,FALSE)</f>
        <v>ASUS</v>
      </c>
      <c r="M2667" t="str">
        <f>VLOOKUP(Table1[[#This Row],[Product Code]],Table4[[Product Code]:[Product Category]],3,FALSE)</f>
        <v>Laptops</v>
      </c>
      <c r="N2667" t="str">
        <f>_xlfn.XLOOKUP(Table1[[#This Row],[Product Code]],Table4[Product Code],Table4[Subcategory])</f>
        <v>Gaming Laptops</v>
      </c>
    </row>
    <row r="2668" spans="2:14" x14ac:dyDescent="0.3">
      <c r="B2668" s="26" t="s">
        <v>18</v>
      </c>
      <c r="C2668" s="26" t="str">
        <f>IF(_xlfn.XLOOKUP(TRIM(Table1[[#This Row],[Store ID]]), 'Stores Details'!B2670:B2689, 'Stores Details'!G2670:G2689, "") = "Inactive", "Yes", "No")</f>
        <v>No</v>
      </c>
      <c r="D2668" s="14" t="s">
        <v>60</v>
      </c>
      <c r="E2668" s="51">
        <v>44962</v>
      </c>
      <c r="F2668" s="14">
        <v>27</v>
      </c>
      <c r="G2668" s="17">
        <v>5829.03</v>
      </c>
      <c r="H2668" s="27">
        <v>4219.29</v>
      </c>
      <c r="I2668">
        <f>YEAR(Table1[[#This Row],[Date]])</f>
        <v>2023</v>
      </c>
      <c r="J2668" t="str">
        <f>"Q" &amp; ROUNDUP(MONTH(Table1[[#This Row],[Date]])/3, 0) &amp; "'" &amp; RIGHT(YEAR(Table1[[#This Row],[Date]]), 2)</f>
        <v>Q1'23</v>
      </c>
      <c r="K2668" t="str">
        <f>VLOOKUP(Table1[[#This Row],[Store ID]],Table3[[Store ID]:[City]],4,FALSE)</f>
        <v>Minneapolis</v>
      </c>
      <c r="L2668" t="str">
        <f>VLOOKUP(Table1[[#This Row],[Product Code]],Table4[[Product Code]:[Brand]],5,FALSE)</f>
        <v>Dell</v>
      </c>
      <c r="M2668" t="str">
        <f>VLOOKUP(Table1[[#This Row],[Product Code]],Table4[[Product Code]:[Product Category]],3,FALSE)</f>
        <v>Accessories</v>
      </c>
      <c r="N2668" t="str">
        <f>_xlfn.XLOOKUP(Table1[[#This Row],[Product Code]],Table4[Product Code],Table4[Subcategory])</f>
        <v>Chargers</v>
      </c>
    </row>
    <row r="2669" spans="2:14" x14ac:dyDescent="0.3">
      <c r="B2669" s="26" t="s">
        <v>16</v>
      </c>
      <c r="C2669" s="26" t="str">
        <f>IF(_xlfn.XLOOKUP(TRIM(Table1[[#This Row],[Store ID]]), 'Stores Details'!B2671:B2690, 'Stores Details'!G2671:G2690, "") = "Inactive", "Yes", "No")</f>
        <v>No</v>
      </c>
      <c r="D2669" s="14" t="s">
        <v>47</v>
      </c>
      <c r="E2669" s="51">
        <v>45345</v>
      </c>
      <c r="F2669" s="14">
        <v>14</v>
      </c>
      <c r="G2669" s="17">
        <v>18637.22</v>
      </c>
      <c r="H2669" s="27">
        <v>11629.94</v>
      </c>
      <c r="I2669">
        <f>YEAR(Table1[[#This Row],[Date]])</f>
        <v>2024</v>
      </c>
      <c r="J2669" t="str">
        <f>"Q" &amp; ROUNDUP(MONTH(Table1[[#This Row],[Date]])/3, 0) &amp; "'" &amp; RIGHT(YEAR(Table1[[#This Row],[Date]]), 2)</f>
        <v>Q1'24</v>
      </c>
      <c r="K2669" t="str">
        <f>VLOOKUP(Table1[[#This Row],[Store ID]],Table3[[Store ID]:[City]],4,FALSE)</f>
        <v>Chicago</v>
      </c>
      <c r="L2669" t="str">
        <f>VLOOKUP(Table1[[#This Row],[Product Code]],Table4[[Product Code]:[Brand]],5,FALSE)</f>
        <v>Sony</v>
      </c>
      <c r="M2669" t="str">
        <f>VLOOKUP(Table1[[#This Row],[Product Code]],Table4[[Product Code]:[Product Category]],3,FALSE)</f>
        <v>Accessories</v>
      </c>
      <c r="N2669" t="str">
        <f>_xlfn.XLOOKUP(Table1[[#This Row],[Product Code]],Table4[Product Code],Table4[Subcategory])</f>
        <v>Keyboards</v>
      </c>
    </row>
    <row r="2670" spans="2:14" x14ac:dyDescent="0.3">
      <c r="B2670" s="26" t="s">
        <v>25</v>
      </c>
      <c r="C2670" s="26" t="str">
        <f>IF(_xlfn.XLOOKUP(TRIM(Table1[[#This Row],[Store ID]]), 'Stores Details'!B2672:B2691, 'Stores Details'!G2672:G2691, "") = "Inactive", "Yes", "No")</f>
        <v>No</v>
      </c>
      <c r="D2670" s="14" t="s">
        <v>35</v>
      </c>
      <c r="E2670" s="51">
        <v>45587</v>
      </c>
      <c r="F2670" s="14">
        <v>28</v>
      </c>
      <c r="G2670" s="17">
        <v>11176.480000000001</v>
      </c>
      <c r="H2670" s="27">
        <v>8445.92</v>
      </c>
      <c r="I2670">
        <f>YEAR(Table1[[#This Row],[Date]])</f>
        <v>2024</v>
      </c>
      <c r="J2670" t="str">
        <f>"Q" &amp; ROUNDUP(MONTH(Table1[[#This Row],[Date]])/3, 0) &amp; "'" &amp; RIGHT(YEAR(Table1[[#This Row],[Date]]), 2)</f>
        <v>Q4'24</v>
      </c>
      <c r="K2670" t="str">
        <f>VLOOKUP(Table1[[#This Row],[Store ID]],Table3[[Store ID]:[City]],4,FALSE)</f>
        <v>Dallas</v>
      </c>
      <c r="L2670" t="str">
        <f>VLOOKUP(Table1[[#This Row],[Product Code]],Table4[[Product Code]:[Brand]],5,FALSE)</f>
        <v>Dell</v>
      </c>
      <c r="M2670" t="str">
        <f>VLOOKUP(Table1[[#This Row],[Product Code]],Table4[[Product Code]:[Product Category]],3,FALSE)</f>
        <v>Smart Gadgets</v>
      </c>
      <c r="N2670" t="str">
        <f>_xlfn.XLOOKUP(Table1[[#This Row],[Product Code]],Table4[Product Code],Table4[Subcategory])</f>
        <v>Streaming Devices</v>
      </c>
    </row>
    <row r="2671" spans="2:14" x14ac:dyDescent="0.3">
      <c r="B2671" s="26" t="s">
        <v>23</v>
      </c>
      <c r="C2671" s="26" t="str">
        <f>IF(_xlfn.XLOOKUP(TRIM(Table1[[#This Row],[Store ID]]), 'Stores Details'!B2673:B2692, 'Stores Details'!G2673:G2692, "") = "Inactive", "Yes", "No")</f>
        <v>No</v>
      </c>
      <c r="D2671" s="14" t="s">
        <v>46</v>
      </c>
      <c r="E2671" s="51">
        <v>45371</v>
      </c>
      <c r="F2671" s="14">
        <v>12</v>
      </c>
      <c r="G2671" s="17">
        <v>10600.8</v>
      </c>
      <c r="H2671" s="27">
        <v>7253.88</v>
      </c>
      <c r="I2671">
        <f>YEAR(Table1[[#This Row],[Date]])</f>
        <v>2024</v>
      </c>
      <c r="J2671" t="str">
        <f>"Q" &amp; ROUNDUP(MONTH(Table1[[#This Row],[Date]])/3, 0) &amp; "'" &amp; RIGHT(YEAR(Table1[[#This Row],[Date]]), 2)</f>
        <v>Q1'24</v>
      </c>
      <c r="K2671" t="str">
        <f>VLOOKUP(Table1[[#This Row],[Store ID]],Table3[[Store ID]:[City]],4,FALSE)</f>
        <v>San Francisco</v>
      </c>
      <c r="L2671" t="str">
        <f>VLOOKUP(Table1[[#This Row],[Product Code]],Table4[[Product Code]:[Brand]],5,FALSE)</f>
        <v>Bose</v>
      </c>
      <c r="M2671" t="str">
        <f>VLOOKUP(Table1[[#This Row],[Product Code]],Table4[[Product Code]:[Product Category]],3,FALSE)</f>
        <v>Headphones</v>
      </c>
      <c r="N2671" t="str">
        <f>_xlfn.XLOOKUP(Table1[[#This Row],[Product Code]],Table4[Product Code],Table4[Subcategory])</f>
        <v>Wireless Headphones</v>
      </c>
    </row>
    <row r="2672" spans="2:14" x14ac:dyDescent="0.3">
      <c r="B2672" s="26" t="s">
        <v>14</v>
      </c>
      <c r="C2672" s="26" t="str">
        <f>IF(_xlfn.XLOOKUP(TRIM(Table1[[#This Row],[Store ID]]), 'Stores Details'!B2674:B2693, 'Stores Details'!G2674:G2693, "") = "Inactive", "Yes", "No")</f>
        <v>No</v>
      </c>
      <c r="D2672" s="14" t="s">
        <v>69</v>
      </c>
      <c r="E2672" s="51">
        <v>45204</v>
      </c>
      <c r="F2672" s="14">
        <v>27</v>
      </c>
      <c r="G2672" s="17">
        <v>28753.920000000002</v>
      </c>
      <c r="H2672" s="27">
        <v>18540.09</v>
      </c>
      <c r="I2672">
        <f>YEAR(Table1[[#This Row],[Date]])</f>
        <v>2023</v>
      </c>
      <c r="J2672" t="str">
        <f>"Q" &amp; ROUNDUP(MONTH(Table1[[#This Row],[Date]])/3, 0) &amp; "'" &amp; RIGHT(YEAR(Table1[[#This Row],[Date]]), 2)</f>
        <v>Q4'23</v>
      </c>
      <c r="K2672" t="str">
        <f>VLOOKUP(Table1[[#This Row],[Store ID]],Table3[[Store ID]:[City]],4,FALSE)</f>
        <v>Los Angeles</v>
      </c>
      <c r="L2672" t="str">
        <f>VLOOKUP(Table1[[#This Row],[Product Code]],Table4[[Product Code]:[Brand]],5,FALSE)</f>
        <v>VoltEdge</v>
      </c>
      <c r="M2672" t="str">
        <f>VLOOKUP(Table1[[#This Row],[Product Code]],Table4[[Product Code]:[Product Category]],3,FALSE)</f>
        <v>Gaming Consoles</v>
      </c>
      <c r="N2672" t="str">
        <f>_xlfn.XLOOKUP(Table1[[#This Row],[Product Code]],Table4[Product Code],Table4[Subcategory])</f>
        <v>VR Headsets</v>
      </c>
    </row>
    <row r="2673" spans="2:14" x14ac:dyDescent="0.3">
      <c r="B2673" s="26" t="s">
        <v>20</v>
      </c>
      <c r="C2673" s="26" t="str">
        <f>IF(_xlfn.XLOOKUP(TRIM(Table1[[#This Row],[Store ID]]), 'Stores Details'!B2675:B2694, 'Stores Details'!G2675:G2694, "") = "Inactive", "Yes", "No")</f>
        <v>No</v>
      </c>
      <c r="D2673" s="14" t="s">
        <v>75</v>
      </c>
      <c r="E2673" s="51">
        <v>45282</v>
      </c>
      <c r="F2673" s="14">
        <v>30</v>
      </c>
      <c r="G2673" s="17">
        <v>4891.5</v>
      </c>
      <c r="H2673" s="27">
        <v>3783.3</v>
      </c>
      <c r="I2673">
        <f>YEAR(Table1[[#This Row],[Date]])</f>
        <v>2023</v>
      </c>
      <c r="J2673" t="str">
        <f>"Q" &amp; ROUNDUP(MONTH(Table1[[#This Row],[Date]])/3, 0) &amp; "'" &amp; RIGHT(YEAR(Table1[[#This Row],[Date]]), 2)</f>
        <v>Q4'23</v>
      </c>
      <c r="K2673" t="str">
        <f>VLOOKUP(Table1[[#This Row],[Store ID]],Table3[[Store ID]:[City]],4,FALSE)</f>
        <v>Denver</v>
      </c>
      <c r="L2673" t="str">
        <f>VLOOKUP(Table1[[#This Row],[Product Code]],Table4[[Product Code]:[Brand]],5,FALSE)</f>
        <v>VoltEdge</v>
      </c>
      <c r="M2673" t="str">
        <f>VLOOKUP(Table1[[#This Row],[Product Code]],Table4[[Product Code]:[Product Category]],3,FALSE)</f>
        <v>Accessories</v>
      </c>
      <c r="N2673" t="str">
        <f>_xlfn.XLOOKUP(Table1[[#This Row],[Product Code]],Table4[Product Code],Table4[Subcategory])</f>
        <v>Keyboards</v>
      </c>
    </row>
    <row r="2674" spans="2:14" x14ac:dyDescent="0.3">
      <c r="B2674" s="26" t="s">
        <v>24</v>
      </c>
      <c r="C2674" s="26" t="str">
        <f>IF(_xlfn.XLOOKUP(TRIM(Table1[[#This Row],[Store ID]]), 'Stores Details'!B2676:B2695, 'Stores Details'!G2676:G2695, "") = "Inactive", "Yes", "No")</f>
        <v>No</v>
      </c>
      <c r="D2674" s="14" t="s">
        <v>57</v>
      </c>
      <c r="E2674" s="51">
        <v>45235</v>
      </c>
      <c r="F2674" s="14">
        <v>39</v>
      </c>
      <c r="G2674" s="17">
        <v>34456.11</v>
      </c>
      <c r="H2674" s="27">
        <v>24027.510000000002</v>
      </c>
      <c r="I2674">
        <f>YEAR(Table1[[#This Row],[Date]])</f>
        <v>2023</v>
      </c>
      <c r="J2674" t="str">
        <f>"Q" &amp; ROUNDUP(MONTH(Table1[[#This Row],[Date]])/3, 0) &amp; "'" &amp; RIGHT(YEAR(Table1[[#This Row],[Date]]), 2)</f>
        <v>Q4'23</v>
      </c>
      <c r="K2674" t="str">
        <f>VLOOKUP(Table1[[#This Row],[Store ID]],Table3[[Store ID]:[City]],4,FALSE)</f>
        <v>Atlanta</v>
      </c>
      <c r="L2674" t="str">
        <f>VLOOKUP(Table1[[#This Row],[Product Code]],Table4[[Product Code]:[Brand]],5,FALSE)</f>
        <v>Bose</v>
      </c>
      <c r="M2674" t="str">
        <f>VLOOKUP(Table1[[#This Row],[Product Code]],Table4[[Product Code]:[Product Category]],3,FALSE)</f>
        <v>Headphones</v>
      </c>
      <c r="N2674" t="str">
        <f>_xlfn.XLOOKUP(Table1[[#This Row],[Product Code]],Table4[Product Code],Table4[Subcategory])</f>
        <v>Noise-Canceling Over-Ear</v>
      </c>
    </row>
    <row r="2675" spans="2:14" x14ac:dyDescent="0.3">
      <c r="B2675" s="26" t="s">
        <v>19</v>
      </c>
      <c r="C2675" s="26" t="str">
        <f>IF(_xlfn.XLOOKUP(TRIM(Table1[[#This Row],[Store ID]]), 'Stores Details'!B2677:B2696, 'Stores Details'!G2677:G2696, "") = "Inactive", "Yes", "No")</f>
        <v>No</v>
      </c>
      <c r="D2675" s="14" t="s">
        <v>67</v>
      </c>
      <c r="E2675" s="51">
        <v>45168</v>
      </c>
      <c r="F2675" s="14">
        <v>20</v>
      </c>
      <c r="G2675" s="17">
        <v>21069.599999999999</v>
      </c>
      <c r="H2675" s="27">
        <v>12525.2</v>
      </c>
      <c r="I2675">
        <f>YEAR(Table1[[#This Row],[Date]])</f>
        <v>2023</v>
      </c>
      <c r="J2675" t="str">
        <f>"Q" &amp; ROUNDUP(MONTH(Table1[[#This Row],[Date]])/3, 0) &amp; "'" &amp; RIGHT(YEAR(Table1[[#This Row],[Date]]), 2)</f>
        <v>Q3'23</v>
      </c>
      <c r="K2675" t="str">
        <f>VLOOKUP(Table1[[#This Row],[Store ID]],Table3[[Store ID]:[City]],4,FALSE)</f>
        <v>Honolulu</v>
      </c>
      <c r="L2675" t="str">
        <f>VLOOKUP(Table1[[#This Row],[Product Code]],Table4[[Product Code]:[Brand]],5,FALSE)</f>
        <v>VoltEdge</v>
      </c>
      <c r="M2675" t="str">
        <f>VLOOKUP(Table1[[#This Row],[Product Code]],Table4[[Product Code]:[Product Category]],3,FALSE)</f>
        <v>Accessories</v>
      </c>
      <c r="N2675" t="str">
        <f>_xlfn.XLOOKUP(Table1[[#This Row],[Product Code]],Table4[Product Code],Table4[Subcategory])</f>
        <v>Keyboards</v>
      </c>
    </row>
    <row r="2676" spans="2:14" x14ac:dyDescent="0.3">
      <c r="B2676" s="26" t="s">
        <v>28</v>
      </c>
      <c r="C2676" s="26" t="str">
        <f>IF(_xlfn.XLOOKUP(TRIM(Table1[[#This Row],[Store ID]]), 'Stores Details'!B2678:B2697, 'Stores Details'!G2678:G2697, "") = "Inactive", "Yes", "No")</f>
        <v>No</v>
      </c>
      <c r="D2676" s="14" t="s">
        <v>42</v>
      </c>
      <c r="E2676" s="51">
        <v>45399</v>
      </c>
      <c r="F2676" s="14">
        <v>14</v>
      </c>
      <c r="G2676" s="17">
        <v>17858.539999999997</v>
      </c>
      <c r="H2676" s="27">
        <v>11135.46</v>
      </c>
      <c r="I2676">
        <f>YEAR(Table1[[#This Row],[Date]])</f>
        <v>2024</v>
      </c>
      <c r="J2676" t="str">
        <f>"Q" &amp; ROUNDUP(MONTH(Table1[[#This Row],[Date]])/3, 0) &amp; "'" &amp; RIGHT(YEAR(Table1[[#This Row],[Date]]), 2)</f>
        <v>Q2'24</v>
      </c>
      <c r="K2676" t="str">
        <f>VLOOKUP(Table1[[#This Row],[Store ID]],Table3[[Store ID]:[City]],4,FALSE)</f>
        <v>Portland</v>
      </c>
      <c r="L2676" t="str">
        <f>VLOOKUP(Table1[[#This Row],[Product Code]],Table4[[Product Code]:[Brand]],5,FALSE)</f>
        <v>Dell</v>
      </c>
      <c r="M2676" t="str">
        <f>VLOOKUP(Table1[[#This Row],[Product Code]],Table4[[Product Code]:[Product Category]],3,FALSE)</f>
        <v>Headphones</v>
      </c>
      <c r="N2676" t="str">
        <f>_xlfn.XLOOKUP(Table1[[#This Row],[Product Code]],Table4[Product Code],Table4[Subcategory])</f>
        <v>Wired Headphones</v>
      </c>
    </row>
    <row r="2677" spans="2:14" x14ac:dyDescent="0.3">
      <c r="B2677" s="26" t="s">
        <v>14</v>
      </c>
      <c r="C2677" s="26" t="str">
        <f>IF(_xlfn.XLOOKUP(TRIM(Table1[[#This Row],[Store ID]]), 'Stores Details'!B2679:B2698, 'Stores Details'!G2679:G2698, "") = "Inactive", "Yes", "No")</f>
        <v>No</v>
      </c>
      <c r="D2677" s="14" t="s">
        <v>36</v>
      </c>
      <c r="E2677" s="51">
        <v>45608</v>
      </c>
      <c r="F2677" s="14">
        <v>24</v>
      </c>
      <c r="G2677" s="17">
        <v>17519.52</v>
      </c>
      <c r="H2677" s="27">
        <v>14135.76</v>
      </c>
      <c r="I2677">
        <f>YEAR(Table1[[#This Row],[Date]])</f>
        <v>2024</v>
      </c>
      <c r="J2677" t="str">
        <f>"Q" &amp; ROUNDUP(MONTH(Table1[[#This Row],[Date]])/3, 0) &amp; "'" &amp; RIGHT(YEAR(Table1[[#This Row],[Date]]), 2)</f>
        <v>Q4'24</v>
      </c>
      <c r="K2677" t="str">
        <f>VLOOKUP(Table1[[#This Row],[Store ID]],Table3[[Store ID]:[City]],4,FALSE)</f>
        <v>Los Angeles</v>
      </c>
      <c r="L2677" t="str">
        <f>VLOOKUP(Table1[[#This Row],[Product Code]],Table4[[Product Code]:[Brand]],5,FALSE)</f>
        <v>VoltEdge</v>
      </c>
      <c r="M2677" t="str">
        <f>VLOOKUP(Table1[[#This Row],[Product Code]],Table4[[Product Code]:[Product Category]],3,FALSE)</f>
        <v>Gaming Consoles</v>
      </c>
      <c r="N2677" t="str">
        <f>_xlfn.XLOOKUP(Table1[[#This Row],[Product Code]],Table4[Product Code],Table4[Subcategory])</f>
        <v>VR Headsets</v>
      </c>
    </row>
    <row r="2678" spans="2:14" x14ac:dyDescent="0.3">
      <c r="B2678" s="26" t="s">
        <v>26</v>
      </c>
      <c r="C2678" s="26" t="str">
        <f>IF(_xlfn.XLOOKUP(TRIM(Table1[[#This Row],[Store ID]]), 'Stores Details'!B2680:B2699, 'Stores Details'!G2680:G2699, "") = "Inactive", "Yes", "No")</f>
        <v>No</v>
      </c>
      <c r="D2678" s="14" t="s">
        <v>69</v>
      </c>
      <c r="E2678" s="51">
        <v>45065</v>
      </c>
      <c r="F2678" s="14">
        <v>5</v>
      </c>
      <c r="G2678" s="17">
        <v>5324.8</v>
      </c>
      <c r="H2678" s="27">
        <v>3433.35</v>
      </c>
      <c r="I2678">
        <f>YEAR(Table1[[#This Row],[Date]])</f>
        <v>2023</v>
      </c>
      <c r="J2678" t="str">
        <f>"Q" &amp; ROUNDUP(MONTH(Table1[[#This Row],[Date]])/3, 0) &amp; "'" &amp; RIGHT(YEAR(Table1[[#This Row],[Date]]), 2)</f>
        <v>Q2'23</v>
      </c>
      <c r="K2678" t="str">
        <f>VLOOKUP(Table1[[#This Row],[Store ID]],Table3[[Store ID]:[City]],4,FALSE)</f>
        <v>Philadelphia</v>
      </c>
      <c r="L2678" t="str">
        <f>VLOOKUP(Table1[[#This Row],[Product Code]],Table4[[Product Code]:[Brand]],5,FALSE)</f>
        <v>VoltEdge</v>
      </c>
      <c r="M2678" t="str">
        <f>VLOOKUP(Table1[[#This Row],[Product Code]],Table4[[Product Code]:[Product Category]],3,FALSE)</f>
        <v>Gaming Consoles</v>
      </c>
      <c r="N2678" t="str">
        <f>_xlfn.XLOOKUP(Table1[[#This Row],[Product Code]],Table4[Product Code],Table4[Subcategory])</f>
        <v>VR Headsets</v>
      </c>
    </row>
    <row r="2679" spans="2:14" x14ac:dyDescent="0.3">
      <c r="B2679" s="26" t="s">
        <v>28</v>
      </c>
      <c r="C2679" s="26" t="str">
        <f>IF(_xlfn.XLOOKUP(TRIM(Table1[[#This Row],[Store ID]]), 'Stores Details'!B2681:B2700, 'Stores Details'!G2681:G2700, "") = "Inactive", "Yes", "No")</f>
        <v>No</v>
      </c>
      <c r="D2679" s="14" t="s">
        <v>72</v>
      </c>
      <c r="E2679" s="51">
        <v>45130</v>
      </c>
      <c r="F2679" s="14">
        <v>17</v>
      </c>
      <c r="G2679" s="17">
        <v>9120.16</v>
      </c>
      <c r="H2679" s="27">
        <v>6647.5099999999993</v>
      </c>
      <c r="I2679">
        <f>YEAR(Table1[[#This Row],[Date]])</f>
        <v>2023</v>
      </c>
      <c r="J2679" t="str">
        <f>"Q" &amp; ROUNDUP(MONTH(Table1[[#This Row],[Date]])/3, 0) &amp; "'" &amp; RIGHT(YEAR(Table1[[#This Row],[Date]]), 2)</f>
        <v>Q3'23</v>
      </c>
      <c r="K2679" t="str">
        <f>VLOOKUP(Table1[[#This Row],[Store ID]],Table3[[Store ID]:[City]],4,FALSE)</f>
        <v>Portland</v>
      </c>
      <c r="L2679" t="str">
        <f>VLOOKUP(Table1[[#This Row],[Product Code]],Table4[[Product Code]:[Brand]],5,FALSE)</f>
        <v>VoltEdge</v>
      </c>
      <c r="M2679" t="str">
        <f>VLOOKUP(Table1[[#This Row],[Product Code]],Table4[[Product Code]:[Product Category]],3,FALSE)</f>
        <v>Gaming Consoles</v>
      </c>
      <c r="N2679" t="str">
        <f>_xlfn.XLOOKUP(Table1[[#This Row],[Product Code]],Table4[Product Code],Table4[Subcategory])</f>
        <v>Game Consoles</v>
      </c>
    </row>
    <row r="2680" spans="2:14" x14ac:dyDescent="0.3">
      <c r="B2680" s="26" t="s">
        <v>14</v>
      </c>
      <c r="C2680" s="26" t="str">
        <f>IF(_xlfn.XLOOKUP(TRIM(Table1[[#This Row],[Store ID]]), 'Stores Details'!B2682:B2701, 'Stores Details'!G2682:G2701, "") = "Inactive", "Yes", "No")</f>
        <v>No</v>
      </c>
      <c r="D2680" s="14" t="s">
        <v>31</v>
      </c>
      <c r="E2680" s="51">
        <v>45586</v>
      </c>
      <c r="F2680" s="14">
        <v>25</v>
      </c>
      <c r="G2680" s="17">
        <v>15180.75</v>
      </c>
      <c r="H2680" s="27">
        <v>9308.5</v>
      </c>
      <c r="I2680">
        <f>YEAR(Table1[[#This Row],[Date]])</f>
        <v>2024</v>
      </c>
      <c r="J2680" t="str">
        <f>"Q" &amp; ROUNDUP(MONTH(Table1[[#This Row],[Date]])/3, 0) &amp; "'" &amp; RIGHT(YEAR(Table1[[#This Row],[Date]]), 2)</f>
        <v>Q4'24</v>
      </c>
      <c r="K2680" t="str">
        <f>VLOOKUP(Table1[[#This Row],[Store ID]],Table3[[Store ID]:[City]],4,FALSE)</f>
        <v>Los Angeles</v>
      </c>
      <c r="L2680" t="str">
        <f>VLOOKUP(Table1[[#This Row],[Product Code]],Table4[[Product Code]:[Brand]],5,FALSE)</f>
        <v>VoltEdge</v>
      </c>
      <c r="M2680" t="str">
        <f>VLOOKUP(Table1[[#This Row],[Product Code]],Table4[[Product Code]:[Product Category]],3,FALSE)</f>
        <v>Laptops</v>
      </c>
      <c r="N2680" t="str">
        <f>_xlfn.XLOOKUP(Table1[[#This Row],[Product Code]],Table4[Product Code],Table4[Subcategory])</f>
        <v>Ultrabooks</v>
      </c>
    </row>
    <row r="2681" spans="2:14" x14ac:dyDescent="0.3">
      <c r="B2681" s="26" t="s">
        <v>22</v>
      </c>
      <c r="C2681" s="26" t="str">
        <f>IF(_xlfn.XLOOKUP(TRIM(Table1[[#This Row],[Store ID]]), 'Stores Details'!B2683:B2702, 'Stores Details'!G2683:G2702, "") = "Inactive", "Yes", "No")</f>
        <v>No</v>
      </c>
      <c r="D2681" s="14" t="s">
        <v>40</v>
      </c>
      <c r="E2681" s="51">
        <v>45518</v>
      </c>
      <c r="F2681" s="14">
        <v>11</v>
      </c>
      <c r="G2681" s="17">
        <v>14891.689999999999</v>
      </c>
      <c r="H2681" s="27">
        <v>10719.060000000001</v>
      </c>
      <c r="I2681">
        <f>YEAR(Table1[[#This Row],[Date]])</f>
        <v>2024</v>
      </c>
      <c r="J2681" t="str">
        <f>"Q" &amp; ROUNDUP(MONTH(Table1[[#This Row],[Date]])/3, 0) &amp; "'" &amp; RIGHT(YEAR(Table1[[#This Row],[Date]]), 2)</f>
        <v>Q3'24</v>
      </c>
      <c r="K2681" t="str">
        <f>VLOOKUP(Table1[[#This Row],[Store ID]],Table3[[Store ID]:[City]],4,FALSE)</f>
        <v>Detroit</v>
      </c>
      <c r="L2681" t="str">
        <f>VLOOKUP(Table1[[#This Row],[Product Code]],Table4[[Product Code]:[Brand]],5,FALSE)</f>
        <v>HP</v>
      </c>
      <c r="M2681" t="str">
        <f>VLOOKUP(Table1[[#This Row],[Product Code]],Table4[[Product Code]:[Product Category]],3,FALSE)</f>
        <v>Gaming Consoles</v>
      </c>
      <c r="N2681" t="str">
        <f>_xlfn.XLOOKUP(Table1[[#This Row],[Product Code]],Table4[Product Code],Table4[Subcategory])</f>
        <v>Game Consoles</v>
      </c>
    </row>
    <row r="2682" spans="2:14" x14ac:dyDescent="0.3">
      <c r="B2682" s="26" t="s">
        <v>16</v>
      </c>
      <c r="C2682" s="26" t="str">
        <f>IF(_xlfn.XLOOKUP(TRIM(Table1[[#This Row],[Store ID]]), 'Stores Details'!B2684:B2703, 'Stores Details'!G2684:G2703, "") = "Inactive", "Yes", "No")</f>
        <v>No</v>
      </c>
      <c r="D2682" s="14" t="s">
        <v>61</v>
      </c>
      <c r="E2682" s="51">
        <v>44990</v>
      </c>
      <c r="F2682" s="14">
        <v>29</v>
      </c>
      <c r="G2682" s="17">
        <v>10278.18</v>
      </c>
      <c r="H2682" s="27">
        <v>7338.74</v>
      </c>
      <c r="I2682">
        <f>YEAR(Table1[[#This Row],[Date]])</f>
        <v>2023</v>
      </c>
      <c r="J2682" t="str">
        <f>"Q" &amp; ROUNDUP(MONTH(Table1[[#This Row],[Date]])/3, 0) &amp; "'" &amp; RIGHT(YEAR(Table1[[#This Row],[Date]]), 2)</f>
        <v>Q1'23</v>
      </c>
      <c r="K2682" t="str">
        <f>VLOOKUP(Table1[[#This Row],[Store ID]],Table3[[Store ID]:[City]],4,FALSE)</f>
        <v>Chicago</v>
      </c>
      <c r="L2682" t="str">
        <f>VLOOKUP(Table1[[#This Row],[Product Code]],Table4[[Product Code]:[Brand]],5,FALSE)</f>
        <v>VoltEdge</v>
      </c>
      <c r="M2682" t="str">
        <f>VLOOKUP(Table1[[#This Row],[Product Code]],Table4[[Product Code]:[Product Category]],3,FALSE)</f>
        <v>Headphones</v>
      </c>
      <c r="N2682" t="str">
        <f>_xlfn.XLOOKUP(Table1[[#This Row],[Product Code]],Table4[Product Code],Table4[Subcategory])</f>
        <v>Wired Headphones</v>
      </c>
    </row>
    <row r="2683" spans="2:14" x14ac:dyDescent="0.3">
      <c r="B2683" s="26" t="s">
        <v>25</v>
      </c>
      <c r="C2683" s="26" t="str">
        <f>IF(_xlfn.XLOOKUP(TRIM(Table1[[#This Row],[Store ID]]), 'Stores Details'!B2685:B2704, 'Stores Details'!G2685:G2704, "") = "Inactive", "Yes", "No")</f>
        <v>No</v>
      </c>
      <c r="D2683" s="14" t="s">
        <v>75</v>
      </c>
      <c r="E2683" s="51">
        <v>44981</v>
      </c>
      <c r="F2683" s="14">
        <v>24</v>
      </c>
      <c r="G2683" s="17">
        <v>3913.2000000000003</v>
      </c>
      <c r="H2683" s="27">
        <v>3026.64</v>
      </c>
      <c r="I2683">
        <f>YEAR(Table1[[#This Row],[Date]])</f>
        <v>2023</v>
      </c>
      <c r="J2683" t="str">
        <f>"Q" &amp; ROUNDUP(MONTH(Table1[[#This Row],[Date]])/3, 0) &amp; "'" &amp; RIGHT(YEAR(Table1[[#This Row],[Date]]), 2)</f>
        <v>Q1'23</v>
      </c>
      <c r="K2683" t="str">
        <f>VLOOKUP(Table1[[#This Row],[Store ID]],Table3[[Store ID]:[City]],4,FALSE)</f>
        <v>Dallas</v>
      </c>
      <c r="L2683" t="str">
        <f>VLOOKUP(Table1[[#This Row],[Product Code]],Table4[[Product Code]:[Brand]],5,FALSE)</f>
        <v>VoltEdge</v>
      </c>
      <c r="M2683" t="str">
        <f>VLOOKUP(Table1[[#This Row],[Product Code]],Table4[[Product Code]:[Product Category]],3,FALSE)</f>
        <v>Accessories</v>
      </c>
      <c r="N2683" t="str">
        <f>_xlfn.XLOOKUP(Table1[[#This Row],[Product Code]],Table4[Product Code],Table4[Subcategory])</f>
        <v>Keyboards</v>
      </c>
    </row>
    <row r="2684" spans="2:14" x14ac:dyDescent="0.3">
      <c r="B2684" s="26" t="s">
        <v>26</v>
      </c>
      <c r="C2684" s="26" t="str">
        <f>IF(_xlfn.XLOOKUP(TRIM(Table1[[#This Row],[Store ID]]), 'Stores Details'!B2686:B2705, 'Stores Details'!G2686:G2705, "") = "Inactive", "Yes", "No")</f>
        <v>No</v>
      </c>
      <c r="D2684" s="14" t="s">
        <v>66</v>
      </c>
      <c r="E2684" s="51">
        <v>45215</v>
      </c>
      <c r="F2684" s="14">
        <v>29</v>
      </c>
      <c r="G2684" s="17">
        <v>11244.460000000001</v>
      </c>
      <c r="H2684" s="27">
        <v>7523.18</v>
      </c>
      <c r="I2684">
        <f>YEAR(Table1[[#This Row],[Date]])</f>
        <v>2023</v>
      </c>
      <c r="J2684" t="str">
        <f>"Q" &amp; ROUNDUP(MONTH(Table1[[#This Row],[Date]])/3, 0) &amp; "'" &amp; RIGHT(YEAR(Table1[[#This Row],[Date]]), 2)</f>
        <v>Q4'23</v>
      </c>
      <c r="K2684" t="str">
        <f>VLOOKUP(Table1[[#This Row],[Store ID]],Table3[[Store ID]:[City]],4,FALSE)</f>
        <v>Philadelphia</v>
      </c>
      <c r="L2684" t="str">
        <f>VLOOKUP(Table1[[#This Row],[Product Code]],Table4[[Product Code]:[Brand]],5,FALSE)</f>
        <v>HP</v>
      </c>
      <c r="M2684" t="str">
        <f>VLOOKUP(Table1[[#This Row],[Product Code]],Table4[[Product Code]:[Product Category]],3,FALSE)</f>
        <v>Accessories</v>
      </c>
      <c r="N2684" t="str">
        <f>_xlfn.XLOOKUP(Table1[[#This Row],[Product Code]],Table4[Product Code],Table4[Subcategory])</f>
        <v>Chargers</v>
      </c>
    </row>
    <row r="2685" spans="2:14" x14ac:dyDescent="0.3">
      <c r="B2685" s="26" t="s">
        <v>18</v>
      </c>
      <c r="C2685" s="26" t="str">
        <f>IF(_xlfn.XLOOKUP(TRIM(Table1[[#This Row],[Store ID]]), 'Stores Details'!B2687:B2706, 'Stores Details'!G2687:G2706, "") = "Inactive", "Yes", "No")</f>
        <v>No</v>
      </c>
      <c r="D2685" s="14" t="s">
        <v>15</v>
      </c>
      <c r="E2685" s="51">
        <v>45335</v>
      </c>
      <c r="F2685" s="14">
        <v>26</v>
      </c>
      <c r="G2685" s="17">
        <v>14622.66</v>
      </c>
      <c r="H2685" s="27">
        <v>11165.18</v>
      </c>
      <c r="I2685">
        <f>YEAR(Table1[[#This Row],[Date]])</f>
        <v>2024</v>
      </c>
      <c r="J2685" t="str">
        <f>"Q" &amp; ROUNDUP(MONTH(Table1[[#This Row],[Date]])/3, 0) &amp; "'" &amp; RIGHT(YEAR(Table1[[#This Row],[Date]]), 2)</f>
        <v>Q1'24</v>
      </c>
      <c r="K2685" t="str">
        <f>VLOOKUP(Table1[[#This Row],[Store ID]],Table3[[Store ID]:[City]],4,FALSE)</f>
        <v>Minneapolis</v>
      </c>
      <c r="L2685" t="str">
        <f>VLOOKUP(Table1[[#This Row],[Product Code]],Table4[[Product Code]:[Brand]],5,FALSE)</f>
        <v>Bose</v>
      </c>
      <c r="M2685" t="str">
        <f>VLOOKUP(Table1[[#This Row],[Product Code]],Table4[[Product Code]:[Product Category]],3,FALSE)</f>
        <v>Accessories</v>
      </c>
      <c r="N2685" t="str">
        <f>_xlfn.XLOOKUP(Table1[[#This Row],[Product Code]],Table4[Product Code],Table4[Subcategory])</f>
        <v>Mice</v>
      </c>
    </row>
    <row r="2686" spans="2:14" x14ac:dyDescent="0.3">
      <c r="B2686" s="26" t="s">
        <v>18</v>
      </c>
      <c r="C2686" s="26" t="str">
        <f>IF(_xlfn.XLOOKUP(TRIM(Table1[[#This Row],[Store ID]]), 'Stores Details'!B2688:B2707, 'Stores Details'!G2688:G2707, "") = "Inactive", "Yes", "No")</f>
        <v>No</v>
      </c>
      <c r="D2686" s="14" t="s">
        <v>53</v>
      </c>
      <c r="E2686" s="51">
        <v>44981</v>
      </c>
      <c r="F2686" s="14">
        <v>27</v>
      </c>
      <c r="G2686" s="17">
        <v>2154.87</v>
      </c>
      <c r="H2686" s="27">
        <v>1728.54</v>
      </c>
      <c r="I2686">
        <f>YEAR(Table1[[#This Row],[Date]])</f>
        <v>2023</v>
      </c>
      <c r="J2686" t="str">
        <f>"Q" &amp; ROUNDUP(MONTH(Table1[[#This Row],[Date]])/3, 0) &amp; "'" &amp; RIGHT(YEAR(Table1[[#This Row],[Date]]), 2)</f>
        <v>Q1'23</v>
      </c>
      <c r="K2686" t="str">
        <f>VLOOKUP(Table1[[#This Row],[Store ID]],Table3[[Store ID]:[City]],4,FALSE)</f>
        <v>Minneapolis</v>
      </c>
      <c r="L2686" t="str">
        <f>VLOOKUP(Table1[[#This Row],[Product Code]],Table4[[Product Code]:[Brand]],5,FALSE)</f>
        <v>HP</v>
      </c>
      <c r="M2686" t="str">
        <f>VLOOKUP(Table1[[#This Row],[Product Code]],Table4[[Product Code]:[Product Category]],3,FALSE)</f>
        <v>Laptops</v>
      </c>
      <c r="N2686" t="str">
        <f>_xlfn.XLOOKUP(Table1[[#This Row],[Product Code]],Table4[Product Code],Table4[Subcategory])</f>
        <v>Ultrabooks</v>
      </c>
    </row>
    <row r="2687" spans="2:14" x14ac:dyDescent="0.3">
      <c r="B2687" s="26" t="s">
        <v>26</v>
      </c>
      <c r="C2687" s="26" t="str">
        <f>IF(_xlfn.XLOOKUP(TRIM(Table1[[#This Row],[Store ID]]), 'Stores Details'!B2689:B2708, 'Stores Details'!G2689:G2708, "") = "Inactive", "Yes", "No")</f>
        <v>No</v>
      </c>
      <c r="D2687" s="14" t="s">
        <v>46</v>
      </c>
      <c r="E2687" s="51">
        <v>45537</v>
      </c>
      <c r="F2687" s="14">
        <v>12</v>
      </c>
      <c r="G2687" s="17">
        <v>10600.8</v>
      </c>
      <c r="H2687" s="27">
        <v>7253.88</v>
      </c>
      <c r="I2687">
        <f>YEAR(Table1[[#This Row],[Date]])</f>
        <v>2024</v>
      </c>
      <c r="J2687" t="str">
        <f>"Q" &amp; ROUNDUP(MONTH(Table1[[#This Row],[Date]])/3, 0) &amp; "'" &amp; RIGHT(YEAR(Table1[[#This Row],[Date]]), 2)</f>
        <v>Q3'24</v>
      </c>
      <c r="K2687" t="str">
        <f>VLOOKUP(Table1[[#This Row],[Store ID]],Table3[[Store ID]:[City]],4,FALSE)</f>
        <v>Philadelphia</v>
      </c>
      <c r="L2687" t="str">
        <f>VLOOKUP(Table1[[#This Row],[Product Code]],Table4[[Product Code]:[Brand]],5,FALSE)</f>
        <v>Bose</v>
      </c>
      <c r="M2687" t="str">
        <f>VLOOKUP(Table1[[#This Row],[Product Code]],Table4[[Product Code]:[Product Category]],3,FALSE)</f>
        <v>Headphones</v>
      </c>
      <c r="N2687" t="str">
        <f>_xlfn.XLOOKUP(Table1[[#This Row],[Product Code]],Table4[Product Code],Table4[Subcategory])</f>
        <v>Wireless Headphones</v>
      </c>
    </row>
    <row r="2688" spans="2:14" x14ac:dyDescent="0.3">
      <c r="B2688" s="26" t="s">
        <v>18</v>
      </c>
      <c r="C2688" s="26" t="str">
        <f>IF(_xlfn.XLOOKUP(TRIM(Table1[[#This Row],[Store ID]]), 'Stores Details'!B2690:B2709, 'Stores Details'!G2690:G2709, "") = "Inactive", "Yes", "No")</f>
        <v>No</v>
      </c>
      <c r="D2688" s="14" t="s">
        <v>51</v>
      </c>
      <c r="E2688" s="51">
        <v>45149</v>
      </c>
      <c r="F2688" s="14">
        <v>9</v>
      </c>
      <c r="G2688" s="17">
        <v>2585.7000000000003</v>
      </c>
      <c r="H2688" s="27">
        <v>2094.0299999999997</v>
      </c>
      <c r="I2688">
        <f>YEAR(Table1[[#This Row],[Date]])</f>
        <v>2023</v>
      </c>
      <c r="J2688" t="str">
        <f>"Q" &amp; ROUNDUP(MONTH(Table1[[#This Row],[Date]])/3, 0) &amp; "'" &amp; RIGHT(YEAR(Table1[[#This Row],[Date]]), 2)</f>
        <v>Q3'23</v>
      </c>
      <c r="K2688" t="str">
        <f>VLOOKUP(Table1[[#This Row],[Store ID]],Table3[[Store ID]:[City]],4,FALSE)</f>
        <v>Minneapolis</v>
      </c>
      <c r="L2688" t="str">
        <f>VLOOKUP(Table1[[#This Row],[Product Code]],Table4[[Product Code]:[Brand]],5,FALSE)</f>
        <v>Samsung</v>
      </c>
      <c r="M2688" t="str">
        <f>VLOOKUP(Table1[[#This Row],[Product Code]],Table4[[Product Code]:[Product Category]],3,FALSE)</f>
        <v>Accessories</v>
      </c>
      <c r="N2688" t="str">
        <f>_xlfn.XLOOKUP(Table1[[#This Row],[Product Code]],Table4[Product Code],Table4[Subcategory])</f>
        <v>Mice</v>
      </c>
    </row>
    <row r="2689" spans="2:14" x14ac:dyDescent="0.3">
      <c r="B2689" s="26" t="s">
        <v>28</v>
      </c>
      <c r="C2689" s="26" t="str">
        <f>IF(_xlfn.XLOOKUP(TRIM(Table1[[#This Row],[Store ID]]), 'Stores Details'!B2691:B2710, 'Stores Details'!G2691:G2710, "") = "Inactive", "Yes", "No")</f>
        <v>No</v>
      </c>
      <c r="D2689" s="14" t="s">
        <v>55</v>
      </c>
      <c r="E2689" s="51">
        <v>44961</v>
      </c>
      <c r="F2689" s="14">
        <v>12</v>
      </c>
      <c r="G2689" s="17">
        <v>12644.28</v>
      </c>
      <c r="H2689" s="27">
        <v>7830.84</v>
      </c>
      <c r="I2689">
        <f>YEAR(Table1[[#This Row],[Date]])</f>
        <v>2023</v>
      </c>
      <c r="J2689" t="str">
        <f>"Q" &amp; ROUNDUP(MONTH(Table1[[#This Row],[Date]])/3, 0) &amp; "'" &amp; RIGHT(YEAR(Table1[[#This Row],[Date]]), 2)</f>
        <v>Q1'23</v>
      </c>
      <c r="K2689" t="str">
        <f>VLOOKUP(Table1[[#This Row],[Store ID]],Table3[[Store ID]:[City]],4,FALSE)</f>
        <v>Portland</v>
      </c>
      <c r="L2689" t="str">
        <f>VLOOKUP(Table1[[#This Row],[Product Code]],Table4[[Product Code]:[Brand]],5,FALSE)</f>
        <v>Sony</v>
      </c>
      <c r="M2689" t="str">
        <f>VLOOKUP(Table1[[#This Row],[Product Code]],Table4[[Product Code]:[Product Category]],3,FALSE)</f>
        <v>Smart Gadgets</v>
      </c>
      <c r="N2689" t="str">
        <f>_xlfn.XLOOKUP(Table1[[#This Row],[Product Code]],Table4[Product Code],Table4[Subcategory])</f>
        <v>Fitness Bands</v>
      </c>
    </row>
    <row r="2690" spans="2:14" x14ac:dyDescent="0.3">
      <c r="B2690" s="26" t="s">
        <v>25</v>
      </c>
      <c r="C2690" s="26" t="str">
        <f>IF(_xlfn.XLOOKUP(TRIM(Table1[[#This Row],[Store ID]]), 'Stores Details'!B2692:B2711, 'Stores Details'!G2692:G2711, "") = "Inactive", "Yes", "No")</f>
        <v>No</v>
      </c>
      <c r="D2690" s="14" t="s">
        <v>43</v>
      </c>
      <c r="E2690" s="51">
        <v>45323</v>
      </c>
      <c r="F2690" s="14">
        <v>29</v>
      </c>
      <c r="G2690" s="17">
        <v>38601.03</v>
      </c>
      <c r="H2690" s="27">
        <v>23710.98</v>
      </c>
      <c r="I2690">
        <f>YEAR(Table1[[#This Row],[Date]])</f>
        <v>2024</v>
      </c>
      <c r="J2690" t="str">
        <f>"Q" &amp; ROUNDUP(MONTH(Table1[[#This Row],[Date]])/3, 0) &amp; "'" &amp; RIGHT(YEAR(Table1[[#This Row],[Date]]), 2)</f>
        <v>Q1'24</v>
      </c>
      <c r="K2690" t="str">
        <f>VLOOKUP(Table1[[#This Row],[Store ID]],Table3[[Store ID]:[City]],4,FALSE)</f>
        <v>Dallas</v>
      </c>
      <c r="L2690" t="str">
        <f>VLOOKUP(Table1[[#This Row],[Product Code]],Table4[[Product Code]:[Brand]],5,FALSE)</f>
        <v>Apple</v>
      </c>
      <c r="M2690" t="str">
        <f>VLOOKUP(Table1[[#This Row],[Product Code]],Table4[[Product Code]:[Product Category]],3,FALSE)</f>
        <v>Smart Gadgets</v>
      </c>
      <c r="N2690" t="str">
        <f>_xlfn.XLOOKUP(Table1[[#This Row],[Product Code]],Table4[Product Code],Table4[Subcategory])</f>
        <v>Smartwatches</v>
      </c>
    </row>
    <row r="2691" spans="2:14" x14ac:dyDescent="0.3">
      <c r="B2691" s="26" t="s">
        <v>20</v>
      </c>
      <c r="C2691" s="26" t="str">
        <f>IF(_xlfn.XLOOKUP(TRIM(Table1[[#This Row],[Store ID]]), 'Stores Details'!B2693:B2712, 'Stores Details'!G2693:G2712, "") = "Inactive", "Yes", "No")</f>
        <v>No</v>
      </c>
      <c r="D2691" s="14" t="s">
        <v>77</v>
      </c>
      <c r="E2691" s="51">
        <v>45058</v>
      </c>
      <c r="F2691" s="14">
        <v>3</v>
      </c>
      <c r="G2691" s="17">
        <v>2895.18</v>
      </c>
      <c r="H2691" s="27">
        <v>2265.8999999999996</v>
      </c>
      <c r="I2691">
        <f>YEAR(Table1[[#This Row],[Date]])</f>
        <v>2023</v>
      </c>
      <c r="J2691" t="str">
        <f>"Q" &amp; ROUNDUP(MONTH(Table1[[#This Row],[Date]])/3, 0) &amp; "'" &amp; RIGHT(YEAR(Table1[[#This Row],[Date]]), 2)</f>
        <v>Q2'23</v>
      </c>
      <c r="K2691" t="str">
        <f>VLOOKUP(Table1[[#This Row],[Store ID]],Table3[[Store ID]:[City]],4,FALSE)</f>
        <v>Denver</v>
      </c>
      <c r="L2691" t="str">
        <f>VLOOKUP(Table1[[#This Row],[Product Code]],Table4[[Product Code]:[Brand]],5,FALSE)</f>
        <v>VoltEdge</v>
      </c>
      <c r="M2691" t="str">
        <f>VLOOKUP(Table1[[#This Row],[Product Code]],Table4[[Product Code]:[Product Category]],3,FALSE)</f>
        <v>Headphones</v>
      </c>
      <c r="N2691" t="str">
        <f>_xlfn.XLOOKUP(Table1[[#This Row],[Product Code]],Table4[Product Code],Table4[Subcategory])</f>
        <v>Wireless Earbuds</v>
      </c>
    </row>
    <row r="2692" spans="2:14" x14ac:dyDescent="0.3">
      <c r="B2692" s="26" t="s">
        <v>23</v>
      </c>
      <c r="C2692" s="26" t="str">
        <f>IF(_xlfn.XLOOKUP(TRIM(Table1[[#This Row],[Store ID]]), 'Stores Details'!B2694:B2713, 'Stores Details'!G2694:G2713, "") = "Inactive", "Yes", "No")</f>
        <v>No</v>
      </c>
      <c r="D2692" s="14" t="s">
        <v>34</v>
      </c>
      <c r="E2692" s="51">
        <v>45404</v>
      </c>
      <c r="F2692" s="14">
        <v>15</v>
      </c>
      <c r="G2692" s="17">
        <v>4847.25</v>
      </c>
      <c r="H2692" s="27">
        <v>2997.9</v>
      </c>
      <c r="I2692">
        <f>YEAR(Table1[[#This Row],[Date]])</f>
        <v>2024</v>
      </c>
      <c r="J2692" t="str">
        <f>"Q" &amp; ROUNDUP(MONTH(Table1[[#This Row],[Date]])/3, 0) &amp; "'" &amp; RIGHT(YEAR(Table1[[#This Row],[Date]]), 2)</f>
        <v>Q2'24</v>
      </c>
      <c r="K2692" t="str">
        <f>VLOOKUP(Table1[[#This Row],[Store ID]],Table3[[Store ID]:[City]],4,FALSE)</f>
        <v>San Francisco</v>
      </c>
      <c r="L2692" t="str">
        <f>VLOOKUP(Table1[[#This Row],[Product Code]],Table4[[Product Code]:[Brand]],5,FALSE)</f>
        <v>Samsung</v>
      </c>
      <c r="M2692" t="str">
        <f>VLOOKUP(Table1[[#This Row],[Product Code]],Table4[[Product Code]:[Product Category]],3,FALSE)</f>
        <v>Gaming Consoles</v>
      </c>
      <c r="N2692" t="str">
        <f>_xlfn.XLOOKUP(Table1[[#This Row],[Product Code]],Table4[Product Code],Table4[Subcategory])</f>
        <v>Game Consoles</v>
      </c>
    </row>
    <row r="2693" spans="2:14" x14ac:dyDescent="0.3">
      <c r="B2693" s="26" t="s">
        <v>22</v>
      </c>
      <c r="C2693" s="26" t="str">
        <f>IF(_xlfn.XLOOKUP(TRIM(Table1[[#This Row],[Store ID]]), 'Stores Details'!B2695:B2714, 'Stores Details'!G2695:G2714, "") = "Inactive", "Yes", "No")</f>
        <v>No</v>
      </c>
      <c r="D2693" s="14" t="s">
        <v>58</v>
      </c>
      <c r="E2693" s="51">
        <v>45137</v>
      </c>
      <c r="F2693" s="14">
        <v>20</v>
      </c>
      <c r="G2693" s="17">
        <v>17561.400000000001</v>
      </c>
      <c r="H2693" s="27">
        <v>12099.400000000001</v>
      </c>
      <c r="I2693">
        <f>YEAR(Table1[[#This Row],[Date]])</f>
        <v>2023</v>
      </c>
      <c r="J2693" t="str">
        <f>"Q" &amp; ROUNDUP(MONTH(Table1[[#This Row],[Date]])/3, 0) &amp; "'" &amp; RIGHT(YEAR(Table1[[#This Row],[Date]]), 2)</f>
        <v>Q3'23</v>
      </c>
      <c r="K2693" t="str">
        <f>VLOOKUP(Table1[[#This Row],[Store ID]],Table3[[Store ID]:[City]],4,FALSE)</f>
        <v>Detroit</v>
      </c>
      <c r="L2693" t="str">
        <f>VLOOKUP(Table1[[#This Row],[Product Code]],Table4[[Product Code]:[Brand]],5,FALSE)</f>
        <v>Sony</v>
      </c>
      <c r="M2693" t="str">
        <f>VLOOKUP(Table1[[#This Row],[Product Code]],Table4[[Product Code]:[Product Category]],3,FALSE)</f>
        <v>Accessories</v>
      </c>
      <c r="N2693" t="str">
        <f>_xlfn.XLOOKUP(Table1[[#This Row],[Product Code]],Table4[Product Code],Table4[Subcategory])</f>
        <v>Chargers</v>
      </c>
    </row>
    <row r="2694" spans="2:14" x14ac:dyDescent="0.3">
      <c r="B2694" s="26" t="s">
        <v>26</v>
      </c>
      <c r="C2694" s="26" t="str">
        <f>IF(_xlfn.XLOOKUP(TRIM(Table1[[#This Row],[Store ID]]), 'Stores Details'!B2696:B2715, 'Stores Details'!G2696:G2715, "") = "Inactive", "Yes", "No")</f>
        <v>No</v>
      </c>
      <c r="D2694" s="14" t="s">
        <v>37</v>
      </c>
      <c r="E2694" s="51">
        <v>45529</v>
      </c>
      <c r="F2694" s="14">
        <v>15</v>
      </c>
      <c r="G2694" s="17">
        <v>22071.9</v>
      </c>
      <c r="H2694" s="27">
        <v>14934.75</v>
      </c>
      <c r="I2694">
        <f>YEAR(Table1[[#This Row],[Date]])</f>
        <v>2024</v>
      </c>
      <c r="J2694" t="str">
        <f>"Q" &amp; ROUNDUP(MONTH(Table1[[#This Row],[Date]])/3, 0) &amp; "'" &amp; RIGHT(YEAR(Table1[[#This Row],[Date]]), 2)</f>
        <v>Q3'24</v>
      </c>
      <c r="K2694" t="str">
        <f>VLOOKUP(Table1[[#This Row],[Store ID]],Table3[[Store ID]:[City]],4,FALSE)</f>
        <v>Philadelphia</v>
      </c>
      <c r="L2694" t="str">
        <f>VLOOKUP(Table1[[#This Row],[Product Code]],Table4[[Product Code]:[Brand]],5,FALSE)</f>
        <v>VoltEdge</v>
      </c>
      <c r="M2694" t="str">
        <f>VLOOKUP(Table1[[#This Row],[Product Code]],Table4[[Product Code]:[Product Category]],3,FALSE)</f>
        <v>Smart Gadgets</v>
      </c>
      <c r="N2694" t="str">
        <f>_xlfn.XLOOKUP(Table1[[#This Row],[Product Code]],Table4[Product Code],Table4[Subcategory])</f>
        <v>Fitness Bands</v>
      </c>
    </row>
    <row r="2695" spans="2:14" x14ac:dyDescent="0.3">
      <c r="B2695" s="26" t="s">
        <v>21</v>
      </c>
      <c r="C2695" s="26" t="str">
        <f>IF(_xlfn.XLOOKUP(TRIM(Table1[[#This Row],[Store ID]]), 'Stores Details'!B2697:B2716, 'Stores Details'!G2697:G2716, "") = "Inactive", "Yes", "No")</f>
        <v>No</v>
      </c>
      <c r="D2695" s="14" t="s">
        <v>61</v>
      </c>
      <c r="E2695" s="51">
        <v>44954</v>
      </c>
      <c r="F2695" s="14">
        <v>24</v>
      </c>
      <c r="G2695" s="17">
        <v>8506.08</v>
      </c>
      <c r="H2695" s="27">
        <v>6073.4400000000005</v>
      </c>
      <c r="I2695">
        <f>YEAR(Table1[[#This Row],[Date]])</f>
        <v>2023</v>
      </c>
      <c r="J2695" t="str">
        <f>"Q" &amp; ROUNDUP(MONTH(Table1[[#This Row],[Date]])/3, 0) &amp; "'" &amp; RIGHT(YEAR(Table1[[#This Row],[Date]]), 2)</f>
        <v>Q1'23</v>
      </c>
      <c r="K2695" t="str">
        <f>VLOOKUP(Table1[[#This Row],[Store ID]],Table3[[Store ID]:[City]],4,FALSE)</f>
        <v>Raleigh</v>
      </c>
      <c r="L2695" t="str">
        <f>VLOOKUP(Table1[[#This Row],[Product Code]],Table4[[Product Code]:[Brand]],5,FALSE)</f>
        <v>VoltEdge</v>
      </c>
      <c r="M2695" t="str">
        <f>VLOOKUP(Table1[[#This Row],[Product Code]],Table4[[Product Code]:[Product Category]],3,FALSE)</f>
        <v>Headphones</v>
      </c>
      <c r="N2695" t="str">
        <f>_xlfn.XLOOKUP(Table1[[#This Row],[Product Code]],Table4[Product Code],Table4[Subcategory])</f>
        <v>Wired Headphones</v>
      </c>
    </row>
    <row r="2696" spans="2:14" x14ac:dyDescent="0.3">
      <c r="B2696" s="26" t="s">
        <v>14</v>
      </c>
      <c r="C2696" s="26" t="str">
        <f>IF(_xlfn.XLOOKUP(TRIM(Table1[[#This Row],[Store ID]]), 'Stores Details'!B2698:B2717, 'Stores Details'!G2698:G2717, "") = "Inactive", "Yes", "No")</f>
        <v>No</v>
      </c>
      <c r="D2696" s="14" t="s">
        <v>44</v>
      </c>
      <c r="E2696" s="51">
        <v>45613</v>
      </c>
      <c r="F2696" s="14">
        <v>35</v>
      </c>
      <c r="G2696" s="17">
        <v>33146.75</v>
      </c>
      <c r="H2696" s="27">
        <v>23358.3</v>
      </c>
      <c r="I2696">
        <f>YEAR(Table1[[#This Row],[Date]])</f>
        <v>2024</v>
      </c>
      <c r="J2696" t="str">
        <f>"Q" &amp; ROUNDUP(MONTH(Table1[[#This Row],[Date]])/3, 0) &amp; "'" &amp; RIGHT(YEAR(Table1[[#This Row],[Date]]), 2)</f>
        <v>Q4'24</v>
      </c>
      <c r="K2696" t="str">
        <f>VLOOKUP(Table1[[#This Row],[Store ID]],Table3[[Store ID]:[City]],4,FALSE)</f>
        <v>Los Angeles</v>
      </c>
      <c r="L2696" t="str">
        <f>VLOOKUP(Table1[[#This Row],[Product Code]],Table4[[Product Code]:[Brand]],5,FALSE)</f>
        <v>Bose</v>
      </c>
      <c r="M2696" t="str">
        <f>VLOOKUP(Table1[[#This Row],[Product Code]],Table4[[Product Code]:[Product Category]],3,FALSE)</f>
        <v>Accessories</v>
      </c>
      <c r="N2696" t="str">
        <f>_xlfn.XLOOKUP(Table1[[#This Row],[Product Code]],Table4[Product Code],Table4[Subcategory])</f>
        <v>Keyboards</v>
      </c>
    </row>
    <row r="2697" spans="2:14" x14ac:dyDescent="0.3">
      <c r="B2697" s="26" t="s">
        <v>23</v>
      </c>
      <c r="C2697" s="26" t="str">
        <f>IF(_xlfn.XLOOKUP(TRIM(Table1[[#This Row],[Store ID]]), 'Stores Details'!B2699:B2718, 'Stores Details'!G2699:G2718, "") = "Inactive", "Yes", "No")</f>
        <v>No</v>
      </c>
      <c r="D2697" s="14" t="s">
        <v>62</v>
      </c>
      <c r="E2697" s="51">
        <v>45138</v>
      </c>
      <c r="F2697" s="14">
        <v>15</v>
      </c>
      <c r="G2697" s="17">
        <v>9795</v>
      </c>
      <c r="H2697" s="27">
        <v>7337.25</v>
      </c>
      <c r="I2697">
        <f>YEAR(Table1[[#This Row],[Date]])</f>
        <v>2023</v>
      </c>
      <c r="J2697" t="str">
        <f>"Q" &amp; ROUNDUP(MONTH(Table1[[#This Row],[Date]])/3, 0) &amp; "'" &amp; RIGHT(YEAR(Table1[[#This Row],[Date]]), 2)</f>
        <v>Q3'23</v>
      </c>
      <c r="K2697" t="str">
        <f>VLOOKUP(Table1[[#This Row],[Store ID]],Table3[[Store ID]:[City]],4,FALSE)</f>
        <v>San Francisco</v>
      </c>
      <c r="L2697" t="str">
        <f>VLOOKUP(Table1[[#This Row],[Product Code]],Table4[[Product Code]:[Brand]],5,FALSE)</f>
        <v>ASUS</v>
      </c>
      <c r="M2697" t="str">
        <f>VLOOKUP(Table1[[#This Row],[Product Code]],Table4[[Product Code]:[Product Category]],3,FALSE)</f>
        <v>Laptops</v>
      </c>
      <c r="N2697" t="str">
        <f>_xlfn.XLOOKUP(Table1[[#This Row],[Product Code]],Table4[Product Code],Table4[Subcategory])</f>
        <v>Gaming Laptops</v>
      </c>
    </row>
    <row r="2698" spans="2:14" x14ac:dyDescent="0.3">
      <c r="B2698" s="26" t="s">
        <v>14</v>
      </c>
      <c r="C2698" s="26" t="str">
        <f>IF(_xlfn.XLOOKUP(TRIM(Table1[[#This Row],[Store ID]]), 'Stores Details'!B2700:B2719, 'Stores Details'!G2700:G2719, "") = "Inactive", "Yes", "No")</f>
        <v>No</v>
      </c>
      <c r="D2698" s="14" t="s">
        <v>72</v>
      </c>
      <c r="E2698" s="51">
        <v>45102</v>
      </c>
      <c r="F2698" s="14">
        <v>18</v>
      </c>
      <c r="G2698" s="17">
        <v>9656.64</v>
      </c>
      <c r="H2698" s="27">
        <v>7038.5399999999991</v>
      </c>
      <c r="I2698">
        <f>YEAR(Table1[[#This Row],[Date]])</f>
        <v>2023</v>
      </c>
      <c r="J2698" t="str">
        <f>"Q" &amp; ROUNDUP(MONTH(Table1[[#This Row],[Date]])/3, 0) &amp; "'" &amp; RIGHT(YEAR(Table1[[#This Row],[Date]]), 2)</f>
        <v>Q2'23</v>
      </c>
      <c r="K2698" t="str">
        <f>VLOOKUP(Table1[[#This Row],[Store ID]],Table3[[Store ID]:[City]],4,FALSE)</f>
        <v>Los Angeles</v>
      </c>
      <c r="L2698" t="str">
        <f>VLOOKUP(Table1[[#This Row],[Product Code]],Table4[[Product Code]:[Brand]],5,FALSE)</f>
        <v>VoltEdge</v>
      </c>
      <c r="M2698" t="str">
        <f>VLOOKUP(Table1[[#This Row],[Product Code]],Table4[[Product Code]:[Product Category]],3,FALSE)</f>
        <v>Gaming Consoles</v>
      </c>
      <c r="N2698" t="str">
        <f>_xlfn.XLOOKUP(Table1[[#This Row],[Product Code]],Table4[Product Code],Table4[Subcategory])</f>
        <v>Game Consoles</v>
      </c>
    </row>
    <row r="2699" spans="2:14" x14ac:dyDescent="0.3">
      <c r="B2699" s="26" t="s">
        <v>16</v>
      </c>
      <c r="C2699" s="26" t="str">
        <f>IF(_xlfn.XLOOKUP(TRIM(Table1[[#This Row],[Store ID]]), 'Stores Details'!B2701:B2720, 'Stores Details'!G2701:G2720, "") = "Inactive", "Yes", "No")</f>
        <v>No</v>
      </c>
      <c r="D2699" s="14" t="s">
        <v>79</v>
      </c>
      <c r="E2699" s="51">
        <v>45609</v>
      </c>
      <c r="F2699" s="14">
        <v>28</v>
      </c>
      <c r="G2699" s="17">
        <v>24869.88</v>
      </c>
      <c r="H2699" s="27">
        <v>20228.600000000002</v>
      </c>
      <c r="I2699">
        <f>YEAR(Table1[[#This Row],[Date]])</f>
        <v>2024</v>
      </c>
      <c r="J2699" t="str">
        <f>"Q" &amp; ROUNDUP(MONTH(Table1[[#This Row],[Date]])/3, 0) &amp; "'" &amp; RIGHT(YEAR(Table1[[#This Row],[Date]]), 2)</f>
        <v>Q4'24</v>
      </c>
      <c r="K2699" t="str">
        <f>VLOOKUP(Table1[[#This Row],[Store ID]],Table3[[Store ID]:[City]],4,FALSE)</f>
        <v>Chicago</v>
      </c>
      <c r="L2699" t="str">
        <f>VLOOKUP(Table1[[#This Row],[Product Code]],Table4[[Product Code]:[Brand]],5,FALSE)</f>
        <v>Sony</v>
      </c>
      <c r="M2699" t="str">
        <f>VLOOKUP(Table1[[#This Row],[Product Code]],Table4[[Product Code]:[Product Category]],3,FALSE)</f>
        <v>Accessories</v>
      </c>
      <c r="N2699" t="str">
        <f>_xlfn.XLOOKUP(Table1[[#This Row],[Product Code]],Table4[Product Code],Table4[Subcategory])</f>
        <v>Keyboards</v>
      </c>
    </row>
    <row r="2700" spans="2:14" x14ac:dyDescent="0.3">
      <c r="B2700" s="26" t="s">
        <v>21</v>
      </c>
      <c r="C2700" s="26" t="str">
        <f>IF(_xlfn.XLOOKUP(TRIM(Table1[[#This Row],[Store ID]]), 'Stores Details'!B2702:B2721, 'Stores Details'!G2702:G2721, "") = "Inactive", "Yes", "No")</f>
        <v>No</v>
      </c>
      <c r="D2700" s="14" t="s">
        <v>42</v>
      </c>
      <c r="E2700" s="51">
        <v>45542</v>
      </c>
      <c r="F2700" s="14">
        <v>13</v>
      </c>
      <c r="G2700" s="17">
        <v>16582.93</v>
      </c>
      <c r="H2700" s="27">
        <v>10340.07</v>
      </c>
      <c r="I2700">
        <f>YEAR(Table1[[#This Row],[Date]])</f>
        <v>2024</v>
      </c>
      <c r="J2700" t="str">
        <f>"Q" &amp; ROUNDUP(MONTH(Table1[[#This Row],[Date]])/3, 0) &amp; "'" &amp; RIGHT(YEAR(Table1[[#This Row],[Date]]), 2)</f>
        <v>Q3'24</v>
      </c>
      <c r="K2700" t="str">
        <f>VLOOKUP(Table1[[#This Row],[Store ID]],Table3[[Store ID]:[City]],4,FALSE)</f>
        <v>Raleigh</v>
      </c>
      <c r="L2700" t="str">
        <f>VLOOKUP(Table1[[#This Row],[Product Code]],Table4[[Product Code]:[Brand]],5,FALSE)</f>
        <v>Dell</v>
      </c>
      <c r="M2700" t="str">
        <f>VLOOKUP(Table1[[#This Row],[Product Code]],Table4[[Product Code]:[Product Category]],3,FALSE)</f>
        <v>Headphones</v>
      </c>
      <c r="N2700" t="str">
        <f>_xlfn.XLOOKUP(Table1[[#This Row],[Product Code]],Table4[Product Code],Table4[Subcategory])</f>
        <v>Wired Headphones</v>
      </c>
    </row>
    <row r="2701" spans="2:14" x14ac:dyDescent="0.3">
      <c r="B2701" s="26" t="s">
        <v>14</v>
      </c>
      <c r="C2701" s="26" t="str">
        <f>IF(_xlfn.XLOOKUP(TRIM(Table1[[#This Row],[Store ID]]), 'Stores Details'!B2703:B2722, 'Stores Details'!G2703:G2722, "") = "Inactive", "Yes", "No")</f>
        <v>No</v>
      </c>
      <c r="D2701" s="14" t="s">
        <v>33</v>
      </c>
      <c r="E2701" s="51">
        <v>45308</v>
      </c>
      <c r="F2701" s="14">
        <v>24</v>
      </c>
      <c r="G2701" s="17">
        <v>5678.64</v>
      </c>
      <c r="H2701" s="27">
        <v>4396.08</v>
      </c>
      <c r="I2701">
        <f>YEAR(Table1[[#This Row],[Date]])</f>
        <v>2024</v>
      </c>
      <c r="J2701" t="str">
        <f>"Q" &amp; ROUNDUP(MONTH(Table1[[#This Row],[Date]])/3, 0) &amp; "'" &amp; RIGHT(YEAR(Table1[[#This Row],[Date]]), 2)</f>
        <v>Q1'24</v>
      </c>
      <c r="K2701" t="str">
        <f>VLOOKUP(Table1[[#This Row],[Store ID]],Table3[[Store ID]:[City]],4,FALSE)</f>
        <v>Los Angeles</v>
      </c>
      <c r="L2701" t="str">
        <f>VLOOKUP(Table1[[#This Row],[Product Code]],Table4[[Product Code]:[Brand]],5,FALSE)</f>
        <v>VoltEdge</v>
      </c>
      <c r="M2701" t="str">
        <f>VLOOKUP(Table1[[#This Row],[Product Code]],Table4[[Product Code]:[Product Category]],3,FALSE)</f>
        <v>Headphones</v>
      </c>
      <c r="N2701" t="str">
        <f>_xlfn.XLOOKUP(Table1[[#This Row],[Product Code]],Table4[Product Code],Table4[Subcategory])</f>
        <v>Wired Headphones</v>
      </c>
    </row>
    <row r="2702" spans="2:14" x14ac:dyDescent="0.3">
      <c r="B2702" s="26" t="s">
        <v>21</v>
      </c>
      <c r="C2702" s="26" t="str">
        <f>IF(_xlfn.XLOOKUP(TRIM(Table1[[#This Row],[Store ID]]), 'Stores Details'!B2704:B2723, 'Stores Details'!G2704:G2723, "") = "Inactive", "Yes", "No")</f>
        <v>No</v>
      </c>
      <c r="D2702" s="14" t="s">
        <v>43</v>
      </c>
      <c r="E2702" s="51">
        <v>45462</v>
      </c>
      <c r="F2702" s="14">
        <v>3</v>
      </c>
      <c r="G2702" s="17">
        <v>3993.21</v>
      </c>
      <c r="H2702" s="27">
        <v>2452.86</v>
      </c>
      <c r="I2702">
        <f>YEAR(Table1[[#This Row],[Date]])</f>
        <v>2024</v>
      </c>
      <c r="J2702" t="str">
        <f>"Q" &amp; ROUNDUP(MONTH(Table1[[#This Row],[Date]])/3, 0) &amp; "'" &amp; RIGHT(YEAR(Table1[[#This Row],[Date]]), 2)</f>
        <v>Q2'24</v>
      </c>
      <c r="K2702" t="str">
        <f>VLOOKUP(Table1[[#This Row],[Store ID]],Table3[[Store ID]:[City]],4,FALSE)</f>
        <v>Raleigh</v>
      </c>
      <c r="L2702" t="str">
        <f>VLOOKUP(Table1[[#This Row],[Product Code]],Table4[[Product Code]:[Brand]],5,FALSE)</f>
        <v>Apple</v>
      </c>
      <c r="M2702" t="str">
        <f>VLOOKUP(Table1[[#This Row],[Product Code]],Table4[[Product Code]:[Product Category]],3,FALSE)</f>
        <v>Smart Gadgets</v>
      </c>
      <c r="N2702" t="str">
        <f>_xlfn.XLOOKUP(Table1[[#This Row],[Product Code]],Table4[Product Code],Table4[Subcategory])</f>
        <v>Smartwatches</v>
      </c>
    </row>
    <row r="2703" spans="2:14" x14ac:dyDescent="0.3">
      <c r="B2703" s="26" t="s">
        <v>26</v>
      </c>
      <c r="C2703" s="26" t="str">
        <f>IF(_xlfn.XLOOKUP(TRIM(Table1[[#This Row],[Store ID]]), 'Stores Details'!B2705:B2724, 'Stores Details'!G2705:G2724, "") = "Inactive", "Yes", "No")</f>
        <v>No</v>
      </c>
      <c r="D2703" s="14" t="s">
        <v>33</v>
      </c>
      <c r="E2703" s="51">
        <v>45579</v>
      </c>
      <c r="F2703" s="14">
        <v>24</v>
      </c>
      <c r="G2703" s="17">
        <v>5678.64</v>
      </c>
      <c r="H2703" s="27">
        <v>4396.08</v>
      </c>
      <c r="I2703">
        <f>YEAR(Table1[[#This Row],[Date]])</f>
        <v>2024</v>
      </c>
      <c r="J2703" t="str">
        <f>"Q" &amp; ROUNDUP(MONTH(Table1[[#This Row],[Date]])/3, 0) &amp; "'" &amp; RIGHT(YEAR(Table1[[#This Row],[Date]]), 2)</f>
        <v>Q4'24</v>
      </c>
      <c r="K2703" t="str">
        <f>VLOOKUP(Table1[[#This Row],[Store ID]],Table3[[Store ID]:[City]],4,FALSE)</f>
        <v>Philadelphia</v>
      </c>
      <c r="L2703" t="str">
        <f>VLOOKUP(Table1[[#This Row],[Product Code]],Table4[[Product Code]:[Brand]],5,FALSE)</f>
        <v>VoltEdge</v>
      </c>
      <c r="M2703" t="str">
        <f>VLOOKUP(Table1[[#This Row],[Product Code]],Table4[[Product Code]:[Product Category]],3,FALSE)</f>
        <v>Headphones</v>
      </c>
      <c r="N2703" t="str">
        <f>_xlfn.XLOOKUP(Table1[[#This Row],[Product Code]],Table4[Product Code],Table4[Subcategory])</f>
        <v>Wired Headphones</v>
      </c>
    </row>
    <row r="2704" spans="2:14" x14ac:dyDescent="0.3">
      <c r="B2704" s="26" t="s">
        <v>20</v>
      </c>
      <c r="C2704" s="26" t="str">
        <f>IF(_xlfn.XLOOKUP(TRIM(Table1[[#This Row],[Store ID]]), 'Stores Details'!B2706:B2725, 'Stores Details'!G2706:G2725, "") = "Inactive", "Yes", "No")</f>
        <v>No</v>
      </c>
      <c r="D2704" s="14" t="s">
        <v>40</v>
      </c>
      <c r="E2704" s="51">
        <v>45654</v>
      </c>
      <c r="F2704" s="14">
        <v>22</v>
      </c>
      <c r="G2704" s="17">
        <v>29783.379999999997</v>
      </c>
      <c r="H2704" s="27">
        <v>21438.120000000003</v>
      </c>
      <c r="I2704">
        <f>YEAR(Table1[[#This Row],[Date]])</f>
        <v>2024</v>
      </c>
      <c r="J2704" t="str">
        <f>"Q" &amp; ROUNDUP(MONTH(Table1[[#This Row],[Date]])/3, 0) &amp; "'" &amp; RIGHT(YEAR(Table1[[#This Row],[Date]]), 2)</f>
        <v>Q4'24</v>
      </c>
      <c r="K2704" t="str">
        <f>VLOOKUP(Table1[[#This Row],[Store ID]],Table3[[Store ID]:[City]],4,FALSE)</f>
        <v>Denver</v>
      </c>
      <c r="L2704" t="str">
        <f>VLOOKUP(Table1[[#This Row],[Product Code]],Table4[[Product Code]:[Brand]],5,FALSE)</f>
        <v>HP</v>
      </c>
      <c r="M2704" t="str">
        <f>VLOOKUP(Table1[[#This Row],[Product Code]],Table4[[Product Code]:[Product Category]],3,FALSE)</f>
        <v>Gaming Consoles</v>
      </c>
      <c r="N2704" t="str">
        <f>_xlfn.XLOOKUP(Table1[[#This Row],[Product Code]],Table4[Product Code],Table4[Subcategory])</f>
        <v>Game Consoles</v>
      </c>
    </row>
    <row r="2705" spans="2:14" x14ac:dyDescent="0.3">
      <c r="B2705" s="26" t="s">
        <v>17</v>
      </c>
      <c r="C2705" s="26" t="str">
        <f>IF(_xlfn.XLOOKUP(TRIM(Table1[[#This Row],[Store ID]]), 'Stores Details'!B2707:B2726, 'Stores Details'!G2707:G2726, "") = "Inactive", "Yes", "No")</f>
        <v>No</v>
      </c>
      <c r="D2705" s="14" t="s">
        <v>69</v>
      </c>
      <c r="E2705" s="51">
        <v>45580</v>
      </c>
      <c r="F2705" s="14">
        <v>31</v>
      </c>
      <c r="G2705" s="17">
        <v>33013.760000000002</v>
      </c>
      <c r="H2705" s="27">
        <v>21286.77</v>
      </c>
      <c r="I2705">
        <f>YEAR(Table1[[#This Row],[Date]])</f>
        <v>2024</v>
      </c>
      <c r="J2705" t="str">
        <f>"Q" &amp; ROUNDUP(MONTH(Table1[[#This Row],[Date]])/3, 0) &amp; "'" &amp; RIGHT(YEAR(Table1[[#This Row],[Date]]), 2)</f>
        <v>Q4'24</v>
      </c>
      <c r="K2705" t="str">
        <f>VLOOKUP(Table1[[#This Row],[Store ID]],Table3[[Store ID]:[City]],4,FALSE)</f>
        <v>Richmond</v>
      </c>
      <c r="L2705" t="str">
        <f>VLOOKUP(Table1[[#This Row],[Product Code]],Table4[[Product Code]:[Brand]],5,FALSE)</f>
        <v>VoltEdge</v>
      </c>
      <c r="M2705" t="str">
        <f>VLOOKUP(Table1[[#This Row],[Product Code]],Table4[[Product Code]:[Product Category]],3,FALSE)</f>
        <v>Gaming Consoles</v>
      </c>
      <c r="N2705" t="str">
        <f>_xlfn.XLOOKUP(Table1[[#This Row],[Product Code]],Table4[Product Code],Table4[Subcategory])</f>
        <v>VR Headsets</v>
      </c>
    </row>
    <row r="2706" spans="2:14" x14ac:dyDescent="0.3">
      <c r="B2706" s="26" t="s">
        <v>17</v>
      </c>
      <c r="C2706" s="26" t="str">
        <f>IF(_xlfn.XLOOKUP(TRIM(Table1[[#This Row],[Store ID]]), 'Stores Details'!B2708:B2727, 'Stores Details'!G2708:G2727, "") = "Inactive", "Yes", "No")</f>
        <v>No</v>
      </c>
      <c r="D2706" s="14" t="s">
        <v>52</v>
      </c>
      <c r="E2706" s="51">
        <v>45039</v>
      </c>
      <c r="F2706" s="14">
        <v>5</v>
      </c>
      <c r="G2706" s="17">
        <v>1348.1</v>
      </c>
      <c r="H2706" s="27">
        <v>819.44999999999993</v>
      </c>
      <c r="I2706">
        <f>YEAR(Table1[[#This Row],[Date]])</f>
        <v>2023</v>
      </c>
      <c r="J2706" t="str">
        <f>"Q" &amp; ROUNDUP(MONTH(Table1[[#This Row],[Date]])/3, 0) &amp; "'" &amp; RIGHT(YEAR(Table1[[#This Row],[Date]]), 2)</f>
        <v>Q2'23</v>
      </c>
      <c r="K2706" t="str">
        <f>VLOOKUP(Table1[[#This Row],[Store ID]],Table3[[Store ID]:[City]],4,FALSE)</f>
        <v>Richmond</v>
      </c>
      <c r="L2706" t="str">
        <f>VLOOKUP(Table1[[#This Row],[Product Code]],Table4[[Product Code]:[Brand]],5,FALSE)</f>
        <v>ASUS</v>
      </c>
      <c r="M2706" t="str">
        <f>VLOOKUP(Table1[[#This Row],[Product Code]],Table4[[Product Code]:[Product Category]],3,FALSE)</f>
        <v>Accessories</v>
      </c>
      <c r="N2706" t="str">
        <f>_xlfn.XLOOKUP(Table1[[#This Row],[Product Code]],Table4[Product Code],Table4[Subcategory])</f>
        <v>Chargers</v>
      </c>
    </row>
    <row r="2707" spans="2:14" x14ac:dyDescent="0.3">
      <c r="B2707" s="26" t="s">
        <v>14</v>
      </c>
      <c r="C2707" s="26" t="str">
        <f>IF(_xlfn.XLOOKUP(TRIM(Table1[[#This Row],[Store ID]]), 'Stores Details'!B2709:B2728, 'Stores Details'!G2709:G2728, "") = "Inactive", "Yes", "No")</f>
        <v>No</v>
      </c>
      <c r="D2707" s="14" t="s">
        <v>67</v>
      </c>
      <c r="E2707" s="51">
        <v>45192</v>
      </c>
      <c r="F2707" s="14">
        <v>13</v>
      </c>
      <c r="G2707" s="17">
        <v>13695.24</v>
      </c>
      <c r="H2707" s="27">
        <v>8141.38</v>
      </c>
      <c r="I2707">
        <f>YEAR(Table1[[#This Row],[Date]])</f>
        <v>2023</v>
      </c>
      <c r="J2707" t="str">
        <f>"Q" &amp; ROUNDUP(MONTH(Table1[[#This Row],[Date]])/3, 0) &amp; "'" &amp; RIGHT(YEAR(Table1[[#This Row],[Date]]), 2)</f>
        <v>Q3'23</v>
      </c>
      <c r="K2707" t="str">
        <f>VLOOKUP(Table1[[#This Row],[Store ID]],Table3[[Store ID]:[City]],4,FALSE)</f>
        <v>Los Angeles</v>
      </c>
      <c r="L2707" t="str">
        <f>VLOOKUP(Table1[[#This Row],[Product Code]],Table4[[Product Code]:[Brand]],5,FALSE)</f>
        <v>VoltEdge</v>
      </c>
      <c r="M2707" t="str">
        <f>VLOOKUP(Table1[[#This Row],[Product Code]],Table4[[Product Code]:[Product Category]],3,FALSE)</f>
        <v>Accessories</v>
      </c>
      <c r="N2707" t="str">
        <f>_xlfn.XLOOKUP(Table1[[#This Row],[Product Code]],Table4[Product Code],Table4[Subcategory])</f>
        <v>Keyboards</v>
      </c>
    </row>
    <row r="2708" spans="2:14" x14ac:dyDescent="0.3">
      <c r="B2708" s="26" t="s">
        <v>25</v>
      </c>
      <c r="C2708" s="26" t="str">
        <f>IF(_xlfn.XLOOKUP(TRIM(Table1[[#This Row],[Store ID]]), 'Stores Details'!B2710:B2729, 'Stores Details'!G2710:G2729, "") = "Inactive", "Yes", "No")</f>
        <v>No</v>
      </c>
      <c r="D2708" s="14" t="s">
        <v>34</v>
      </c>
      <c r="E2708" s="51">
        <v>45461</v>
      </c>
      <c r="F2708" s="14">
        <v>4</v>
      </c>
      <c r="G2708" s="17">
        <v>1292.5999999999999</v>
      </c>
      <c r="H2708" s="27">
        <v>799.44</v>
      </c>
      <c r="I2708">
        <f>YEAR(Table1[[#This Row],[Date]])</f>
        <v>2024</v>
      </c>
      <c r="J2708" t="str">
        <f>"Q" &amp; ROUNDUP(MONTH(Table1[[#This Row],[Date]])/3, 0) &amp; "'" &amp; RIGHT(YEAR(Table1[[#This Row],[Date]]), 2)</f>
        <v>Q2'24</v>
      </c>
      <c r="K2708" t="str">
        <f>VLOOKUP(Table1[[#This Row],[Store ID]],Table3[[Store ID]:[City]],4,FALSE)</f>
        <v>Dallas</v>
      </c>
      <c r="L2708" t="str">
        <f>VLOOKUP(Table1[[#This Row],[Product Code]],Table4[[Product Code]:[Brand]],5,FALSE)</f>
        <v>Samsung</v>
      </c>
      <c r="M2708" t="str">
        <f>VLOOKUP(Table1[[#This Row],[Product Code]],Table4[[Product Code]:[Product Category]],3,FALSE)</f>
        <v>Gaming Consoles</v>
      </c>
      <c r="N2708" t="str">
        <f>_xlfn.XLOOKUP(Table1[[#This Row],[Product Code]],Table4[Product Code],Table4[Subcategory])</f>
        <v>Game Consoles</v>
      </c>
    </row>
    <row r="2709" spans="2:14" x14ac:dyDescent="0.3">
      <c r="B2709" s="26" t="s">
        <v>17</v>
      </c>
      <c r="C2709" s="26" t="str">
        <f>IF(_xlfn.XLOOKUP(TRIM(Table1[[#This Row],[Store ID]]), 'Stores Details'!B2711:B2730, 'Stores Details'!G2711:G2730, "") = "Inactive", "Yes", "No")</f>
        <v>No</v>
      </c>
      <c r="D2709" s="14" t="s">
        <v>32</v>
      </c>
      <c r="E2709" s="51">
        <v>45428</v>
      </c>
      <c r="F2709" s="14">
        <v>6</v>
      </c>
      <c r="G2709" s="17">
        <v>1097.8799999999999</v>
      </c>
      <c r="H2709" s="27">
        <v>834.06</v>
      </c>
      <c r="I2709">
        <f>YEAR(Table1[[#This Row],[Date]])</f>
        <v>2024</v>
      </c>
      <c r="J2709" t="str">
        <f>"Q" &amp; ROUNDUP(MONTH(Table1[[#This Row],[Date]])/3, 0) &amp; "'" &amp; RIGHT(YEAR(Table1[[#This Row],[Date]]), 2)</f>
        <v>Q2'24</v>
      </c>
      <c r="K2709" t="str">
        <f>VLOOKUP(Table1[[#This Row],[Store ID]],Table3[[Store ID]:[City]],4,FALSE)</f>
        <v>Richmond</v>
      </c>
      <c r="L2709" t="str">
        <f>VLOOKUP(Table1[[#This Row],[Product Code]],Table4[[Product Code]:[Brand]],5,FALSE)</f>
        <v>Sony</v>
      </c>
      <c r="M2709" t="str">
        <f>VLOOKUP(Table1[[#This Row],[Product Code]],Table4[[Product Code]:[Product Category]],3,FALSE)</f>
        <v>Accessories</v>
      </c>
      <c r="N2709" t="str">
        <f>_xlfn.XLOOKUP(Table1[[#This Row],[Product Code]],Table4[Product Code],Table4[Subcategory])</f>
        <v>Chargers</v>
      </c>
    </row>
    <row r="2710" spans="2:14" x14ac:dyDescent="0.3">
      <c r="B2710" s="26" t="s">
        <v>28</v>
      </c>
      <c r="C2710" s="26" t="str">
        <f>IF(_xlfn.XLOOKUP(TRIM(Table1[[#This Row],[Store ID]]), 'Stores Details'!B2712:B2731, 'Stores Details'!G2712:G2731, "") = "Inactive", "Yes", "No")</f>
        <v>No</v>
      </c>
      <c r="D2710" s="14" t="s">
        <v>51</v>
      </c>
      <c r="E2710" s="51">
        <v>44968</v>
      </c>
      <c r="F2710" s="14">
        <v>14</v>
      </c>
      <c r="G2710" s="17">
        <v>4022.2000000000003</v>
      </c>
      <c r="H2710" s="27">
        <v>3257.3799999999997</v>
      </c>
      <c r="I2710">
        <f>YEAR(Table1[[#This Row],[Date]])</f>
        <v>2023</v>
      </c>
      <c r="J2710" t="str">
        <f>"Q" &amp; ROUNDUP(MONTH(Table1[[#This Row],[Date]])/3, 0) &amp; "'" &amp; RIGHT(YEAR(Table1[[#This Row],[Date]]), 2)</f>
        <v>Q1'23</v>
      </c>
      <c r="K2710" t="str">
        <f>VLOOKUP(Table1[[#This Row],[Store ID]],Table3[[Store ID]:[City]],4,FALSE)</f>
        <v>Portland</v>
      </c>
      <c r="L2710" t="str">
        <f>VLOOKUP(Table1[[#This Row],[Product Code]],Table4[[Product Code]:[Brand]],5,FALSE)</f>
        <v>Samsung</v>
      </c>
      <c r="M2710" t="str">
        <f>VLOOKUP(Table1[[#This Row],[Product Code]],Table4[[Product Code]:[Product Category]],3,FALSE)</f>
        <v>Accessories</v>
      </c>
      <c r="N2710" t="str">
        <f>_xlfn.XLOOKUP(Table1[[#This Row],[Product Code]],Table4[Product Code],Table4[Subcategory])</f>
        <v>Mice</v>
      </c>
    </row>
    <row r="2711" spans="2:14" x14ac:dyDescent="0.3">
      <c r="B2711" s="26" t="s">
        <v>21</v>
      </c>
      <c r="C2711" s="26" t="str">
        <f>IF(_xlfn.XLOOKUP(TRIM(Table1[[#This Row],[Store ID]]), 'Stores Details'!B2713:B2732, 'Stores Details'!G2713:G2732, "") = "Inactive", "Yes", "No")</f>
        <v>No</v>
      </c>
      <c r="D2711" s="14" t="s">
        <v>62</v>
      </c>
      <c r="E2711" s="51">
        <v>45073</v>
      </c>
      <c r="F2711" s="14">
        <v>20</v>
      </c>
      <c r="G2711" s="17">
        <v>13060</v>
      </c>
      <c r="H2711" s="27">
        <v>9783</v>
      </c>
      <c r="I2711">
        <f>YEAR(Table1[[#This Row],[Date]])</f>
        <v>2023</v>
      </c>
      <c r="J2711" t="str">
        <f>"Q" &amp; ROUNDUP(MONTH(Table1[[#This Row],[Date]])/3, 0) &amp; "'" &amp; RIGHT(YEAR(Table1[[#This Row],[Date]]), 2)</f>
        <v>Q2'23</v>
      </c>
      <c r="K2711" t="str">
        <f>VLOOKUP(Table1[[#This Row],[Store ID]],Table3[[Store ID]:[City]],4,FALSE)</f>
        <v>Raleigh</v>
      </c>
      <c r="L2711" t="str">
        <f>VLOOKUP(Table1[[#This Row],[Product Code]],Table4[[Product Code]:[Brand]],5,FALSE)</f>
        <v>ASUS</v>
      </c>
      <c r="M2711" t="str">
        <f>VLOOKUP(Table1[[#This Row],[Product Code]],Table4[[Product Code]:[Product Category]],3,FALSE)</f>
        <v>Laptops</v>
      </c>
      <c r="N2711" t="str">
        <f>_xlfn.XLOOKUP(Table1[[#This Row],[Product Code]],Table4[Product Code],Table4[Subcategory])</f>
        <v>Gaming Laptops</v>
      </c>
    </row>
    <row r="2712" spans="2:14" x14ac:dyDescent="0.3">
      <c r="B2712" s="26" t="s">
        <v>25</v>
      </c>
      <c r="C2712" s="26" t="str">
        <f>IF(_xlfn.XLOOKUP(TRIM(Table1[[#This Row],[Store ID]]), 'Stores Details'!B2714:B2733, 'Stores Details'!G2714:G2733, "") = "Inactive", "Yes", "No")</f>
        <v>No</v>
      </c>
      <c r="D2712" s="14" t="s">
        <v>33</v>
      </c>
      <c r="E2712" s="51">
        <v>45560</v>
      </c>
      <c r="F2712" s="14">
        <v>14</v>
      </c>
      <c r="G2712" s="17">
        <v>3312.54</v>
      </c>
      <c r="H2712" s="27">
        <v>2564.3799999999997</v>
      </c>
      <c r="I2712">
        <f>YEAR(Table1[[#This Row],[Date]])</f>
        <v>2024</v>
      </c>
      <c r="J2712" t="str">
        <f>"Q" &amp; ROUNDUP(MONTH(Table1[[#This Row],[Date]])/3, 0) &amp; "'" &amp; RIGHT(YEAR(Table1[[#This Row],[Date]]), 2)</f>
        <v>Q3'24</v>
      </c>
      <c r="K2712" t="str">
        <f>VLOOKUP(Table1[[#This Row],[Store ID]],Table3[[Store ID]:[City]],4,FALSE)</f>
        <v>Dallas</v>
      </c>
      <c r="L2712" t="str">
        <f>VLOOKUP(Table1[[#This Row],[Product Code]],Table4[[Product Code]:[Brand]],5,FALSE)</f>
        <v>VoltEdge</v>
      </c>
      <c r="M2712" t="str">
        <f>VLOOKUP(Table1[[#This Row],[Product Code]],Table4[[Product Code]:[Product Category]],3,FALSE)</f>
        <v>Headphones</v>
      </c>
      <c r="N2712" t="str">
        <f>_xlfn.XLOOKUP(Table1[[#This Row],[Product Code]],Table4[Product Code],Table4[Subcategory])</f>
        <v>Wired Headphones</v>
      </c>
    </row>
    <row r="2713" spans="2:14" x14ac:dyDescent="0.3">
      <c r="B2713" s="26" t="s">
        <v>14</v>
      </c>
      <c r="C2713" s="26" t="str">
        <f>IF(_xlfn.XLOOKUP(TRIM(Table1[[#This Row],[Store ID]]), 'Stores Details'!B2715:B2734, 'Stores Details'!G2715:G2734, "") = "Inactive", "Yes", "No")</f>
        <v>No</v>
      </c>
      <c r="D2713" s="14" t="s">
        <v>45</v>
      </c>
      <c r="E2713" s="51">
        <v>45494</v>
      </c>
      <c r="F2713" s="14">
        <v>14</v>
      </c>
      <c r="G2713" s="17">
        <v>9405.9</v>
      </c>
      <c r="H2713" s="27">
        <v>7428.26</v>
      </c>
      <c r="I2713">
        <f>YEAR(Table1[[#This Row],[Date]])</f>
        <v>2024</v>
      </c>
      <c r="J2713" t="str">
        <f>"Q" &amp; ROUNDUP(MONTH(Table1[[#This Row],[Date]])/3, 0) &amp; "'" &amp; RIGHT(YEAR(Table1[[#This Row],[Date]]), 2)</f>
        <v>Q3'24</v>
      </c>
      <c r="K2713" t="str">
        <f>VLOOKUP(Table1[[#This Row],[Store ID]],Table3[[Store ID]:[City]],4,FALSE)</f>
        <v>Los Angeles</v>
      </c>
      <c r="L2713" t="str">
        <f>VLOOKUP(Table1[[#This Row],[Product Code]],Table4[[Product Code]:[Brand]],5,FALSE)</f>
        <v>VoltEdge</v>
      </c>
      <c r="M2713" t="str">
        <f>VLOOKUP(Table1[[#This Row],[Product Code]],Table4[[Product Code]:[Product Category]],3,FALSE)</f>
        <v>Accessories</v>
      </c>
      <c r="N2713" t="str">
        <f>_xlfn.XLOOKUP(Table1[[#This Row],[Product Code]],Table4[Product Code],Table4[Subcategory])</f>
        <v>Chargers</v>
      </c>
    </row>
    <row r="2714" spans="2:14" x14ac:dyDescent="0.3">
      <c r="B2714" s="26" t="s">
        <v>18</v>
      </c>
      <c r="C2714" s="26" t="str">
        <f>IF(_xlfn.XLOOKUP(TRIM(Table1[[#This Row],[Store ID]]), 'Stores Details'!B2716:B2735, 'Stores Details'!G2716:G2735, "") = "Inactive", "Yes", "No")</f>
        <v>No</v>
      </c>
      <c r="D2714" s="14" t="s">
        <v>36</v>
      </c>
      <c r="E2714" s="51">
        <v>45642</v>
      </c>
      <c r="F2714" s="14">
        <v>32</v>
      </c>
      <c r="G2714" s="17">
        <v>23359.360000000001</v>
      </c>
      <c r="H2714" s="27">
        <v>18847.68</v>
      </c>
      <c r="I2714">
        <f>YEAR(Table1[[#This Row],[Date]])</f>
        <v>2024</v>
      </c>
      <c r="J2714" t="str">
        <f>"Q" &amp; ROUNDUP(MONTH(Table1[[#This Row],[Date]])/3, 0) &amp; "'" &amp; RIGHT(YEAR(Table1[[#This Row],[Date]]), 2)</f>
        <v>Q4'24</v>
      </c>
      <c r="K2714" t="str">
        <f>VLOOKUP(Table1[[#This Row],[Store ID]],Table3[[Store ID]:[City]],4,FALSE)</f>
        <v>Minneapolis</v>
      </c>
      <c r="L2714" t="str">
        <f>VLOOKUP(Table1[[#This Row],[Product Code]],Table4[[Product Code]:[Brand]],5,FALSE)</f>
        <v>VoltEdge</v>
      </c>
      <c r="M2714" t="str">
        <f>VLOOKUP(Table1[[#This Row],[Product Code]],Table4[[Product Code]:[Product Category]],3,FALSE)</f>
        <v>Gaming Consoles</v>
      </c>
      <c r="N2714" t="str">
        <f>_xlfn.XLOOKUP(Table1[[#This Row],[Product Code]],Table4[Product Code],Table4[Subcategory])</f>
        <v>VR Headsets</v>
      </c>
    </row>
    <row r="2715" spans="2:14" x14ac:dyDescent="0.3">
      <c r="B2715" s="26" t="s">
        <v>16</v>
      </c>
      <c r="C2715" s="26" t="str">
        <f>IF(_xlfn.XLOOKUP(TRIM(Table1[[#This Row],[Store ID]]), 'Stores Details'!B2717:B2736, 'Stores Details'!G2717:G2736, "") = "Inactive", "Yes", "No")</f>
        <v>No</v>
      </c>
      <c r="D2715" s="14" t="s">
        <v>42</v>
      </c>
      <c r="E2715" s="51">
        <v>45470</v>
      </c>
      <c r="F2715" s="14">
        <v>3</v>
      </c>
      <c r="G2715" s="17">
        <v>3826.83</v>
      </c>
      <c r="H2715" s="27">
        <v>2386.17</v>
      </c>
      <c r="I2715">
        <f>YEAR(Table1[[#This Row],[Date]])</f>
        <v>2024</v>
      </c>
      <c r="J2715" t="str">
        <f>"Q" &amp; ROUNDUP(MONTH(Table1[[#This Row],[Date]])/3, 0) &amp; "'" &amp; RIGHT(YEAR(Table1[[#This Row],[Date]]), 2)</f>
        <v>Q2'24</v>
      </c>
      <c r="K2715" t="str">
        <f>VLOOKUP(Table1[[#This Row],[Store ID]],Table3[[Store ID]:[City]],4,FALSE)</f>
        <v>Chicago</v>
      </c>
      <c r="L2715" t="str">
        <f>VLOOKUP(Table1[[#This Row],[Product Code]],Table4[[Product Code]:[Brand]],5,FALSE)</f>
        <v>Dell</v>
      </c>
      <c r="M2715" t="str">
        <f>VLOOKUP(Table1[[#This Row],[Product Code]],Table4[[Product Code]:[Product Category]],3,FALSE)</f>
        <v>Headphones</v>
      </c>
      <c r="N2715" t="str">
        <f>_xlfn.XLOOKUP(Table1[[#This Row],[Product Code]],Table4[Product Code],Table4[Subcategory])</f>
        <v>Wired Headphones</v>
      </c>
    </row>
    <row r="2716" spans="2:14" x14ac:dyDescent="0.3">
      <c r="B2716" s="26" t="s">
        <v>26</v>
      </c>
      <c r="C2716" s="26" t="str">
        <f>IF(_xlfn.XLOOKUP(TRIM(Table1[[#This Row],[Store ID]]), 'Stores Details'!B2718:B2737, 'Stores Details'!G2718:G2737, "") = "Inactive", "Yes", "No")</f>
        <v>No</v>
      </c>
      <c r="D2716" s="14" t="s">
        <v>34</v>
      </c>
      <c r="E2716" s="51">
        <v>45507</v>
      </c>
      <c r="F2716" s="14">
        <v>10</v>
      </c>
      <c r="G2716" s="17">
        <v>3231.5</v>
      </c>
      <c r="H2716" s="27">
        <v>1998.6000000000001</v>
      </c>
      <c r="I2716">
        <f>YEAR(Table1[[#This Row],[Date]])</f>
        <v>2024</v>
      </c>
      <c r="J2716" t="str">
        <f>"Q" &amp; ROUNDUP(MONTH(Table1[[#This Row],[Date]])/3, 0) &amp; "'" &amp; RIGHT(YEAR(Table1[[#This Row],[Date]]), 2)</f>
        <v>Q3'24</v>
      </c>
      <c r="K2716" t="str">
        <f>VLOOKUP(Table1[[#This Row],[Store ID]],Table3[[Store ID]:[City]],4,FALSE)</f>
        <v>Philadelphia</v>
      </c>
      <c r="L2716" t="str">
        <f>VLOOKUP(Table1[[#This Row],[Product Code]],Table4[[Product Code]:[Brand]],5,FALSE)</f>
        <v>Samsung</v>
      </c>
      <c r="M2716" t="str">
        <f>VLOOKUP(Table1[[#This Row],[Product Code]],Table4[[Product Code]:[Product Category]],3,FALSE)</f>
        <v>Gaming Consoles</v>
      </c>
      <c r="N2716" t="str">
        <f>_xlfn.XLOOKUP(Table1[[#This Row],[Product Code]],Table4[Product Code],Table4[Subcategory])</f>
        <v>Game Consoles</v>
      </c>
    </row>
    <row r="2717" spans="2:14" x14ac:dyDescent="0.3">
      <c r="B2717" s="26" t="s">
        <v>24</v>
      </c>
      <c r="C2717" s="26" t="str">
        <f>IF(_xlfn.XLOOKUP(TRIM(Table1[[#This Row],[Store ID]]), 'Stores Details'!B2719:B2738, 'Stores Details'!G2719:G2738, "") = "Inactive", "Yes", "No")</f>
        <v>No</v>
      </c>
      <c r="D2717" s="14" t="s">
        <v>79</v>
      </c>
      <c r="E2717" s="51">
        <v>45054</v>
      </c>
      <c r="F2717" s="14">
        <v>3</v>
      </c>
      <c r="G2717" s="17">
        <v>2664.63</v>
      </c>
      <c r="H2717" s="27">
        <v>2167.3500000000004</v>
      </c>
      <c r="I2717">
        <f>YEAR(Table1[[#This Row],[Date]])</f>
        <v>2023</v>
      </c>
      <c r="J2717" t="str">
        <f>"Q" &amp; ROUNDUP(MONTH(Table1[[#This Row],[Date]])/3, 0) &amp; "'" &amp; RIGHT(YEAR(Table1[[#This Row],[Date]]), 2)</f>
        <v>Q2'23</v>
      </c>
      <c r="K2717" t="str">
        <f>VLOOKUP(Table1[[#This Row],[Store ID]],Table3[[Store ID]:[City]],4,FALSE)</f>
        <v>Atlanta</v>
      </c>
      <c r="L2717" t="str">
        <f>VLOOKUP(Table1[[#This Row],[Product Code]],Table4[[Product Code]:[Brand]],5,FALSE)</f>
        <v>Sony</v>
      </c>
      <c r="M2717" t="str">
        <f>VLOOKUP(Table1[[#This Row],[Product Code]],Table4[[Product Code]:[Product Category]],3,FALSE)</f>
        <v>Accessories</v>
      </c>
      <c r="N2717" t="str">
        <f>_xlfn.XLOOKUP(Table1[[#This Row],[Product Code]],Table4[Product Code],Table4[Subcategory])</f>
        <v>Keyboards</v>
      </c>
    </row>
    <row r="2718" spans="2:14" x14ac:dyDescent="0.3">
      <c r="B2718" s="26" t="s">
        <v>30</v>
      </c>
      <c r="C2718" s="26" t="str">
        <f>IF(_xlfn.XLOOKUP(TRIM(Table1[[#This Row],[Store ID]]), 'Stores Details'!B2720:B2739, 'Stores Details'!G2720:G2739, "") = "Inactive", "Yes", "No")</f>
        <v>No</v>
      </c>
      <c r="D2718" s="14" t="s">
        <v>55</v>
      </c>
      <c r="E2718" s="51">
        <v>45064</v>
      </c>
      <c r="F2718" s="14">
        <v>12</v>
      </c>
      <c r="G2718" s="17">
        <v>12644.28</v>
      </c>
      <c r="H2718" s="27">
        <v>7830.84</v>
      </c>
      <c r="I2718">
        <f>YEAR(Table1[[#This Row],[Date]])</f>
        <v>2023</v>
      </c>
      <c r="J2718" t="str">
        <f>"Q" &amp; ROUNDUP(MONTH(Table1[[#This Row],[Date]])/3, 0) &amp; "'" &amp; RIGHT(YEAR(Table1[[#This Row],[Date]]), 2)</f>
        <v>Q2'23</v>
      </c>
      <c r="K2718" t="str">
        <f>VLOOKUP(Table1[[#This Row],[Store ID]],Table3[[Store ID]:[City]],4,FALSE)</f>
        <v>Nashville</v>
      </c>
      <c r="L2718" t="str">
        <f>VLOOKUP(Table1[[#This Row],[Product Code]],Table4[[Product Code]:[Brand]],5,FALSE)</f>
        <v>Sony</v>
      </c>
      <c r="M2718" t="str">
        <f>VLOOKUP(Table1[[#This Row],[Product Code]],Table4[[Product Code]:[Product Category]],3,FALSE)</f>
        <v>Smart Gadgets</v>
      </c>
      <c r="N2718" t="str">
        <f>_xlfn.XLOOKUP(Table1[[#This Row],[Product Code]],Table4[Product Code],Table4[Subcategory])</f>
        <v>Fitness Bands</v>
      </c>
    </row>
    <row r="2719" spans="2:14" x14ac:dyDescent="0.3">
      <c r="B2719" s="26" t="s">
        <v>29</v>
      </c>
      <c r="C2719" s="26" t="str">
        <f>IF(_xlfn.XLOOKUP(TRIM(Table1[[#This Row],[Store ID]]), 'Stores Details'!B2721:B2740, 'Stores Details'!G2721:G2740, "") = "Inactive", "Yes", "No")</f>
        <v>No</v>
      </c>
      <c r="D2719" s="14" t="s">
        <v>31</v>
      </c>
      <c r="E2719" s="51">
        <v>45303</v>
      </c>
      <c r="F2719" s="14">
        <v>11</v>
      </c>
      <c r="G2719" s="17">
        <v>6679.5300000000007</v>
      </c>
      <c r="H2719" s="27">
        <v>4095.74</v>
      </c>
      <c r="I2719">
        <f>YEAR(Table1[[#This Row],[Date]])</f>
        <v>2024</v>
      </c>
      <c r="J2719" t="str">
        <f>"Q" &amp; ROUNDUP(MONTH(Table1[[#This Row],[Date]])/3, 0) &amp; "'" &amp; RIGHT(YEAR(Table1[[#This Row],[Date]]), 2)</f>
        <v>Q1'24</v>
      </c>
      <c r="K2719" t="str">
        <f>VLOOKUP(Table1[[#This Row],[Store ID]],Table3[[Store ID]:[City]],4,FALSE)</f>
        <v>Kansas City</v>
      </c>
      <c r="L2719" t="str">
        <f>VLOOKUP(Table1[[#This Row],[Product Code]],Table4[[Product Code]:[Brand]],5,FALSE)</f>
        <v>VoltEdge</v>
      </c>
      <c r="M2719" t="str">
        <f>VLOOKUP(Table1[[#This Row],[Product Code]],Table4[[Product Code]:[Product Category]],3,FALSE)</f>
        <v>Laptops</v>
      </c>
      <c r="N2719" t="str">
        <f>_xlfn.XLOOKUP(Table1[[#This Row],[Product Code]],Table4[Product Code],Table4[Subcategory])</f>
        <v>Ultrabooks</v>
      </c>
    </row>
    <row r="2720" spans="2:14" x14ac:dyDescent="0.3">
      <c r="B2720" s="26" t="s">
        <v>16</v>
      </c>
      <c r="C2720" s="26" t="str">
        <f>IF(_xlfn.XLOOKUP(TRIM(Table1[[#This Row],[Store ID]]), 'Stores Details'!B2722:B2741, 'Stores Details'!G2722:G2741, "") = "Inactive", "Yes", "No")</f>
        <v>No</v>
      </c>
      <c r="D2720" s="14" t="s">
        <v>64</v>
      </c>
      <c r="E2720" s="51">
        <v>45087</v>
      </c>
      <c r="F2720" s="14">
        <v>19</v>
      </c>
      <c r="G2720" s="17">
        <v>6482.2300000000005</v>
      </c>
      <c r="H2720" s="27">
        <v>3865.93</v>
      </c>
      <c r="I2720">
        <f>YEAR(Table1[[#This Row],[Date]])</f>
        <v>2023</v>
      </c>
      <c r="J2720" t="str">
        <f>"Q" &amp; ROUNDUP(MONTH(Table1[[#This Row],[Date]])/3, 0) &amp; "'" &amp; RIGHT(YEAR(Table1[[#This Row],[Date]]), 2)</f>
        <v>Q2'23</v>
      </c>
      <c r="K2720" t="str">
        <f>VLOOKUP(Table1[[#This Row],[Store ID]],Table3[[Store ID]:[City]],4,FALSE)</f>
        <v>Chicago</v>
      </c>
      <c r="L2720" t="str">
        <f>VLOOKUP(Table1[[#This Row],[Product Code]],Table4[[Product Code]:[Brand]],5,FALSE)</f>
        <v>VoltEdge</v>
      </c>
      <c r="M2720" t="str">
        <f>VLOOKUP(Table1[[#This Row],[Product Code]],Table4[[Product Code]:[Product Category]],3,FALSE)</f>
        <v>Accessories</v>
      </c>
      <c r="N2720" t="str">
        <f>_xlfn.XLOOKUP(Table1[[#This Row],[Product Code]],Table4[Product Code],Table4[Subcategory])</f>
        <v>Keyboards</v>
      </c>
    </row>
    <row r="2721" spans="2:14" x14ac:dyDescent="0.3">
      <c r="B2721" s="26" t="s">
        <v>27</v>
      </c>
      <c r="C2721" s="26" t="str">
        <f>IF(_xlfn.XLOOKUP(TRIM(Table1[[#This Row],[Store ID]]), 'Stores Details'!B2723:B2742, 'Stores Details'!G2723:G2742, "") = "Inactive", "Yes", "No")</f>
        <v>No</v>
      </c>
      <c r="D2721" s="14" t="s">
        <v>53</v>
      </c>
      <c r="E2721" s="51">
        <v>44940</v>
      </c>
      <c r="F2721" s="14">
        <v>23</v>
      </c>
      <c r="G2721" s="17">
        <v>1835.63</v>
      </c>
      <c r="H2721" s="27">
        <v>1472.4599999999998</v>
      </c>
      <c r="I2721">
        <f>YEAR(Table1[[#This Row],[Date]])</f>
        <v>2023</v>
      </c>
      <c r="J2721" t="str">
        <f>"Q" &amp; ROUNDUP(MONTH(Table1[[#This Row],[Date]])/3, 0) &amp; "'" &amp; RIGHT(YEAR(Table1[[#This Row],[Date]]), 2)</f>
        <v>Q1'23</v>
      </c>
      <c r="K2721" t="str">
        <f>VLOOKUP(Table1[[#This Row],[Store ID]],Table3[[Store ID]:[City]],4,FALSE)</f>
        <v>New York</v>
      </c>
      <c r="L2721" t="str">
        <f>VLOOKUP(Table1[[#This Row],[Product Code]],Table4[[Product Code]:[Brand]],5,FALSE)</f>
        <v>HP</v>
      </c>
      <c r="M2721" t="str">
        <f>VLOOKUP(Table1[[#This Row],[Product Code]],Table4[[Product Code]:[Product Category]],3,FALSE)</f>
        <v>Laptops</v>
      </c>
      <c r="N2721" t="str">
        <f>_xlfn.XLOOKUP(Table1[[#This Row],[Product Code]],Table4[Product Code],Table4[Subcategory])</f>
        <v>Ultrabooks</v>
      </c>
    </row>
    <row r="2722" spans="2:14" x14ac:dyDescent="0.3">
      <c r="B2722" s="26" t="s">
        <v>17</v>
      </c>
      <c r="C2722" s="26" t="str">
        <f>IF(_xlfn.XLOOKUP(TRIM(Table1[[#This Row],[Store ID]]), 'Stores Details'!B2724:B2743, 'Stores Details'!G2724:G2743, "") = "Inactive", "Yes", "No")</f>
        <v>No</v>
      </c>
      <c r="D2722" s="14" t="s">
        <v>65</v>
      </c>
      <c r="E2722" s="51">
        <v>45291</v>
      </c>
      <c r="F2722" s="14">
        <v>41</v>
      </c>
      <c r="G2722" s="17">
        <v>59257.299999999996</v>
      </c>
      <c r="H2722" s="27">
        <v>39781.07</v>
      </c>
      <c r="I2722">
        <f>YEAR(Table1[[#This Row],[Date]])</f>
        <v>2023</v>
      </c>
      <c r="J2722" t="str">
        <f>"Q" &amp; ROUNDUP(MONTH(Table1[[#This Row],[Date]])/3, 0) &amp; "'" &amp; RIGHT(YEAR(Table1[[#This Row],[Date]]), 2)</f>
        <v>Q4'23</v>
      </c>
      <c r="K2722" t="str">
        <f>VLOOKUP(Table1[[#This Row],[Store ID]],Table3[[Store ID]:[City]],4,FALSE)</f>
        <v>Richmond</v>
      </c>
      <c r="L2722" t="str">
        <f>VLOOKUP(Table1[[#This Row],[Product Code]],Table4[[Product Code]:[Brand]],5,FALSE)</f>
        <v>VoltEdge</v>
      </c>
      <c r="M2722" t="str">
        <f>VLOOKUP(Table1[[#This Row],[Product Code]],Table4[[Product Code]:[Product Category]],3,FALSE)</f>
        <v>Smart Gadgets</v>
      </c>
      <c r="N2722" t="str">
        <f>_xlfn.XLOOKUP(Table1[[#This Row],[Product Code]],Table4[Product Code],Table4[Subcategory])</f>
        <v>Smartwatches</v>
      </c>
    </row>
    <row r="2723" spans="2:14" x14ac:dyDescent="0.3">
      <c r="B2723" s="26" t="s">
        <v>29</v>
      </c>
      <c r="C2723" s="26" t="str">
        <f>IF(_xlfn.XLOOKUP(TRIM(Table1[[#This Row],[Store ID]]), 'Stores Details'!B2725:B2744, 'Stores Details'!G2725:G2744, "") = "Inactive", "Yes", "No")</f>
        <v>No</v>
      </c>
      <c r="D2723" s="14" t="s">
        <v>41</v>
      </c>
      <c r="E2723" s="51">
        <v>45644</v>
      </c>
      <c r="F2723" s="14">
        <v>28</v>
      </c>
      <c r="G2723" s="17">
        <v>13459.6</v>
      </c>
      <c r="H2723" s="27">
        <v>8454.32</v>
      </c>
      <c r="I2723">
        <f>YEAR(Table1[[#This Row],[Date]])</f>
        <v>2024</v>
      </c>
      <c r="J2723" t="str">
        <f>"Q" &amp; ROUNDUP(MONTH(Table1[[#This Row],[Date]])/3, 0) &amp; "'" &amp; RIGHT(YEAR(Table1[[#This Row],[Date]]), 2)</f>
        <v>Q4'24</v>
      </c>
      <c r="K2723" t="str">
        <f>VLOOKUP(Table1[[#This Row],[Store ID]],Table3[[Store ID]:[City]],4,FALSE)</f>
        <v>Kansas City</v>
      </c>
      <c r="L2723" t="str">
        <f>VLOOKUP(Table1[[#This Row],[Product Code]],Table4[[Product Code]:[Brand]],5,FALSE)</f>
        <v>VoltEdge</v>
      </c>
      <c r="M2723" t="str">
        <f>VLOOKUP(Table1[[#This Row],[Product Code]],Table4[[Product Code]:[Product Category]],3,FALSE)</f>
        <v>Laptops</v>
      </c>
      <c r="N2723" t="str">
        <f>_xlfn.XLOOKUP(Table1[[#This Row],[Product Code]],Table4[Product Code],Table4[Subcategory])</f>
        <v>Gaming Laptops</v>
      </c>
    </row>
    <row r="2724" spans="2:14" x14ac:dyDescent="0.3">
      <c r="B2724" s="26" t="s">
        <v>25</v>
      </c>
      <c r="C2724" s="26" t="str">
        <f>IF(_xlfn.XLOOKUP(TRIM(Table1[[#This Row],[Store ID]]), 'Stores Details'!B2726:B2745, 'Stores Details'!G2726:G2745, "") = "Inactive", "Yes", "No")</f>
        <v>No</v>
      </c>
      <c r="D2724" s="14" t="s">
        <v>53</v>
      </c>
      <c r="E2724" s="51">
        <v>44998</v>
      </c>
      <c r="F2724" s="14">
        <v>20</v>
      </c>
      <c r="G2724" s="17">
        <v>1596.2</v>
      </c>
      <c r="H2724" s="27">
        <v>1280.3999999999999</v>
      </c>
      <c r="I2724">
        <f>YEAR(Table1[[#This Row],[Date]])</f>
        <v>2023</v>
      </c>
      <c r="J2724" t="str">
        <f>"Q" &amp; ROUNDUP(MONTH(Table1[[#This Row],[Date]])/3, 0) &amp; "'" &amp; RIGHT(YEAR(Table1[[#This Row],[Date]]), 2)</f>
        <v>Q1'23</v>
      </c>
      <c r="K2724" t="str">
        <f>VLOOKUP(Table1[[#This Row],[Store ID]],Table3[[Store ID]:[City]],4,FALSE)</f>
        <v>Dallas</v>
      </c>
      <c r="L2724" t="str">
        <f>VLOOKUP(Table1[[#This Row],[Product Code]],Table4[[Product Code]:[Brand]],5,FALSE)</f>
        <v>HP</v>
      </c>
      <c r="M2724" t="str">
        <f>VLOOKUP(Table1[[#This Row],[Product Code]],Table4[[Product Code]:[Product Category]],3,FALSE)</f>
        <v>Laptops</v>
      </c>
      <c r="N2724" t="str">
        <f>_xlfn.XLOOKUP(Table1[[#This Row],[Product Code]],Table4[Product Code],Table4[Subcategory])</f>
        <v>Ultrabooks</v>
      </c>
    </row>
    <row r="2725" spans="2:14" x14ac:dyDescent="0.3">
      <c r="B2725" s="26" t="s">
        <v>17</v>
      </c>
      <c r="C2725" s="26" t="str">
        <f>IF(_xlfn.XLOOKUP(TRIM(Table1[[#This Row],[Store ID]]), 'Stores Details'!B2727:B2746, 'Stores Details'!G2727:G2746, "") = "Inactive", "Yes", "No")</f>
        <v>No</v>
      </c>
      <c r="D2725" s="14" t="s">
        <v>37</v>
      </c>
      <c r="E2725" s="51">
        <v>45407</v>
      </c>
      <c r="F2725" s="14">
        <v>18</v>
      </c>
      <c r="G2725" s="17">
        <v>26486.28</v>
      </c>
      <c r="H2725" s="27">
        <v>17921.7</v>
      </c>
      <c r="I2725">
        <f>YEAR(Table1[[#This Row],[Date]])</f>
        <v>2024</v>
      </c>
      <c r="J2725" t="str">
        <f>"Q" &amp; ROUNDUP(MONTH(Table1[[#This Row],[Date]])/3, 0) &amp; "'" &amp; RIGHT(YEAR(Table1[[#This Row],[Date]]), 2)</f>
        <v>Q2'24</v>
      </c>
      <c r="K2725" t="str">
        <f>VLOOKUP(Table1[[#This Row],[Store ID]],Table3[[Store ID]:[City]],4,FALSE)</f>
        <v>Richmond</v>
      </c>
      <c r="L2725" t="str">
        <f>VLOOKUP(Table1[[#This Row],[Product Code]],Table4[[Product Code]:[Brand]],5,FALSE)</f>
        <v>VoltEdge</v>
      </c>
      <c r="M2725" t="str">
        <f>VLOOKUP(Table1[[#This Row],[Product Code]],Table4[[Product Code]:[Product Category]],3,FALSE)</f>
        <v>Smart Gadgets</v>
      </c>
      <c r="N2725" t="str">
        <f>_xlfn.XLOOKUP(Table1[[#This Row],[Product Code]],Table4[Product Code],Table4[Subcategory])</f>
        <v>Fitness Bands</v>
      </c>
    </row>
    <row r="2726" spans="2:14" x14ac:dyDescent="0.3">
      <c r="B2726" s="26" t="s">
        <v>14</v>
      </c>
      <c r="C2726" s="26" t="str">
        <f>IF(_xlfn.XLOOKUP(TRIM(Table1[[#This Row],[Store ID]]), 'Stores Details'!B2728:B2747, 'Stores Details'!G2728:G2747, "") = "Inactive", "Yes", "No")</f>
        <v>No</v>
      </c>
      <c r="D2726" s="14" t="s">
        <v>62</v>
      </c>
      <c r="E2726" s="51">
        <v>44948</v>
      </c>
      <c r="F2726" s="14">
        <v>30</v>
      </c>
      <c r="G2726" s="17">
        <v>19590</v>
      </c>
      <c r="H2726" s="27">
        <v>14674.5</v>
      </c>
      <c r="I2726">
        <f>YEAR(Table1[[#This Row],[Date]])</f>
        <v>2023</v>
      </c>
      <c r="J2726" t="str">
        <f>"Q" &amp; ROUNDUP(MONTH(Table1[[#This Row],[Date]])/3, 0) &amp; "'" &amp; RIGHT(YEAR(Table1[[#This Row],[Date]]), 2)</f>
        <v>Q1'23</v>
      </c>
      <c r="K2726" t="str">
        <f>VLOOKUP(Table1[[#This Row],[Store ID]],Table3[[Store ID]:[City]],4,FALSE)</f>
        <v>Los Angeles</v>
      </c>
      <c r="L2726" t="str">
        <f>VLOOKUP(Table1[[#This Row],[Product Code]],Table4[[Product Code]:[Brand]],5,FALSE)</f>
        <v>ASUS</v>
      </c>
      <c r="M2726" t="str">
        <f>VLOOKUP(Table1[[#This Row],[Product Code]],Table4[[Product Code]:[Product Category]],3,FALSE)</f>
        <v>Laptops</v>
      </c>
      <c r="N2726" t="str">
        <f>_xlfn.XLOOKUP(Table1[[#This Row],[Product Code]],Table4[Product Code],Table4[Subcategory])</f>
        <v>Gaming Laptops</v>
      </c>
    </row>
    <row r="2727" spans="2:14" x14ac:dyDescent="0.3">
      <c r="B2727" s="26" t="s">
        <v>23</v>
      </c>
      <c r="C2727" s="26" t="str">
        <f>IF(_xlfn.XLOOKUP(TRIM(Table1[[#This Row],[Store ID]]), 'Stores Details'!B2729:B2748, 'Stores Details'!G2729:G2748, "") = "Inactive", "Yes", "No")</f>
        <v>No</v>
      </c>
      <c r="D2727" s="14" t="s">
        <v>38</v>
      </c>
      <c r="E2727" s="51">
        <v>45610</v>
      </c>
      <c r="F2727" s="14">
        <v>40</v>
      </c>
      <c r="G2727" s="17">
        <v>46825.600000000006</v>
      </c>
      <c r="H2727" s="27">
        <v>37406.799999999996</v>
      </c>
      <c r="I2727">
        <f>YEAR(Table1[[#This Row],[Date]])</f>
        <v>2024</v>
      </c>
      <c r="J2727" t="str">
        <f>"Q" &amp; ROUNDUP(MONTH(Table1[[#This Row],[Date]])/3, 0) &amp; "'" &amp; RIGHT(YEAR(Table1[[#This Row],[Date]]), 2)</f>
        <v>Q4'24</v>
      </c>
      <c r="K2727" t="str">
        <f>VLOOKUP(Table1[[#This Row],[Store ID]],Table3[[Store ID]:[City]],4,FALSE)</f>
        <v>San Francisco</v>
      </c>
      <c r="L2727" t="str">
        <f>VLOOKUP(Table1[[#This Row],[Product Code]],Table4[[Product Code]:[Brand]],5,FALSE)</f>
        <v>HP</v>
      </c>
      <c r="M2727" t="str">
        <f>VLOOKUP(Table1[[#This Row],[Product Code]],Table4[[Product Code]:[Product Category]],3,FALSE)</f>
        <v>Gaming Consoles</v>
      </c>
      <c r="N2727" t="str">
        <f>_xlfn.XLOOKUP(Table1[[#This Row],[Product Code]],Table4[Product Code],Table4[Subcategory])</f>
        <v>Game Consoles</v>
      </c>
    </row>
    <row r="2728" spans="2:14" x14ac:dyDescent="0.3">
      <c r="B2728" s="26" t="s">
        <v>18</v>
      </c>
      <c r="C2728" s="26" t="str">
        <f>IF(_xlfn.XLOOKUP(TRIM(Table1[[#This Row],[Store ID]]), 'Stores Details'!B2730:B2749, 'Stores Details'!G2730:G2749, "") = "Inactive", "Yes", "No")</f>
        <v>No</v>
      </c>
      <c r="D2728" s="14" t="s">
        <v>54</v>
      </c>
      <c r="E2728" s="51">
        <v>44938</v>
      </c>
      <c r="F2728" s="14">
        <v>27</v>
      </c>
      <c r="G2728" s="17">
        <v>37881.269999999997</v>
      </c>
      <c r="H2728" s="27">
        <v>24044.85</v>
      </c>
      <c r="I2728">
        <f>YEAR(Table1[[#This Row],[Date]])</f>
        <v>2023</v>
      </c>
      <c r="J2728" t="str">
        <f>"Q" &amp; ROUNDUP(MONTH(Table1[[#This Row],[Date]])/3, 0) &amp; "'" &amp; RIGHT(YEAR(Table1[[#This Row],[Date]]), 2)</f>
        <v>Q1'23</v>
      </c>
      <c r="K2728" t="str">
        <f>VLOOKUP(Table1[[#This Row],[Store ID]],Table3[[Store ID]:[City]],4,FALSE)</f>
        <v>Minneapolis</v>
      </c>
      <c r="L2728" t="str">
        <f>VLOOKUP(Table1[[#This Row],[Product Code]],Table4[[Product Code]:[Brand]],5,FALSE)</f>
        <v>Apple</v>
      </c>
      <c r="M2728" t="str">
        <f>VLOOKUP(Table1[[#This Row],[Product Code]],Table4[[Product Code]:[Product Category]],3,FALSE)</f>
        <v>Gaming Consoles</v>
      </c>
      <c r="N2728" t="str">
        <f>_xlfn.XLOOKUP(Table1[[#This Row],[Product Code]],Table4[Product Code],Table4[Subcategory])</f>
        <v>Game Consoles</v>
      </c>
    </row>
    <row r="2729" spans="2:14" x14ac:dyDescent="0.3">
      <c r="B2729" s="26" t="s">
        <v>20</v>
      </c>
      <c r="C2729" s="26" t="str">
        <f>IF(_xlfn.XLOOKUP(TRIM(Table1[[#This Row],[Store ID]]), 'Stores Details'!B2731:B2750, 'Stores Details'!G2731:G2750, "") = "Inactive", "Yes", "No")</f>
        <v>No</v>
      </c>
      <c r="D2729" s="14" t="s">
        <v>72</v>
      </c>
      <c r="E2729" s="51">
        <v>45120</v>
      </c>
      <c r="F2729" s="14">
        <v>10</v>
      </c>
      <c r="G2729" s="17">
        <v>5364.8</v>
      </c>
      <c r="H2729" s="27">
        <v>3910.2999999999997</v>
      </c>
      <c r="I2729">
        <f>YEAR(Table1[[#This Row],[Date]])</f>
        <v>2023</v>
      </c>
      <c r="J2729" t="str">
        <f>"Q" &amp; ROUNDUP(MONTH(Table1[[#This Row],[Date]])/3, 0) &amp; "'" &amp; RIGHT(YEAR(Table1[[#This Row],[Date]]), 2)</f>
        <v>Q3'23</v>
      </c>
      <c r="K2729" t="str">
        <f>VLOOKUP(Table1[[#This Row],[Store ID]],Table3[[Store ID]:[City]],4,FALSE)</f>
        <v>Denver</v>
      </c>
      <c r="L2729" t="str">
        <f>VLOOKUP(Table1[[#This Row],[Product Code]],Table4[[Product Code]:[Brand]],5,FALSE)</f>
        <v>VoltEdge</v>
      </c>
      <c r="M2729" t="str">
        <f>VLOOKUP(Table1[[#This Row],[Product Code]],Table4[[Product Code]:[Product Category]],3,FALSE)</f>
        <v>Gaming Consoles</v>
      </c>
      <c r="N2729" t="str">
        <f>_xlfn.XLOOKUP(Table1[[#This Row],[Product Code]],Table4[Product Code],Table4[Subcategory])</f>
        <v>Game Consoles</v>
      </c>
    </row>
    <row r="2730" spans="2:14" x14ac:dyDescent="0.3">
      <c r="B2730" s="26" t="s">
        <v>19</v>
      </c>
      <c r="C2730" s="26" t="str">
        <f>IF(_xlfn.XLOOKUP(TRIM(Table1[[#This Row],[Store ID]]), 'Stores Details'!B2732:B2751, 'Stores Details'!G2732:G2751, "") = "Inactive", "Yes", "No")</f>
        <v>No</v>
      </c>
      <c r="D2730" s="14" t="s">
        <v>71</v>
      </c>
      <c r="E2730" s="51">
        <v>44985</v>
      </c>
      <c r="F2730" s="14">
        <v>25</v>
      </c>
      <c r="G2730" s="17">
        <v>6481.75</v>
      </c>
      <c r="H2730" s="27">
        <v>4236.75</v>
      </c>
      <c r="I2730">
        <f>YEAR(Table1[[#This Row],[Date]])</f>
        <v>2023</v>
      </c>
      <c r="J2730" t="str">
        <f>"Q" &amp; ROUNDUP(MONTH(Table1[[#This Row],[Date]])/3, 0) &amp; "'" &amp; RIGHT(YEAR(Table1[[#This Row],[Date]]), 2)</f>
        <v>Q1'23</v>
      </c>
      <c r="K2730" t="str">
        <f>VLOOKUP(Table1[[#This Row],[Store ID]],Table3[[Store ID]:[City]],4,FALSE)</f>
        <v>Honolulu</v>
      </c>
      <c r="L2730" t="str">
        <f>VLOOKUP(Table1[[#This Row],[Product Code]],Table4[[Product Code]:[Brand]],5,FALSE)</f>
        <v>HP</v>
      </c>
      <c r="M2730" t="str">
        <f>VLOOKUP(Table1[[#This Row],[Product Code]],Table4[[Product Code]:[Product Category]],3,FALSE)</f>
        <v>Smart Gadgets</v>
      </c>
      <c r="N2730" t="str">
        <f>_xlfn.XLOOKUP(Table1[[#This Row],[Product Code]],Table4[Product Code],Table4[Subcategory])</f>
        <v>Smart Speakers</v>
      </c>
    </row>
    <row r="2731" spans="2:14" x14ac:dyDescent="0.3">
      <c r="B2731" s="26" t="s">
        <v>19</v>
      </c>
      <c r="C2731" s="26" t="str">
        <f>IF(_xlfn.XLOOKUP(TRIM(Table1[[#This Row],[Store ID]]), 'Stores Details'!B2733:B2752, 'Stores Details'!G2733:G2752, "") = "Inactive", "Yes", "No")</f>
        <v>No</v>
      </c>
      <c r="D2731" s="14" t="s">
        <v>74</v>
      </c>
      <c r="E2731" s="51">
        <v>45058</v>
      </c>
      <c r="F2731" s="14">
        <v>21</v>
      </c>
      <c r="G2731" s="17">
        <v>23753.309999999998</v>
      </c>
      <c r="H2731" s="27">
        <v>19717.95</v>
      </c>
      <c r="I2731">
        <f>YEAR(Table1[[#This Row],[Date]])</f>
        <v>2023</v>
      </c>
      <c r="J2731" t="str">
        <f>"Q" &amp; ROUNDUP(MONTH(Table1[[#This Row],[Date]])/3, 0) &amp; "'" &amp; RIGHT(YEAR(Table1[[#This Row],[Date]]), 2)</f>
        <v>Q2'23</v>
      </c>
      <c r="K2731" t="str">
        <f>VLOOKUP(Table1[[#This Row],[Store ID]],Table3[[Store ID]:[City]],4,FALSE)</f>
        <v>Honolulu</v>
      </c>
      <c r="L2731" t="str">
        <f>VLOOKUP(Table1[[#This Row],[Product Code]],Table4[[Product Code]:[Brand]],5,FALSE)</f>
        <v>VoltEdge</v>
      </c>
      <c r="M2731" t="str">
        <f>VLOOKUP(Table1[[#This Row],[Product Code]],Table4[[Product Code]:[Product Category]],3,FALSE)</f>
        <v>Gaming Consoles</v>
      </c>
      <c r="N2731" t="str">
        <f>_xlfn.XLOOKUP(Table1[[#This Row],[Product Code]],Table4[Product Code],Table4[Subcategory])</f>
        <v>Gaming Headsets</v>
      </c>
    </row>
    <row r="2732" spans="2:14" x14ac:dyDescent="0.3">
      <c r="B2732" s="26" t="s">
        <v>18</v>
      </c>
      <c r="C2732" s="26" t="str">
        <f>IF(_xlfn.XLOOKUP(TRIM(Table1[[#This Row],[Store ID]]), 'Stores Details'!B2734:B2753, 'Stores Details'!G2734:G2753, "") = "Inactive", "Yes", "No")</f>
        <v>No</v>
      </c>
      <c r="D2732" s="14" t="s">
        <v>44</v>
      </c>
      <c r="E2732" s="51">
        <v>45369</v>
      </c>
      <c r="F2732" s="14">
        <v>13</v>
      </c>
      <c r="G2732" s="17">
        <v>12311.65</v>
      </c>
      <c r="H2732" s="27">
        <v>8675.94</v>
      </c>
      <c r="I2732">
        <f>YEAR(Table1[[#This Row],[Date]])</f>
        <v>2024</v>
      </c>
      <c r="J2732" t="str">
        <f>"Q" &amp; ROUNDUP(MONTH(Table1[[#This Row],[Date]])/3, 0) &amp; "'" &amp; RIGHT(YEAR(Table1[[#This Row],[Date]]), 2)</f>
        <v>Q1'24</v>
      </c>
      <c r="K2732" t="str">
        <f>VLOOKUP(Table1[[#This Row],[Store ID]],Table3[[Store ID]:[City]],4,FALSE)</f>
        <v>Minneapolis</v>
      </c>
      <c r="L2732" t="str">
        <f>VLOOKUP(Table1[[#This Row],[Product Code]],Table4[[Product Code]:[Brand]],5,FALSE)</f>
        <v>Bose</v>
      </c>
      <c r="M2732" t="str">
        <f>VLOOKUP(Table1[[#This Row],[Product Code]],Table4[[Product Code]:[Product Category]],3,FALSE)</f>
        <v>Accessories</v>
      </c>
      <c r="N2732" t="str">
        <f>_xlfn.XLOOKUP(Table1[[#This Row],[Product Code]],Table4[Product Code],Table4[Subcategory])</f>
        <v>Keyboards</v>
      </c>
    </row>
    <row r="2733" spans="2:14" x14ac:dyDescent="0.3">
      <c r="B2733" s="26" t="s">
        <v>21</v>
      </c>
      <c r="C2733" s="26" t="str">
        <f>IF(_xlfn.XLOOKUP(TRIM(Table1[[#This Row],[Store ID]]), 'Stores Details'!B2735:B2754, 'Stores Details'!G2735:G2754, "") = "Inactive", "Yes", "No")</f>
        <v>No</v>
      </c>
      <c r="D2733" s="14" t="s">
        <v>44</v>
      </c>
      <c r="E2733" s="51">
        <v>45532</v>
      </c>
      <c r="F2733" s="14">
        <v>1</v>
      </c>
      <c r="G2733" s="17">
        <v>947.05</v>
      </c>
      <c r="H2733" s="27">
        <v>667.38</v>
      </c>
      <c r="I2733">
        <f>YEAR(Table1[[#This Row],[Date]])</f>
        <v>2024</v>
      </c>
      <c r="J2733" t="str">
        <f>"Q" &amp; ROUNDUP(MONTH(Table1[[#This Row],[Date]])/3, 0) &amp; "'" &amp; RIGHT(YEAR(Table1[[#This Row],[Date]]), 2)</f>
        <v>Q3'24</v>
      </c>
      <c r="K2733" t="str">
        <f>VLOOKUP(Table1[[#This Row],[Store ID]],Table3[[Store ID]:[City]],4,FALSE)</f>
        <v>Raleigh</v>
      </c>
      <c r="L2733" t="str">
        <f>VLOOKUP(Table1[[#This Row],[Product Code]],Table4[[Product Code]:[Brand]],5,FALSE)</f>
        <v>Bose</v>
      </c>
      <c r="M2733" t="str">
        <f>VLOOKUP(Table1[[#This Row],[Product Code]],Table4[[Product Code]:[Product Category]],3,FALSE)</f>
        <v>Accessories</v>
      </c>
      <c r="N2733" t="str">
        <f>_xlfn.XLOOKUP(Table1[[#This Row],[Product Code]],Table4[Product Code],Table4[Subcategory])</f>
        <v>Keyboards</v>
      </c>
    </row>
    <row r="2734" spans="2:14" x14ac:dyDescent="0.3">
      <c r="B2734" s="26" t="s">
        <v>21</v>
      </c>
      <c r="C2734" s="26" t="str">
        <f>IF(_xlfn.XLOOKUP(TRIM(Table1[[#This Row],[Store ID]]), 'Stores Details'!B2736:B2755, 'Stores Details'!G2736:G2755, "") = "Inactive", "Yes", "No")</f>
        <v>No</v>
      </c>
      <c r="D2734" s="14" t="s">
        <v>38</v>
      </c>
      <c r="E2734" s="51">
        <v>45397</v>
      </c>
      <c r="F2734" s="14">
        <v>3</v>
      </c>
      <c r="G2734" s="17">
        <v>3511.92</v>
      </c>
      <c r="H2734" s="27">
        <v>2805.5099999999998</v>
      </c>
      <c r="I2734">
        <f>YEAR(Table1[[#This Row],[Date]])</f>
        <v>2024</v>
      </c>
      <c r="J2734" t="str">
        <f>"Q" &amp; ROUNDUP(MONTH(Table1[[#This Row],[Date]])/3, 0) &amp; "'" &amp; RIGHT(YEAR(Table1[[#This Row],[Date]]), 2)</f>
        <v>Q2'24</v>
      </c>
      <c r="K2734" t="str">
        <f>VLOOKUP(Table1[[#This Row],[Store ID]],Table3[[Store ID]:[City]],4,FALSE)</f>
        <v>Raleigh</v>
      </c>
      <c r="L2734" t="str">
        <f>VLOOKUP(Table1[[#This Row],[Product Code]],Table4[[Product Code]:[Brand]],5,FALSE)</f>
        <v>HP</v>
      </c>
      <c r="M2734" t="str">
        <f>VLOOKUP(Table1[[#This Row],[Product Code]],Table4[[Product Code]:[Product Category]],3,FALSE)</f>
        <v>Gaming Consoles</v>
      </c>
      <c r="N2734" t="str">
        <f>_xlfn.XLOOKUP(Table1[[#This Row],[Product Code]],Table4[Product Code],Table4[Subcategory])</f>
        <v>Game Consoles</v>
      </c>
    </row>
    <row r="2735" spans="2:14" x14ac:dyDescent="0.3">
      <c r="B2735" s="26" t="s">
        <v>28</v>
      </c>
      <c r="C2735" s="26" t="str">
        <f>IF(_xlfn.XLOOKUP(TRIM(Table1[[#This Row],[Store ID]]), 'Stores Details'!B2737:B2756, 'Stores Details'!G2737:G2756, "") = "Inactive", "Yes", "No")</f>
        <v>No</v>
      </c>
      <c r="D2735" s="14" t="s">
        <v>31</v>
      </c>
      <c r="E2735" s="51">
        <v>45440</v>
      </c>
      <c r="F2735" s="14">
        <v>7</v>
      </c>
      <c r="G2735" s="17">
        <v>4250.6100000000006</v>
      </c>
      <c r="H2735" s="27">
        <v>2606.3799999999997</v>
      </c>
      <c r="I2735">
        <f>YEAR(Table1[[#This Row],[Date]])</f>
        <v>2024</v>
      </c>
      <c r="J2735" t="str">
        <f>"Q" &amp; ROUNDUP(MONTH(Table1[[#This Row],[Date]])/3, 0) &amp; "'" &amp; RIGHT(YEAR(Table1[[#This Row],[Date]]), 2)</f>
        <v>Q2'24</v>
      </c>
      <c r="K2735" t="str">
        <f>VLOOKUP(Table1[[#This Row],[Store ID]],Table3[[Store ID]:[City]],4,FALSE)</f>
        <v>Portland</v>
      </c>
      <c r="L2735" t="str">
        <f>VLOOKUP(Table1[[#This Row],[Product Code]],Table4[[Product Code]:[Brand]],5,FALSE)</f>
        <v>VoltEdge</v>
      </c>
      <c r="M2735" t="str">
        <f>VLOOKUP(Table1[[#This Row],[Product Code]],Table4[[Product Code]:[Product Category]],3,FALSE)</f>
        <v>Laptops</v>
      </c>
      <c r="N2735" t="str">
        <f>_xlfn.XLOOKUP(Table1[[#This Row],[Product Code]],Table4[Product Code],Table4[Subcategory])</f>
        <v>Ultrabooks</v>
      </c>
    </row>
    <row r="2736" spans="2:14" x14ac:dyDescent="0.3">
      <c r="B2736" s="26" t="s">
        <v>23</v>
      </c>
      <c r="C2736" s="26" t="str">
        <f>IF(_xlfn.XLOOKUP(TRIM(Table1[[#This Row],[Store ID]]), 'Stores Details'!B2738:B2757, 'Stores Details'!G2738:G2757, "") = "Inactive", "Yes", "No")</f>
        <v>No</v>
      </c>
      <c r="D2736" s="14" t="s">
        <v>72</v>
      </c>
      <c r="E2736" s="51">
        <v>45393</v>
      </c>
      <c r="F2736" s="14">
        <v>8</v>
      </c>
      <c r="G2736" s="17">
        <v>4291.84</v>
      </c>
      <c r="H2736" s="27">
        <v>3128.24</v>
      </c>
      <c r="I2736">
        <f>YEAR(Table1[[#This Row],[Date]])</f>
        <v>2024</v>
      </c>
      <c r="J2736" t="str">
        <f>"Q" &amp; ROUNDUP(MONTH(Table1[[#This Row],[Date]])/3, 0) &amp; "'" &amp; RIGHT(YEAR(Table1[[#This Row],[Date]]), 2)</f>
        <v>Q2'24</v>
      </c>
      <c r="K2736" t="str">
        <f>VLOOKUP(Table1[[#This Row],[Store ID]],Table3[[Store ID]:[City]],4,FALSE)</f>
        <v>San Francisco</v>
      </c>
      <c r="L2736" t="str">
        <f>VLOOKUP(Table1[[#This Row],[Product Code]],Table4[[Product Code]:[Brand]],5,FALSE)</f>
        <v>VoltEdge</v>
      </c>
      <c r="M2736" t="str">
        <f>VLOOKUP(Table1[[#This Row],[Product Code]],Table4[[Product Code]:[Product Category]],3,FALSE)</f>
        <v>Gaming Consoles</v>
      </c>
      <c r="N2736" t="str">
        <f>_xlfn.XLOOKUP(Table1[[#This Row],[Product Code]],Table4[Product Code],Table4[Subcategory])</f>
        <v>Game Consoles</v>
      </c>
    </row>
    <row r="2737" spans="2:14" x14ac:dyDescent="0.3">
      <c r="B2737" s="26" t="s">
        <v>22</v>
      </c>
      <c r="C2737" s="26" t="str">
        <f>IF(_xlfn.XLOOKUP(TRIM(Table1[[#This Row],[Store ID]]), 'Stores Details'!B2739:B2758, 'Stores Details'!G2739:G2758, "") = "Inactive", "Yes", "No")</f>
        <v>No</v>
      </c>
      <c r="D2737" s="14" t="s">
        <v>74</v>
      </c>
      <c r="E2737" s="51">
        <v>45619</v>
      </c>
      <c r="F2737" s="14">
        <v>34</v>
      </c>
      <c r="G2737" s="17">
        <v>38457.74</v>
      </c>
      <c r="H2737" s="27">
        <v>31924.300000000003</v>
      </c>
      <c r="I2737">
        <f>YEAR(Table1[[#This Row],[Date]])</f>
        <v>2024</v>
      </c>
      <c r="J2737" t="str">
        <f>"Q" &amp; ROUNDUP(MONTH(Table1[[#This Row],[Date]])/3, 0) &amp; "'" &amp; RIGHT(YEAR(Table1[[#This Row],[Date]]), 2)</f>
        <v>Q4'24</v>
      </c>
      <c r="K2737" t="str">
        <f>VLOOKUP(Table1[[#This Row],[Store ID]],Table3[[Store ID]:[City]],4,FALSE)</f>
        <v>Detroit</v>
      </c>
      <c r="L2737" t="str">
        <f>VLOOKUP(Table1[[#This Row],[Product Code]],Table4[[Product Code]:[Brand]],5,FALSE)</f>
        <v>VoltEdge</v>
      </c>
      <c r="M2737" t="str">
        <f>VLOOKUP(Table1[[#This Row],[Product Code]],Table4[[Product Code]:[Product Category]],3,FALSE)</f>
        <v>Gaming Consoles</v>
      </c>
      <c r="N2737" t="str">
        <f>_xlfn.XLOOKUP(Table1[[#This Row],[Product Code]],Table4[Product Code],Table4[Subcategory])</f>
        <v>Gaming Headsets</v>
      </c>
    </row>
    <row r="2738" spans="2:14" x14ac:dyDescent="0.3">
      <c r="B2738" s="26" t="s">
        <v>14</v>
      </c>
      <c r="C2738" s="26" t="str">
        <f>IF(_xlfn.XLOOKUP(TRIM(Table1[[#This Row],[Store ID]]), 'Stores Details'!B2740:B2759, 'Stores Details'!G2740:G2759, "") = "Inactive", "Yes", "No")</f>
        <v>No</v>
      </c>
      <c r="D2738" s="14" t="s">
        <v>63</v>
      </c>
      <c r="E2738" s="51">
        <v>45390</v>
      </c>
      <c r="F2738" s="14">
        <v>15</v>
      </c>
      <c r="G2738" s="17">
        <v>4978.2</v>
      </c>
      <c r="H2738" s="27">
        <v>2965.65</v>
      </c>
      <c r="I2738">
        <f>YEAR(Table1[[#This Row],[Date]])</f>
        <v>2024</v>
      </c>
      <c r="J2738" t="str">
        <f>"Q" &amp; ROUNDUP(MONTH(Table1[[#This Row],[Date]])/3, 0) &amp; "'" &amp; RIGHT(YEAR(Table1[[#This Row],[Date]]), 2)</f>
        <v>Q2'24</v>
      </c>
      <c r="K2738" t="str">
        <f>VLOOKUP(Table1[[#This Row],[Store ID]],Table3[[Store ID]:[City]],4,FALSE)</f>
        <v>Los Angeles</v>
      </c>
      <c r="L2738" t="str">
        <f>VLOOKUP(Table1[[#This Row],[Product Code]],Table4[[Product Code]:[Brand]],5,FALSE)</f>
        <v>Samsung</v>
      </c>
      <c r="M2738" t="str">
        <f>VLOOKUP(Table1[[#This Row],[Product Code]],Table4[[Product Code]:[Product Category]],3,FALSE)</f>
        <v>Laptops</v>
      </c>
      <c r="N2738" t="str">
        <f>_xlfn.XLOOKUP(Table1[[#This Row],[Product Code]],Table4[Product Code],Table4[Subcategory])</f>
        <v>Gaming Laptops</v>
      </c>
    </row>
    <row r="2739" spans="2:14" x14ac:dyDescent="0.3">
      <c r="B2739" s="26" t="s">
        <v>27</v>
      </c>
      <c r="C2739" s="26" t="str">
        <f>IF(_xlfn.XLOOKUP(TRIM(Table1[[#This Row],[Store ID]]), 'Stores Details'!B2741:B2760, 'Stores Details'!G2741:G2760, "") = "Inactive", "Yes", "No")</f>
        <v>No</v>
      </c>
      <c r="D2739" s="14" t="s">
        <v>15</v>
      </c>
      <c r="E2739" s="51">
        <v>45640</v>
      </c>
      <c r="F2739" s="14">
        <v>27</v>
      </c>
      <c r="G2739" s="17">
        <v>15185.07</v>
      </c>
      <c r="H2739" s="27">
        <v>11594.61</v>
      </c>
      <c r="I2739">
        <f>YEAR(Table1[[#This Row],[Date]])</f>
        <v>2024</v>
      </c>
      <c r="J2739" t="str">
        <f>"Q" &amp; ROUNDUP(MONTH(Table1[[#This Row],[Date]])/3, 0) &amp; "'" &amp; RIGHT(YEAR(Table1[[#This Row],[Date]]), 2)</f>
        <v>Q4'24</v>
      </c>
      <c r="K2739" t="str">
        <f>VLOOKUP(Table1[[#This Row],[Store ID]],Table3[[Store ID]:[City]],4,FALSE)</f>
        <v>New York</v>
      </c>
      <c r="L2739" t="str">
        <f>VLOOKUP(Table1[[#This Row],[Product Code]],Table4[[Product Code]:[Brand]],5,FALSE)</f>
        <v>Bose</v>
      </c>
      <c r="M2739" t="str">
        <f>VLOOKUP(Table1[[#This Row],[Product Code]],Table4[[Product Code]:[Product Category]],3,FALSE)</f>
        <v>Accessories</v>
      </c>
      <c r="N2739" t="str">
        <f>_xlfn.XLOOKUP(Table1[[#This Row],[Product Code]],Table4[Product Code],Table4[Subcategory])</f>
        <v>Mice</v>
      </c>
    </row>
    <row r="2740" spans="2:14" x14ac:dyDescent="0.3">
      <c r="B2740" s="26" t="s">
        <v>14</v>
      </c>
      <c r="C2740" s="26" t="str">
        <f>IF(_xlfn.XLOOKUP(TRIM(Table1[[#This Row],[Store ID]]), 'Stores Details'!B2742:B2761, 'Stores Details'!G2742:G2761, "") = "Inactive", "Yes", "No")</f>
        <v>No</v>
      </c>
      <c r="D2740" s="14" t="s">
        <v>53</v>
      </c>
      <c r="E2740" s="51">
        <v>45062</v>
      </c>
      <c r="F2740" s="14">
        <v>21</v>
      </c>
      <c r="G2740" s="17">
        <v>1676.01</v>
      </c>
      <c r="H2740" s="27">
        <v>1344.4199999999998</v>
      </c>
      <c r="I2740">
        <f>YEAR(Table1[[#This Row],[Date]])</f>
        <v>2023</v>
      </c>
      <c r="J2740" t="str">
        <f>"Q" &amp; ROUNDUP(MONTH(Table1[[#This Row],[Date]])/3, 0) &amp; "'" &amp; RIGHT(YEAR(Table1[[#This Row],[Date]]), 2)</f>
        <v>Q2'23</v>
      </c>
      <c r="K2740" t="str">
        <f>VLOOKUP(Table1[[#This Row],[Store ID]],Table3[[Store ID]:[City]],4,FALSE)</f>
        <v>Los Angeles</v>
      </c>
      <c r="L2740" t="str">
        <f>VLOOKUP(Table1[[#This Row],[Product Code]],Table4[[Product Code]:[Brand]],5,FALSE)</f>
        <v>HP</v>
      </c>
      <c r="M2740" t="str">
        <f>VLOOKUP(Table1[[#This Row],[Product Code]],Table4[[Product Code]:[Product Category]],3,FALSE)</f>
        <v>Laptops</v>
      </c>
      <c r="N2740" t="str">
        <f>_xlfn.XLOOKUP(Table1[[#This Row],[Product Code]],Table4[Product Code],Table4[Subcategory])</f>
        <v>Ultrabooks</v>
      </c>
    </row>
    <row r="2741" spans="2:14" x14ac:dyDescent="0.3">
      <c r="B2741" s="26" t="s">
        <v>24</v>
      </c>
      <c r="C2741" s="26" t="str">
        <f>IF(_xlfn.XLOOKUP(TRIM(Table1[[#This Row],[Store ID]]), 'Stores Details'!B2743:B2762, 'Stores Details'!G2743:G2762, "") = "Inactive", "Yes", "No")</f>
        <v>No</v>
      </c>
      <c r="D2741" s="14" t="s">
        <v>50</v>
      </c>
      <c r="E2741" s="51">
        <v>45044</v>
      </c>
      <c r="F2741" s="14">
        <v>13</v>
      </c>
      <c r="G2741" s="17">
        <v>15572.960000000001</v>
      </c>
      <c r="H2741" s="27">
        <v>11473.15</v>
      </c>
      <c r="I2741">
        <f>YEAR(Table1[[#This Row],[Date]])</f>
        <v>2023</v>
      </c>
      <c r="J2741" t="str">
        <f>"Q" &amp; ROUNDUP(MONTH(Table1[[#This Row],[Date]])/3, 0) &amp; "'" &amp; RIGHT(YEAR(Table1[[#This Row],[Date]]), 2)</f>
        <v>Q2'23</v>
      </c>
      <c r="K2741" t="str">
        <f>VLOOKUP(Table1[[#This Row],[Store ID]],Table3[[Store ID]:[City]],4,FALSE)</f>
        <v>Atlanta</v>
      </c>
      <c r="L2741" t="str">
        <f>VLOOKUP(Table1[[#This Row],[Product Code]],Table4[[Product Code]:[Brand]],5,FALSE)</f>
        <v>VoltEdge</v>
      </c>
      <c r="M2741" t="str">
        <f>VLOOKUP(Table1[[#This Row],[Product Code]],Table4[[Product Code]:[Product Category]],3,FALSE)</f>
        <v>Smart Gadgets</v>
      </c>
      <c r="N2741" t="str">
        <f>_xlfn.XLOOKUP(Table1[[#This Row],[Product Code]],Table4[Product Code],Table4[Subcategory])</f>
        <v>Fitness Bands</v>
      </c>
    </row>
    <row r="2742" spans="2:14" x14ac:dyDescent="0.3">
      <c r="B2742" s="26" t="s">
        <v>14</v>
      </c>
      <c r="C2742" s="26" t="str">
        <f>IF(_xlfn.XLOOKUP(TRIM(Table1[[#This Row],[Store ID]]), 'Stores Details'!B2744:B2763, 'Stores Details'!G2744:G2763, "") = "Inactive", "Yes", "No")</f>
        <v>No</v>
      </c>
      <c r="D2742" s="14" t="s">
        <v>68</v>
      </c>
      <c r="E2742" s="51">
        <v>45168</v>
      </c>
      <c r="F2742" s="14">
        <v>9</v>
      </c>
      <c r="G2742" s="17">
        <v>9394.9200000000019</v>
      </c>
      <c r="H2742" s="27">
        <v>5796.36</v>
      </c>
      <c r="I2742">
        <f>YEAR(Table1[[#This Row],[Date]])</f>
        <v>2023</v>
      </c>
      <c r="J2742" t="str">
        <f>"Q" &amp; ROUNDUP(MONTH(Table1[[#This Row],[Date]])/3, 0) &amp; "'" &amp; RIGHT(YEAR(Table1[[#This Row],[Date]]), 2)</f>
        <v>Q3'23</v>
      </c>
      <c r="K2742" t="str">
        <f>VLOOKUP(Table1[[#This Row],[Store ID]],Table3[[Store ID]:[City]],4,FALSE)</f>
        <v>Los Angeles</v>
      </c>
      <c r="L2742" t="str">
        <f>VLOOKUP(Table1[[#This Row],[Product Code]],Table4[[Product Code]:[Brand]],5,FALSE)</f>
        <v>Apple</v>
      </c>
      <c r="M2742" t="str">
        <f>VLOOKUP(Table1[[#This Row],[Product Code]],Table4[[Product Code]:[Product Category]],3,FALSE)</f>
        <v>Gaming Consoles</v>
      </c>
      <c r="N2742" t="str">
        <f>_xlfn.XLOOKUP(Table1[[#This Row],[Product Code]],Table4[Product Code],Table4[Subcategory])</f>
        <v>VR Headsets</v>
      </c>
    </row>
    <row r="2743" spans="2:14" x14ac:dyDescent="0.3">
      <c r="B2743" s="26" t="s">
        <v>28</v>
      </c>
      <c r="C2743" s="26" t="str">
        <f>IF(_xlfn.XLOOKUP(TRIM(Table1[[#This Row],[Store ID]]), 'Stores Details'!B2745:B2764, 'Stores Details'!G2745:G2764, "") = "Inactive", "Yes", "No")</f>
        <v>No</v>
      </c>
      <c r="D2743" s="14" t="s">
        <v>36</v>
      </c>
      <c r="E2743" s="51">
        <v>45408</v>
      </c>
      <c r="F2743" s="14">
        <v>4</v>
      </c>
      <c r="G2743" s="17">
        <v>2919.92</v>
      </c>
      <c r="H2743" s="27">
        <v>2355.96</v>
      </c>
      <c r="I2743">
        <f>YEAR(Table1[[#This Row],[Date]])</f>
        <v>2024</v>
      </c>
      <c r="J2743" t="str">
        <f>"Q" &amp; ROUNDUP(MONTH(Table1[[#This Row],[Date]])/3, 0) &amp; "'" &amp; RIGHT(YEAR(Table1[[#This Row],[Date]]), 2)</f>
        <v>Q2'24</v>
      </c>
      <c r="K2743" t="str">
        <f>VLOOKUP(Table1[[#This Row],[Store ID]],Table3[[Store ID]:[City]],4,FALSE)</f>
        <v>Portland</v>
      </c>
      <c r="L2743" t="str">
        <f>VLOOKUP(Table1[[#This Row],[Product Code]],Table4[[Product Code]:[Brand]],5,FALSE)</f>
        <v>VoltEdge</v>
      </c>
      <c r="M2743" t="str">
        <f>VLOOKUP(Table1[[#This Row],[Product Code]],Table4[[Product Code]:[Product Category]],3,FALSE)</f>
        <v>Gaming Consoles</v>
      </c>
      <c r="N2743" t="str">
        <f>_xlfn.XLOOKUP(Table1[[#This Row],[Product Code]],Table4[Product Code],Table4[Subcategory])</f>
        <v>VR Headsets</v>
      </c>
    </row>
    <row r="2744" spans="2:14" x14ac:dyDescent="0.3">
      <c r="B2744" s="26" t="s">
        <v>14</v>
      </c>
      <c r="C2744" s="26" t="str">
        <f>IF(_xlfn.XLOOKUP(TRIM(Table1[[#This Row],[Store ID]]), 'Stores Details'!B2746:B2765, 'Stores Details'!G2746:G2765, "") = "Inactive", "Yes", "No")</f>
        <v>No</v>
      </c>
      <c r="D2744" s="14" t="s">
        <v>40</v>
      </c>
      <c r="E2744" s="51">
        <v>45488</v>
      </c>
      <c r="F2744" s="14">
        <v>2</v>
      </c>
      <c r="G2744" s="17">
        <v>2707.58</v>
      </c>
      <c r="H2744" s="27">
        <v>1948.92</v>
      </c>
      <c r="I2744">
        <f>YEAR(Table1[[#This Row],[Date]])</f>
        <v>2024</v>
      </c>
      <c r="J2744" t="str">
        <f>"Q" &amp; ROUNDUP(MONTH(Table1[[#This Row],[Date]])/3, 0) &amp; "'" &amp; RIGHT(YEAR(Table1[[#This Row],[Date]]), 2)</f>
        <v>Q3'24</v>
      </c>
      <c r="K2744" t="str">
        <f>VLOOKUP(Table1[[#This Row],[Store ID]],Table3[[Store ID]:[City]],4,FALSE)</f>
        <v>Los Angeles</v>
      </c>
      <c r="L2744" t="str">
        <f>VLOOKUP(Table1[[#This Row],[Product Code]],Table4[[Product Code]:[Brand]],5,FALSE)</f>
        <v>HP</v>
      </c>
      <c r="M2744" t="str">
        <f>VLOOKUP(Table1[[#This Row],[Product Code]],Table4[[Product Code]:[Product Category]],3,FALSE)</f>
        <v>Gaming Consoles</v>
      </c>
      <c r="N2744" t="str">
        <f>_xlfn.XLOOKUP(Table1[[#This Row],[Product Code]],Table4[Product Code],Table4[Subcategory])</f>
        <v>Game Consoles</v>
      </c>
    </row>
    <row r="2745" spans="2:14" x14ac:dyDescent="0.3">
      <c r="B2745" s="26" t="s">
        <v>19</v>
      </c>
      <c r="C2745" s="26" t="str">
        <f>IF(_xlfn.XLOOKUP(TRIM(Table1[[#This Row],[Store ID]]), 'Stores Details'!B2747:B2766, 'Stores Details'!G2747:G2766, "") = "Inactive", "Yes", "No")</f>
        <v>No</v>
      </c>
      <c r="D2745" s="14" t="s">
        <v>40</v>
      </c>
      <c r="E2745" s="51">
        <v>45386</v>
      </c>
      <c r="F2745" s="14">
        <v>20</v>
      </c>
      <c r="G2745" s="17">
        <v>27075.8</v>
      </c>
      <c r="H2745" s="27">
        <v>19489.2</v>
      </c>
      <c r="I2745">
        <f>YEAR(Table1[[#This Row],[Date]])</f>
        <v>2024</v>
      </c>
      <c r="J2745" t="str">
        <f>"Q" &amp; ROUNDUP(MONTH(Table1[[#This Row],[Date]])/3, 0) &amp; "'" &amp; RIGHT(YEAR(Table1[[#This Row],[Date]]), 2)</f>
        <v>Q2'24</v>
      </c>
      <c r="K2745" t="str">
        <f>VLOOKUP(Table1[[#This Row],[Store ID]],Table3[[Store ID]:[City]],4,FALSE)</f>
        <v>Honolulu</v>
      </c>
      <c r="L2745" t="str">
        <f>VLOOKUP(Table1[[#This Row],[Product Code]],Table4[[Product Code]:[Brand]],5,FALSE)</f>
        <v>HP</v>
      </c>
      <c r="M2745" t="str">
        <f>VLOOKUP(Table1[[#This Row],[Product Code]],Table4[[Product Code]:[Product Category]],3,FALSE)</f>
        <v>Gaming Consoles</v>
      </c>
      <c r="N2745" t="str">
        <f>_xlfn.XLOOKUP(Table1[[#This Row],[Product Code]],Table4[Product Code],Table4[Subcategory])</f>
        <v>Game Consoles</v>
      </c>
    </row>
    <row r="2746" spans="2:14" x14ac:dyDescent="0.3">
      <c r="B2746" s="26" t="s">
        <v>29</v>
      </c>
      <c r="C2746" s="26" t="str">
        <f>IF(_xlfn.XLOOKUP(TRIM(Table1[[#This Row],[Store ID]]), 'Stores Details'!B2748:B2767, 'Stores Details'!G2748:G2767, "") = "Inactive", "Yes", "No")</f>
        <v>No</v>
      </c>
      <c r="D2746" s="14" t="s">
        <v>36</v>
      </c>
      <c r="E2746" s="51">
        <v>45407</v>
      </c>
      <c r="F2746" s="14">
        <v>18</v>
      </c>
      <c r="G2746" s="17">
        <v>13139.64</v>
      </c>
      <c r="H2746" s="27">
        <v>10601.82</v>
      </c>
      <c r="I2746">
        <f>YEAR(Table1[[#This Row],[Date]])</f>
        <v>2024</v>
      </c>
      <c r="J2746" t="str">
        <f>"Q" &amp; ROUNDUP(MONTH(Table1[[#This Row],[Date]])/3, 0) &amp; "'" &amp; RIGHT(YEAR(Table1[[#This Row],[Date]]), 2)</f>
        <v>Q2'24</v>
      </c>
      <c r="K2746" t="str">
        <f>VLOOKUP(Table1[[#This Row],[Store ID]],Table3[[Store ID]:[City]],4,FALSE)</f>
        <v>Kansas City</v>
      </c>
      <c r="L2746" t="str">
        <f>VLOOKUP(Table1[[#This Row],[Product Code]],Table4[[Product Code]:[Brand]],5,FALSE)</f>
        <v>VoltEdge</v>
      </c>
      <c r="M2746" t="str">
        <f>VLOOKUP(Table1[[#This Row],[Product Code]],Table4[[Product Code]:[Product Category]],3,FALSE)</f>
        <v>Gaming Consoles</v>
      </c>
      <c r="N2746" t="str">
        <f>_xlfn.XLOOKUP(Table1[[#This Row],[Product Code]],Table4[Product Code],Table4[Subcategory])</f>
        <v>VR Headsets</v>
      </c>
    </row>
    <row r="2747" spans="2:14" x14ac:dyDescent="0.3">
      <c r="B2747" s="26" t="s">
        <v>17</v>
      </c>
      <c r="C2747" s="26" t="str">
        <f>IF(_xlfn.XLOOKUP(TRIM(Table1[[#This Row],[Store ID]]), 'Stores Details'!B2749:B2768, 'Stores Details'!G2749:G2768, "") = "Inactive", "Yes", "No")</f>
        <v>No</v>
      </c>
      <c r="D2747" s="14" t="s">
        <v>77</v>
      </c>
      <c r="E2747" s="51">
        <v>45133</v>
      </c>
      <c r="F2747" s="14">
        <v>12</v>
      </c>
      <c r="G2747" s="17">
        <v>11580.72</v>
      </c>
      <c r="H2747" s="27">
        <v>9063.5999999999985</v>
      </c>
      <c r="I2747">
        <f>YEAR(Table1[[#This Row],[Date]])</f>
        <v>2023</v>
      </c>
      <c r="J2747" t="str">
        <f>"Q" &amp; ROUNDUP(MONTH(Table1[[#This Row],[Date]])/3, 0) &amp; "'" &amp; RIGHT(YEAR(Table1[[#This Row],[Date]]), 2)</f>
        <v>Q3'23</v>
      </c>
      <c r="K2747" t="str">
        <f>VLOOKUP(Table1[[#This Row],[Store ID]],Table3[[Store ID]:[City]],4,FALSE)</f>
        <v>Richmond</v>
      </c>
      <c r="L2747" t="str">
        <f>VLOOKUP(Table1[[#This Row],[Product Code]],Table4[[Product Code]:[Brand]],5,FALSE)</f>
        <v>VoltEdge</v>
      </c>
      <c r="M2747" t="str">
        <f>VLOOKUP(Table1[[#This Row],[Product Code]],Table4[[Product Code]:[Product Category]],3,FALSE)</f>
        <v>Headphones</v>
      </c>
      <c r="N2747" t="str">
        <f>_xlfn.XLOOKUP(Table1[[#This Row],[Product Code]],Table4[Product Code],Table4[Subcategory])</f>
        <v>Wireless Earbuds</v>
      </c>
    </row>
    <row r="2748" spans="2:14" x14ac:dyDescent="0.3">
      <c r="B2748" s="26" t="s">
        <v>17</v>
      </c>
      <c r="C2748" s="26" t="str">
        <f>IF(_xlfn.XLOOKUP(TRIM(Table1[[#This Row],[Store ID]]), 'Stores Details'!B2750:B2769, 'Stores Details'!G2750:G2769, "") = "Inactive", "Yes", "No")</f>
        <v>No</v>
      </c>
      <c r="D2748" s="14" t="s">
        <v>49</v>
      </c>
      <c r="E2748" s="51">
        <v>45393</v>
      </c>
      <c r="F2748" s="14">
        <v>9</v>
      </c>
      <c r="G2748" s="17">
        <v>9972</v>
      </c>
      <c r="H2748" s="27">
        <v>7812.45</v>
      </c>
      <c r="I2748">
        <f>YEAR(Table1[[#This Row],[Date]])</f>
        <v>2024</v>
      </c>
      <c r="J2748" t="str">
        <f>"Q" &amp; ROUNDUP(MONTH(Table1[[#This Row],[Date]])/3, 0) &amp; "'" &amp; RIGHT(YEAR(Table1[[#This Row],[Date]]), 2)</f>
        <v>Q2'24</v>
      </c>
      <c r="K2748" t="str">
        <f>VLOOKUP(Table1[[#This Row],[Store ID]],Table3[[Store ID]:[City]],4,FALSE)</f>
        <v>Richmond</v>
      </c>
      <c r="L2748" t="str">
        <f>VLOOKUP(Table1[[#This Row],[Product Code]],Table4[[Product Code]:[Brand]],5,FALSE)</f>
        <v>VoltEdge</v>
      </c>
      <c r="M2748" t="str">
        <f>VLOOKUP(Table1[[#This Row],[Product Code]],Table4[[Product Code]:[Product Category]],3,FALSE)</f>
        <v>Headphones</v>
      </c>
      <c r="N2748" t="str">
        <f>_xlfn.XLOOKUP(Table1[[#This Row],[Product Code]],Table4[Product Code],Table4[Subcategory])</f>
        <v>Noise-Canceling Over-Ear</v>
      </c>
    </row>
    <row r="2749" spans="2:14" x14ac:dyDescent="0.3">
      <c r="B2749" s="26" t="s">
        <v>20</v>
      </c>
      <c r="C2749" s="26" t="str">
        <f>IF(_xlfn.XLOOKUP(TRIM(Table1[[#This Row],[Store ID]]), 'Stores Details'!B2751:B2770, 'Stores Details'!G2751:G2770, "") = "Inactive", "Yes", "No")</f>
        <v>No</v>
      </c>
      <c r="D2749" s="14" t="s">
        <v>40</v>
      </c>
      <c r="E2749" s="51">
        <v>45310</v>
      </c>
      <c r="F2749" s="14">
        <v>21</v>
      </c>
      <c r="G2749" s="17">
        <v>28429.59</v>
      </c>
      <c r="H2749" s="27">
        <v>20463.66</v>
      </c>
      <c r="I2749">
        <f>YEAR(Table1[[#This Row],[Date]])</f>
        <v>2024</v>
      </c>
      <c r="J2749" t="str">
        <f>"Q" &amp; ROUNDUP(MONTH(Table1[[#This Row],[Date]])/3, 0) &amp; "'" &amp; RIGHT(YEAR(Table1[[#This Row],[Date]]), 2)</f>
        <v>Q1'24</v>
      </c>
      <c r="K2749" t="str">
        <f>VLOOKUP(Table1[[#This Row],[Store ID]],Table3[[Store ID]:[City]],4,FALSE)</f>
        <v>Denver</v>
      </c>
      <c r="L2749" t="str">
        <f>VLOOKUP(Table1[[#This Row],[Product Code]],Table4[[Product Code]:[Brand]],5,FALSE)</f>
        <v>HP</v>
      </c>
      <c r="M2749" t="str">
        <f>VLOOKUP(Table1[[#This Row],[Product Code]],Table4[[Product Code]:[Product Category]],3,FALSE)</f>
        <v>Gaming Consoles</v>
      </c>
      <c r="N2749" t="str">
        <f>_xlfn.XLOOKUP(Table1[[#This Row],[Product Code]],Table4[Product Code],Table4[Subcategory])</f>
        <v>Game Consoles</v>
      </c>
    </row>
    <row r="2750" spans="2:14" x14ac:dyDescent="0.3">
      <c r="B2750" s="26" t="s">
        <v>26</v>
      </c>
      <c r="C2750" s="26" t="str">
        <f>IF(_xlfn.XLOOKUP(TRIM(Table1[[#This Row],[Store ID]]), 'Stores Details'!B2752:B2771, 'Stores Details'!G2752:G2771, "") = "Inactive", "Yes", "No")</f>
        <v>No</v>
      </c>
      <c r="D2750" s="14" t="s">
        <v>44</v>
      </c>
      <c r="E2750" s="51">
        <v>45547</v>
      </c>
      <c r="F2750" s="14">
        <v>7</v>
      </c>
      <c r="G2750" s="17">
        <v>6629.3499999999995</v>
      </c>
      <c r="H2750" s="27">
        <v>4671.66</v>
      </c>
      <c r="I2750">
        <f>YEAR(Table1[[#This Row],[Date]])</f>
        <v>2024</v>
      </c>
      <c r="J2750" t="str">
        <f>"Q" &amp; ROUNDUP(MONTH(Table1[[#This Row],[Date]])/3, 0) &amp; "'" &amp; RIGHT(YEAR(Table1[[#This Row],[Date]]), 2)</f>
        <v>Q3'24</v>
      </c>
      <c r="K2750" t="str">
        <f>VLOOKUP(Table1[[#This Row],[Store ID]],Table3[[Store ID]:[City]],4,FALSE)</f>
        <v>Philadelphia</v>
      </c>
      <c r="L2750" t="str">
        <f>VLOOKUP(Table1[[#This Row],[Product Code]],Table4[[Product Code]:[Brand]],5,FALSE)</f>
        <v>Bose</v>
      </c>
      <c r="M2750" t="str">
        <f>VLOOKUP(Table1[[#This Row],[Product Code]],Table4[[Product Code]:[Product Category]],3,FALSE)</f>
        <v>Accessories</v>
      </c>
      <c r="N2750" t="str">
        <f>_xlfn.XLOOKUP(Table1[[#This Row],[Product Code]],Table4[Product Code],Table4[Subcategory])</f>
        <v>Keyboards</v>
      </c>
    </row>
    <row r="2751" spans="2:14" x14ac:dyDescent="0.3">
      <c r="B2751" s="26" t="s">
        <v>17</v>
      </c>
      <c r="C2751" s="26" t="str">
        <f>IF(_xlfn.XLOOKUP(TRIM(Table1[[#This Row],[Store ID]]), 'Stores Details'!B2753:B2772, 'Stores Details'!G2753:G2772, "") = "Inactive", "Yes", "No")</f>
        <v>No</v>
      </c>
      <c r="D2751" s="14" t="s">
        <v>38</v>
      </c>
      <c r="E2751" s="51">
        <v>45560</v>
      </c>
      <c r="F2751" s="14">
        <v>9</v>
      </c>
      <c r="G2751" s="17">
        <v>10535.76</v>
      </c>
      <c r="H2751" s="27">
        <v>8416.5299999999988</v>
      </c>
      <c r="I2751">
        <f>YEAR(Table1[[#This Row],[Date]])</f>
        <v>2024</v>
      </c>
      <c r="J2751" t="str">
        <f>"Q" &amp; ROUNDUP(MONTH(Table1[[#This Row],[Date]])/3, 0) &amp; "'" &amp; RIGHT(YEAR(Table1[[#This Row],[Date]]), 2)</f>
        <v>Q3'24</v>
      </c>
      <c r="K2751" t="str">
        <f>VLOOKUP(Table1[[#This Row],[Store ID]],Table3[[Store ID]:[City]],4,FALSE)</f>
        <v>Richmond</v>
      </c>
      <c r="L2751" t="str">
        <f>VLOOKUP(Table1[[#This Row],[Product Code]],Table4[[Product Code]:[Brand]],5,FALSE)</f>
        <v>HP</v>
      </c>
      <c r="M2751" t="str">
        <f>VLOOKUP(Table1[[#This Row],[Product Code]],Table4[[Product Code]:[Product Category]],3,FALSE)</f>
        <v>Gaming Consoles</v>
      </c>
      <c r="N2751" t="str">
        <f>_xlfn.XLOOKUP(Table1[[#This Row],[Product Code]],Table4[Product Code],Table4[Subcategory])</f>
        <v>Game Consoles</v>
      </c>
    </row>
    <row r="2752" spans="2:14" x14ac:dyDescent="0.3">
      <c r="B2752" s="26" t="s">
        <v>22</v>
      </c>
      <c r="C2752" s="26" t="str">
        <f>IF(_xlfn.XLOOKUP(TRIM(Table1[[#This Row],[Store ID]]), 'Stores Details'!B2754:B2773, 'Stores Details'!G2754:G2773, "") = "Inactive", "Yes", "No")</f>
        <v>No</v>
      </c>
      <c r="D2752" s="14" t="s">
        <v>35</v>
      </c>
      <c r="E2752" s="51">
        <v>45516</v>
      </c>
      <c r="F2752" s="14">
        <v>6</v>
      </c>
      <c r="G2752" s="17">
        <v>2394.96</v>
      </c>
      <c r="H2752" s="27">
        <v>1809.84</v>
      </c>
      <c r="I2752">
        <f>YEAR(Table1[[#This Row],[Date]])</f>
        <v>2024</v>
      </c>
      <c r="J2752" t="str">
        <f>"Q" &amp; ROUNDUP(MONTH(Table1[[#This Row],[Date]])/3, 0) &amp; "'" &amp; RIGHT(YEAR(Table1[[#This Row],[Date]]), 2)</f>
        <v>Q3'24</v>
      </c>
      <c r="K2752" t="str">
        <f>VLOOKUP(Table1[[#This Row],[Store ID]],Table3[[Store ID]:[City]],4,FALSE)</f>
        <v>Detroit</v>
      </c>
      <c r="L2752" t="str">
        <f>VLOOKUP(Table1[[#This Row],[Product Code]],Table4[[Product Code]:[Brand]],5,FALSE)</f>
        <v>Dell</v>
      </c>
      <c r="M2752" t="str">
        <f>VLOOKUP(Table1[[#This Row],[Product Code]],Table4[[Product Code]:[Product Category]],3,FALSE)</f>
        <v>Smart Gadgets</v>
      </c>
      <c r="N2752" t="str">
        <f>_xlfn.XLOOKUP(Table1[[#This Row],[Product Code]],Table4[Product Code],Table4[Subcategory])</f>
        <v>Streaming Devices</v>
      </c>
    </row>
    <row r="2753" spans="2:14" x14ac:dyDescent="0.3">
      <c r="B2753" s="26" t="s">
        <v>16</v>
      </c>
      <c r="C2753" s="26" t="str">
        <f>IF(_xlfn.XLOOKUP(TRIM(Table1[[#This Row],[Store ID]]), 'Stores Details'!B2755:B2774, 'Stores Details'!G2755:G2774, "") = "Inactive", "Yes", "No")</f>
        <v>No</v>
      </c>
      <c r="D2753" s="14" t="s">
        <v>15</v>
      </c>
      <c r="E2753" s="51">
        <v>45586</v>
      </c>
      <c r="F2753" s="14">
        <v>40</v>
      </c>
      <c r="G2753" s="17">
        <v>22496.399999999998</v>
      </c>
      <c r="H2753" s="27">
        <v>17177.2</v>
      </c>
      <c r="I2753">
        <f>YEAR(Table1[[#This Row],[Date]])</f>
        <v>2024</v>
      </c>
      <c r="J2753" t="str">
        <f>"Q" &amp; ROUNDUP(MONTH(Table1[[#This Row],[Date]])/3, 0) &amp; "'" &amp; RIGHT(YEAR(Table1[[#This Row],[Date]]), 2)</f>
        <v>Q4'24</v>
      </c>
      <c r="K2753" t="str">
        <f>VLOOKUP(Table1[[#This Row],[Store ID]],Table3[[Store ID]:[City]],4,FALSE)</f>
        <v>Chicago</v>
      </c>
      <c r="L2753" t="str">
        <f>VLOOKUP(Table1[[#This Row],[Product Code]],Table4[[Product Code]:[Brand]],5,FALSE)</f>
        <v>Bose</v>
      </c>
      <c r="M2753" t="str">
        <f>VLOOKUP(Table1[[#This Row],[Product Code]],Table4[[Product Code]:[Product Category]],3,FALSE)</f>
        <v>Accessories</v>
      </c>
      <c r="N2753" t="str">
        <f>_xlfn.XLOOKUP(Table1[[#This Row],[Product Code]],Table4[Product Code],Table4[Subcategory])</f>
        <v>Mice</v>
      </c>
    </row>
    <row r="2754" spans="2:14" x14ac:dyDescent="0.3">
      <c r="B2754" s="26" t="s">
        <v>30</v>
      </c>
      <c r="C2754" s="26" t="str">
        <f>IF(_xlfn.XLOOKUP(TRIM(Table1[[#This Row],[Store ID]]), 'Stores Details'!B2756:B2775, 'Stores Details'!G2756:G2775, "") = "Inactive", "Yes", "No")</f>
        <v>No</v>
      </c>
      <c r="D2754" s="14" t="s">
        <v>56</v>
      </c>
      <c r="E2754" s="51">
        <v>45612</v>
      </c>
      <c r="F2754" s="14">
        <v>33</v>
      </c>
      <c r="G2754" s="17">
        <v>12625.14</v>
      </c>
      <c r="H2754" s="27">
        <v>9976.89</v>
      </c>
      <c r="I2754">
        <f>YEAR(Table1[[#This Row],[Date]])</f>
        <v>2024</v>
      </c>
      <c r="J2754" t="str">
        <f>"Q" &amp; ROUNDUP(MONTH(Table1[[#This Row],[Date]])/3, 0) &amp; "'" &amp; RIGHT(YEAR(Table1[[#This Row],[Date]]), 2)</f>
        <v>Q4'24</v>
      </c>
      <c r="K2754" t="str">
        <f>VLOOKUP(Table1[[#This Row],[Store ID]],Table3[[Store ID]:[City]],4,FALSE)</f>
        <v>Nashville</v>
      </c>
      <c r="L2754" t="str">
        <f>VLOOKUP(Table1[[#This Row],[Product Code]],Table4[[Product Code]:[Brand]],5,FALSE)</f>
        <v>Samsung</v>
      </c>
      <c r="M2754" t="str">
        <f>VLOOKUP(Table1[[#This Row],[Product Code]],Table4[[Product Code]:[Product Category]],3,FALSE)</f>
        <v>Gaming Consoles</v>
      </c>
      <c r="N2754" t="str">
        <f>_xlfn.XLOOKUP(Table1[[#This Row],[Product Code]],Table4[Product Code],Table4[Subcategory])</f>
        <v>VR Headsets</v>
      </c>
    </row>
    <row r="2755" spans="2:14" x14ac:dyDescent="0.3">
      <c r="B2755" s="26" t="s">
        <v>14</v>
      </c>
      <c r="C2755" s="26" t="str">
        <f>IF(_xlfn.XLOOKUP(TRIM(Table1[[#This Row],[Store ID]]), 'Stores Details'!B2757:B2776, 'Stores Details'!G2757:G2776, "") = "Inactive", "Yes", "No")</f>
        <v>No</v>
      </c>
      <c r="D2755" s="14" t="s">
        <v>67</v>
      </c>
      <c r="E2755" s="51">
        <v>45151</v>
      </c>
      <c r="F2755" s="14">
        <v>11</v>
      </c>
      <c r="G2755" s="17">
        <v>11588.28</v>
      </c>
      <c r="H2755" s="27">
        <v>6888.86</v>
      </c>
      <c r="I2755">
        <f>YEAR(Table1[[#This Row],[Date]])</f>
        <v>2023</v>
      </c>
      <c r="J2755" t="str">
        <f>"Q" &amp; ROUNDUP(MONTH(Table1[[#This Row],[Date]])/3, 0) &amp; "'" &amp; RIGHT(YEAR(Table1[[#This Row],[Date]]), 2)</f>
        <v>Q3'23</v>
      </c>
      <c r="K2755" t="str">
        <f>VLOOKUP(Table1[[#This Row],[Store ID]],Table3[[Store ID]:[City]],4,FALSE)</f>
        <v>Los Angeles</v>
      </c>
      <c r="L2755" t="str">
        <f>VLOOKUP(Table1[[#This Row],[Product Code]],Table4[[Product Code]:[Brand]],5,FALSE)</f>
        <v>VoltEdge</v>
      </c>
      <c r="M2755" t="str">
        <f>VLOOKUP(Table1[[#This Row],[Product Code]],Table4[[Product Code]:[Product Category]],3,FALSE)</f>
        <v>Accessories</v>
      </c>
      <c r="N2755" t="str">
        <f>_xlfn.XLOOKUP(Table1[[#This Row],[Product Code]],Table4[Product Code],Table4[Subcategory])</f>
        <v>Keyboards</v>
      </c>
    </row>
    <row r="2756" spans="2:14" x14ac:dyDescent="0.3">
      <c r="B2756" s="26" t="s">
        <v>20</v>
      </c>
      <c r="C2756" s="26" t="str">
        <f>IF(_xlfn.XLOOKUP(TRIM(Table1[[#This Row],[Store ID]]), 'Stores Details'!B2758:B2777, 'Stores Details'!G2758:G2777, "") = "Inactive", "Yes", "No")</f>
        <v>No</v>
      </c>
      <c r="D2756" s="14" t="s">
        <v>33</v>
      </c>
      <c r="E2756" s="51">
        <v>45505</v>
      </c>
      <c r="F2756" s="14">
        <v>20</v>
      </c>
      <c r="G2756" s="17">
        <v>4732.2000000000007</v>
      </c>
      <c r="H2756" s="27">
        <v>3663.3999999999996</v>
      </c>
      <c r="I2756">
        <f>YEAR(Table1[[#This Row],[Date]])</f>
        <v>2024</v>
      </c>
      <c r="J2756" t="str">
        <f>"Q" &amp; ROUNDUP(MONTH(Table1[[#This Row],[Date]])/3, 0) &amp; "'" &amp; RIGHT(YEAR(Table1[[#This Row],[Date]]), 2)</f>
        <v>Q3'24</v>
      </c>
      <c r="K2756" t="str">
        <f>VLOOKUP(Table1[[#This Row],[Store ID]],Table3[[Store ID]:[City]],4,FALSE)</f>
        <v>Denver</v>
      </c>
      <c r="L2756" t="str">
        <f>VLOOKUP(Table1[[#This Row],[Product Code]],Table4[[Product Code]:[Brand]],5,FALSE)</f>
        <v>VoltEdge</v>
      </c>
      <c r="M2756" t="str">
        <f>VLOOKUP(Table1[[#This Row],[Product Code]],Table4[[Product Code]:[Product Category]],3,FALSE)</f>
        <v>Headphones</v>
      </c>
      <c r="N2756" t="str">
        <f>_xlfn.XLOOKUP(Table1[[#This Row],[Product Code]],Table4[Product Code],Table4[Subcategory])</f>
        <v>Wired Headphones</v>
      </c>
    </row>
    <row r="2757" spans="2:14" x14ac:dyDescent="0.3">
      <c r="B2757" s="26" t="s">
        <v>14</v>
      </c>
      <c r="C2757" s="26" t="str">
        <f>IF(_xlfn.XLOOKUP(TRIM(Table1[[#This Row],[Store ID]]), 'Stores Details'!B2759:B2778, 'Stores Details'!G2759:G2778, "") = "Inactive", "Yes", "No")</f>
        <v>No</v>
      </c>
      <c r="D2757" s="14" t="s">
        <v>45</v>
      </c>
      <c r="E2757" s="51">
        <v>45536</v>
      </c>
      <c r="F2757" s="14">
        <v>17</v>
      </c>
      <c r="G2757" s="17">
        <v>11421.45</v>
      </c>
      <c r="H2757" s="27">
        <v>9020.0300000000007</v>
      </c>
      <c r="I2757">
        <f>YEAR(Table1[[#This Row],[Date]])</f>
        <v>2024</v>
      </c>
      <c r="J2757" t="str">
        <f>"Q" &amp; ROUNDUP(MONTH(Table1[[#This Row],[Date]])/3, 0) &amp; "'" &amp; RIGHT(YEAR(Table1[[#This Row],[Date]]), 2)</f>
        <v>Q3'24</v>
      </c>
      <c r="K2757" t="str">
        <f>VLOOKUP(Table1[[#This Row],[Store ID]],Table3[[Store ID]:[City]],4,FALSE)</f>
        <v>Los Angeles</v>
      </c>
      <c r="L2757" t="str">
        <f>VLOOKUP(Table1[[#This Row],[Product Code]],Table4[[Product Code]:[Brand]],5,FALSE)</f>
        <v>VoltEdge</v>
      </c>
      <c r="M2757" t="str">
        <f>VLOOKUP(Table1[[#This Row],[Product Code]],Table4[[Product Code]:[Product Category]],3,FALSE)</f>
        <v>Accessories</v>
      </c>
      <c r="N2757" t="str">
        <f>_xlfn.XLOOKUP(Table1[[#This Row],[Product Code]],Table4[Product Code],Table4[Subcategory])</f>
        <v>Chargers</v>
      </c>
    </row>
    <row r="2758" spans="2:14" x14ac:dyDescent="0.3">
      <c r="B2758" s="26" t="s">
        <v>28</v>
      </c>
      <c r="C2758" s="26" t="str">
        <f>IF(_xlfn.XLOOKUP(TRIM(Table1[[#This Row],[Store ID]]), 'Stores Details'!B2760:B2779, 'Stores Details'!G2760:G2779, "") = "Inactive", "Yes", "No")</f>
        <v>No</v>
      </c>
      <c r="D2758" s="14" t="s">
        <v>57</v>
      </c>
      <c r="E2758" s="51">
        <v>45040</v>
      </c>
      <c r="F2758" s="14">
        <v>10</v>
      </c>
      <c r="G2758" s="17">
        <v>8834.9</v>
      </c>
      <c r="H2758" s="27">
        <v>6160.9000000000005</v>
      </c>
      <c r="I2758">
        <f>YEAR(Table1[[#This Row],[Date]])</f>
        <v>2023</v>
      </c>
      <c r="J2758" t="str">
        <f>"Q" &amp; ROUNDUP(MONTH(Table1[[#This Row],[Date]])/3, 0) &amp; "'" &amp; RIGHT(YEAR(Table1[[#This Row],[Date]]), 2)</f>
        <v>Q2'23</v>
      </c>
      <c r="K2758" t="str">
        <f>VLOOKUP(Table1[[#This Row],[Store ID]],Table3[[Store ID]:[City]],4,FALSE)</f>
        <v>Portland</v>
      </c>
      <c r="L2758" t="str">
        <f>VLOOKUP(Table1[[#This Row],[Product Code]],Table4[[Product Code]:[Brand]],5,FALSE)</f>
        <v>Bose</v>
      </c>
      <c r="M2758" t="str">
        <f>VLOOKUP(Table1[[#This Row],[Product Code]],Table4[[Product Code]:[Product Category]],3,FALSE)</f>
        <v>Headphones</v>
      </c>
      <c r="N2758" t="str">
        <f>_xlfn.XLOOKUP(Table1[[#This Row],[Product Code]],Table4[Product Code],Table4[Subcategory])</f>
        <v>Noise-Canceling Over-Ear</v>
      </c>
    </row>
    <row r="2759" spans="2:14" x14ac:dyDescent="0.3">
      <c r="B2759" s="26" t="s">
        <v>25</v>
      </c>
      <c r="C2759" s="26" t="str">
        <f>IF(_xlfn.XLOOKUP(TRIM(Table1[[#This Row],[Store ID]]), 'Stores Details'!B2761:B2780, 'Stores Details'!G2761:G2780, "") = "Inactive", "Yes", "No")</f>
        <v>No</v>
      </c>
      <c r="D2759" s="14" t="s">
        <v>47</v>
      </c>
      <c r="E2759" s="51">
        <v>45333</v>
      </c>
      <c r="F2759" s="14">
        <v>11</v>
      </c>
      <c r="G2759" s="17">
        <v>14643.53</v>
      </c>
      <c r="H2759" s="27">
        <v>9137.8100000000013</v>
      </c>
      <c r="I2759">
        <f>YEAR(Table1[[#This Row],[Date]])</f>
        <v>2024</v>
      </c>
      <c r="J2759" t="str">
        <f>"Q" &amp; ROUNDUP(MONTH(Table1[[#This Row],[Date]])/3, 0) &amp; "'" &amp; RIGHT(YEAR(Table1[[#This Row],[Date]]), 2)</f>
        <v>Q1'24</v>
      </c>
      <c r="K2759" t="str">
        <f>VLOOKUP(Table1[[#This Row],[Store ID]],Table3[[Store ID]:[City]],4,FALSE)</f>
        <v>Dallas</v>
      </c>
      <c r="L2759" t="str">
        <f>VLOOKUP(Table1[[#This Row],[Product Code]],Table4[[Product Code]:[Brand]],5,FALSE)</f>
        <v>Sony</v>
      </c>
      <c r="M2759" t="str">
        <f>VLOOKUP(Table1[[#This Row],[Product Code]],Table4[[Product Code]:[Product Category]],3,FALSE)</f>
        <v>Accessories</v>
      </c>
      <c r="N2759" t="str">
        <f>_xlfn.XLOOKUP(Table1[[#This Row],[Product Code]],Table4[Product Code],Table4[Subcategory])</f>
        <v>Keyboards</v>
      </c>
    </row>
    <row r="2760" spans="2:14" x14ac:dyDescent="0.3">
      <c r="B2760" s="26" t="s">
        <v>25</v>
      </c>
      <c r="C2760" s="26" t="str">
        <f>IF(_xlfn.XLOOKUP(TRIM(Table1[[#This Row],[Store ID]]), 'Stores Details'!B2762:B2781, 'Stores Details'!G2762:G2781, "") = "Inactive", "Yes", "No")</f>
        <v>No</v>
      </c>
      <c r="D2760" s="14" t="s">
        <v>45</v>
      </c>
      <c r="E2760" s="51">
        <v>45654</v>
      </c>
      <c r="F2760" s="14">
        <v>36</v>
      </c>
      <c r="G2760" s="17">
        <v>24186.600000000002</v>
      </c>
      <c r="H2760" s="27">
        <v>19101.240000000002</v>
      </c>
      <c r="I2760">
        <f>YEAR(Table1[[#This Row],[Date]])</f>
        <v>2024</v>
      </c>
      <c r="J2760" t="str">
        <f>"Q" &amp; ROUNDUP(MONTH(Table1[[#This Row],[Date]])/3, 0) &amp; "'" &amp; RIGHT(YEAR(Table1[[#This Row],[Date]]), 2)</f>
        <v>Q4'24</v>
      </c>
      <c r="K2760" t="str">
        <f>VLOOKUP(Table1[[#This Row],[Store ID]],Table3[[Store ID]:[City]],4,FALSE)</f>
        <v>Dallas</v>
      </c>
      <c r="L2760" t="str">
        <f>VLOOKUP(Table1[[#This Row],[Product Code]],Table4[[Product Code]:[Brand]],5,FALSE)</f>
        <v>VoltEdge</v>
      </c>
      <c r="M2760" t="str">
        <f>VLOOKUP(Table1[[#This Row],[Product Code]],Table4[[Product Code]:[Product Category]],3,FALSE)</f>
        <v>Accessories</v>
      </c>
      <c r="N2760" t="str">
        <f>_xlfn.XLOOKUP(Table1[[#This Row],[Product Code]],Table4[Product Code],Table4[Subcategory])</f>
        <v>Chargers</v>
      </c>
    </row>
    <row r="2761" spans="2:14" x14ac:dyDescent="0.3">
      <c r="B2761" s="26" t="s">
        <v>30</v>
      </c>
      <c r="C2761" s="26" t="str">
        <f>IF(_xlfn.XLOOKUP(TRIM(Table1[[#This Row],[Store ID]]), 'Stores Details'!B2763:B2782, 'Stores Details'!G2763:G2782, "") = "Inactive", "Yes", "No")</f>
        <v>No</v>
      </c>
      <c r="D2761" s="14" t="s">
        <v>77</v>
      </c>
      <c r="E2761" s="51">
        <v>45060</v>
      </c>
      <c r="F2761" s="14">
        <v>5</v>
      </c>
      <c r="G2761" s="17">
        <v>4825.2999999999993</v>
      </c>
      <c r="H2761" s="27">
        <v>3776.5</v>
      </c>
      <c r="I2761">
        <f>YEAR(Table1[[#This Row],[Date]])</f>
        <v>2023</v>
      </c>
      <c r="J2761" t="str">
        <f>"Q" &amp; ROUNDUP(MONTH(Table1[[#This Row],[Date]])/3, 0) &amp; "'" &amp; RIGHT(YEAR(Table1[[#This Row],[Date]]), 2)</f>
        <v>Q2'23</v>
      </c>
      <c r="K2761" t="str">
        <f>VLOOKUP(Table1[[#This Row],[Store ID]],Table3[[Store ID]:[City]],4,FALSE)</f>
        <v>Nashville</v>
      </c>
      <c r="L2761" t="str">
        <f>VLOOKUP(Table1[[#This Row],[Product Code]],Table4[[Product Code]:[Brand]],5,FALSE)</f>
        <v>VoltEdge</v>
      </c>
      <c r="M2761" t="str">
        <f>VLOOKUP(Table1[[#This Row],[Product Code]],Table4[[Product Code]:[Product Category]],3,FALSE)</f>
        <v>Headphones</v>
      </c>
      <c r="N2761" t="str">
        <f>_xlfn.XLOOKUP(Table1[[#This Row],[Product Code]],Table4[Product Code],Table4[Subcategory])</f>
        <v>Wireless Earbuds</v>
      </c>
    </row>
    <row r="2762" spans="2:14" x14ac:dyDescent="0.3">
      <c r="B2762" s="26" t="s">
        <v>17</v>
      </c>
      <c r="C2762" s="26" t="str">
        <f>IF(_xlfn.XLOOKUP(TRIM(Table1[[#This Row],[Store ID]]), 'Stores Details'!B2764:B2783, 'Stores Details'!G2764:G2783, "") = "Inactive", "Yes", "No")</f>
        <v>No</v>
      </c>
      <c r="D2762" s="14" t="s">
        <v>41</v>
      </c>
      <c r="E2762" s="51">
        <v>45491</v>
      </c>
      <c r="F2762" s="14">
        <v>18</v>
      </c>
      <c r="G2762" s="17">
        <v>8652.6</v>
      </c>
      <c r="H2762" s="27">
        <v>5434.92</v>
      </c>
      <c r="I2762">
        <f>YEAR(Table1[[#This Row],[Date]])</f>
        <v>2024</v>
      </c>
      <c r="J2762" t="str">
        <f>"Q" &amp; ROUNDUP(MONTH(Table1[[#This Row],[Date]])/3, 0) &amp; "'" &amp; RIGHT(YEAR(Table1[[#This Row],[Date]]), 2)</f>
        <v>Q3'24</v>
      </c>
      <c r="K2762" t="str">
        <f>VLOOKUP(Table1[[#This Row],[Store ID]],Table3[[Store ID]:[City]],4,FALSE)</f>
        <v>Richmond</v>
      </c>
      <c r="L2762" t="str">
        <f>VLOOKUP(Table1[[#This Row],[Product Code]],Table4[[Product Code]:[Brand]],5,FALSE)</f>
        <v>VoltEdge</v>
      </c>
      <c r="M2762" t="str">
        <f>VLOOKUP(Table1[[#This Row],[Product Code]],Table4[[Product Code]:[Product Category]],3,FALSE)</f>
        <v>Laptops</v>
      </c>
      <c r="N2762" t="str">
        <f>_xlfn.XLOOKUP(Table1[[#This Row],[Product Code]],Table4[Product Code],Table4[Subcategory])</f>
        <v>Gaming Laptops</v>
      </c>
    </row>
    <row r="2763" spans="2:14" x14ac:dyDescent="0.3">
      <c r="B2763" s="26" t="s">
        <v>25</v>
      </c>
      <c r="C2763" s="26" t="str">
        <f>IF(_xlfn.XLOOKUP(TRIM(Table1[[#This Row],[Store ID]]), 'Stores Details'!B2765:B2784, 'Stores Details'!G2765:G2784, "") = "Inactive", "Yes", "No")</f>
        <v>No</v>
      </c>
      <c r="D2763" s="14" t="s">
        <v>75</v>
      </c>
      <c r="E2763" s="51">
        <v>45443</v>
      </c>
      <c r="F2763" s="14">
        <v>6</v>
      </c>
      <c r="G2763" s="17">
        <v>978.30000000000007</v>
      </c>
      <c r="H2763" s="27">
        <v>756.66</v>
      </c>
      <c r="I2763">
        <f>YEAR(Table1[[#This Row],[Date]])</f>
        <v>2024</v>
      </c>
      <c r="J2763" t="str">
        <f>"Q" &amp; ROUNDUP(MONTH(Table1[[#This Row],[Date]])/3, 0) &amp; "'" &amp; RIGHT(YEAR(Table1[[#This Row],[Date]]), 2)</f>
        <v>Q2'24</v>
      </c>
      <c r="K2763" t="str">
        <f>VLOOKUP(Table1[[#This Row],[Store ID]],Table3[[Store ID]:[City]],4,FALSE)</f>
        <v>Dallas</v>
      </c>
      <c r="L2763" t="str">
        <f>VLOOKUP(Table1[[#This Row],[Product Code]],Table4[[Product Code]:[Brand]],5,FALSE)</f>
        <v>VoltEdge</v>
      </c>
      <c r="M2763" t="str">
        <f>VLOOKUP(Table1[[#This Row],[Product Code]],Table4[[Product Code]:[Product Category]],3,FALSE)</f>
        <v>Accessories</v>
      </c>
      <c r="N2763" t="str">
        <f>_xlfn.XLOOKUP(Table1[[#This Row],[Product Code]],Table4[Product Code],Table4[Subcategory])</f>
        <v>Keyboards</v>
      </c>
    </row>
    <row r="2764" spans="2:14" x14ac:dyDescent="0.3">
      <c r="B2764" s="26" t="s">
        <v>14</v>
      </c>
      <c r="C2764" s="26" t="str">
        <f>IF(_xlfn.XLOOKUP(TRIM(Table1[[#This Row],[Store ID]]), 'Stores Details'!B2766:B2785, 'Stores Details'!G2766:G2785, "") = "Inactive", "Yes", "No")</f>
        <v>No</v>
      </c>
      <c r="D2764" s="14" t="s">
        <v>78</v>
      </c>
      <c r="E2764" s="51">
        <v>44927</v>
      </c>
      <c r="F2764" s="14">
        <v>36</v>
      </c>
      <c r="G2764" s="17">
        <v>4829.4000000000005</v>
      </c>
      <c r="H2764" s="27">
        <v>3989.5199999999995</v>
      </c>
      <c r="I2764">
        <f>YEAR(Table1[[#This Row],[Date]])</f>
        <v>2023</v>
      </c>
      <c r="J2764" t="str">
        <f>"Q" &amp; ROUNDUP(MONTH(Table1[[#This Row],[Date]])/3, 0) &amp; "'" &amp; RIGHT(YEAR(Table1[[#This Row],[Date]]), 2)</f>
        <v>Q1'23</v>
      </c>
      <c r="K2764" t="str">
        <f>VLOOKUP(Table1[[#This Row],[Store ID]],Table3[[Store ID]:[City]],4,FALSE)</f>
        <v>Los Angeles</v>
      </c>
      <c r="L2764" t="str">
        <f>VLOOKUP(Table1[[#This Row],[Product Code]],Table4[[Product Code]:[Brand]],5,FALSE)</f>
        <v>VoltEdge</v>
      </c>
      <c r="M2764" t="str">
        <f>VLOOKUP(Table1[[#This Row],[Product Code]],Table4[[Product Code]:[Product Category]],3,FALSE)</f>
        <v>Accessories</v>
      </c>
      <c r="N2764" t="str">
        <f>_xlfn.XLOOKUP(Table1[[#This Row],[Product Code]],Table4[Product Code],Table4[Subcategory])</f>
        <v>Laptop Sleeves</v>
      </c>
    </row>
    <row r="2765" spans="2:14" x14ac:dyDescent="0.3">
      <c r="B2765" s="26" t="s">
        <v>18</v>
      </c>
      <c r="C2765" s="26" t="str">
        <f>IF(_xlfn.XLOOKUP(TRIM(Table1[[#This Row],[Store ID]]), 'Stores Details'!B2767:B2786, 'Stores Details'!G2767:G2786, "") = "Inactive", "Yes", "No")</f>
        <v>No</v>
      </c>
      <c r="D2765" s="14" t="s">
        <v>41</v>
      </c>
      <c r="E2765" s="51">
        <v>45332</v>
      </c>
      <c r="F2765" s="14">
        <v>23</v>
      </c>
      <c r="G2765" s="17">
        <v>11056.1</v>
      </c>
      <c r="H2765" s="27">
        <v>6944.62</v>
      </c>
      <c r="I2765">
        <f>YEAR(Table1[[#This Row],[Date]])</f>
        <v>2024</v>
      </c>
      <c r="J2765" t="str">
        <f>"Q" &amp; ROUNDUP(MONTH(Table1[[#This Row],[Date]])/3, 0) &amp; "'" &amp; RIGHT(YEAR(Table1[[#This Row],[Date]]), 2)</f>
        <v>Q1'24</v>
      </c>
      <c r="K2765" t="str">
        <f>VLOOKUP(Table1[[#This Row],[Store ID]],Table3[[Store ID]:[City]],4,FALSE)</f>
        <v>Minneapolis</v>
      </c>
      <c r="L2765" t="str">
        <f>VLOOKUP(Table1[[#This Row],[Product Code]],Table4[[Product Code]:[Brand]],5,FALSE)</f>
        <v>VoltEdge</v>
      </c>
      <c r="M2765" t="str">
        <f>VLOOKUP(Table1[[#This Row],[Product Code]],Table4[[Product Code]:[Product Category]],3,FALSE)</f>
        <v>Laptops</v>
      </c>
      <c r="N2765" t="str">
        <f>_xlfn.XLOOKUP(Table1[[#This Row],[Product Code]],Table4[Product Code],Table4[Subcategory])</f>
        <v>Gaming Laptops</v>
      </c>
    </row>
    <row r="2766" spans="2:14" x14ac:dyDescent="0.3">
      <c r="B2766" s="26" t="s">
        <v>22</v>
      </c>
      <c r="C2766" s="26" t="str">
        <f>IF(_xlfn.XLOOKUP(TRIM(Table1[[#This Row],[Store ID]]), 'Stores Details'!B2768:B2787, 'Stores Details'!G2768:G2787, "") = "Inactive", "Yes", "No")</f>
        <v>No</v>
      </c>
      <c r="D2766" s="14" t="s">
        <v>63</v>
      </c>
      <c r="E2766" s="51">
        <v>45517</v>
      </c>
      <c r="F2766" s="14">
        <v>7</v>
      </c>
      <c r="G2766" s="17">
        <v>2323.16</v>
      </c>
      <c r="H2766" s="27">
        <v>1383.97</v>
      </c>
      <c r="I2766">
        <f>YEAR(Table1[[#This Row],[Date]])</f>
        <v>2024</v>
      </c>
      <c r="J2766" t="str">
        <f>"Q" &amp; ROUNDUP(MONTH(Table1[[#This Row],[Date]])/3, 0) &amp; "'" &amp; RIGHT(YEAR(Table1[[#This Row],[Date]]), 2)</f>
        <v>Q3'24</v>
      </c>
      <c r="K2766" t="str">
        <f>VLOOKUP(Table1[[#This Row],[Store ID]],Table3[[Store ID]:[City]],4,FALSE)</f>
        <v>Detroit</v>
      </c>
      <c r="L2766" t="str">
        <f>VLOOKUP(Table1[[#This Row],[Product Code]],Table4[[Product Code]:[Brand]],5,FALSE)</f>
        <v>Samsung</v>
      </c>
      <c r="M2766" t="str">
        <f>VLOOKUP(Table1[[#This Row],[Product Code]],Table4[[Product Code]:[Product Category]],3,FALSE)</f>
        <v>Laptops</v>
      </c>
      <c r="N2766" t="str">
        <f>_xlfn.XLOOKUP(Table1[[#This Row],[Product Code]],Table4[Product Code],Table4[Subcategory])</f>
        <v>Gaming Laptops</v>
      </c>
    </row>
    <row r="2767" spans="2:14" x14ac:dyDescent="0.3">
      <c r="B2767" s="26" t="s">
        <v>27</v>
      </c>
      <c r="C2767" s="26" t="str">
        <f>IF(_xlfn.XLOOKUP(TRIM(Table1[[#This Row],[Store ID]]), 'Stores Details'!B2769:B2788, 'Stores Details'!G2769:G2788, "") = "Inactive", "Yes", "No")</f>
        <v>No</v>
      </c>
      <c r="D2767" s="14" t="s">
        <v>72</v>
      </c>
      <c r="E2767" s="51">
        <v>45115</v>
      </c>
      <c r="F2767" s="14">
        <v>17</v>
      </c>
      <c r="G2767" s="17">
        <v>9120.16</v>
      </c>
      <c r="H2767" s="27">
        <v>6647.5099999999993</v>
      </c>
      <c r="I2767">
        <f>YEAR(Table1[[#This Row],[Date]])</f>
        <v>2023</v>
      </c>
      <c r="J2767" t="str">
        <f>"Q" &amp; ROUNDUP(MONTH(Table1[[#This Row],[Date]])/3, 0) &amp; "'" &amp; RIGHT(YEAR(Table1[[#This Row],[Date]]), 2)</f>
        <v>Q3'23</v>
      </c>
      <c r="K2767" t="str">
        <f>VLOOKUP(Table1[[#This Row],[Store ID]],Table3[[Store ID]:[City]],4,FALSE)</f>
        <v>New York</v>
      </c>
      <c r="L2767" t="str">
        <f>VLOOKUP(Table1[[#This Row],[Product Code]],Table4[[Product Code]:[Brand]],5,FALSE)</f>
        <v>VoltEdge</v>
      </c>
      <c r="M2767" t="str">
        <f>VLOOKUP(Table1[[#This Row],[Product Code]],Table4[[Product Code]:[Product Category]],3,FALSE)</f>
        <v>Gaming Consoles</v>
      </c>
      <c r="N2767" t="str">
        <f>_xlfn.XLOOKUP(Table1[[#This Row],[Product Code]],Table4[Product Code],Table4[Subcategory])</f>
        <v>Game Consoles</v>
      </c>
    </row>
    <row r="2768" spans="2:14" x14ac:dyDescent="0.3">
      <c r="B2768" s="26" t="s">
        <v>14</v>
      </c>
      <c r="C2768" s="26" t="str">
        <f>IF(_xlfn.XLOOKUP(TRIM(Table1[[#This Row],[Store ID]]), 'Stores Details'!B2770:B2789, 'Stores Details'!G2770:G2789, "") = "Inactive", "Yes", "No")</f>
        <v>No</v>
      </c>
      <c r="D2768" s="14" t="s">
        <v>79</v>
      </c>
      <c r="E2768" s="51">
        <v>44960</v>
      </c>
      <c r="F2768" s="14">
        <v>23</v>
      </c>
      <c r="G2768" s="17">
        <v>20428.830000000002</v>
      </c>
      <c r="H2768" s="27">
        <v>16616.350000000002</v>
      </c>
      <c r="I2768">
        <f>YEAR(Table1[[#This Row],[Date]])</f>
        <v>2023</v>
      </c>
      <c r="J2768" t="str">
        <f>"Q" &amp; ROUNDUP(MONTH(Table1[[#This Row],[Date]])/3, 0) &amp; "'" &amp; RIGHT(YEAR(Table1[[#This Row],[Date]]), 2)</f>
        <v>Q1'23</v>
      </c>
      <c r="K2768" t="str">
        <f>VLOOKUP(Table1[[#This Row],[Store ID]],Table3[[Store ID]:[City]],4,FALSE)</f>
        <v>Los Angeles</v>
      </c>
      <c r="L2768" t="str">
        <f>VLOOKUP(Table1[[#This Row],[Product Code]],Table4[[Product Code]:[Brand]],5,FALSE)</f>
        <v>Sony</v>
      </c>
      <c r="M2768" t="str">
        <f>VLOOKUP(Table1[[#This Row],[Product Code]],Table4[[Product Code]:[Product Category]],3,FALSE)</f>
        <v>Accessories</v>
      </c>
      <c r="N2768" t="str">
        <f>_xlfn.XLOOKUP(Table1[[#This Row],[Product Code]],Table4[Product Code],Table4[Subcategory])</f>
        <v>Keyboards</v>
      </c>
    </row>
    <row r="2769" spans="2:14" x14ac:dyDescent="0.3">
      <c r="B2769" s="26" t="s">
        <v>22</v>
      </c>
      <c r="C2769" s="26" t="str">
        <f>IF(_xlfn.XLOOKUP(TRIM(Table1[[#This Row],[Store ID]]), 'Stores Details'!B2771:B2790, 'Stores Details'!G2771:G2790, "") = "Inactive", "Yes", "No")</f>
        <v>No</v>
      </c>
      <c r="D2769" s="14" t="s">
        <v>34</v>
      </c>
      <c r="E2769" s="51">
        <v>45521</v>
      </c>
      <c r="F2769" s="14">
        <v>2</v>
      </c>
      <c r="G2769" s="17">
        <v>646.29999999999995</v>
      </c>
      <c r="H2769" s="27">
        <v>399.72</v>
      </c>
      <c r="I2769">
        <f>YEAR(Table1[[#This Row],[Date]])</f>
        <v>2024</v>
      </c>
      <c r="J2769" t="str">
        <f>"Q" &amp; ROUNDUP(MONTH(Table1[[#This Row],[Date]])/3, 0) &amp; "'" &amp; RIGHT(YEAR(Table1[[#This Row],[Date]]), 2)</f>
        <v>Q3'24</v>
      </c>
      <c r="K2769" t="str">
        <f>VLOOKUP(Table1[[#This Row],[Store ID]],Table3[[Store ID]:[City]],4,FALSE)</f>
        <v>Detroit</v>
      </c>
      <c r="L2769" t="str">
        <f>VLOOKUP(Table1[[#This Row],[Product Code]],Table4[[Product Code]:[Brand]],5,FALSE)</f>
        <v>Samsung</v>
      </c>
      <c r="M2769" t="str">
        <f>VLOOKUP(Table1[[#This Row],[Product Code]],Table4[[Product Code]:[Product Category]],3,FALSE)</f>
        <v>Gaming Consoles</v>
      </c>
      <c r="N2769" t="str">
        <f>_xlfn.XLOOKUP(Table1[[#This Row],[Product Code]],Table4[Product Code],Table4[Subcategory])</f>
        <v>Game Consoles</v>
      </c>
    </row>
    <row r="2770" spans="2:14" x14ac:dyDescent="0.3">
      <c r="B2770" s="26" t="s">
        <v>14</v>
      </c>
      <c r="C2770" s="26" t="str">
        <f>IF(_xlfn.XLOOKUP(TRIM(Table1[[#This Row],[Store ID]]), 'Stores Details'!B2772:B2791, 'Stores Details'!G2772:G2791, "") = "Inactive", "Yes", "No")</f>
        <v>No</v>
      </c>
      <c r="D2770" s="14" t="s">
        <v>33</v>
      </c>
      <c r="E2770" s="51">
        <v>45530</v>
      </c>
      <c r="F2770" s="14">
        <v>3</v>
      </c>
      <c r="G2770" s="17">
        <v>709.83</v>
      </c>
      <c r="H2770" s="27">
        <v>549.51</v>
      </c>
      <c r="I2770">
        <f>YEAR(Table1[[#This Row],[Date]])</f>
        <v>2024</v>
      </c>
      <c r="J2770" t="str">
        <f>"Q" &amp; ROUNDUP(MONTH(Table1[[#This Row],[Date]])/3, 0) &amp; "'" &amp; RIGHT(YEAR(Table1[[#This Row],[Date]]), 2)</f>
        <v>Q3'24</v>
      </c>
      <c r="K2770" t="str">
        <f>VLOOKUP(Table1[[#This Row],[Store ID]],Table3[[Store ID]:[City]],4,FALSE)</f>
        <v>Los Angeles</v>
      </c>
      <c r="L2770" t="str">
        <f>VLOOKUP(Table1[[#This Row],[Product Code]],Table4[[Product Code]:[Brand]],5,FALSE)</f>
        <v>VoltEdge</v>
      </c>
      <c r="M2770" t="str">
        <f>VLOOKUP(Table1[[#This Row],[Product Code]],Table4[[Product Code]:[Product Category]],3,FALSE)</f>
        <v>Headphones</v>
      </c>
      <c r="N2770" t="str">
        <f>_xlfn.XLOOKUP(Table1[[#This Row],[Product Code]],Table4[Product Code],Table4[Subcategory])</f>
        <v>Wired Headphones</v>
      </c>
    </row>
    <row r="2771" spans="2:14" x14ac:dyDescent="0.3">
      <c r="B2771" s="26" t="s">
        <v>14</v>
      </c>
      <c r="C2771" s="26" t="str">
        <f>IF(_xlfn.XLOOKUP(TRIM(Table1[[#This Row],[Store ID]]), 'Stores Details'!B2773:B2792, 'Stores Details'!G2773:G2792, "") = "Inactive", "Yes", "No")</f>
        <v>No</v>
      </c>
      <c r="D2771" s="14" t="s">
        <v>59</v>
      </c>
      <c r="E2771" s="51">
        <v>45146</v>
      </c>
      <c r="F2771" s="14">
        <v>5</v>
      </c>
      <c r="G2771" s="17">
        <v>977.15000000000009</v>
      </c>
      <c r="H2771" s="27">
        <v>729.75</v>
      </c>
      <c r="I2771">
        <f>YEAR(Table1[[#This Row],[Date]])</f>
        <v>2023</v>
      </c>
      <c r="J2771" t="str">
        <f>"Q" &amp; ROUNDUP(MONTH(Table1[[#This Row],[Date]])/3, 0) &amp; "'" &amp; RIGHT(YEAR(Table1[[#This Row],[Date]]), 2)</f>
        <v>Q3'23</v>
      </c>
      <c r="K2771" t="str">
        <f>VLOOKUP(Table1[[#This Row],[Store ID]],Table3[[Store ID]:[City]],4,FALSE)</f>
        <v>Los Angeles</v>
      </c>
      <c r="L2771" t="str">
        <f>VLOOKUP(Table1[[#This Row],[Product Code]],Table4[[Product Code]:[Brand]],5,FALSE)</f>
        <v>ASUS</v>
      </c>
      <c r="M2771" t="str">
        <f>VLOOKUP(Table1[[#This Row],[Product Code]],Table4[[Product Code]:[Product Category]],3,FALSE)</f>
        <v>Headphones</v>
      </c>
      <c r="N2771" t="str">
        <f>_xlfn.XLOOKUP(Table1[[#This Row],[Product Code]],Table4[Product Code],Table4[Subcategory])</f>
        <v>Wireless Earbuds</v>
      </c>
    </row>
    <row r="2772" spans="2:14" x14ac:dyDescent="0.3">
      <c r="B2772" s="26" t="s">
        <v>16</v>
      </c>
      <c r="C2772" s="26" t="str">
        <f>IF(_xlfn.XLOOKUP(TRIM(Table1[[#This Row],[Store ID]]), 'Stores Details'!B2774:B2793, 'Stores Details'!G2774:G2793, "") = "Inactive", "Yes", "No")</f>
        <v>No</v>
      </c>
      <c r="D2772" s="14" t="s">
        <v>62</v>
      </c>
      <c r="E2772" s="51">
        <v>45245</v>
      </c>
      <c r="F2772" s="14">
        <v>22</v>
      </c>
      <c r="G2772" s="17">
        <v>14366</v>
      </c>
      <c r="H2772" s="27">
        <v>10761.3</v>
      </c>
      <c r="I2772">
        <f>YEAR(Table1[[#This Row],[Date]])</f>
        <v>2023</v>
      </c>
      <c r="J2772" t="str">
        <f>"Q" &amp; ROUNDUP(MONTH(Table1[[#This Row],[Date]])/3, 0) &amp; "'" &amp; RIGHT(YEAR(Table1[[#This Row],[Date]]), 2)</f>
        <v>Q4'23</v>
      </c>
      <c r="K2772" t="str">
        <f>VLOOKUP(Table1[[#This Row],[Store ID]],Table3[[Store ID]:[City]],4,FALSE)</f>
        <v>Chicago</v>
      </c>
      <c r="L2772" t="str">
        <f>VLOOKUP(Table1[[#This Row],[Product Code]],Table4[[Product Code]:[Brand]],5,FALSE)</f>
        <v>ASUS</v>
      </c>
      <c r="M2772" t="str">
        <f>VLOOKUP(Table1[[#This Row],[Product Code]],Table4[[Product Code]:[Product Category]],3,FALSE)</f>
        <v>Laptops</v>
      </c>
      <c r="N2772" t="str">
        <f>_xlfn.XLOOKUP(Table1[[#This Row],[Product Code]],Table4[Product Code],Table4[Subcategory])</f>
        <v>Gaming Laptops</v>
      </c>
    </row>
    <row r="2773" spans="2:14" x14ac:dyDescent="0.3">
      <c r="B2773" s="26" t="s">
        <v>17</v>
      </c>
      <c r="C2773" s="26" t="str">
        <f>IF(_xlfn.XLOOKUP(TRIM(Table1[[#This Row],[Store ID]]), 'Stores Details'!B2775:B2794, 'Stores Details'!G2775:G2794, "") = "Inactive", "Yes", "No")</f>
        <v>No</v>
      </c>
      <c r="D2773" s="14" t="s">
        <v>48</v>
      </c>
      <c r="E2773" s="51">
        <v>45653</v>
      </c>
      <c r="F2773" s="14">
        <v>31</v>
      </c>
      <c r="G2773" s="17">
        <v>25006.46</v>
      </c>
      <c r="H2773" s="27">
        <v>14912.24</v>
      </c>
      <c r="I2773">
        <f>YEAR(Table1[[#This Row],[Date]])</f>
        <v>2024</v>
      </c>
      <c r="J2773" t="str">
        <f>"Q" &amp; ROUNDUP(MONTH(Table1[[#This Row],[Date]])/3, 0) &amp; "'" &amp; RIGHT(YEAR(Table1[[#This Row],[Date]]), 2)</f>
        <v>Q4'24</v>
      </c>
      <c r="K2773" t="str">
        <f>VLOOKUP(Table1[[#This Row],[Store ID]],Table3[[Store ID]:[City]],4,FALSE)</f>
        <v>Richmond</v>
      </c>
      <c r="L2773" t="str">
        <f>VLOOKUP(Table1[[#This Row],[Product Code]],Table4[[Product Code]:[Brand]],5,FALSE)</f>
        <v>VoltEdge</v>
      </c>
      <c r="M2773" t="str">
        <f>VLOOKUP(Table1[[#This Row],[Product Code]],Table4[[Product Code]:[Product Category]],3,FALSE)</f>
        <v>Gaming Consoles</v>
      </c>
      <c r="N2773" t="str">
        <f>_xlfn.XLOOKUP(Table1[[#This Row],[Product Code]],Table4[Product Code],Table4[Subcategory])</f>
        <v>Game Consoles</v>
      </c>
    </row>
    <row r="2774" spans="2:14" x14ac:dyDescent="0.3">
      <c r="B2774" s="26" t="s">
        <v>28</v>
      </c>
      <c r="C2774" s="26" t="str">
        <f>IF(_xlfn.XLOOKUP(TRIM(Table1[[#This Row],[Store ID]]), 'Stores Details'!B2776:B2795, 'Stores Details'!G2776:G2795, "") = "Inactive", "Yes", "No")</f>
        <v>No</v>
      </c>
      <c r="D2774" s="14" t="s">
        <v>32</v>
      </c>
      <c r="E2774" s="51">
        <v>45486</v>
      </c>
      <c r="F2774" s="14">
        <v>9</v>
      </c>
      <c r="G2774" s="17">
        <v>1646.82</v>
      </c>
      <c r="H2774" s="27">
        <v>1251.0899999999999</v>
      </c>
      <c r="I2774">
        <f>YEAR(Table1[[#This Row],[Date]])</f>
        <v>2024</v>
      </c>
      <c r="J2774" t="str">
        <f>"Q" &amp; ROUNDUP(MONTH(Table1[[#This Row],[Date]])/3, 0) &amp; "'" &amp; RIGHT(YEAR(Table1[[#This Row],[Date]]), 2)</f>
        <v>Q3'24</v>
      </c>
      <c r="K2774" t="str">
        <f>VLOOKUP(Table1[[#This Row],[Store ID]],Table3[[Store ID]:[City]],4,FALSE)</f>
        <v>Portland</v>
      </c>
      <c r="L2774" t="str">
        <f>VLOOKUP(Table1[[#This Row],[Product Code]],Table4[[Product Code]:[Brand]],5,FALSE)</f>
        <v>Sony</v>
      </c>
      <c r="M2774" t="str">
        <f>VLOOKUP(Table1[[#This Row],[Product Code]],Table4[[Product Code]:[Product Category]],3,FALSE)</f>
        <v>Accessories</v>
      </c>
      <c r="N2774" t="str">
        <f>_xlfn.XLOOKUP(Table1[[#This Row],[Product Code]],Table4[Product Code],Table4[Subcategory])</f>
        <v>Chargers</v>
      </c>
    </row>
    <row r="2775" spans="2:14" x14ac:dyDescent="0.3">
      <c r="B2775" s="26" t="s">
        <v>16</v>
      </c>
      <c r="C2775" s="26" t="str">
        <f>IF(_xlfn.XLOOKUP(TRIM(Table1[[#This Row],[Store ID]]), 'Stores Details'!B2777:B2796, 'Stores Details'!G2777:G2796, "") = "Inactive", "Yes", "No")</f>
        <v>No</v>
      </c>
      <c r="D2775" s="14" t="s">
        <v>66</v>
      </c>
      <c r="E2775" s="51">
        <v>45215</v>
      </c>
      <c r="F2775" s="14">
        <v>39</v>
      </c>
      <c r="G2775" s="17">
        <v>15121.86</v>
      </c>
      <c r="H2775" s="27">
        <v>10117.380000000001</v>
      </c>
      <c r="I2775">
        <f>YEAR(Table1[[#This Row],[Date]])</f>
        <v>2023</v>
      </c>
      <c r="J2775" t="str">
        <f>"Q" &amp; ROUNDUP(MONTH(Table1[[#This Row],[Date]])/3, 0) &amp; "'" &amp; RIGHT(YEAR(Table1[[#This Row],[Date]]), 2)</f>
        <v>Q4'23</v>
      </c>
      <c r="K2775" t="str">
        <f>VLOOKUP(Table1[[#This Row],[Store ID]],Table3[[Store ID]:[City]],4,FALSE)</f>
        <v>Chicago</v>
      </c>
      <c r="L2775" t="str">
        <f>VLOOKUP(Table1[[#This Row],[Product Code]],Table4[[Product Code]:[Brand]],5,FALSE)</f>
        <v>HP</v>
      </c>
      <c r="M2775" t="str">
        <f>VLOOKUP(Table1[[#This Row],[Product Code]],Table4[[Product Code]:[Product Category]],3,FALSE)</f>
        <v>Accessories</v>
      </c>
      <c r="N2775" t="str">
        <f>_xlfn.XLOOKUP(Table1[[#This Row],[Product Code]],Table4[Product Code],Table4[Subcategory])</f>
        <v>Chargers</v>
      </c>
    </row>
    <row r="2776" spans="2:14" x14ac:dyDescent="0.3">
      <c r="B2776" s="26" t="s">
        <v>14</v>
      </c>
      <c r="C2776" s="26" t="str">
        <f>IF(_xlfn.XLOOKUP(TRIM(Table1[[#This Row],[Store ID]]), 'Stores Details'!B2778:B2797, 'Stores Details'!G2778:G2797, "") = "Inactive", "Yes", "No")</f>
        <v>No</v>
      </c>
      <c r="D2776" s="14" t="s">
        <v>48</v>
      </c>
      <c r="E2776" s="51">
        <v>45338</v>
      </c>
      <c r="F2776" s="14">
        <v>15</v>
      </c>
      <c r="G2776" s="17">
        <v>12099.9</v>
      </c>
      <c r="H2776" s="27">
        <v>7215.6</v>
      </c>
      <c r="I2776">
        <f>YEAR(Table1[[#This Row],[Date]])</f>
        <v>2024</v>
      </c>
      <c r="J2776" t="str">
        <f>"Q" &amp; ROUNDUP(MONTH(Table1[[#This Row],[Date]])/3, 0) &amp; "'" &amp; RIGHT(YEAR(Table1[[#This Row],[Date]]), 2)</f>
        <v>Q1'24</v>
      </c>
      <c r="K2776" t="str">
        <f>VLOOKUP(Table1[[#This Row],[Store ID]],Table3[[Store ID]:[City]],4,FALSE)</f>
        <v>Los Angeles</v>
      </c>
      <c r="L2776" t="str">
        <f>VLOOKUP(Table1[[#This Row],[Product Code]],Table4[[Product Code]:[Brand]],5,FALSE)</f>
        <v>VoltEdge</v>
      </c>
      <c r="M2776" t="str">
        <f>VLOOKUP(Table1[[#This Row],[Product Code]],Table4[[Product Code]:[Product Category]],3,FALSE)</f>
        <v>Gaming Consoles</v>
      </c>
      <c r="N2776" t="str">
        <f>_xlfn.XLOOKUP(Table1[[#This Row],[Product Code]],Table4[Product Code],Table4[Subcategory])</f>
        <v>Game Consoles</v>
      </c>
    </row>
    <row r="2777" spans="2:14" x14ac:dyDescent="0.3">
      <c r="B2777" s="26" t="s">
        <v>24</v>
      </c>
      <c r="C2777" s="26" t="str">
        <f>IF(_xlfn.XLOOKUP(TRIM(Table1[[#This Row],[Store ID]]), 'Stores Details'!B2779:B2798, 'Stores Details'!G2779:G2798, "") = "Inactive", "Yes", "No")</f>
        <v>No</v>
      </c>
      <c r="D2777" s="14" t="s">
        <v>35</v>
      </c>
      <c r="E2777" s="51">
        <v>45330</v>
      </c>
      <c r="F2777" s="14">
        <v>13</v>
      </c>
      <c r="G2777" s="17">
        <v>5189.08</v>
      </c>
      <c r="H2777" s="27">
        <v>3921.3199999999997</v>
      </c>
      <c r="I2777">
        <f>YEAR(Table1[[#This Row],[Date]])</f>
        <v>2024</v>
      </c>
      <c r="J2777" t="str">
        <f>"Q" &amp; ROUNDUP(MONTH(Table1[[#This Row],[Date]])/3, 0) &amp; "'" &amp; RIGHT(YEAR(Table1[[#This Row],[Date]]), 2)</f>
        <v>Q1'24</v>
      </c>
      <c r="K2777" t="str">
        <f>VLOOKUP(Table1[[#This Row],[Store ID]],Table3[[Store ID]:[City]],4,FALSE)</f>
        <v>Atlanta</v>
      </c>
      <c r="L2777" t="str">
        <f>VLOOKUP(Table1[[#This Row],[Product Code]],Table4[[Product Code]:[Brand]],5,FALSE)</f>
        <v>Dell</v>
      </c>
      <c r="M2777" t="str">
        <f>VLOOKUP(Table1[[#This Row],[Product Code]],Table4[[Product Code]:[Product Category]],3,FALSE)</f>
        <v>Smart Gadgets</v>
      </c>
      <c r="N2777" t="str">
        <f>_xlfn.XLOOKUP(Table1[[#This Row],[Product Code]],Table4[Product Code],Table4[Subcategory])</f>
        <v>Streaming Devices</v>
      </c>
    </row>
    <row r="2778" spans="2:14" x14ac:dyDescent="0.3">
      <c r="B2778" s="26" t="s">
        <v>25</v>
      </c>
      <c r="C2778" s="26" t="str">
        <f>IF(_xlfn.XLOOKUP(TRIM(Table1[[#This Row],[Store ID]]), 'Stores Details'!B2780:B2799, 'Stores Details'!G2780:G2799, "") = "Inactive", "Yes", "No")</f>
        <v>No</v>
      </c>
      <c r="D2778" s="14" t="s">
        <v>51</v>
      </c>
      <c r="E2778" s="51">
        <v>45063</v>
      </c>
      <c r="F2778" s="14">
        <v>22</v>
      </c>
      <c r="G2778" s="17">
        <v>6320.6</v>
      </c>
      <c r="H2778" s="27">
        <v>5118.74</v>
      </c>
      <c r="I2778">
        <f>YEAR(Table1[[#This Row],[Date]])</f>
        <v>2023</v>
      </c>
      <c r="J2778" t="str">
        <f>"Q" &amp; ROUNDUP(MONTH(Table1[[#This Row],[Date]])/3, 0) &amp; "'" &amp; RIGHT(YEAR(Table1[[#This Row],[Date]]), 2)</f>
        <v>Q2'23</v>
      </c>
      <c r="K2778" t="str">
        <f>VLOOKUP(Table1[[#This Row],[Store ID]],Table3[[Store ID]:[City]],4,FALSE)</f>
        <v>Dallas</v>
      </c>
      <c r="L2778" t="str">
        <f>VLOOKUP(Table1[[#This Row],[Product Code]],Table4[[Product Code]:[Brand]],5,FALSE)</f>
        <v>Samsung</v>
      </c>
      <c r="M2778" t="str">
        <f>VLOOKUP(Table1[[#This Row],[Product Code]],Table4[[Product Code]:[Product Category]],3,FALSE)</f>
        <v>Accessories</v>
      </c>
      <c r="N2778" t="str">
        <f>_xlfn.XLOOKUP(Table1[[#This Row],[Product Code]],Table4[Product Code],Table4[Subcategory])</f>
        <v>Mice</v>
      </c>
    </row>
    <row r="2779" spans="2:14" x14ac:dyDescent="0.3">
      <c r="B2779" s="26" t="s">
        <v>17</v>
      </c>
      <c r="C2779" s="26" t="str">
        <f>IF(_xlfn.XLOOKUP(TRIM(Table1[[#This Row],[Store ID]]), 'Stores Details'!B2781:B2800, 'Stores Details'!G2781:G2800, "") = "Inactive", "Yes", "No")</f>
        <v>No</v>
      </c>
      <c r="D2779" s="14" t="s">
        <v>15</v>
      </c>
      <c r="E2779" s="51">
        <v>45335</v>
      </c>
      <c r="F2779" s="14">
        <v>18</v>
      </c>
      <c r="G2779" s="17">
        <v>10123.379999999999</v>
      </c>
      <c r="H2779" s="27">
        <v>7729.74</v>
      </c>
      <c r="I2779">
        <f>YEAR(Table1[[#This Row],[Date]])</f>
        <v>2024</v>
      </c>
      <c r="J2779" t="str">
        <f>"Q" &amp; ROUNDUP(MONTH(Table1[[#This Row],[Date]])/3, 0) &amp; "'" &amp; RIGHT(YEAR(Table1[[#This Row],[Date]]), 2)</f>
        <v>Q1'24</v>
      </c>
      <c r="K2779" t="str">
        <f>VLOOKUP(Table1[[#This Row],[Store ID]],Table3[[Store ID]:[City]],4,FALSE)</f>
        <v>Richmond</v>
      </c>
      <c r="L2779" t="str">
        <f>VLOOKUP(Table1[[#This Row],[Product Code]],Table4[[Product Code]:[Brand]],5,FALSE)</f>
        <v>Bose</v>
      </c>
      <c r="M2779" t="str">
        <f>VLOOKUP(Table1[[#This Row],[Product Code]],Table4[[Product Code]:[Product Category]],3,FALSE)</f>
        <v>Accessories</v>
      </c>
      <c r="N2779" t="str">
        <f>_xlfn.XLOOKUP(Table1[[#This Row],[Product Code]],Table4[Product Code],Table4[Subcategory])</f>
        <v>Mice</v>
      </c>
    </row>
    <row r="2780" spans="2:14" x14ac:dyDescent="0.3">
      <c r="B2780" s="26" t="s">
        <v>20</v>
      </c>
      <c r="C2780" s="26" t="str">
        <f>IF(_xlfn.XLOOKUP(TRIM(Table1[[#This Row],[Store ID]]), 'Stores Details'!B2782:B2801, 'Stores Details'!G2782:G2801, "") = "Inactive", "Yes", "No")</f>
        <v>No</v>
      </c>
      <c r="D2780" s="14" t="s">
        <v>77</v>
      </c>
      <c r="E2780" s="51">
        <v>45081</v>
      </c>
      <c r="F2780" s="14">
        <v>13</v>
      </c>
      <c r="G2780" s="17">
        <v>12545.779999999999</v>
      </c>
      <c r="H2780" s="27">
        <v>9818.9</v>
      </c>
      <c r="I2780">
        <f>YEAR(Table1[[#This Row],[Date]])</f>
        <v>2023</v>
      </c>
      <c r="J2780" t="str">
        <f>"Q" &amp; ROUNDUP(MONTH(Table1[[#This Row],[Date]])/3, 0) &amp; "'" &amp; RIGHT(YEAR(Table1[[#This Row],[Date]]), 2)</f>
        <v>Q2'23</v>
      </c>
      <c r="K2780" t="str">
        <f>VLOOKUP(Table1[[#This Row],[Store ID]],Table3[[Store ID]:[City]],4,FALSE)</f>
        <v>Denver</v>
      </c>
      <c r="L2780" t="str">
        <f>VLOOKUP(Table1[[#This Row],[Product Code]],Table4[[Product Code]:[Brand]],5,FALSE)</f>
        <v>VoltEdge</v>
      </c>
      <c r="M2780" t="str">
        <f>VLOOKUP(Table1[[#This Row],[Product Code]],Table4[[Product Code]:[Product Category]],3,FALSE)</f>
        <v>Headphones</v>
      </c>
      <c r="N2780" t="str">
        <f>_xlfn.XLOOKUP(Table1[[#This Row],[Product Code]],Table4[Product Code],Table4[Subcategory])</f>
        <v>Wireless Earbuds</v>
      </c>
    </row>
    <row r="2781" spans="2:14" x14ac:dyDescent="0.3">
      <c r="B2781" s="26" t="s">
        <v>16</v>
      </c>
      <c r="C2781" s="26" t="str">
        <f>IF(_xlfn.XLOOKUP(TRIM(Table1[[#This Row],[Store ID]]), 'Stores Details'!B2783:B2802, 'Stores Details'!G2783:G2802, "") = "Inactive", "Yes", "No")</f>
        <v>No</v>
      </c>
      <c r="D2781" s="14" t="s">
        <v>40</v>
      </c>
      <c r="E2781" s="51">
        <v>45466</v>
      </c>
      <c r="F2781" s="14">
        <v>12</v>
      </c>
      <c r="G2781" s="17">
        <v>16245.48</v>
      </c>
      <c r="H2781" s="27">
        <v>11693.52</v>
      </c>
      <c r="I2781">
        <f>YEAR(Table1[[#This Row],[Date]])</f>
        <v>2024</v>
      </c>
      <c r="J2781" t="str">
        <f>"Q" &amp; ROUNDUP(MONTH(Table1[[#This Row],[Date]])/3, 0) &amp; "'" &amp; RIGHT(YEAR(Table1[[#This Row],[Date]]), 2)</f>
        <v>Q2'24</v>
      </c>
      <c r="K2781" t="str">
        <f>VLOOKUP(Table1[[#This Row],[Store ID]],Table3[[Store ID]:[City]],4,FALSE)</f>
        <v>Chicago</v>
      </c>
      <c r="L2781" t="str">
        <f>VLOOKUP(Table1[[#This Row],[Product Code]],Table4[[Product Code]:[Brand]],5,FALSE)</f>
        <v>HP</v>
      </c>
      <c r="M2781" t="str">
        <f>VLOOKUP(Table1[[#This Row],[Product Code]],Table4[[Product Code]:[Product Category]],3,FALSE)</f>
        <v>Gaming Consoles</v>
      </c>
      <c r="N2781" t="str">
        <f>_xlfn.XLOOKUP(Table1[[#This Row],[Product Code]],Table4[Product Code],Table4[Subcategory])</f>
        <v>Game Consoles</v>
      </c>
    </row>
    <row r="2782" spans="2:14" x14ac:dyDescent="0.3">
      <c r="B2782" s="26" t="s">
        <v>14</v>
      </c>
      <c r="C2782" s="26" t="str">
        <f>IF(_xlfn.XLOOKUP(TRIM(Table1[[#This Row],[Store ID]]), 'Stores Details'!B2784:B2803, 'Stores Details'!G2784:G2803, "") = "Inactive", "Yes", "No")</f>
        <v>No</v>
      </c>
      <c r="D2782" s="14" t="s">
        <v>38</v>
      </c>
      <c r="E2782" s="51">
        <v>45335</v>
      </c>
      <c r="F2782" s="14">
        <v>27</v>
      </c>
      <c r="G2782" s="17">
        <v>31607.280000000002</v>
      </c>
      <c r="H2782" s="27">
        <v>25249.59</v>
      </c>
      <c r="I2782">
        <f>YEAR(Table1[[#This Row],[Date]])</f>
        <v>2024</v>
      </c>
      <c r="J2782" t="str">
        <f>"Q" &amp; ROUNDUP(MONTH(Table1[[#This Row],[Date]])/3, 0) &amp; "'" &amp; RIGHT(YEAR(Table1[[#This Row],[Date]]), 2)</f>
        <v>Q1'24</v>
      </c>
      <c r="K2782" t="str">
        <f>VLOOKUP(Table1[[#This Row],[Store ID]],Table3[[Store ID]:[City]],4,FALSE)</f>
        <v>Los Angeles</v>
      </c>
      <c r="L2782" t="str">
        <f>VLOOKUP(Table1[[#This Row],[Product Code]],Table4[[Product Code]:[Brand]],5,FALSE)</f>
        <v>HP</v>
      </c>
      <c r="M2782" t="str">
        <f>VLOOKUP(Table1[[#This Row],[Product Code]],Table4[[Product Code]:[Product Category]],3,FALSE)</f>
        <v>Gaming Consoles</v>
      </c>
      <c r="N2782" t="str">
        <f>_xlfn.XLOOKUP(Table1[[#This Row],[Product Code]],Table4[Product Code],Table4[Subcategory])</f>
        <v>Game Consoles</v>
      </c>
    </row>
    <row r="2783" spans="2:14" x14ac:dyDescent="0.3">
      <c r="B2783" s="26" t="s">
        <v>30</v>
      </c>
      <c r="C2783" s="26" t="str">
        <f>IF(_xlfn.XLOOKUP(TRIM(Table1[[#This Row],[Store ID]]), 'Stores Details'!B2785:B2804, 'Stores Details'!G2785:G2804, "") = "Inactive", "Yes", "No")</f>
        <v>No</v>
      </c>
      <c r="D2783" s="14" t="s">
        <v>79</v>
      </c>
      <c r="E2783" s="51">
        <v>45036</v>
      </c>
      <c r="F2783" s="14">
        <v>21</v>
      </c>
      <c r="G2783" s="17">
        <v>18652.41</v>
      </c>
      <c r="H2783" s="27">
        <v>15171.45</v>
      </c>
      <c r="I2783">
        <f>YEAR(Table1[[#This Row],[Date]])</f>
        <v>2023</v>
      </c>
      <c r="J2783" t="str">
        <f>"Q" &amp; ROUNDUP(MONTH(Table1[[#This Row],[Date]])/3, 0) &amp; "'" &amp; RIGHT(YEAR(Table1[[#This Row],[Date]]), 2)</f>
        <v>Q2'23</v>
      </c>
      <c r="K2783" t="str">
        <f>VLOOKUP(Table1[[#This Row],[Store ID]],Table3[[Store ID]:[City]],4,FALSE)</f>
        <v>Nashville</v>
      </c>
      <c r="L2783" t="str">
        <f>VLOOKUP(Table1[[#This Row],[Product Code]],Table4[[Product Code]:[Brand]],5,FALSE)</f>
        <v>Sony</v>
      </c>
      <c r="M2783" t="str">
        <f>VLOOKUP(Table1[[#This Row],[Product Code]],Table4[[Product Code]:[Product Category]],3,FALSE)</f>
        <v>Accessories</v>
      </c>
      <c r="N2783" t="str">
        <f>_xlfn.XLOOKUP(Table1[[#This Row],[Product Code]],Table4[Product Code],Table4[Subcategory])</f>
        <v>Keyboards</v>
      </c>
    </row>
    <row r="2784" spans="2:14" x14ac:dyDescent="0.3">
      <c r="B2784" s="26" t="s">
        <v>18</v>
      </c>
      <c r="C2784" s="26" t="str">
        <f>IF(_xlfn.XLOOKUP(TRIM(Table1[[#This Row],[Store ID]]), 'Stores Details'!B2786:B2805, 'Stores Details'!G2786:G2805, "") = "Inactive", "Yes", "No")</f>
        <v>No</v>
      </c>
      <c r="D2784" s="14" t="s">
        <v>71</v>
      </c>
      <c r="E2784" s="51">
        <v>45155</v>
      </c>
      <c r="F2784" s="14">
        <v>8</v>
      </c>
      <c r="G2784" s="17">
        <v>2074.16</v>
      </c>
      <c r="H2784" s="27">
        <v>1355.76</v>
      </c>
      <c r="I2784">
        <f>YEAR(Table1[[#This Row],[Date]])</f>
        <v>2023</v>
      </c>
      <c r="J2784" t="str">
        <f>"Q" &amp; ROUNDUP(MONTH(Table1[[#This Row],[Date]])/3, 0) &amp; "'" &amp; RIGHT(YEAR(Table1[[#This Row],[Date]]), 2)</f>
        <v>Q3'23</v>
      </c>
      <c r="K2784" t="str">
        <f>VLOOKUP(Table1[[#This Row],[Store ID]],Table3[[Store ID]:[City]],4,FALSE)</f>
        <v>Minneapolis</v>
      </c>
      <c r="L2784" t="str">
        <f>VLOOKUP(Table1[[#This Row],[Product Code]],Table4[[Product Code]:[Brand]],5,FALSE)</f>
        <v>HP</v>
      </c>
      <c r="M2784" t="str">
        <f>VLOOKUP(Table1[[#This Row],[Product Code]],Table4[[Product Code]:[Product Category]],3,FALSE)</f>
        <v>Smart Gadgets</v>
      </c>
      <c r="N2784" t="str">
        <f>_xlfn.XLOOKUP(Table1[[#This Row],[Product Code]],Table4[Product Code],Table4[Subcategory])</f>
        <v>Smart Speakers</v>
      </c>
    </row>
    <row r="2785" spans="2:14" x14ac:dyDescent="0.3">
      <c r="B2785" s="26" t="s">
        <v>19</v>
      </c>
      <c r="C2785" s="26" t="str">
        <f>IF(_xlfn.XLOOKUP(TRIM(Table1[[#This Row],[Store ID]]), 'Stores Details'!B2787:B2806, 'Stores Details'!G2787:G2806, "") = "Inactive", "Yes", "No")</f>
        <v>No</v>
      </c>
      <c r="D2785" s="14" t="s">
        <v>56</v>
      </c>
      <c r="E2785" s="51">
        <v>44979</v>
      </c>
      <c r="F2785" s="14">
        <v>12</v>
      </c>
      <c r="G2785" s="17">
        <v>4590.96</v>
      </c>
      <c r="H2785" s="27">
        <v>3627.96</v>
      </c>
      <c r="I2785">
        <f>YEAR(Table1[[#This Row],[Date]])</f>
        <v>2023</v>
      </c>
      <c r="J2785" t="str">
        <f>"Q" &amp; ROUNDUP(MONTH(Table1[[#This Row],[Date]])/3, 0) &amp; "'" &amp; RIGHT(YEAR(Table1[[#This Row],[Date]]), 2)</f>
        <v>Q1'23</v>
      </c>
      <c r="K2785" t="str">
        <f>VLOOKUP(Table1[[#This Row],[Store ID]],Table3[[Store ID]:[City]],4,FALSE)</f>
        <v>Honolulu</v>
      </c>
      <c r="L2785" t="str">
        <f>VLOOKUP(Table1[[#This Row],[Product Code]],Table4[[Product Code]:[Brand]],5,FALSE)</f>
        <v>Samsung</v>
      </c>
      <c r="M2785" t="str">
        <f>VLOOKUP(Table1[[#This Row],[Product Code]],Table4[[Product Code]:[Product Category]],3,FALSE)</f>
        <v>Gaming Consoles</v>
      </c>
      <c r="N2785" t="str">
        <f>_xlfn.XLOOKUP(Table1[[#This Row],[Product Code]],Table4[Product Code],Table4[Subcategory])</f>
        <v>VR Headsets</v>
      </c>
    </row>
    <row r="2786" spans="2:14" x14ac:dyDescent="0.3">
      <c r="B2786" s="26" t="s">
        <v>28</v>
      </c>
      <c r="C2786" s="26" t="str">
        <f>IF(_xlfn.XLOOKUP(TRIM(Table1[[#This Row],[Store ID]]), 'Stores Details'!B2788:B2807, 'Stores Details'!G2788:G2807, "") = "Inactive", "Yes", "No")</f>
        <v>No</v>
      </c>
      <c r="D2786" s="14" t="s">
        <v>15</v>
      </c>
      <c r="E2786" s="51">
        <v>45599</v>
      </c>
      <c r="F2786" s="14">
        <v>27</v>
      </c>
      <c r="G2786" s="17">
        <v>15185.07</v>
      </c>
      <c r="H2786" s="27">
        <v>11594.61</v>
      </c>
      <c r="I2786">
        <f>YEAR(Table1[[#This Row],[Date]])</f>
        <v>2024</v>
      </c>
      <c r="J2786" t="str">
        <f>"Q" &amp; ROUNDUP(MONTH(Table1[[#This Row],[Date]])/3, 0) &amp; "'" &amp; RIGHT(YEAR(Table1[[#This Row],[Date]]), 2)</f>
        <v>Q4'24</v>
      </c>
      <c r="K2786" t="str">
        <f>VLOOKUP(Table1[[#This Row],[Store ID]],Table3[[Store ID]:[City]],4,FALSE)</f>
        <v>Portland</v>
      </c>
      <c r="L2786" t="str">
        <f>VLOOKUP(Table1[[#This Row],[Product Code]],Table4[[Product Code]:[Brand]],5,FALSE)</f>
        <v>Bose</v>
      </c>
      <c r="M2786" t="str">
        <f>VLOOKUP(Table1[[#This Row],[Product Code]],Table4[[Product Code]:[Product Category]],3,FALSE)</f>
        <v>Accessories</v>
      </c>
      <c r="N2786" t="str">
        <f>_xlfn.XLOOKUP(Table1[[#This Row],[Product Code]],Table4[Product Code],Table4[Subcategory])</f>
        <v>Mice</v>
      </c>
    </row>
    <row r="2787" spans="2:14" x14ac:dyDescent="0.3">
      <c r="B2787" s="26" t="s">
        <v>25</v>
      </c>
      <c r="C2787" s="26" t="str">
        <f>IF(_xlfn.XLOOKUP(TRIM(Table1[[#This Row],[Store ID]]), 'Stores Details'!B2789:B2808, 'Stores Details'!G2789:G2808, "") = "Inactive", "Yes", "No")</f>
        <v>No</v>
      </c>
      <c r="D2787" s="14" t="s">
        <v>68</v>
      </c>
      <c r="E2787" s="51">
        <v>45221</v>
      </c>
      <c r="F2787" s="14">
        <v>25</v>
      </c>
      <c r="G2787" s="17">
        <v>26097.000000000004</v>
      </c>
      <c r="H2787" s="27">
        <v>16101</v>
      </c>
      <c r="I2787">
        <f>YEAR(Table1[[#This Row],[Date]])</f>
        <v>2023</v>
      </c>
      <c r="J2787" t="str">
        <f>"Q" &amp; ROUNDUP(MONTH(Table1[[#This Row],[Date]])/3, 0) &amp; "'" &amp; RIGHT(YEAR(Table1[[#This Row],[Date]]), 2)</f>
        <v>Q4'23</v>
      </c>
      <c r="K2787" t="str">
        <f>VLOOKUP(Table1[[#This Row],[Store ID]],Table3[[Store ID]:[City]],4,FALSE)</f>
        <v>Dallas</v>
      </c>
      <c r="L2787" t="str">
        <f>VLOOKUP(Table1[[#This Row],[Product Code]],Table4[[Product Code]:[Brand]],5,FALSE)</f>
        <v>Apple</v>
      </c>
      <c r="M2787" t="str">
        <f>VLOOKUP(Table1[[#This Row],[Product Code]],Table4[[Product Code]:[Product Category]],3,FALSE)</f>
        <v>Gaming Consoles</v>
      </c>
      <c r="N2787" t="str">
        <f>_xlfn.XLOOKUP(Table1[[#This Row],[Product Code]],Table4[Product Code],Table4[Subcategory])</f>
        <v>VR Headsets</v>
      </c>
    </row>
    <row r="2788" spans="2:14" x14ac:dyDescent="0.3">
      <c r="B2788" s="26" t="s">
        <v>27</v>
      </c>
      <c r="C2788" s="26" t="str">
        <f>IF(_xlfn.XLOOKUP(TRIM(Table1[[#This Row],[Store ID]]), 'Stores Details'!B2790:B2809, 'Stores Details'!G2790:G2809, "") = "Inactive", "Yes", "No")</f>
        <v>No</v>
      </c>
      <c r="D2788" s="14" t="s">
        <v>55</v>
      </c>
      <c r="E2788" s="51">
        <v>45126</v>
      </c>
      <c r="F2788" s="14">
        <v>21</v>
      </c>
      <c r="G2788" s="17">
        <v>22127.49</v>
      </c>
      <c r="H2788" s="27">
        <v>13703.970000000001</v>
      </c>
      <c r="I2788">
        <f>YEAR(Table1[[#This Row],[Date]])</f>
        <v>2023</v>
      </c>
      <c r="J2788" t="str">
        <f>"Q" &amp; ROUNDUP(MONTH(Table1[[#This Row],[Date]])/3, 0) &amp; "'" &amp; RIGHT(YEAR(Table1[[#This Row],[Date]]), 2)</f>
        <v>Q3'23</v>
      </c>
      <c r="K2788" t="str">
        <f>VLOOKUP(Table1[[#This Row],[Store ID]],Table3[[Store ID]:[City]],4,FALSE)</f>
        <v>New York</v>
      </c>
      <c r="L2788" t="str">
        <f>VLOOKUP(Table1[[#This Row],[Product Code]],Table4[[Product Code]:[Brand]],5,FALSE)</f>
        <v>Sony</v>
      </c>
      <c r="M2788" t="str">
        <f>VLOOKUP(Table1[[#This Row],[Product Code]],Table4[[Product Code]:[Product Category]],3,FALSE)</f>
        <v>Smart Gadgets</v>
      </c>
      <c r="N2788" t="str">
        <f>_xlfn.XLOOKUP(Table1[[#This Row],[Product Code]],Table4[Product Code],Table4[Subcategory])</f>
        <v>Fitness Bands</v>
      </c>
    </row>
    <row r="2789" spans="2:14" x14ac:dyDescent="0.3">
      <c r="B2789" s="26" t="s">
        <v>24</v>
      </c>
      <c r="C2789" s="26" t="str">
        <f>IF(_xlfn.XLOOKUP(TRIM(Table1[[#This Row],[Store ID]]), 'Stores Details'!B2791:B2810, 'Stores Details'!G2791:G2810, "") = "Inactive", "Yes", "No")</f>
        <v>No</v>
      </c>
      <c r="D2789" s="14" t="s">
        <v>62</v>
      </c>
      <c r="E2789" s="51">
        <v>44978</v>
      </c>
      <c r="F2789" s="14">
        <v>20</v>
      </c>
      <c r="G2789" s="17">
        <v>13060</v>
      </c>
      <c r="H2789" s="27">
        <v>9783</v>
      </c>
      <c r="I2789">
        <f>YEAR(Table1[[#This Row],[Date]])</f>
        <v>2023</v>
      </c>
      <c r="J2789" t="str">
        <f>"Q" &amp; ROUNDUP(MONTH(Table1[[#This Row],[Date]])/3, 0) &amp; "'" &amp; RIGHT(YEAR(Table1[[#This Row],[Date]]), 2)</f>
        <v>Q1'23</v>
      </c>
      <c r="K2789" t="str">
        <f>VLOOKUP(Table1[[#This Row],[Store ID]],Table3[[Store ID]:[City]],4,FALSE)</f>
        <v>Atlanta</v>
      </c>
      <c r="L2789" t="str">
        <f>VLOOKUP(Table1[[#This Row],[Product Code]],Table4[[Product Code]:[Brand]],5,FALSE)</f>
        <v>ASUS</v>
      </c>
      <c r="M2789" t="str">
        <f>VLOOKUP(Table1[[#This Row],[Product Code]],Table4[[Product Code]:[Product Category]],3,FALSE)</f>
        <v>Laptops</v>
      </c>
      <c r="N2789" t="str">
        <f>_xlfn.XLOOKUP(Table1[[#This Row],[Product Code]],Table4[Product Code],Table4[Subcategory])</f>
        <v>Gaming Laptops</v>
      </c>
    </row>
    <row r="2790" spans="2:14" x14ac:dyDescent="0.3">
      <c r="B2790" s="26" t="s">
        <v>19</v>
      </c>
      <c r="C2790" s="26" t="str">
        <f>IF(_xlfn.XLOOKUP(TRIM(Table1[[#This Row],[Store ID]]), 'Stores Details'!B2792:B2811, 'Stores Details'!G2792:G2811, "") = "Inactive", "Yes", "No")</f>
        <v>No</v>
      </c>
      <c r="D2790" s="14" t="s">
        <v>70</v>
      </c>
      <c r="E2790" s="51">
        <v>45133</v>
      </c>
      <c r="F2790" s="14">
        <v>3</v>
      </c>
      <c r="G2790" s="17">
        <v>1630.08</v>
      </c>
      <c r="H2790" s="27">
        <v>1159.74</v>
      </c>
      <c r="I2790">
        <f>YEAR(Table1[[#This Row],[Date]])</f>
        <v>2023</v>
      </c>
      <c r="J2790" t="str">
        <f>"Q" &amp; ROUNDUP(MONTH(Table1[[#This Row],[Date]])/3, 0) &amp; "'" &amp; RIGHT(YEAR(Table1[[#This Row],[Date]]), 2)</f>
        <v>Q3'23</v>
      </c>
      <c r="K2790" t="str">
        <f>VLOOKUP(Table1[[#This Row],[Store ID]],Table3[[Store ID]:[City]],4,FALSE)</f>
        <v>Honolulu</v>
      </c>
      <c r="L2790" t="str">
        <f>VLOOKUP(Table1[[#This Row],[Product Code]],Table4[[Product Code]:[Brand]],5,FALSE)</f>
        <v>VoltEdge</v>
      </c>
      <c r="M2790" t="str">
        <f>VLOOKUP(Table1[[#This Row],[Product Code]],Table4[[Product Code]:[Product Category]],3,FALSE)</f>
        <v>Headphones</v>
      </c>
      <c r="N2790" t="str">
        <f>_xlfn.XLOOKUP(Table1[[#This Row],[Product Code]],Table4[Product Code],Table4[Subcategory])</f>
        <v>Wireless Headphones</v>
      </c>
    </row>
    <row r="2791" spans="2:14" x14ac:dyDescent="0.3">
      <c r="B2791" s="26" t="s">
        <v>26</v>
      </c>
      <c r="C2791" s="26" t="str">
        <f>IF(_xlfn.XLOOKUP(TRIM(Table1[[#This Row],[Store ID]]), 'Stores Details'!B2793:B2812, 'Stores Details'!G2793:G2812, "") = "Inactive", "Yes", "No")</f>
        <v>No</v>
      </c>
      <c r="D2791" s="14" t="s">
        <v>46</v>
      </c>
      <c r="E2791" s="51">
        <v>45574</v>
      </c>
      <c r="F2791" s="14">
        <v>21</v>
      </c>
      <c r="G2791" s="17">
        <v>18551.399999999998</v>
      </c>
      <c r="H2791" s="27">
        <v>12694.29</v>
      </c>
      <c r="I2791">
        <f>YEAR(Table1[[#This Row],[Date]])</f>
        <v>2024</v>
      </c>
      <c r="J2791" t="str">
        <f>"Q" &amp; ROUNDUP(MONTH(Table1[[#This Row],[Date]])/3, 0) &amp; "'" &amp; RIGHT(YEAR(Table1[[#This Row],[Date]]), 2)</f>
        <v>Q4'24</v>
      </c>
      <c r="K2791" t="str">
        <f>VLOOKUP(Table1[[#This Row],[Store ID]],Table3[[Store ID]:[City]],4,FALSE)</f>
        <v>Philadelphia</v>
      </c>
      <c r="L2791" t="str">
        <f>VLOOKUP(Table1[[#This Row],[Product Code]],Table4[[Product Code]:[Brand]],5,FALSE)</f>
        <v>Bose</v>
      </c>
      <c r="M2791" t="str">
        <f>VLOOKUP(Table1[[#This Row],[Product Code]],Table4[[Product Code]:[Product Category]],3,FALSE)</f>
        <v>Headphones</v>
      </c>
      <c r="N2791" t="str">
        <f>_xlfn.XLOOKUP(Table1[[#This Row],[Product Code]],Table4[Product Code],Table4[Subcategory])</f>
        <v>Wireless Headphones</v>
      </c>
    </row>
    <row r="2792" spans="2:14" x14ac:dyDescent="0.3">
      <c r="B2792" s="26" t="s">
        <v>14</v>
      </c>
      <c r="C2792" s="26" t="str">
        <f>IF(_xlfn.XLOOKUP(TRIM(Table1[[#This Row],[Store ID]]), 'Stores Details'!B2794:B2813, 'Stores Details'!G2794:G2813, "") = "Inactive", "Yes", "No")</f>
        <v>No</v>
      </c>
      <c r="D2792" s="14" t="s">
        <v>41</v>
      </c>
      <c r="E2792" s="51">
        <v>45464</v>
      </c>
      <c r="F2792" s="14">
        <v>13</v>
      </c>
      <c r="G2792" s="17">
        <v>6249.0999999999995</v>
      </c>
      <c r="H2792" s="27">
        <v>3925.22</v>
      </c>
      <c r="I2792">
        <f>YEAR(Table1[[#This Row],[Date]])</f>
        <v>2024</v>
      </c>
      <c r="J2792" t="str">
        <f>"Q" &amp; ROUNDUP(MONTH(Table1[[#This Row],[Date]])/3, 0) &amp; "'" &amp; RIGHT(YEAR(Table1[[#This Row],[Date]]), 2)</f>
        <v>Q2'24</v>
      </c>
      <c r="K2792" t="str">
        <f>VLOOKUP(Table1[[#This Row],[Store ID]],Table3[[Store ID]:[City]],4,FALSE)</f>
        <v>Los Angeles</v>
      </c>
      <c r="L2792" t="str">
        <f>VLOOKUP(Table1[[#This Row],[Product Code]],Table4[[Product Code]:[Brand]],5,FALSE)</f>
        <v>VoltEdge</v>
      </c>
      <c r="M2792" t="str">
        <f>VLOOKUP(Table1[[#This Row],[Product Code]],Table4[[Product Code]:[Product Category]],3,FALSE)</f>
        <v>Laptops</v>
      </c>
      <c r="N2792" t="str">
        <f>_xlfn.XLOOKUP(Table1[[#This Row],[Product Code]],Table4[Product Code],Table4[Subcategory])</f>
        <v>Gaming Laptops</v>
      </c>
    </row>
    <row r="2793" spans="2:14" x14ac:dyDescent="0.3">
      <c r="B2793" s="26" t="s">
        <v>25</v>
      </c>
      <c r="C2793" s="26" t="str">
        <f>IF(_xlfn.XLOOKUP(TRIM(Table1[[#This Row],[Store ID]]), 'Stores Details'!B2795:B2814, 'Stores Details'!G2795:G2814, "") = "Inactive", "Yes", "No")</f>
        <v>No</v>
      </c>
      <c r="D2793" s="14" t="s">
        <v>56</v>
      </c>
      <c r="E2793" s="51">
        <v>45651</v>
      </c>
      <c r="F2793" s="14">
        <v>33</v>
      </c>
      <c r="G2793" s="17">
        <v>12625.14</v>
      </c>
      <c r="H2793" s="27">
        <v>9976.89</v>
      </c>
      <c r="I2793">
        <f>YEAR(Table1[[#This Row],[Date]])</f>
        <v>2024</v>
      </c>
      <c r="J2793" t="str">
        <f>"Q" &amp; ROUNDUP(MONTH(Table1[[#This Row],[Date]])/3, 0) &amp; "'" &amp; RIGHT(YEAR(Table1[[#This Row],[Date]]), 2)</f>
        <v>Q4'24</v>
      </c>
      <c r="K2793" t="str">
        <f>VLOOKUP(Table1[[#This Row],[Store ID]],Table3[[Store ID]:[City]],4,FALSE)</f>
        <v>Dallas</v>
      </c>
      <c r="L2793" t="str">
        <f>VLOOKUP(Table1[[#This Row],[Product Code]],Table4[[Product Code]:[Brand]],5,FALSE)</f>
        <v>Samsung</v>
      </c>
      <c r="M2793" t="str">
        <f>VLOOKUP(Table1[[#This Row],[Product Code]],Table4[[Product Code]:[Product Category]],3,FALSE)</f>
        <v>Gaming Consoles</v>
      </c>
      <c r="N2793" t="str">
        <f>_xlfn.XLOOKUP(Table1[[#This Row],[Product Code]],Table4[Product Code],Table4[Subcategory])</f>
        <v>VR Headsets</v>
      </c>
    </row>
    <row r="2794" spans="2:14" x14ac:dyDescent="0.3">
      <c r="B2794" s="26" t="s">
        <v>17</v>
      </c>
      <c r="C2794" s="26" t="str">
        <f>IF(_xlfn.XLOOKUP(TRIM(Table1[[#This Row],[Store ID]]), 'Stores Details'!B2796:B2815, 'Stores Details'!G2796:G2815, "") = "Inactive", "Yes", "No")</f>
        <v>No</v>
      </c>
      <c r="D2794" s="14" t="s">
        <v>39</v>
      </c>
      <c r="E2794" s="51">
        <v>45606</v>
      </c>
      <c r="F2794" s="14">
        <v>25</v>
      </c>
      <c r="G2794" s="17">
        <v>10591.75</v>
      </c>
      <c r="H2794" s="27">
        <v>6902.5000000000009</v>
      </c>
      <c r="I2794">
        <f>YEAR(Table1[[#This Row],[Date]])</f>
        <v>2024</v>
      </c>
      <c r="J2794" t="str">
        <f>"Q" &amp; ROUNDUP(MONTH(Table1[[#This Row],[Date]])/3, 0) &amp; "'" &amp; RIGHT(YEAR(Table1[[#This Row],[Date]]), 2)</f>
        <v>Q4'24</v>
      </c>
      <c r="K2794" t="str">
        <f>VLOOKUP(Table1[[#This Row],[Store ID]],Table3[[Store ID]:[City]],4,FALSE)</f>
        <v>Richmond</v>
      </c>
      <c r="L2794" t="str">
        <f>VLOOKUP(Table1[[#This Row],[Product Code]],Table4[[Product Code]:[Brand]],5,FALSE)</f>
        <v>Apple</v>
      </c>
      <c r="M2794" t="str">
        <f>VLOOKUP(Table1[[#This Row],[Product Code]],Table4[[Product Code]:[Product Category]],3,FALSE)</f>
        <v>Laptops</v>
      </c>
      <c r="N2794" t="str">
        <f>_xlfn.XLOOKUP(Table1[[#This Row],[Product Code]],Table4[Product Code],Table4[Subcategory])</f>
        <v>Ultrabooks</v>
      </c>
    </row>
    <row r="2795" spans="2:14" x14ac:dyDescent="0.3">
      <c r="B2795" s="26" t="s">
        <v>22</v>
      </c>
      <c r="C2795" s="26" t="str">
        <f>IF(_xlfn.XLOOKUP(TRIM(Table1[[#This Row],[Store ID]]), 'Stores Details'!B2797:B2816, 'Stores Details'!G2797:G2816, "") = "Inactive", "Yes", "No")</f>
        <v>No</v>
      </c>
      <c r="D2795" s="14" t="s">
        <v>33</v>
      </c>
      <c r="E2795" s="51">
        <v>45436</v>
      </c>
      <c r="F2795" s="14">
        <v>18</v>
      </c>
      <c r="G2795" s="17">
        <v>4258.9800000000005</v>
      </c>
      <c r="H2795" s="27">
        <v>3297.06</v>
      </c>
      <c r="I2795">
        <f>YEAR(Table1[[#This Row],[Date]])</f>
        <v>2024</v>
      </c>
      <c r="J2795" t="str">
        <f>"Q" &amp; ROUNDUP(MONTH(Table1[[#This Row],[Date]])/3, 0) &amp; "'" &amp; RIGHT(YEAR(Table1[[#This Row],[Date]]), 2)</f>
        <v>Q2'24</v>
      </c>
      <c r="K2795" t="str">
        <f>VLOOKUP(Table1[[#This Row],[Store ID]],Table3[[Store ID]:[City]],4,FALSE)</f>
        <v>Detroit</v>
      </c>
      <c r="L2795" t="str">
        <f>VLOOKUP(Table1[[#This Row],[Product Code]],Table4[[Product Code]:[Brand]],5,FALSE)</f>
        <v>VoltEdge</v>
      </c>
      <c r="M2795" t="str">
        <f>VLOOKUP(Table1[[#This Row],[Product Code]],Table4[[Product Code]:[Product Category]],3,FALSE)</f>
        <v>Headphones</v>
      </c>
      <c r="N2795" t="str">
        <f>_xlfn.XLOOKUP(Table1[[#This Row],[Product Code]],Table4[Product Code],Table4[Subcategory])</f>
        <v>Wired Headphones</v>
      </c>
    </row>
    <row r="2796" spans="2:14" x14ac:dyDescent="0.3">
      <c r="B2796" s="26" t="s">
        <v>20</v>
      </c>
      <c r="C2796" s="26" t="str">
        <f>IF(_xlfn.XLOOKUP(TRIM(Table1[[#This Row],[Store ID]]), 'Stores Details'!B2798:B2817, 'Stores Details'!G2798:G2817, "") = "Inactive", "Yes", "No")</f>
        <v>No</v>
      </c>
      <c r="D2796" s="14" t="s">
        <v>51</v>
      </c>
      <c r="E2796" s="51">
        <v>45058</v>
      </c>
      <c r="F2796" s="14">
        <v>3</v>
      </c>
      <c r="G2796" s="17">
        <v>861.90000000000009</v>
      </c>
      <c r="H2796" s="27">
        <v>698.01</v>
      </c>
      <c r="I2796">
        <f>YEAR(Table1[[#This Row],[Date]])</f>
        <v>2023</v>
      </c>
      <c r="J2796" t="str">
        <f>"Q" &amp; ROUNDUP(MONTH(Table1[[#This Row],[Date]])/3, 0) &amp; "'" &amp; RIGHT(YEAR(Table1[[#This Row],[Date]]), 2)</f>
        <v>Q2'23</v>
      </c>
      <c r="K2796" t="str">
        <f>VLOOKUP(Table1[[#This Row],[Store ID]],Table3[[Store ID]:[City]],4,FALSE)</f>
        <v>Denver</v>
      </c>
      <c r="L2796" t="str">
        <f>VLOOKUP(Table1[[#This Row],[Product Code]],Table4[[Product Code]:[Brand]],5,FALSE)</f>
        <v>Samsung</v>
      </c>
      <c r="M2796" t="str">
        <f>VLOOKUP(Table1[[#This Row],[Product Code]],Table4[[Product Code]:[Product Category]],3,FALSE)</f>
        <v>Accessories</v>
      </c>
      <c r="N2796" t="str">
        <f>_xlfn.XLOOKUP(Table1[[#This Row],[Product Code]],Table4[Product Code],Table4[Subcategory])</f>
        <v>Mice</v>
      </c>
    </row>
    <row r="2797" spans="2:14" x14ac:dyDescent="0.3">
      <c r="B2797" s="26" t="s">
        <v>17</v>
      </c>
      <c r="C2797" s="26" t="str">
        <f>IF(_xlfn.XLOOKUP(TRIM(Table1[[#This Row],[Store ID]]), 'Stores Details'!B2799:B2818, 'Stores Details'!G2799:G2818, "") = "Inactive", "Yes", "No")</f>
        <v>No</v>
      </c>
      <c r="D2797" s="14" t="s">
        <v>45</v>
      </c>
      <c r="E2797" s="51">
        <v>45484</v>
      </c>
      <c r="F2797" s="14">
        <v>14</v>
      </c>
      <c r="G2797" s="17">
        <v>9405.9</v>
      </c>
      <c r="H2797" s="27">
        <v>7428.26</v>
      </c>
      <c r="I2797">
        <f>YEAR(Table1[[#This Row],[Date]])</f>
        <v>2024</v>
      </c>
      <c r="J2797" t="str">
        <f>"Q" &amp; ROUNDUP(MONTH(Table1[[#This Row],[Date]])/3, 0) &amp; "'" &amp; RIGHT(YEAR(Table1[[#This Row],[Date]]), 2)</f>
        <v>Q3'24</v>
      </c>
      <c r="K2797" t="str">
        <f>VLOOKUP(Table1[[#This Row],[Store ID]],Table3[[Store ID]:[City]],4,FALSE)</f>
        <v>Richmond</v>
      </c>
      <c r="L2797" t="str">
        <f>VLOOKUP(Table1[[#This Row],[Product Code]],Table4[[Product Code]:[Brand]],5,FALSE)</f>
        <v>VoltEdge</v>
      </c>
      <c r="M2797" t="str">
        <f>VLOOKUP(Table1[[#This Row],[Product Code]],Table4[[Product Code]:[Product Category]],3,FALSE)</f>
        <v>Accessories</v>
      </c>
      <c r="N2797" t="str">
        <f>_xlfn.XLOOKUP(Table1[[#This Row],[Product Code]],Table4[Product Code],Table4[Subcategory])</f>
        <v>Chargers</v>
      </c>
    </row>
    <row r="2798" spans="2:14" x14ac:dyDescent="0.3">
      <c r="B2798" s="26" t="s">
        <v>16</v>
      </c>
      <c r="C2798" s="26" t="str">
        <f>IF(_xlfn.XLOOKUP(TRIM(Table1[[#This Row],[Store ID]]), 'Stores Details'!B2800:B2819, 'Stores Details'!G2800:G2819, "") = "Inactive", "Yes", "No")</f>
        <v>No</v>
      </c>
      <c r="D2798" s="14" t="s">
        <v>72</v>
      </c>
      <c r="E2798" s="51">
        <v>45190</v>
      </c>
      <c r="F2798" s="14">
        <v>5</v>
      </c>
      <c r="G2798" s="17">
        <v>2682.4</v>
      </c>
      <c r="H2798" s="27">
        <v>1955.1499999999999</v>
      </c>
      <c r="I2798">
        <f>YEAR(Table1[[#This Row],[Date]])</f>
        <v>2023</v>
      </c>
      <c r="J2798" t="str">
        <f>"Q" &amp; ROUNDUP(MONTH(Table1[[#This Row],[Date]])/3, 0) &amp; "'" &amp; RIGHT(YEAR(Table1[[#This Row],[Date]]), 2)</f>
        <v>Q3'23</v>
      </c>
      <c r="K2798" t="str">
        <f>VLOOKUP(Table1[[#This Row],[Store ID]],Table3[[Store ID]:[City]],4,FALSE)</f>
        <v>Chicago</v>
      </c>
      <c r="L2798" t="str">
        <f>VLOOKUP(Table1[[#This Row],[Product Code]],Table4[[Product Code]:[Brand]],5,FALSE)</f>
        <v>VoltEdge</v>
      </c>
      <c r="M2798" t="str">
        <f>VLOOKUP(Table1[[#This Row],[Product Code]],Table4[[Product Code]:[Product Category]],3,FALSE)</f>
        <v>Gaming Consoles</v>
      </c>
      <c r="N2798" t="str">
        <f>_xlfn.XLOOKUP(Table1[[#This Row],[Product Code]],Table4[Product Code],Table4[Subcategory])</f>
        <v>Game Consoles</v>
      </c>
    </row>
    <row r="2799" spans="2:14" x14ac:dyDescent="0.3">
      <c r="B2799" s="26" t="s">
        <v>20</v>
      </c>
      <c r="C2799" s="26" t="str">
        <f>IF(_xlfn.XLOOKUP(TRIM(Table1[[#This Row],[Store ID]]), 'Stores Details'!B2801:B2820, 'Stores Details'!G2801:G2820, "") = "Inactive", "Yes", "No")</f>
        <v>No</v>
      </c>
      <c r="D2799" s="14" t="s">
        <v>58</v>
      </c>
      <c r="E2799" s="51">
        <v>45266</v>
      </c>
      <c r="F2799" s="14">
        <v>41</v>
      </c>
      <c r="G2799" s="17">
        <v>36000.870000000003</v>
      </c>
      <c r="H2799" s="27">
        <v>24803.77</v>
      </c>
      <c r="I2799">
        <f>YEAR(Table1[[#This Row],[Date]])</f>
        <v>2023</v>
      </c>
      <c r="J2799" t="str">
        <f>"Q" &amp; ROUNDUP(MONTH(Table1[[#This Row],[Date]])/3, 0) &amp; "'" &amp; RIGHT(YEAR(Table1[[#This Row],[Date]]), 2)</f>
        <v>Q4'23</v>
      </c>
      <c r="K2799" t="str">
        <f>VLOOKUP(Table1[[#This Row],[Store ID]],Table3[[Store ID]:[City]],4,FALSE)</f>
        <v>Denver</v>
      </c>
      <c r="L2799" t="str">
        <f>VLOOKUP(Table1[[#This Row],[Product Code]],Table4[[Product Code]:[Brand]],5,FALSE)</f>
        <v>Sony</v>
      </c>
      <c r="M2799" t="str">
        <f>VLOOKUP(Table1[[#This Row],[Product Code]],Table4[[Product Code]:[Product Category]],3,FALSE)</f>
        <v>Accessories</v>
      </c>
      <c r="N2799" t="str">
        <f>_xlfn.XLOOKUP(Table1[[#This Row],[Product Code]],Table4[Product Code],Table4[Subcategory])</f>
        <v>Chargers</v>
      </c>
    </row>
    <row r="2800" spans="2:14" x14ac:dyDescent="0.3">
      <c r="B2800" s="26" t="s">
        <v>23</v>
      </c>
      <c r="C2800" s="26" t="str">
        <f>IF(_xlfn.XLOOKUP(TRIM(Table1[[#This Row],[Store ID]]), 'Stores Details'!B2802:B2821, 'Stores Details'!G2802:G2821, "") = "Inactive", "Yes", "No")</f>
        <v>No</v>
      </c>
      <c r="D2800" s="14" t="s">
        <v>72</v>
      </c>
      <c r="E2800" s="51">
        <v>44966</v>
      </c>
      <c r="F2800" s="14">
        <v>19</v>
      </c>
      <c r="G2800" s="17">
        <v>10193.120000000001</v>
      </c>
      <c r="H2800" s="27">
        <v>7429.57</v>
      </c>
      <c r="I2800">
        <f>YEAR(Table1[[#This Row],[Date]])</f>
        <v>2023</v>
      </c>
      <c r="J2800" t="str">
        <f>"Q" &amp; ROUNDUP(MONTH(Table1[[#This Row],[Date]])/3, 0) &amp; "'" &amp; RIGHT(YEAR(Table1[[#This Row],[Date]]), 2)</f>
        <v>Q1'23</v>
      </c>
      <c r="K2800" t="str">
        <f>VLOOKUP(Table1[[#This Row],[Store ID]],Table3[[Store ID]:[City]],4,FALSE)</f>
        <v>San Francisco</v>
      </c>
      <c r="L2800" t="str">
        <f>VLOOKUP(Table1[[#This Row],[Product Code]],Table4[[Product Code]:[Brand]],5,FALSE)</f>
        <v>VoltEdge</v>
      </c>
      <c r="M2800" t="str">
        <f>VLOOKUP(Table1[[#This Row],[Product Code]],Table4[[Product Code]:[Product Category]],3,FALSE)</f>
        <v>Gaming Consoles</v>
      </c>
      <c r="N2800" t="str">
        <f>_xlfn.XLOOKUP(Table1[[#This Row],[Product Code]],Table4[Product Code],Table4[Subcategory])</f>
        <v>Game Consoles</v>
      </c>
    </row>
    <row r="2801" spans="2:14" x14ac:dyDescent="0.3">
      <c r="B2801" s="26" t="s">
        <v>16</v>
      </c>
      <c r="C2801" s="26" t="str">
        <f>IF(_xlfn.XLOOKUP(TRIM(Table1[[#This Row],[Store ID]]), 'Stores Details'!B2803:B2822, 'Stores Details'!G2803:G2822, "") = "Inactive", "Yes", "No")</f>
        <v>No</v>
      </c>
      <c r="D2801" s="14" t="s">
        <v>69</v>
      </c>
      <c r="E2801" s="51">
        <v>45052</v>
      </c>
      <c r="F2801" s="14">
        <v>10</v>
      </c>
      <c r="G2801" s="17">
        <v>10649.6</v>
      </c>
      <c r="H2801" s="27">
        <v>6866.7</v>
      </c>
      <c r="I2801">
        <f>YEAR(Table1[[#This Row],[Date]])</f>
        <v>2023</v>
      </c>
      <c r="J2801" t="str">
        <f>"Q" &amp; ROUNDUP(MONTH(Table1[[#This Row],[Date]])/3, 0) &amp; "'" &amp; RIGHT(YEAR(Table1[[#This Row],[Date]]), 2)</f>
        <v>Q2'23</v>
      </c>
      <c r="K2801" t="str">
        <f>VLOOKUP(Table1[[#This Row],[Store ID]],Table3[[Store ID]:[City]],4,FALSE)</f>
        <v>Chicago</v>
      </c>
      <c r="L2801" t="str">
        <f>VLOOKUP(Table1[[#This Row],[Product Code]],Table4[[Product Code]:[Brand]],5,FALSE)</f>
        <v>VoltEdge</v>
      </c>
      <c r="M2801" t="str">
        <f>VLOOKUP(Table1[[#This Row],[Product Code]],Table4[[Product Code]:[Product Category]],3,FALSE)</f>
        <v>Gaming Consoles</v>
      </c>
      <c r="N2801" t="str">
        <f>_xlfn.XLOOKUP(Table1[[#This Row],[Product Code]],Table4[Product Code],Table4[Subcategory])</f>
        <v>VR Headsets</v>
      </c>
    </row>
    <row r="2802" spans="2:14" x14ac:dyDescent="0.3">
      <c r="B2802" s="26" t="s">
        <v>30</v>
      </c>
      <c r="C2802" s="26" t="str">
        <f>IF(_xlfn.XLOOKUP(TRIM(Table1[[#This Row],[Store ID]]), 'Stores Details'!B2804:B2823, 'Stores Details'!G2804:G2823, "") = "Inactive", "Yes", "No")</f>
        <v>No</v>
      </c>
      <c r="D2802" s="14" t="s">
        <v>15</v>
      </c>
      <c r="E2802" s="51">
        <v>45556</v>
      </c>
      <c r="F2802" s="14">
        <v>6</v>
      </c>
      <c r="G2802" s="17">
        <v>3374.46</v>
      </c>
      <c r="H2802" s="27">
        <v>2576.58</v>
      </c>
      <c r="I2802">
        <f>YEAR(Table1[[#This Row],[Date]])</f>
        <v>2024</v>
      </c>
      <c r="J2802" t="str">
        <f>"Q" &amp; ROUNDUP(MONTH(Table1[[#This Row],[Date]])/3, 0) &amp; "'" &amp; RIGHT(YEAR(Table1[[#This Row],[Date]]), 2)</f>
        <v>Q3'24</v>
      </c>
      <c r="K2802" t="str">
        <f>VLOOKUP(Table1[[#This Row],[Store ID]],Table3[[Store ID]:[City]],4,FALSE)</f>
        <v>Nashville</v>
      </c>
      <c r="L2802" t="str">
        <f>VLOOKUP(Table1[[#This Row],[Product Code]],Table4[[Product Code]:[Brand]],5,FALSE)</f>
        <v>Bose</v>
      </c>
      <c r="M2802" t="str">
        <f>VLOOKUP(Table1[[#This Row],[Product Code]],Table4[[Product Code]:[Product Category]],3,FALSE)</f>
        <v>Accessories</v>
      </c>
      <c r="N2802" t="str">
        <f>_xlfn.XLOOKUP(Table1[[#This Row],[Product Code]],Table4[Product Code],Table4[Subcategory])</f>
        <v>Mice</v>
      </c>
    </row>
    <row r="2803" spans="2:14" x14ac:dyDescent="0.3">
      <c r="B2803" s="26" t="s">
        <v>23</v>
      </c>
      <c r="C2803" s="26" t="str">
        <f>IF(_xlfn.XLOOKUP(TRIM(Table1[[#This Row],[Store ID]]), 'Stores Details'!B2805:B2824, 'Stores Details'!G2805:G2824, "") = "Inactive", "Yes", "No")</f>
        <v>No</v>
      </c>
      <c r="D2803" s="14" t="s">
        <v>31</v>
      </c>
      <c r="E2803" s="51">
        <v>45637</v>
      </c>
      <c r="F2803" s="14">
        <v>21</v>
      </c>
      <c r="G2803" s="17">
        <v>12751.83</v>
      </c>
      <c r="H2803" s="27">
        <v>7819.1399999999994</v>
      </c>
      <c r="I2803">
        <f>YEAR(Table1[[#This Row],[Date]])</f>
        <v>2024</v>
      </c>
      <c r="J2803" t="str">
        <f>"Q" &amp; ROUNDUP(MONTH(Table1[[#This Row],[Date]])/3, 0) &amp; "'" &amp; RIGHT(YEAR(Table1[[#This Row],[Date]]), 2)</f>
        <v>Q4'24</v>
      </c>
      <c r="K2803" t="str">
        <f>VLOOKUP(Table1[[#This Row],[Store ID]],Table3[[Store ID]:[City]],4,FALSE)</f>
        <v>San Francisco</v>
      </c>
      <c r="L2803" t="str">
        <f>VLOOKUP(Table1[[#This Row],[Product Code]],Table4[[Product Code]:[Brand]],5,FALSE)</f>
        <v>VoltEdge</v>
      </c>
      <c r="M2803" t="str">
        <f>VLOOKUP(Table1[[#This Row],[Product Code]],Table4[[Product Code]:[Product Category]],3,FALSE)</f>
        <v>Laptops</v>
      </c>
      <c r="N2803" t="str">
        <f>_xlfn.XLOOKUP(Table1[[#This Row],[Product Code]],Table4[Product Code],Table4[Subcategory])</f>
        <v>Ultrabooks</v>
      </c>
    </row>
    <row r="2804" spans="2:14" x14ac:dyDescent="0.3">
      <c r="B2804" s="26" t="s">
        <v>14</v>
      </c>
      <c r="C2804" s="26" t="str">
        <f>IF(_xlfn.XLOOKUP(TRIM(Table1[[#This Row],[Store ID]]), 'Stores Details'!B2806:B2825, 'Stores Details'!G2806:G2825, "") = "Inactive", "Yes", "No")</f>
        <v>No</v>
      </c>
      <c r="D2804" s="14" t="s">
        <v>57</v>
      </c>
      <c r="E2804" s="51">
        <v>44965</v>
      </c>
      <c r="F2804" s="14">
        <v>16</v>
      </c>
      <c r="G2804" s="17">
        <v>14135.84</v>
      </c>
      <c r="H2804" s="27">
        <v>9857.44</v>
      </c>
      <c r="I2804">
        <f>YEAR(Table1[[#This Row],[Date]])</f>
        <v>2023</v>
      </c>
      <c r="J2804" t="str">
        <f>"Q" &amp; ROUNDUP(MONTH(Table1[[#This Row],[Date]])/3, 0) &amp; "'" &amp; RIGHT(YEAR(Table1[[#This Row],[Date]]), 2)</f>
        <v>Q1'23</v>
      </c>
      <c r="K2804" t="str">
        <f>VLOOKUP(Table1[[#This Row],[Store ID]],Table3[[Store ID]:[City]],4,FALSE)</f>
        <v>Los Angeles</v>
      </c>
      <c r="L2804" t="str">
        <f>VLOOKUP(Table1[[#This Row],[Product Code]],Table4[[Product Code]:[Brand]],5,FALSE)</f>
        <v>Bose</v>
      </c>
      <c r="M2804" t="str">
        <f>VLOOKUP(Table1[[#This Row],[Product Code]],Table4[[Product Code]:[Product Category]],3,FALSE)</f>
        <v>Headphones</v>
      </c>
      <c r="N2804" t="str">
        <f>_xlfn.XLOOKUP(Table1[[#This Row],[Product Code]],Table4[Product Code],Table4[Subcategory])</f>
        <v>Noise-Canceling Over-Ear</v>
      </c>
    </row>
    <row r="2805" spans="2:14" x14ac:dyDescent="0.3">
      <c r="B2805" s="26" t="s">
        <v>18</v>
      </c>
      <c r="C2805" s="26" t="str">
        <f>IF(_xlfn.XLOOKUP(TRIM(Table1[[#This Row],[Store ID]]), 'Stores Details'!B2807:B2826, 'Stores Details'!G2807:G2826, "") = "Inactive", "Yes", "No")</f>
        <v>No</v>
      </c>
      <c r="D2805" s="14" t="s">
        <v>51</v>
      </c>
      <c r="E2805" s="51">
        <v>45219</v>
      </c>
      <c r="F2805" s="14">
        <v>35</v>
      </c>
      <c r="G2805" s="17">
        <v>10055.5</v>
      </c>
      <c r="H2805" s="27">
        <v>8143.45</v>
      </c>
      <c r="I2805">
        <f>YEAR(Table1[[#This Row],[Date]])</f>
        <v>2023</v>
      </c>
      <c r="J2805" t="str">
        <f>"Q" &amp; ROUNDUP(MONTH(Table1[[#This Row],[Date]])/3, 0) &amp; "'" &amp; RIGHT(YEAR(Table1[[#This Row],[Date]]), 2)</f>
        <v>Q4'23</v>
      </c>
      <c r="K2805" t="str">
        <f>VLOOKUP(Table1[[#This Row],[Store ID]],Table3[[Store ID]:[City]],4,FALSE)</f>
        <v>Minneapolis</v>
      </c>
      <c r="L2805" t="str">
        <f>VLOOKUP(Table1[[#This Row],[Product Code]],Table4[[Product Code]:[Brand]],5,FALSE)</f>
        <v>Samsung</v>
      </c>
      <c r="M2805" t="str">
        <f>VLOOKUP(Table1[[#This Row],[Product Code]],Table4[[Product Code]:[Product Category]],3,FALSE)</f>
        <v>Accessories</v>
      </c>
      <c r="N2805" t="str">
        <f>_xlfn.XLOOKUP(Table1[[#This Row],[Product Code]],Table4[Product Code],Table4[Subcategory])</f>
        <v>Mice</v>
      </c>
    </row>
    <row r="2806" spans="2:14" x14ac:dyDescent="0.3">
      <c r="B2806" s="26" t="s">
        <v>21</v>
      </c>
      <c r="C2806" s="26" t="str">
        <f>IF(_xlfn.XLOOKUP(TRIM(Table1[[#This Row],[Store ID]]), 'Stores Details'!B2808:B2827, 'Stores Details'!G2808:G2827, "") = "Inactive", "Yes", "No")</f>
        <v>No</v>
      </c>
      <c r="D2806" s="14" t="s">
        <v>52</v>
      </c>
      <c r="E2806" s="51">
        <v>45164</v>
      </c>
      <c r="F2806" s="14">
        <v>14</v>
      </c>
      <c r="G2806" s="17">
        <v>3774.6800000000003</v>
      </c>
      <c r="H2806" s="27">
        <v>2294.46</v>
      </c>
      <c r="I2806">
        <f>YEAR(Table1[[#This Row],[Date]])</f>
        <v>2023</v>
      </c>
      <c r="J2806" t="str">
        <f>"Q" &amp; ROUNDUP(MONTH(Table1[[#This Row],[Date]])/3, 0) &amp; "'" &amp; RIGHT(YEAR(Table1[[#This Row],[Date]]), 2)</f>
        <v>Q3'23</v>
      </c>
      <c r="K2806" t="str">
        <f>VLOOKUP(Table1[[#This Row],[Store ID]],Table3[[Store ID]:[City]],4,FALSE)</f>
        <v>Raleigh</v>
      </c>
      <c r="L2806" t="str">
        <f>VLOOKUP(Table1[[#This Row],[Product Code]],Table4[[Product Code]:[Brand]],5,FALSE)</f>
        <v>ASUS</v>
      </c>
      <c r="M2806" t="str">
        <f>VLOOKUP(Table1[[#This Row],[Product Code]],Table4[[Product Code]:[Product Category]],3,FALSE)</f>
        <v>Accessories</v>
      </c>
      <c r="N2806" t="str">
        <f>_xlfn.XLOOKUP(Table1[[#This Row],[Product Code]],Table4[Product Code],Table4[Subcategory])</f>
        <v>Chargers</v>
      </c>
    </row>
    <row r="2807" spans="2:14" x14ac:dyDescent="0.3">
      <c r="B2807" s="26" t="s">
        <v>14</v>
      </c>
      <c r="C2807" s="26" t="str">
        <f>IF(_xlfn.XLOOKUP(TRIM(Table1[[#This Row],[Store ID]]), 'Stores Details'!B2809:B2828, 'Stores Details'!G2809:G2828, "") = "Inactive", "Yes", "No")</f>
        <v>No</v>
      </c>
      <c r="D2807" s="14" t="s">
        <v>57</v>
      </c>
      <c r="E2807" s="51">
        <v>45128</v>
      </c>
      <c r="F2807" s="14">
        <v>20</v>
      </c>
      <c r="G2807" s="17">
        <v>17669.8</v>
      </c>
      <c r="H2807" s="27">
        <v>12321.800000000001</v>
      </c>
      <c r="I2807">
        <f>YEAR(Table1[[#This Row],[Date]])</f>
        <v>2023</v>
      </c>
      <c r="J2807" t="str">
        <f>"Q" &amp; ROUNDUP(MONTH(Table1[[#This Row],[Date]])/3, 0) &amp; "'" &amp; RIGHT(YEAR(Table1[[#This Row],[Date]]), 2)</f>
        <v>Q3'23</v>
      </c>
      <c r="K2807" t="str">
        <f>VLOOKUP(Table1[[#This Row],[Store ID]],Table3[[Store ID]:[City]],4,FALSE)</f>
        <v>Los Angeles</v>
      </c>
      <c r="L2807" t="str">
        <f>VLOOKUP(Table1[[#This Row],[Product Code]],Table4[[Product Code]:[Brand]],5,FALSE)</f>
        <v>Bose</v>
      </c>
      <c r="M2807" t="str">
        <f>VLOOKUP(Table1[[#This Row],[Product Code]],Table4[[Product Code]:[Product Category]],3,FALSE)</f>
        <v>Headphones</v>
      </c>
      <c r="N2807" t="str">
        <f>_xlfn.XLOOKUP(Table1[[#This Row],[Product Code]],Table4[Product Code],Table4[Subcategory])</f>
        <v>Noise-Canceling Over-Ear</v>
      </c>
    </row>
    <row r="2808" spans="2:14" x14ac:dyDescent="0.3">
      <c r="B2808" s="26" t="s">
        <v>14</v>
      </c>
      <c r="C2808" s="26" t="str">
        <f>IF(_xlfn.XLOOKUP(TRIM(Table1[[#This Row],[Store ID]]), 'Stores Details'!B2810:B2829, 'Stores Details'!G2810:G2829, "") = "Inactive", "Yes", "No")</f>
        <v>No</v>
      </c>
      <c r="D2808" s="14" t="s">
        <v>72</v>
      </c>
      <c r="E2808" s="51">
        <v>45141</v>
      </c>
      <c r="F2808" s="14">
        <v>13</v>
      </c>
      <c r="G2808" s="17">
        <v>6974.24</v>
      </c>
      <c r="H2808" s="27">
        <v>5083.3899999999994</v>
      </c>
      <c r="I2808">
        <f>YEAR(Table1[[#This Row],[Date]])</f>
        <v>2023</v>
      </c>
      <c r="J2808" t="str">
        <f>"Q" &amp; ROUNDUP(MONTH(Table1[[#This Row],[Date]])/3, 0) &amp; "'" &amp; RIGHT(YEAR(Table1[[#This Row],[Date]]), 2)</f>
        <v>Q3'23</v>
      </c>
      <c r="K2808" t="str">
        <f>VLOOKUP(Table1[[#This Row],[Store ID]],Table3[[Store ID]:[City]],4,FALSE)</f>
        <v>Los Angeles</v>
      </c>
      <c r="L2808" t="str">
        <f>VLOOKUP(Table1[[#This Row],[Product Code]],Table4[[Product Code]:[Brand]],5,FALSE)</f>
        <v>VoltEdge</v>
      </c>
      <c r="M2808" t="str">
        <f>VLOOKUP(Table1[[#This Row],[Product Code]],Table4[[Product Code]:[Product Category]],3,FALSE)</f>
        <v>Gaming Consoles</v>
      </c>
      <c r="N2808" t="str">
        <f>_xlfn.XLOOKUP(Table1[[#This Row],[Product Code]],Table4[Product Code],Table4[Subcategory])</f>
        <v>Game Consoles</v>
      </c>
    </row>
    <row r="2809" spans="2:14" x14ac:dyDescent="0.3">
      <c r="B2809" s="26" t="s">
        <v>26</v>
      </c>
      <c r="C2809" s="26" t="str">
        <f>IF(_xlfn.XLOOKUP(TRIM(Table1[[#This Row],[Store ID]]), 'Stores Details'!B2811:B2830, 'Stores Details'!G2811:G2830, "") = "Inactive", "Yes", "No")</f>
        <v>No</v>
      </c>
      <c r="D2809" s="14" t="s">
        <v>56</v>
      </c>
      <c r="E2809" s="51">
        <v>45160</v>
      </c>
      <c r="F2809" s="14">
        <v>20</v>
      </c>
      <c r="G2809" s="17">
        <v>7651.5999999999995</v>
      </c>
      <c r="H2809" s="27">
        <v>6046.5999999999995</v>
      </c>
      <c r="I2809">
        <f>YEAR(Table1[[#This Row],[Date]])</f>
        <v>2023</v>
      </c>
      <c r="J2809" t="str">
        <f>"Q" &amp; ROUNDUP(MONTH(Table1[[#This Row],[Date]])/3, 0) &amp; "'" &amp; RIGHT(YEAR(Table1[[#This Row],[Date]]), 2)</f>
        <v>Q3'23</v>
      </c>
      <c r="K2809" t="str">
        <f>VLOOKUP(Table1[[#This Row],[Store ID]],Table3[[Store ID]:[City]],4,FALSE)</f>
        <v>Philadelphia</v>
      </c>
      <c r="L2809" t="str">
        <f>VLOOKUP(Table1[[#This Row],[Product Code]],Table4[[Product Code]:[Brand]],5,FALSE)</f>
        <v>Samsung</v>
      </c>
      <c r="M2809" t="str">
        <f>VLOOKUP(Table1[[#This Row],[Product Code]],Table4[[Product Code]:[Product Category]],3,FALSE)</f>
        <v>Gaming Consoles</v>
      </c>
      <c r="N2809" t="str">
        <f>_xlfn.XLOOKUP(Table1[[#This Row],[Product Code]],Table4[Product Code],Table4[Subcategory])</f>
        <v>VR Headsets</v>
      </c>
    </row>
    <row r="2810" spans="2:14" x14ac:dyDescent="0.3">
      <c r="B2810" s="26" t="s">
        <v>18</v>
      </c>
      <c r="C2810" s="26" t="str">
        <f>IF(_xlfn.XLOOKUP(TRIM(Table1[[#This Row],[Store ID]]), 'Stores Details'!B2812:B2831, 'Stores Details'!G2812:G2831, "") = "Inactive", "Yes", "No")</f>
        <v>No</v>
      </c>
      <c r="D2810" s="14" t="s">
        <v>51</v>
      </c>
      <c r="E2810" s="51">
        <v>45066</v>
      </c>
      <c r="F2810" s="14">
        <v>4</v>
      </c>
      <c r="G2810" s="17">
        <v>1149.2</v>
      </c>
      <c r="H2810" s="27">
        <v>930.68</v>
      </c>
      <c r="I2810">
        <f>YEAR(Table1[[#This Row],[Date]])</f>
        <v>2023</v>
      </c>
      <c r="J2810" t="str">
        <f>"Q" &amp; ROUNDUP(MONTH(Table1[[#This Row],[Date]])/3, 0) &amp; "'" &amp; RIGHT(YEAR(Table1[[#This Row],[Date]]), 2)</f>
        <v>Q2'23</v>
      </c>
      <c r="K2810" t="str">
        <f>VLOOKUP(Table1[[#This Row],[Store ID]],Table3[[Store ID]:[City]],4,FALSE)</f>
        <v>Minneapolis</v>
      </c>
      <c r="L2810" t="str">
        <f>VLOOKUP(Table1[[#This Row],[Product Code]],Table4[[Product Code]:[Brand]],5,FALSE)</f>
        <v>Samsung</v>
      </c>
      <c r="M2810" t="str">
        <f>VLOOKUP(Table1[[#This Row],[Product Code]],Table4[[Product Code]:[Product Category]],3,FALSE)</f>
        <v>Accessories</v>
      </c>
      <c r="N2810" t="str">
        <f>_xlfn.XLOOKUP(Table1[[#This Row],[Product Code]],Table4[Product Code],Table4[Subcategory])</f>
        <v>Mice</v>
      </c>
    </row>
    <row r="2811" spans="2:14" x14ac:dyDescent="0.3">
      <c r="B2811" s="26" t="s">
        <v>14</v>
      </c>
      <c r="C2811" s="26" t="str">
        <f>IF(_xlfn.XLOOKUP(TRIM(Table1[[#This Row],[Store ID]]), 'Stores Details'!B2813:B2832, 'Stores Details'!G2813:G2832, "") = "Inactive", "Yes", "No")</f>
        <v>No</v>
      </c>
      <c r="D2811" s="14" t="s">
        <v>79</v>
      </c>
      <c r="E2811" s="51">
        <v>45022</v>
      </c>
      <c r="F2811" s="14">
        <v>18</v>
      </c>
      <c r="G2811" s="17">
        <v>15987.78</v>
      </c>
      <c r="H2811" s="27">
        <v>13004.1</v>
      </c>
      <c r="I2811">
        <f>YEAR(Table1[[#This Row],[Date]])</f>
        <v>2023</v>
      </c>
      <c r="J2811" t="str">
        <f>"Q" &amp; ROUNDUP(MONTH(Table1[[#This Row],[Date]])/3, 0) &amp; "'" &amp; RIGHT(YEAR(Table1[[#This Row],[Date]]), 2)</f>
        <v>Q2'23</v>
      </c>
      <c r="K2811" t="str">
        <f>VLOOKUP(Table1[[#This Row],[Store ID]],Table3[[Store ID]:[City]],4,FALSE)</f>
        <v>Los Angeles</v>
      </c>
      <c r="L2811" t="str">
        <f>VLOOKUP(Table1[[#This Row],[Product Code]],Table4[[Product Code]:[Brand]],5,FALSE)</f>
        <v>Sony</v>
      </c>
      <c r="M2811" t="str">
        <f>VLOOKUP(Table1[[#This Row],[Product Code]],Table4[[Product Code]:[Product Category]],3,FALSE)</f>
        <v>Accessories</v>
      </c>
      <c r="N2811" t="str">
        <f>_xlfn.XLOOKUP(Table1[[#This Row],[Product Code]],Table4[Product Code],Table4[Subcategory])</f>
        <v>Keyboards</v>
      </c>
    </row>
    <row r="2812" spans="2:14" x14ac:dyDescent="0.3">
      <c r="B2812" s="26" t="s">
        <v>24</v>
      </c>
      <c r="C2812" s="26" t="str">
        <f>IF(_xlfn.XLOOKUP(TRIM(Table1[[#This Row],[Store ID]]), 'Stores Details'!B2814:B2833, 'Stores Details'!G2814:G2833, "") = "Inactive", "Yes", "No")</f>
        <v>No</v>
      </c>
      <c r="D2812" s="14" t="s">
        <v>63</v>
      </c>
      <c r="E2812" s="51">
        <v>45225</v>
      </c>
      <c r="F2812" s="14">
        <v>29</v>
      </c>
      <c r="G2812" s="17">
        <v>9624.52</v>
      </c>
      <c r="H2812" s="27">
        <v>5733.59</v>
      </c>
      <c r="I2812">
        <f>YEAR(Table1[[#This Row],[Date]])</f>
        <v>2023</v>
      </c>
      <c r="J2812" t="str">
        <f>"Q" &amp; ROUNDUP(MONTH(Table1[[#This Row],[Date]])/3, 0) &amp; "'" &amp; RIGHT(YEAR(Table1[[#This Row],[Date]]), 2)</f>
        <v>Q4'23</v>
      </c>
      <c r="K2812" t="str">
        <f>VLOOKUP(Table1[[#This Row],[Store ID]],Table3[[Store ID]:[City]],4,FALSE)</f>
        <v>Atlanta</v>
      </c>
      <c r="L2812" t="str">
        <f>VLOOKUP(Table1[[#This Row],[Product Code]],Table4[[Product Code]:[Brand]],5,FALSE)</f>
        <v>Samsung</v>
      </c>
      <c r="M2812" t="str">
        <f>VLOOKUP(Table1[[#This Row],[Product Code]],Table4[[Product Code]:[Product Category]],3,FALSE)</f>
        <v>Laptops</v>
      </c>
      <c r="N2812" t="str">
        <f>_xlfn.XLOOKUP(Table1[[#This Row],[Product Code]],Table4[Product Code],Table4[Subcategory])</f>
        <v>Gaming Laptops</v>
      </c>
    </row>
    <row r="2813" spans="2:14" x14ac:dyDescent="0.3">
      <c r="B2813" s="26" t="s">
        <v>23</v>
      </c>
      <c r="C2813" s="26" t="str">
        <f>IF(_xlfn.XLOOKUP(TRIM(Table1[[#This Row],[Store ID]]), 'Stores Details'!B2815:B2834, 'Stores Details'!G2815:G2834, "") = "Inactive", "Yes", "No")</f>
        <v>No</v>
      </c>
      <c r="D2813" s="14" t="s">
        <v>43</v>
      </c>
      <c r="E2813" s="51">
        <v>45475</v>
      </c>
      <c r="F2813" s="14">
        <v>15</v>
      </c>
      <c r="G2813" s="17">
        <v>19966.05</v>
      </c>
      <c r="H2813" s="27">
        <v>12264.3</v>
      </c>
      <c r="I2813">
        <f>YEAR(Table1[[#This Row],[Date]])</f>
        <v>2024</v>
      </c>
      <c r="J2813" t="str">
        <f>"Q" &amp; ROUNDUP(MONTH(Table1[[#This Row],[Date]])/3, 0) &amp; "'" &amp; RIGHT(YEAR(Table1[[#This Row],[Date]]), 2)</f>
        <v>Q3'24</v>
      </c>
      <c r="K2813" t="str">
        <f>VLOOKUP(Table1[[#This Row],[Store ID]],Table3[[Store ID]:[City]],4,FALSE)</f>
        <v>San Francisco</v>
      </c>
      <c r="L2813" t="str">
        <f>VLOOKUP(Table1[[#This Row],[Product Code]],Table4[[Product Code]:[Brand]],5,FALSE)</f>
        <v>Apple</v>
      </c>
      <c r="M2813" t="str">
        <f>VLOOKUP(Table1[[#This Row],[Product Code]],Table4[[Product Code]:[Product Category]],3,FALSE)</f>
        <v>Smart Gadgets</v>
      </c>
      <c r="N2813" t="str">
        <f>_xlfn.XLOOKUP(Table1[[#This Row],[Product Code]],Table4[Product Code],Table4[Subcategory])</f>
        <v>Smartwatches</v>
      </c>
    </row>
    <row r="2814" spans="2:14" x14ac:dyDescent="0.3">
      <c r="B2814" s="26" t="s">
        <v>14</v>
      </c>
      <c r="C2814" s="26" t="str">
        <f>IF(_xlfn.XLOOKUP(TRIM(Table1[[#This Row],[Store ID]]), 'Stores Details'!B2816:B2835, 'Stores Details'!G2816:G2835, "") = "Inactive", "Yes", "No")</f>
        <v>No</v>
      </c>
      <c r="D2814" s="14" t="s">
        <v>41</v>
      </c>
      <c r="E2814" s="51">
        <v>45409</v>
      </c>
      <c r="F2814" s="14">
        <v>4</v>
      </c>
      <c r="G2814" s="17">
        <v>1922.8</v>
      </c>
      <c r="H2814" s="27">
        <v>1207.76</v>
      </c>
      <c r="I2814">
        <f>YEAR(Table1[[#This Row],[Date]])</f>
        <v>2024</v>
      </c>
      <c r="J2814" t="str">
        <f>"Q" &amp; ROUNDUP(MONTH(Table1[[#This Row],[Date]])/3, 0) &amp; "'" &amp; RIGHT(YEAR(Table1[[#This Row],[Date]]), 2)</f>
        <v>Q2'24</v>
      </c>
      <c r="K2814" t="str">
        <f>VLOOKUP(Table1[[#This Row],[Store ID]],Table3[[Store ID]:[City]],4,FALSE)</f>
        <v>Los Angeles</v>
      </c>
      <c r="L2814" t="str">
        <f>VLOOKUP(Table1[[#This Row],[Product Code]],Table4[[Product Code]:[Brand]],5,FALSE)</f>
        <v>VoltEdge</v>
      </c>
      <c r="M2814" t="str">
        <f>VLOOKUP(Table1[[#This Row],[Product Code]],Table4[[Product Code]:[Product Category]],3,FALSE)</f>
        <v>Laptops</v>
      </c>
      <c r="N2814" t="str">
        <f>_xlfn.XLOOKUP(Table1[[#This Row],[Product Code]],Table4[Product Code],Table4[Subcategory])</f>
        <v>Gaming Laptops</v>
      </c>
    </row>
    <row r="2815" spans="2:14" x14ac:dyDescent="0.3">
      <c r="B2815" s="26" t="s">
        <v>17</v>
      </c>
      <c r="C2815" s="26" t="str">
        <f>IF(_xlfn.XLOOKUP(TRIM(Table1[[#This Row],[Store ID]]), 'Stores Details'!B2817:B2836, 'Stores Details'!G2817:G2836, "") = "Inactive", "Yes", "No")</f>
        <v>No</v>
      </c>
      <c r="D2815" s="14" t="s">
        <v>46</v>
      </c>
      <c r="E2815" s="51">
        <v>45371</v>
      </c>
      <c r="F2815" s="14">
        <v>11</v>
      </c>
      <c r="G2815" s="17">
        <v>9717.4</v>
      </c>
      <c r="H2815" s="27">
        <v>6649.39</v>
      </c>
      <c r="I2815">
        <f>YEAR(Table1[[#This Row],[Date]])</f>
        <v>2024</v>
      </c>
      <c r="J2815" t="str">
        <f>"Q" &amp; ROUNDUP(MONTH(Table1[[#This Row],[Date]])/3, 0) &amp; "'" &amp; RIGHT(YEAR(Table1[[#This Row],[Date]]), 2)</f>
        <v>Q1'24</v>
      </c>
      <c r="K2815" t="str">
        <f>VLOOKUP(Table1[[#This Row],[Store ID]],Table3[[Store ID]:[City]],4,FALSE)</f>
        <v>Richmond</v>
      </c>
      <c r="L2815" t="str">
        <f>VLOOKUP(Table1[[#This Row],[Product Code]],Table4[[Product Code]:[Brand]],5,FALSE)</f>
        <v>Bose</v>
      </c>
      <c r="M2815" t="str">
        <f>VLOOKUP(Table1[[#This Row],[Product Code]],Table4[[Product Code]:[Product Category]],3,FALSE)</f>
        <v>Headphones</v>
      </c>
      <c r="N2815" t="str">
        <f>_xlfn.XLOOKUP(Table1[[#This Row],[Product Code]],Table4[Product Code],Table4[Subcategory])</f>
        <v>Wireless Headphones</v>
      </c>
    </row>
    <row r="2816" spans="2:14" x14ac:dyDescent="0.3">
      <c r="B2816" s="26" t="s">
        <v>17</v>
      </c>
      <c r="C2816" s="26" t="str">
        <f>IF(_xlfn.XLOOKUP(TRIM(Table1[[#This Row],[Store ID]]), 'Stores Details'!B2818:B2837, 'Stores Details'!G2818:G2837, "") = "Inactive", "Yes", "No")</f>
        <v>No</v>
      </c>
      <c r="D2816" s="14" t="s">
        <v>48</v>
      </c>
      <c r="E2816" s="51">
        <v>45513</v>
      </c>
      <c r="F2816" s="14">
        <v>10</v>
      </c>
      <c r="G2816" s="17">
        <v>8066.5999999999995</v>
      </c>
      <c r="H2816" s="27">
        <v>4810.4000000000005</v>
      </c>
      <c r="I2816">
        <f>YEAR(Table1[[#This Row],[Date]])</f>
        <v>2024</v>
      </c>
      <c r="J2816" t="str">
        <f>"Q" &amp; ROUNDUP(MONTH(Table1[[#This Row],[Date]])/3, 0) &amp; "'" &amp; RIGHT(YEAR(Table1[[#This Row],[Date]]), 2)</f>
        <v>Q3'24</v>
      </c>
      <c r="K2816" t="str">
        <f>VLOOKUP(Table1[[#This Row],[Store ID]],Table3[[Store ID]:[City]],4,FALSE)</f>
        <v>Richmond</v>
      </c>
      <c r="L2816" t="str">
        <f>VLOOKUP(Table1[[#This Row],[Product Code]],Table4[[Product Code]:[Brand]],5,FALSE)</f>
        <v>VoltEdge</v>
      </c>
      <c r="M2816" t="str">
        <f>VLOOKUP(Table1[[#This Row],[Product Code]],Table4[[Product Code]:[Product Category]],3,FALSE)</f>
        <v>Gaming Consoles</v>
      </c>
      <c r="N2816" t="str">
        <f>_xlfn.XLOOKUP(Table1[[#This Row],[Product Code]],Table4[Product Code],Table4[Subcategory])</f>
        <v>Game Consoles</v>
      </c>
    </row>
    <row r="2817" spans="2:14" x14ac:dyDescent="0.3">
      <c r="B2817" s="26" t="s">
        <v>14</v>
      </c>
      <c r="C2817" s="26" t="str">
        <f>IF(_xlfn.XLOOKUP(TRIM(Table1[[#This Row],[Store ID]]), 'Stores Details'!B2819:B2838, 'Stores Details'!G2819:G2838, "") = "Inactive", "Yes", "No")</f>
        <v>No</v>
      </c>
      <c r="D2817" s="14" t="s">
        <v>48</v>
      </c>
      <c r="E2817" s="51">
        <v>45613</v>
      </c>
      <c r="F2817" s="14">
        <v>26</v>
      </c>
      <c r="G2817" s="17">
        <v>20973.16</v>
      </c>
      <c r="H2817" s="27">
        <v>12507.04</v>
      </c>
      <c r="I2817">
        <f>YEAR(Table1[[#This Row],[Date]])</f>
        <v>2024</v>
      </c>
      <c r="J2817" t="str">
        <f>"Q" &amp; ROUNDUP(MONTH(Table1[[#This Row],[Date]])/3, 0) &amp; "'" &amp; RIGHT(YEAR(Table1[[#This Row],[Date]]), 2)</f>
        <v>Q4'24</v>
      </c>
      <c r="K2817" t="str">
        <f>VLOOKUP(Table1[[#This Row],[Store ID]],Table3[[Store ID]:[City]],4,FALSE)</f>
        <v>Los Angeles</v>
      </c>
      <c r="L2817" t="str">
        <f>VLOOKUP(Table1[[#This Row],[Product Code]],Table4[[Product Code]:[Brand]],5,FALSE)</f>
        <v>VoltEdge</v>
      </c>
      <c r="M2817" t="str">
        <f>VLOOKUP(Table1[[#This Row],[Product Code]],Table4[[Product Code]:[Product Category]],3,FALSE)</f>
        <v>Gaming Consoles</v>
      </c>
      <c r="N2817" t="str">
        <f>_xlfn.XLOOKUP(Table1[[#This Row],[Product Code]],Table4[Product Code],Table4[Subcategory])</f>
        <v>Game Consoles</v>
      </c>
    </row>
    <row r="2818" spans="2:14" x14ac:dyDescent="0.3">
      <c r="B2818" s="26" t="s">
        <v>29</v>
      </c>
      <c r="C2818" s="26" t="str">
        <f>IF(_xlfn.XLOOKUP(TRIM(Table1[[#This Row],[Store ID]]), 'Stores Details'!B2820:B2839, 'Stores Details'!G2820:G2839, "") = "Inactive", "Yes", "No")</f>
        <v>No</v>
      </c>
      <c r="D2818" s="14" t="s">
        <v>50</v>
      </c>
      <c r="E2818" s="51">
        <v>45104</v>
      </c>
      <c r="F2818" s="14">
        <v>4</v>
      </c>
      <c r="G2818" s="17">
        <v>4791.68</v>
      </c>
      <c r="H2818" s="27">
        <v>3530.2</v>
      </c>
      <c r="I2818">
        <f>YEAR(Table1[[#This Row],[Date]])</f>
        <v>2023</v>
      </c>
      <c r="J2818" t="str">
        <f>"Q" &amp; ROUNDUP(MONTH(Table1[[#This Row],[Date]])/3, 0) &amp; "'" &amp; RIGHT(YEAR(Table1[[#This Row],[Date]]), 2)</f>
        <v>Q2'23</v>
      </c>
      <c r="K2818" t="str">
        <f>VLOOKUP(Table1[[#This Row],[Store ID]],Table3[[Store ID]:[City]],4,FALSE)</f>
        <v>Kansas City</v>
      </c>
      <c r="L2818" t="str">
        <f>VLOOKUP(Table1[[#This Row],[Product Code]],Table4[[Product Code]:[Brand]],5,FALSE)</f>
        <v>VoltEdge</v>
      </c>
      <c r="M2818" t="str">
        <f>VLOOKUP(Table1[[#This Row],[Product Code]],Table4[[Product Code]:[Product Category]],3,FALSE)</f>
        <v>Smart Gadgets</v>
      </c>
      <c r="N2818" t="str">
        <f>_xlfn.XLOOKUP(Table1[[#This Row],[Product Code]],Table4[Product Code],Table4[Subcategory])</f>
        <v>Fitness Bands</v>
      </c>
    </row>
    <row r="2819" spans="2:14" x14ac:dyDescent="0.3">
      <c r="B2819" s="26" t="s">
        <v>30</v>
      </c>
      <c r="C2819" s="26" t="str">
        <f>IF(_xlfn.XLOOKUP(TRIM(Table1[[#This Row],[Store ID]]), 'Stores Details'!B2821:B2840, 'Stores Details'!G2821:G2840, "") = "Inactive", "Yes", "No")</f>
        <v>No</v>
      </c>
      <c r="D2819" s="14" t="s">
        <v>54</v>
      </c>
      <c r="E2819" s="51">
        <v>45011</v>
      </c>
      <c r="F2819" s="14">
        <v>10</v>
      </c>
      <c r="G2819" s="17">
        <v>14030.1</v>
      </c>
      <c r="H2819" s="27">
        <v>8905.5</v>
      </c>
      <c r="I2819">
        <f>YEAR(Table1[[#This Row],[Date]])</f>
        <v>2023</v>
      </c>
      <c r="J2819" t="str">
        <f>"Q" &amp; ROUNDUP(MONTH(Table1[[#This Row],[Date]])/3, 0) &amp; "'" &amp; RIGHT(YEAR(Table1[[#This Row],[Date]]), 2)</f>
        <v>Q1'23</v>
      </c>
      <c r="K2819" t="str">
        <f>VLOOKUP(Table1[[#This Row],[Store ID]],Table3[[Store ID]:[City]],4,FALSE)</f>
        <v>Nashville</v>
      </c>
      <c r="L2819" t="str">
        <f>VLOOKUP(Table1[[#This Row],[Product Code]],Table4[[Product Code]:[Brand]],5,FALSE)</f>
        <v>Apple</v>
      </c>
      <c r="M2819" t="str">
        <f>VLOOKUP(Table1[[#This Row],[Product Code]],Table4[[Product Code]:[Product Category]],3,FALSE)</f>
        <v>Gaming Consoles</v>
      </c>
      <c r="N2819" t="str">
        <f>_xlfn.XLOOKUP(Table1[[#This Row],[Product Code]],Table4[Product Code],Table4[Subcategory])</f>
        <v>Game Consoles</v>
      </c>
    </row>
    <row r="2820" spans="2:14" x14ac:dyDescent="0.3">
      <c r="B2820" s="26" t="s">
        <v>30</v>
      </c>
      <c r="C2820" s="26" t="str">
        <f>IF(_xlfn.XLOOKUP(TRIM(Table1[[#This Row],[Store ID]]), 'Stores Details'!B2822:B2841, 'Stores Details'!G2822:G2841, "") = "Inactive", "Yes", "No")</f>
        <v>No</v>
      </c>
      <c r="D2820" s="14" t="s">
        <v>43</v>
      </c>
      <c r="E2820" s="51">
        <v>45313</v>
      </c>
      <c r="F2820" s="14">
        <v>11</v>
      </c>
      <c r="G2820" s="17">
        <v>14641.769999999999</v>
      </c>
      <c r="H2820" s="27">
        <v>8993.82</v>
      </c>
      <c r="I2820">
        <f>YEAR(Table1[[#This Row],[Date]])</f>
        <v>2024</v>
      </c>
      <c r="J2820" t="str">
        <f>"Q" &amp; ROUNDUP(MONTH(Table1[[#This Row],[Date]])/3, 0) &amp; "'" &amp; RIGHT(YEAR(Table1[[#This Row],[Date]]), 2)</f>
        <v>Q1'24</v>
      </c>
      <c r="K2820" t="str">
        <f>VLOOKUP(Table1[[#This Row],[Store ID]],Table3[[Store ID]:[City]],4,FALSE)</f>
        <v>Nashville</v>
      </c>
      <c r="L2820" t="str">
        <f>VLOOKUP(Table1[[#This Row],[Product Code]],Table4[[Product Code]:[Brand]],5,FALSE)</f>
        <v>Apple</v>
      </c>
      <c r="M2820" t="str">
        <f>VLOOKUP(Table1[[#This Row],[Product Code]],Table4[[Product Code]:[Product Category]],3,FALSE)</f>
        <v>Smart Gadgets</v>
      </c>
      <c r="N2820" t="str">
        <f>_xlfn.XLOOKUP(Table1[[#This Row],[Product Code]],Table4[Product Code],Table4[Subcategory])</f>
        <v>Smartwatches</v>
      </c>
    </row>
    <row r="2821" spans="2:14" x14ac:dyDescent="0.3">
      <c r="B2821" s="26" t="s">
        <v>14</v>
      </c>
      <c r="C2821" s="26" t="str">
        <f>IF(_xlfn.XLOOKUP(TRIM(Table1[[#This Row],[Store ID]]), 'Stores Details'!B2823:B2842, 'Stores Details'!G2823:G2842, "") = "Inactive", "Yes", "No")</f>
        <v>No</v>
      </c>
      <c r="D2821" s="14" t="s">
        <v>58</v>
      </c>
      <c r="E2821" s="51">
        <v>45205</v>
      </c>
      <c r="F2821" s="14">
        <v>34</v>
      </c>
      <c r="G2821" s="17">
        <v>29854.38</v>
      </c>
      <c r="H2821" s="27">
        <v>20568.98</v>
      </c>
      <c r="I2821">
        <f>YEAR(Table1[[#This Row],[Date]])</f>
        <v>2023</v>
      </c>
      <c r="J2821" t="str">
        <f>"Q" &amp; ROUNDUP(MONTH(Table1[[#This Row],[Date]])/3, 0) &amp; "'" &amp; RIGHT(YEAR(Table1[[#This Row],[Date]]), 2)</f>
        <v>Q4'23</v>
      </c>
      <c r="K2821" t="str">
        <f>VLOOKUP(Table1[[#This Row],[Store ID]],Table3[[Store ID]:[City]],4,FALSE)</f>
        <v>Los Angeles</v>
      </c>
      <c r="L2821" t="str">
        <f>VLOOKUP(Table1[[#This Row],[Product Code]],Table4[[Product Code]:[Brand]],5,FALSE)</f>
        <v>Sony</v>
      </c>
      <c r="M2821" t="str">
        <f>VLOOKUP(Table1[[#This Row],[Product Code]],Table4[[Product Code]:[Product Category]],3,FALSE)</f>
        <v>Accessories</v>
      </c>
      <c r="N2821" t="str">
        <f>_xlfn.XLOOKUP(Table1[[#This Row],[Product Code]],Table4[Product Code],Table4[Subcategory])</f>
        <v>Chargers</v>
      </c>
    </row>
    <row r="2822" spans="2:14" x14ac:dyDescent="0.3">
      <c r="B2822" s="26" t="s">
        <v>26</v>
      </c>
      <c r="C2822" s="26" t="str">
        <f>IF(_xlfn.XLOOKUP(TRIM(Table1[[#This Row],[Store ID]]), 'Stores Details'!B2824:B2843, 'Stores Details'!G2824:G2843, "") = "Inactive", "Yes", "No")</f>
        <v>No</v>
      </c>
      <c r="D2822" s="14" t="s">
        <v>53</v>
      </c>
      <c r="E2822" s="51">
        <v>45427</v>
      </c>
      <c r="F2822" s="14">
        <v>9</v>
      </c>
      <c r="G2822" s="17">
        <v>718.29</v>
      </c>
      <c r="H2822" s="27">
        <v>576.17999999999995</v>
      </c>
      <c r="I2822">
        <f>YEAR(Table1[[#This Row],[Date]])</f>
        <v>2024</v>
      </c>
      <c r="J2822" t="str">
        <f>"Q" &amp; ROUNDUP(MONTH(Table1[[#This Row],[Date]])/3, 0) &amp; "'" &amp; RIGHT(YEAR(Table1[[#This Row],[Date]]), 2)</f>
        <v>Q2'24</v>
      </c>
      <c r="K2822" t="str">
        <f>VLOOKUP(Table1[[#This Row],[Store ID]],Table3[[Store ID]:[City]],4,FALSE)</f>
        <v>Philadelphia</v>
      </c>
      <c r="L2822" t="str">
        <f>VLOOKUP(Table1[[#This Row],[Product Code]],Table4[[Product Code]:[Brand]],5,FALSE)</f>
        <v>HP</v>
      </c>
      <c r="M2822" t="str">
        <f>VLOOKUP(Table1[[#This Row],[Product Code]],Table4[[Product Code]:[Product Category]],3,FALSE)</f>
        <v>Laptops</v>
      </c>
      <c r="N2822" t="str">
        <f>_xlfn.XLOOKUP(Table1[[#This Row],[Product Code]],Table4[Product Code],Table4[Subcategory])</f>
        <v>Ultrabooks</v>
      </c>
    </row>
    <row r="2823" spans="2:14" x14ac:dyDescent="0.3">
      <c r="B2823" s="26" t="s">
        <v>18</v>
      </c>
      <c r="C2823" s="26" t="str">
        <f>IF(_xlfn.XLOOKUP(TRIM(Table1[[#This Row],[Store ID]]), 'Stores Details'!B2825:B2844, 'Stores Details'!G2825:G2844, "") = "Inactive", "Yes", "No")</f>
        <v>No</v>
      </c>
      <c r="D2823" s="14" t="s">
        <v>46</v>
      </c>
      <c r="E2823" s="51">
        <v>45469</v>
      </c>
      <c r="F2823" s="14">
        <v>16</v>
      </c>
      <c r="G2823" s="17">
        <v>14134.4</v>
      </c>
      <c r="H2823" s="27">
        <v>9671.84</v>
      </c>
      <c r="I2823">
        <f>YEAR(Table1[[#This Row],[Date]])</f>
        <v>2024</v>
      </c>
      <c r="J2823" t="str">
        <f>"Q" &amp; ROUNDUP(MONTH(Table1[[#This Row],[Date]])/3, 0) &amp; "'" &amp; RIGHT(YEAR(Table1[[#This Row],[Date]]), 2)</f>
        <v>Q2'24</v>
      </c>
      <c r="K2823" t="str">
        <f>VLOOKUP(Table1[[#This Row],[Store ID]],Table3[[Store ID]:[City]],4,FALSE)</f>
        <v>Minneapolis</v>
      </c>
      <c r="L2823" t="str">
        <f>VLOOKUP(Table1[[#This Row],[Product Code]],Table4[[Product Code]:[Brand]],5,FALSE)</f>
        <v>Bose</v>
      </c>
      <c r="M2823" t="str">
        <f>VLOOKUP(Table1[[#This Row],[Product Code]],Table4[[Product Code]:[Product Category]],3,FALSE)</f>
        <v>Headphones</v>
      </c>
      <c r="N2823" t="str">
        <f>_xlfn.XLOOKUP(Table1[[#This Row],[Product Code]],Table4[Product Code],Table4[Subcategory])</f>
        <v>Wireless Headphones</v>
      </c>
    </row>
    <row r="2824" spans="2:14" x14ac:dyDescent="0.3">
      <c r="B2824" s="26" t="s">
        <v>16</v>
      </c>
      <c r="C2824" s="26" t="str">
        <f>IF(_xlfn.XLOOKUP(TRIM(Table1[[#This Row],[Store ID]]), 'Stores Details'!B2826:B2845, 'Stores Details'!G2826:G2845, "") = "Inactive", "Yes", "No")</f>
        <v>No</v>
      </c>
      <c r="D2824" s="14" t="s">
        <v>32</v>
      </c>
      <c r="E2824" s="51">
        <v>45632</v>
      </c>
      <c r="F2824" s="14">
        <v>34</v>
      </c>
      <c r="G2824" s="17">
        <v>6221.32</v>
      </c>
      <c r="H2824" s="27">
        <v>4726.34</v>
      </c>
      <c r="I2824">
        <f>YEAR(Table1[[#This Row],[Date]])</f>
        <v>2024</v>
      </c>
      <c r="J2824" t="str">
        <f>"Q" &amp; ROUNDUP(MONTH(Table1[[#This Row],[Date]])/3, 0) &amp; "'" &amp; RIGHT(YEAR(Table1[[#This Row],[Date]]), 2)</f>
        <v>Q4'24</v>
      </c>
      <c r="K2824" t="str">
        <f>VLOOKUP(Table1[[#This Row],[Store ID]],Table3[[Store ID]:[City]],4,FALSE)</f>
        <v>Chicago</v>
      </c>
      <c r="L2824" t="str">
        <f>VLOOKUP(Table1[[#This Row],[Product Code]],Table4[[Product Code]:[Brand]],5,FALSE)</f>
        <v>Sony</v>
      </c>
      <c r="M2824" t="str">
        <f>VLOOKUP(Table1[[#This Row],[Product Code]],Table4[[Product Code]:[Product Category]],3,FALSE)</f>
        <v>Accessories</v>
      </c>
      <c r="N2824" t="str">
        <f>_xlfn.XLOOKUP(Table1[[#This Row],[Product Code]],Table4[Product Code],Table4[Subcategory])</f>
        <v>Chargers</v>
      </c>
    </row>
    <row r="2825" spans="2:14" x14ac:dyDescent="0.3">
      <c r="B2825" s="26" t="s">
        <v>17</v>
      </c>
      <c r="C2825" s="26" t="str">
        <f>IF(_xlfn.XLOOKUP(TRIM(Table1[[#This Row],[Store ID]]), 'Stores Details'!B2827:B2846, 'Stores Details'!G2827:G2846, "") = "Inactive", "Yes", "No")</f>
        <v>No</v>
      </c>
      <c r="D2825" s="14" t="s">
        <v>75</v>
      </c>
      <c r="E2825" s="51">
        <v>45131</v>
      </c>
      <c r="F2825" s="14">
        <v>13</v>
      </c>
      <c r="G2825" s="17">
        <v>2119.65</v>
      </c>
      <c r="H2825" s="27">
        <v>1639.43</v>
      </c>
      <c r="I2825">
        <f>YEAR(Table1[[#This Row],[Date]])</f>
        <v>2023</v>
      </c>
      <c r="J2825" t="str">
        <f>"Q" &amp; ROUNDUP(MONTH(Table1[[#This Row],[Date]])/3, 0) &amp; "'" &amp; RIGHT(YEAR(Table1[[#This Row],[Date]]), 2)</f>
        <v>Q3'23</v>
      </c>
      <c r="K2825" t="str">
        <f>VLOOKUP(Table1[[#This Row],[Store ID]],Table3[[Store ID]:[City]],4,FALSE)</f>
        <v>Richmond</v>
      </c>
      <c r="L2825" t="str">
        <f>VLOOKUP(Table1[[#This Row],[Product Code]],Table4[[Product Code]:[Brand]],5,FALSE)</f>
        <v>VoltEdge</v>
      </c>
      <c r="M2825" t="str">
        <f>VLOOKUP(Table1[[#This Row],[Product Code]],Table4[[Product Code]:[Product Category]],3,FALSE)</f>
        <v>Accessories</v>
      </c>
      <c r="N2825" t="str">
        <f>_xlfn.XLOOKUP(Table1[[#This Row],[Product Code]],Table4[Product Code],Table4[Subcategory])</f>
        <v>Keyboards</v>
      </c>
    </row>
    <row r="2826" spans="2:14" x14ac:dyDescent="0.3">
      <c r="B2826" s="26" t="s">
        <v>27</v>
      </c>
      <c r="C2826" s="26" t="str">
        <f>IF(_xlfn.XLOOKUP(TRIM(Table1[[#This Row],[Store ID]]), 'Stores Details'!B2828:B2847, 'Stores Details'!G2828:G2847, "") = "Inactive", "Yes", "No")</f>
        <v>No</v>
      </c>
      <c r="D2826" s="14" t="s">
        <v>73</v>
      </c>
      <c r="E2826" s="51">
        <v>45584</v>
      </c>
      <c r="F2826" s="14">
        <v>41</v>
      </c>
      <c r="G2826" s="17">
        <v>35635.56</v>
      </c>
      <c r="H2826" s="27">
        <v>26753.73</v>
      </c>
      <c r="I2826">
        <f>YEAR(Table1[[#This Row],[Date]])</f>
        <v>2024</v>
      </c>
      <c r="J2826" t="str">
        <f>"Q" &amp; ROUNDUP(MONTH(Table1[[#This Row],[Date]])/3, 0) &amp; "'" &amp; RIGHT(YEAR(Table1[[#This Row],[Date]]), 2)</f>
        <v>Q4'24</v>
      </c>
      <c r="K2826" t="str">
        <f>VLOOKUP(Table1[[#This Row],[Store ID]],Table3[[Store ID]:[City]],4,FALSE)</f>
        <v>New York</v>
      </c>
      <c r="L2826" t="str">
        <f>VLOOKUP(Table1[[#This Row],[Product Code]],Table4[[Product Code]:[Brand]],5,FALSE)</f>
        <v>ASUS</v>
      </c>
      <c r="M2826" t="str">
        <f>VLOOKUP(Table1[[#This Row],[Product Code]],Table4[[Product Code]:[Product Category]],3,FALSE)</f>
        <v>Gaming Consoles</v>
      </c>
      <c r="N2826" t="str">
        <f>_xlfn.XLOOKUP(Table1[[#This Row],[Product Code]],Table4[Product Code],Table4[Subcategory])</f>
        <v>VR Headsets</v>
      </c>
    </row>
    <row r="2827" spans="2:14" x14ac:dyDescent="0.3">
      <c r="B2827" s="26" t="s">
        <v>17</v>
      </c>
      <c r="C2827" s="26" t="str">
        <f>IF(_xlfn.XLOOKUP(TRIM(Table1[[#This Row],[Store ID]]), 'Stores Details'!B2829:B2848, 'Stores Details'!G2829:G2848, "") = "Inactive", "Yes", "No")</f>
        <v>No</v>
      </c>
      <c r="D2827" s="14" t="s">
        <v>31</v>
      </c>
      <c r="E2827" s="51">
        <v>45452</v>
      </c>
      <c r="F2827" s="14">
        <v>18</v>
      </c>
      <c r="G2827" s="17">
        <v>10930.14</v>
      </c>
      <c r="H2827" s="27">
        <v>6702.12</v>
      </c>
      <c r="I2827">
        <f>YEAR(Table1[[#This Row],[Date]])</f>
        <v>2024</v>
      </c>
      <c r="J2827" t="str">
        <f>"Q" &amp; ROUNDUP(MONTH(Table1[[#This Row],[Date]])/3, 0) &amp; "'" &amp; RIGHT(YEAR(Table1[[#This Row],[Date]]), 2)</f>
        <v>Q2'24</v>
      </c>
      <c r="K2827" t="str">
        <f>VLOOKUP(Table1[[#This Row],[Store ID]],Table3[[Store ID]:[City]],4,FALSE)</f>
        <v>Richmond</v>
      </c>
      <c r="L2827" t="str">
        <f>VLOOKUP(Table1[[#This Row],[Product Code]],Table4[[Product Code]:[Brand]],5,FALSE)</f>
        <v>VoltEdge</v>
      </c>
      <c r="M2827" t="str">
        <f>VLOOKUP(Table1[[#This Row],[Product Code]],Table4[[Product Code]:[Product Category]],3,FALSE)</f>
        <v>Laptops</v>
      </c>
      <c r="N2827" t="str">
        <f>_xlfn.XLOOKUP(Table1[[#This Row],[Product Code]],Table4[Product Code],Table4[Subcategory])</f>
        <v>Ultrabooks</v>
      </c>
    </row>
    <row r="2828" spans="2:14" x14ac:dyDescent="0.3">
      <c r="B2828" s="26" t="s">
        <v>16</v>
      </c>
      <c r="C2828" s="26" t="str">
        <f>IF(_xlfn.XLOOKUP(TRIM(Table1[[#This Row],[Store ID]]), 'Stores Details'!B2830:B2849, 'Stores Details'!G2830:G2849, "") = "Inactive", "Yes", "No")</f>
        <v>No</v>
      </c>
      <c r="D2828" s="14" t="s">
        <v>46</v>
      </c>
      <c r="E2828" s="51">
        <v>45421</v>
      </c>
      <c r="F2828" s="14">
        <v>5</v>
      </c>
      <c r="G2828" s="17">
        <v>4417</v>
      </c>
      <c r="H2828" s="27">
        <v>3022.45</v>
      </c>
      <c r="I2828">
        <f>YEAR(Table1[[#This Row],[Date]])</f>
        <v>2024</v>
      </c>
      <c r="J2828" t="str">
        <f>"Q" &amp; ROUNDUP(MONTH(Table1[[#This Row],[Date]])/3, 0) &amp; "'" &amp; RIGHT(YEAR(Table1[[#This Row],[Date]]), 2)</f>
        <v>Q2'24</v>
      </c>
      <c r="K2828" t="str">
        <f>VLOOKUP(Table1[[#This Row],[Store ID]],Table3[[Store ID]:[City]],4,FALSE)</f>
        <v>Chicago</v>
      </c>
      <c r="L2828" t="str">
        <f>VLOOKUP(Table1[[#This Row],[Product Code]],Table4[[Product Code]:[Brand]],5,FALSE)</f>
        <v>Bose</v>
      </c>
      <c r="M2828" t="str">
        <f>VLOOKUP(Table1[[#This Row],[Product Code]],Table4[[Product Code]:[Product Category]],3,FALSE)</f>
        <v>Headphones</v>
      </c>
      <c r="N2828" t="str">
        <f>_xlfn.XLOOKUP(Table1[[#This Row],[Product Code]],Table4[Product Code],Table4[Subcategory])</f>
        <v>Wireless Headphones</v>
      </c>
    </row>
    <row r="2829" spans="2:14" x14ac:dyDescent="0.3">
      <c r="B2829" s="26" t="s">
        <v>19</v>
      </c>
      <c r="C2829" s="26" t="str">
        <f>IF(_xlfn.XLOOKUP(TRIM(Table1[[#This Row],[Store ID]]), 'Stores Details'!B2831:B2850, 'Stores Details'!G2831:G2850, "") = "Inactive", "Yes", "No")</f>
        <v>No</v>
      </c>
      <c r="D2829" s="14" t="s">
        <v>32</v>
      </c>
      <c r="E2829" s="51">
        <v>45587</v>
      </c>
      <c r="F2829" s="14">
        <v>27</v>
      </c>
      <c r="G2829" s="17">
        <v>4940.46</v>
      </c>
      <c r="H2829" s="27">
        <v>3753.2699999999995</v>
      </c>
      <c r="I2829">
        <f>YEAR(Table1[[#This Row],[Date]])</f>
        <v>2024</v>
      </c>
      <c r="J2829" t="str">
        <f>"Q" &amp; ROUNDUP(MONTH(Table1[[#This Row],[Date]])/3, 0) &amp; "'" &amp; RIGHT(YEAR(Table1[[#This Row],[Date]]), 2)</f>
        <v>Q4'24</v>
      </c>
      <c r="K2829" t="str">
        <f>VLOOKUP(Table1[[#This Row],[Store ID]],Table3[[Store ID]:[City]],4,FALSE)</f>
        <v>Honolulu</v>
      </c>
      <c r="L2829" t="str">
        <f>VLOOKUP(Table1[[#This Row],[Product Code]],Table4[[Product Code]:[Brand]],5,FALSE)</f>
        <v>Sony</v>
      </c>
      <c r="M2829" t="str">
        <f>VLOOKUP(Table1[[#This Row],[Product Code]],Table4[[Product Code]:[Product Category]],3,FALSE)</f>
        <v>Accessories</v>
      </c>
      <c r="N2829" t="str">
        <f>_xlfn.XLOOKUP(Table1[[#This Row],[Product Code]],Table4[Product Code],Table4[Subcategory])</f>
        <v>Chargers</v>
      </c>
    </row>
    <row r="2830" spans="2:14" x14ac:dyDescent="0.3">
      <c r="B2830" s="26" t="s">
        <v>14</v>
      </c>
      <c r="C2830" s="26" t="str">
        <f>IF(_xlfn.XLOOKUP(TRIM(Table1[[#This Row],[Store ID]]), 'Stores Details'!B2832:B2851, 'Stores Details'!G2832:G2851, "") = "Inactive", "Yes", "No")</f>
        <v>No</v>
      </c>
      <c r="D2830" s="14" t="s">
        <v>33</v>
      </c>
      <c r="E2830" s="51">
        <v>45333</v>
      </c>
      <c r="F2830" s="14">
        <v>29</v>
      </c>
      <c r="G2830" s="17">
        <v>6861.6900000000005</v>
      </c>
      <c r="H2830" s="27">
        <v>5311.9299999999994</v>
      </c>
      <c r="I2830">
        <f>YEAR(Table1[[#This Row],[Date]])</f>
        <v>2024</v>
      </c>
      <c r="J2830" t="str">
        <f>"Q" &amp; ROUNDUP(MONTH(Table1[[#This Row],[Date]])/3, 0) &amp; "'" &amp; RIGHT(YEAR(Table1[[#This Row],[Date]]), 2)</f>
        <v>Q1'24</v>
      </c>
      <c r="K2830" t="str">
        <f>VLOOKUP(Table1[[#This Row],[Store ID]],Table3[[Store ID]:[City]],4,FALSE)</f>
        <v>Los Angeles</v>
      </c>
      <c r="L2830" t="str">
        <f>VLOOKUP(Table1[[#This Row],[Product Code]],Table4[[Product Code]:[Brand]],5,FALSE)</f>
        <v>VoltEdge</v>
      </c>
      <c r="M2830" t="str">
        <f>VLOOKUP(Table1[[#This Row],[Product Code]],Table4[[Product Code]:[Product Category]],3,FALSE)</f>
        <v>Headphones</v>
      </c>
      <c r="N2830" t="str">
        <f>_xlfn.XLOOKUP(Table1[[#This Row],[Product Code]],Table4[Product Code],Table4[Subcategory])</f>
        <v>Wired Headphones</v>
      </c>
    </row>
    <row r="2831" spans="2:14" x14ac:dyDescent="0.3">
      <c r="B2831" s="26" t="s">
        <v>16</v>
      </c>
      <c r="C2831" s="26" t="str">
        <f>IF(_xlfn.XLOOKUP(TRIM(Table1[[#This Row],[Store ID]]), 'Stores Details'!B2833:B2852, 'Stores Details'!G2833:G2852, "") = "Inactive", "Yes", "No")</f>
        <v>No</v>
      </c>
      <c r="D2831" s="14" t="s">
        <v>15</v>
      </c>
      <c r="E2831" s="51">
        <v>45434</v>
      </c>
      <c r="F2831" s="14">
        <v>17</v>
      </c>
      <c r="G2831" s="17">
        <v>9560.9699999999993</v>
      </c>
      <c r="H2831" s="27">
        <v>7300.31</v>
      </c>
      <c r="I2831">
        <f>YEAR(Table1[[#This Row],[Date]])</f>
        <v>2024</v>
      </c>
      <c r="J2831" t="str">
        <f>"Q" &amp; ROUNDUP(MONTH(Table1[[#This Row],[Date]])/3, 0) &amp; "'" &amp; RIGHT(YEAR(Table1[[#This Row],[Date]]), 2)</f>
        <v>Q2'24</v>
      </c>
      <c r="K2831" t="str">
        <f>VLOOKUP(Table1[[#This Row],[Store ID]],Table3[[Store ID]:[City]],4,FALSE)</f>
        <v>Chicago</v>
      </c>
      <c r="L2831" t="str">
        <f>VLOOKUP(Table1[[#This Row],[Product Code]],Table4[[Product Code]:[Brand]],5,FALSE)</f>
        <v>Bose</v>
      </c>
      <c r="M2831" t="str">
        <f>VLOOKUP(Table1[[#This Row],[Product Code]],Table4[[Product Code]:[Product Category]],3,FALSE)</f>
        <v>Accessories</v>
      </c>
      <c r="N2831" t="str">
        <f>_xlfn.XLOOKUP(Table1[[#This Row],[Product Code]],Table4[Product Code],Table4[Subcategory])</f>
        <v>Mice</v>
      </c>
    </row>
    <row r="2832" spans="2:14" x14ac:dyDescent="0.3">
      <c r="B2832" s="26" t="s">
        <v>14</v>
      </c>
      <c r="C2832" s="26" t="str">
        <f>IF(_xlfn.XLOOKUP(TRIM(Table1[[#This Row],[Store ID]]), 'Stores Details'!B2834:B2853, 'Stores Details'!G2834:G2853, "") = "Inactive", "Yes", "No")</f>
        <v>No</v>
      </c>
      <c r="D2832" s="14" t="s">
        <v>53</v>
      </c>
      <c r="E2832" s="51">
        <v>44940</v>
      </c>
      <c r="F2832" s="14">
        <v>20</v>
      </c>
      <c r="G2832" s="17">
        <v>1596.2</v>
      </c>
      <c r="H2832" s="27">
        <v>1280.3999999999999</v>
      </c>
      <c r="I2832">
        <f>YEAR(Table1[[#This Row],[Date]])</f>
        <v>2023</v>
      </c>
      <c r="J2832" t="str">
        <f>"Q" &amp; ROUNDUP(MONTH(Table1[[#This Row],[Date]])/3, 0) &amp; "'" &amp; RIGHT(YEAR(Table1[[#This Row],[Date]]), 2)</f>
        <v>Q1'23</v>
      </c>
      <c r="K2832" t="str">
        <f>VLOOKUP(Table1[[#This Row],[Store ID]],Table3[[Store ID]:[City]],4,FALSE)</f>
        <v>Los Angeles</v>
      </c>
      <c r="L2832" t="str">
        <f>VLOOKUP(Table1[[#This Row],[Product Code]],Table4[[Product Code]:[Brand]],5,FALSE)</f>
        <v>HP</v>
      </c>
      <c r="M2832" t="str">
        <f>VLOOKUP(Table1[[#This Row],[Product Code]],Table4[[Product Code]:[Product Category]],3,FALSE)</f>
        <v>Laptops</v>
      </c>
      <c r="N2832" t="str">
        <f>_xlfn.XLOOKUP(Table1[[#This Row],[Product Code]],Table4[Product Code],Table4[Subcategory])</f>
        <v>Ultrabooks</v>
      </c>
    </row>
    <row r="2833" spans="2:14" x14ac:dyDescent="0.3">
      <c r="B2833" s="26" t="s">
        <v>24</v>
      </c>
      <c r="C2833" s="26" t="str">
        <f>IF(_xlfn.XLOOKUP(TRIM(Table1[[#This Row],[Store ID]]), 'Stores Details'!B2835:B2854, 'Stores Details'!G2835:G2854, "") = "Inactive", "Yes", "No")</f>
        <v>No</v>
      </c>
      <c r="D2833" s="14" t="s">
        <v>66</v>
      </c>
      <c r="E2833" s="51">
        <v>45008</v>
      </c>
      <c r="F2833" s="14">
        <v>29</v>
      </c>
      <c r="G2833" s="17">
        <v>11244.460000000001</v>
      </c>
      <c r="H2833" s="27">
        <v>7523.18</v>
      </c>
      <c r="I2833">
        <f>YEAR(Table1[[#This Row],[Date]])</f>
        <v>2023</v>
      </c>
      <c r="J2833" t="str">
        <f>"Q" &amp; ROUNDUP(MONTH(Table1[[#This Row],[Date]])/3, 0) &amp; "'" &amp; RIGHT(YEAR(Table1[[#This Row],[Date]]), 2)</f>
        <v>Q1'23</v>
      </c>
      <c r="K2833" t="str">
        <f>VLOOKUP(Table1[[#This Row],[Store ID]],Table3[[Store ID]:[City]],4,FALSE)</f>
        <v>Atlanta</v>
      </c>
      <c r="L2833" t="str">
        <f>VLOOKUP(Table1[[#This Row],[Product Code]],Table4[[Product Code]:[Brand]],5,FALSE)</f>
        <v>HP</v>
      </c>
      <c r="M2833" t="str">
        <f>VLOOKUP(Table1[[#This Row],[Product Code]],Table4[[Product Code]:[Product Category]],3,FALSE)</f>
        <v>Accessories</v>
      </c>
      <c r="N2833" t="str">
        <f>_xlfn.XLOOKUP(Table1[[#This Row],[Product Code]],Table4[Product Code],Table4[Subcategory])</f>
        <v>Chargers</v>
      </c>
    </row>
    <row r="2834" spans="2:14" x14ac:dyDescent="0.3">
      <c r="B2834" s="26" t="s">
        <v>17</v>
      </c>
      <c r="C2834" s="26" t="str">
        <f>IF(_xlfn.XLOOKUP(TRIM(Table1[[#This Row],[Store ID]]), 'Stores Details'!B2836:B2855, 'Stores Details'!G2836:G2855, "") = "Inactive", "Yes", "No")</f>
        <v>No</v>
      </c>
      <c r="D2834" s="14" t="s">
        <v>61</v>
      </c>
      <c r="E2834" s="51">
        <v>44948</v>
      </c>
      <c r="F2834" s="14">
        <v>15</v>
      </c>
      <c r="G2834" s="17">
        <v>5316.3</v>
      </c>
      <c r="H2834" s="27">
        <v>3795.9</v>
      </c>
      <c r="I2834">
        <f>YEAR(Table1[[#This Row],[Date]])</f>
        <v>2023</v>
      </c>
      <c r="J2834" t="str">
        <f>"Q" &amp; ROUNDUP(MONTH(Table1[[#This Row],[Date]])/3, 0) &amp; "'" &amp; RIGHT(YEAR(Table1[[#This Row],[Date]]), 2)</f>
        <v>Q1'23</v>
      </c>
      <c r="K2834" t="str">
        <f>VLOOKUP(Table1[[#This Row],[Store ID]],Table3[[Store ID]:[City]],4,FALSE)</f>
        <v>Richmond</v>
      </c>
      <c r="L2834" t="str">
        <f>VLOOKUP(Table1[[#This Row],[Product Code]],Table4[[Product Code]:[Brand]],5,FALSE)</f>
        <v>VoltEdge</v>
      </c>
      <c r="M2834" t="str">
        <f>VLOOKUP(Table1[[#This Row],[Product Code]],Table4[[Product Code]:[Product Category]],3,FALSE)</f>
        <v>Headphones</v>
      </c>
      <c r="N2834" t="str">
        <f>_xlfn.XLOOKUP(Table1[[#This Row],[Product Code]],Table4[Product Code],Table4[Subcategory])</f>
        <v>Wired Headphones</v>
      </c>
    </row>
    <row r="2835" spans="2:14" x14ac:dyDescent="0.3">
      <c r="B2835" s="26" t="s">
        <v>25</v>
      </c>
      <c r="C2835" s="26" t="str">
        <f>IF(_xlfn.XLOOKUP(TRIM(Table1[[#This Row],[Store ID]]), 'Stores Details'!B2837:B2856, 'Stores Details'!G2837:G2856, "") = "Inactive", "Yes", "No")</f>
        <v>No</v>
      </c>
      <c r="D2835" s="14" t="s">
        <v>74</v>
      </c>
      <c r="E2835" s="51">
        <v>45040</v>
      </c>
      <c r="F2835" s="14">
        <v>6</v>
      </c>
      <c r="G2835" s="17">
        <v>6786.66</v>
      </c>
      <c r="H2835" s="27">
        <v>5633.7000000000007</v>
      </c>
      <c r="I2835">
        <f>YEAR(Table1[[#This Row],[Date]])</f>
        <v>2023</v>
      </c>
      <c r="J2835" t="str">
        <f>"Q" &amp; ROUNDUP(MONTH(Table1[[#This Row],[Date]])/3, 0) &amp; "'" &amp; RIGHT(YEAR(Table1[[#This Row],[Date]]), 2)</f>
        <v>Q2'23</v>
      </c>
      <c r="K2835" t="str">
        <f>VLOOKUP(Table1[[#This Row],[Store ID]],Table3[[Store ID]:[City]],4,FALSE)</f>
        <v>Dallas</v>
      </c>
      <c r="L2835" t="str">
        <f>VLOOKUP(Table1[[#This Row],[Product Code]],Table4[[Product Code]:[Brand]],5,FALSE)</f>
        <v>VoltEdge</v>
      </c>
      <c r="M2835" t="str">
        <f>VLOOKUP(Table1[[#This Row],[Product Code]],Table4[[Product Code]:[Product Category]],3,FALSE)</f>
        <v>Gaming Consoles</v>
      </c>
      <c r="N2835" t="str">
        <f>_xlfn.XLOOKUP(Table1[[#This Row],[Product Code]],Table4[Product Code],Table4[Subcategory])</f>
        <v>Gaming Headsets</v>
      </c>
    </row>
    <row r="2836" spans="2:14" x14ac:dyDescent="0.3">
      <c r="B2836" s="26" t="s">
        <v>22</v>
      </c>
      <c r="C2836" s="26" t="str">
        <f>IF(_xlfn.XLOOKUP(TRIM(Table1[[#This Row],[Store ID]]), 'Stores Details'!B2838:B2857, 'Stores Details'!G2838:G2857, "") = "Inactive", "Yes", "No")</f>
        <v>No</v>
      </c>
      <c r="D2836" s="14" t="s">
        <v>43</v>
      </c>
      <c r="E2836" s="51">
        <v>45436</v>
      </c>
      <c r="F2836" s="14">
        <v>14</v>
      </c>
      <c r="G2836" s="17">
        <v>18634.98</v>
      </c>
      <c r="H2836" s="27">
        <v>11446.68</v>
      </c>
      <c r="I2836">
        <f>YEAR(Table1[[#This Row],[Date]])</f>
        <v>2024</v>
      </c>
      <c r="J2836" t="str">
        <f>"Q" &amp; ROUNDUP(MONTH(Table1[[#This Row],[Date]])/3, 0) &amp; "'" &amp; RIGHT(YEAR(Table1[[#This Row],[Date]]), 2)</f>
        <v>Q2'24</v>
      </c>
      <c r="K2836" t="str">
        <f>VLOOKUP(Table1[[#This Row],[Store ID]],Table3[[Store ID]:[City]],4,FALSE)</f>
        <v>Detroit</v>
      </c>
      <c r="L2836" t="str">
        <f>VLOOKUP(Table1[[#This Row],[Product Code]],Table4[[Product Code]:[Brand]],5,FALSE)</f>
        <v>Apple</v>
      </c>
      <c r="M2836" t="str">
        <f>VLOOKUP(Table1[[#This Row],[Product Code]],Table4[[Product Code]:[Product Category]],3,FALSE)</f>
        <v>Smart Gadgets</v>
      </c>
      <c r="N2836" t="str">
        <f>_xlfn.XLOOKUP(Table1[[#This Row],[Product Code]],Table4[Product Code],Table4[Subcategory])</f>
        <v>Smartwatches</v>
      </c>
    </row>
    <row r="2837" spans="2:14" x14ac:dyDescent="0.3">
      <c r="B2837" s="26" t="s">
        <v>29</v>
      </c>
      <c r="C2837" s="26" t="str">
        <f>IF(_xlfn.XLOOKUP(TRIM(Table1[[#This Row],[Store ID]]), 'Stores Details'!B2839:B2858, 'Stores Details'!G2839:G2858, "") = "Inactive", "Yes", "No")</f>
        <v>No</v>
      </c>
      <c r="D2837" s="14" t="s">
        <v>48</v>
      </c>
      <c r="E2837" s="51">
        <v>45299</v>
      </c>
      <c r="F2837" s="14">
        <v>12</v>
      </c>
      <c r="G2837" s="17">
        <v>9679.92</v>
      </c>
      <c r="H2837" s="27">
        <v>5772.4800000000005</v>
      </c>
      <c r="I2837">
        <f>YEAR(Table1[[#This Row],[Date]])</f>
        <v>2024</v>
      </c>
      <c r="J2837" t="str">
        <f>"Q" &amp; ROUNDUP(MONTH(Table1[[#This Row],[Date]])/3, 0) &amp; "'" &amp; RIGHT(YEAR(Table1[[#This Row],[Date]]), 2)</f>
        <v>Q1'24</v>
      </c>
      <c r="K2837" t="str">
        <f>VLOOKUP(Table1[[#This Row],[Store ID]],Table3[[Store ID]:[City]],4,FALSE)</f>
        <v>Kansas City</v>
      </c>
      <c r="L2837" t="str">
        <f>VLOOKUP(Table1[[#This Row],[Product Code]],Table4[[Product Code]:[Brand]],5,FALSE)</f>
        <v>VoltEdge</v>
      </c>
      <c r="M2837" t="str">
        <f>VLOOKUP(Table1[[#This Row],[Product Code]],Table4[[Product Code]:[Product Category]],3,FALSE)</f>
        <v>Gaming Consoles</v>
      </c>
      <c r="N2837" t="str">
        <f>_xlfn.XLOOKUP(Table1[[#This Row],[Product Code]],Table4[Product Code],Table4[Subcategory])</f>
        <v>Game Consoles</v>
      </c>
    </row>
    <row r="2838" spans="2:14" x14ac:dyDescent="0.3">
      <c r="B2838" s="26" t="s">
        <v>23</v>
      </c>
      <c r="C2838" s="26" t="str">
        <f>IF(_xlfn.XLOOKUP(TRIM(Table1[[#This Row],[Store ID]]), 'Stores Details'!B2840:B2859, 'Stores Details'!G2840:G2859, "") = "Inactive", "Yes", "No")</f>
        <v>No</v>
      </c>
      <c r="D2838" s="14" t="s">
        <v>44</v>
      </c>
      <c r="E2838" s="51">
        <v>45643</v>
      </c>
      <c r="F2838" s="14">
        <v>38</v>
      </c>
      <c r="G2838" s="17">
        <v>35987.9</v>
      </c>
      <c r="H2838" s="27">
        <v>25360.44</v>
      </c>
      <c r="I2838">
        <f>YEAR(Table1[[#This Row],[Date]])</f>
        <v>2024</v>
      </c>
      <c r="J2838" t="str">
        <f>"Q" &amp; ROUNDUP(MONTH(Table1[[#This Row],[Date]])/3, 0) &amp; "'" &amp; RIGHT(YEAR(Table1[[#This Row],[Date]]), 2)</f>
        <v>Q4'24</v>
      </c>
      <c r="K2838" t="str">
        <f>VLOOKUP(Table1[[#This Row],[Store ID]],Table3[[Store ID]:[City]],4,FALSE)</f>
        <v>San Francisco</v>
      </c>
      <c r="L2838" t="str">
        <f>VLOOKUP(Table1[[#This Row],[Product Code]],Table4[[Product Code]:[Brand]],5,FALSE)</f>
        <v>Bose</v>
      </c>
      <c r="M2838" t="str">
        <f>VLOOKUP(Table1[[#This Row],[Product Code]],Table4[[Product Code]:[Product Category]],3,FALSE)</f>
        <v>Accessories</v>
      </c>
      <c r="N2838" t="str">
        <f>_xlfn.XLOOKUP(Table1[[#This Row],[Product Code]],Table4[Product Code],Table4[Subcategory])</f>
        <v>Keyboards</v>
      </c>
    </row>
    <row r="2839" spans="2:14" x14ac:dyDescent="0.3">
      <c r="B2839" s="26" t="s">
        <v>17</v>
      </c>
      <c r="C2839" s="26" t="str">
        <f>IF(_xlfn.XLOOKUP(TRIM(Table1[[#This Row],[Store ID]]), 'Stores Details'!B2841:B2860, 'Stores Details'!G2841:G2860, "") = "Inactive", "Yes", "No")</f>
        <v>No</v>
      </c>
      <c r="D2839" s="14" t="s">
        <v>62</v>
      </c>
      <c r="E2839" s="51">
        <v>45131</v>
      </c>
      <c r="F2839" s="14">
        <v>19</v>
      </c>
      <c r="G2839" s="17">
        <v>12407</v>
      </c>
      <c r="H2839" s="27">
        <v>9293.85</v>
      </c>
      <c r="I2839">
        <f>YEAR(Table1[[#This Row],[Date]])</f>
        <v>2023</v>
      </c>
      <c r="J2839" t="str">
        <f>"Q" &amp; ROUNDUP(MONTH(Table1[[#This Row],[Date]])/3, 0) &amp; "'" &amp; RIGHT(YEAR(Table1[[#This Row],[Date]]), 2)</f>
        <v>Q3'23</v>
      </c>
      <c r="K2839" t="str">
        <f>VLOOKUP(Table1[[#This Row],[Store ID]],Table3[[Store ID]:[City]],4,FALSE)</f>
        <v>Richmond</v>
      </c>
      <c r="L2839" t="str">
        <f>VLOOKUP(Table1[[#This Row],[Product Code]],Table4[[Product Code]:[Brand]],5,FALSE)</f>
        <v>ASUS</v>
      </c>
      <c r="M2839" t="str">
        <f>VLOOKUP(Table1[[#This Row],[Product Code]],Table4[[Product Code]:[Product Category]],3,FALSE)</f>
        <v>Laptops</v>
      </c>
      <c r="N2839" t="str">
        <f>_xlfn.XLOOKUP(Table1[[#This Row],[Product Code]],Table4[Product Code],Table4[Subcategory])</f>
        <v>Gaming Laptops</v>
      </c>
    </row>
    <row r="2840" spans="2:14" x14ac:dyDescent="0.3">
      <c r="B2840" s="26" t="s">
        <v>23</v>
      </c>
      <c r="C2840" s="26" t="str">
        <f>IF(_xlfn.XLOOKUP(TRIM(Table1[[#This Row],[Store ID]]), 'Stores Details'!B2842:B2861, 'Stores Details'!G2842:G2861, "") = "Inactive", "Yes", "No")</f>
        <v>No</v>
      </c>
      <c r="D2840" s="14" t="s">
        <v>40</v>
      </c>
      <c r="E2840" s="51">
        <v>45488</v>
      </c>
      <c r="F2840" s="14">
        <v>17</v>
      </c>
      <c r="G2840" s="17">
        <v>23014.43</v>
      </c>
      <c r="H2840" s="27">
        <v>16565.82</v>
      </c>
      <c r="I2840">
        <f>YEAR(Table1[[#This Row],[Date]])</f>
        <v>2024</v>
      </c>
      <c r="J2840" t="str">
        <f>"Q" &amp; ROUNDUP(MONTH(Table1[[#This Row],[Date]])/3, 0) &amp; "'" &amp; RIGHT(YEAR(Table1[[#This Row],[Date]]), 2)</f>
        <v>Q3'24</v>
      </c>
      <c r="K2840" t="str">
        <f>VLOOKUP(Table1[[#This Row],[Store ID]],Table3[[Store ID]:[City]],4,FALSE)</f>
        <v>San Francisco</v>
      </c>
      <c r="L2840" t="str">
        <f>VLOOKUP(Table1[[#This Row],[Product Code]],Table4[[Product Code]:[Brand]],5,FALSE)</f>
        <v>HP</v>
      </c>
      <c r="M2840" t="str">
        <f>VLOOKUP(Table1[[#This Row],[Product Code]],Table4[[Product Code]:[Product Category]],3,FALSE)</f>
        <v>Gaming Consoles</v>
      </c>
      <c r="N2840" t="str">
        <f>_xlfn.XLOOKUP(Table1[[#This Row],[Product Code]],Table4[Product Code],Table4[Subcategory])</f>
        <v>Game Consoles</v>
      </c>
    </row>
    <row r="2841" spans="2:14" x14ac:dyDescent="0.3">
      <c r="B2841" s="26" t="s">
        <v>29</v>
      </c>
      <c r="C2841" s="26" t="str">
        <f>IF(_xlfn.XLOOKUP(TRIM(Table1[[#This Row],[Store ID]]), 'Stores Details'!B2843:B2862, 'Stores Details'!G2843:G2862, "") = "Inactive", "Yes", "No")</f>
        <v>No</v>
      </c>
      <c r="D2841" s="14" t="s">
        <v>65</v>
      </c>
      <c r="E2841" s="51">
        <v>45102</v>
      </c>
      <c r="F2841" s="14">
        <v>21</v>
      </c>
      <c r="G2841" s="17">
        <v>30351.3</v>
      </c>
      <c r="H2841" s="27">
        <v>20375.669999999998</v>
      </c>
      <c r="I2841">
        <f>YEAR(Table1[[#This Row],[Date]])</f>
        <v>2023</v>
      </c>
      <c r="J2841" t="str">
        <f>"Q" &amp; ROUNDUP(MONTH(Table1[[#This Row],[Date]])/3, 0) &amp; "'" &amp; RIGHT(YEAR(Table1[[#This Row],[Date]]), 2)</f>
        <v>Q2'23</v>
      </c>
      <c r="K2841" t="str">
        <f>VLOOKUP(Table1[[#This Row],[Store ID]],Table3[[Store ID]:[City]],4,FALSE)</f>
        <v>Kansas City</v>
      </c>
      <c r="L2841" t="str">
        <f>VLOOKUP(Table1[[#This Row],[Product Code]],Table4[[Product Code]:[Brand]],5,FALSE)</f>
        <v>VoltEdge</v>
      </c>
      <c r="M2841" t="str">
        <f>VLOOKUP(Table1[[#This Row],[Product Code]],Table4[[Product Code]:[Product Category]],3,FALSE)</f>
        <v>Smart Gadgets</v>
      </c>
      <c r="N2841" t="str">
        <f>_xlfn.XLOOKUP(Table1[[#This Row],[Product Code]],Table4[Product Code],Table4[Subcategory])</f>
        <v>Smartwatches</v>
      </c>
    </row>
    <row r="2842" spans="2:14" x14ac:dyDescent="0.3">
      <c r="B2842" s="26" t="s">
        <v>14</v>
      </c>
      <c r="C2842" s="26" t="str">
        <f>IF(_xlfn.XLOOKUP(TRIM(Table1[[#This Row],[Store ID]]), 'Stores Details'!B2844:B2863, 'Stores Details'!G2844:G2863, "") = "Inactive", "Yes", "No")</f>
        <v>No</v>
      </c>
      <c r="D2842" s="14" t="s">
        <v>34</v>
      </c>
      <c r="E2842" s="51">
        <v>45570</v>
      </c>
      <c r="F2842" s="14">
        <v>30</v>
      </c>
      <c r="G2842" s="17">
        <v>9694.5</v>
      </c>
      <c r="H2842" s="27">
        <v>5995.8</v>
      </c>
      <c r="I2842">
        <f>YEAR(Table1[[#This Row],[Date]])</f>
        <v>2024</v>
      </c>
      <c r="J2842" t="str">
        <f>"Q" &amp; ROUNDUP(MONTH(Table1[[#This Row],[Date]])/3, 0) &amp; "'" &amp; RIGHT(YEAR(Table1[[#This Row],[Date]]), 2)</f>
        <v>Q4'24</v>
      </c>
      <c r="K2842" t="str">
        <f>VLOOKUP(Table1[[#This Row],[Store ID]],Table3[[Store ID]:[City]],4,FALSE)</f>
        <v>Los Angeles</v>
      </c>
      <c r="L2842" t="str">
        <f>VLOOKUP(Table1[[#This Row],[Product Code]],Table4[[Product Code]:[Brand]],5,FALSE)</f>
        <v>Samsung</v>
      </c>
      <c r="M2842" t="str">
        <f>VLOOKUP(Table1[[#This Row],[Product Code]],Table4[[Product Code]:[Product Category]],3,FALSE)</f>
        <v>Gaming Consoles</v>
      </c>
      <c r="N2842" t="str">
        <f>_xlfn.XLOOKUP(Table1[[#This Row],[Product Code]],Table4[Product Code],Table4[Subcategory])</f>
        <v>Game Consoles</v>
      </c>
    </row>
    <row r="2843" spans="2:14" x14ac:dyDescent="0.3">
      <c r="B2843" s="26" t="s">
        <v>18</v>
      </c>
      <c r="C2843" s="26" t="str">
        <f>IF(_xlfn.XLOOKUP(TRIM(Table1[[#This Row],[Store ID]]), 'Stores Details'!B2845:B2864, 'Stores Details'!G2845:G2864, "") = "Inactive", "Yes", "No")</f>
        <v>No</v>
      </c>
      <c r="D2843" s="14" t="s">
        <v>68</v>
      </c>
      <c r="E2843" s="51">
        <v>45256</v>
      </c>
      <c r="F2843" s="14">
        <v>43</v>
      </c>
      <c r="G2843" s="17">
        <v>44886.840000000004</v>
      </c>
      <c r="H2843" s="27">
        <v>27693.719999999998</v>
      </c>
      <c r="I2843">
        <f>YEAR(Table1[[#This Row],[Date]])</f>
        <v>2023</v>
      </c>
      <c r="J2843" t="str">
        <f>"Q" &amp; ROUNDUP(MONTH(Table1[[#This Row],[Date]])/3, 0) &amp; "'" &amp; RIGHT(YEAR(Table1[[#This Row],[Date]]), 2)</f>
        <v>Q4'23</v>
      </c>
      <c r="K2843" t="str">
        <f>VLOOKUP(Table1[[#This Row],[Store ID]],Table3[[Store ID]:[City]],4,FALSE)</f>
        <v>Minneapolis</v>
      </c>
      <c r="L2843" t="str">
        <f>VLOOKUP(Table1[[#This Row],[Product Code]],Table4[[Product Code]:[Brand]],5,FALSE)</f>
        <v>Apple</v>
      </c>
      <c r="M2843" t="str">
        <f>VLOOKUP(Table1[[#This Row],[Product Code]],Table4[[Product Code]:[Product Category]],3,FALSE)</f>
        <v>Gaming Consoles</v>
      </c>
      <c r="N2843" t="str">
        <f>_xlfn.XLOOKUP(Table1[[#This Row],[Product Code]],Table4[Product Code],Table4[Subcategory])</f>
        <v>VR Headsets</v>
      </c>
    </row>
    <row r="2844" spans="2:14" x14ac:dyDescent="0.3">
      <c r="B2844" s="26" t="s">
        <v>14</v>
      </c>
      <c r="C2844" s="26" t="str">
        <f>IF(_xlfn.XLOOKUP(TRIM(Table1[[#This Row],[Store ID]]), 'Stores Details'!B2846:B2865, 'Stores Details'!G2846:G2865, "") = "Inactive", "Yes", "No")</f>
        <v>No</v>
      </c>
      <c r="D2844" s="14" t="s">
        <v>66</v>
      </c>
      <c r="E2844" s="51">
        <v>45031</v>
      </c>
      <c r="F2844" s="14">
        <v>14</v>
      </c>
      <c r="G2844" s="17">
        <v>5428.3600000000006</v>
      </c>
      <c r="H2844" s="27">
        <v>3631.88</v>
      </c>
      <c r="I2844">
        <f>YEAR(Table1[[#This Row],[Date]])</f>
        <v>2023</v>
      </c>
      <c r="J2844" t="str">
        <f>"Q" &amp; ROUNDUP(MONTH(Table1[[#This Row],[Date]])/3, 0) &amp; "'" &amp; RIGHT(YEAR(Table1[[#This Row],[Date]]), 2)</f>
        <v>Q2'23</v>
      </c>
      <c r="K2844" t="str">
        <f>VLOOKUP(Table1[[#This Row],[Store ID]],Table3[[Store ID]:[City]],4,FALSE)</f>
        <v>Los Angeles</v>
      </c>
      <c r="L2844" t="str">
        <f>VLOOKUP(Table1[[#This Row],[Product Code]],Table4[[Product Code]:[Brand]],5,FALSE)</f>
        <v>HP</v>
      </c>
      <c r="M2844" t="str">
        <f>VLOOKUP(Table1[[#This Row],[Product Code]],Table4[[Product Code]:[Product Category]],3,FALSE)</f>
        <v>Accessories</v>
      </c>
      <c r="N2844" t="str">
        <f>_xlfn.XLOOKUP(Table1[[#This Row],[Product Code]],Table4[Product Code],Table4[Subcategory])</f>
        <v>Chargers</v>
      </c>
    </row>
    <row r="2845" spans="2:14" x14ac:dyDescent="0.3">
      <c r="B2845" s="26" t="s">
        <v>27</v>
      </c>
      <c r="C2845" s="26" t="str">
        <f>IF(_xlfn.XLOOKUP(TRIM(Table1[[#This Row],[Store ID]]), 'Stores Details'!B2847:B2866, 'Stores Details'!G2847:G2866, "") = "Inactive", "Yes", "No")</f>
        <v>No</v>
      </c>
      <c r="D2845" s="14" t="s">
        <v>64</v>
      </c>
      <c r="E2845" s="51">
        <v>45155</v>
      </c>
      <c r="F2845" s="14">
        <v>17</v>
      </c>
      <c r="G2845" s="17">
        <v>5799.89</v>
      </c>
      <c r="H2845" s="27">
        <v>3458.99</v>
      </c>
      <c r="I2845">
        <f>YEAR(Table1[[#This Row],[Date]])</f>
        <v>2023</v>
      </c>
      <c r="J2845" t="str">
        <f>"Q" &amp; ROUNDUP(MONTH(Table1[[#This Row],[Date]])/3, 0) &amp; "'" &amp; RIGHT(YEAR(Table1[[#This Row],[Date]]), 2)</f>
        <v>Q3'23</v>
      </c>
      <c r="K2845" t="str">
        <f>VLOOKUP(Table1[[#This Row],[Store ID]],Table3[[Store ID]:[City]],4,FALSE)</f>
        <v>New York</v>
      </c>
      <c r="L2845" t="str">
        <f>VLOOKUP(Table1[[#This Row],[Product Code]],Table4[[Product Code]:[Brand]],5,FALSE)</f>
        <v>VoltEdge</v>
      </c>
      <c r="M2845" t="str">
        <f>VLOOKUP(Table1[[#This Row],[Product Code]],Table4[[Product Code]:[Product Category]],3,FALSE)</f>
        <v>Accessories</v>
      </c>
      <c r="N2845" t="str">
        <f>_xlfn.XLOOKUP(Table1[[#This Row],[Product Code]],Table4[Product Code],Table4[Subcategory])</f>
        <v>Keyboards</v>
      </c>
    </row>
    <row r="2846" spans="2:14" x14ac:dyDescent="0.3">
      <c r="B2846" s="26" t="s">
        <v>14</v>
      </c>
      <c r="C2846" s="26" t="str">
        <f>IF(_xlfn.XLOOKUP(TRIM(Table1[[#This Row],[Store ID]]), 'Stores Details'!B2848:B2867, 'Stores Details'!G2848:G2867, "") = "Inactive", "Yes", "No")</f>
        <v>No</v>
      </c>
      <c r="D2846" s="14" t="s">
        <v>37</v>
      </c>
      <c r="E2846" s="51">
        <v>45499</v>
      </c>
      <c r="F2846" s="14">
        <v>16</v>
      </c>
      <c r="G2846" s="17">
        <v>23543.360000000001</v>
      </c>
      <c r="H2846" s="27">
        <v>15930.4</v>
      </c>
      <c r="I2846">
        <f>YEAR(Table1[[#This Row],[Date]])</f>
        <v>2024</v>
      </c>
      <c r="J2846" t="str">
        <f>"Q" &amp; ROUNDUP(MONTH(Table1[[#This Row],[Date]])/3, 0) &amp; "'" &amp; RIGHT(YEAR(Table1[[#This Row],[Date]]), 2)</f>
        <v>Q3'24</v>
      </c>
      <c r="K2846" t="str">
        <f>VLOOKUP(Table1[[#This Row],[Store ID]],Table3[[Store ID]:[City]],4,FALSE)</f>
        <v>Los Angeles</v>
      </c>
      <c r="L2846" t="str">
        <f>VLOOKUP(Table1[[#This Row],[Product Code]],Table4[[Product Code]:[Brand]],5,FALSE)</f>
        <v>VoltEdge</v>
      </c>
      <c r="M2846" t="str">
        <f>VLOOKUP(Table1[[#This Row],[Product Code]],Table4[[Product Code]:[Product Category]],3,FALSE)</f>
        <v>Smart Gadgets</v>
      </c>
      <c r="N2846" t="str">
        <f>_xlfn.XLOOKUP(Table1[[#This Row],[Product Code]],Table4[Product Code],Table4[Subcategory])</f>
        <v>Fitness Bands</v>
      </c>
    </row>
    <row r="2847" spans="2:14" x14ac:dyDescent="0.3">
      <c r="B2847" s="26" t="s">
        <v>19</v>
      </c>
      <c r="C2847" s="26" t="str">
        <f>IF(_xlfn.XLOOKUP(TRIM(Table1[[#This Row],[Store ID]]), 'Stores Details'!B2849:B2868, 'Stores Details'!G2849:G2868, "") = "Inactive", "Yes", "No")</f>
        <v>No</v>
      </c>
      <c r="D2847" s="14" t="s">
        <v>31</v>
      </c>
      <c r="E2847" s="51">
        <v>45449</v>
      </c>
      <c r="F2847" s="14">
        <v>16</v>
      </c>
      <c r="G2847" s="17">
        <v>9715.68</v>
      </c>
      <c r="H2847" s="27">
        <v>5957.44</v>
      </c>
      <c r="I2847">
        <f>YEAR(Table1[[#This Row],[Date]])</f>
        <v>2024</v>
      </c>
      <c r="J2847" t="str">
        <f>"Q" &amp; ROUNDUP(MONTH(Table1[[#This Row],[Date]])/3, 0) &amp; "'" &amp; RIGHT(YEAR(Table1[[#This Row],[Date]]), 2)</f>
        <v>Q2'24</v>
      </c>
      <c r="K2847" t="str">
        <f>VLOOKUP(Table1[[#This Row],[Store ID]],Table3[[Store ID]:[City]],4,FALSE)</f>
        <v>Honolulu</v>
      </c>
      <c r="L2847" t="str">
        <f>VLOOKUP(Table1[[#This Row],[Product Code]],Table4[[Product Code]:[Brand]],5,FALSE)</f>
        <v>VoltEdge</v>
      </c>
      <c r="M2847" t="str">
        <f>VLOOKUP(Table1[[#This Row],[Product Code]],Table4[[Product Code]:[Product Category]],3,FALSE)</f>
        <v>Laptops</v>
      </c>
      <c r="N2847" t="str">
        <f>_xlfn.XLOOKUP(Table1[[#This Row],[Product Code]],Table4[Product Code],Table4[Subcategory])</f>
        <v>Ultrabooks</v>
      </c>
    </row>
    <row r="2848" spans="2:14" x14ac:dyDescent="0.3">
      <c r="B2848" s="26" t="s">
        <v>25</v>
      </c>
      <c r="C2848" s="26" t="str">
        <f>IF(_xlfn.XLOOKUP(TRIM(Table1[[#This Row],[Store ID]]), 'Stores Details'!B2850:B2869, 'Stores Details'!G2850:G2869, "") = "Inactive", "Yes", "No")</f>
        <v>No</v>
      </c>
      <c r="D2848" s="14" t="s">
        <v>37</v>
      </c>
      <c r="E2848" s="51">
        <v>45647</v>
      </c>
      <c r="F2848" s="14">
        <v>26</v>
      </c>
      <c r="G2848" s="17">
        <v>38257.96</v>
      </c>
      <c r="H2848" s="27">
        <v>25886.899999999998</v>
      </c>
      <c r="I2848">
        <f>YEAR(Table1[[#This Row],[Date]])</f>
        <v>2024</v>
      </c>
      <c r="J2848" t="str">
        <f>"Q" &amp; ROUNDUP(MONTH(Table1[[#This Row],[Date]])/3, 0) &amp; "'" &amp; RIGHT(YEAR(Table1[[#This Row],[Date]]), 2)</f>
        <v>Q4'24</v>
      </c>
      <c r="K2848" t="str">
        <f>VLOOKUP(Table1[[#This Row],[Store ID]],Table3[[Store ID]:[City]],4,FALSE)</f>
        <v>Dallas</v>
      </c>
      <c r="L2848" t="str">
        <f>VLOOKUP(Table1[[#This Row],[Product Code]],Table4[[Product Code]:[Brand]],5,FALSE)</f>
        <v>VoltEdge</v>
      </c>
      <c r="M2848" t="str">
        <f>VLOOKUP(Table1[[#This Row],[Product Code]],Table4[[Product Code]:[Product Category]],3,FALSE)</f>
        <v>Smart Gadgets</v>
      </c>
      <c r="N2848" t="str">
        <f>_xlfn.XLOOKUP(Table1[[#This Row],[Product Code]],Table4[Product Code],Table4[Subcategory])</f>
        <v>Fitness Bands</v>
      </c>
    </row>
    <row r="2849" spans="2:14" x14ac:dyDescent="0.3">
      <c r="B2849" s="26" t="s">
        <v>14</v>
      </c>
      <c r="C2849" s="26" t="str">
        <f>IF(_xlfn.XLOOKUP(TRIM(Table1[[#This Row],[Store ID]]), 'Stores Details'!B2851:B2870, 'Stores Details'!G2851:G2870, "") = "Inactive", "Yes", "No")</f>
        <v>No</v>
      </c>
      <c r="D2849" s="14" t="s">
        <v>65</v>
      </c>
      <c r="E2849" s="51">
        <v>45324</v>
      </c>
      <c r="F2849" s="14">
        <v>29</v>
      </c>
      <c r="G2849" s="17">
        <v>41913.699999999997</v>
      </c>
      <c r="H2849" s="27">
        <v>28137.829999999998</v>
      </c>
      <c r="I2849">
        <f>YEAR(Table1[[#This Row],[Date]])</f>
        <v>2024</v>
      </c>
      <c r="J2849" t="str">
        <f>"Q" &amp; ROUNDUP(MONTH(Table1[[#This Row],[Date]])/3, 0) &amp; "'" &amp; RIGHT(YEAR(Table1[[#This Row],[Date]]), 2)</f>
        <v>Q1'24</v>
      </c>
      <c r="K2849" t="str">
        <f>VLOOKUP(Table1[[#This Row],[Store ID]],Table3[[Store ID]:[City]],4,FALSE)</f>
        <v>Los Angeles</v>
      </c>
      <c r="L2849" t="str">
        <f>VLOOKUP(Table1[[#This Row],[Product Code]],Table4[[Product Code]:[Brand]],5,FALSE)</f>
        <v>VoltEdge</v>
      </c>
      <c r="M2849" t="str">
        <f>VLOOKUP(Table1[[#This Row],[Product Code]],Table4[[Product Code]:[Product Category]],3,FALSE)</f>
        <v>Smart Gadgets</v>
      </c>
      <c r="N2849" t="str">
        <f>_xlfn.XLOOKUP(Table1[[#This Row],[Product Code]],Table4[Product Code],Table4[Subcategory])</f>
        <v>Smartwatches</v>
      </c>
    </row>
    <row r="2850" spans="2:14" x14ac:dyDescent="0.3">
      <c r="B2850" s="26" t="s">
        <v>17</v>
      </c>
      <c r="C2850" s="26" t="str">
        <f>IF(_xlfn.XLOOKUP(TRIM(Table1[[#This Row],[Store ID]]), 'Stores Details'!B2852:B2871, 'Stores Details'!G2852:G2871, "") = "Inactive", "Yes", "No")</f>
        <v>No</v>
      </c>
      <c r="D2850" s="14" t="s">
        <v>34</v>
      </c>
      <c r="E2850" s="51">
        <v>45512</v>
      </c>
      <c r="F2850" s="14">
        <v>13</v>
      </c>
      <c r="G2850" s="17">
        <v>4200.95</v>
      </c>
      <c r="H2850" s="27">
        <v>2598.1800000000003</v>
      </c>
      <c r="I2850">
        <f>YEAR(Table1[[#This Row],[Date]])</f>
        <v>2024</v>
      </c>
      <c r="J2850" t="str">
        <f>"Q" &amp; ROUNDUP(MONTH(Table1[[#This Row],[Date]])/3, 0) &amp; "'" &amp; RIGHT(YEAR(Table1[[#This Row],[Date]]), 2)</f>
        <v>Q3'24</v>
      </c>
      <c r="K2850" t="str">
        <f>VLOOKUP(Table1[[#This Row],[Store ID]],Table3[[Store ID]:[City]],4,FALSE)</f>
        <v>Richmond</v>
      </c>
      <c r="L2850" t="str">
        <f>VLOOKUP(Table1[[#This Row],[Product Code]],Table4[[Product Code]:[Brand]],5,FALSE)</f>
        <v>Samsung</v>
      </c>
      <c r="M2850" t="str">
        <f>VLOOKUP(Table1[[#This Row],[Product Code]],Table4[[Product Code]:[Product Category]],3,FALSE)</f>
        <v>Gaming Consoles</v>
      </c>
      <c r="N2850" t="str">
        <f>_xlfn.XLOOKUP(Table1[[#This Row],[Product Code]],Table4[Product Code],Table4[Subcategory])</f>
        <v>Game Consoles</v>
      </c>
    </row>
    <row r="2851" spans="2:14" x14ac:dyDescent="0.3">
      <c r="B2851" s="26" t="s">
        <v>21</v>
      </c>
      <c r="C2851" s="26" t="str">
        <f>IF(_xlfn.XLOOKUP(TRIM(Table1[[#This Row],[Store ID]]), 'Stores Details'!B2853:B2872, 'Stores Details'!G2853:G2872, "") = "Inactive", "Yes", "No")</f>
        <v>No</v>
      </c>
      <c r="D2851" s="14" t="s">
        <v>41</v>
      </c>
      <c r="E2851" s="51">
        <v>45401</v>
      </c>
      <c r="F2851" s="14">
        <v>2</v>
      </c>
      <c r="G2851" s="17">
        <v>961.4</v>
      </c>
      <c r="H2851" s="27">
        <v>603.88</v>
      </c>
      <c r="I2851">
        <f>YEAR(Table1[[#This Row],[Date]])</f>
        <v>2024</v>
      </c>
      <c r="J2851" t="str">
        <f>"Q" &amp; ROUNDUP(MONTH(Table1[[#This Row],[Date]])/3, 0) &amp; "'" &amp; RIGHT(YEAR(Table1[[#This Row],[Date]]), 2)</f>
        <v>Q2'24</v>
      </c>
      <c r="K2851" t="str">
        <f>VLOOKUP(Table1[[#This Row],[Store ID]],Table3[[Store ID]:[City]],4,FALSE)</f>
        <v>Raleigh</v>
      </c>
      <c r="L2851" t="str">
        <f>VLOOKUP(Table1[[#This Row],[Product Code]],Table4[[Product Code]:[Brand]],5,FALSE)</f>
        <v>VoltEdge</v>
      </c>
      <c r="M2851" t="str">
        <f>VLOOKUP(Table1[[#This Row],[Product Code]],Table4[[Product Code]:[Product Category]],3,FALSE)</f>
        <v>Laptops</v>
      </c>
      <c r="N2851" t="str">
        <f>_xlfn.XLOOKUP(Table1[[#This Row],[Product Code]],Table4[Product Code],Table4[Subcategory])</f>
        <v>Gaming Laptops</v>
      </c>
    </row>
    <row r="2852" spans="2:14" x14ac:dyDescent="0.3">
      <c r="B2852" s="26" t="s">
        <v>30</v>
      </c>
      <c r="C2852" s="26" t="str">
        <f>IF(_xlfn.XLOOKUP(TRIM(Table1[[#This Row],[Store ID]]), 'Stores Details'!B2854:B2873, 'Stores Details'!G2854:G2873, "") = "Inactive", "Yes", "No")</f>
        <v>No</v>
      </c>
      <c r="D2852" s="14" t="s">
        <v>69</v>
      </c>
      <c r="E2852" s="51">
        <v>44962</v>
      </c>
      <c r="F2852" s="14">
        <v>17</v>
      </c>
      <c r="G2852" s="17">
        <v>18104.32</v>
      </c>
      <c r="H2852" s="27">
        <v>11673.39</v>
      </c>
      <c r="I2852">
        <f>YEAR(Table1[[#This Row],[Date]])</f>
        <v>2023</v>
      </c>
      <c r="J2852" t="str">
        <f>"Q" &amp; ROUNDUP(MONTH(Table1[[#This Row],[Date]])/3, 0) &amp; "'" &amp; RIGHT(YEAR(Table1[[#This Row],[Date]]), 2)</f>
        <v>Q1'23</v>
      </c>
      <c r="K2852" t="str">
        <f>VLOOKUP(Table1[[#This Row],[Store ID]],Table3[[Store ID]:[City]],4,FALSE)</f>
        <v>Nashville</v>
      </c>
      <c r="L2852" t="str">
        <f>VLOOKUP(Table1[[#This Row],[Product Code]],Table4[[Product Code]:[Brand]],5,FALSE)</f>
        <v>VoltEdge</v>
      </c>
      <c r="M2852" t="str">
        <f>VLOOKUP(Table1[[#This Row],[Product Code]],Table4[[Product Code]:[Product Category]],3,FALSE)</f>
        <v>Gaming Consoles</v>
      </c>
      <c r="N2852" t="str">
        <f>_xlfn.XLOOKUP(Table1[[#This Row],[Product Code]],Table4[Product Code],Table4[Subcategory])</f>
        <v>VR Headsets</v>
      </c>
    </row>
    <row r="2853" spans="2:14" x14ac:dyDescent="0.3">
      <c r="B2853" s="26" t="s">
        <v>21</v>
      </c>
      <c r="C2853" s="26" t="str">
        <f>IF(_xlfn.XLOOKUP(TRIM(Table1[[#This Row],[Store ID]]), 'Stores Details'!B2855:B2874, 'Stores Details'!G2855:G2874, "") = "Inactive", "Yes", "No")</f>
        <v>No</v>
      </c>
      <c r="D2853" s="14" t="s">
        <v>31</v>
      </c>
      <c r="E2853" s="51">
        <v>45310</v>
      </c>
      <c r="F2853" s="14">
        <v>24</v>
      </c>
      <c r="G2853" s="17">
        <v>14573.52</v>
      </c>
      <c r="H2853" s="27">
        <v>8936.16</v>
      </c>
      <c r="I2853">
        <f>YEAR(Table1[[#This Row],[Date]])</f>
        <v>2024</v>
      </c>
      <c r="J2853" t="str">
        <f>"Q" &amp; ROUNDUP(MONTH(Table1[[#This Row],[Date]])/3, 0) &amp; "'" &amp; RIGHT(YEAR(Table1[[#This Row],[Date]]), 2)</f>
        <v>Q1'24</v>
      </c>
      <c r="K2853" t="str">
        <f>VLOOKUP(Table1[[#This Row],[Store ID]],Table3[[Store ID]:[City]],4,FALSE)</f>
        <v>Raleigh</v>
      </c>
      <c r="L2853" t="str">
        <f>VLOOKUP(Table1[[#This Row],[Product Code]],Table4[[Product Code]:[Brand]],5,FALSE)</f>
        <v>VoltEdge</v>
      </c>
      <c r="M2853" t="str">
        <f>VLOOKUP(Table1[[#This Row],[Product Code]],Table4[[Product Code]:[Product Category]],3,FALSE)</f>
        <v>Laptops</v>
      </c>
      <c r="N2853" t="str">
        <f>_xlfn.XLOOKUP(Table1[[#This Row],[Product Code]],Table4[Product Code],Table4[Subcategory])</f>
        <v>Ultrabooks</v>
      </c>
    </row>
    <row r="2854" spans="2:14" x14ac:dyDescent="0.3">
      <c r="B2854" s="26" t="s">
        <v>26</v>
      </c>
      <c r="C2854" s="26" t="str">
        <f>IF(_xlfn.XLOOKUP(TRIM(Table1[[#This Row],[Store ID]]), 'Stores Details'!B2856:B2875, 'Stores Details'!G2856:G2875, "") = "Inactive", "Yes", "No")</f>
        <v>No</v>
      </c>
      <c r="D2854" s="14" t="s">
        <v>41</v>
      </c>
      <c r="E2854" s="51">
        <v>45621</v>
      </c>
      <c r="F2854" s="14">
        <v>34</v>
      </c>
      <c r="G2854" s="17">
        <v>16343.8</v>
      </c>
      <c r="H2854" s="27">
        <v>10265.959999999999</v>
      </c>
      <c r="I2854">
        <f>YEAR(Table1[[#This Row],[Date]])</f>
        <v>2024</v>
      </c>
      <c r="J2854" t="str">
        <f>"Q" &amp; ROUNDUP(MONTH(Table1[[#This Row],[Date]])/3, 0) &amp; "'" &amp; RIGHT(YEAR(Table1[[#This Row],[Date]]), 2)</f>
        <v>Q4'24</v>
      </c>
      <c r="K2854" t="str">
        <f>VLOOKUP(Table1[[#This Row],[Store ID]],Table3[[Store ID]:[City]],4,FALSE)</f>
        <v>Philadelphia</v>
      </c>
      <c r="L2854" t="str">
        <f>VLOOKUP(Table1[[#This Row],[Product Code]],Table4[[Product Code]:[Brand]],5,FALSE)</f>
        <v>VoltEdge</v>
      </c>
      <c r="M2854" t="str">
        <f>VLOOKUP(Table1[[#This Row],[Product Code]],Table4[[Product Code]:[Product Category]],3,FALSE)</f>
        <v>Laptops</v>
      </c>
      <c r="N2854" t="str">
        <f>_xlfn.XLOOKUP(Table1[[#This Row],[Product Code]],Table4[Product Code],Table4[Subcategory])</f>
        <v>Gaming Laptops</v>
      </c>
    </row>
    <row r="2855" spans="2:14" x14ac:dyDescent="0.3">
      <c r="B2855" s="26" t="s">
        <v>20</v>
      </c>
      <c r="C2855" s="26" t="str">
        <f>IF(_xlfn.XLOOKUP(TRIM(Table1[[#This Row],[Store ID]]), 'Stores Details'!B2857:B2876, 'Stores Details'!G2857:G2876, "") = "Inactive", "Yes", "No")</f>
        <v>No</v>
      </c>
      <c r="D2855" s="14" t="s">
        <v>56</v>
      </c>
      <c r="E2855" s="51">
        <v>45146</v>
      </c>
      <c r="F2855" s="14">
        <v>10</v>
      </c>
      <c r="G2855" s="17">
        <v>3825.7999999999997</v>
      </c>
      <c r="H2855" s="27">
        <v>3023.2999999999997</v>
      </c>
      <c r="I2855">
        <f>YEAR(Table1[[#This Row],[Date]])</f>
        <v>2023</v>
      </c>
      <c r="J2855" t="str">
        <f>"Q" &amp; ROUNDUP(MONTH(Table1[[#This Row],[Date]])/3, 0) &amp; "'" &amp; RIGHT(YEAR(Table1[[#This Row],[Date]]), 2)</f>
        <v>Q3'23</v>
      </c>
      <c r="K2855" t="str">
        <f>VLOOKUP(Table1[[#This Row],[Store ID]],Table3[[Store ID]:[City]],4,FALSE)</f>
        <v>Denver</v>
      </c>
      <c r="L2855" t="str">
        <f>VLOOKUP(Table1[[#This Row],[Product Code]],Table4[[Product Code]:[Brand]],5,FALSE)</f>
        <v>Samsung</v>
      </c>
      <c r="M2855" t="str">
        <f>VLOOKUP(Table1[[#This Row],[Product Code]],Table4[[Product Code]:[Product Category]],3,FALSE)</f>
        <v>Gaming Consoles</v>
      </c>
      <c r="N2855" t="str">
        <f>_xlfn.XLOOKUP(Table1[[#This Row],[Product Code]],Table4[Product Code],Table4[Subcategory])</f>
        <v>VR Headsets</v>
      </c>
    </row>
    <row r="2856" spans="2:14" x14ac:dyDescent="0.3">
      <c r="B2856" s="26" t="s">
        <v>20</v>
      </c>
      <c r="C2856" s="26" t="str">
        <f>IF(_xlfn.XLOOKUP(TRIM(Table1[[#This Row],[Store ID]]), 'Stores Details'!B2858:B2877, 'Stores Details'!G2858:G2877, "") = "Inactive", "Yes", "No")</f>
        <v>No</v>
      </c>
      <c r="D2856" s="14" t="s">
        <v>67</v>
      </c>
      <c r="E2856" s="51">
        <v>45602</v>
      </c>
      <c r="F2856" s="14">
        <v>34</v>
      </c>
      <c r="G2856" s="17">
        <v>35818.32</v>
      </c>
      <c r="H2856" s="27">
        <v>21292.84</v>
      </c>
      <c r="I2856">
        <f>YEAR(Table1[[#This Row],[Date]])</f>
        <v>2024</v>
      </c>
      <c r="J2856" t="str">
        <f>"Q" &amp; ROUNDUP(MONTH(Table1[[#This Row],[Date]])/3, 0) &amp; "'" &amp; RIGHT(YEAR(Table1[[#This Row],[Date]]), 2)</f>
        <v>Q4'24</v>
      </c>
      <c r="K2856" t="str">
        <f>VLOOKUP(Table1[[#This Row],[Store ID]],Table3[[Store ID]:[City]],4,FALSE)</f>
        <v>Denver</v>
      </c>
      <c r="L2856" t="str">
        <f>VLOOKUP(Table1[[#This Row],[Product Code]],Table4[[Product Code]:[Brand]],5,FALSE)</f>
        <v>VoltEdge</v>
      </c>
      <c r="M2856" t="str">
        <f>VLOOKUP(Table1[[#This Row],[Product Code]],Table4[[Product Code]:[Product Category]],3,FALSE)</f>
        <v>Accessories</v>
      </c>
      <c r="N2856" t="str">
        <f>_xlfn.XLOOKUP(Table1[[#This Row],[Product Code]],Table4[Product Code],Table4[Subcategory])</f>
        <v>Keyboards</v>
      </c>
    </row>
    <row r="2857" spans="2:14" x14ac:dyDescent="0.3">
      <c r="B2857" s="26" t="s">
        <v>23</v>
      </c>
      <c r="C2857" s="26" t="str">
        <f>IF(_xlfn.XLOOKUP(TRIM(Table1[[#This Row],[Store ID]]), 'Stores Details'!B2859:B2878, 'Stores Details'!G2859:G2878, "") = "Inactive", "Yes", "No")</f>
        <v>No</v>
      </c>
      <c r="D2857" s="14" t="s">
        <v>64</v>
      </c>
      <c r="E2857" s="51">
        <v>44989</v>
      </c>
      <c r="F2857" s="14">
        <v>27</v>
      </c>
      <c r="G2857" s="17">
        <v>9211.59</v>
      </c>
      <c r="H2857" s="27">
        <v>5493.69</v>
      </c>
      <c r="I2857">
        <f>YEAR(Table1[[#This Row],[Date]])</f>
        <v>2023</v>
      </c>
      <c r="J2857" t="str">
        <f>"Q" &amp; ROUNDUP(MONTH(Table1[[#This Row],[Date]])/3, 0) &amp; "'" &amp; RIGHT(YEAR(Table1[[#This Row],[Date]]), 2)</f>
        <v>Q1'23</v>
      </c>
      <c r="K2857" t="str">
        <f>VLOOKUP(Table1[[#This Row],[Store ID]],Table3[[Store ID]:[City]],4,FALSE)</f>
        <v>San Francisco</v>
      </c>
      <c r="L2857" t="str">
        <f>VLOOKUP(Table1[[#This Row],[Product Code]],Table4[[Product Code]:[Brand]],5,FALSE)</f>
        <v>VoltEdge</v>
      </c>
      <c r="M2857" t="str">
        <f>VLOOKUP(Table1[[#This Row],[Product Code]],Table4[[Product Code]:[Product Category]],3,FALSE)</f>
        <v>Accessories</v>
      </c>
      <c r="N2857" t="str">
        <f>_xlfn.XLOOKUP(Table1[[#This Row],[Product Code]],Table4[Product Code],Table4[Subcategory])</f>
        <v>Keyboards</v>
      </c>
    </row>
    <row r="2858" spans="2:14" x14ac:dyDescent="0.3">
      <c r="B2858" s="26" t="s">
        <v>22</v>
      </c>
      <c r="C2858" s="26" t="str">
        <f>IF(_xlfn.XLOOKUP(TRIM(Table1[[#This Row],[Store ID]]), 'Stores Details'!B2860:B2879, 'Stores Details'!G2860:G2879, "") = "Inactive", "Yes", "No")</f>
        <v>No</v>
      </c>
      <c r="D2858" s="14" t="s">
        <v>47</v>
      </c>
      <c r="E2858" s="51">
        <v>45414</v>
      </c>
      <c r="F2858" s="14">
        <v>14</v>
      </c>
      <c r="G2858" s="17">
        <v>18637.22</v>
      </c>
      <c r="H2858" s="27">
        <v>11629.94</v>
      </c>
      <c r="I2858">
        <f>YEAR(Table1[[#This Row],[Date]])</f>
        <v>2024</v>
      </c>
      <c r="J2858" t="str">
        <f>"Q" &amp; ROUNDUP(MONTH(Table1[[#This Row],[Date]])/3, 0) &amp; "'" &amp; RIGHT(YEAR(Table1[[#This Row],[Date]]), 2)</f>
        <v>Q2'24</v>
      </c>
      <c r="K2858" t="str">
        <f>VLOOKUP(Table1[[#This Row],[Store ID]],Table3[[Store ID]:[City]],4,FALSE)</f>
        <v>Detroit</v>
      </c>
      <c r="L2858" t="str">
        <f>VLOOKUP(Table1[[#This Row],[Product Code]],Table4[[Product Code]:[Brand]],5,FALSE)</f>
        <v>Sony</v>
      </c>
      <c r="M2858" t="str">
        <f>VLOOKUP(Table1[[#This Row],[Product Code]],Table4[[Product Code]:[Product Category]],3,FALSE)</f>
        <v>Accessories</v>
      </c>
      <c r="N2858" t="str">
        <f>_xlfn.XLOOKUP(Table1[[#This Row],[Product Code]],Table4[Product Code],Table4[Subcategory])</f>
        <v>Keyboards</v>
      </c>
    </row>
    <row r="2859" spans="2:14" x14ac:dyDescent="0.3">
      <c r="B2859" s="26" t="s">
        <v>28</v>
      </c>
      <c r="C2859" s="26" t="str">
        <f>IF(_xlfn.XLOOKUP(TRIM(Table1[[#This Row],[Store ID]]), 'Stores Details'!B2861:B2880, 'Stores Details'!G2861:G2880, "") = "Inactive", "Yes", "No")</f>
        <v>No</v>
      </c>
      <c r="D2859" s="14" t="s">
        <v>65</v>
      </c>
      <c r="E2859" s="51">
        <v>45041</v>
      </c>
      <c r="F2859" s="14">
        <v>16</v>
      </c>
      <c r="G2859" s="17">
        <v>23124.799999999999</v>
      </c>
      <c r="H2859" s="27">
        <v>15524.32</v>
      </c>
      <c r="I2859">
        <f>YEAR(Table1[[#This Row],[Date]])</f>
        <v>2023</v>
      </c>
      <c r="J2859" t="str">
        <f>"Q" &amp; ROUNDUP(MONTH(Table1[[#This Row],[Date]])/3, 0) &amp; "'" &amp; RIGHT(YEAR(Table1[[#This Row],[Date]]), 2)</f>
        <v>Q2'23</v>
      </c>
      <c r="K2859" t="str">
        <f>VLOOKUP(Table1[[#This Row],[Store ID]],Table3[[Store ID]:[City]],4,FALSE)</f>
        <v>Portland</v>
      </c>
      <c r="L2859" t="str">
        <f>VLOOKUP(Table1[[#This Row],[Product Code]],Table4[[Product Code]:[Brand]],5,FALSE)</f>
        <v>VoltEdge</v>
      </c>
      <c r="M2859" t="str">
        <f>VLOOKUP(Table1[[#This Row],[Product Code]],Table4[[Product Code]:[Product Category]],3,FALSE)</f>
        <v>Smart Gadgets</v>
      </c>
      <c r="N2859" t="str">
        <f>_xlfn.XLOOKUP(Table1[[#This Row],[Product Code]],Table4[Product Code],Table4[Subcategory])</f>
        <v>Smartwatches</v>
      </c>
    </row>
    <row r="2860" spans="2:14" x14ac:dyDescent="0.3">
      <c r="B2860" s="26" t="s">
        <v>22</v>
      </c>
      <c r="C2860" s="26" t="str">
        <f>IF(_xlfn.XLOOKUP(TRIM(Table1[[#This Row],[Store ID]]), 'Stores Details'!B2862:B2881, 'Stores Details'!G2862:G2881, "") = "Inactive", "Yes", "No")</f>
        <v>No</v>
      </c>
      <c r="D2860" s="14" t="s">
        <v>64</v>
      </c>
      <c r="E2860" s="51">
        <v>44934</v>
      </c>
      <c r="F2860" s="14">
        <v>27</v>
      </c>
      <c r="G2860" s="17">
        <v>9211.59</v>
      </c>
      <c r="H2860" s="27">
        <v>5493.69</v>
      </c>
      <c r="I2860">
        <f>YEAR(Table1[[#This Row],[Date]])</f>
        <v>2023</v>
      </c>
      <c r="J2860" t="str">
        <f>"Q" &amp; ROUNDUP(MONTH(Table1[[#This Row],[Date]])/3, 0) &amp; "'" &amp; RIGHT(YEAR(Table1[[#This Row],[Date]]), 2)</f>
        <v>Q1'23</v>
      </c>
      <c r="K2860" t="str">
        <f>VLOOKUP(Table1[[#This Row],[Store ID]],Table3[[Store ID]:[City]],4,FALSE)</f>
        <v>Detroit</v>
      </c>
      <c r="L2860" t="str">
        <f>VLOOKUP(Table1[[#This Row],[Product Code]],Table4[[Product Code]:[Brand]],5,FALSE)</f>
        <v>VoltEdge</v>
      </c>
      <c r="M2860" t="str">
        <f>VLOOKUP(Table1[[#This Row],[Product Code]],Table4[[Product Code]:[Product Category]],3,FALSE)</f>
        <v>Accessories</v>
      </c>
      <c r="N2860" t="str">
        <f>_xlfn.XLOOKUP(Table1[[#This Row],[Product Code]],Table4[Product Code],Table4[Subcategory])</f>
        <v>Keyboards</v>
      </c>
    </row>
    <row r="2861" spans="2:14" x14ac:dyDescent="0.3">
      <c r="B2861" s="26" t="s">
        <v>18</v>
      </c>
      <c r="C2861" s="26" t="str">
        <f>IF(_xlfn.XLOOKUP(TRIM(Table1[[#This Row],[Store ID]]), 'Stores Details'!B2863:B2882, 'Stores Details'!G2863:G2882, "") = "Inactive", "Yes", "No")</f>
        <v>No</v>
      </c>
      <c r="D2861" s="14" t="s">
        <v>58</v>
      </c>
      <c r="E2861" s="51">
        <v>45289</v>
      </c>
      <c r="F2861" s="14">
        <v>31</v>
      </c>
      <c r="G2861" s="17">
        <v>27220.170000000002</v>
      </c>
      <c r="H2861" s="27">
        <v>18754.07</v>
      </c>
      <c r="I2861">
        <f>YEAR(Table1[[#This Row],[Date]])</f>
        <v>2023</v>
      </c>
      <c r="J2861" t="str">
        <f>"Q" &amp; ROUNDUP(MONTH(Table1[[#This Row],[Date]])/3, 0) &amp; "'" &amp; RIGHT(YEAR(Table1[[#This Row],[Date]]), 2)</f>
        <v>Q4'23</v>
      </c>
      <c r="K2861" t="str">
        <f>VLOOKUP(Table1[[#This Row],[Store ID]],Table3[[Store ID]:[City]],4,FALSE)</f>
        <v>Minneapolis</v>
      </c>
      <c r="L2861" t="str">
        <f>VLOOKUP(Table1[[#This Row],[Product Code]],Table4[[Product Code]:[Brand]],5,FALSE)</f>
        <v>Sony</v>
      </c>
      <c r="M2861" t="str">
        <f>VLOOKUP(Table1[[#This Row],[Product Code]],Table4[[Product Code]:[Product Category]],3,FALSE)</f>
        <v>Accessories</v>
      </c>
      <c r="N2861" t="str">
        <f>_xlfn.XLOOKUP(Table1[[#This Row],[Product Code]],Table4[Product Code],Table4[Subcategory])</f>
        <v>Chargers</v>
      </c>
    </row>
    <row r="2862" spans="2:14" x14ac:dyDescent="0.3">
      <c r="B2862" s="26" t="s">
        <v>18</v>
      </c>
      <c r="C2862" s="26" t="str">
        <f>IF(_xlfn.XLOOKUP(TRIM(Table1[[#This Row],[Store ID]]), 'Stores Details'!B2864:B2883, 'Stores Details'!G2864:G2883, "") = "Inactive", "Yes", "No")</f>
        <v>No</v>
      </c>
      <c r="D2862" s="14" t="s">
        <v>44</v>
      </c>
      <c r="E2862" s="51">
        <v>45655</v>
      </c>
      <c r="F2862" s="14">
        <v>23</v>
      </c>
      <c r="G2862" s="17">
        <v>21782.149999999998</v>
      </c>
      <c r="H2862" s="27">
        <v>15349.74</v>
      </c>
      <c r="I2862">
        <f>YEAR(Table1[[#This Row],[Date]])</f>
        <v>2024</v>
      </c>
      <c r="J2862" t="str">
        <f>"Q" &amp; ROUNDUP(MONTH(Table1[[#This Row],[Date]])/3, 0) &amp; "'" &amp; RIGHT(YEAR(Table1[[#This Row],[Date]]), 2)</f>
        <v>Q4'24</v>
      </c>
      <c r="K2862" t="str">
        <f>VLOOKUP(Table1[[#This Row],[Store ID]],Table3[[Store ID]:[City]],4,FALSE)</f>
        <v>Minneapolis</v>
      </c>
      <c r="L2862" t="str">
        <f>VLOOKUP(Table1[[#This Row],[Product Code]],Table4[[Product Code]:[Brand]],5,FALSE)</f>
        <v>Bose</v>
      </c>
      <c r="M2862" t="str">
        <f>VLOOKUP(Table1[[#This Row],[Product Code]],Table4[[Product Code]:[Product Category]],3,FALSE)</f>
        <v>Accessories</v>
      </c>
      <c r="N2862" t="str">
        <f>_xlfn.XLOOKUP(Table1[[#This Row],[Product Code]],Table4[Product Code],Table4[Subcategory])</f>
        <v>Keyboards</v>
      </c>
    </row>
    <row r="2863" spans="2:14" x14ac:dyDescent="0.3">
      <c r="B2863" s="26" t="s">
        <v>29</v>
      </c>
      <c r="C2863" s="26" t="str">
        <f>IF(_xlfn.XLOOKUP(TRIM(Table1[[#This Row],[Store ID]]), 'Stores Details'!B2865:B2884, 'Stores Details'!G2865:G2884, "") = "Inactive", "Yes", "No")</f>
        <v>No</v>
      </c>
      <c r="D2863" s="14" t="s">
        <v>68</v>
      </c>
      <c r="E2863" s="51">
        <v>45006</v>
      </c>
      <c r="F2863" s="14">
        <v>20</v>
      </c>
      <c r="G2863" s="17">
        <v>20877.600000000002</v>
      </c>
      <c r="H2863" s="27">
        <v>12880.8</v>
      </c>
      <c r="I2863">
        <f>YEAR(Table1[[#This Row],[Date]])</f>
        <v>2023</v>
      </c>
      <c r="J2863" t="str">
        <f>"Q" &amp; ROUNDUP(MONTH(Table1[[#This Row],[Date]])/3, 0) &amp; "'" &amp; RIGHT(YEAR(Table1[[#This Row],[Date]]), 2)</f>
        <v>Q1'23</v>
      </c>
      <c r="K2863" t="str">
        <f>VLOOKUP(Table1[[#This Row],[Store ID]],Table3[[Store ID]:[City]],4,FALSE)</f>
        <v>Kansas City</v>
      </c>
      <c r="L2863" t="str">
        <f>VLOOKUP(Table1[[#This Row],[Product Code]],Table4[[Product Code]:[Brand]],5,FALSE)</f>
        <v>Apple</v>
      </c>
      <c r="M2863" t="str">
        <f>VLOOKUP(Table1[[#This Row],[Product Code]],Table4[[Product Code]:[Product Category]],3,FALSE)</f>
        <v>Gaming Consoles</v>
      </c>
      <c r="N2863" t="str">
        <f>_xlfn.XLOOKUP(Table1[[#This Row],[Product Code]],Table4[Product Code],Table4[Subcategory])</f>
        <v>VR Headsets</v>
      </c>
    </row>
    <row r="2864" spans="2:14" x14ac:dyDescent="0.3">
      <c r="B2864" s="26" t="s">
        <v>25</v>
      </c>
      <c r="C2864" s="26" t="str">
        <f>IF(_xlfn.XLOOKUP(TRIM(Table1[[#This Row],[Store ID]]), 'Stores Details'!B2866:B2885, 'Stores Details'!G2866:G2885, "") = "Inactive", "Yes", "No")</f>
        <v>No</v>
      </c>
      <c r="D2864" s="14" t="s">
        <v>37</v>
      </c>
      <c r="E2864" s="51">
        <v>45407</v>
      </c>
      <c r="F2864" s="14">
        <v>5</v>
      </c>
      <c r="G2864" s="17">
        <v>7357.3</v>
      </c>
      <c r="H2864" s="27">
        <v>4978.25</v>
      </c>
      <c r="I2864">
        <f>YEAR(Table1[[#This Row],[Date]])</f>
        <v>2024</v>
      </c>
      <c r="J2864" t="str">
        <f>"Q" &amp; ROUNDUP(MONTH(Table1[[#This Row],[Date]])/3, 0) &amp; "'" &amp; RIGHT(YEAR(Table1[[#This Row],[Date]]), 2)</f>
        <v>Q2'24</v>
      </c>
      <c r="K2864" t="str">
        <f>VLOOKUP(Table1[[#This Row],[Store ID]],Table3[[Store ID]:[City]],4,FALSE)</f>
        <v>Dallas</v>
      </c>
      <c r="L2864" t="str">
        <f>VLOOKUP(Table1[[#This Row],[Product Code]],Table4[[Product Code]:[Brand]],5,FALSE)</f>
        <v>VoltEdge</v>
      </c>
      <c r="M2864" t="str">
        <f>VLOOKUP(Table1[[#This Row],[Product Code]],Table4[[Product Code]:[Product Category]],3,FALSE)</f>
        <v>Smart Gadgets</v>
      </c>
      <c r="N2864" t="str">
        <f>_xlfn.XLOOKUP(Table1[[#This Row],[Product Code]],Table4[Product Code],Table4[Subcategory])</f>
        <v>Fitness Bands</v>
      </c>
    </row>
    <row r="2865" spans="2:14" x14ac:dyDescent="0.3">
      <c r="B2865" s="26" t="s">
        <v>22</v>
      </c>
      <c r="C2865" s="26" t="str">
        <f>IF(_xlfn.XLOOKUP(TRIM(Table1[[#This Row],[Store ID]]), 'Stores Details'!B2867:B2886, 'Stores Details'!G2867:G2886, "") = "Inactive", "Yes", "No")</f>
        <v>No</v>
      </c>
      <c r="D2865" s="14" t="s">
        <v>50</v>
      </c>
      <c r="E2865" s="51">
        <v>45546</v>
      </c>
      <c r="F2865" s="14">
        <v>7</v>
      </c>
      <c r="G2865" s="17">
        <v>8385.44</v>
      </c>
      <c r="H2865" s="27">
        <v>6177.8499999999995</v>
      </c>
      <c r="I2865">
        <f>YEAR(Table1[[#This Row],[Date]])</f>
        <v>2024</v>
      </c>
      <c r="J2865" t="str">
        <f>"Q" &amp; ROUNDUP(MONTH(Table1[[#This Row],[Date]])/3, 0) &amp; "'" &amp; RIGHT(YEAR(Table1[[#This Row],[Date]]), 2)</f>
        <v>Q3'24</v>
      </c>
      <c r="K2865" t="str">
        <f>VLOOKUP(Table1[[#This Row],[Store ID]],Table3[[Store ID]:[City]],4,FALSE)</f>
        <v>Detroit</v>
      </c>
      <c r="L2865" t="str">
        <f>VLOOKUP(Table1[[#This Row],[Product Code]],Table4[[Product Code]:[Brand]],5,FALSE)</f>
        <v>VoltEdge</v>
      </c>
      <c r="M2865" t="str">
        <f>VLOOKUP(Table1[[#This Row],[Product Code]],Table4[[Product Code]:[Product Category]],3,FALSE)</f>
        <v>Smart Gadgets</v>
      </c>
      <c r="N2865" t="str">
        <f>_xlfn.XLOOKUP(Table1[[#This Row],[Product Code]],Table4[Product Code],Table4[Subcategory])</f>
        <v>Fitness Bands</v>
      </c>
    </row>
    <row r="2866" spans="2:14" x14ac:dyDescent="0.3">
      <c r="B2866" s="26" t="s">
        <v>20</v>
      </c>
      <c r="C2866" s="26" t="str">
        <f>IF(_xlfn.XLOOKUP(TRIM(Table1[[#This Row],[Store ID]]), 'Stores Details'!B2868:B2887, 'Stores Details'!G2868:G2887, "") = "Inactive", "Yes", "No")</f>
        <v>No</v>
      </c>
      <c r="D2866" s="14" t="s">
        <v>64</v>
      </c>
      <c r="E2866" s="51">
        <v>45021</v>
      </c>
      <c r="F2866" s="14">
        <v>3</v>
      </c>
      <c r="G2866" s="17">
        <v>1023.51</v>
      </c>
      <c r="H2866" s="27">
        <v>610.41</v>
      </c>
      <c r="I2866">
        <f>YEAR(Table1[[#This Row],[Date]])</f>
        <v>2023</v>
      </c>
      <c r="J2866" t="str">
        <f>"Q" &amp; ROUNDUP(MONTH(Table1[[#This Row],[Date]])/3, 0) &amp; "'" &amp; RIGHT(YEAR(Table1[[#This Row],[Date]]), 2)</f>
        <v>Q2'23</v>
      </c>
      <c r="K2866" t="str">
        <f>VLOOKUP(Table1[[#This Row],[Store ID]],Table3[[Store ID]:[City]],4,FALSE)</f>
        <v>Denver</v>
      </c>
      <c r="L2866" t="str">
        <f>VLOOKUP(Table1[[#This Row],[Product Code]],Table4[[Product Code]:[Brand]],5,FALSE)</f>
        <v>VoltEdge</v>
      </c>
      <c r="M2866" t="str">
        <f>VLOOKUP(Table1[[#This Row],[Product Code]],Table4[[Product Code]:[Product Category]],3,FALSE)</f>
        <v>Accessories</v>
      </c>
      <c r="N2866" t="str">
        <f>_xlfn.XLOOKUP(Table1[[#This Row],[Product Code]],Table4[Product Code],Table4[Subcategory])</f>
        <v>Keyboards</v>
      </c>
    </row>
    <row r="2867" spans="2:14" x14ac:dyDescent="0.3">
      <c r="B2867" s="26" t="s">
        <v>28</v>
      </c>
      <c r="C2867" s="26" t="str">
        <f>IF(_xlfn.XLOOKUP(TRIM(Table1[[#This Row],[Store ID]]), 'Stores Details'!B2869:B2888, 'Stores Details'!G2869:G2888, "") = "Inactive", "Yes", "No")</f>
        <v>No</v>
      </c>
      <c r="D2867" s="14" t="s">
        <v>41</v>
      </c>
      <c r="E2867" s="51">
        <v>45319</v>
      </c>
      <c r="F2867" s="14">
        <v>12</v>
      </c>
      <c r="G2867" s="17">
        <v>5768.4</v>
      </c>
      <c r="H2867" s="27">
        <v>3623.2799999999997</v>
      </c>
      <c r="I2867">
        <f>YEAR(Table1[[#This Row],[Date]])</f>
        <v>2024</v>
      </c>
      <c r="J2867" t="str">
        <f>"Q" &amp; ROUNDUP(MONTH(Table1[[#This Row],[Date]])/3, 0) &amp; "'" &amp; RIGHT(YEAR(Table1[[#This Row],[Date]]), 2)</f>
        <v>Q1'24</v>
      </c>
      <c r="K2867" t="str">
        <f>VLOOKUP(Table1[[#This Row],[Store ID]],Table3[[Store ID]:[City]],4,FALSE)</f>
        <v>Portland</v>
      </c>
      <c r="L2867" t="str">
        <f>VLOOKUP(Table1[[#This Row],[Product Code]],Table4[[Product Code]:[Brand]],5,FALSE)</f>
        <v>VoltEdge</v>
      </c>
      <c r="M2867" t="str">
        <f>VLOOKUP(Table1[[#This Row],[Product Code]],Table4[[Product Code]:[Product Category]],3,FALSE)</f>
        <v>Laptops</v>
      </c>
      <c r="N2867" t="str">
        <f>_xlfn.XLOOKUP(Table1[[#This Row],[Product Code]],Table4[Product Code],Table4[Subcategory])</f>
        <v>Gaming Laptops</v>
      </c>
    </row>
    <row r="2868" spans="2:14" x14ac:dyDescent="0.3">
      <c r="B2868" s="26" t="s">
        <v>14</v>
      </c>
      <c r="C2868" s="26" t="str">
        <f>IF(_xlfn.XLOOKUP(TRIM(Table1[[#This Row],[Store ID]]), 'Stores Details'!B2870:B2889, 'Stores Details'!G2870:G2889, "") = "Inactive", "Yes", "No")</f>
        <v>No</v>
      </c>
      <c r="D2868" s="14" t="s">
        <v>44</v>
      </c>
      <c r="E2868" s="51">
        <v>45491</v>
      </c>
      <c r="F2868" s="14">
        <v>6</v>
      </c>
      <c r="G2868" s="17">
        <v>5682.2999999999993</v>
      </c>
      <c r="H2868" s="27">
        <v>4004.2799999999997</v>
      </c>
      <c r="I2868">
        <f>YEAR(Table1[[#This Row],[Date]])</f>
        <v>2024</v>
      </c>
      <c r="J2868" t="str">
        <f>"Q" &amp; ROUNDUP(MONTH(Table1[[#This Row],[Date]])/3, 0) &amp; "'" &amp; RIGHT(YEAR(Table1[[#This Row],[Date]]), 2)</f>
        <v>Q3'24</v>
      </c>
      <c r="K2868" t="str">
        <f>VLOOKUP(Table1[[#This Row],[Store ID]],Table3[[Store ID]:[City]],4,FALSE)</f>
        <v>Los Angeles</v>
      </c>
      <c r="L2868" t="str">
        <f>VLOOKUP(Table1[[#This Row],[Product Code]],Table4[[Product Code]:[Brand]],5,FALSE)</f>
        <v>Bose</v>
      </c>
      <c r="M2868" t="str">
        <f>VLOOKUP(Table1[[#This Row],[Product Code]],Table4[[Product Code]:[Product Category]],3,FALSE)</f>
        <v>Accessories</v>
      </c>
      <c r="N2868" t="str">
        <f>_xlfn.XLOOKUP(Table1[[#This Row],[Product Code]],Table4[Product Code],Table4[Subcategory])</f>
        <v>Keyboards</v>
      </c>
    </row>
    <row r="2869" spans="2:14" x14ac:dyDescent="0.3">
      <c r="B2869" s="26" t="s">
        <v>24</v>
      </c>
      <c r="C2869" s="26" t="str">
        <f>IF(_xlfn.XLOOKUP(TRIM(Table1[[#This Row],[Store ID]]), 'Stores Details'!B2871:B2890, 'Stores Details'!G2871:G2890, "") = "Inactive", "Yes", "No")</f>
        <v>No</v>
      </c>
      <c r="D2869" s="14" t="s">
        <v>44</v>
      </c>
      <c r="E2869" s="51">
        <v>45574</v>
      </c>
      <c r="F2869" s="14">
        <v>39</v>
      </c>
      <c r="G2869" s="17">
        <v>36934.949999999997</v>
      </c>
      <c r="H2869" s="27">
        <v>26027.82</v>
      </c>
      <c r="I2869">
        <f>YEAR(Table1[[#This Row],[Date]])</f>
        <v>2024</v>
      </c>
      <c r="J2869" t="str">
        <f>"Q" &amp; ROUNDUP(MONTH(Table1[[#This Row],[Date]])/3, 0) &amp; "'" &amp; RIGHT(YEAR(Table1[[#This Row],[Date]]), 2)</f>
        <v>Q4'24</v>
      </c>
      <c r="K2869" t="str">
        <f>VLOOKUP(Table1[[#This Row],[Store ID]],Table3[[Store ID]:[City]],4,FALSE)</f>
        <v>Atlanta</v>
      </c>
      <c r="L2869" t="str">
        <f>VLOOKUP(Table1[[#This Row],[Product Code]],Table4[[Product Code]:[Brand]],5,FALSE)</f>
        <v>Bose</v>
      </c>
      <c r="M2869" t="str">
        <f>VLOOKUP(Table1[[#This Row],[Product Code]],Table4[[Product Code]:[Product Category]],3,FALSE)</f>
        <v>Accessories</v>
      </c>
      <c r="N2869" t="str">
        <f>_xlfn.XLOOKUP(Table1[[#This Row],[Product Code]],Table4[Product Code],Table4[Subcategory])</f>
        <v>Keyboards</v>
      </c>
    </row>
    <row r="2870" spans="2:14" x14ac:dyDescent="0.3">
      <c r="B2870" s="26" t="s">
        <v>27</v>
      </c>
      <c r="C2870" s="26" t="str">
        <f>IF(_xlfn.XLOOKUP(TRIM(Table1[[#This Row],[Store ID]]), 'Stores Details'!B2872:B2891, 'Stores Details'!G2872:G2891, "") = "Inactive", "Yes", "No")</f>
        <v>No</v>
      </c>
      <c r="D2870" s="14" t="s">
        <v>42</v>
      </c>
      <c r="E2870" s="51">
        <v>45516</v>
      </c>
      <c r="F2870" s="14">
        <v>20</v>
      </c>
      <c r="G2870" s="17">
        <v>25512.199999999997</v>
      </c>
      <c r="H2870" s="27">
        <v>15907.8</v>
      </c>
      <c r="I2870">
        <f>YEAR(Table1[[#This Row],[Date]])</f>
        <v>2024</v>
      </c>
      <c r="J2870" t="str">
        <f>"Q" &amp; ROUNDUP(MONTH(Table1[[#This Row],[Date]])/3, 0) &amp; "'" &amp; RIGHT(YEAR(Table1[[#This Row],[Date]]), 2)</f>
        <v>Q3'24</v>
      </c>
      <c r="K2870" t="str">
        <f>VLOOKUP(Table1[[#This Row],[Store ID]],Table3[[Store ID]:[City]],4,FALSE)</f>
        <v>New York</v>
      </c>
      <c r="L2870" t="str">
        <f>VLOOKUP(Table1[[#This Row],[Product Code]],Table4[[Product Code]:[Brand]],5,FALSE)</f>
        <v>Dell</v>
      </c>
      <c r="M2870" t="str">
        <f>VLOOKUP(Table1[[#This Row],[Product Code]],Table4[[Product Code]:[Product Category]],3,FALSE)</f>
        <v>Headphones</v>
      </c>
      <c r="N2870" t="str">
        <f>_xlfn.XLOOKUP(Table1[[#This Row],[Product Code]],Table4[Product Code],Table4[Subcategory])</f>
        <v>Wired Headphones</v>
      </c>
    </row>
    <row r="2871" spans="2:14" x14ac:dyDescent="0.3">
      <c r="B2871" s="26" t="s">
        <v>28</v>
      </c>
      <c r="C2871" s="26" t="str">
        <f>IF(_xlfn.XLOOKUP(TRIM(Table1[[#This Row],[Store ID]]), 'Stores Details'!B2873:B2892, 'Stores Details'!G2873:G2892, "") = "Inactive", "Yes", "No")</f>
        <v>No</v>
      </c>
      <c r="D2871" s="14" t="s">
        <v>77</v>
      </c>
      <c r="E2871" s="51">
        <v>45265</v>
      </c>
      <c r="F2871" s="14">
        <v>25</v>
      </c>
      <c r="G2871" s="17">
        <v>24126.5</v>
      </c>
      <c r="H2871" s="27">
        <v>18882.5</v>
      </c>
      <c r="I2871">
        <f>YEAR(Table1[[#This Row],[Date]])</f>
        <v>2023</v>
      </c>
      <c r="J2871" t="str">
        <f>"Q" &amp; ROUNDUP(MONTH(Table1[[#This Row],[Date]])/3, 0) &amp; "'" &amp; RIGHT(YEAR(Table1[[#This Row],[Date]]), 2)</f>
        <v>Q4'23</v>
      </c>
      <c r="K2871" t="str">
        <f>VLOOKUP(Table1[[#This Row],[Store ID]],Table3[[Store ID]:[City]],4,FALSE)</f>
        <v>Portland</v>
      </c>
      <c r="L2871" t="str">
        <f>VLOOKUP(Table1[[#This Row],[Product Code]],Table4[[Product Code]:[Brand]],5,FALSE)</f>
        <v>VoltEdge</v>
      </c>
      <c r="M2871" t="str">
        <f>VLOOKUP(Table1[[#This Row],[Product Code]],Table4[[Product Code]:[Product Category]],3,FALSE)</f>
        <v>Headphones</v>
      </c>
      <c r="N2871" t="str">
        <f>_xlfn.XLOOKUP(Table1[[#This Row],[Product Code]],Table4[Product Code],Table4[Subcategory])</f>
        <v>Wireless Earbuds</v>
      </c>
    </row>
    <row r="2872" spans="2:14" x14ac:dyDescent="0.3">
      <c r="B2872" s="26" t="s">
        <v>14</v>
      </c>
      <c r="C2872" s="26" t="str">
        <f>IF(_xlfn.XLOOKUP(TRIM(Table1[[#This Row],[Store ID]]), 'Stores Details'!B2874:B2893, 'Stores Details'!G2874:G2893, "") = "Inactive", "Yes", "No")</f>
        <v>No</v>
      </c>
      <c r="D2872" s="14" t="s">
        <v>42</v>
      </c>
      <c r="E2872" s="51">
        <v>45294</v>
      </c>
      <c r="F2872" s="14">
        <v>25</v>
      </c>
      <c r="G2872" s="17">
        <v>31890.249999999996</v>
      </c>
      <c r="H2872" s="27">
        <v>19884.75</v>
      </c>
      <c r="I2872">
        <f>YEAR(Table1[[#This Row],[Date]])</f>
        <v>2024</v>
      </c>
      <c r="J2872" t="str">
        <f>"Q" &amp; ROUNDUP(MONTH(Table1[[#This Row],[Date]])/3, 0) &amp; "'" &amp; RIGHT(YEAR(Table1[[#This Row],[Date]]), 2)</f>
        <v>Q1'24</v>
      </c>
      <c r="K2872" t="str">
        <f>VLOOKUP(Table1[[#This Row],[Store ID]],Table3[[Store ID]:[City]],4,FALSE)</f>
        <v>Los Angeles</v>
      </c>
      <c r="L2872" t="str">
        <f>VLOOKUP(Table1[[#This Row],[Product Code]],Table4[[Product Code]:[Brand]],5,FALSE)</f>
        <v>Dell</v>
      </c>
      <c r="M2872" t="str">
        <f>VLOOKUP(Table1[[#This Row],[Product Code]],Table4[[Product Code]:[Product Category]],3,FALSE)</f>
        <v>Headphones</v>
      </c>
      <c r="N2872" t="str">
        <f>_xlfn.XLOOKUP(Table1[[#This Row],[Product Code]],Table4[Product Code],Table4[Subcategory])</f>
        <v>Wired Headphones</v>
      </c>
    </row>
    <row r="2873" spans="2:14" x14ac:dyDescent="0.3">
      <c r="B2873" s="26" t="s">
        <v>14</v>
      </c>
      <c r="C2873" s="26" t="str">
        <f>IF(_xlfn.XLOOKUP(TRIM(Table1[[#This Row],[Store ID]]), 'Stores Details'!B2875:B2894, 'Stores Details'!G2875:G2894, "") = "Inactive", "Yes", "No")</f>
        <v>No</v>
      </c>
      <c r="D2873" s="14" t="s">
        <v>64</v>
      </c>
      <c r="E2873" s="51">
        <v>45151</v>
      </c>
      <c r="F2873" s="14">
        <v>10</v>
      </c>
      <c r="G2873" s="17">
        <v>3411.7000000000003</v>
      </c>
      <c r="H2873" s="27">
        <v>2034.7</v>
      </c>
      <c r="I2873">
        <f>YEAR(Table1[[#This Row],[Date]])</f>
        <v>2023</v>
      </c>
      <c r="J2873" t="str">
        <f>"Q" &amp; ROUNDUP(MONTH(Table1[[#This Row],[Date]])/3, 0) &amp; "'" &amp; RIGHT(YEAR(Table1[[#This Row],[Date]]), 2)</f>
        <v>Q3'23</v>
      </c>
      <c r="K2873" t="str">
        <f>VLOOKUP(Table1[[#This Row],[Store ID]],Table3[[Store ID]:[City]],4,FALSE)</f>
        <v>Los Angeles</v>
      </c>
      <c r="L2873" t="str">
        <f>VLOOKUP(Table1[[#This Row],[Product Code]],Table4[[Product Code]:[Brand]],5,FALSE)</f>
        <v>VoltEdge</v>
      </c>
      <c r="M2873" t="str">
        <f>VLOOKUP(Table1[[#This Row],[Product Code]],Table4[[Product Code]:[Product Category]],3,FALSE)</f>
        <v>Accessories</v>
      </c>
      <c r="N2873" t="str">
        <f>_xlfn.XLOOKUP(Table1[[#This Row],[Product Code]],Table4[Product Code],Table4[Subcategory])</f>
        <v>Keyboards</v>
      </c>
    </row>
    <row r="2874" spans="2:14" x14ac:dyDescent="0.3">
      <c r="B2874" s="26" t="s">
        <v>14</v>
      </c>
      <c r="C2874" s="26" t="str">
        <f>IF(_xlfn.XLOOKUP(TRIM(Table1[[#This Row],[Store ID]]), 'Stores Details'!B2876:B2895, 'Stores Details'!G2876:G2895, "") = "Inactive", "Yes", "No")</f>
        <v>No</v>
      </c>
      <c r="D2874" s="14" t="s">
        <v>52</v>
      </c>
      <c r="E2874" s="51">
        <v>45591</v>
      </c>
      <c r="F2874" s="14">
        <v>28</v>
      </c>
      <c r="G2874" s="17">
        <v>7549.3600000000006</v>
      </c>
      <c r="H2874" s="27">
        <v>4588.92</v>
      </c>
      <c r="I2874">
        <f>YEAR(Table1[[#This Row],[Date]])</f>
        <v>2024</v>
      </c>
      <c r="J2874" t="str">
        <f>"Q" &amp; ROUNDUP(MONTH(Table1[[#This Row],[Date]])/3, 0) &amp; "'" &amp; RIGHT(YEAR(Table1[[#This Row],[Date]]), 2)</f>
        <v>Q4'24</v>
      </c>
      <c r="K2874" t="str">
        <f>VLOOKUP(Table1[[#This Row],[Store ID]],Table3[[Store ID]:[City]],4,FALSE)</f>
        <v>Los Angeles</v>
      </c>
      <c r="L2874" t="str">
        <f>VLOOKUP(Table1[[#This Row],[Product Code]],Table4[[Product Code]:[Brand]],5,FALSE)</f>
        <v>ASUS</v>
      </c>
      <c r="M2874" t="str">
        <f>VLOOKUP(Table1[[#This Row],[Product Code]],Table4[[Product Code]:[Product Category]],3,FALSE)</f>
        <v>Accessories</v>
      </c>
      <c r="N2874" t="str">
        <f>_xlfn.XLOOKUP(Table1[[#This Row],[Product Code]],Table4[Product Code],Table4[Subcategory])</f>
        <v>Chargers</v>
      </c>
    </row>
    <row r="2875" spans="2:14" x14ac:dyDescent="0.3">
      <c r="B2875" s="26" t="s">
        <v>14</v>
      </c>
      <c r="C2875" s="26" t="str">
        <f>IF(_xlfn.XLOOKUP(TRIM(Table1[[#This Row],[Store ID]]), 'Stores Details'!B2877:B2896, 'Stores Details'!G2877:G2896, "") = "Inactive", "Yes", "No")</f>
        <v>No</v>
      </c>
      <c r="D2875" s="14" t="s">
        <v>73</v>
      </c>
      <c r="E2875" s="51">
        <v>45106</v>
      </c>
      <c r="F2875" s="14">
        <v>10</v>
      </c>
      <c r="G2875" s="17">
        <v>8691.6</v>
      </c>
      <c r="H2875" s="27">
        <v>6525.2999999999993</v>
      </c>
      <c r="I2875">
        <f>YEAR(Table1[[#This Row],[Date]])</f>
        <v>2023</v>
      </c>
      <c r="J2875" t="str">
        <f>"Q" &amp; ROUNDUP(MONTH(Table1[[#This Row],[Date]])/3, 0) &amp; "'" &amp; RIGHT(YEAR(Table1[[#This Row],[Date]]), 2)</f>
        <v>Q2'23</v>
      </c>
      <c r="K2875" t="str">
        <f>VLOOKUP(Table1[[#This Row],[Store ID]],Table3[[Store ID]:[City]],4,FALSE)</f>
        <v>Los Angeles</v>
      </c>
      <c r="L2875" t="str">
        <f>VLOOKUP(Table1[[#This Row],[Product Code]],Table4[[Product Code]:[Brand]],5,FALSE)</f>
        <v>ASUS</v>
      </c>
      <c r="M2875" t="str">
        <f>VLOOKUP(Table1[[#This Row],[Product Code]],Table4[[Product Code]:[Product Category]],3,FALSE)</f>
        <v>Gaming Consoles</v>
      </c>
      <c r="N2875" t="str">
        <f>_xlfn.XLOOKUP(Table1[[#This Row],[Product Code]],Table4[Product Code],Table4[Subcategory])</f>
        <v>VR Headsets</v>
      </c>
    </row>
    <row r="2876" spans="2:14" x14ac:dyDescent="0.3">
      <c r="B2876" s="26" t="s">
        <v>27</v>
      </c>
      <c r="C2876" s="26" t="str">
        <f>IF(_xlfn.XLOOKUP(TRIM(Table1[[#This Row],[Store ID]]), 'Stores Details'!B2878:B2897, 'Stores Details'!G2878:G2897, "") = "Inactive", "Yes", "No")</f>
        <v>No</v>
      </c>
      <c r="D2876" s="14" t="s">
        <v>59</v>
      </c>
      <c r="E2876" s="51">
        <v>45403</v>
      </c>
      <c r="F2876" s="14">
        <v>6</v>
      </c>
      <c r="G2876" s="17">
        <v>1172.58</v>
      </c>
      <c r="H2876" s="27">
        <v>875.69999999999993</v>
      </c>
      <c r="I2876">
        <f>YEAR(Table1[[#This Row],[Date]])</f>
        <v>2024</v>
      </c>
      <c r="J2876" t="str">
        <f>"Q" &amp; ROUNDUP(MONTH(Table1[[#This Row],[Date]])/3, 0) &amp; "'" &amp; RIGHT(YEAR(Table1[[#This Row],[Date]]), 2)</f>
        <v>Q2'24</v>
      </c>
      <c r="K2876" t="str">
        <f>VLOOKUP(Table1[[#This Row],[Store ID]],Table3[[Store ID]:[City]],4,FALSE)</f>
        <v>New York</v>
      </c>
      <c r="L2876" t="str">
        <f>VLOOKUP(Table1[[#This Row],[Product Code]],Table4[[Product Code]:[Brand]],5,FALSE)</f>
        <v>ASUS</v>
      </c>
      <c r="M2876" t="str">
        <f>VLOOKUP(Table1[[#This Row],[Product Code]],Table4[[Product Code]:[Product Category]],3,FALSE)</f>
        <v>Headphones</v>
      </c>
      <c r="N2876" t="str">
        <f>_xlfn.XLOOKUP(Table1[[#This Row],[Product Code]],Table4[Product Code],Table4[Subcategory])</f>
        <v>Wireless Earbuds</v>
      </c>
    </row>
    <row r="2877" spans="2:14" x14ac:dyDescent="0.3">
      <c r="B2877" s="26" t="s">
        <v>26</v>
      </c>
      <c r="C2877" s="26" t="str">
        <f>IF(_xlfn.XLOOKUP(TRIM(Table1[[#This Row],[Store ID]]), 'Stores Details'!B2879:B2898, 'Stores Details'!G2879:G2898, "") = "Inactive", "Yes", "No")</f>
        <v>No</v>
      </c>
      <c r="D2877" s="14" t="s">
        <v>64</v>
      </c>
      <c r="E2877" s="51">
        <v>45117</v>
      </c>
      <c r="F2877" s="14">
        <v>2</v>
      </c>
      <c r="G2877" s="17">
        <v>682.34</v>
      </c>
      <c r="H2877" s="27">
        <v>406.94</v>
      </c>
      <c r="I2877">
        <f>YEAR(Table1[[#This Row],[Date]])</f>
        <v>2023</v>
      </c>
      <c r="J2877" t="str">
        <f>"Q" &amp; ROUNDUP(MONTH(Table1[[#This Row],[Date]])/3, 0) &amp; "'" &amp; RIGHT(YEAR(Table1[[#This Row],[Date]]), 2)</f>
        <v>Q3'23</v>
      </c>
      <c r="K2877" t="str">
        <f>VLOOKUP(Table1[[#This Row],[Store ID]],Table3[[Store ID]:[City]],4,FALSE)</f>
        <v>Philadelphia</v>
      </c>
      <c r="L2877" t="str">
        <f>VLOOKUP(Table1[[#This Row],[Product Code]],Table4[[Product Code]:[Brand]],5,FALSE)</f>
        <v>VoltEdge</v>
      </c>
      <c r="M2877" t="str">
        <f>VLOOKUP(Table1[[#This Row],[Product Code]],Table4[[Product Code]:[Product Category]],3,FALSE)</f>
        <v>Accessories</v>
      </c>
      <c r="N2877" t="str">
        <f>_xlfn.XLOOKUP(Table1[[#This Row],[Product Code]],Table4[Product Code],Table4[Subcategory])</f>
        <v>Keyboards</v>
      </c>
    </row>
    <row r="2878" spans="2:14" x14ac:dyDescent="0.3">
      <c r="B2878" s="26" t="s">
        <v>20</v>
      </c>
      <c r="C2878" s="26" t="str">
        <f>IF(_xlfn.XLOOKUP(TRIM(Table1[[#This Row],[Store ID]]), 'Stores Details'!B2880:B2899, 'Stores Details'!G2880:G2899, "") = "Inactive", "Yes", "No")</f>
        <v>No</v>
      </c>
      <c r="D2878" s="14" t="s">
        <v>44</v>
      </c>
      <c r="E2878" s="51">
        <v>45547</v>
      </c>
      <c r="F2878" s="14">
        <v>9</v>
      </c>
      <c r="G2878" s="17">
        <v>8523.4499999999989</v>
      </c>
      <c r="H2878" s="27">
        <v>6006.42</v>
      </c>
      <c r="I2878">
        <f>YEAR(Table1[[#This Row],[Date]])</f>
        <v>2024</v>
      </c>
      <c r="J2878" t="str">
        <f>"Q" &amp; ROUNDUP(MONTH(Table1[[#This Row],[Date]])/3, 0) &amp; "'" &amp; RIGHT(YEAR(Table1[[#This Row],[Date]]), 2)</f>
        <v>Q3'24</v>
      </c>
      <c r="K2878" t="str">
        <f>VLOOKUP(Table1[[#This Row],[Store ID]],Table3[[Store ID]:[City]],4,FALSE)</f>
        <v>Denver</v>
      </c>
      <c r="L2878" t="str">
        <f>VLOOKUP(Table1[[#This Row],[Product Code]],Table4[[Product Code]:[Brand]],5,FALSE)</f>
        <v>Bose</v>
      </c>
      <c r="M2878" t="str">
        <f>VLOOKUP(Table1[[#This Row],[Product Code]],Table4[[Product Code]:[Product Category]],3,FALSE)</f>
        <v>Accessories</v>
      </c>
      <c r="N2878" t="str">
        <f>_xlfn.XLOOKUP(Table1[[#This Row],[Product Code]],Table4[Product Code],Table4[Subcategory])</f>
        <v>Keyboards</v>
      </c>
    </row>
    <row r="2879" spans="2:14" x14ac:dyDescent="0.3">
      <c r="B2879" s="26" t="s">
        <v>19</v>
      </c>
      <c r="C2879" s="26" t="str">
        <f>IF(_xlfn.XLOOKUP(TRIM(Table1[[#This Row],[Store ID]]), 'Stores Details'!B2881:B2900, 'Stores Details'!G2881:G2900, "") = "Inactive", "Yes", "No")</f>
        <v>No</v>
      </c>
      <c r="D2879" s="14" t="s">
        <v>38</v>
      </c>
      <c r="E2879" s="51">
        <v>45352</v>
      </c>
      <c r="F2879" s="14">
        <v>19</v>
      </c>
      <c r="G2879" s="17">
        <v>22242.160000000003</v>
      </c>
      <c r="H2879" s="27">
        <v>17768.23</v>
      </c>
      <c r="I2879">
        <f>YEAR(Table1[[#This Row],[Date]])</f>
        <v>2024</v>
      </c>
      <c r="J2879" t="str">
        <f>"Q" &amp; ROUNDUP(MONTH(Table1[[#This Row],[Date]])/3, 0) &amp; "'" &amp; RIGHT(YEAR(Table1[[#This Row],[Date]]), 2)</f>
        <v>Q1'24</v>
      </c>
      <c r="K2879" t="str">
        <f>VLOOKUP(Table1[[#This Row],[Store ID]],Table3[[Store ID]:[City]],4,FALSE)</f>
        <v>Honolulu</v>
      </c>
      <c r="L2879" t="str">
        <f>VLOOKUP(Table1[[#This Row],[Product Code]],Table4[[Product Code]:[Brand]],5,FALSE)</f>
        <v>HP</v>
      </c>
      <c r="M2879" t="str">
        <f>VLOOKUP(Table1[[#This Row],[Product Code]],Table4[[Product Code]:[Product Category]],3,FALSE)</f>
        <v>Gaming Consoles</v>
      </c>
      <c r="N2879" t="str">
        <f>_xlfn.XLOOKUP(Table1[[#This Row],[Product Code]],Table4[Product Code],Table4[Subcategory])</f>
        <v>Game Consoles</v>
      </c>
    </row>
    <row r="2880" spans="2:14" x14ac:dyDescent="0.3">
      <c r="B2880" s="26" t="s">
        <v>28</v>
      </c>
      <c r="C2880" s="26" t="str">
        <f>IF(_xlfn.XLOOKUP(TRIM(Table1[[#This Row],[Store ID]]), 'Stores Details'!B2882:B2901, 'Stores Details'!G2882:G2901, "") = "Inactive", "Yes", "No")</f>
        <v>No</v>
      </c>
      <c r="D2880" s="14" t="s">
        <v>71</v>
      </c>
      <c r="E2880" s="51">
        <v>45211</v>
      </c>
      <c r="F2880" s="14">
        <v>23</v>
      </c>
      <c r="G2880" s="17">
        <v>5963.2099999999991</v>
      </c>
      <c r="H2880" s="27">
        <v>3897.81</v>
      </c>
      <c r="I2880">
        <f>YEAR(Table1[[#This Row],[Date]])</f>
        <v>2023</v>
      </c>
      <c r="J2880" t="str">
        <f>"Q" &amp; ROUNDUP(MONTH(Table1[[#This Row],[Date]])/3, 0) &amp; "'" &amp; RIGHT(YEAR(Table1[[#This Row],[Date]]), 2)</f>
        <v>Q4'23</v>
      </c>
      <c r="K2880" t="str">
        <f>VLOOKUP(Table1[[#This Row],[Store ID]],Table3[[Store ID]:[City]],4,FALSE)</f>
        <v>Portland</v>
      </c>
      <c r="L2880" t="str">
        <f>VLOOKUP(Table1[[#This Row],[Product Code]],Table4[[Product Code]:[Brand]],5,FALSE)</f>
        <v>HP</v>
      </c>
      <c r="M2880" t="str">
        <f>VLOOKUP(Table1[[#This Row],[Product Code]],Table4[[Product Code]:[Product Category]],3,FALSE)</f>
        <v>Smart Gadgets</v>
      </c>
      <c r="N2880" t="str">
        <f>_xlfn.XLOOKUP(Table1[[#This Row],[Product Code]],Table4[Product Code],Table4[Subcategory])</f>
        <v>Smart Speakers</v>
      </c>
    </row>
    <row r="2881" spans="2:14" x14ac:dyDescent="0.3">
      <c r="B2881" s="26" t="s">
        <v>26</v>
      </c>
      <c r="C2881" s="26" t="str">
        <f>IF(_xlfn.XLOOKUP(TRIM(Table1[[#This Row],[Store ID]]), 'Stores Details'!B2883:B2902, 'Stores Details'!G2883:G2902, "") = "Inactive", "Yes", "No")</f>
        <v>No</v>
      </c>
      <c r="D2881" s="14" t="s">
        <v>38</v>
      </c>
      <c r="E2881" s="51">
        <v>45545</v>
      </c>
      <c r="F2881" s="14">
        <v>5</v>
      </c>
      <c r="G2881" s="17">
        <v>5853.2000000000007</v>
      </c>
      <c r="H2881" s="27">
        <v>4675.8499999999995</v>
      </c>
      <c r="I2881">
        <f>YEAR(Table1[[#This Row],[Date]])</f>
        <v>2024</v>
      </c>
      <c r="J2881" t="str">
        <f>"Q" &amp; ROUNDUP(MONTH(Table1[[#This Row],[Date]])/3, 0) &amp; "'" &amp; RIGHT(YEAR(Table1[[#This Row],[Date]]), 2)</f>
        <v>Q3'24</v>
      </c>
      <c r="K2881" t="str">
        <f>VLOOKUP(Table1[[#This Row],[Store ID]],Table3[[Store ID]:[City]],4,FALSE)</f>
        <v>Philadelphia</v>
      </c>
      <c r="L2881" t="str">
        <f>VLOOKUP(Table1[[#This Row],[Product Code]],Table4[[Product Code]:[Brand]],5,FALSE)</f>
        <v>HP</v>
      </c>
      <c r="M2881" t="str">
        <f>VLOOKUP(Table1[[#This Row],[Product Code]],Table4[[Product Code]:[Product Category]],3,FALSE)</f>
        <v>Gaming Consoles</v>
      </c>
      <c r="N2881" t="str">
        <f>_xlfn.XLOOKUP(Table1[[#This Row],[Product Code]],Table4[Product Code],Table4[Subcategory])</f>
        <v>Game Consoles</v>
      </c>
    </row>
    <row r="2882" spans="2:14" x14ac:dyDescent="0.3">
      <c r="B2882" s="26" t="s">
        <v>23</v>
      </c>
      <c r="C2882" s="26" t="str">
        <f>IF(_xlfn.XLOOKUP(TRIM(Table1[[#This Row],[Store ID]]), 'Stores Details'!B2884:B2903, 'Stores Details'!G2884:G2903, "") = "Inactive", "Yes", "No")</f>
        <v>No</v>
      </c>
      <c r="D2882" s="14" t="s">
        <v>64</v>
      </c>
      <c r="E2882" s="51">
        <v>45433</v>
      </c>
      <c r="F2882" s="14">
        <v>15</v>
      </c>
      <c r="G2882" s="17">
        <v>5117.55</v>
      </c>
      <c r="H2882" s="27">
        <v>3052.05</v>
      </c>
      <c r="I2882">
        <f>YEAR(Table1[[#This Row],[Date]])</f>
        <v>2024</v>
      </c>
      <c r="J2882" t="str">
        <f>"Q" &amp; ROUNDUP(MONTH(Table1[[#This Row],[Date]])/3, 0) &amp; "'" &amp; RIGHT(YEAR(Table1[[#This Row],[Date]]), 2)</f>
        <v>Q2'24</v>
      </c>
      <c r="K2882" t="str">
        <f>VLOOKUP(Table1[[#This Row],[Store ID]],Table3[[Store ID]:[City]],4,FALSE)</f>
        <v>San Francisco</v>
      </c>
      <c r="L2882" t="str">
        <f>VLOOKUP(Table1[[#This Row],[Product Code]],Table4[[Product Code]:[Brand]],5,FALSE)</f>
        <v>VoltEdge</v>
      </c>
      <c r="M2882" t="str">
        <f>VLOOKUP(Table1[[#This Row],[Product Code]],Table4[[Product Code]:[Product Category]],3,FALSE)</f>
        <v>Accessories</v>
      </c>
      <c r="N2882" t="str">
        <f>_xlfn.XLOOKUP(Table1[[#This Row],[Product Code]],Table4[Product Code],Table4[Subcategory])</f>
        <v>Keyboards</v>
      </c>
    </row>
    <row r="2883" spans="2:14" x14ac:dyDescent="0.3">
      <c r="B2883" s="26" t="s">
        <v>25</v>
      </c>
      <c r="C2883" s="26" t="str">
        <f>IF(_xlfn.XLOOKUP(TRIM(Table1[[#This Row],[Store ID]]), 'Stores Details'!B2885:B2904, 'Stores Details'!G2885:G2904, "") = "Inactive", "Yes", "No")</f>
        <v>No</v>
      </c>
      <c r="D2883" s="14" t="s">
        <v>67</v>
      </c>
      <c r="E2883" s="51">
        <v>45480</v>
      </c>
      <c r="F2883" s="14">
        <v>19</v>
      </c>
      <c r="G2883" s="17">
        <v>20016.12</v>
      </c>
      <c r="H2883" s="27">
        <v>11898.94</v>
      </c>
      <c r="I2883">
        <f>YEAR(Table1[[#This Row],[Date]])</f>
        <v>2024</v>
      </c>
      <c r="J2883" t="str">
        <f>"Q" &amp; ROUNDUP(MONTH(Table1[[#This Row],[Date]])/3, 0) &amp; "'" &amp; RIGHT(YEAR(Table1[[#This Row],[Date]]), 2)</f>
        <v>Q3'24</v>
      </c>
      <c r="K2883" t="str">
        <f>VLOOKUP(Table1[[#This Row],[Store ID]],Table3[[Store ID]:[City]],4,FALSE)</f>
        <v>Dallas</v>
      </c>
      <c r="L2883" t="str">
        <f>VLOOKUP(Table1[[#This Row],[Product Code]],Table4[[Product Code]:[Brand]],5,FALSE)</f>
        <v>VoltEdge</v>
      </c>
      <c r="M2883" t="str">
        <f>VLOOKUP(Table1[[#This Row],[Product Code]],Table4[[Product Code]:[Product Category]],3,FALSE)</f>
        <v>Accessories</v>
      </c>
      <c r="N2883" t="str">
        <f>_xlfn.XLOOKUP(Table1[[#This Row],[Product Code]],Table4[Product Code],Table4[Subcategory])</f>
        <v>Keyboards</v>
      </c>
    </row>
    <row r="2884" spans="2:14" x14ac:dyDescent="0.3">
      <c r="B2884" s="26" t="s">
        <v>21</v>
      </c>
      <c r="C2884" s="26" t="str">
        <f>IF(_xlfn.XLOOKUP(TRIM(Table1[[#This Row],[Store ID]]), 'Stores Details'!B2886:B2905, 'Stores Details'!G2886:G2905, "") = "Inactive", "Yes", "No")</f>
        <v>No</v>
      </c>
      <c r="D2884" s="14" t="s">
        <v>42</v>
      </c>
      <c r="E2884" s="51">
        <v>45340</v>
      </c>
      <c r="F2884" s="14">
        <v>13</v>
      </c>
      <c r="G2884" s="17">
        <v>16582.93</v>
      </c>
      <c r="H2884" s="27">
        <v>10340.07</v>
      </c>
      <c r="I2884">
        <f>YEAR(Table1[[#This Row],[Date]])</f>
        <v>2024</v>
      </c>
      <c r="J2884" t="str">
        <f>"Q" &amp; ROUNDUP(MONTH(Table1[[#This Row],[Date]])/3, 0) &amp; "'" &amp; RIGHT(YEAR(Table1[[#This Row],[Date]]), 2)</f>
        <v>Q1'24</v>
      </c>
      <c r="K2884" t="str">
        <f>VLOOKUP(Table1[[#This Row],[Store ID]],Table3[[Store ID]:[City]],4,FALSE)</f>
        <v>Raleigh</v>
      </c>
      <c r="L2884" t="str">
        <f>VLOOKUP(Table1[[#This Row],[Product Code]],Table4[[Product Code]:[Brand]],5,FALSE)</f>
        <v>Dell</v>
      </c>
      <c r="M2884" t="str">
        <f>VLOOKUP(Table1[[#This Row],[Product Code]],Table4[[Product Code]:[Product Category]],3,FALSE)</f>
        <v>Headphones</v>
      </c>
      <c r="N2884" t="str">
        <f>_xlfn.XLOOKUP(Table1[[#This Row],[Product Code]],Table4[Product Code],Table4[Subcategory])</f>
        <v>Wired Headphones</v>
      </c>
    </row>
    <row r="2885" spans="2:14" x14ac:dyDescent="0.3">
      <c r="B2885" s="26" t="s">
        <v>14</v>
      </c>
      <c r="C2885" s="26" t="str">
        <f>IF(_xlfn.XLOOKUP(TRIM(Table1[[#This Row],[Store ID]]), 'Stores Details'!B2887:B2906, 'Stores Details'!G2887:G2906, "") = "Inactive", "Yes", "No")</f>
        <v>No</v>
      </c>
      <c r="D2885" s="14" t="s">
        <v>34</v>
      </c>
      <c r="E2885" s="51">
        <v>45529</v>
      </c>
      <c r="F2885" s="14">
        <v>4</v>
      </c>
      <c r="G2885" s="17">
        <v>1292.5999999999999</v>
      </c>
      <c r="H2885" s="27">
        <v>799.44</v>
      </c>
      <c r="I2885">
        <f>YEAR(Table1[[#This Row],[Date]])</f>
        <v>2024</v>
      </c>
      <c r="J2885" t="str">
        <f>"Q" &amp; ROUNDUP(MONTH(Table1[[#This Row],[Date]])/3, 0) &amp; "'" &amp; RIGHT(YEAR(Table1[[#This Row],[Date]]), 2)</f>
        <v>Q3'24</v>
      </c>
      <c r="K2885" t="str">
        <f>VLOOKUP(Table1[[#This Row],[Store ID]],Table3[[Store ID]:[City]],4,FALSE)</f>
        <v>Los Angeles</v>
      </c>
      <c r="L2885" t="str">
        <f>VLOOKUP(Table1[[#This Row],[Product Code]],Table4[[Product Code]:[Brand]],5,FALSE)</f>
        <v>Samsung</v>
      </c>
      <c r="M2885" t="str">
        <f>VLOOKUP(Table1[[#This Row],[Product Code]],Table4[[Product Code]:[Product Category]],3,FALSE)</f>
        <v>Gaming Consoles</v>
      </c>
      <c r="N2885" t="str">
        <f>_xlfn.XLOOKUP(Table1[[#This Row],[Product Code]],Table4[Product Code],Table4[Subcategory])</f>
        <v>Game Consoles</v>
      </c>
    </row>
    <row r="2886" spans="2:14" x14ac:dyDescent="0.3">
      <c r="B2886" s="26" t="s">
        <v>14</v>
      </c>
      <c r="C2886" s="26" t="str">
        <f>IF(_xlfn.XLOOKUP(TRIM(Table1[[#This Row],[Store ID]]), 'Stores Details'!B2888:B2907, 'Stores Details'!G2888:G2907, "") = "Inactive", "Yes", "No")</f>
        <v>No</v>
      </c>
      <c r="D2886" s="14" t="s">
        <v>75</v>
      </c>
      <c r="E2886" s="51">
        <v>45162</v>
      </c>
      <c r="F2886" s="14">
        <v>18</v>
      </c>
      <c r="G2886" s="17">
        <v>2934.9</v>
      </c>
      <c r="H2886" s="27">
        <v>2269.98</v>
      </c>
      <c r="I2886">
        <f>YEAR(Table1[[#This Row],[Date]])</f>
        <v>2023</v>
      </c>
      <c r="J2886" t="str">
        <f>"Q" &amp; ROUNDUP(MONTH(Table1[[#This Row],[Date]])/3, 0) &amp; "'" &amp; RIGHT(YEAR(Table1[[#This Row],[Date]]), 2)</f>
        <v>Q3'23</v>
      </c>
      <c r="K2886" t="str">
        <f>VLOOKUP(Table1[[#This Row],[Store ID]],Table3[[Store ID]:[City]],4,FALSE)</f>
        <v>Los Angeles</v>
      </c>
      <c r="L2886" t="str">
        <f>VLOOKUP(Table1[[#This Row],[Product Code]],Table4[[Product Code]:[Brand]],5,FALSE)</f>
        <v>VoltEdge</v>
      </c>
      <c r="M2886" t="str">
        <f>VLOOKUP(Table1[[#This Row],[Product Code]],Table4[[Product Code]:[Product Category]],3,FALSE)</f>
        <v>Accessories</v>
      </c>
      <c r="N2886" t="str">
        <f>_xlfn.XLOOKUP(Table1[[#This Row],[Product Code]],Table4[Product Code],Table4[Subcategory])</f>
        <v>Keyboards</v>
      </c>
    </row>
    <row r="2887" spans="2:14" x14ac:dyDescent="0.3">
      <c r="B2887" s="26" t="s">
        <v>29</v>
      </c>
      <c r="C2887" s="26" t="str">
        <f>IF(_xlfn.XLOOKUP(TRIM(Table1[[#This Row],[Store ID]]), 'Stores Details'!B2889:B2908, 'Stores Details'!G2889:G2908, "") = "Inactive", "Yes", "No")</f>
        <v>No</v>
      </c>
      <c r="D2887" s="14" t="s">
        <v>68</v>
      </c>
      <c r="E2887" s="51">
        <v>45637</v>
      </c>
      <c r="F2887" s="14">
        <v>22</v>
      </c>
      <c r="G2887" s="17">
        <v>22965.360000000001</v>
      </c>
      <c r="H2887" s="27">
        <v>14168.88</v>
      </c>
      <c r="I2887">
        <f>YEAR(Table1[[#This Row],[Date]])</f>
        <v>2024</v>
      </c>
      <c r="J2887" t="str">
        <f>"Q" &amp; ROUNDUP(MONTH(Table1[[#This Row],[Date]])/3, 0) &amp; "'" &amp; RIGHT(YEAR(Table1[[#This Row],[Date]]), 2)</f>
        <v>Q4'24</v>
      </c>
      <c r="K2887" t="str">
        <f>VLOOKUP(Table1[[#This Row],[Store ID]],Table3[[Store ID]:[City]],4,FALSE)</f>
        <v>Kansas City</v>
      </c>
      <c r="L2887" t="str">
        <f>VLOOKUP(Table1[[#This Row],[Product Code]],Table4[[Product Code]:[Brand]],5,FALSE)</f>
        <v>Apple</v>
      </c>
      <c r="M2887" t="str">
        <f>VLOOKUP(Table1[[#This Row],[Product Code]],Table4[[Product Code]:[Product Category]],3,FALSE)</f>
        <v>Gaming Consoles</v>
      </c>
      <c r="N2887" t="str">
        <f>_xlfn.XLOOKUP(Table1[[#This Row],[Product Code]],Table4[Product Code],Table4[Subcategory])</f>
        <v>VR Headsets</v>
      </c>
    </row>
    <row r="2888" spans="2:14" x14ac:dyDescent="0.3">
      <c r="B2888" s="26" t="s">
        <v>29</v>
      </c>
      <c r="C2888" s="26" t="str">
        <f>IF(_xlfn.XLOOKUP(TRIM(Table1[[#This Row],[Store ID]]), 'Stores Details'!B2890:B2909, 'Stores Details'!G2890:G2909, "") = "Inactive", "Yes", "No")</f>
        <v>No</v>
      </c>
      <c r="D2888" s="14" t="s">
        <v>79</v>
      </c>
      <c r="E2888" s="51">
        <v>45079</v>
      </c>
      <c r="F2888" s="14">
        <v>14</v>
      </c>
      <c r="G2888" s="17">
        <v>12434.94</v>
      </c>
      <c r="H2888" s="27">
        <v>10114.300000000001</v>
      </c>
      <c r="I2888">
        <f>YEAR(Table1[[#This Row],[Date]])</f>
        <v>2023</v>
      </c>
      <c r="J2888" t="str">
        <f>"Q" &amp; ROUNDUP(MONTH(Table1[[#This Row],[Date]])/3, 0) &amp; "'" &amp; RIGHT(YEAR(Table1[[#This Row],[Date]]), 2)</f>
        <v>Q2'23</v>
      </c>
      <c r="K2888" t="str">
        <f>VLOOKUP(Table1[[#This Row],[Store ID]],Table3[[Store ID]:[City]],4,FALSE)</f>
        <v>Kansas City</v>
      </c>
      <c r="L2888" t="str">
        <f>VLOOKUP(Table1[[#This Row],[Product Code]],Table4[[Product Code]:[Brand]],5,FALSE)</f>
        <v>Sony</v>
      </c>
      <c r="M2888" t="str">
        <f>VLOOKUP(Table1[[#This Row],[Product Code]],Table4[[Product Code]:[Product Category]],3,FALSE)</f>
        <v>Accessories</v>
      </c>
      <c r="N2888" t="str">
        <f>_xlfn.XLOOKUP(Table1[[#This Row],[Product Code]],Table4[Product Code],Table4[Subcategory])</f>
        <v>Keyboards</v>
      </c>
    </row>
    <row r="2889" spans="2:14" x14ac:dyDescent="0.3">
      <c r="B2889" s="26" t="s">
        <v>14</v>
      </c>
      <c r="C2889" s="26" t="str">
        <f>IF(_xlfn.XLOOKUP(TRIM(Table1[[#This Row],[Store ID]]), 'Stores Details'!B2891:B2910, 'Stores Details'!G2891:G2910, "") = "Inactive", "Yes", "No")</f>
        <v>No</v>
      </c>
      <c r="D2889" s="14" t="s">
        <v>54</v>
      </c>
      <c r="E2889" s="51">
        <v>45073</v>
      </c>
      <c r="F2889" s="14">
        <v>17</v>
      </c>
      <c r="G2889" s="17">
        <v>23851.17</v>
      </c>
      <c r="H2889" s="27">
        <v>15139.349999999999</v>
      </c>
      <c r="I2889">
        <f>YEAR(Table1[[#This Row],[Date]])</f>
        <v>2023</v>
      </c>
      <c r="J2889" t="str">
        <f>"Q" &amp; ROUNDUP(MONTH(Table1[[#This Row],[Date]])/3, 0) &amp; "'" &amp; RIGHT(YEAR(Table1[[#This Row],[Date]]), 2)</f>
        <v>Q2'23</v>
      </c>
      <c r="K2889" t="str">
        <f>VLOOKUP(Table1[[#This Row],[Store ID]],Table3[[Store ID]:[City]],4,FALSE)</f>
        <v>Los Angeles</v>
      </c>
      <c r="L2889" t="str">
        <f>VLOOKUP(Table1[[#This Row],[Product Code]],Table4[[Product Code]:[Brand]],5,FALSE)</f>
        <v>Apple</v>
      </c>
      <c r="M2889" t="str">
        <f>VLOOKUP(Table1[[#This Row],[Product Code]],Table4[[Product Code]:[Product Category]],3,FALSE)</f>
        <v>Gaming Consoles</v>
      </c>
      <c r="N2889" t="str">
        <f>_xlfn.XLOOKUP(Table1[[#This Row],[Product Code]],Table4[Product Code],Table4[Subcategory])</f>
        <v>Game Consoles</v>
      </c>
    </row>
    <row r="2890" spans="2:14" x14ac:dyDescent="0.3">
      <c r="B2890" s="26" t="s">
        <v>25</v>
      </c>
      <c r="C2890" s="26" t="str">
        <f>IF(_xlfn.XLOOKUP(TRIM(Table1[[#This Row],[Store ID]]), 'Stores Details'!B2892:B2911, 'Stores Details'!G2892:G2911, "") = "Inactive", "Yes", "No")</f>
        <v>No</v>
      </c>
      <c r="D2890" s="14" t="s">
        <v>66</v>
      </c>
      <c r="E2890" s="51">
        <v>45228</v>
      </c>
      <c r="F2890" s="14">
        <v>28</v>
      </c>
      <c r="G2890" s="17">
        <v>10856.720000000001</v>
      </c>
      <c r="H2890" s="27">
        <v>7263.76</v>
      </c>
      <c r="I2890">
        <f>YEAR(Table1[[#This Row],[Date]])</f>
        <v>2023</v>
      </c>
      <c r="J2890" t="str">
        <f>"Q" &amp; ROUNDUP(MONTH(Table1[[#This Row],[Date]])/3, 0) &amp; "'" &amp; RIGHT(YEAR(Table1[[#This Row],[Date]]), 2)</f>
        <v>Q4'23</v>
      </c>
      <c r="K2890" t="str">
        <f>VLOOKUP(Table1[[#This Row],[Store ID]],Table3[[Store ID]:[City]],4,FALSE)</f>
        <v>Dallas</v>
      </c>
      <c r="L2890" t="str">
        <f>VLOOKUP(Table1[[#This Row],[Product Code]],Table4[[Product Code]:[Brand]],5,FALSE)</f>
        <v>HP</v>
      </c>
      <c r="M2890" t="str">
        <f>VLOOKUP(Table1[[#This Row],[Product Code]],Table4[[Product Code]:[Product Category]],3,FALSE)</f>
        <v>Accessories</v>
      </c>
      <c r="N2890" t="str">
        <f>_xlfn.XLOOKUP(Table1[[#This Row],[Product Code]],Table4[Product Code],Table4[Subcategory])</f>
        <v>Chargers</v>
      </c>
    </row>
    <row r="2891" spans="2:14" x14ac:dyDescent="0.3">
      <c r="B2891" s="26" t="s">
        <v>14</v>
      </c>
      <c r="C2891" s="26" t="str">
        <f>IF(_xlfn.XLOOKUP(TRIM(Table1[[#This Row],[Store ID]]), 'Stores Details'!B2893:B2912, 'Stores Details'!G2893:G2912, "") = "Inactive", "Yes", "No")</f>
        <v>No</v>
      </c>
      <c r="D2891" s="14" t="s">
        <v>79</v>
      </c>
      <c r="E2891" s="51">
        <v>45400</v>
      </c>
      <c r="F2891" s="14">
        <v>12</v>
      </c>
      <c r="G2891" s="17">
        <v>10658.52</v>
      </c>
      <c r="H2891" s="27">
        <v>8669.4000000000015</v>
      </c>
      <c r="I2891">
        <f>YEAR(Table1[[#This Row],[Date]])</f>
        <v>2024</v>
      </c>
      <c r="J2891" t="str">
        <f>"Q" &amp; ROUNDUP(MONTH(Table1[[#This Row],[Date]])/3, 0) &amp; "'" &amp; RIGHT(YEAR(Table1[[#This Row],[Date]]), 2)</f>
        <v>Q2'24</v>
      </c>
      <c r="K2891" t="str">
        <f>VLOOKUP(Table1[[#This Row],[Store ID]],Table3[[Store ID]:[City]],4,FALSE)</f>
        <v>Los Angeles</v>
      </c>
      <c r="L2891" t="str">
        <f>VLOOKUP(Table1[[#This Row],[Product Code]],Table4[[Product Code]:[Brand]],5,FALSE)</f>
        <v>Sony</v>
      </c>
      <c r="M2891" t="str">
        <f>VLOOKUP(Table1[[#This Row],[Product Code]],Table4[[Product Code]:[Product Category]],3,FALSE)</f>
        <v>Accessories</v>
      </c>
      <c r="N2891" t="str">
        <f>_xlfn.XLOOKUP(Table1[[#This Row],[Product Code]],Table4[Product Code],Table4[Subcategory])</f>
        <v>Keyboards</v>
      </c>
    </row>
    <row r="2892" spans="2:14" x14ac:dyDescent="0.3">
      <c r="B2892" s="26" t="s">
        <v>21</v>
      </c>
      <c r="C2892" s="26" t="str">
        <f>IF(_xlfn.XLOOKUP(TRIM(Table1[[#This Row],[Store ID]]), 'Stores Details'!B2894:B2913, 'Stores Details'!G2894:G2913, "") = "Inactive", "Yes", "No")</f>
        <v>No</v>
      </c>
      <c r="D2892" s="14" t="s">
        <v>48</v>
      </c>
      <c r="E2892" s="51">
        <v>45334</v>
      </c>
      <c r="F2892" s="14">
        <v>29</v>
      </c>
      <c r="G2892" s="17">
        <v>23393.14</v>
      </c>
      <c r="H2892" s="27">
        <v>13950.16</v>
      </c>
      <c r="I2892">
        <f>YEAR(Table1[[#This Row],[Date]])</f>
        <v>2024</v>
      </c>
      <c r="J2892" t="str">
        <f>"Q" &amp; ROUNDUP(MONTH(Table1[[#This Row],[Date]])/3, 0) &amp; "'" &amp; RIGHT(YEAR(Table1[[#This Row],[Date]]), 2)</f>
        <v>Q1'24</v>
      </c>
      <c r="K2892" t="str">
        <f>VLOOKUP(Table1[[#This Row],[Store ID]],Table3[[Store ID]:[City]],4,FALSE)</f>
        <v>Raleigh</v>
      </c>
      <c r="L2892" t="str">
        <f>VLOOKUP(Table1[[#This Row],[Product Code]],Table4[[Product Code]:[Brand]],5,FALSE)</f>
        <v>VoltEdge</v>
      </c>
      <c r="M2892" t="str">
        <f>VLOOKUP(Table1[[#This Row],[Product Code]],Table4[[Product Code]:[Product Category]],3,FALSE)</f>
        <v>Gaming Consoles</v>
      </c>
      <c r="N2892" t="str">
        <f>_xlfn.XLOOKUP(Table1[[#This Row],[Product Code]],Table4[Product Code],Table4[Subcategory])</f>
        <v>Game Consoles</v>
      </c>
    </row>
    <row r="2893" spans="2:14" x14ac:dyDescent="0.3">
      <c r="B2893" s="26" t="s">
        <v>14</v>
      </c>
      <c r="C2893" s="26" t="str">
        <f>IF(_xlfn.XLOOKUP(TRIM(Table1[[#This Row],[Store ID]]), 'Stores Details'!B2895:B2914, 'Stores Details'!G2895:G2914, "") = "Inactive", "Yes", "No")</f>
        <v>No</v>
      </c>
      <c r="D2893" s="14" t="s">
        <v>78</v>
      </c>
      <c r="E2893" s="51">
        <v>45089</v>
      </c>
      <c r="F2893" s="14">
        <v>3</v>
      </c>
      <c r="G2893" s="17">
        <v>402.45000000000005</v>
      </c>
      <c r="H2893" s="27">
        <v>332.46</v>
      </c>
      <c r="I2893">
        <f>YEAR(Table1[[#This Row],[Date]])</f>
        <v>2023</v>
      </c>
      <c r="J2893" t="str">
        <f>"Q" &amp; ROUNDUP(MONTH(Table1[[#This Row],[Date]])/3, 0) &amp; "'" &amp; RIGHT(YEAR(Table1[[#This Row],[Date]]), 2)</f>
        <v>Q2'23</v>
      </c>
      <c r="K2893" t="str">
        <f>VLOOKUP(Table1[[#This Row],[Store ID]],Table3[[Store ID]:[City]],4,FALSE)</f>
        <v>Los Angeles</v>
      </c>
      <c r="L2893" t="str">
        <f>VLOOKUP(Table1[[#This Row],[Product Code]],Table4[[Product Code]:[Brand]],5,FALSE)</f>
        <v>VoltEdge</v>
      </c>
      <c r="M2893" t="str">
        <f>VLOOKUP(Table1[[#This Row],[Product Code]],Table4[[Product Code]:[Product Category]],3,FALSE)</f>
        <v>Accessories</v>
      </c>
      <c r="N2893" t="str">
        <f>_xlfn.XLOOKUP(Table1[[#This Row],[Product Code]],Table4[Product Code],Table4[Subcategory])</f>
        <v>Laptop Sleeves</v>
      </c>
    </row>
    <row r="2894" spans="2:14" x14ac:dyDescent="0.3">
      <c r="B2894" s="26" t="s">
        <v>18</v>
      </c>
      <c r="C2894" s="26" t="str">
        <f>IF(_xlfn.XLOOKUP(TRIM(Table1[[#This Row],[Store ID]]), 'Stores Details'!B2896:B2915, 'Stores Details'!G2896:G2915, "") = "Inactive", "Yes", "No")</f>
        <v>No</v>
      </c>
      <c r="D2894" s="14" t="s">
        <v>55</v>
      </c>
      <c r="E2894" s="51">
        <v>44955</v>
      </c>
      <c r="F2894" s="14">
        <v>20</v>
      </c>
      <c r="G2894" s="17">
        <v>21073.800000000003</v>
      </c>
      <c r="H2894" s="27">
        <v>13051.400000000001</v>
      </c>
      <c r="I2894">
        <f>YEAR(Table1[[#This Row],[Date]])</f>
        <v>2023</v>
      </c>
      <c r="J2894" t="str">
        <f>"Q" &amp; ROUNDUP(MONTH(Table1[[#This Row],[Date]])/3, 0) &amp; "'" &amp; RIGHT(YEAR(Table1[[#This Row],[Date]]), 2)</f>
        <v>Q1'23</v>
      </c>
      <c r="K2894" t="str">
        <f>VLOOKUP(Table1[[#This Row],[Store ID]],Table3[[Store ID]:[City]],4,FALSE)</f>
        <v>Minneapolis</v>
      </c>
      <c r="L2894" t="str">
        <f>VLOOKUP(Table1[[#This Row],[Product Code]],Table4[[Product Code]:[Brand]],5,FALSE)</f>
        <v>Sony</v>
      </c>
      <c r="M2894" t="str">
        <f>VLOOKUP(Table1[[#This Row],[Product Code]],Table4[[Product Code]:[Product Category]],3,FALSE)</f>
        <v>Smart Gadgets</v>
      </c>
      <c r="N2894" t="str">
        <f>_xlfn.XLOOKUP(Table1[[#This Row],[Product Code]],Table4[Product Code],Table4[Subcategory])</f>
        <v>Fitness Bands</v>
      </c>
    </row>
    <row r="2895" spans="2:14" x14ac:dyDescent="0.3">
      <c r="B2895" s="26" t="s">
        <v>14</v>
      </c>
      <c r="C2895" s="26" t="str">
        <f>IF(_xlfn.XLOOKUP(TRIM(Table1[[#This Row],[Store ID]]), 'Stores Details'!B2897:B2916, 'Stores Details'!G2897:G2916, "") = "Inactive", "Yes", "No")</f>
        <v>No</v>
      </c>
      <c r="D2895" s="14" t="s">
        <v>69</v>
      </c>
      <c r="E2895" s="51">
        <v>45288</v>
      </c>
      <c r="F2895" s="14">
        <v>14</v>
      </c>
      <c r="G2895" s="17">
        <v>14909.44</v>
      </c>
      <c r="H2895" s="27">
        <v>9613.3799999999992</v>
      </c>
      <c r="I2895">
        <f>YEAR(Table1[[#This Row],[Date]])</f>
        <v>2023</v>
      </c>
      <c r="J2895" t="str">
        <f>"Q" &amp; ROUNDUP(MONTH(Table1[[#This Row],[Date]])/3, 0) &amp; "'" &amp; RIGHT(YEAR(Table1[[#This Row],[Date]]), 2)</f>
        <v>Q4'23</v>
      </c>
      <c r="K2895" t="str">
        <f>VLOOKUP(Table1[[#This Row],[Store ID]],Table3[[Store ID]:[City]],4,FALSE)</f>
        <v>Los Angeles</v>
      </c>
      <c r="L2895" t="str">
        <f>VLOOKUP(Table1[[#This Row],[Product Code]],Table4[[Product Code]:[Brand]],5,FALSE)</f>
        <v>VoltEdge</v>
      </c>
      <c r="M2895" t="str">
        <f>VLOOKUP(Table1[[#This Row],[Product Code]],Table4[[Product Code]:[Product Category]],3,FALSE)</f>
        <v>Gaming Consoles</v>
      </c>
      <c r="N2895" t="str">
        <f>_xlfn.XLOOKUP(Table1[[#This Row],[Product Code]],Table4[Product Code],Table4[Subcategory])</f>
        <v>VR Headsets</v>
      </c>
    </row>
    <row r="2896" spans="2:14" x14ac:dyDescent="0.3">
      <c r="B2896" s="26" t="s">
        <v>14</v>
      </c>
      <c r="C2896" s="26" t="str">
        <f>IF(_xlfn.XLOOKUP(TRIM(Table1[[#This Row],[Store ID]]), 'Stores Details'!B2898:B2917, 'Stores Details'!G2898:G2917, "") = "Inactive", "Yes", "No")</f>
        <v>No</v>
      </c>
      <c r="D2896" s="14" t="s">
        <v>52</v>
      </c>
      <c r="E2896" s="51">
        <v>44957</v>
      </c>
      <c r="F2896" s="14">
        <v>18</v>
      </c>
      <c r="G2896" s="17">
        <v>4853.16</v>
      </c>
      <c r="H2896" s="27">
        <v>2950.0199999999995</v>
      </c>
      <c r="I2896">
        <f>YEAR(Table1[[#This Row],[Date]])</f>
        <v>2023</v>
      </c>
      <c r="J2896" t="str">
        <f>"Q" &amp; ROUNDUP(MONTH(Table1[[#This Row],[Date]])/3, 0) &amp; "'" &amp; RIGHT(YEAR(Table1[[#This Row],[Date]]), 2)</f>
        <v>Q1'23</v>
      </c>
      <c r="K2896" t="str">
        <f>VLOOKUP(Table1[[#This Row],[Store ID]],Table3[[Store ID]:[City]],4,FALSE)</f>
        <v>Los Angeles</v>
      </c>
      <c r="L2896" t="str">
        <f>VLOOKUP(Table1[[#This Row],[Product Code]],Table4[[Product Code]:[Brand]],5,FALSE)</f>
        <v>ASUS</v>
      </c>
      <c r="M2896" t="str">
        <f>VLOOKUP(Table1[[#This Row],[Product Code]],Table4[[Product Code]:[Product Category]],3,FALSE)</f>
        <v>Accessories</v>
      </c>
      <c r="N2896" t="str">
        <f>_xlfn.XLOOKUP(Table1[[#This Row],[Product Code]],Table4[Product Code],Table4[Subcategory])</f>
        <v>Chargers</v>
      </c>
    </row>
    <row r="2897" spans="2:14" x14ac:dyDescent="0.3">
      <c r="B2897" s="26" t="s">
        <v>14</v>
      </c>
      <c r="C2897" s="26" t="str">
        <f>IF(_xlfn.XLOOKUP(TRIM(Table1[[#This Row],[Store ID]]), 'Stores Details'!B2899:B2918, 'Stores Details'!G2899:G2918, "") = "Inactive", "Yes", "No")</f>
        <v>No</v>
      </c>
      <c r="D2897" s="14" t="s">
        <v>50</v>
      </c>
      <c r="E2897" s="51">
        <v>45027</v>
      </c>
      <c r="F2897" s="14">
        <v>3</v>
      </c>
      <c r="G2897" s="17">
        <v>3593.76</v>
      </c>
      <c r="H2897" s="27">
        <v>2647.6499999999996</v>
      </c>
      <c r="I2897">
        <f>YEAR(Table1[[#This Row],[Date]])</f>
        <v>2023</v>
      </c>
      <c r="J2897" t="str">
        <f>"Q" &amp; ROUNDUP(MONTH(Table1[[#This Row],[Date]])/3, 0) &amp; "'" &amp; RIGHT(YEAR(Table1[[#This Row],[Date]]), 2)</f>
        <v>Q2'23</v>
      </c>
      <c r="K2897" t="str">
        <f>VLOOKUP(Table1[[#This Row],[Store ID]],Table3[[Store ID]:[City]],4,FALSE)</f>
        <v>Los Angeles</v>
      </c>
      <c r="L2897" t="str">
        <f>VLOOKUP(Table1[[#This Row],[Product Code]],Table4[[Product Code]:[Brand]],5,FALSE)</f>
        <v>VoltEdge</v>
      </c>
      <c r="M2897" t="str">
        <f>VLOOKUP(Table1[[#This Row],[Product Code]],Table4[[Product Code]:[Product Category]],3,FALSE)</f>
        <v>Smart Gadgets</v>
      </c>
      <c r="N2897" t="str">
        <f>_xlfn.XLOOKUP(Table1[[#This Row],[Product Code]],Table4[Product Code],Table4[Subcategory])</f>
        <v>Fitness Bands</v>
      </c>
    </row>
    <row r="2898" spans="2:14" x14ac:dyDescent="0.3">
      <c r="B2898" s="26" t="s">
        <v>14</v>
      </c>
      <c r="C2898" s="26" t="str">
        <f>IF(_xlfn.XLOOKUP(TRIM(Table1[[#This Row],[Store ID]]), 'Stores Details'!B2900:B2919, 'Stores Details'!G2900:G2919, "") = "Inactive", "Yes", "No")</f>
        <v>No</v>
      </c>
      <c r="D2898" s="14" t="s">
        <v>68</v>
      </c>
      <c r="E2898" s="51">
        <v>45059</v>
      </c>
      <c r="F2898" s="14">
        <v>12</v>
      </c>
      <c r="G2898" s="17">
        <v>12526.560000000001</v>
      </c>
      <c r="H2898" s="27">
        <v>7728.48</v>
      </c>
      <c r="I2898">
        <f>YEAR(Table1[[#This Row],[Date]])</f>
        <v>2023</v>
      </c>
      <c r="J2898" t="str">
        <f>"Q" &amp; ROUNDUP(MONTH(Table1[[#This Row],[Date]])/3, 0) &amp; "'" &amp; RIGHT(YEAR(Table1[[#This Row],[Date]]), 2)</f>
        <v>Q2'23</v>
      </c>
      <c r="K2898" t="str">
        <f>VLOOKUP(Table1[[#This Row],[Store ID]],Table3[[Store ID]:[City]],4,FALSE)</f>
        <v>Los Angeles</v>
      </c>
      <c r="L2898" t="str">
        <f>VLOOKUP(Table1[[#This Row],[Product Code]],Table4[[Product Code]:[Brand]],5,FALSE)</f>
        <v>Apple</v>
      </c>
      <c r="M2898" t="str">
        <f>VLOOKUP(Table1[[#This Row],[Product Code]],Table4[[Product Code]:[Product Category]],3,FALSE)</f>
        <v>Gaming Consoles</v>
      </c>
      <c r="N2898" t="str">
        <f>_xlfn.XLOOKUP(Table1[[#This Row],[Product Code]],Table4[Product Code],Table4[Subcategory])</f>
        <v>VR Headsets</v>
      </c>
    </row>
    <row r="2899" spans="2:14" x14ac:dyDescent="0.3">
      <c r="B2899" s="26" t="s">
        <v>19</v>
      </c>
      <c r="C2899" s="26" t="str">
        <f>IF(_xlfn.XLOOKUP(TRIM(Table1[[#This Row],[Store ID]]), 'Stores Details'!B2901:B2920, 'Stores Details'!G2901:G2920, "") = "Inactive", "Yes", "No")</f>
        <v>No</v>
      </c>
      <c r="D2899" s="14" t="s">
        <v>54</v>
      </c>
      <c r="E2899" s="51">
        <v>45285</v>
      </c>
      <c r="F2899" s="14">
        <v>16</v>
      </c>
      <c r="G2899" s="17">
        <v>22448.16</v>
      </c>
      <c r="H2899" s="27">
        <v>14248.8</v>
      </c>
      <c r="I2899">
        <f>YEAR(Table1[[#This Row],[Date]])</f>
        <v>2023</v>
      </c>
      <c r="J2899" t="str">
        <f>"Q" &amp; ROUNDUP(MONTH(Table1[[#This Row],[Date]])/3, 0) &amp; "'" &amp; RIGHT(YEAR(Table1[[#This Row],[Date]]), 2)</f>
        <v>Q4'23</v>
      </c>
      <c r="K2899" t="str">
        <f>VLOOKUP(Table1[[#This Row],[Store ID]],Table3[[Store ID]:[City]],4,FALSE)</f>
        <v>Honolulu</v>
      </c>
      <c r="L2899" t="str">
        <f>VLOOKUP(Table1[[#This Row],[Product Code]],Table4[[Product Code]:[Brand]],5,FALSE)</f>
        <v>Apple</v>
      </c>
      <c r="M2899" t="str">
        <f>VLOOKUP(Table1[[#This Row],[Product Code]],Table4[[Product Code]:[Product Category]],3,FALSE)</f>
        <v>Gaming Consoles</v>
      </c>
      <c r="N2899" t="str">
        <f>_xlfn.XLOOKUP(Table1[[#This Row],[Product Code]],Table4[Product Code],Table4[Subcategory])</f>
        <v>Game Consoles</v>
      </c>
    </row>
    <row r="2900" spans="2:14" x14ac:dyDescent="0.3">
      <c r="B2900" s="26" t="s">
        <v>14</v>
      </c>
      <c r="C2900" s="26" t="str">
        <f>IF(_xlfn.XLOOKUP(TRIM(Table1[[#This Row],[Store ID]]), 'Stores Details'!B2902:B2921, 'Stores Details'!G2902:G2921, "") = "Inactive", "Yes", "No")</f>
        <v>No</v>
      </c>
      <c r="D2900" s="14" t="s">
        <v>54</v>
      </c>
      <c r="E2900" s="51">
        <v>45007</v>
      </c>
      <c r="F2900" s="14">
        <v>15</v>
      </c>
      <c r="G2900" s="17">
        <v>21045.15</v>
      </c>
      <c r="H2900" s="27">
        <v>13358.25</v>
      </c>
      <c r="I2900">
        <f>YEAR(Table1[[#This Row],[Date]])</f>
        <v>2023</v>
      </c>
      <c r="J2900" t="str">
        <f>"Q" &amp; ROUNDUP(MONTH(Table1[[#This Row],[Date]])/3, 0) &amp; "'" &amp; RIGHT(YEAR(Table1[[#This Row],[Date]]), 2)</f>
        <v>Q1'23</v>
      </c>
      <c r="K2900" t="str">
        <f>VLOOKUP(Table1[[#This Row],[Store ID]],Table3[[Store ID]:[City]],4,FALSE)</f>
        <v>Los Angeles</v>
      </c>
      <c r="L2900" t="str">
        <f>VLOOKUP(Table1[[#This Row],[Product Code]],Table4[[Product Code]:[Brand]],5,FALSE)</f>
        <v>Apple</v>
      </c>
      <c r="M2900" t="str">
        <f>VLOOKUP(Table1[[#This Row],[Product Code]],Table4[[Product Code]:[Product Category]],3,FALSE)</f>
        <v>Gaming Consoles</v>
      </c>
      <c r="N2900" t="str">
        <f>_xlfn.XLOOKUP(Table1[[#This Row],[Product Code]],Table4[Product Code],Table4[Subcategory])</f>
        <v>Game Consoles</v>
      </c>
    </row>
    <row r="2901" spans="2:14" x14ac:dyDescent="0.3">
      <c r="B2901" s="26" t="s">
        <v>14</v>
      </c>
      <c r="C2901" s="26" t="str">
        <f>IF(_xlfn.XLOOKUP(TRIM(Table1[[#This Row],[Store ID]]), 'Stores Details'!B2903:B2922, 'Stores Details'!G2903:G2922, "") = "Inactive", "Yes", "No")</f>
        <v>No</v>
      </c>
      <c r="D2901" s="14" t="s">
        <v>79</v>
      </c>
      <c r="E2901" s="51">
        <v>44994</v>
      </c>
      <c r="F2901" s="14">
        <v>26</v>
      </c>
      <c r="G2901" s="17">
        <v>23093.46</v>
      </c>
      <c r="H2901" s="27">
        <v>18783.7</v>
      </c>
      <c r="I2901">
        <f>YEAR(Table1[[#This Row],[Date]])</f>
        <v>2023</v>
      </c>
      <c r="J2901" t="str">
        <f>"Q" &amp; ROUNDUP(MONTH(Table1[[#This Row],[Date]])/3, 0) &amp; "'" &amp; RIGHT(YEAR(Table1[[#This Row],[Date]]), 2)</f>
        <v>Q1'23</v>
      </c>
      <c r="K2901" t="str">
        <f>VLOOKUP(Table1[[#This Row],[Store ID]],Table3[[Store ID]:[City]],4,FALSE)</f>
        <v>Los Angeles</v>
      </c>
      <c r="L2901" t="str">
        <f>VLOOKUP(Table1[[#This Row],[Product Code]],Table4[[Product Code]:[Brand]],5,FALSE)</f>
        <v>Sony</v>
      </c>
      <c r="M2901" t="str">
        <f>VLOOKUP(Table1[[#This Row],[Product Code]],Table4[[Product Code]:[Product Category]],3,FALSE)</f>
        <v>Accessories</v>
      </c>
      <c r="N2901" t="str">
        <f>_xlfn.XLOOKUP(Table1[[#This Row],[Product Code]],Table4[Product Code],Table4[Subcategory])</f>
        <v>Keyboards</v>
      </c>
    </row>
    <row r="2902" spans="2:14" x14ac:dyDescent="0.3">
      <c r="B2902" s="26" t="s">
        <v>26</v>
      </c>
      <c r="C2902" s="26" t="str">
        <f>IF(_xlfn.XLOOKUP(TRIM(Table1[[#This Row],[Store ID]]), 'Stores Details'!B2904:B2923, 'Stores Details'!G2904:G2923, "") = "Inactive", "Yes", "No")</f>
        <v>No</v>
      </c>
      <c r="D2902" s="14" t="s">
        <v>78</v>
      </c>
      <c r="E2902" s="51">
        <v>45049</v>
      </c>
      <c r="F2902" s="14">
        <v>6</v>
      </c>
      <c r="G2902" s="17">
        <v>804.90000000000009</v>
      </c>
      <c r="H2902" s="27">
        <v>664.92</v>
      </c>
      <c r="I2902">
        <f>YEAR(Table1[[#This Row],[Date]])</f>
        <v>2023</v>
      </c>
      <c r="J2902" t="str">
        <f>"Q" &amp; ROUNDUP(MONTH(Table1[[#This Row],[Date]])/3, 0) &amp; "'" &amp; RIGHT(YEAR(Table1[[#This Row],[Date]]), 2)</f>
        <v>Q2'23</v>
      </c>
      <c r="K2902" t="str">
        <f>VLOOKUP(Table1[[#This Row],[Store ID]],Table3[[Store ID]:[City]],4,FALSE)</f>
        <v>Philadelphia</v>
      </c>
      <c r="L2902" t="str">
        <f>VLOOKUP(Table1[[#This Row],[Product Code]],Table4[[Product Code]:[Brand]],5,FALSE)</f>
        <v>VoltEdge</v>
      </c>
      <c r="M2902" t="str">
        <f>VLOOKUP(Table1[[#This Row],[Product Code]],Table4[[Product Code]:[Product Category]],3,FALSE)</f>
        <v>Accessories</v>
      </c>
      <c r="N2902" t="str">
        <f>_xlfn.XLOOKUP(Table1[[#This Row],[Product Code]],Table4[Product Code],Table4[Subcategory])</f>
        <v>Laptop Sleeves</v>
      </c>
    </row>
    <row r="2903" spans="2:14" x14ac:dyDescent="0.3">
      <c r="B2903" s="26" t="s">
        <v>23</v>
      </c>
      <c r="C2903" s="26" t="str">
        <f>IF(_xlfn.XLOOKUP(TRIM(Table1[[#This Row],[Store ID]]), 'Stores Details'!B2905:B2924, 'Stores Details'!G2905:G2924, "") = "Inactive", "Yes", "No")</f>
        <v>No</v>
      </c>
      <c r="D2903" s="14" t="s">
        <v>48</v>
      </c>
      <c r="E2903" s="51">
        <v>45403</v>
      </c>
      <c r="F2903" s="14">
        <v>3</v>
      </c>
      <c r="G2903" s="17">
        <v>2419.98</v>
      </c>
      <c r="H2903" s="27">
        <v>1443.1200000000001</v>
      </c>
      <c r="I2903">
        <f>YEAR(Table1[[#This Row],[Date]])</f>
        <v>2024</v>
      </c>
      <c r="J2903" t="str">
        <f>"Q" &amp; ROUNDUP(MONTH(Table1[[#This Row],[Date]])/3, 0) &amp; "'" &amp; RIGHT(YEAR(Table1[[#This Row],[Date]]), 2)</f>
        <v>Q2'24</v>
      </c>
      <c r="K2903" t="str">
        <f>VLOOKUP(Table1[[#This Row],[Store ID]],Table3[[Store ID]:[City]],4,FALSE)</f>
        <v>San Francisco</v>
      </c>
      <c r="L2903" t="str">
        <f>VLOOKUP(Table1[[#This Row],[Product Code]],Table4[[Product Code]:[Brand]],5,FALSE)</f>
        <v>VoltEdge</v>
      </c>
      <c r="M2903" t="str">
        <f>VLOOKUP(Table1[[#This Row],[Product Code]],Table4[[Product Code]:[Product Category]],3,FALSE)</f>
        <v>Gaming Consoles</v>
      </c>
      <c r="N2903" t="str">
        <f>_xlfn.XLOOKUP(Table1[[#This Row],[Product Code]],Table4[Product Code],Table4[Subcategory])</f>
        <v>Game Consoles</v>
      </c>
    </row>
    <row r="2904" spans="2:14" x14ac:dyDescent="0.3">
      <c r="B2904" s="26" t="s">
        <v>28</v>
      </c>
      <c r="C2904" s="26" t="str">
        <f>IF(_xlfn.XLOOKUP(TRIM(Table1[[#This Row],[Store ID]]), 'Stores Details'!B2906:B2925, 'Stores Details'!G2906:G2925, "") = "Inactive", "Yes", "No")</f>
        <v>No</v>
      </c>
      <c r="D2904" s="14" t="s">
        <v>34</v>
      </c>
      <c r="E2904" s="51">
        <v>45556</v>
      </c>
      <c r="F2904" s="14">
        <v>18</v>
      </c>
      <c r="G2904" s="17">
        <v>5816.7</v>
      </c>
      <c r="H2904" s="27">
        <v>3597.4800000000005</v>
      </c>
      <c r="I2904">
        <f>YEAR(Table1[[#This Row],[Date]])</f>
        <v>2024</v>
      </c>
      <c r="J2904" t="str">
        <f>"Q" &amp; ROUNDUP(MONTH(Table1[[#This Row],[Date]])/3, 0) &amp; "'" &amp; RIGHT(YEAR(Table1[[#This Row],[Date]]), 2)</f>
        <v>Q3'24</v>
      </c>
      <c r="K2904" t="str">
        <f>VLOOKUP(Table1[[#This Row],[Store ID]],Table3[[Store ID]:[City]],4,FALSE)</f>
        <v>Portland</v>
      </c>
      <c r="L2904" t="str">
        <f>VLOOKUP(Table1[[#This Row],[Product Code]],Table4[[Product Code]:[Brand]],5,FALSE)</f>
        <v>Samsung</v>
      </c>
      <c r="M2904" t="str">
        <f>VLOOKUP(Table1[[#This Row],[Product Code]],Table4[[Product Code]:[Product Category]],3,FALSE)</f>
        <v>Gaming Consoles</v>
      </c>
      <c r="N2904" t="str">
        <f>_xlfn.XLOOKUP(Table1[[#This Row],[Product Code]],Table4[Product Code],Table4[Subcategory])</f>
        <v>Game Consoles</v>
      </c>
    </row>
    <row r="2905" spans="2:14" x14ac:dyDescent="0.3">
      <c r="B2905" s="26" t="s">
        <v>18</v>
      </c>
      <c r="C2905" s="26" t="str">
        <f>IF(_xlfn.XLOOKUP(TRIM(Table1[[#This Row],[Store ID]]), 'Stores Details'!B2907:B2926, 'Stores Details'!G2907:G2926, "") = "Inactive", "Yes", "No")</f>
        <v>No</v>
      </c>
      <c r="D2905" s="14" t="s">
        <v>48</v>
      </c>
      <c r="E2905" s="51">
        <v>45495</v>
      </c>
      <c r="F2905" s="14">
        <v>2</v>
      </c>
      <c r="G2905" s="17">
        <v>1613.32</v>
      </c>
      <c r="H2905" s="27">
        <v>962.08</v>
      </c>
      <c r="I2905">
        <f>YEAR(Table1[[#This Row],[Date]])</f>
        <v>2024</v>
      </c>
      <c r="J2905" t="str">
        <f>"Q" &amp; ROUNDUP(MONTH(Table1[[#This Row],[Date]])/3, 0) &amp; "'" &amp; RIGHT(YEAR(Table1[[#This Row],[Date]]), 2)</f>
        <v>Q3'24</v>
      </c>
      <c r="K2905" t="str">
        <f>VLOOKUP(Table1[[#This Row],[Store ID]],Table3[[Store ID]:[City]],4,FALSE)</f>
        <v>Minneapolis</v>
      </c>
      <c r="L2905" t="str">
        <f>VLOOKUP(Table1[[#This Row],[Product Code]],Table4[[Product Code]:[Brand]],5,FALSE)</f>
        <v>VoltEdge</v>
      </c>
      <c r="M2905" t="str">
        <f>VLOOKUP(Table1[[#This Row],[Product Code]],Table4[[Product Code]:[Product Category]],3,FALSE)</f>
        <v>Gaming Consoles</v>
      </c>
      <c r="N2905" t="str">
        <f>_xlfn.XLOOKUP(Table1[[#This Row],[Product Code]],Table4[Product Code],Table4[Subcategory])</f>
        <v>Game Consoles</v>
      </c>
    </row>
    <row r="2906" spans="2:14" x14ac:dyDescent="0.3">
      <c r="B2906" s="26" t="s">
        <v>14</v>
      </c>
      <c r="C2906" s="26" t="str">
        <f>IF(_xlfn.XLOOKUP(TRIM(Table1[[#This Row],[Store ID]]), 'Stores Details'!B2908:B2927, 'Stores Details'!G2908:G2927, "") = "Inactive", "Yes", "No")</f>
        <v>No</v>
      </c>
      <c r="D2906" s="14" t="s">
        <v>36</v>
      </c>
      <c r="E2906" s="51">
        <v>45539</v>
      </c>
      <c r="F2906" s="14">
        <v>7</v>
      </c>
      <c r="G2906" s="17">
        <v>5109.8600000000006</v>
      </c>
      <c r="H2906" s="27">
        <v>4122.93</v>
      </c>
      <c r="I2906">
        <f>YEAR(Table1[[#This Row],[Date]])</f>
        <v>2024</v>
      </c>
      <c r="J2906" t="str">
        <f>"Q" &amp; ROUNDUP(MONTH(Table1[[#This Row],[Date]])/3, 0) &amp; "'" &amp; RIGHT(YEAR(Table1[[#This Row],[Date]]), 2)</f>
        <v>Q3'24</v>
      </c>
      <c r="K2906" t="str">
        <f>VLOOKUP(Table1[[#This Row],[Store ID]],Table3[[Store ID]:[City]],4,FALSE)</f>
        <v>Los Angeles</v>
      </c>
      <c r="L2906" t="str">
        <f>VLOOKUP(Table1[[#This Row],[Product Code]],Table4[[Product Code]:[Brand]],5,FALSE)</f>
        <v>VoltEdge</v>
      </c>
      <c r="M2906" t="str">
        <f>VLOOKUP(Table1[[#This Row],[Product Code]],Table4[[Product Code]:[Product Category]],3,FALSE)</f>
        <v>Gaming Consoles</v>
      </c>
      <c r="N2906" t="str">
        <f>_xlfn.XLOOKUP(Table1[[#This Row],[Product Code]],Table4[Product Code],Table4[Subcategory])</f>
        <v>VR Headsets</v>
      </c>
    </row>
    <row r="2907" spans="2:14" x14ac:dyDescent="0.3">
      <c r="B2907" s="26" t="s">
        <v>23</v>
      </c>
      <c r="C2907" s="26" t="str">
        <f>IF(_xlfn.XLOOKUP(TRIM(Table1[[#This Row],[Store ID]]), 'Stores Details'!B2909:B2928, 'Stores Details'!G2909:G2928, "") = "Inactive", "Yes", "No")</f>
        <v>No</v>
      </c>
      <c r="D2907" s="14" t="s">
        <v>49</v>
      </c>
      <c r="E2907" s="51">
        <v>45344</v>
      </c>
      <c r="F2907" s="14">
        <v>17</v>
      </c>
      <c r="G2907" s="17">
        <v>18836</v>
      </c>
      <c r="H2907" s="27">
        <v>14756.849999999999</v>
      </c>
      <c r="I2907">
        <f>YEAR(Table1[[#This Row],[Date]])</f>
        <v>2024</v>
      </c>
      <c r="J2907" t="str">
        <f>"Q" &amp; ROUNDUP(MONTH(Table1[[#This Row],[Date]])/3, 0) &amp; "'" &amp; RIGHT(YEAR(Table1[[#This Row],[Date]]), 2)</f>
        <v>Q1'24</v>
      </c>
      <c r="K2907" t="str">
        <f>VLOOKUP(Table1[[#This Row],[Store ID]],Table3[[Store ID]:[City]],4,FALSE)</f>
        <v>San Francisco</v>
      </c>
      <c r="L2907" t="str">
        <f>VLOOKUP(Table1[[#This Row],[Product Code]],Table4[[Product Code]:[Brand]],5,FALSE)</f>
        <v>VoltEdge</v>
      </c>
      <c r="M2907" t="str">
        <f>VLOOKUP(Table1[[#This Row],[Product Code]],Table4[[Product Code]:[Product Category]],3,FALSE)</f>
        <v>Headphones</v>
      </c>
      <c r="N2907" t="str">
        <f>_xlfn.XLOOKUP(Table1[[#This Row],[Product Code]],Table4[Product Code],Table4[Subcategory])</f>
        <v>Noise-Canceling Over-Ear</v>
      </c>
    </row>
    <row r="2908" spans="2:14" x14ac:dyDescent="0.3">
      <c r="B2908" s="26" t="s">
        <v>25</v>
      </c>
      <c r="C2908" s="26" t="str">
        <f>IF(_xlfn.XLOOKUP(TRIM(Table1[[#This Row],[Store ID]]), 'Stores Details'!B2910:B2929, 'Stores Details'!G2910:G2929, "") = "Inactive", "Yes", "No")</f>
        <v>No</v>
      </c>
      <c r="D2908" s="14" t="s">
        <v>32</v>
      </c>
      <c r="E2908" s="51">
        <v>45406</v>
      </c>
      <c r="F2908" s="14">
        <v>2</v>
      </c>
      <c r="G2908" s="17">
        <v>365.96</v>
      </c>
      <c r="H2908" s="27">
        <v>278.02</v>
      </c>
      <c r="I2908">
        <f>YEAR(Table1[[#This Row],[Date]])</f>
        <v>2024</v>
      </c>
      <c r="J2908" t="str">
        <f>"Q" &amp; ROUNDUP(MONTH(Table1[[#This Row],[Date]])/3, 0) &amp; "'" &amp; RIGHT(YEAR(Table1[[#This Row],[Date]]), 2)</f>
        <v>Q2'24</v>
      </c>
      <c r="K2908" t="str">
        <f>VLOOKUP(Table1[[#This Row],[Store ID]],Table3[[Store ID]:[City]],4,FALSE)</f>
        <v>Dallas</v>
      </c>
      <c r="L2908" t="str">
        <f>VLOOKUP(Table1[[#This Row],[Product Code]],Table4[[Product Code]:[Brand]],5,FALSE)</f>
        <v>Sony</v>
      </c>
      <c r="M2908" t="str">
        <f>VLOOKUP(Table1[[#This Row],[Product Code]],Table4[[Product Code]:[Product Category]],3,FALSE)</f>
        <v>Accessories</v>
      </c>
      <c r="N2908" t="str">
        <f>_xlfn.XLOOKUP(Table1[[#This Row],[Product Code]],Table4[Product Code],Table4[Subcategory])</f>
        <v>Chargers</v>
      </c>
    </row>
    <row r="2909" spans="2:14" x14ac:dyDescent="0.3">
      <c r="B2909" s="26" t="s">
        <v>27</v>
      </c>
      <c r="C2909" s="26" t="str">
        <f>IF(_xlfn.XLOOKUP(TRIM(Table1[[#This Row],[Store ID]]), 'Stores Details'!B2911:B2930, 'Stores Details'!G2911:G2930, "") = "Inactive", "Yes", "No")</f>
        <v>No</v>
      </c>
      <c r="D2909" s="14" t="s">
        <v>37</v>
      </c>
      <c r="E2909" s="51">
        <v>45414</v>
      </c>
      <c r="F2909" s="14">
        <v>2</v>
      </c>
      <c r="G2909" s="17">
        <v>2942.92</v>
      </c>
      <c r="H2909" s="27">
        <v>1991.3</v>
      </c>
      <c r="I2909">
        <f>YEAR(Table1[[#This Row],[Date]])</f>
        <v>2024</v>
      </c>
      <c r="J2909" t="str">
        <f>"Q" &amp; ROUNDUP(MONTH(Table1[[#This Row],[Date]])/3, 0) &amp; "'" &amp; RIGHT(YEAR(Table1[[#This Row],[Date]]), 2)</f>
        <v>Q2'24</v>
      </c>
      <c r="K2909" t="str">
        <f>VLOOKUP(Table1[[#This Row],[Store ID]],Table3[[Store ID]:[City]],4,FALSE)</f>
        <v>New York</v>
      </c>
      <c r="L2909" t="str">
        <f>VLOOKUP(Table1[[#This Row],[Product Code]],Table4[[Product Code]:[Brand]],5,FALSE)</f>
        <v>VoltEdge</v>
      </c>
      <c r="M2909" t="str">
        <f>VLOOKUP(Table1[[#This Row],[Product Code]],Table4[[Product Code]:[Product Category]],3,FALSE)</f>
        <v>Smart Gadgets</v>
      </c>
      <c r="N2909" t="str">
        <f>_xlfn.XLOOKUP(Table1[[#This Row],[Product Code]],Table4[Product Code],Table4[Subcategory])</f>
        <v>Fitness Bands</v>
      </c>
    </row>
    <row r="2910" spans="2:14" x14ac:dyDescent="0.3">
      <c r="B2910" s="26" t="s">
        <v>14</v>
      </c>
      <c r="C2910" s="26" t="str">
        <f>IF(_xlfn.XLOOKUP(TRIM(Table1[[#This Row],[Store ID]]), 'Stores Details'!B2912:B2931, 'Stores Details'!G2912:G2931, "") = "Inactive", "Yes", "No")</f>
        <v>No</v>
      </c>
      <c r="D2910" s="14" t="s">
        <v>32</v>
      </c>
      <c r="E2910" s="51">
        <v>45332</v>
      </c>
      <c r="F2910" s="14">
        <v>24</v>
      </c>
      <c r="G2910" s="17">
        <v>4391.5199999999995</v>
      </c>
      <c r="H2910" s="27">
        <v>3336.24</v>
      </c>
      <c r="I2910">
        <f>YEAR(Table1[[#This Row],[Date]])</f>
        <v>2024</v>
      </c>
      <c r="J2910" t="str">
        <f>"Q" &amp; ROUNDUP(MONTH(Table1[[#This Row],[Date]])/3, 0) &amp; "'" &amp; RIGHT(YEAR(Table1[[#This Row],[Date]]), 2)</f>
        <v>Q1'24</v>
      </c>
      <c r="K2910" t="str">
        <f>VLOOKUP(Table1[[#This Row],[Store ID]],Table3[[Store ID]:[City]],4,FALSE)</f>
        <v>Los Angeles</v>
      </c>
      <c r="L2910" t="str">
        <f>VLOOKUP(Table1[[#This Row],[Product Code]],Table4[[Product Code]:[Brand]],5,FALSE)</f>
        <v>Sony</v>
      </c>
      <c r="M2910" t="str">
        <f>VLOOKUP(Table1[[#This Row],[Product Code]],Table4[[Product Code]:[Product Category]],3,FALSE)</f>
        <v>Accessories</v>
      </c>
      <c r="N2910" t="str">
        <f>_xlfn.XLOOKUP(Table1[[#This Row],[Product Code]],Table4[Product Code],Table4[Subcategory])</f>
        <v>Chargers</v>
      </c>
    </row>
    <row r="2911" spans="2:14" x14ac:dyDescent="0.3">
      <c r="B2911" s="26" t="s">
        <v>21</v>
      </c>
      <c r="C2911" s="26" t="str">
        <f>IF(_xlfn.XLOOKUP(TRIM(Table1[[#This Row],[Store ID]]), 'Stores Details'!B2913:B2932, 'Stores Details'!G2913:G2932, "") = "Inactive", "Yes", "No")</f>
        <v>No</v>
      </c>
      <c r="D2911" s="14" t="s">
        <v>41</v>
      </c>
      <c r="E2911" s="51">
        <v>45508</v>
      </c>
      <c r="F2911" s="14">
        <v>3</v>
      </c>
      <c r="G2911" s="17">
        <v>1442.1</v>
      </c>
      <c r="H2911" s="27">
        <v>905.81999999999994</v>
      </c>
      <c r="I2911">
        <f>YEAR(Table1[[#This Row],[Date]])</f>
        <v>2024</v>
      </c>
      <c r="J2911" t="str">
        <f>"Q" &amp; ROUNDUP(MONTH(Table1[[#This Row],[Date]])/3, 0) &amp; "'" &amp; RIGHT(YEAR(Table1[[#This Row],[Date]]), 2)</f>
        <v>Q3'24</v>
      </c>
      <c r="K2911" t="str">
        <f>VLOOKUP(Table1[[#This Row],[Store ID]],Table3[[Store ID]:[City]],4,FALSE)</f>
        <v>Raleigh</v>
      </c>
      <c r="L2911" t="str">
        <f>VLOOKUP(Table1[[#This Row],[Product Code]],Table4[[Product Code]:[Brand]],5,FALSE)</f>
        <v>VoltEdge</v>
      </c>
      <c r="M2911" t="str">
        <f>VLOOKUP(Table1[[#This Row],[Product Code]],Table4[[Product Code]:[Product Category]],3,FALSE)</f>
        <v>Laptops</v>
      </c>
      <c r="N2911" t="str">
        <f>_xlfn.XLOOKUP(Table1[[#This Row],[Product Code]],Table4[Product Code],Table4[Subcategory])</f>
        <v>Gaming Laptops</v>
      </c>
    </row>
    <row r="2912" spans="2:14" x14ac:dyDescent="0.3">
      <c r="B2912" s="26" t="s">
        <v>23</v>
      </c>
      <c r="C2912" s="26" t="str">
        <f>IF(_xlfn.XLOOKUP(TRIM(Table1[[#This Row],[Store ID]]), 'Stores Details'!B2914:B2933, 'Stores Details'!G2914:G2933, "") = "Inactive", "Yes", "No")</f>
        <v>No</v>
      </c>
      <c r="D2912" s="14" t="s">
        <v>77</v>
      </c>
      <c r="E2912" s="51">
        <v>45165</v>
      </c>
      <c r="F2912" s="14">
        <v>21</v>
      </c>
      <c r="G2912" s="17">
        <v>20266.259999999998</v>
      </c>
      <c r="H2912" s="27">
        <v>15861.3</v>
      </c>
      <c r="I2912">
        <f>YEAR(Table1[[#This Row],[Date]])</f>
        <v>2023</v>
      </c>
      <c r="J2912" t="str">
        <f>"Q" &amp; ROUNDUP(MONTH(Table1[[#This Row],[Date]])/3, 0) &amp; "'" &amp; RIGHT(YEAR(Table1[[#This Row],[Date]]), 2)</f>
        <v>Q3'23</v>
      </c>
      <c r="K2912" t="str">
        <f>VLOOKUP(Table1[[#This Row],[Store ID]],Table3[[Store ID]:[City]],4,FALSE)</f>
        <v>San Francisco</v>
      </c>
      <c r="L2912" t="str">
        <f>VLOOKUP(Table1[[#This Row],[Product Code]],Table4[[Product Code]:[Brand]],5,FALSE)</f>
        <v>VoltEdge</v>
      </c>
      <c r="M2912" t="str">
        <f>VLOOKUP(Table1[[#This Row],[Product Code]],Table4[[Product Code]:[Product Category]],3,FALSE)</f>
        <v>Headphones</v>
      </c>
      <c r="N2912" t="str">
        <f>_xlfn.XLOOKUP(Table1[[#This Row],[Product Code]],Table4[Product Code],Table4[Subcategory])</f>
        <v>Wireless Earbuds</v>
      </c>
    </row>
    <row r="2913" spans="2:14" x14ac:dyDescent="0.3">
      <c r="B2913" s="26" t="s">
        <v>18</v>
      </c>
      <c r="C2913" s="26" t="str">
        <f>IF(_xlfn.XLOOKUP(TRIM(Table1[[#This Row],[Store ID]]), 'Stores Details'!B2915:B2934, 'Stores Details'!G2915:G2934, "") = "Inactive", "Yes", "No")</f>
        <v>No</v>
      </c>
      <c r="D2913" s="14" t="s">
        <v>55</v>
      </c>
      <c r="E2913" s="51">
        <v>45229</v>
      </c>
      <c r="F2913" s="14">
        <v>35</v>
      </c>
      <c r="G2913" s="17">
        <v>36879.15</v>
      </c>
      <c r="H2913" s="27">
        <v>22839.95</v>
      </c>
      <c r="I2913">
        <f>YEAR(Table1[[#This Row],[Date]])</f>
        <v>2023</v>
      </c>
      <c r="J2913" t="str">
        <f>"Q" &amp; ROUNDUP(MONTH(Table1[[#This Row],[Date]])/3, 0) &amp; "'" &amp; RIGHT(YEAR(Table1[[#This Row],[Date]]), 2)</f>
        <v>Q4'23</v>
      </c>
      <c r="K2913" t="str">
        <f>VLOOKUP(Table1[[#This Row],[Store ID]],Table3[[Store ID]:[City]],4,FALSE)</f>
        <v>Minneapolis</v>
      </c>
      <c r="L2913" t="str">
        <f>VLOOKUP(Table1[[#This Row],[Product Code]],Table4[[Product Code]:[Brand]],5,FALSE)</f>
        <v>Sony</v>
      </c>
      <c r="M2913" t="str">
        <f>VLOOKUP(Table1[[#This Row],[Product Code]],Table4[[Product Code]:[Product Category]],3,FALSE)</f>
        <v>Smart Gadgets</v>
      </c>
      <c r="N2913" t="str">
        <f>_xlfn.XLOOKUP(Table1[[#This Row],[Product Code]],Table4[Product Code],Table4[Subcategory])</f>
        <v>Fitness Bands</v>
      </c>
    </row>
    <row r="2914" spans="2:14" x14ac:dyDescent="0.3">
      <c r="B2914" s="26" t="s">
        <v>19</v>
      </c>
      <c r="C2914" s="26" t="str">
        <f>IF(_xlfn.XLOOKUP(TRIM(Table1[[#This Row],[Store ID]]), 'Stores Details'!B2916:B2935, 'Stores Details'!G2916:G2935, "") = "Inactive", "Yes", "No")</f>
        <v>No</v>
      </c>
      <c r="D2914" s="14" t="s">
        <v>37</v>
      </c>
      <c r="E2914" s="51">
        <v>45619</v>
      </c>
      <c r="F2914" s="14">
        <v>38</v>
      </c>
      <c r="G2914" s="17">
        <v>55915.48</v>
      </c>
      <c r="H2914" s="27">
        <v>37834.699999999997</v>
      </c>
      <c r="I2914">
        <f>YEAR(Table1[[#This Row],[Date]])</f>
        <v>2024</v>
      </c>
      <c r="J2914" t="str">
        <f>"Q" &amp; ROUNDUP(MONTH(Table1[[#This Row],[Date]])/3, 0) &amp; "'" &amp; RIGHT(YEAR(Table1[[#This Row],[Date]]), 2)</f>
        <v>Q4'24</v>
      </c>
      <c r="K2914" t="str">
        <f>VLOOKUP(Table1[[#This Row],[Store ID]],Table3[[Store ID]:[City]],4,FALSE)</f>
        <v>Honolulu</v>
      </c>
      <c r="L2914" t="str">
        <f>VLOOKUP(Table1[[#This Row],[Product Code]],Table4[[Product Code]:[Brand]],5,FALSE)</f>
        <v>VoltEdge</v>
      </c>
      <c r="M2914" t="str">
        <f>VLOOKUP(Table1[[#This Row],[Product Code]],Table4[[Product Code]:[Product Category]],3,FALSE)</f>
        <v>Smart Gadgets</v>
      </c>
      <c r="N2914" t="str">
        <f>_xlfn.XLOOKUP(Table1[[#This Row],[Product Code]],Table4[Product Code],Table4[Subcategory])</f>
        <v>Fitness Bands</v>
      </c>
    </row>
    <row r="2915" spans="2:14" x14ac:dyDescent="0.3">
      <c r="B2915" s="26" t="s">
        <v>22</v>
      </c>
      <c r="C2915" s="26" t="str">
        <f>IF(_xlfn.XLOOKUP(TRIM(Table1[[#This Row],[Store ID]]), 'Stores Details'!B2917:B2936, 'Stores Details'!G2917:G2936, "") = "Inactive", "Yes", "No")</f>
        <v>No</v>
      </c>
      <c r="D2915" s="14" t="s">
        <v>32</v>
      </c>
      <c r="E2915" s="51">
        <v>45439</v>
      </c>
      <c r="F2915" s="14">
        <v>7</v>
      </c>
      <c r="G2915" s="17">
        <v>1280.8599999999999</v>
      </c>
      <c r="H2915" s="27">
        <v>973.06999999999994</v>
      </c>
      <c r="I2915">
        <f>YEAR(Table1[[#This Row],[Date]])</f>
        <v>2024</v>
      </c>
      <c r="J2915" t="str">
        <f>"Q" &amp; ROUNDUP(MONTH(Table1[[#This Row],[Date]])/3, 0) &amp; "'" &amp; RIGHT(YEAR(Table1[[#This Row],[Date]]), 2)</f>
        <v>Q2'24</v>
      </c>
      <c r="K2915" t="str">
        <f>VLOOKUP(Table1[[#This Row],[Store ID]],Table3[[Store ID]:[City]],4,FALSE)</f>
        <v>Detroit</v>
      </c>
      <c r="L2915" t="str">
        <f>VLOOKUP(Table1[[#This Row],[Product Code]],Table4[[Product Code]:[Brand]],5,FALSE)</f>
        <v>Sony</v>
      </c>
      <c r="M2915" t="str">
        <f>VLOOKUP(Table1[[#This Row],[Product Code]],Table4[[Product Code]:[Product Category]],3,FALSE)</f>
        <v>Accessories</v>
      </c>
      <c r="N2915" t="str">
        <f>_xlfn.XLOOKUP(Table1[[#This Row],[Product Code]],Table4[Product Code],Table4[Subcategory])</f>
        <v>Chargers</v>
      </c>
    </row>
    <row r="2916" spans="2:14" x14ac:dyDescent="0.3">
      <c r="B2916" s="26" t="s">
        <v>14</v>
      </c>
      <c r="C2916" s="26" t="str">
        <f>IF(_xlfn.XLOOKUP(TRIM(Table1[[#This Row],[Store ID]]), 'Stores Details'!B2918:B2937, 'Stores Details'!G2918:G2937, "") = "Inactive", "Yes", "No")</f>
        <v>No</v>
      </c>
      <c r="D2916" s="14" t="s">
        <v>72</v>
      </c>
      <c r="E2916" s="51">
        <v>45221</v>
      </c>
      <c r="F2916" s="14">
        <v>31</v>
      </c>
      <c r="G2916" s="17">
        <v>16630.88</v>
      </c>
      <c r="H2916" s="27">
        <v>12121.929999999998</v>
      </c>
      <c r="I2916">
        <f>YEAR(Table1[[#This Row],[Date]])</f>
        <v>2023</v>
      </c>
      <c r="J2916" t="str">
        <f>"Q" &amp; ROUNDUP(MONTH(Table1[[#This Row],[Date]])/3, 0) &amp; "'" &amp; RIGHT(YEAR(Table1[[#This Row],[Date]]), 2)</f>
        <v>Q4'23</v>
      </c>
      <c r="K2916" t="str">
        <f>VLOOKUP(Table1[[#This Row],[Store ID]],Table3[[Store ID]:[City]],4,FALSE)</f>
        <v>Los Angeles</v>
      </c>
      <c r="L2916" t="str">
        <f>VLOOKUP(Table1[[#This Row],[Product Code]],Table4[[Product Code]:[Brand]],5,FALSE)</f>
        <v>VoltEdge</v>
      </c>
      <c r="M2916" t="str">
        <f>VLOOKUP(Table1[[#This Row],[Product Code]],Table4[[Product Code]:[Product Category]],3,FALSE)</f>
        <v>Gaming Consoles</v>
      </c>
      <c r="N2916" t="str">
        <f>_xlfn.XLOOKUP(Table1[[#This Row],[Product Code]],Table4[Product Code],Table4[Subcategory])</f>
        <v>Game Consoles</v>
      </c>
    </row>
    <row r="2917" spans="2:14" x14ac:dyDescent="0.3">
      <c r="B2917" s="26" t="s">
        <v>21</v>
      </c>
      <c r="C2917" s="26" t="str">
        <f>IF(_xlfn.XLOOKUP(TRIM(Table1[[#This Row],[Store ID]]), 'Stores Details'!B2919:B2938, 'Stores Details'!G2919:G2938, "") = "Inactive", "Yes", "No")</f>
        <v>No</v>
      </c>
      <c r="D2917" s="14" t="s">
        <v>62</v>
      </c>
      <c r="E2917" s="51">
        <v>45181</v>
      </c>
      <c r="F2917" s="14">
        <v>12</v>
      </c>
      <c r="G2917" s="17">
        <v>7836</v>
      </c>
      <c r="H2917" s="27">
        <v>5869.7999999999993</v>
      </c>
      <c r="I2917">
        <f>YEAR(Table1[[#This Row],[Date]])</f>
        <v>2023</v>
      </c>
      <c r="J2917" t="str">
        <f>"Q" &amp; ROUNDUP(MONTH(Table1[[#This Row],[Date]])/3, 0) &amp; "'" &amp; RIGHT(YEAR(Table1[[#This Row],[Date]]), 2)</f>
        <v>Q3'23</v>
      </c>
      <c r="K2917" t="str">
        <f>VLOOKUP(Table1[[#This Row],[Store ID]],Table3[[Store ID]:[City]],4,FALSE)</f>
        <v>Raleigh</v>
      </c>
      <c r="L2917" t="str">
        <f>VLOOKUP(Table1[[#This Row],[Product Code]],Table4[[Product Code]:[Brand]],5,FALSE)</f>
        <v>ASUS</v>
      </c>
      <c r="M2917" t="str">
        <f>VLOOKUP(Table1[[#This Row],[Product Code]],Table4[[Product Code]:[Product Category]],3,FALSE)</f>
        <v>Laptops</v>
      </c>
      <c r="N2917" t="str">
        <f>_xlfn.XLOOKUP(Table1[[#This Row],[Product Code]],Table4[Product Code],Table4[Subcategory])</f>
        <v>Gaming Laptops</v>
      </c>
    </row>
    <row r="2918" spans="2:14" x14ac:dyDescent="0.3">
      <c r="B2918" s="26" t="s">
        <v>16</v>
      </c>
      <c r="C2918" s="26" t="str">
        <f>IF(_xlfn.XLOOKUP(TRIM(Table1[[#This Row],[Store ID]]), 'Stores Details'!B2920:B2939, 'Stores Details'!G2920:G2939, "") = "Inactive", "Yes", "No")</f>
        <v>No</v>
      </c>
      <c r="D2918" s="14" t="s">
        <v>36</v>
      </c>
      <c r="E2918" s="51">
        <v>45330</v>
      </c>
      <c r="F2918" s="14">
        <v>13</v>
      </c>
      <c r="G2918" s="17">
        <v>9489.74</v>
      </c>
      <c r="H2918" s="27">
        <v>7656.87</v>
      </c>
      <c r="I2918">
        <f>YEAR(Table1[[#This Row],[Date]])</f>
        <v>2024</v>
      </c>
      <c r="J2918" t="str">
        <f>"Q" &amp; ROUNDUP(MONTH(Table1[[#This Row],[Date]])/3, 0) &amp; "'" &amp; RIGHT(YEAR(Table1[[#This Row],[Date]]), 2)</f>
        <v>Q1'24</v>
      </c>
      <c r="K2918" t="str">
        <f>VLOOKUP(Table1[[#This Row],[Store ID]],Table3[[Store ID]:[City]],4,FALSE)</f>
        <v>Chicago</v>
      </c>
      <c r="L2918" t="str">
        <f>VLOOKUP(Table1[[#This Row],[Product Code]],Table4[[Product Code]:[Brand]],5,FALSE)</f>
        <v>VoltEdge</v>
      </c>
      <c r="M2918" t="str">
        <f>VLOOKUP(Table1[[#This Row],[Product Code]],Table4[[Product Code]:[Product Category]],3,FALSE)</f>
        <v>Gaming Consoles</v>
      </c>
      <c r="N2918" t="str">
        <f>_xlfn.XLOOKUP(Table1[[#This Row],[Product Code]],Table4[Product Code],Table4[Subcategory])</f>
        <v>VR Headsets</v>
      </c>
    </row>
    <row r="2919" spans="2:14" x14ac:dyDescent="0.3">
      <c r="B2919" s="26" t="s">
        <v>27</v>
      </c>
      <c r="C2919" s="26" t="str">
        <f>IF(_xlfn.XLOOKUP(TRIM(Table1[[#This Row],[Store ID]]), 'Stores Details'!B2921:B2940, 'Stores Details'!G2921:G2940, "") = "Inactive", "Yes", "No")</f>
        <v>No</v>
      </c>
      <c r="D2919" s="14" t="s">
        <v>42</v>
      </c>
      <c r="E2919" s="51">
        <v>45537</v>
      </c>
      <c r="F2919" s="14">
        <v>14</v>
      </c>
      <c r="G2919" s="17">
        <v>17858.539999999997</v>
      </c>
      <c r="H2919" s="27">
        <v>11135.46</v>
      </c>
      <c r="I2919">
        <f>YEAR(Table1[[#This Row],[Date]])</f>
        <v>2024</v>
      </c>
      <c r="J2919" t="str">
        <f>"Q" &amp; ROUNDUP(MONTH(Table1[[#This Row],[Date]])/3, 0) &amp; "'" &amp; RIGHT(YEAR(Table1[[#This Row],[Date]]), 2)</f>
        <v>Q3'24</v>
      </c>
      <c r="K2919" t="str">
        <f>VLOOKUP(Table1[[#This Row],[Store ID]],Table3[[Store ID]:[City]],4,FALSE)</f>
        <v>New York</v>
      </c>
      <c r="L2919" t="str">
        <f>VLOOKUP(Table1[[#This Row],[Product Code]],Table4[[Product Code]:[Brand]],5,FALSE)</f>
        <v>Dell</v>
      </c>
      <c r="M2919" t="str">
        <f>VLOOKUP(Table1[[#This Row],[Product Code]],Table4[[Product Code]:[Product Category]],3,FALSE)</f>
        <v>Headphones</v>
      </c>
      <c r="N2919" t="str">
        <f>_xlfn.XLOOKUP(Table1[[#This Row],[Product Code]],Table4[Product Code],Table4[Subcategory])</f>
        <v>Wired Headphones</v>
      </c>
    </row>
    <row r="2920" spans="2:14" x14ac:dyDescent="0.3">
      <c r="B2920" s="26" t="s">
        <v>17</v>
      </c>
      <c r="C2920" s="26" t="str">
        <f>IF(_xlfn.XLOOKUP(TRIM(Table1[[#This Row],[Store ID]]), 'Stores Details'!B2922:B2941, 'Stores Details'!G2922:G2941, "") = "Inactive", "Yes", "No")</f>
        <v>No</v>
      </c>
      <c r="D2920" s="14" t="s">
        <v>39</v>
      </c>
      <c r="E2920" s="51">
        <v>45418</v>
      </c>
      <c r="F2920" s="14">
        <v>6</v>
      </c>
      <c r="G2920" s="17">
        <v>2542.02</v>
      </c>
      <c r="H2920" s="27">
        <v>1656.6000000000001</v>
      </c>
      <c r="I2920">
        <f>YEAR(Table1[[#This Row],[Date]])</f>
        <v>2024</v>
      </c>
      <c r="J2920" t="str">
        <f>"Q" &amp; ROUNDUP(MONTH(Table1[[#This Row],[Date]])/3, 0) &amp; "'" &amp; RIGHT(YEAR(Table1[[#This Row],[Date]]), 2)</f>
        <v>Q2'24</v>
      </c>
      <c r="K2920" t="str">
        <f>VLOOKUP(Table1[[#This Row],[Store ID]],Table3[[Store ID]:[City]],4,FALSE)</f>
        <v>Richmond</v>
      </c>
      <c r="L2920" t="str">
        <f>VLOOKUP(Table1[[#This Row],[Product Code]],Table4[[Product Code]:[Brand]],5,FALSE)</f>
        <v>Apple</v>
      </c>
      <c r="M2920" t="str">
        <f>VLOOKUP(Table1[[#This Row],[Product Code]],Table4[[Product Code]:[Product Category]],3,FALSE)</f>
        <v>Laptops</v>
      </c>
      <c r="N2920" t="str">
        <f>_xlfn.XLOOKUP(Table1[[#This Row],[Product Code]],Table4[Product Code],Table4[Subcategory])</f>
        <v>Ultrabooks</v>
      </c>
    </row>
    <row r="2921" spans="2:14" x14ac:dyDescent="0.3">
      <c r="B2921" s="26" t="s">
        <v>14</v>
      </c>
      <c r="C2921" s="26" t="str">
        <f>IF(_xlfn.XLOOKUP(TRIM(Table1[[#This Row],[Store ID]]), 'Stores Details'!B2923:B2942, 'Stores Details'!G2923:G2942, "") = "Inactive", "Yes", "No")</f>
        <v>No</v>
      </c>
      <c r="D2921" s="14" t="s">
        <v>48</v>
      </c>
      <c r="E2921" s="51">
        <v>45385</v>
      </c>
      <c r="F2921" s="14">
        <v>1</v>
      </c>
      <c r="G2921" s="17">
        <v>806.66</v>
      </c>
      <c r="H2921" s="27">
        <v>481.04</v>
      </c>
      <c r="I2921">
        <f>YEAR(Table1[[#This Row],[Date]])</f>
        <v>2024</v>
      </c>
      <c r="J2921" t="str">
        <f>"Q" &amp; ROUNDUP(MONTH(Table1[[#This Row],[Date]])/3, 0) &amp; "'" &amp; RIGHT(YEAR(Table1[[#This Row],[Date]]), 2)</f>
        <v>Q2'24</v>
      </c>
      <c r="K2921" t="str">
        <f>VLOOKUP(Table1[[#This Row],[Store ID]],Table3[[Store ID]:[City]],4,FALSE)</f>
        <v>Los Angeles</v>
      </c>
      <c r="L2921" t="str">
        <f>VLOOKUP(Table1[[#This Row],[Product Code]],Table4[[Product Code]:[Brand]],5,FALSE)</f>
        <v>VoltEdge</v>
      </c>
      <c r="M2921" t="str">
        <f>VLOOKUP(Table1[[#This Row],[Product Code]],Table4[[Product Code]:[Product Category]],3,FALSE)</f>
        <v>Gaming Consoles</v>
      </c>
      <c r="N2921" t="str">
        <f>_xlfn.XLOOKUP(Table1[[#This Row],[Product Code]],Table4[Product Code],Table4[Subcategory])</f>
        <v>Game Consoles</v>
      </c>
    </row>
    <row r="2922" spans="2:14" x14ac:dyDescent="0.3">
      <c r="B2922" s="26" t="s">
        <v>16</v>
      </c>
      <c r="C2922" s="26" t="str">
        <f>IF(_xlfn.XLOOKUP(TRIM(Table1[[#This Row],[Store ID]]), 'Stores Details'!B2924:B2943, 'Stores Details'!G2924:G2943, "") = "Inactive", "Yes", "No")</f>
        <v>No</v>
      </c>
      <c r="D2922" s="14" t="s">
        <v>62</v>
      </c>
      <c r="E2922" s="51">
        <v>45521</v>
      </c>
      <c r="F2922" s="14">
        <v>4</v>
      </c>
      <c r="G2922" s="17">
        <v>2612</v>
      </c>
      <c r="H2922" s="27">
        <v>1956.6</v>
      </c>
      <c r="I2922">
        <f>YEAR(Table1[[#This Row],[Date]])</f>
        <v>2024</v>
      </c>
      <c r="J2922" t="str">
        <f>"Q" &amp; ROUNDUP(MONTH(Table1[[#This Row],[Date]])/3, 0) &amp; "'" &amp; RIGHT(YEAR(Table1[[#This Row],[Date]]), 2)</f>
        <v>Q3'24</v>
      </c>
      <c r="K2922" t="str">
        <f>VLOOKUP(Table1[[#This Row],[Store ID]],Table3[[Store ID]:[City]],4,FALSE)</f>
        <v>Chicago</v>
      </c>
      <c r="L2922" t="str">
        <f>VLOOKUP(Table1[[#This Row],[Product Code]],Table4[[Product Code]:[Brand]],5,FALSE)</f>
        <v>ASUS</v>
      </c>
      <c r="M2922" t="str">
        <f>VLOOKUP(Table1[[#This Row],[Product Code]],Table4[[Product Code]:[Product Category]],3,FALSE)</f>
        <v>Laptops</v>
      </c>
      <c r="N2922" t="str">
        <f>_xlfn.XLOOKUP(Table1[[#This Row],[Product Code]],Table4[Product Code],Table4[Subcategory])</f>
        <v>Gaming Laptops</v>
      </c>
    </row>
    <row r="2923" spans="2:14" x14ac:dyDescent="0.3">
      <c r="B2923" s="26" t="s">
        <v>25</v>
      </c>
      <c r="C2923" s="26" t="str">
        <f>IF(_xlfn.XLOOKUP(TRIM(Table1[[#This Row],[Store ID]]), 'Stores Details'!B2925:B2944, 'Stores Details'!G2925:G2944, "") = "Inactive", "Yes", "No")</f>
        <v>No</v>
      </c>
      <c r="D2923" s="14" t="s">
        <v>47</v>
      </c>
      <c r="E2923" s="51">
        <v>45438</v>
      </c>
      <c r="F2923" s="14">
        <v>10</v>
      </c>
      <c r="G2923" s="17">
        <v>13312.3</v>
      </c>
      <c r="H2923" s="27">
        <v>8307.1</v>
      </c>
      <c r="I2923">
        <f>YEAR(Table1[[#This Row],[Date]])</f>
        <v>2024</v>
      </c>
      <c r="J2923" t="str">
        <f>"Q" &amp; ROUNDUP(MONTH(Table1[[#This Row],[Date]])/3, 0) &amp; "'" &amp; RIGHT(YEAR(Table1[[#This Row],[Date]]), 2)</f>
        <v>Q2'24</v>
      </c>
      <c r="K2923" t="str">
        <f>VLOOKUP(Table1[[#This Row],[Store ID]],Table3[[Store ID]:[City]],4,FALSE)</f>
        <v>Dallas</v>
      </c>
      <c r="L2923" t="str">
        <f>VLOOKUP(Table1[[#This Row],[Product Code]],Table4[[Product Code]:[Brand]],5,FALSE)</f>
        <v>Sony</v>
      </c>
      <c r="M2923" t="str">
        <f>VLOOKUP(Table1[[#This Row],[Product Code]],Table4[[Product Code]:[Product Category]],3,FALSE)</f>
        <v>Accessories</v>
      </c>
      <c r="N2923" t="str">
        <f>_xlfn.XLOOKUP(Table1[[#This Row],[Product Code]],Table4[Product Code],Table4[Subcategory])</f>
        <v>Keyboards</v>
      </c>
    </row>
    <row r="2924" spans="2:14" x14ac:dyDescent="0.3">
      <c r="B2924" s="26" t="s">
        <v>27</v>
      </c>
      <c r="C2924" s="26" t="str">
        <f>IF(_xlfn.XLOOKUP(TRIM(Table1[[#This Row],[Store ID]]), 'Stores Details'!B2926:B2945, 'Stores Details'!G2926:G2945, "") = "Inactive", "Yes", "No")</f>
        <v>No</v>
      </c>
      <c r="D2924" s="14" t="s">
        <v>37</v>
      </c>
      <c r="E2924" s="51">
        <v>45501</v>
      </c>
      <c r="F2924" s="14">
        <v>11</v>
      </c>
      <c r="G2924" s="17">
        <v>16186.060000000001</v>
      </c>
      <c r="H2924" s="27">
        <v>10952.15</v>
      </c>
      <c r="I2924">
        <f>YEAR(Table1[[#This Row],[Date]])</f>
        <v>2024</v>
      </c>
      <c r="J2924" t="str">
        <f>"Q" &amp; ROUNDUP(MONTH(Table1[[#This Row],[Date]])/3, 0) &amp; "'" &amp; RIGHT(YEAR(Table1[[#This Row],[Date]]), 2)</f>
        <v>Q3'24</v>
      </c>
      <c r="K2924" t="str">
        <f>VLOOKUP(Table1[[#This Row],[Store ID]],Table3[[Store ID]:[City]],4,FALSE)</f>
        <v>New York</v>
      </c>
      <c r="L2924" t="str">
        <f>VLOOKUP(Table1[[#This Row],[Product Code]],Table4[[Product Code]:[Brand]],5,FALSE)</f>
        <v>VoltEdge</v>
      </c>
      <c r="M2924" t="str">
        <f>VLOOKUP(Table1[[#This Row],[Product Code]],Table4[[Product Code]:[Product Category]],3,FALSE)</f>
        <v>Smart Gadgets</v>
      </c>
      <c r="N2924" t="str">
        <f>_xlfn.XLOOKUP(Table1[[#This Row],[Product Code]],Table4[Product Code],Table4[Subcategory])</f>
        <v>Fitness Bands</v>
      </c>
    </row>
    <row r="2925" spans="2:14" x14ac:dyDescent="0.3">
      <c r="B2925" s="26" t="s">
        <v>27</v>
      </c>
      <c r="C2925" s="26" t="str">
        <f>IF(_xlfn.XLOOKUP(TRIM(Table1[[#This Row],[Store ID]]), 'Stores Details'!B2927:B2946, 'Stores Details'!G2927:G2946, "") = "Inactive", "Yes", "No")</f>
        <v>No</v>
      </c>
      <c r="D2925" s="14" t="s">
        <v>47</v>
      </c>
      <c r="E2925" s="51">
        <v>45453</v>
      </c>
      <c r="F2925" s="14">
        <v>14</v>
      </c>
      <c r="G2925" s="17">
        <v>18637.22</v>
      </c>
      <c r="H2925" s="27">
        <v>11629.94</v>
      </c>
      <c r="I2925">
        <f>YEAR(Table1[[#This Row],[Date]])</f>
        <v>2024</v>
      </c>
      <c r="J2925" t="str">
        <f>"Q" &amp; ROUNDUP(MONTH(Table1[[#This Row],[Date]])/3, 0) &amp; "'" &amp; RIGHT(YEAR(Table1[[#This Row],[Date]]), 2)</f>
        <v>Q2'24</v>
      </c>
      <c r="K2925" t="str">
        <f>VLOOKUP(Table1[[#This Row],[Store ID]],Table3[[Store ID]:[City]],4,FALSE)</f>
        <v>New York</v>
      </c>
      <c r="L2925" t="str">
        <f>VLOOKUP(Table1[[#This Row],[Product Code]],Table4[[Product Code]:[Brand]],5,FALSE)</f>
        <v>Sony</v>
      </c>
      <c r="M2925" t="str">
        <f>VLOOKUP(Table1[[#This Row],[Product Code]],Table4[[Product Code]:[Product Category]],3,FALSE)</f>
        <v>Accessories</v>
      </c>
      <c r="N2925" t="str">
        <f>_xlfn.XLOOKUP(Table1[[#This Row],[Product Code]],Table4[Product Code],Table4[Subcategory])</f>
        <v>Keyboards</v>
      </c>
    </row>
    <row r="2926" spans="2:14" x14ac:dyDescent="0.3">
      <c r="B2926" s="26" t="s">
        <v>27</v>
      </c>
      <c r="C2926" s="26" t="str">
        <f>IF(_xlfn.XLOOKUP(TRIM(Table1[[#This Row],[Store ID]]), 'Stores Details'!B2928:B2947, 'Stores Details'!G2928:G2947, "") = "Inactive", "Yes", "No")</f>
        <v>No</v>
      </c>
      <c r="D2926" s="14" t="s">
        <v>33</v>
      </c>
      <c r="E2926" s="51">
        <v>45493</v>
      </c>
      <c r="F2926" s="14">
        <v>17</v>
      </c>
      <c r="G2926" s="17">
        <v>4022.3700000000003</v>
      </c>
      <c r="H2926" s="27">
        <v>3113.89</v>
      </c>
      <c r="I2926">
        <f>YEAR(Table1[[#This Row],[Date]])</f>
        <v>2024</v>
      </c>
      <c r="J2926" t="str">
        <f>"Q" &amp; ROUNDUP(MONTH(Table1[[#This Row],[Date]])/3, 0) &amp; "'" &amp; RIGHT(YEAR(Table1[[#This Row],[Date]]), 2)</f>
        <v>Q3'24</v>
      </c>
      <c r="K2926" t="str">
        <f>VLOOKUP(Table1[[#This Row],[Store ID]],Table3[[Store ID]:[City]],4,FALSE)</f>
        <v>New York</v>
      </c>
      <c r="L2926" t="str">
        <f>VLOOKUP(Table1[[#This Row],[Product Code]],Table4[[Product Code]:[Brand]],5,FALSE)</f>
        <v>VoltEdge</v>
      </c>
      <c r="M2926" t="str">
        <f>VLOOKUP(Table1[[#This Row],[Product Code]],Table4[[Product Code]:[Product Category]],3,FALSE)</f>
        <v>Headphones</v>
      </c>
      <c r="N2926" t="str">
        <f>_xlfn.XLOOKUP(Table1[[#This Row],[Product Code]],Table4[Product Code],Table4[Subcategory])</f>
        <v>Wired Headphones</v>
      </c>
    </row>
    <row r="2927" spans="2:14" x14ac:dyDescent="0.3">
      <c r="B2927" s="26" t="s">
        <v>16</v>
      </c>
      <c r="C2927" s="26" t="str">
        <f>IF(_xlfn.XLOOKUP(TRIM(Table1[[#This Row],[Store ID]]), 'Stores Details'!B2929:B2948, 'Stores Details'!G2929:G2948, "") = "Inactive", "Yes", "No")</f>
        <v>No</v>
      </c>
      <c r="D2927" s="14" t="s">
        <v>42</v>
      </c>
      <c r="E2927" s="51">
        <v>45423</v>
      </c>
      <c r="F2927" s="14">
        <v>3</v>
      </c>
      <c r="G2927" s="17">
        <v>3826.83</v>
      </c>
      <c r="H2927" s="27">
        <v>2386.17</v>
      </c>
      <c r="I2927">
        <f>YEAR(Table1[[#This Row],[Date]])</f>
        <v>2024</v>
      </c>
      <c r="J2927" t="str">
        <f>"Q" &amp; ROUNDUP(MONTH(Table1[[#This Row],[Date]])/3, 0) &amp; "'" &amp; RIGHT(YEAR(Table1[[#This Row],[Date]]), 2)</f>
        <v>Q2'24</v>
      </c>
      <c r="K2927" t="str">
        <f>VLOOKUP(Table1[[#This Row],[Store ID]],Table3[[Store ID]:[City]],4,FALSE)</f>
        <v>Chicago</v>
      </c>
      <c r="L2927" t="str">
        <f>VLOOKUP(Table1[[#This Row],[Product Code]],Table4[[Product Code]:[Brand]],5,FALSE)</f>
        <v>Dell</v>
      </c>
      <c r="M2927" t="str">
        <f>VLOOKUP(Table1[[#This Row],[Product Code]],Table4[[Product Code]:[Product Category]],3,FALSE)</f>
        <v>Headphones</v>
      </c>
      <c r="N2927" t="str">
        <f>_xlfn.XLOOKUP(Table1[[#This Row],[Product Code]],Table4[Product Code],Table4[Subcategory])</f>
        <v>Wired Headphones</v>
      </c>
    </row>
    <row r="2928" spans="2:14" x14ac:dyDescent="0.3">
      <c r="B2928" s="26" t="s">
        <v>29</v>
      </c>
      <c r="C2928" s="26" t="str">
        <f>IF(_xlfn.XLOOKUP(TRIM(Table1[[#This Row],[Store ID]]), 'Stores Details'!B2930:B2949, 'Stores Details'!G2930:G2949, "") = "Inactive", "Yes", "No")</f>
        <v>No</v>
      </c>
      <c r="D2928" s="14" t="s">
        <v>48</v>
      </c>
      <c r="E2928" s="51">
        <v>45295</v>
      </c>
      <c r="F2928" s="14">
        <v>28</v>
      </c>
      <c r="G2928" s="17">
        <v>22586.48</v>
      </c>
      <c r="H2928" s="27">
        <v>13469.12</v>
      </c>
      <c r="I2928">
        <f>YEAR(Table1[[#This Row],[Date]])</f>
        <v>2024</v>
      </c>
      <c r="J2928" t="str">
        <f>"Q" &amp; ROUNDUP(MONTH(Table1[[#This Row],[Date]])/3, 0) &amp; "'" &amp; RIGHT(YEAR(Table1[[#This Row],[Date]]), 2)</f>
        <v>Q1'24</v>
      </c>
      <c r="K2928" t="str">
        <f>VLOOKUP(Table1[[#This Row],[Store ID]],Table3[[Store ID]:[City]],4,FALSE)</f>
        <v>Kansas City</v>
      </c>
      <c r="L2928" t="str">
        <f>VLOOKUP(Table1[[#This Row],[Product Code]],Table4[[Product Code]:[Brand]],5,FALSE)</f>
        <v>VoltEdge</v>
      </c>
      <c r="M2928" t="str">
        <f>VLOOKUP(Table1[[#This Row],[Product Code]],Table4[[Product Code]:[Product Category]],3,FALSE)</f>
        <v>Gaming Consoles</v>
      </c>
      <c r="N2928" t="str">
        <f>_xlfn.XLOOKUP(Table1[[#This Row],[Product Code]],Table4[Product Code],Table4[Subcategory])</f>
        <v>Game Consoles</v>
      </c>
    </row>
    <row r="2929" spans="2:14" x14ac:dyDescent="0.3">
      <c r="B2929" s="26" t="s">
        <v>30</v>
      </c>
      <c r="C2929" s="26" t="str">
        <f>IF(_xlfn.XLOOKUP(TRIM(Table1[[#This Row],[Store ID]]), 'Stores Details'!B2931:B2950, 'Stores Details'!G2931:G2950, "") = "Inactive", "Yes", "No")</f>
        <v>No</v>
      </c>
      <c r="D2929" s="14" t="s">
        <v>35</v>
      </c>
      <c r="E2929" s="51">
        <v>45585</v>
      </c>
      <c r="F2929" s="14">
        <v>37</v>
      </c>
      <c r="G2929" s="17">
        <v>14768.92</v>
      </c>
      <c r="H2929" s="27">
        <v>11160.68</v>
      </c>
      <c r="I2929">
        <f>YEAR(Table1[[#This Row],[Date]])</f>
        <v>2024</v>
      </c>
      <c r="J2929" t="str">
        <f>"Q" &amp; ROUNDUP(MONTH(Table1[[#This Row],[Date]])/3, 0) &amp; "'" &amp; RIGHT(YEAR(Table1[[#This Row],[Date]]), 2)</f>
        <v>Q4'24</v>
      </c>
      <c r="K2929" t="str">
        <f>VLOOKUP(Table1[[#This Row],[Store ID]],Table3[[Store ID]:[City]],4,FALSE)</f>
        <v>Nashville</v>
      </c>
      <c r="L2929" t="str">
        <f>VLOOKUP(Table1[[#This Row],[Product Code]],Table4[[Product Code]:[Brand]],5,FALSE)</f>
        <v>Dell</v>
      </c>
      <c r="M2929" t="str">
        <f>VLOOKUP(Table1[[#This Row],[Product Code]],Table4[[Product Code]:[Product Category]],3,FALSE)</f>
        <v>Smart Gadgets</v>
      </c>
      <c r="N2929" t="str">
        <f>_xlfn.XLOOKUP(Table1[[#This Row],[Product Code]],Table4[Product Code],Table4[Subcategory])</f>
        <v>Streaming Devices</v>
      </c>
    </row>
    <row r="2930" spans="2:14" x14ac:dyDescent="0.3">
      <c r="B2930" s="26" t="s">
        <v>27</v>
      </c>
      <c r="C2930" s="26" t="str">
        <f>IF(_xlfn.XLOOKUP(TRIM(Table1[[#This Row],[Store ID]]), 'Stores Details'!B2932:B2951, 'Stores Details'!G2932:G2951, "") = "Inactive", "Yes", "No")</f>
        <v>No</v>
      </c>
      <c r="D2930" s="14" t="s">
        <v>53</v>
      </c>
      <c r="E2930" s="51">
        <v>45393</v>
      </c>
      <c r="F2930" s="14">
        <v>14</v>
      </c>
      <c r="G2930" s="17">
        <v>1117.3400000000001</v>
      </c>
      <c r="H2930" s="27">
        <v>896.28</v>
      </c>
      <c r="I2930">
        <f>YEAR(Table1[[#This Row],[Date]])</f>
        <v>2024</v>
      </c>
      <c r="J2930" t="str">
        <f>"Q" &amp; ROUNDUP(MONTH(Table1[[#This Row],[Date]])/3, 0) &amp; "'" &amp; RIGHT(YEAR(Table1[[#This Row],[Date]]), 2)</f>
        <v>Q2'24</v>
      </c>
      <c r="K2930" t="str">
        <f>VLOOKUP(Table1[[#This Row],[Store ID]],Table3[[Store ID]:[City]],4,FALSE)</f>
        <v>New York</v>
      </c>
      <c r="L2930" t="str">
        <f>VLOOKUP(Table1[[#This Row],[Product Code]],Table4[[Product Code]:[Brand]],5,FALSE)</f>
        <v>HP</v>
      </c>
      <c r="M2930" t="str">
        <f>VLOOKUP(Table1[[#This Row],[Product Code]],Table4[[Product Code]:[Product Category]],3,FALSE)</f>
        <v>Laptops</v>
      </c>
      <c r="N2930" t="str">
        <f>_xlfn.XLOOKUP(Table1[[#This Row],[Product Code]],Table4[Product Code],Table4[Subcategory])</f>
        <v>Ultrabooks</v>
      </c>
    </row>
    <row r="2931" spans="2:14" x14ac:dyDescent="0.3">
      <c r="B2931" s="26" t="s">
        <v>24</v>
      </c>
      <c r="C2931" s="26" t="str">
        <f>IF(_xlfn.XLOOKUP(TRIM(Table1[[#This Row],[Store ID]]), 'Stores Details'!B2933:B2952, 'Stores Details'!G2933:G2952, "") = "Inactive", "Yes", "No")</f>
        <v>No</v>
      </c>
      <c r="D2931" s="14" t="s">
        <v>47</v>
      </c>
      <c r="E2931" s="51">
        <v>45631</v>
      </c>
      <c r="F2931" s="14">
        <v>25</v>
      </c>
      <c r="G2931" s="17">
        <v>33280.75</v>
      </c>
      <c r="H2931" s="27">
        <v>20767.75</v>
      </c>
      <c r="I2931">
        <f>YEAR(Table1[[#This Row],[Date]])</f>
        <v>2024</v>
      </c>
      <c r="J2931" t="str">
        <f>"Q" &amp; ROUNDUP(MONTH(Table1[[#This Row],[Date]])/3, 0) &amp; "'" &amp; RIGHT(YEAR(Table1[[#This Row],[Date]]), 2)</f>
        <v>Q4'24</v>
      </c>
      <c r="K2931" t="str">
        <f>VLOOKUP(Table1[[#This Row],[Store ID]],Table3[[Store ID]:[City]],4,FALSE)</f>
        <v>Atlanta</v>
      </c>
      <c r="L2931" t="str">
        <f>VLOOKUP(Table1[[#This Row],[Product Code]],Table4[[Product Code]:[Brand]],5,FALSE)</f>
        <v>Sony</v>
      </c>
      <c r="M2931" t="str">
        <f>VLOOKUP(Table1[[#This Row],[Product Code]],Table4[[Product Code]:[Product Category]],3,FALSE)</f>
        <v>Accessories</v>
      </c>
      <c r="N2931" t="str">
        <f>_xlfn.XLOOKUP(Table1[[#This Row],[Product Code]],Table4[Product Code],Table4[Subcategory])</f>
        <v>Keyboards</v>
      </c>
    </row>
    <row r="2932" spans="2:14" x14ac:dyDescent="0.3">
      <c r="B2932" s="26" t="s">
        <v>14</v>
      </c>
      <c r="C2932" s="26" t="str">
        <f>IF(_xlfn.XLOOKUP(TRIM(Table1[[#This Row],[Store ID]]), 'Stores Details'!B2934:B2953, 'Stores Details'!G2934:G2953, "") = "Inactive", "Yes", "No")</f>
        <v>No</v>
      </c>
      <c r="D2932" s="14" t="s">
        <v>60</v>
      </c>
      <c r="E2932" s="51">
        <v>45153</v>
      </c>
      <c r="F2932" s="14">
        <v>6</v>
      </c>
      <c r="G2932" s="17">
        <v>1295.3399999999999</v>
      </c>
      <c r="H2932" s="27">
        <v>937.62000000000012</v>
      </c>
      <c r="I2932">
        <f>YEAR(Table1[[#This Row],[Date]])</f>
        <v>2023</v>
      </c>
      <c r="J2932" t="str">
        <f>"Q" &amp; ROUNDUP(MONTH(Table1[[#This Row],[Date]])/3, 0) &amp; "'" &amp; RIGHT(YEAR(Table1[[#This Row],[Date]]), 2)</f>
        <v>Q3'23</v>
      </c>
      <c r="K2932" t="str">
        <f>VLOOKUP(Table1[[#This Row],[Store ID]],Table3[[Store ID]:[City]],4,FALSE)</f>
        <v>Los Angeles</v>
      </c>
      <c r="L2932" t="str">
        <f>VLOOKUP(Table1[[#This Row],[Product Code]],Table4[[Product Code]:[Brand]],5,FALSE)</f>
        <v>Dell</v>
      </c>
      <c r="M2932" t="str">
        <f>VLOOKUP(Table1[[#This Row],[Product Code]],Table4[[Product Code]:[Product Category]],3,FALSE)</f>
        <v>Accessories</v>
      </c>
      <c r="N2932" t="str">
        <f>_xlfn.XLOOKUP(Table1[[#This Row],[Product Code]],Table4[Product Code],Table4[Subcategory])</f>
        <v>Chargers</v>
      </c>
    </row>
    <row r="2933" spans="2:14" x14ac:dyDescent="0.3">
      <c r="B2933" s="26" t="s">
        <v>14</v>
      </c>
      <c r="C2933" s="26" t="str">
        <f>IF(_xlfn.XLOOKUP(TRIM(Table1[[#This Row],[Store ID]]), 'Stores Details'!B2935:B2954, 'Stores Details'!G2935:G2954, "") = "Inactive", "Yes", "No")</f>
        <v>No</v>
      </c>
      <c r="D2933" s="14" t="s">
        <v>72</v>
      </c>
      <c r="E2933" s="51">
        <v>45145</v>
      </c>
      <c r="F2933" s="14">
        <v>8</v>
      </c>
      <c r="G2933" s="17">
        <v>4291.84</v>
      </c>
      <c r="H2933" s="27">
        <v>3128.24</v>
      </c>
      <c r="I2933">
        <f>YEAR(Table1[[#This Row],[Date]])</f>
        <v>2023</v>
      </c>
      <c r="J2933" t="str">
        <f>"Q" &amp; ROUNDUP(MONTH(Table1[[#This Row],[Date]])/3, 0) &amp; "'" &amp; RIGHT(YEAR(Table1[[#This Row],[Date]]), 2)</f>
        <v>Q3'23</v>
      </c>
      <c r="K2933" t="str">
        <f>VLOOKUP(Table1[[#This Row],[Store ID]],Table3[[Store ID]:[City]],4,FALSE)</f>
        <v>Los Angeles</v>
      </c>
      <c r="L2933" t="str">
        <f>VLOOKUP(Table1[[#This Row],[Product Code]],Table4[[Product Code]:[Brand]],5,FALSE)</f>
        <v>VoltEdge</v>
      </c>
      <c r="M2933" t="str">
        <f>VLOOKUP(Table1[[#This Row],[Product Code]],Table4[[Product Code]:[Product Category]],3,FALSE)</f>
        <v>Gaming Consoles</v>
      </c>
      <c r="N2933" t="str">
        <f>_xlfn.XLOOKUP(Table1[[#This Row],[Product Code]],Table4[Product Code],Table4[Subcategory])</f>
        <v>Game Consoles</v>
      </c>
    </row>
    <row r="2934" spans="2:14" x14ac:dyDescent="0.3">
      <c r="B2934" s="26" t="s">
        <v>21</v>
      </c>
      <c r="C2934" s="26" t="str">
        <f>IF(_xlfn.XLOOKUP(TRIM(Table1[[#This Row],[Store ID]]), 'Stores Details'!B2936:B2955, 'Stores Details'!G2936:G2955, "") = "Inactive", "Yes", "No")</f>
        <v>No</v>
      </c>
      <c r="D2934" s="14" t="s">
        <v>74</v>
      </c>
      <c r="E2934" s="51">
        <v>45131</v>
      </c>
      <c r="F2934" s="14">
        <v>8</v>
      </c>
      <c r="G2934" s="17">
        <v>9048.8799999999992</v>
      </c>
      <c r="H2934" s="27">
        <v>7511.6</v>
      </c>
      <c r="I2934">
        <f>YEAR(Table1[[#This Row],[Date]])</f>
        <v>2023</v>
      </c>
      <c r="J2934" t="str">
        <f>"Q" &amp; ROUNDUP(MONTH(Table1[[#This Row],[Date]])/3, 0) &amp; "'" &amp; RIGHT(YEAR(Table1[[#This Row],[Date]]), 2)</f>
        <v>Q3'23</v>
      </c>
      <c r="K2934" t="str">
        <f>VLOOKUP(Table1[[#This Row],[Store ID]],Table3[[Store ID]:[City]],4,FALSE)</f>
        <v>Raleigh</v>
      </c>
      <c r="L2934" t="str">
        <f>VLOOKUP(Table1[[#This Row],[Product Code]],Table4[[Product Code]:[Brand]],5,FALSE)</f>
        <v>VoltEdge</v>
      </c>
      <c r="M2934" t="str">
        <f>VLOOKUP(Table1[[#This Row],[Product Code]],Table4[[Product Code]:[Product Category]],3,FALSE)</f>
        <v>Gaming Consoles</v>
      </c>
      <c r="N2934" t="str">
        <f>_xlfn.XLOOKUP(Table1[[#This Row],[Product Code]],Table4[Product Code],Table4[Subcategory])</f>
        <v>Gaming Headsets</v>
      </c>
    </row>
    <row r="2935" spans="2:14" x14ac:dyDescent="0.3">
      <c r="B2935" s="26" t="s">
        <v>30</v>
      </c>
      <c r="C2935" s="26" t="str">
        <f>IF(_xlfn.XLOOKUP(TRIM(Table1[[#This Row],[Store ID]]), 'Stores Details'!B2937:B2956, 'Stores Details'!G2937:G2956, "") = "Inactive", "Yes", "No")</f>
        <v>No</v>
      </c>
      <c r="D2935" s="14" t="s">
        <v>32</v>
      </c>
      <c r="E2935" s="51">
        <v>45537</v>
      </c>
      <c r="F2935" s="14">
        <v>5</v>
      </c>
      <c r="G2935" s="17">
        <v>914.9</v>
      </c>
      <c r="H2935" s="27">
        <v>695.05</v>
      </c>
      <c r="I2935">
        <f>YEAR(Table1[[#This Row],[Date]])</f>
        <v>2024</v>
      </c>
      <c r="J2935" t="str">
        <f>"Q" &amp; ROUNDUP(MONTH(Table1[[#This Row],[Date]])/3, 0) &amp; "'" &amp; RIGHT(YEAR(Table1[[#This Row],[Date]]), 2)</f>
        <v>Q3'24</v>
      </c>
      <c r="K2935" t="str">
        <f>VLOOKUP(Table1[[#This Row],[Store ID]],Table3[[Store ID]:[City]],4,FALSE)</f>
        <v>Nashville</v>
      </c>
      <c r="L2935" t="str">
        <f>VLOOKUP(Table1[[#This Row],[Product Code]],Table4[[Product Code]:[Brand]],5,FALSE)</f>
        <v>Sony</v>
      </c>
      <c r="M2935" t="str">
        <f>VLOOKUP(Table1[[#This Row],[Product Code]],Table4[[Product Code]:[Product Category]],3,FALSE)</f>
        <v>Accessories</v>
      </c>
      <c r="N2935" t="str">
        <f>_xlfn.XLOOKUP(Table1[[#This Row],[Product Code]],Table4[Product Code],Table4[Subcategory])</f>
        <v>Chargers</v>
      </c>
    </row>
    <row r="2936" spans="2:14" x14ac:dyDescent="0.3">
      <c r="B2936" s="26" t="s">
        <v>24</v>
      </c>
      <c r="C2936" s="26" t="str">
        <f>IF(_xlfn.XLOOKUP(TRIM(Table1[[#This Row],[Store ID]]), 'Stores Details'!B2938:B2957, 'Stores Details'!G2938:G2957, "") = "Inactive", "Yes", "No")</f>
        <v>No</v>
      </c>
      <c r="D2936" s="14" t="s">
        <v>38</v>
      </c>
      <c r="E2936" s="51">
        <v>45481</v>
      </c>
      <c r="F2936" s="14">
        <v>18</v>
      </c>
      <c r="G2936" s="17">
        <v>21071.52</v>
      </c>
      <c r="H2936" s="27">
        <v>16833.059999999998</v>
      </c>
      <c r="I2936">
        <f>YEAR(Table1[[#This Row],[Date]])</f>
        <v>2024</v>
      </c>
      <c r="J2936" t="str">
        <f>"Q" &amp; ROUNDUP(MONTH(Table1[[#This Row],[Date]])/3, 0) &amp; "'" &amp; RIGHT(YEAR(Table1[[#This Row],[Date]]), 2)</f>
        <v>Q3'24</v>
      </c>
      <c r="K2936" t="str">
        <f>VLOOKUP(Table1[[#This Row],[Store ID]],Table3[[Store ID]:[City]],4,FALSE)</f>
        <v>Atlanta</v>
      </c>
      <c r="L2936" t="str">
        <f>VLOOKUP(Table1[[#This Row],[Product Code]],Table4[[Product Code]:[Brand]],5,FALSE)</f>
        <v>HP</v>
      </c>
      <c r="M2936" t="str">
        <f>VLOOKUP(Table1[[#This Row],[Product Code]],Table4[[Product Code]:[Product Category]],3,FALSE)</f>
        <v>Gaming Consoles</v>
      </c>
      <c r="N2936" t="str">
        <f>_xlfn.XLOOKUP(Table1[[#This Row],[Product Code]],Table4[Product Code],Table4[Subcategory])</f>
        <v>Game Consoles</v>
      </c>
    </row>
    <row r="2937" spans="2:14" x14ac:dyDescent="0.3">
      <c r="B2937" s="26" t="s">
        <v>14</v>
      </c>
      <c r="C2937" s="26" t="str">
        <f>IF(_xlfn.XLOOKUP(TRIM(Table1[[#This Row],[Store ID]]), 'Stores Details'!B2939:B2958, 'Stores Details'!G2939:G2958, "") = "Inactive", "Yes", "No")</f>
        <v>No</v>
      </c>
      <c r="D2937" s="14" t="s">
        <v>66</v>
      </c>
      <c r="E2937" s="51">
        <v>45264</v>
      </c>
      <c r="F2937" s="14">
        <v>26</v>
      </c>
      <c r="G2937" s="17">
        <v>10081.24</v>
      </c>
      <c r="H2937" s="27">
        <v>6744.92</v>
      </c>
      <c r="I2937">
        <f>YEAR(Table1[[#This Row],[Date]])</f>
        <v>2023</v>
      </c>
      <c r="J2937" t="str">
        <f>"Q" &amp; ROUNDUP(MONTH(Table1[[#This Row],[Date]])/3, 0) &amp; "'" &amp; RIGHT(YEAR(Table1[[#This Row],[Date]]), 2)</f>
        <v>Q4'23</v>
      </c>
      <c r="K2937" t="str">
        <f>VLOOKUP(Table1[[#This Row],[Store ID]],Table3[[Store ID]:[City]],4,FALSE)</f>
        <v>Los Angeles</v>
      </c>
      <c r="L2937" t="str">
        <f>VLOOKUP(Table1[[#This Row],[Product Code]],Table4[[Product Code]:[Brand]],5,FALSE)</f>
        <v>HP</v>
      </c>
      <c r="M2937" t="str">
        <f>VLOOKUP(Table1[[#This Row],[Product Code]],Table4[[Product Code]:[Product Category]],3,FALSE)</f>
        <v>Accessories</v>
      </c>
      <c r="N2937" t="str">
        <f>_xlfn.XLOOKUP(Table1[[#This Row],[Product Code]],Table4[Product Code],Table4[Subcategory])</f>
        <v>Chargers</v>
      </c>
    </row>
    <row r="2938" spans="2:14" x14ac:dyDescent="0.3">
      <c r="B2938" s="26" t="s">
        <v>18</v>
      </c>
      <c r="C2938" s="26" t="str">
        <f>IF(_xlfn.XLOOKUP(TRIM(Table1[[#This Row],[Store ID]]), 'Stores Details'!B2940:B2959, 'Stores Details'!G2940:G2959, "") = "Inactive", "Yes", "No")</f>
        <v>No</v>
      </c>
      <c r="D2938" s="14" t="s">
        <v>46</v>
      </c>
      <c r="E2938" s="51">
        <v>45654</v>
      </c>
      <c r="F2938" s="14">
        <v>39</v>
      </c>
      <c r="G2938" s="17">
        <v>34452.6</v>
      </c>
      <c r="H2938" s="27">
        <v>23575.11</v>
      </c>
      <c r="I2938">
        <f>YEAR(Table1[[#This Row],[Date]])</f>
        <v>2024</v>
      </c>
      <c r="J2938" t="str">
        <f>"Q" &amp; ROUNDUP(MONTH(Table1[[#This Row],[Date]])/3, 0) &amp; "'" &amp; RIGHT(YEAR(Table1[[#This Row],[Date]]), 2)</f>
        <v>Q4'24</v>
      </c>
      <c r="K2938" t="str">
        <f>VLOOKUP(Table1[[#This Row],[Store ID]],Table3[[Store ID]:[City]],4,FALSE)</f>
        <v>Minneapolis</v>
      </c>
      <c r="L2938" t="str">
        <f>VLOOKUP(Table1[[#This Row],[Product Code]],Table4[[Product Code]:[Brand]],5,FALSE)</f>
        <v>Bose</v>
      </c>
      <c r="M2938" t="str">
        <f>VLOOKUP(Table1[[#This Row],[Product Code]],Table4[[Product Code]:[Product Category]],3,FALSE)</f>
        <v>Headphones</v>
      </c>
      <c r="N2938" t="str">
        <f>_xlfn.XLOOKUP(Table1[[#This Row],[Product Code]],Table4[Product Code],Table4[Subcategory])</f>
        <v>Wireless Headphones</v>
      </c>
    </row>
    <row r="2939" spans="2:14" x14ac:dyDescent="0.3">
      <c r="B2939" s="26" t="s">
        <v>17</v>
      </c>
      <c r="C2939" s="26" t="str">
        <f>IF(_xlfn.XLOOKUP(TRIM(Table1[[#This Row],[Store ID]]), 'Stores Details'!B2941:B2960, 'Stores Details'!G2941:G2960, "") = "Inactive", "Yes", "No")</f>
        <v>No</v>
      </c>
      <c r="D2939" s="14" t="s">
        <v>46</v>
      </c>
      <c r="E2939" s="51">
        <v>45505</v>
      </c>
      <c r="F2939" s="14">
        <v>6</v>
      </c>
      <c r="G2939" s="17">
        <v>5300.4</v>
      </c>
      <c r="H2939" s="27">
        <v>3626.94</v>
      </c>
      <c r="I2939">
        <f>YEAR(Table1[[#This Row],[Date]])</f>
        <v>2024</v>
      </c>
      <c r="J2939" t="str">
        <f>"Q" &amp; ROUNDUP(MONTH(Table1[[#This Row],[Date]])/3, 0) &amp; "'" &amp; RIGHT(YEAR(Table1[[#This Row],[Date]]), 2)</f>
        <v>Q3'24</v>
      </c>
      <c r="K2939" t="str">
        <f>VLOOKUP(Table1[[#This Row],[Store ID]],Table3[[Store ID]:[City]],4,FALSE)</f>
        <v>Richmond</v>
      </c>
      <c r="L2939" t="str">
        <f>VLOOKUP(Table1[[#This Row],[Product Code]],Table4[[Product Code]:[Brand]],5,FALSE)</f>
        <v>Bose</v>
      </c>
      <c r="M2939" t="str">
        <f>VLOOKUP(Table1[[#This Row],[Product Code]],Table4[[Product Code]:[Product Category]],3,FALSE)</f>
        <v>Headphones</v>
      </c>
      <c r="N2939" t="str">
        <f>_xlfn.XLOOKUP(Table1[[#This Row],[Product Code]],Table4[Product Code],Table4[Subcategory])</f>
        <v>Wireless Headphones</v>
      </c>
    </row>
    <row r="2940" spans="2:14" x14ac:dyDescent="0.3">
      <c r="B2940" s="26" t="s">
        <v>14</v>
      </c>
      <c r="C2940" s="26" t="str">
        <f>IF(_xlfn.XLOOKUP(TRIM(Table1[[#This Row],[Store ID]]), 'Stores Details'!B2942:B2961, 'Stores Details'!G2942:G2961, "") = "Inactive", "Yes", "No")</f>
        <v>No</v>
      </c>
      <c r="D2940" s="14" t="s">
        <v>65</v>
      </c>
      <c r="E2940" s="51">
        <v>44987</v>
      </c>
      <c r="F2940" s="14">
        <v>20</v>
      </c>
      <c r="G2940" s="17">
        <v>28906</v>
      </c>
      <c r="H2940" s="27">
        <v>19405.400000000001</v>
      </c>
      <c r="I2940">
        <f>YEAR(Table1[[#This Row],[Date]])</f>
        <v>2023</v>
      </c>
      <c r="J2940" t="str">
        <f>"Q" &amp; ROUNDUP(MONTH(Table1[[#This Row],[Date]])/3, 0) &amp; "'" &amp; RIGHT(YEAR(Table1[[#This Row],[Date]]), 2)</f>
        <v>Q1'23</v>
      </c>
      <c r="K2940" t="str">
        <f>VLOOKUP(Table1[[#This Row],[Store ID]],Table3[[Store ID]:[City]],4,FALSE)</f>
        <v>Los Angeles</v>
      </c>
      <c r="L2940" t="str">
        <f>VLOOKUP(Table1[[#This Row],[Product Code]],Table4[[Product Code]:[Brand]],5,FALSE)</f>
        <v>VoltEdge</v>
      </c>
      <c r="M2940" t="str">
        <f>VLOOKUP(Table1[[#This Row],[Product Code]],Table4[[Product Code]:[Product Category]],3,FALSE)</f>
        <v>Smart Gadgets</v>
      </c>
      <c r="N2940" t="str">
        <f>_xlfn.XLOOKUP(Table1[[#This Row],[Product Code]],Table4[Product Code],Table4[Subcategory])</f>
        <v>Smartwatches</v>
      </c>
    </row>
    <row r="2941" spans="2:14" x14ac:dyDescent="0.3">
      <c r="B2941" s="26" t="s">
        <v>19</v>
      </c>
      <c r="C2941" s="26" t="str">
        <f>IF(_xlfn.XLOOKUP(TRIM(Table1[[#This Row],[Store ID]]), 'Stores Details'!B2943:B2962, 'Stores Details'!G2943:G2962, "") = "Inactive", "Yes", "No")</f>
        <v>No</v>
      </c>
      <c r="D2941" s="14" t="s">
        <v>53</v>
      </c>
      <c r="E2941" s="51">
        <v>45646</v>
      </c>
      <c r="F2941" s="14">
        <v>35</v>
      </c>
      <c r="G2941" s="17">
        <v>2793.35</v>
      </c>
      <c r="H2941" s="27">
        <v>2240.6999999999998</v>
      </c>
      <c r="I2941">
        <f>YEAR(Table1[[#This Row],[Date]])</f>
        <v>2024</v>
      </c>
      <c r="J2941" t="str">
        <f>"Q" &amp; ROUNDUP(MONTH(Table1[[#This Row],[Date]])/3, 0) &amp; "'" &amp; RIGHT(YEAR(Table1[[#This Row],[Date]]), 2)</f>
        <v>Q4'24</v>
      </c>
      <c r="K2941" t="str">
        <f>VLOOKUP(Table1[[#This Row],[Store ID]],Table3[[Store ID]:[City]],4,FALSE)</f>
        <v>Honolulu</v>
      </c>
      <c r="L2941" t="str">
        <f>VLOOKUP(Table1[[#This Row],[Product Code]],Table4[[Product Code]:[Brand]],5,FALSE)</f>
        <v>HP</v>
      </c>
      <c r="M2941" t="str">
        <f>VLOOKUP(Table1[[#This Row],[Product Code]],Table4[[Product Code]:[Product Category]],3,FALSE)</f>
        <v>Laptops</v>
      </c>
      <c r="N2941" t="str">
        <f>_xlfn.XLOOKUP(Table1[[#This Row],[Product Code]],Table4[Product Code],Table4[Subcategory])</f>
        <v>Ultrabooks</v>
      </c>
    </row>
    <row r="2942" spans="2:14" x14ac:dyDescent="0.3">
      <c r="B2942" s="26" t="s">
        <v>17</v>
      </c>
      <c r="C2942" s="26" t="str">
        <f>IF(_xlfn.XLOOKUP(TRIM(Table1[[#This Row],[Store ID]]), 'Stores Details'!B2944:B2963, 'Stores Details'!G2944:G2963, "") = "Inactive", "Yes", "No")</f>
        <v>No</v>
      </c>
      <c r="D2942" s="14" t="s">
        <v>78</v>
      </c>
      <c r="E2942" s="51">
        <v>45357</v>
      </c>
      <c r="F2942" s="14">
        <v>18</v>
      </c>
      <c r="G2942" s="17">
        <v>2414.7000000000003</v>
      </c>
      <c r="H2942" s="27">
        <v>1994.7599999999998</v>
      </c>
      <c r="I2942">
        <f>YEAR(Table1[[#This Row],[Date]])</f>
        <v>2024</v>
      </c>
      <c r="J2942" t="str">
        <f>"Q" &amp; ROUNDUP(MONTH(Table1[[#This Row],[Date]])/3, 0) &amp; "'" &amp; RIGHT(YEAR(Table1[[#This Row],[Date]]), 2)</f>
        <v>Q1'24</v>
      </c>
      <c r="K2942" t="str">
        <f>VLOOKUP(Table1[[#This Row],[Store ID]],Table3[[Store ID]:[City]],4,FALSE)</f>
        <v>Richmond</v>
      </c>
      <c r="L2942" t="str">
        <f>VLOOKUP(Table1[[#This Row],[Product Code]],Table4[[Product Code]:[Brand]],5,FALSE)</f>
        <v>VoltEdge</v>
      </c>
      <c r="M2942" t="str">
        <f>VLOOKUP(Table1[[#This Row],[Product Code]],Table4[[Product Code]:[Product Category]],3,FALSE)</f>
        <v>Accessories</v>
      </c>
      <c r="N2942" t="str">
        <f>_xlfn.XLOOKUP(Table1[[#This Row],[Product Code]],Table4[Product Code],Table4[Subcategory])</f>
        <v>Laptop Sleeves</v>
      </c>
    </row>
    <row r="2943" spans="2:14" x14ac:dyDescent="0.3">
      <c r="B2943" s="26" t="s">
        <v>19</v>
      </c>
      <c r="C2943" s="26" t="str">
        <f>IF(_xlfn.XLOOKUP(TRIM(Table1[[#This Row],[Store ID]]), 'Stores Details'!B2945:B2964, 'Stores Details'!G2945:G2964, "") = "Inactive", "Yes", "No")</f>
        <v>No</v>
      </c>
      <c r="D2943" s="14" t="s">
        <v>70</v>
      </c>
      <c r="E2943" s="51">
        <v>45311</v>
      </c>
      <c r="F2943" s="14">
        <v>26</v>
      </c>
      <c r="G2943" s="17">
        <v>14127.36</v>
      </c>
      <c r="H2943" s="27">
        <v>10051.08</v>
      </c>
      <c r="I2943">
        <f>YEAR(Table1[[#This Row],[Date]])</f>
        <v>2024</v>
      </c>
      <c r="J2943" t="str">
        <f>"Q" &amp; ROUNDUP(MONTH(Table1[[#This Row],[Date]])/3, 0) &amp; "'" &amp; RIGHT(YEAR(Table1[[#This Row],[Date]]), 2)</f>
        <v>Q1'24</v>
      </c>
      <c r="K2943" t="str">
        <f>VLOOKUP(Table1[[#This Row],[Store ID]],Table3[[Store ID]:[City]],4,FALSE)</f>
        <v>Honolulu</v>
      </c>
      <c r="L2943" t="str">
        <f>VLOOKUP(Table1[[#This Row],[Product Code]],Table4[[Product Code]:[Brand]],5,FALSE)</f>
        <v>VoltEdge</v>
      </c>
      <c r="M2943" t="str">
        <f>VLOOKUP(Table1[[#This Row],[Product Code]],Table4[[Product Code]:[Product Category]],3,FALSE)</f>
        <v>Headphones</v>
      </c>
      <c r="N2943" t="str">
        <f>_xlfn.XLOOKUP(Table1[[#This Row],[Product Code]],Table4[Product Code],Table4[Subcategory])</f>
        <v>Wireless Headphones</v>
      </c>
    </row>
    <row r="2944" spans="2:14" x14ac:dyDescent="0.3">
      <c r="B2944" s="26" t="s">
        <v>16</v>
      </c>
      <c r="C2944" s="26" t="str">
        <f>IF(_xlfn.XLOOKUP(TRIM(Table1[[#This Row],[Store ID]]), 'Stores Details'!B2946:B2965, 'Stores Details'!G2946:G2965, "") = "Inactive", "Yes", "No")</f>
        <v>No</v>
      </c>
      <c r="D2944" s="14" t="s">
        <v>15</v>
      </c>
      <c r="E2944" s="51">
        <v>45388</v>
      </c>
      <c r="F2944" s="14">
        <v>13</v>
      </c>
      <c r="G2944" s="17">
        <v>7311.33</v>
      </c>
      <c r="H2944" s="27">
        <v>5582.59</v>
      </c>
      <c r="I2944">
        <f>YEAR(Table1[[#This Row],[Date]])</f>
        <v>2024</v>
      </c>
      <c r="J2944" t="str">
        <f>"Q" &amp; ROUNDUP(MONTH(Table1[[#This Row],[Date]])/3, 0) &amp; "'" &amp; RIGHT(YEAR(Table1[[#This Row],[Date]]), 2)</f>
        <v>Q2'24</v>
      </c>
      <c r="K2944" t="str">
        <f>VLOOKUP(Table1[[#This Row],[Store ID]],Table3[[Store ID]:[City]],4,FALSE)</f>
        <v>Chicago</v>
      </c>
      <c r="L2944" t="str">
        <f>VLOOKUP(Table1[[#This Row],[Product Code]],Table4[[Product Code]:[Brand]],5,FALSE)</f>
        <v>Bose</v>
      </c>
      <c r="M2944" t="str">
        <f>VLOOKUP(Table1[[#This Row],[Product Code]],Table4[[Product Code]:[Product Category]],3,FALSE)</f>
        <v>Accessories</v>
      </c>
      <c r="N2944" t="str">
        <f>_xlfn.XLOOKUP(Table1[[#This Row],[Product Code]],Table4[Product Code],Table4[Subcategory])</f>
        <v>Mice</v>
      </c>
    </row>
    <row r="2945" spans="2:14" x14ac:dyDescent="0.3">
      <c r="B2945" s="26" t="s">
        <v>27</v>
      </c>
      <c r="C2945" s="26" t="str">
        <f>IF(_xlfn.XLOOKUP(TRIM(Table1[[#This Row],[Store ID]]), 'Stores Details'!B2947:B2966, 'Stores Details'!G2947:G2966, "") = "Inactive", "Yes", "No")</f>
        <v>No</v>
      </c>
      <c r="D2945" s="14" t="s">
        <v>71</v>
      </c>
      <c r="E2945" s="51">
        <v>45050</v>
      </c>
      <c r="F2945" s="14">
        <v>17</v>
      </c>
      <c r="G2945" s="17">
        <v>4407.59</v>
      </c>
      <c r="H2945" s="27">
        <v>2880.99</v>
      </c>
      <c r="I2945">
        <f>YEAR(Table1[[#This Row],[Date]])</f>
        <v>2023</v>
      </c>
      <c r="J2945" t="str">
        <f>"Q" &amp; ROUNDUP(MONTH(Table1[[#This Row],[Date]])/3, 0) &amp; "'" &amp; RIGHT(YEAR(Table1[[#This Row],[Date]]), 2)</f>
        <v>Q2'23</v>
      </c>
      <c r="K2945" t="str">
        <f>VLOOKUP(Table1[[#This Row],[Store ID]],Table3[[Store ID]:[City]],4,FALSE)</f>
        <v>New York</v>
      </c>
      <c r="L2945" t="str">
        <f>VLOOKUP(Table1[[#This Row],[Product Code]],Table4[[Product Code]:[Brand]],5,FALSE)</f>
        <v>HP</v>
      </c>
      <c r="M2945" t="str">
        <f>VLOOKUP(Table1[[#This Row],[Product Code]],Table4[[Product Code]:[Product Category]],3,FALSE)</f>
        <v>Smart Gadgets</v>
      </c>
      <c r="N2945" t="str">
        <f>_xlfn.XLOOKUP(Table1[[#This Row],[Product Code]],Table4[Product Code],Table4[Subcategory])</f>
        <v>Smart Speakers</v>
      </c>
    </row>
    <row r="2946" spans="2:14" x14ac:dyDescent="0.3">
      <c r="B2946" s="26" t="s">
        <v>16</v>
      </c>
      <c r="C2946" s="26" t="str">
        <f>IF(_xlfn.XLOOKUP(TRIM(Table1[[#This Row],[Store ID]]), 'Stores Details'!B2948:B2967, 'Stores Details'!G2948:G2967, "") = "Inactive", "Yes", "No")</f>
        <v>No</v>
      </c>
      <c r="D2946" s="14" t="s">
        <v>44</v>
      </c>
      <c r="E2946" s="51">
        <v>45306</v>
      </c>
      <c r="F2946" s="14">
        <v>20</v>
      </c>
      <c r="G2946" s="17">
        <v>18941</v>
      </c>
      <c r="H2946" s="27">
        <v>13347.6</v>
      </c>
      <c r="I2946">
        <f>YEAR(Table1[[#This Row],[Date]])</f>
        <v>2024</v>
      </c>
      <c r="J2946" t="str">
        <f>"Q" &amp; ROUNDUP(MONTH(Table1[[#This Row],[Date]])/3, 0) &amp; "'" &amp; RIGHT(YEAR(Table1[[#This Row],[Date]]), 2)</f>
        <v>Q1'24</v>
      </c>
      <c r="K2946" t="str">
        <f>VLOOKUP(Table1[[#This Row],[Store ID]],Table3[[Store ID]:[City]],4,FALSE)</f>
        <v>Chicago</v>
      </c>
      <c r="L2946" t="str">
        <f>VLOOKUP(Table1[[#This Row],[Product Code]],Table4[[Product Code]:[Brand]],5,FALSE)</f>
        <v>Bose</v>
      </c>
      <c r="M2946" t="str">
        <f>VLOOKUP(Table1[[#This Row],[Product Code]],Table4[[Product Code]:[Product Category]],3,FALSE)</f>
        <v>Accessories</v>
      </c>
      <c r="N2946" t="str">
        <f>_xlfn.XLOOKUP(Table1[[#This Row],[Product Code]],Table4[Product Code],Table4[Subcategory])</f>
        <v>Keyboards</v>
      </c>
    </row>
    <row r="2947" spans="2:14" x14ac:dyDescent="0.3">
      <c r="B2947" s="26" t="s">
        <v>24</v>
      </c>
      <c r="C2947" s="26" t="str">
        <f>IF(_xlfn.XLOOKUP(TRIM(Table1[[#This Row],[Store ID]]), 'Stores Details'!B2949:B2968, 'Stores Details'!G2949:G2968, "") = "Inactive", "Yes", "No")</f>
        <v>No</v>
      </c>
      <c r="D2947" s="14" t="s">
        <v>55</v>
      </c>
      <c r="E2947" s="51">
        <v>45265</v>
      </c>
      <c r="F2947" s="14">
        <v>38</v>
      </c>
      <c r="G2947" s="17">
        <v>40040.22</v>
      </c>
      <c r="H2947" s="27">
        <v>24797.660000000003</v>
      </c>
      <c r="I2947">
        <f>YEAR(Table1[[#This Row],[Date]])</f>
        <v>2023</v>
      </c>
      <c r="J2947" t="str">
        <f>"Q" &amp; ROUNDUP(MONTH(Table1[[#This Row],[Date]])/3, 0) &amp; "'" &amp; RIGHT(YEAR(Table1[[#This Row],[Date]]), 2)</f>
        <v>Q4'23</v>
      </c>
      <c r="K2947" t="str">
        <f>VLOOKUP(Table1[[#This Row],[Store ID]],Table3[[Store ID]:[City]],4,FALSE)</f>
        <v>Atlanta</v>
      </c>
      <c r="L2947" t="str">
        <f>VLOOKUP(Table1[[#This Row],[Product Code]],Table4[[Product Code]:[Brand]],5,FALSE)</f>
        <v>Sony</v>
      </c>
      <c r="M2947" t="str">
        <f>VLOOKUP(Table1[[#This Row],[Product Code]],Table4[[Product Code]:[Product Category]],3,FALSE)</f>
        <v>Smart Gadgets</v>
      </c>
      <c r="N2947" t="str">
        <f>_xlfn.XLOOKUP(Table1[[#This Row],[Product Code]],Table4[Product Code],Table4[Subcategory])</f>
        <v>Fitness Bands</v>
      </c>
    </row>
    <row r="2948" spans="2:14" x14ac:dyDescent="0.3">
      <c r="B2948" s="26" t="s">
        <v>21</v>
      </c>
      <c r="C2948" s="26" t="str">
        <f>IF(_xlfn.XLOOKUP(TRIM(Table1[[#This Row],[Store ID]]), 'Stores Details'!B2950:B2969, 'Stores Details'!G2950:G2969, "") = "Inactive", "Yes", "No")</f>
        <v>No</v>
      </c>
      <c r="D2948" s="14" t="s">
        <v>75</v>
      </c>
      <c r="E2948" s="51">
        <v>45108</v>
      </c>
      <c r="F2948" s="14">
        <v>4</v>
      </c>
      <c r="G2948" s="17">
        <v>652.20000000000005</v>
      </c>
      <c r="H2948" s="27">
        <v>504.44</v>
      </c>
      <c r="I2948">
        <f>YEAR(Table1[[#This Row],[Date]])</f>
        <v>2023</v>
      </c>
      <c r="J2948" t="str">
        <f>"Q" &amp; ROUNDUP(MONTH(Table1[[#This Row],[Date]])/3, 0) &amp; "'" &amp; RIGHT(YEAR(Table1[[#This Row],[Date]]), 2)</f>
        <v>Q3'23</v>
      </c>
      <c r="K2948" t="str">
        <f>VLOOKUP(Table1[[#This Row],[Store ID]],Table3[[Store ID]:[City]],4,FALSE)</f>
        <v>Raleigh</v>
      </c>
      <c r="L2948" t="str">
        <f>VLOOKUP(Table1[[#This Row],[Product Code]],Table4[[Product Code]:[Brand]],5,FALSE)</f>
        <v>VoltEdge</v>
      </c>
      <c r="M2948" t="str">
        <f>VLOOKUP(Table1[[#This Row],[Product Code]],Table4[[Product Code]:[Product Category]],3,FALSE)</f>
        <v>Accessories</v>
      </c>
      <c r="N2948" t="str">
        <f>_xlfn.XLOOKUP(Table1[[#This Row],[Product Code]],Table4[Product Code],Table4[Subcategory])</f>
        <v>Keyboards</v>
      </c>
    </row>
    <row r="2949" spans="2:14" x14ac:dyDescent="0.3">
      <c r="B2949" s="26" t="s">
        <v>22</v>
      </c>
      <c r="C2949" s="26" t="str">
        <f>IF(_xlfn.XLOOKUP(TRIM(Table1[[#This Row],[Store ID]]), 'Stores Details'!B2951:B2970, 'Stores Details'!G2951:G2970, "") = "Inactive", "Yes", "No")</f>
        <v>No</v>
      </c>
      <c r="D2949" s="14" t="s">
        <v>61</v>
      </c>
      <c r="E2949" s="51">
        <v>45258</v>
      </c>
      <c r="F2949" s="14">
        <v>39</v>
      </c>
      <c r="G2949" s="17">
        <v>13822.380000000001</v>
      </c>
      <c r="H2949" s="27">
        <v>9869.34</v>
      </c>
      <c r="I2949">
        <f>YEAR(Table1[[#This Row],[Date]])</f>
        <v>2023</v>
      </c>
      <c r="J2949" t="str">
        <f>"Q" &amp; ROUNDUP(MONTH(Table1[[#This Row],[Date]])/3, 0) &amp; "'" &amp; RIGHT(YEAR(Table1[[#This Row],[Date]]), 2)</f>
        <v>Q4'23</v>
      </c>
      <c r="K2949" t="str">
        <f>VLOOKUP(Table1[[#This Row],[Store ID]],Table3[[Store ID]:[City]],4,FALSE)</f>
        <v>Detroit</v>
      </c>
      <c r="L2949" t="str">
        <f>VLOOKUP(Table1[[#This Row],[Product Code]],Table4[[Product Code]:[Brand]],5,FALSE)</f>
        <v>VoltEdge</v>
      </c>
      <c r="M2949" t="str">
        <f>VLOOKUP(Table1[[#This Row],[Product Code]],Table4[[Product Code]:[Product Category]],3,FALSE)</f>
        <v>Headphones</v>
      </c>
      <c r="N2949" t="str">
        <f>_xlfn.XLOOKUP(Table1[[#This Row],[Product Code]],Table4[Product Code],Table4[Subcategory])</f>
        <v>Wired Headphones</v>
      </c>
    </row>
    <row r="2950" spans="2:14" x14ac:dyDescent="0.3">
      <c r="B2950" s="26" t="s">
        <v>27</v>
      </c>
      <c r="C2950" s="26" t="str">
        <f>IF(_xlfn.XLOOKUP(TRIM(Table1[[#This Row],[Store ID]]), 'Stores Details'!B2952:B2971, 'Stores Details'!G2952:G2971, "") = "Inactive", "Yes", "No")</f>
        <v>No</v>
      </c>
      <c r="D2950" s="14" t="s">
        <v>64</v>
      </c>
      <c r="E2950" s="51">
        <v>45006</v>
      </c>
      <c r="F2950" s="14">
        <v>31</v>
      </c>
      <c r="G2950" s="17">
        <v>10576.27</v>
      </c>
      <c r="H2950" s="27">
        <v>6307.57</v>
      </c>
      <c r="I2950">
        <f>YEAR(Table1[[#This Row],[Date]])</f>
        <v>2023</v>
      </c>
      <c r="J2950" t="str">
        <f>"Q" &amp; ROUNDUP(MONTH(Table1[[#This Row],[Date]])/3, 0) &amp; "'" &amp; RIGHT(YEAR(Table1[[#This Row],[Date]]), 2)</f>
        <v>Q1'23</v>
      </c>
      <c r="K2950" t="str">
        <f>VLOOKUP(Table1[[#This Row],[Store ID]],Table3[[Store ID]:[City]],4,FALSE)</f>
        <v>New York</v>
      </c>
      <c r="L2950" t="str">
        <f>VLOOKUP(Table1[[#This Row],[Product Code]],Table4[[Product Code]:[Brand]],5,FALSE)</f>
        <v>VoltEdge</v>
      </c>
      <c r="M2950" t="str">
        <f>VLOOKUP(Table1[[#This Row],[Product Code]],Table4[[Product Code]:[Product Category]],3,FALSE)</f>
        <v>Accessories</v>
      </c>
      <c r="N2950" t="str">
        <f>_xlfn.XLOOKUP(Table1[[#This Row],[Product Code]],Table4[Product Code],Table4[Subcategory])</f>
        <v>Keyboards</v>
      </c>
    </row>
    <row r="2951" spans="2:14" x14ac:dyDescent="0.3">
      <c r="B2951" s="26" t="s">
        <v>28</v>
      </c>
      <c r="C2951" s="26" t="str">
        <f>IF(_xlfn.XLOOKUP(TRIM(Table1[[#This Row],[Store ID]]), 'Stores Details'!B2953:B2972, 'Stores Details'!G2953:G2972, "") = "Inactive", "Yes", "No")</f>
        <v>No</v>
      </c>
      <c r="D2951" s="14" t="s">
        <v>39</v>
      </c>
      <c r="E2951" s="51">
        <v>45498</v>
      </c>
      <c r="F2951" s="14">
        <v>7</v>
      </c>
      <c r="G2951" s="17">
        <v>2965.69</v>
      </c>
      <c r="H2951" s="27">
        <v>1932.7000000000003</v>
      </c>
      <c r="I2951">
        <f>YEAR(Table1[[#This Row],[Date]])</f>
        <v>2024</v>
      </c>
      <c r="J2951" t="str">
        <f>"Q" &amp; ROUNDUP(MONTH(Table1[[#This Row],[Date]])/3, 0) &amp; "'" &amp; RIGHT(YEAR(Table1[[#This Row],[Date]]), 2)</f>
        <v>Q3'24</v>
      </c>
      <c r="K2951" t="str">
        <f>VLOOKUP(Table1[[#This Row],[Store ID]],Table3[[Store ID]:[City]],4,FALSE)</f>
        <v>Portland</v>
      </c>
      <c r="L2951" t="str">
        <f>VLOOKUP(Table1[[#This Row],[Product Code]],Table4[[Product Code]:[Brand]],5,FALSE)</f>
        <v>Apple</v>
      </c>
      <c r="M2951" t="str">
        <f>VLOOKUP(Table1[[#This Row],[Product Code]],Table4[[Product Code]:[Product Category]],3,FALSE)</f>
        <v>Laptops</v>
      </c>
      <c r="N2951" t="str">
        <f>_xlfn.XLOOKUP(Table1[[#This Row],[Product Code]],Table4[Product Code],Table4[Subcategory])</f>
        <v>Ultrabooks</v>
      </c>
    </row>
    <row r="2952" spans="2:14" x14ac:dyDescent="0.3">
      <c r="B2952" s="26" t="s">
        <v>23</v>
      </c>
      <c r="C2952" s="26" t="str">
        <f>IF(_xlfn.XLOOKUP(TRIM(Table1[[#This Row],[Store ID]]), 'Stores Details'!B2954:B2973, 'Stores Details'!G2954:G2973, "") = "Inactive", "Yes", "No")</f>
        <v>No</v>
      </c>
      <c r="D2952" s="14" t="s">
        <v>76</v>
      </c>
      <c r="E2952" s="51">
        <v>44941</v>
      </c>
      <c r="F2952" s="14">
        <v>19</v>
      </c>
      <c r="G2952" s="17">
        <v>4340.17</v>
      </c>
      <c r="H2952" s="27">
        <v>3468.64</v>
      </c>
      <c r="I2952">
        <f>YEAR(Table1[[#This Row],[Date]])</f>
        <v>2023</v>
      </c>
      <c r="J2952" t="str">
        <f>"Q" &amp; ROUNDUP(MONTH(Table1[[#This Row],[Date]])/3, 0) &amp; "'" &amp; RIGHT(YEAR(Table1[[#This Row],[Date]]), 2)</f>
        <v>Q1'23</v>
      </c>
      <c r="K2952" t="str">
        <f>VLOOKUP(Table1[[#This Row],[Store ID]],Table3[[Store ID]:[City]],4,FALSE)</f>
        <v>San Francisco</v>
      </c>
      <c r="L2952" t="str">
        <f>VLOOKUP(Table1[[#This Row],[Product Code]],Table4[[Product Code]:[Brand]],5,FALSE)</f>
        <v>ASUS</v>
      </c>
      <c r="M2952" t="str">
        <f>VLOOKUP(Table1[[#This Row],[Product Code]],Table4[[Product Code]:[Product Category]],3,FALSE)</f>
        <v>Laptops</v>
      </c>
      <c r="N2952" t="str">
        <f>_xlfn.XLOOKUP(Table1[[#This Row],[Product Code]],Table4[Product Code],Table4[Subcategory])</f>
        <v>Ultrabooks</v>
      </c>
    </row>
    <row r="2953" spans="2:14" x14ac:dyDescent="0.3">
      <c r="B2953" s="26" t="s">
        <v>20</v>
      </c>
      <c r="C2953" s="26" t="str">
        <f>IF(_xlfn.XLOOKUP(TRIM(Table1[[#This Row],[Store ID]]), 'Stores Details'!B2955:B2974, 'Stores Details'!G2955:G2974, "") = "Inactive", "Yes", "No")</f>
        <v>No</v>
      </c>
      <c r="D2953" s="14" t="s">
        <v>45</v>
      </c>
      <c r="E2953" s="51">
        <v>45491</v>
      </c>
      <c r="F2953" s="14">
        <v>7</v>
      </c>
      <c r="G2953" s="17">
        <v>4702.95</v>
      </c>
      <c r="H2953" s="27">
        <v>3714.13</v>
      </c>
      <c r="I2953">
        <f>YEAR(Table1[[#This Row],[Date]])</f>
        <v>2024</v>
      </c>
      <c r="J2953" t="str">
        <f>"Q" &amp; ROUNDUP(MONTH(Table1[[#This Row],[Date]])/3, 0) &amp; "'" &amp; RIGHT(YEAR(Table1[[#This Row],[Date]]), 2)</f>
        <v>Q3'24</v>
      </c>
      <c r="K2953" t="str">
        <f>VLOOKUP(Table1[[#This Row],[Store ID]],Table3[[Store ID]:[City]],4,FALSE)</f>
        <v>Denver</v>
      </c>
      <c r="L2953" t="str">
        <f>VLOOKUP(Table1[[#This Row],[Product Code]],Table4[[Product Code]:[Brand]],5,FALSE)</f>
        <v>VoltEdge</v>
      </c>
      <c r="M2953" t="str">
        <f>VLOOKUP(Table1[[#This Row],[Product Code]],Table4[[Product Code]:[Product Category]],3,FALSE)</f>
        <v>Accessories</v>
      </c>
      <c r="N2953" t="str">
        <f>_xlfn.XLOOKUP(Table1[[#This Row],[Product Code]],Table4[Product Code],Table4[Subcategory])</f>
        <v>Chargers</v>
      </c>
    </row>
    <row r="2954" spans="2:14" x14ac:dyDescent="0.3">
      <c r="B2954" s="26" t="s">
        <v>23</v>
      </c>
      <c r="C2954" s="26" t="str">
        <f>IF(_xlfn.XLOOKUP(TRIM(Table1[[#This Row],[Store ID]]), 'Stores Details'!B2956:B2975, 'Stores Details'!G2956:G2975, "") = "Inactive", "Yes", "No")</f>
        <v>No</v>
      </c>
      <c r="D2954" s="14" t="s">
        <v>34</v>
      </c>
      <c r="E2954" s="51">
        <v>45518</v>
      </c>
      <c r="F2954" s="14">
        <v>6</v>
      </c>
      <c r="G2954" s="17">
        <v>1938.8999999999999</v>
      </c>
      <c r="H2954" s="27">
        <v>1199.1600000000001</v>
      </c>
      <c r="I2954">
        <f>YEAR(Table1[[#This Row],[Date]])</f>
        <v>2024</v>
      </c>
      <c r="J2954" t="str">
        <f>"Q" &amp; ROUNDUP(MONTH(Table1[[#This Row],[Date]])/3, 0) &amp; "'" &amp; RIGHT(YEAR(Table1[[#This Row],[Date]]), 2)</f>
        <v>Q3'24</v>
      </c>
      <c r="K2954" t="str">
        <f>VLOOKUP(Table1[[#This Row],[Store ID]],Table3[[Store ID]:[City]],4,FALSE)</f>
        <v>San Francisco</v>
      </c>
      <c r="L2954" t="str">
        <f>VLOOKUP(Table1[[#This Row],[Product Code]],Table4[[Product Code]:[Brand]],5,FALSE)</f>
        <v>Samsung</v>
      </c>
      <c r="M2954" t="str">
        <f>VLOOKUP(Table1[[#This Row],[Product Code]],Table4[[Product Code]:[Product Category]],3,FALSE)</f>
        <v>Gaming Consoles</v>
      </c>
      <c r="N2954" t="str">
        <f>_xlfn.XLOOKUP(Table1[[#This Row],[Product Code]],Table4[Product Code],Table4[Subcategory])</f>
        <v>Game Consoles</v>
      </c>
    </row>
    <row r="2955" spans="2:14" x14ac:dyDescent="0.3">
      <c r="B2955" s="26" t="s">
        <v>14</v>
      </c>
      <c r="C2955" s="26" t="str">
        <f>IF(_xlfn.XLOOKUP(TRIM(Table1[[#This Row],[Store ID]]), 'Stores Details'!B2957:B2976, 'Stores Details'!G2957:G2976, "") = "Inactive", "Yes", "No")</f>
        <v>No</v>
      </c>
      <c r="D2955" s="14" t="s">
        <v>44</v>
      </c>
      <c r="E2955" s="51">
        <v>45387</v>
      </c>
      <c r="F2955" s="14">
        <v>4</v>
      </c>
      <c r="G2955" s="17">
        <v>3788.2</v>
      </c>
      <c r="H2955" s="27">
        <v>2669.52</v>
      </c>
      <c r="I2955">
        <f>YEAR(Table1[[#This Row],[Date]])</f>
        <v>2024</v>
      </c>
      <c r="J2955" t="str">
        <f>"Q" &amp; ROUNDUP(MONTH(Table1[[#This Row],[Date]])/3, 0) &amp; "'" &amp; RIGHT(YEAR(Table1[[#This Row],[Date]]), 2)</f>
        <v>Q2'24</v>
      </c>
      <c r="K2955" t="str">
        <f>VLOOKUP(Table1[[#This Row],[Store ID]],Table3[[Store ID]:[City]],4,FALSE)</f>
        <v>Los Angeles</v>
      </c>
      <c r="L2955" t="str">
        <f>VLOOKUP(Table1[[#This Row],[Product Code]],Table4[[Product Code]:[Brand]],5,FALSE)</f>
        <v>Bose</v>
      </c>
      <c r="M2955" t="str">
        <f>VLOOKUP(Table1[[#This Row],[Product Code]],Table4[[Product Code]:[Product Category]],3,FALSE)</f>
        <v>Accessories</v>
      </c>
      <c r="N2955" t="str">
        <f>_xlfn.XLOOKUP(Table1[[#This Row],[Product Code]],Table4[Product Code],Table4[Subcategory])</f>
        <v>Keyboards</v>
      </c>
    </row>
    <row r="2956" spans="2:14" x14ac:dyDescent="0.3">
      <c r="B2956" s="26" t="s">
        <v>27</v>
      </c>
      <c r="C2956" s="26" t="str">
        <f>IF(_xlfn.XLOOKUP(TRIM(Table1[[#This Row],[Store ID]]), 'Stores Details'!B2958:B2977, 'Stores Details'!G2958:G2977, "") = "Inactive", "Yes", "No")</f>
        <v>No</v>
      </c>
      <c r="D2956" s="14" t="s">
        <v>41</v>
      </c>
      <c r="E2956" s="51">
        <v>45599</v>
      </c>
      <c r="F2956" s="14">
        <v>25</v>
      </c>
      <c r="G2956" s="17">
        <v>12017.5</v>
      </c>
      <c r="H2956" s="27">
        <v>7548.5</v>
      </c>
      <c r="I2956">
        <f>YEAR(Table1[[#This Row],[Date]])</f>
        <v>2024</v>
      </c>
      <c r="J2956" t="str">
        <f>"Q" &amp; ROUNDUP(MONTH(Table1[[#This Row],[Date]])/3, 0) &amp; "'" &amp; RIGHT(YEAR(Table1[[#This Row],[Date]]), 2)</f>
        <v>Q4'24</v>
      </c>
      <c r="K2956" t="str">
        <f>VLOOKUP(Table1[[#This Row],[Store ID]],Table3[[Store ID]:[City]],4,FALSE)</f>
        <v>New York</v>
      </c>
      <c r="L2956" t="str">
        <f>VLOOKUP(Table1[[#This Row],[Product Code]],Table4[[Product Code]:[Brand]],5,FALSE)</f>
        <v>VoltEdge</v>
      </c>
      <c r="M2956" t="str">
        <f>VLOOKUP(Table1[[#This Row],[Product Code]],Table4[[Product Code]:[Product Category]],3,FALSE)</f>
        <v>Laptops</v>
      </c>
      <c r="N2956" t="str">
        <f>_xlfn.XLOOKUP(Table1[[#This Row],[Product Code]],Table4[Product Code],Table4[Subcategory])</f>
        <v>Gaming Laptops</v>
      </c>
    </row>
    <row r="2957" spans="2:14" x14ac:dyDescent="0.3">
      <c r="B2957" s="26" t="s">
        <v>14</v>
      </c>
      <c r="C2957" s="26" t="str">
        <f>IF(_xlfn.XLOOKUP(TRIM(Table1[[#This Row],[Store ID]]), 'Stores Details'!B2959:B2978, 'Stores Details'!G2959:G2978, "") = "Inactive", "Yes", "No")</f>
        <v>No</v>
      </c>
      <c r="D2957" s="14" t="s">
        <v>47</v>
      </c>
      <c r="E2957" s="51">
        <v>45521</v>
      </c>
      <c r="F2957" s="14">
        <v>3</v>
      </c>
      <c r="G2957" s="17">
        <v>3993.69</v>
      </c>
      <c r="H2957" s="27">
        <v>2492.13</v>
      </c>
      <c r="I2957">
        <f>YEAR(Table1[[#This Row],[Date]])</f>
        <v>2024</v>
      </c>
      <c r="J2957" t="str">
        <f>"Q" &amp; ROUNDUP(MONTH(Table1[[#This Row],[Date]])/3, 0) &amp; "'" &amp; RIGHT(YEAR(Table1[[#This Row],[Date]]), 2)</f>
        <v>Q3'24</v>
      </c>
      <c r="K2957" t="str">
        <f>VLOOKUP(Table1[[#This Row],[Store ID]],Table3[[Store ID]:[City]],4,FALSE)</f>
        <v>Los Angeles</v>
      </c>
      <c r="L2957" t="str">
        <f>VLOOKUP(Table1[[#This Row],[Product Code]],Table4[[Product Code]:[Brand]],5,FALSE)</f>
        <v>Sony</v>
      </c>
      <c r="M2957" t="str">
        <f>VLOOKUP(Table1[[#This Row],[Product Code]],Table4[[Product Code]:[Product Category]],3,FALSE)</f>
        <v>Accessories</v>
      </c>
      <c r="N2957" t="str">
        <f>_xlfn.XLOOKUP(Table1[[#This Row],[Product Code]],Table4[Product Code],Table4[Subcategory])</f>
        <v>Keyboards</v>
      </c>
    </row>
    <row r="2958" spans="2:14" x14ac:dyDescent="0.3">
      <c r="B2958" s="26" t="s">
        <v>28</v>
      </c>
      <c r="C2958" s="26" t="str">
        <f>IF(_xlfn.XLOOKUP(TRIM(Table1[[#This Row],[Store ID]]), 'Stores Details'!B2960:B2979, 'Stores Details'!G2960:G2979, "") = "Inactive", "Yes", "No")</f>
        <v>No</v>
      </c>
      <c r="D2958" s="14" t="s">
        <v>65</v>
      </c>
      <c r="E2958" s="51">
        <v>45066</v>
      </c>
      <c r="F2958" s="14">
        <v>6</v>
      </c>
      <c r="G2958" s="17">
        <v>8671.7999999999993</v>
      </c>
      <c r="H2958" s="27">
        <v>5821.62</v>
      </c>
      <c r="I2958">
        <f>YEAR(Table1[[#This Row],[Date]])</f>
        <v>2023</v>
      </c>
      <c r="J2958" t="str">
        <f>"Q" &amp; ROUNDUP(MONTH(Table1[[#This Row],[Date]])/3, 0) &amp; "'" &amp; RIGHT(YEAR(Table1[[#This Row],[Date]]), 2)</f>
        <v>Q2'23</v>
      </c>
      <c r="K2958" t="str">
        <f>VLOOKUP(Table1[[#This Row],[Store ID]],Table3[[Store ID]:[City]],4,FALSE)</f>
        <v>Portland</v>
      </c>
      <c r="L2958" t="str">
        <f>VLOOKUP(Table1[[#This Row],[Product Code]],Table4[[Product Code]:[Brand]],5,FALSE)</f>
        <v>VoltEdge</v>
      </c>
      <c r="M2958" t="str">
        <f>VLOOKUP(Table1[[#This Row],[Product Code]],Table4[[Product Code]:[Product Category]],3,FALSE)</f>
        <v>Smart Gadgets</v>
      </c>
      <c r="N2958" t="str">
        <f>_xlfn.XLOOKUP(Table1[[#This Row],[Product Code]],Table4[Product Code],Table4[Subcategory])</f>
        <v>Smartwatches</v>
      </c>
    </row>
    <row r="2959" spans="2:14" x14ac:dyDescent="0.3">
      <c r="B2959" s="26" t="s">
        <v>22</v>
      </c>
      <c r="C2959" s="26" t="str">
        <f>IF(_xlfn.XLOOKUP(TRIM(Table1[[#This Row],[Store ID]]), 'Stores Details'!B2961:B2980, 'Stores Details'!G2961:G2980, "") = "Inactive", "Yes", "No")</f>
        <v>No</v>
      </c>
      <c r="D2959" s="14" t="s">
        <v>45</v>
      </c>
      <c r="E2959" s="51">
        <v>45439</v>
      </c>
      <c r="F2959" s="14">
        <v>20</v>
      </c>
      <c r="G2959" s="17">
        <v>13437</v>
      </c>
      <c r="H2959" s="27">
        <v>10611.800000000001</v>
      </c>
      <c r="I2959">
        <f>YEAR(Table1[[#This Row],[Date]])</f>
        <v>2024</v>
      </c>
      <c r="J2959" t="str">
        <f>"Q" &amp; ROUNDUP(MONTH(Table1[[#This Row],[Date]])/3, 0) &amp; "'" &amp; RIGHT(YEAR(Table1[[#This Row],[Date]]), 2)</f>
        <v>Q2'24</v>
      </c>
      <c r="K2959" t="str">
        <f>VLOOKUP(Table1[[#This Row],[Store ID]],Table3[[Store ID]:[City]],4,FALSE)</f>
        <v>Detroit</v>
      </c>
      <c r="L2959" t="str">
        <f>VLOOKUP(Table1[[#This Row],[Product Code]],Table4[[Product Code]:[Brand]],5,FALSE)</f>
        <v>VoltEdge</v>
      </c>
      <c r="M2959" t="str">
        <f>VLOOKUP(Table1[[#This Row],[Product Code]],Table4[[Product Code]:[Product Category]],3,FALSE)</f>
        <v>Accessories</v>
      </c>
      <c r="N2959" t="str">
        <f>_xlfn.XLOOKUP(Table1[[#This Row],[Product Code]],Table4[Product Code],Table4[Subcategory])</f>
        <v>Chargers</v>
      </c>
    </row>
    <row r="2960" spans="2:14" x14ac:dyDescent="0.3">
      <c r="B2960" s="26" t="s">
        <v>25</v>
      </c>
      <c r="C2960" s="26" t="str">
        <f>IF(_xlfn.XLOOKUP(TRIM(Table1[[#This Row],[Store ID]]), 'Stores Details'!B2962:B2981, 'Stores Details'!G2962:G2981, "") = "Inactive", "Yes", "No")</f>
        <v>No</v>
      </c>
      <c r="D2960" s="14" t="s">
        <v>67</v>
      </c>
      <c r="E2960" s="51">
        <v>45207</v>
      </c>
      <c r="F2960" s="14">
        <v>22</v>
      </c>
      <c r="G2960" s="17">
        <v>23176.560000000001</v>
      </c>
      <c r="H2960" s="27">
        <v>13777.72</v>
      </c>
      <c r="I2960">
        <f>YEAR(Table1[[#This Row],[Date]])</f>
        <v>2023</v>
      </c>
      <c r="J2960" t="str">
        <f>"Q" &amp; ROUNDUP(MONTH(Table1[[#This Row],[Date]])/3, 0) &amp; "'" &amp; RIGHT(YEAR(Table1[[#This Row],[Date]]), 2)</f>
        <v>Q4'23</v>
      </c>
      <c r="K2960" t="str">
        <f>VLOOKUP(Table1[[#This Row],[Store ID]],Table3[[Store ID]:[City]],4,FALSE)</f>
        <v>Dallas</v>
      </c>
      <c r="L2960" t="str">
        <f>VLOOKUP(Table1[[#This Row],[Product Code]],Table4[[Product Code]:[Brand]],5,FALSE)</f>
        <v>VoltEdge</v>
      </c>
      <c r="M2960" t="str">
        <f>VLOOKUP(Table1[[#This Row],[Product Code]],Table4[[Product Code]:[Product Category]],3,FALSE)</f>
        <v>Accessories</v>
      </c>
      <c r="N2960" t="str">
        <f>_xlfn.XLOOKUP(Table1[[#This Row],[Product Code]],Table4[Product Code],Table4[Subcategory])</f>
        <v>Keyboards</v>
      </c>
    </row>
    <row r="2961" spans="2:14" x14ac:dyDescent="0.3">
      <c r="B2961" s="26" t="s">
        <v>16</v>
      </c>
      <c r="C2961" s="26" t="str">
        <f>IF(_xlfn.XLOOKUP(TRIM(Table1[[#This Row],[Store ID]]), 'Stores Details'!B2963:B2982, 'Stores Details'!G2963:G2982, "") = "Inactive", "Yes", "No")</f>
        <v>No</v>
      </c>
      <c r="D2961" s="14" t="s">
        <v>70</v>
      </c>
      <c r="E2961" s="51">
        <v>45234</v>
      </c>
      <c r="F2961" s="14">
        <v>37</v>
      </c>
      <c r="G2961" s="17">
        <v>20104.32</v>
      </c>
      <c r="H2961" s="27">
        <v>14303.46</v>
      </c>
      <c r="I2961">
        <f>YEAR(Table1[[#This Row],[Date]])</f>
        <v>2023</v>
      </c>
      <c r="J2961" t="str">
        <f>"Q" &amp; ROUNDUP(MONTH(Table1[[#This Row],[Date]])/3, 0) &amp; "'" &amp; RIGHT(YEAR(Table1[[#This Row],[Date]]), 2)</f>
        <v>Q4'23</v>
      </c>
      <c r="K2961" t="str">
        <f>VLOOKUP(Table1[[#This Row],[Store ID]],Table3[[Store ID]:[City]],4,FALSE)</f>
        <v>Chicago</v>
      </c>
      <c r="L2961" t="str">
        <f>VLOOKUP(Table1[[#This Row],[Product Code]],Table4[[Product Code]:[Brand]],5,FALSE)</f>
        <v>VoltEdge</v>
      </c>
      <c r="M2961" t="str">
        <f>VLOOKUP(Table1[[#This Row],[Product Code]],Table4[[Product Code]:[Product Category]],3,FALSE)</f>
        <v>Headphones</v>
      </c>
      <c r="N2961" t="str">
        <f>_xlfn.XLOOKUP(Table1[[#This Row],[Product Code]],Table4[Product Code],Table4[Subcategory])</f>
        <v>Wireless Headphones</v>
      </c>
    </row>
    <row r="2962" spans="2:14" x14ac:dyDescent="0.3">
      <c r="B2962" s="26" t="s">
        <v>26</v>
      </c>
      <c r="C2962" s="26" t="str">
        <f>IF(_xlfn.XLOOKUP(TRIM(Table1[[#This Row],[Store ID]]), 'Stores Details'!B2964:B2983, 'Stores Details'!G2964:G2983, "") = "Inactive", "Yes", "No")</f>
        <v>No</v>
      </c>
      <c r="D2962" s="14" t="s">
        <v>50</v>
      </c>
      <c r="E2962" s="51">
        <v>45241</v>
      </c>
      <c r="F2962" s="14">
        <v>38</v>
      </c>
      <c r="G2962" s="17">
        <v>45520.960000000006</v>
      </c>
      <c r="H2962" s="27">
        <v>33536.9</v>
      </c>
      <c r="I2962">
        <f>YEAR(Table1[[#This Row],[Date]])</f>
        <v>2023</v>
      </c>
      <c r="J2962" t="str">
        <f>"Q" &amp; ROUNDUP(MONTH(Table1[[#This Row],[Date]])/3, 0) &amp; "'" &amp; RIGHT(YEAR(Table1[[#This Row],[Date]]), 2)</f>
        <v>Q4'23</v>
      </c>
      <c r="K2962" t="str">
        <f>VLOOKUP(Table1[[#This Row],[Store ID]],Table3[[Store ID]:[City]],4,FALSE)</f>
        <v>Philadelphia</v>
      </c>
      <c r="L2962" t="str">
        <f>VLOOKUP(Table1[[#This Row],[Product Code]],Table4[[Product Code]:[Brand]],5,FALSE)</f>
        <v>VoltEdge</v>
      </c>
      <c r="M2962" t="str">
        <f>VLOOKUP(Table1[[#This Row],[Product Code]],Table4[[Product Code]:[Product Category]],3,FALSE)</f>
        <v>Smart Gadgets</v>
      </c>
      <c r="N2962" t="str">
        <f>_xlfn.XLOOKUP(Table1[[#This Row],[Product Code]],Table4[Product Code],Table4[Subcategory])</f>
        <v>Fitness Bands</v>
      </c>
    </row>
    <row r="2963" spans="2:14" x14ac:dyDescent="0.3">
      <c r="B2963" s="26" t="s">
        <v>16</v>
      </c>
      <c r="C2963" s="26" t="str">
        <f>IF(_xlfn.XLOOKUP(TRIM(Table1[[#This Row],[Store ID]]), 'Stores Details'!B2965:B2984, 'Stores Details'!G2965:G2984, "") = "Inactive", "Yes", "No")</f>
        <v>No</v>
      </c>
      <c r="D2963" s="14" t="s">
        <v>57</v>
      </c>
      <c r="E2963" s="51">
        <v>45250</v>
      </c>
      <c r="F2963" s="14">
        <v>35</v>
      </c>
      <c r="G2963" s="17">
        <v>30922.15</v>
      </c>
      <c r="H2963" s="27">
        <v>21563.15</v>
      </c>
      <c r="I2963">
        <f>YEAR(Table1[[#This Row],[Date]])</f>
        <v>2023</v>
      </c>
      <c r="J2963" t="str">
        <f>"Q" &amp; ROUNDUP(MONTH(Table1[[#This Row],[Date]])/3, 0) &amp; "'" &amp; RIGHT(YEAR(Table1[[#This Row],[Date]]), 2)</f>
        <v>Q4'23</v>
      </c>
      <c r="K2963" t="str">
        <f>VLOOKUP(Table1[[#This Row],[Store ID]],Table3[[Store ID]:[City]],4,FALSE)</f>
        <v>Chicago</v>
      </c>
      <c r="L2963" t="str">
        <f>VLOOKUP(Table1[[#This Row],[Product Code]],Table4[[Product Code]:[Brand]],5,FALSE)</f>
        <v>Bose</v>
      </c>
      <c r="M2963" t="str">
        <f>VLOOKUP(Table1[[#This Row],[Product Code]],Table4[[Product Code]:[Product Category]],3,FALSE)</f>
        <v>Headphones</v>
      </c>
      <c r="N2963" t="str">
        <f>_xlfn.XLOOKUP(Table1[[#This Row],[Product Code]],Table4[Product Code],Table4[Subcategory])</f>
        <v>Noise-Canceling Over-Ear</v>
      </c>
    </row>
    <row r="2964" spans="2:14" x14ac:dyDescent="0.3">
      <c r="B2964" s="26" t="s">
        <v>18</v>
      </c>
      <c r="C2964" s="26" t="str">
        <f>IF(_xlfn.XLOOKUP(TRIM(Table1[[#This Row],[Store ID]]), 'Stores Details'!B2966:B2985, 'Stores Details'!G2966:G2985, "") = "Inactive", "Yes", "No")</f>
        <v>No</v>
      </c>
      <c r="D2964" s="14" t="s">
        <v>56</v>
      </c>
      <c r="E2964" s="51">
        <v>44961</v>
      </c>
      <c r="F2964" s="14">
        <v>31</v>
      </c>
      <c r="G2964" s="17">
        <v>11859.98</v>
      </c>
      <c r="H2964" s="27">
        <v>9372.23</v>
      </c>
      <c r="I2964">
        <f>YEAR(Table1[[#This Row],[Date]])</f>
        <v>2023</v>
      </c>
      <c r="J2964" t="str">
        <f>"Q" &amp; ROUNDUP(MONTH(Table1[[#This Row],[Date]])/3, 0) &amp; "'" &amp; RIGHT(YEAR(Table1[[#This Row],[Date]]), 2)</f>
        <v>Q1'23</v>
      </c>
      <c r="K2964" t="str">
        <f>VLOOKUP(Table1[[#This Row],[Store ID]],Table3[[Store ID]:[City]],4,FALSE)</f>
        <v>Minneapolis</v>
      </c>
      <c r="L2964" t="str">
        <f>VLOOKUP(Table1[[#This Row],[Product Code]],Table4[[Product Code]:[Brand]],5,FALSE)</f>
        <v>Samsung</v>
      </c>
      <c r="M2964" t="str">
        <f>VLOOKUP(Table1[[#This Row],[Product Code]],Table4[[Product Code]:[Product Category]],3,FALSE)</f>
        <v>Gaming Consoles</v>
      </c>
      <c r="N2964" t="str">
        <f>_xlfn.XLOOKUP(Table1[[#This Row],[Product Code]],Table4[Product Code],Table4[Subcategory])</f>
        <v>VR Headsets</v>
      </c>
    </row>
    <row r="2965" spans="2:14" x14ac:dyDescent="0.3">
      <c r="B2965" s="26" t="s">
        <v>30</v>
      </c>
      <c r="C2965" s="26" t="str">
        <f>IF(_xlfn.XLOOKUP(TRIM(Table1[[#This Row],[Store ID]]), 'Stores Details'!B2967:B2986, 'Stores Details'!G2967:G2986, "") = "Inactive", "Yes", "No")</f>
        <v>No</v>
      </c>
      <c r="D2965" s="14" t="s">
        <v>63</v>
      </c>
      <c r="E2965" s="51">
        <v>45014</v>
      </c>
      <c r="F2965" s="14">
        <v>6</v>
      </c>
      <c r="G2965" s="17">
        <v>1991.28</v>
      </c>
      <c r="H2965" s="27">
        <v>1186.26</v>
      </c>
      <c r="I2965">
        <f>YEAR(Table1[[#This Row],[Date]])</f>
        <v>2023</v>
      </c>
      <c r="J2965" t="str">
        <f>"Q" &amp; ROUNDUP(MONTH(Table1[[#This Row],[Date]])/3, 0) &amp; "'" &amp; RIGHT(YEAR(Table1[[#This Row],[Date]]), 2)</f>
        <v>Q1'23</v>
      </c>
      <c r="K2965" t="str">
        <f>VLOOKUP(Table1[[#This Row],[Store ID]],Table3[[Store ID]:[City]],4,FALSE)</f>
        <v>Nashville</v>
      </c>
      <c r="L2965" t="str">
        <f>VLOOKUP(Table1[[#This Row],[Product Code]],Table4[[Product Code]:[Brand]],5,FALSE)</f>
        <v>Samsung</v>
      </c>
      <c r="M2965" t="str">
        <f>VLOOKUP(Table1[[#This Row],[Product Code]],Table4[[Product Code]:[Product Category]],3,FALSE)</f>
        <v>Laptops</v>
      </c>
      <c r="N2965" t="str">
        <f>_xlfn.XLOOKUP(Table1[[#This Row],[Product Code]],Table4[Product Code],Table4[Subcategory])</f>
        <v>Gaming Laptops</v>
      </c>
    </row>
    <row r="2966" spans="2:14" x14ac:dyDescent="0.3">
      <c r="B2966" s="26" t="s">
        <v>25</v>
      </c>
      <c r="C2966" s="26" t="str">
        <f>IF(_xlfn.XLOOKUP(TRIM(Table1[[#This Row],[Store ID]]), 'Stores Details'!B2968:B2987, 'Stores Details'!G2968:G2987, "") = "Inactive", "Yes", "No")</f>
        <v>No</v>
      </c>
      <c r="D2966" s="14" t="s">
        <v>75</v>
      </c>
      <c r="E2966" s="51">
        <v>45276</v>
      </c>
      <c r="F2966" s="14">
        <v>34</v>
      </c>
      <c r="G2966" s="17">
        <v>5543.7000000000007</v>
      </c>
      <c r="H2966" s="27">
        <v>4287.74</v>
      </c>
      <c r="I2966">
        <f>YEAR(Table1[[#This Row],[Date]])</f>
        <v>2023</v>
      </c>
      <c r="J2966" t="str">
        <f>"Q" &amp; ROUNDUP(MONTH(Table1[[#This Row],[Date]])/3, 0) &amp; "'" &amp; RIGHT(YEAR(Table1[[#This Row],[Date]]), 2)</f>
        <v>Q4'23</v>
      </c>
      <c r="K2966" t="str">
        <f>VLOOKUP(Table1[[#This Row],[Store ID]],Table3[[Store ID]:[City]],4,FALSE)</f>
        <v>Dallas</v>
      </c>
      <c r="L2966" t="str">
        <f>VLOOKUP(Table1[[#This Row],[Product Code]],Table4[[Product Code]:[Brand]],5,FALSE)</f>
        <v>VoltEdge</v>
      </c>
      <c r="M2966" t="str">
        <f>VLOOKUP(Table1[[#This Row],[Product Code]],Table4[[Product Code]:[Product Category]],3,FALSE)</f>
        <v>Accessories</v>
      </c>
      <c r="N2966" t="str">
        <f>_xlfn.XLOOKUP(Table1[[#This Row],[Product Code]],Table4[Product Code],Table4[Subcategory])</f>
        <v>Keyboards</v>
      </c>
    </row>
    <row r="2967" spans="2:14" x14ac:dyDescent="0.3">
      <c r="B2967" s="26" t="s">
        <v>21</v>
      </c>
      <c r="C2967" s="26" t="str">
        <f>IF(_xlfn.XLOOKUP(TRIM(Table1[[#This Row],[Store ID]]), 'Stores Details'!B2969:B2988, 'Stores Details'!G2969:G2988, "") = "Inactive", "Yes", "No")</f>
        <v>No</v>
      </c>
      <c r="D2967" s="14" t="s">
        <v>57</v>
      </c>
      <c r="E2967" s="51">
        <v>44993</v>
      </c>
      <c r="F2967" s="14">
        <v>14</v>
      </c>
      <c r="G2967" s="17">
        <v>12368.86</v>
      </c>
      <c r="H2967" s="27">
        <v>8625.26</v>
      </c>
      <c r="I2967">
        <f>YEAR(Table1[[#This Row],[Date]])</f>
        <v>2023</v>
      </c>
      <c r="J2967" t="str">
        <f>"Q" &amp; ROUNDUP(MONTH(Table1[[#This Row],[Date]])/3, 0) &amp; "'" &amp; RIGHT(YEAR(Table1[[#This Row],[Date]]), 2)</f>
        <v>Q1'23</v>
      </c>
      <c r="K2967" t="str">
        <f>VLOOKUP(Table1[[#This Row],[Store ID]],Table3[[Store ID]:[City]],4,FALSE)</f>
        <v>Raleigh</v>
      </c>
      <c r="L2967" t="str">
        <f>VLOOKUP(Table1[[#This Row],[Product Code]],Table4[[Product Code]:[Brand]],5,FALSE)</f>
        <v>Bose</v>
      </c>
      <c r="M2967" t="str">
        <f>VLOOKUP(Table1[[#This Row],[Product Code]],Table4[[Product Code]:[Product Category]],3,FALSE)</f>
        <v>Headphones</v>
      </c>
      <c r="N2967" t="str">
        <f>_xlfn.XLOOKUP(Table1[[#This Row],[Product Code]],Table4[Product Code],Table4[Subcategory])</f>
        <v>Noise-Canceling Over-Ear</v>
      </c>
    </row>
    <row r="2968" spans="2:14" x14ac:dyDescent="0.3">
      <c r="B2968" s="26" t="s">
        <v>28</v>
      </c>
      <c r="C2968" s="26" t="str">
        <f>IF(_xlfn.XLOOKUP(TRIM(Table1[[#This Row],[Store ID]]), 'Stores Details'!B2970:B2989, 'Stores Details'!G2970:G2989, "") = "Inactive", "Yes", "No")</f>
        <v>No</v>
      </c>
      <c r="D2968" s="14" t="s">
        <v>32</v>
      </c>
      <c r="E2968" s="51">
        <v>45427</v>
      </c>
      <c r="F2968" s="14">
        <v>16</v>
      </c>
      <c r="G2968" s="17">
        <v>2927.68</v>
      </c>
      <c r="H2968" s="27">
        <v>2224.16</v>
      </c>
      <c r="I2968">
        <f>YEAR(Table1[[#This Row],[Date]])</f>
        <v>2024</v>
      </c>
      <c r="J2968" t="str">
        <f>"Q" &amp; ROUNDUP(MONTH(Table1[[#This Row],[Date]])/3, 0) &amp; "'" &amp; RIGHT(YEAR(Table1[[#This Row],[Date]]), 2)</f>
        <v>Q2'24</v>
      </c>
      <c r="K2968" t="str">
        <f>VLOOKUP(Table1[[#This Row],[Store ID]],Table3[[Store ID]:[City]],4,FALSE)</f>
        <v>Portland</v>
      </c>
      <c r="L2968" t="str">
        <f>VLOOKUP(Table1[[#This Row],[Product Code]],Table4[[Product Code]:[Brand]],5,FALSE)</f>
        <v>Sony</v>
      </c>
      <c r="M2968" t="str">
        <f>VLOOKUP(Table1[[#This Row],[Product Code]],Table4[[Product Code]:[Product Category]],3,FALSE)</f>
        <v>Accessories</v>
      </c>
      <c r="N2968" t="str">
        <f>_xlfn.XLOOKUP(Table1[[#This Row],[Product Code]],Table4[Product Code],Table4[Subcategory])</f>
        <v>Chargers</v>
      </c>
    </row>
    <row r="2969" spans="2:14" x14ac:dyDescent="0.3">
      <c r="B2969" s="26" t="s">
        <v>14</v>
      </c>
      <c r="C2969" s="26" t="str">
        <f>IF(_xlfn.XLOOKUP(TRIM(Table1[[#This Row],[Store ID]]), 'Stores Details'!B2971:B2990, 'Stores Details'!G2971:G2990, "") = "Inactive", "Yes", "No")</f>
        <v>No</v>
      </c>
      <c r="D2969" s="14" t="s">
        <v>39</v>
      </c>
      <c r="E2969" s="51">
        <v>45590</v>
      </c>
      <c r="F2969" s="14">
        <v>28</v>
      </c>
      <c r="G2969" s="17">
        <v>11862.76</v>
      </c>
      <c r="H2969" s="27">
        <v>7730.8000000000011</v>
      </c>
      <c r="I2969">
        <f>YEAR(Table1[[#This Row],[Date]])</f>
        <v>2024</v>
      </c>
      <c r="J2969" t="str">
        <f>"Q" &amp; ROUNDUP(MONTH(Table1[[#This Row],[Date]])/3, 0) &amp; "'" &amp; RIGHT(YEAR(Table1[[#This Row],[Date]]), 2)</f>
        <v>Q4'24</v>
      </c>
      <c r="K2969" t="str">
        <f>VLOOKUP(Table1[[#This Row],[Store ID]],Table3[[Store ID]:[City]],4,FALSE)</f>
        <v>Los Angeles</v>
      </c>
      <c r="L2969" t="str">
        <f>VLOOKUP(Table1[[#This Row],[Product Code]],Table4[[Product Code]:[Brand]],5,FALSE)</f>
        <v>Apple</v>
      </c>
      <c r="M2969" t="str">
        <f>VLOOKUP(Table1[[#This Row],[Product Code]],Table4[[Product Code]:[Product Category]],3,FALSE)</f>
        <v>Laptops</v>
      </c>
      <c r="N2969" t="str">
        <f>_xlfn.XLOOKUP(Table1[[#This Row],[Product Code]],Table4[Product Code],Table4[Subcategory])</f>
        <v>Ultrabooks</v>
      </c>
    </row>
    <row r="2970" spans="2:14" x14ac:dyDescent="0.3">
      <c r="B2970" s="26" t="s">
        <v>14</v>
      </c>
      <c r="C2970" s="26" t="str">
        <f>IF(_xlfn.XLOOKUP(TRIM(Table1[[#This Row],[Store ID]]), 'Stores Details'!B2972:B2991, 'Stores Details'!G2972:G2991, "") = "Inactive", "Yes", "No")</f>
        <v>No</v>
      </c>
      <c r="D2970" s="14" t="s">
        <v>35</v>
      </c>
      <c r="E2970" s="51">
        <v>45503</v>
      </c>
      <c r="F2970" s="14">
        <v>18</v>
      </c>
      <c r="G2970" s="17">
        <v>7184.88</v>
      </c>
      <c r="H2970" s="27">
        <v>5429.5199999999995</v>
      </c>
      <c r="I2970">
        <f>YEAR(Table1[[#This Row],[Date]])</f>
        <v>2024</v>
      </c>
      <c r="J2970" t="str">
        <f>"Q" &amp; ROUNDUP(MONTH(Table1[[#This Row],[Date]])/3, 0) &amp; "'" &amp; RIGHT(YEAR(Table1[[#This Row],[Date]]), 2)</f>
        <v>Q3'24</v>
      </c>
      <c r="K2970" t="str">
        <f>VLOOKUP(Table1[[#This Row],[Store ID]],Table3[[Store ID]:[City]],4,FALSE)</f>
        <v>Los Angeles</v>
      </c>
      <c r="L2970" t="str">
        <f>VLOOKUP(Table1[[#This Row],[Product Code]],Table4[[Product Code]:[Brand]],5,FALSE)</f>
        <v>Dell</v>
      </c>
      <c r="M2970" t="str">
        <f>VLOOKUP(Table1[[#This Row],[Product Code]],Table4[[Product Code]:[Product Category]],3,FALSE)</f>
        <v>Smart Gadgets</v>
      </c>
      <c r="N2970" t="str">
        <f>_xlfn.XLOOKUP(Table1[[#This Row],[Product Code]],Table4[Product Code],Table4[Subcategory])</f>
        <v>Streaming Devices</v>
      </c>
    </row>
    <row r="2971" spans="2:14" x14ac:dyDescent="0.3">
      <c r="B2971" s="26" t="s">
        <v>28</v>
      </c>
      <c r="C2971" s="26" t="str">
        <f>IF(_xlfn.XLOOKUP(TRIM(Table1[[#This Row],[Store ID]]), 'Stores Details'!B2973:B2992, 'Stores Details'!G2973:G2992, "") = "Inactive", "Yes", "No")</f>
        <v>No</v>
      </c>
      <c r="D2971" s="14" t="s">
        <v>70</v>
      </c>
      <c r="E2971" s="51">
        <v>45137</v>
      </c>
      <c r="F2971" s="14">
        <v>9</v>
      </c>
      <c r="G2971" s="17">
        <v>4890.24</v>
      </c>
      <c r="H2971" s="27">
        <v>3479.22</v>
      </c>
      <c r="I2971">
        <f>YEAR(Table1[[#This Row],[Date]])</f>
        <v>2023</v>
      </c>
      <c r="J2971" t="str">
        <f>"Q" &amp; ROUNDUP(MONTH(Table1[[#This Row],[Date]])/3, 0) &amp; "'" &amp; RIGHT(YEAR(Table1[[#This Row],[Date]]), 2)</f>
        <v>Q3'23</v>
      </c>
      <c r="K2971" t="str">
        <f>VLOOKUP(Table1[[#This Row],[Store ID]],Table3[[Store ID]:[City]],4,FALSE)</f>
        <v>Portland</v>
      </c>
      <c r="L2971" t="str">
        <f>VLOOKUP(Table1[[#This Row],[Product Code]],Table4[[Product Code]:[Brand]],5,FALSE)</f>
        <v>VoltEdge</v>
      </c>
      <c r="M2971" t="str">
        <f>VLOOKUP(Table1[[#This Row],[Product Code]],Table4[[Product Code]:[Product Category]],3,FALSE)</f>
        <v>Headphones</v>
      </c>
      <c r="N2971" t="str">
        <f>_xlfn.XLOOKUP(Table1[[#This Row],[Product Code]],Table4[Product Code],Table4[Subcategory])</f>
        <v>Wireless Headphones</v>
      </c>
    </row>
    <row r="2972" spans="2:14" x14ac:dyDescent="0.3">
      <c r="B2972" s="26" t="s">
        <v>19</v>
      </c>
      <c r="C2972" s="26" t="str">
        <f>IF(_xlfn.XLOOKUP(TRIM(Table1[[#This Row],[Store ID]]), 'Stores Details'!B2974:B2993, 'Stores Details'!G2974:G2993, "") = "Inactive", "Yes", "No")</f>
        <v>No</v>
      </c>
      <c r="D2972" s="14" t="s">
        <v>36</v>
      </c>
      <c r="E2972" s="51">
        <v>45409</v>
      </c>
      <c r="F2972" s="14">
        <v>15</v>
      </c>
      <c r="G2972" s="17">
        <v>10949.7</v>
      </c>
      <c r="H2972" s="27">
        <v>8834.85</v>
      </c>
      <c r="I2972">
        <f>YEAR(Table1[[#This Row],[Date]])</f>
        <v>2024</v>
      </c>
      <c r="J2972" t="str">
        <f>"Q" &amp; ROUNDUP(MONTH(Table1[[#This Row],[Date]])/3, 0) &amp; "'" &amp; RIGHT(YEAR(Table1[[#This Row],[Date]]), 2)</f>
        <v>Q2'24</v>
      </c>
      <c r="K2972" t="str">
        <f>VLOOKUP(Table1[[#This Row],[Store ID]],Table3[[Store ID]:[City]],4,FALSE)</f>
        <v>Honolulu</v>
      </c>
      <c r="L2972" t="str">
        <f>VLOOKUP(Table1[[#This Row],[Product Code]],Table4[[Product Code]:[Brand]],5,FALSE)</f>
        <v>VoltEdge</v>
      </c>
      <c r="M2972" t="str">
        <f>VLOOKUP(Table1[[#This Row],[Product Code]],Table4[[Product Code]:[Product Category]],3,FALSE)</f>
        <v>Gaming Consoles</v>
      </c>
      <c r="N2972" t="str">
        <f>_xlfn.XLOOKUP(Table1[[#This Row],[Product Code]],Table4[Product Code],Table4[Subcategory])</f>
        <v>VR Headsets</v>
      </c>
    </row>
    <row r="2973" spans="2:14" x14ac:dyDescent="0.3">
      <c r="B2973" s="26" t="s">
        <v>17</v>
      </c>
      <c r="C2973" s="26" t="str">
        <f>IF(_xlfn.XLOOKUP(TRIM(Table1[[#This Row],[Store ID]]), 'Stores Details'!B2975:B2994, 'Stores Details'!G2975:G2994, "") = "Inactive", "Yes", "No")</f>
        <v>No</v>
      </c>
      <c r="D2973" s="14" t="s">
        <v>48</v>
      </c>
      <c r="E2973" s="51">
        <v>45387</v>
      </c>
      <c r="F2973" s="14">
        <v>6</v>
      </c>
      <c r="G2973" s="17">
        <v>4839.96</v>
      </c>
      <c r="H2973" s="27">
        <v>2886.2400000000002</v>
      </c>
      <c r="I2973">
        <f>YEAR(Table1[[#This Row],[Date]])</f>
        <v>2024</v>
      </c>
      <c r="J2973" t="str">
        <f>"Q" &amp; ROUNDUP(MONTH(Table1[[#This Row],[Date]])/3, 0) &amp; "'" &amp; RIGHT(YEAR(Table1[[#This Row],[Date]]), 2)</f>
        <v>Q2'24</v>
      </c>
      <c r="K2973" t="str">
        <f>VLOOKUP(Table1[[#This Row],[Store ID]],Table3[[Store ID]:[City]],4,FALSE)</f>
        <v>Richmond</v>
      </c>
      <c r="L2973" t="str">
        <f>VLOOKUP(Table1[[#This Row],[Product Code]],Table4[[Product Code]:[Brand]],5,FALSE)</f>
        <v>VoltEdge</v>
      </c>
      <c r="M2973" t="str">
        <f>VLOOKUP(Table1[[#This Row],[Product Code]],Table4[[Product Code]:[Product Category]],3,FALSE)</f>
        <v>Gaming Consoles</v>
      </c>
      <c r="N2973" t="str">
        <f>_xlfn.XLOOKUP(Table1[[#This Row],[Product Code]],Table4[Product Code],Table4[Subcategory])</f>
        <v>Game Consoles</v>
      </c>
    </row>
    <row r="2974" spans="2:14" x14ac:dyDescent="0.3">
      <c r="B2974" s="26" t="s">
        <v>28</v>
      </c>
      <c r="C2974" s="26" t="str">
        <f>IF(_xlfn.XLOOKUP(TRIM(Table1[[#This Row],[Store ID]]), 'Stores Details'!B2976:B2995, 'Stores Details'!G2976:G2995, "") = "Inactive", "Yes", "No")</f>
        <v>No</v>
      </c>
      <c r="D2974" s="14" t="s">
        <v>43</v>
      </c>
      <c r="E2974" s="51">
        <v>45325</v>
      </c>
      <c r="F2974" s="14">
        <v>17</v>
      </c>
      <c r="G2974" s="17">
        <v>22628.19</v>
      </c>
      <c r="H2974" s="27">
        <v>13899.54</v>
      </c>
      <c r="I2974">
        <f>YEAR(Table1[[#This Row],[Date]])</f>
        <v>2024</v>
      </c>
      <c r="J2974" t="str">
        <f>"Q" &amp; ROUNDUP(MONTH(Table1[[#This Row],[Date]])/3, 0) &amp; "'" &amp; RIGHT(YEAR(Table1[[#This Row],[Date]]), 2)</f>
        <v>Q1'24</v>
      </c>
      <c r="K2974" t="str">
        <f>VLOOKUP(Table1[[#This Row],[Store ID]],Table3[[Store ID]:[City]],4,FALSE)</f>
        <v>Portland</v>
      </c>
      <c r="L2974" t="str">
        <f>VLOOKUP(Table1[[#This Row],[Product Code]],Table4[[Product Code]:[Brand]],5,FALSE)</f>
        <v>Apple</v>
      </c>
      <c r="M2974" t="str">
        <f>VLOOKUP(Table1[[#This Row],[Product Code]],Table4[[Product Code]:[Product Category]],3,FALSE)</f>
        <v>Smart Gadgets</v>
      </c>
      <c r="N2974" t="str">
        <f>_xlfn.XLOOKUP(Table1[[#This Row],[Product Code]],Table4[Product Code],Table4[Subcategory])</f>
        <v>Smartwatches</v>
      </c>
    </row>
    <row r="2975" spans="2:14" x14ac:dyDescent="0.3">
      <c r="B2975" s="26" t="s">
        <v>17</v>
      </c>
      <c r="C2975" s="26" t="str">
        <f>IF(_xlfn.XLOOKUP(TRIM(Table1[[#This Row],[Store ID]]), 'Stores Details'!B2977:B2996, 'Stores Details'!G2977:G2996, "") = "Inactive", "Yes", "No")</f>
        <v>No</v>
      </c>
      <c r="D2975" s="14" t="s">
        <v>58</v>
      </c>
      <c r="E2975" s="51">
        <v>45415</v>
      </c>
      <c r="F2975" s="14">
        <v>3</v>
      </c>
      <c r="G2975" s="17">
        <v>2634.21</v>
      </c>
      <c r="H2975" s="27">
        <v>1814.91</v>
      </c>
      <c r="I2975">
        <f>YEAR(Table1[[#This Row],[Date]])</f>
        <v>2024</v>
      </c>
      <c r="J2975" t="str">
        <f>"Q" &amp; ROUNDUP(MONTH(Table1[[#This Row],[Date]])/3, 0) &amp; "'" &amp; RIGHT(YEAR(Table1[[#This Row],[Date]]), 2)</f>
        <v>Q2'24</v>
      </c>
      <c r="K2975" t="str">
        <f>VLOOKUP(Table1[[#This Row],[Store ID]],Table3[[Store ID]:[City]],4,FALSE)</f>
        <v>Richmond</v>
      </c>
      <c r="L2975" t="str">
        <f>VLOOKUP(Table1[[#This Row],[Product Code]],Table4[[Product Code]:[Brand]],5,FALSE)</f>
        <v>Sony</v>
      </c>
      <c r="M2975" t="str">
        <f>VLOOKUP(Table1[[#This Row],[Product Code]],Table4[[Product Code]:[Product Category]],3,FALSE)</f>
        <v>Accessories</v>
      </c>
      <c r="N2975" t="str">
        <f>_xlfn.XLOOKUP(Table1[[#This Row],[Product Code]],Table4[Product Code],Table4[Subcategory])</f>
        <v>Chargers</v>
      </c>
    </row>
    <row r="2976" spans="2:14" x14ac:dyDescent="0.3">
      <c r="B2976" s="26" t="s">
        <v>14</v>
      </c>
      <c r="C2976" s="26" t="str">
        <f>IF(_xlfn.XLOOKUP(TRIM(Table1[[#This Row],[Store ID]]), 'Stores Details'!B2978:B2997, 'Stores Details'!G2978:G2997, "") = "Inactive", "Yes", "No")</f>
        <v>No</v>
      </c>
      <c r="D2976" s="14" t="s">
        <v>33</v>
      </c>
      <c r="E2976" s="51">
        <v>45371</v>
      </c>
      <c r="F2976" s="14">
        <v>24</v>
      </c>
      <c r="G2976" s="17">
        <v>5678.64</v>
      </c>
      <c r="H2976" s="27">
        <v>4396.08</v>
      </c>
      <c r="I2976">
        <f>YEAR(Table1[[#This Row],[Date]])</f>
        <v>2024</v>
      </c>
      <c r="J2976" t="str">
        <f>"Q" &amp; ROUNDUP(MONTH(Table1[[#This Row],[Date]])/3, 0) &amp; "'" &amp; RIGHT(YEAR(Table1[[#This Row],[Date]]), 2)</f>
        <v>Q1'24</v>
      </c>
      <c r="K2976" t="str">
        <f>VLOOKUP(Table1[[#This Row],[Store ID]],Table3[[Store ID]:[City]],4,FALSE)</f>
        <v>Los Angeles</v>
      </c>
      <c r="L2976" t="str">
        <f>VLOOKUP(Table1[[#This Row],[Product Code]],Table4[[Product Code]:[Brand]],5,FALSE)</f>
        <v>VoltEdge</v>
      </c>
      <c r="M2976" t="str">
        <f>VLOOKUP(Table1[[#This Row],[Product Code]],Table4[[Product Code]:[Product Category]],3,FALSE)</f>
        <v>Headphones</v>
      </c>
      <c r="N2976" t="str">
        <f>_xlfn.XLOOKUP(Table1[[#This Row],[Product Code]],Table4[Product Code],Table4[Subcategory])</f>
        <v>Wired Headphones</v>
      </c>
    </row>
    <row r="2977" spans="2:14" x14ac:dyDescent="0.3">
      <c r="B2977" s="26" t="s">
        <v>25</v>
      </c>
      <c r="C2977" s="26" t="str">
        <f>IF(_xlfn.XLOOKUP(TRIM(Table1[[#This Row],[Store ID]]), 'Stores Details'!B2979:B2998, 'Stores Details'!G2979:G2998, "") = "Inactive", "Yes", "No")</f>
        <v>No</v>
      </c>
      <c r="D2977" s="14" t="s">
        <v>33</v>
      </c>
      <c r="E2977" s="51">
        <v>45494</v>
      </c>
      <c r="F2977" s="14">
        <v>13</v>
      </c>
      <c r="G2977" s="17">
        <v>3075.9300000000003</v>
      </c>
      <c r="H2977" s="27">
        <v>2381.21</v>
      </c>
      <c r="I2977">
        <f>YEAR(Table1[[#This Row],[Date]])</f>
        <v>2024</v>
      </c>
      <c r="J2977" t="str">
        <f>"Q" &amp; ROUNDUP(MONTH(Table1[[#This Row],[Date]])/3, 0) &amp; "'" &amp; RIGHT(YEAR(Table1[[#This Row],[Date]]), 2)</f>
        <v>Q3'24</v>
      </c>
      <c r="K2977" t="str">
        <f>VLOOKUP(Table1[[#This Row],[Store ID]],Table3[[Store ID]:[City]],4,FALSE)</f>
        <v>Dallas</v>
      </c>
      <c r="L2977" t="str">
        <f>VLOOKUP(Table1[[#This Row],[Product Code]],Table4[[Product Code]:[Brand]],5,FALSE)</f>
        <v>VoltEdge</v>
      </c>
      <c r="M2977" t="str">
        <f>VLOOKUP(Table1[[#This Row],[Product Code]],Table4[[Product Code]:[Product Category]],3,FALSE)</f>
        <v>Headphones</v>
      </c>
      <c r="N2977" t="str">
        <f>_xlfn.XLOOKUP(Table1[[#This Row],[Product Code]],Table4[Product Code],Table4[Subcategory])</f>
        <v>Wired Headphones</v>
      </c>
    </row>
    <row r="2978" spans="2:14" x14ac:dyDescent="0.3">
      <c r="B2978" s="26" t="s">
        <v>14</v>
      </c>
      <c r="C2978" s="26" t="str">
        <f>IF(_xlfn.XLOOKUP(TRIM(Table1[[#This Row],[Store ID]]), 'Stores Details'!B2980:B2999, 'Stores Details'!G2980:G2999, "") = "Inactive", "Yes", "No")</f>
        <v>No</v>
      </c>
      <c r="D2978" s="14" t="s">
        <v>68</v>
      </c>
      <c r="E2978" s="51">
        <v>45140</v>
      </c>
      <c r="F2978" s="14">
        <v>21</v>
      </c>
      <c r="G2978" s="17">
        <v>21921.480000000003</v>
      </c>
      <c r="H2978" s="27">
        <v>13524.84</v>
      </c>
      <c r="I2978">
        <f>YEAR(Table1[[#This Row],[Date]])</f>
        <v>2023</v>
      </c>
      <c r="J2978" t="str">
        <f>"Q" &amp; ROUNDUP(MONTH(Table1[[#This Row],[Date]])/3, 0) &amp; "'" &amp; RIGHT(YEAR(Table1[[#This Row],[Date]]), 2)</f>
        <v>Q3'23</v>
      </c>
      <c r="K2978" t="str">
        <f>VLOOKUP(Table1[[#This Row],[Store ID]],Table3[[Store ID]:[City]],4,FALSE)</f>
        <v>Los Angeles</v>
      </c>
      <c r="L2978" t="str">
        <f>VLOOKUP(Table1[[#This Row],[Product Code]],Table4[[Product Code]:[Brand]],5,FALSE)</f>
        <v>Apple</v>
      </c>
      <c r="M2978" t="str">
        <f>VLOOKUP(Table1[[#This Row],[Product Code]],Table4[[Product Code]:[Product Category]],3,FALSE)</f>
        <v>Gaming Consoles</v>
      </c>
      <c r="N2978" t="str">
        <f>_xlfn.XLOOKUP(Table1[[#This Row],[Product Code]],Table4[Product Code],Table4[Subcategory])</f>
        <v>VR Headsets</v>
      </c>
    </row>
    <row r="2979" spans="2:14" x14ac:dyDescent="0.3">
      <c r="B2979" s="26" t="s">
        <v>21</v>
      </c>
      <c r="C2979" s="26" t="str">
        <f>IF(_xlfn.XLOOKUP(TRIM(Table1[[#This Row],[Store ID]]), 'Stores Details'!B2981:B3000, 'Stores Details'!G2981:G3000, "") = "Inactive", "Yes", "No")</f>
        <v>No</v>
      </c>
      <c r="D2979" s="14" t="s">
        <v>59</v>
      </c>
      <c r="E2979" s="51">
        <v>45372</v>
      </c>
      <c r="F2979" s="14">
        <v>29</v>
      </c>
      <c r="G2979" s="17">
        <v>5667.47</v>
      </c>
      <c r="H2979" s="27">
        <v>4232.5499999999993</v>
      </c>
      <c r="I2979">
        <f>YEAR(Table1[[#This Row],[Date]])</f>
        <v>2024</v>
      </c>
      <c r="J2979" t="str">
        <f>"Q" &amp; ROUNDUP(MONTH(Table1[[#This Row],[Date]])/3, 0) &amp; "'" &amp; RIGHT(YEAR(Table1[[#This Row],[Date]]), 2)</f>
        <v>Q1'24</v>
      </c>
      <c r="K2979" t="str">
        <f>VLOOKUP(Table1[[#This Row],[Store ID]],Table3[[Store ID]:[City]],4,FALSE)</f>
        <v>Raleigh</v>
      </c>
      <c r="L2979" t="str">
        <f>VLOOKUP(Table1[[#This Row],[Product Code]],Table4[[Product Code]:[Brand]],5,FALSE)</f>
        <v>ASUS</v>
      </c>
      <c r="M2979" t="str">
        <f>VLOOKUP(Table1[[#This Row],[Product Code]],Table4[[Product Code]:[Product Category]],3,FALSE)</f>
        <v>Headphones</v>
      </c>
      <c r="N2979" t="str">
        <f>_xlfn.XLOOKUP(Table1[[#This Row],[Product Code]],Table4[Product Code],Table4[Subcategory])</f>
        <v>Wireless Earbuds</v>
      </c>
    </row>
    <row r="2980" spans="2:14" x14ac:dyDescent="0.3">
      <c r="B2980" s="26" t="s">
        <v>26</v>
      </c>
      <c r="C2980" s="26" t="str">
        <f>IF(_xlfn.XLOOKUP(TRIM(Table1[[#This Row],[Store ID]]), 'Stores Details'!B2982:B3001, 'Stores Details'!G2982:G3001, "") = "Inactive", "Yes", "No")</f>
        <v>No</v>
      </c>
      <c r="D2980" s="14" t="s">
        <v>51</v>
      </c>
      <c r="E2980" s="51">
        <v>44995</v>
      </c>
      <c r="F2980" s="14">
        <v>17</v>
      </c>
      <c r="G2980" s="17">
        <v>4884.1000000000004</v>
      </c>
      <c r="H2980" s="27">
        <v>3955.39</v>
      </c>
      <c r="I2980">
        <f>YEAR(Table1[[#This Row],[Date]])</f>
        <v>2023</v>
      </c>
      <c r="J2980" t="str">
        <f>"Q" &amp; ROUNDUP(MONTH(Table1[[#This Row],[Date]])/3, 0) &amp; "'" &amp; RIGHT(YEAR(Table1[[#This Row],[Date]]), 2)</f>
        <v>Q1'23</v>
      </c>
      <c r="K2980" t="str">
        <f>VLOOKUP(Table1[[#This Row],[Store ID]],Table3[[Store ID]:[City]],4,FALSE)</f>
        <v>Philadelphia</v>
      </c>
      <c r="L2980" t="str">
        <f>VLOOKUP(Table1[[#This Row],[Product Code]],Table4[[Product Code]:[Brand]],5,FALSE)</f>
        <v>Samsung</v>
      </c>
      <c r="M2980" t="str">
        <f>VLOOKUP(Table1[[#This Row],[Product Code]],Table4[[Product Code]:[Product Category]],3,FALSE)</f>
        <v>Accessories</v>
      </c>
      <c r="N2980" t="str">
        <f>_xlfn.XLOOKUP(Table1[[#This Row],[Product Code]],Table4[Product Code],Table4[Subcategory])</f>
        <v>Mice</v>
      </c>
    </row>
    <row r="2981" spans="2:14" x14ac:dyDescent="0.3">
      <c r="B2981" s="26" t="s">
        <v>29</v>
      </c>
      <c r="C2981" s="26" t="str">
        <f>IF(_xlfn.XLOOKUP(TRIM(Table1[[#This Row],[Store ID]]), 'Stores Details'!B2983:B3002, 'Stores Details'!G2983:G3002, "") = "Inactive", "Yes", "No")</f>
        <v>No</v>
      </c>
      <c r="D2981" s="14" t="s">
        <v>58</v>
      </c>
      <c r="E2981" s="51">
        <v>45558</v>
      </c>
      <c r="F2981" s="14">
        <v>16</v>
      </c>
      <c r="G2981" s="17">
        <v>14049.12</v>
      </c>
      <c r="H2981" s="27">
        <v>9679.52</v>
      </c>
      <c r="I2981">
        <f>YEAR(Table1[[#This Row],[Date]])</f>
        <v>2024</v>
      </c>
      <c r="J2981" t="str">
        <f>"Q" &amp; ROUNDUP(MONTH(Table1[[#This Row],[Date]])/3, 0) &amp; "'" &amp; RIGHT(YEAR(Table1[[#This Row],[Date]]), 2)</f>
        <v>Q3'24</v>
      </c>
      <c r="K2981" t="str">
        <f>VLOOKUP(Table1[[#This Row],[Store ID]],Table3[[Store ID]:[City]],4,FALSE)</f>
        <v>Kansas City</v>
      </c>
      <c r="L2981" t="str">
        <f>VLOOKUP(Table1[[#This Row],[Product Code]],Table4[[Product Code]:[Brand]],5,FALSE)</f>
        <v>Sony</v>
      </c>
      <c r="M2981" t="str">
        <f>VLOOKUP(Table1[[#This Row],[Product Code]],Table4[[Product Code]:[Product Category]],3,FALSE)</f>
        <v>Accessories</v>
      </c>
      <c r="N2981" t="str">
        <f>_xlfn.XLOOKUP(Table1[[#This Row],[Product Code]],Table4[Product Code],Table4[Subcategory])</f>
        <v>Chargers</v>
      </c>
    </row>
    <row r="2982" spans="2:14" x14ac:dyDescent="0.3">
      <c r="B2982" s="26" t="s">
        <v>14</v>
      </c>
      <c r="C2982" s="26" t="str">
        <f>IF(_xlfn.XLOOKUP(TRIM(Table1[[#This Row],[Store ID]]), 'Stores Details'!B2984:B3003, 'Stores Details'!G2984:G3003, "") = "Inactive", "Yes", "No")</f>
        <v>No</v>
      </c>
      <c r="D2982" s="14" t="s">
        <v>54</v>
      </c>
      <c r="E2982" s="51">
        <v>45183</v>
      </c>
      <c r="F2982" s="14">
        <v>10</v>
      </c>
      <c r="G2982" s="17">
        <v>14030.1</v>
      </c>
      <c r="H2982" s="27">
        <v>8905.5</v>
      </c>
      <c r="I2982">
        <f>YEAR(Table1[[#This Row],[Date]])</f>
        <v>2023</v>
      </c>
      <c r="J2982" t="str">
        <f>"Q" &amp; ROUNDUP(MONTH(Table1[[#This Row],[Date]])/3, 0) &amp; "'" &amp; RIGHT(YEAR(Table1[[#This Row],[Date]]), 2)</f>
        <v>Q3'23</v>
      </c>
      <c r="K2982" t="str">
        <f>VLOOKUP(Table1[[#This Row],[Store ID]],Table3[[Store ID]:[City]],4,FALSE)</f>
        <v>Los Angeles</v>
      </c>
      <c r="L2982" t="str">
        <f>VLOOKUP(Table1[[#This Row],[Product Code]],Table4[[Product Code]:[Brand]],5,FALSE)</f>
        <v>Apple</v>
      </c>
      <c r="M2982" t="str">
        <f>VLOOKUP(Table1[[#This Row],[Product Code]],Table4[[Product Code]:[Product Category]],3,FALSE)</f>
        <v>Gaming Consoles</v>
      </c>
      <c r="N2982" t="str">
        <f>_xlfn.XLOOKUP(Table1[[#This Row],[Product Code]],Table4[Product Code],Table4[Subcategory])</f>
        <v>Game Consoles</v>
      </c>
    </row>
    <row r="2983" spans="2:14" x14ac:dyDescent="0.3">
      <c r="B2983" s="26" t="s">
        <v>30</v>
      </c>
      <c r="C2983" s="26" t="str">
        <f>IF(_xlfn.XLOOKUP(TRIM(Table1[[#This Row],[Store ID]]), 'Stores Details'!B2985:B3004, 'Stores Details'!G2985:G3004, "") = "Inactive", "Yes", "No")</f>
        <v>No</v>
      </c>
      <c r="D2983" s="14" t="s">
        <v>60</v>
      </c>
      <c r="E2983" s="51">
        <v>45011</v>
      </c>
      <c r="F2983" s="14">
        <v>19</v>
      </c>
      <c r="G2983" s="17">
        <v>4101.91</v>
      </c>
      <c r="H2983" s="27">
        <v>2969.13</v>
      </c>
      <c r="I2983">
        <f>YEAR(Table1[[#This Row],[Date]])</f>
        <v>2023</v>
      </c>
      <c r="J2983" t="str">
        <f>"Q" &amp; ROUNDUP(MONTH(Table1[[#This Row],[Date]])/3, 0) &amp; "'" &amp; RIGHT(YEAR(Table1[[#This Row],[Date]]), 2)</f>
        <v>Q1'23</v>
      </c>
      <c r="K2983" t="str">
        <f>VLOOKUP(Table1[[#This Row],[Store ID]],Table3[[Store ID]:[City]],4,FALSE)</f>
        <v>Nashville</v>
      </c>
      <c r="L2983" t="str">
        <f>VLOOKUP(Table1[[#This Row],[Product Code]],Table4[[Product Code]:[Brand]],5,FALSE)</f>
        <v>Dell</v>
      </c>
      <c r="M2983" t="str">
        <f>VLOOKUP(Table1[[#This Row],[Product Code]],Table4[[Product Code]:[Product Category]],3,FALSE)</f>
        <v>Accessories</v>
      </c>
      <c r="N2983" t="str">
        <f>_xlfn.XLOOKUP(Table1[[#This Row],[Product Code]],Table4[Product Code],Table4[Subcategory])</f>
        <v>Chargers</v>
      </c>
    </row>
    <row r="2984" spans="2:14" x14ac:dyDescent="0.3">
      <c r="B2984" s="26" t="s">
        <v>14</v>
      </c>
      <c r="C2984" s="26" t="str">
        <f>IF(_xlfn.XLOOKUP(TRIM(Table1[[#This Row],[Store ID]]), 'Stores Details'!B2986:B3005, 'Stores Details'!G2986:G3005, "") = "Inactive", "Yes", "No")</f>
        <v>No</v>
      </c>
      <c r="D2984" s="14" t="s">
        <v>50</v>
      </c>
      <c r="E2984" s="51">
        <v>45086</v>
      </c>
      <c r="F2984" s="14">
        <v>5</v>
      </c>
      <c r="G2984" s="17">
        <v>5989.6</v>
      </c>
      <c r="H2984" s="27">
        <v>4412.75</v>
      </c>
      <c r="I2984">
        <f>YEAR(Table1[[#This Row],[Date]])</f>
        <v>2023</v>
      </c>
      <c r="J2984" t="str">
        <f>"Q" &amp; ROUNDUP(MONTH(Table1[[#This Row],[Date]])/3, 0) &amp; "'" &amp; RIGHT(YEAR(Table1[[#This Row],[Date]]), 2)</f>
        <v>Q2'23</v>
      </c>
      <c r="K2984" t="str">
        <f>VLOOKUP(Table1[[#This Row],[Store ID]],Table3[[Store ID]:[City]],4,FALSE)</f>
        <v>Los Angeles</v>
      </c>
      <c r="L2984" t="str">
        <f>VLOOKUP(Table1[[#This Row],[Product Code]],Table4[[Product Code]:[Brand]],5,FALSE)</f>
        <v>VoltEdge</v>
      </c>
      <c r="M2984" t="str">
        <f>VLOOKUP(Table1[[#This Row],[Product Code]],Table4[[Product Code]:[Product Category]],3,FALSE)</f>
        <v>Smart Gadgets</v>
      </c>
      <c r="N2984" t="str">
        <f>_xlfn.XLOOKUP(Table1[[#This Row],[Product Code]],Table4[Product Code],Table4[Subcategory])</f>
        <v>Fitness Bands</v>
      </c>
    </row>
    <row r="2985" spans="2:14" x14ac:dyDescent="0.3">
      <c r="B2985" s="26" t="s">
        <v>21</v>
      </c>
      <c r="C2985" s="26" t="str">
        <f>IF(_xlfn.XLOOKUP(TRIM(Table1[[#This Row],[Store ID]]), 'Stores Details'!B2987:B3006, 'Stores Details'!G2987:G3006, "") = "Inactive", "Yes", "No")</f>
        <v>No</v>
      </c>
      <c r="D2985" s="14" t="s">
        <v>78</v>
      </c>
      <c r="E2985" s="51">
        <v>45088</v>
      </c>
      <c r="F2985" s="14">
        <v>17</v>
      </c>
      <c r="G2985" s="17">
        <v>2280.5500000000002</v>
      </c>
      <c r="H2985" s="27">
        <v>1883.9399999999998</v>
      </c>
      <c r="I2985">
        <f>YEAR(Table1[[#This Row],[Date]])</f>
        <v>2023</v>
      </c>
      <c r="J2985" t="str">
        <f>"Q" &amp; ROUNDUP(MONTH(Table1[[#This Row],[Date]])/3, 0) &amp; "'" &amp; RIGHT(YEAR(Table1[[#This Row],[Date]]), 2)</f>
        <v>Q2'23</v>
      </c>
      <c r="K2985" t="str">
        <f>VLOOKUP(Table1[[#This Row],[Store ID]],Table3[[Store ID]:[City]],4,FALSE)</f>
        <v>Raleigh</v>
      </c>
      <c r="L2985" t="str">
        <f>VLOOKUP(Table1[[#This Row],[Product Code]],Table4[[Product Code]:[Brand]],5,FALSE)</f>
        <v>VoltEdge</v>
      </c>
      <c r="M2985" t="str">
        <f>VLOOKUP(Table1[[#This Row],[Product Code]],Table4[[Product Code]:[Product Category]],3,FALSE)</f>
        <v>Accessories</v>
      </c>
      <c r="N2985" t="str">
        <f>_xlfn.XLOOKUP(Table1[[#This Row],[Product Code]],Table4[Product Code],Table4[Subcategory])</f>
        <v>Laptop Sleeves</v>
      </c>
    </row>
    <row r="2986" spans="2:14" x14ac:dyDescent="0.3">
      <c r="B2986" s="26" t="s">
        <v>30</v>
      </c>
      <c r="C2986" s="26" t="str">
        <f>IF(_xlfn.XLOOKUP(TRIM(Table1[[#This Row],[Store ID]]), 'Stores Details'!B2988:B3007, 'Stores Details'!G2988:G3007, "") = "Inactive", "Yes", "No")</f>
        <v>No</v>
      </c>
      <c r="D2986" s="14" t="s">
        <v>55</v>
      </c>
      <c r="E2986" s="51">
        <v>45013</v>
      </c>
      <c r="F2986" s="14">
        <v>18</v>
      </c>
      <c r="G2986" s="17">
        <v>18966.420000000002</v>
      </c>
      <c r="H2986" s="27">
        <v>11746.26</v>
      </c>
      <c r="I2986">
        <f>YEAR(Table1[[#This Row],[Date]])</f>
        <v>2023</v>
      </c>
      <c r="J2986" t="str">
        <f>"Q" &amp; ROUNDUP(MONTH(Table1[[#This Row],[Date]])/3, 0) &amp; "'" &amp; RIGHT(YEAR(Table1[[#This Row],[Date]]), 2)</f>
        <v>Q1'23</v>
      </c>
      <c r="K2986" t="str">
        <f>VLOOKUP(Table1[[#This Row],[Store ID]],Table3[[Store ID]:[City]],4,FALSE)</f>
        <v>Nashville</v>
      </c>
      <c r="L2986" t="str">
        <f>VLOOKUP(Table1[[#This Row],[Product Code]],Table4[[Product Code]:[Brand]],5,FALSE)</f>
        <v>Sony</v>
      </c>
      <c r="M2986" t="str">
        <f>VLOOKUP(Table1[[#This Row],[Product Code]],Table4[[Product Code]:[Product Category]],3,FALSE)</f>
        <v>Smart Gadgets</v>
      </c>
      <c r="N2986" t="str">
        <f>_xlfn.XLOOKUP(Table1[[#This Row],[Product Code]],Table4[Product Code],Table4[Subcategory])</f>
        <v>Fitness Bands</v>
      </c>
    </row>
    <row r="2987" spans="2:14" x14ac:dyDescent="0.3">
      <c r="B2987" s="26" t="s">
        <v>20</v>
      </c>
      <c r="C2987" s="26" t="str">
        <f>IF(_xlfn.XLOOKUP(TRIM(Table1[[#This Row],[Store ID]]), 'Stores Details'!B2989:B3008, 'Stores Details'!G2989:G3008, "") = "Inactive", "Yes", "No")</f>
        <v>No</v>
      </c>
      <c r="D2987" s="14" t="s">
        <v>36</v>
      </c>
      <c r="E2987" s="51">
        <v>45583</v>
      </c>
      <c r="F2987" s="14">
        <v>25</v>
      </c>
      <c r="G2987" s="17">
        <v>18249.5</v>
      </c>
      <c r="H2987" s="27">
        <v>14724.75</v>
      </c>
      <c r="I2987">
        <f>YEAR(Table1[[#This Row],[Date]])</f>
        <v>2024</v>
      </c>
      <c r="J2987" t="str">
        <f>"Q" &amp; ROUNDUP(MONTH(Table1[[#This Row],[Date]])/3, 0) &amp; "'" &amp; RIGHT(YEAR(Table1[[#This Row],[Date]]), 2)</f>
        <v>Q4'24</v>
      </c>
      <c r="K2987" t="str">
        <f>VLOOKUP(Table1[[#This Row],[Store ID]],Table3[[Store ID]:[City]],4,FALSE)</f>
        <v>Denver</v>
      </c>
      <c r="L2987" t="str">
        <f>VLOOKUP(Table1[[#This Row],[Product Code]],Table4[[Product Code]:[Brand]],5,FALSE)</f>
        <v>VoltEdge</v>
      </c>
      <c r="M2987" t="str">
        <f>VLOOKUP(Table1[[#This Row],[Product Code]],Table4[[Product Code]:[Product Category]],3,FALSE)</f>
        <v>Gaming Consoles</v>
      </c>
      <c r="N2987" t="str">
        <f>_xlfn.XLOOKUP(Table1[[#This Row],[Product Code]],Table4[Product Code],Table4[Subcategory])</f>
        <v>VR Headsets</v>
      </c>
    </row>
    <row r="2988" spans="2:14" x14ac:dyDescent="0.3">
      <c r="B2988" s="26" t="s">
        <v>26</v>
      </c>
      <c r="C2988" s="26" t="str">
        <f>IF(_xlfn.XLOOKUP(TRIM(Table1[[#This Row],[Store ID]]), 'Stores Details'!B2990:B3009, 'Stores Details'!G2990:G3009, "") = "Inactive", "Yes", "No")</f>
        <v>No</v>
      </c>
      <c r="D2988" s="14" t="s">
        <v>58</v>
      </c>
      <c r="E2988" s="51">
        <v>45218</v>
      </c>
      <c r="F2988" s="14">
        <v>24</v>
      </c>
      <c r="G2988" s="17">
        <v>21073.68</v>
      </c>
      <c r="H2988" s="27">
        <v>14519.28</v>
      </c>
      <c r="I2988">
        <f>YEAR(Table1[[#This Row],[Date]])</f>
        <v>2023</v>
      </c>
      <c r="J2988" t="str">
        <f>"Q" &amp; ROUNDUP(MONTH(Table1[[#This Row],[Date]])/3, 0) &amp; "'" &amp; RIGHT(YEAR(Table1[[#This Row],[Date]]), 2)</f>
        <v>Q4'23</v>
      </c>
      <c r="K2988" t="str">
        <f>VLOOKUP(Table1[[#This Row],[Store ID]],Table3[[Store ID]:[City]],4,FALSE)</f>
        <v>Philadelphia</v>
      </c>
      <c r="L2988" t="str">
        <f>VLOOKUP(Table1[[#This Row],[Product Code]],Table4[[Product Code]:[Brand]],5,FALSE)</f>
        <v>Sony</v>
      </c>
      <c r="M2988" t="str">
        <f>VLOOKUP(Table1[[#This Row],[Product Code]],Table4[[Product Code]:[Product Category]],3,FALSE)</f>
        <v>Accessories</v>
      </c>
      <c r="N2988" t="str">
        <f>_xlfn.XLOOKUP(Table1[[#This Row],[Product Code]],Table4[Product Code],Table4[Subcategory])</f>
        <v>Chargers</v>
      </c>
    </row>
    <row r="2989" spans="2:14" x14ac:dyDescent="0.3">
      <c r="B2989" s="26" t="s">
        <v>21</v>
      </c>
      <c r="C2989" s="26" t="str">
        <f>IF(_xlfn.XLOOKUP(TRIM(Table1[[#This Row],[Store ID]]), 'Stores Details'!B2991:B3010, 'Stores Details'!G2991:G3010, "") = "Inactive", "Yes", "No")</f>
        <v>No</v>
      </c>
      <c r="D2989" s="14" t="s">
        <v>42</v>
      </c>
      <c r="E2989" s="51">
        <v>45496</v>
      </c>
      <c r="F2989" s="14">
        <v>14</v>
      </c>
      <c r="G2989" s="17">
        <v>17858.539999999997</v>
      </c>
      <c r="H2989" s="27">
        <v>11135.46</v>
      </c>
      <c r="I2989">
        <f>YEAR(Table1[[#This Row],[Date]])</f>
        <v>2024</v>
      </c>
      <c r="J2989" t="str">
        <f>"Q" &amp; ROUNDUP(MONTH(Table1[[#This Row],[Date]])/3, 0) &amp; "'" &amp; RIGHT(YEAR(Table1[[#This Row],[Date]]), 2)</f>
        <v>Q3'24</v>
      </c>
      <c r="K2989" t="str">
        <f>VLOOKUP(Table1[[#This Row],[Store ID]],Table3[[Store ID]:[City]],4,FALSE)</f>
        <v>Raleigh</v>
      </c>
      <c r="L2989" t="str">
        <f>VLOOKUP(Table1[[#This Row],[Product Code]],Table4[[Product Code]:[Brand]],5,FALSE)</f>
        <v>Dell</v>
      </c>
      <c r="M2989" t="str">
        <f>VLOOKUP(Table1[[#This Row],[Product Code]],Table4[[Product Code]:[Product Category]],3,FALSE)</f>
        <v>Headphones</v>
      </c>
      <c r="N2989" t="str">
        <f>_xlfn.XLOOKUP(Table1[[#This Row],[Product Code]],Table4[Product Code],Table4[Subcategory])</f>
        <v>Wired Headphones</v>
      </c>
    </row>
    <row r="2990" spans="2:14" x14ac:dyDescent="0.3">
      <c r="B2990" s="26" t="s">
        <v>14</v>
      </c>
      <c r="C2990" s="26" t="str">
        <f>IF(_xlfn.XLOOKUP(TRIM(Table1[[#This Row],[Store ID]]), 'Stores Details'!B2992:B3011, 'Stores Details'!G2992:G3011, "") = "Inactive", "Yes", "No")</f>
        <v>No</v>
      </c>
      <c r="D2990" s="14" t="s">
        <v>35</v>
      </c>
      <c r="E2990" s="51">
        <v>45537</v>
      </c>
      <c r="F2990" s="14">
        <v>17</v>
      </c>
      <c r="G2990" s="17">
        <v>6785.72</v>
      </c>
      <c r="H2990" s="27">
        <v>5127.88</v>
      </c>
      <c r="I2990">
        <f>YEAR(Table1[[#This Row],[Date]])</f>
        <v>2024</v>
      </c>
      <c r="J2990" t="str">
        <f>"Q" &amp; ROUNDUP(MONTH(Table1[[#This Row],[Date]])/3, 0) &amp; "'" &amp; RIGHT(YEAR(Table1[[#This Row],[Date]]), 2)</f>
        <v>Q3'24</v>
      </c>
      <c r="K2990" t="str">
        <f>VLOOKUP(Table1[[#This Row],[Store ID]],Table3[[Store ID]:[City]],4,FALSE)</f>
        <v>Los Angeles</v>
      </c>
      <c r="L2990" t="str">
        <f>VLOOKUP(Table1[[#This Row],[Product Code]],Table4[[Product Code]:[Brand]],5,FALSE)</f>
        <v>Dell</v>
      </c>
      <c r="M2990" t="str">
        <f>VLOOKUP(Table1[[#This Row],[Product Code]],Table4[[Product Code]:[Product Category]],3,FALSE)</f>
        <v>Smart Gadgets</v>
      </c>
      <c r="N2990" t="str">
        <f>_xlfn.XLOOKUP(Table1[[#This Row],[Product Code]],Table4[Product Code],Table4[Subcategory])</f>
        <v>Streaming Devices</v>
      </c>
    </row>
    <row r="2991" spans="2:14" x14ac:dyDescent="0.3">
      <c r="B2991" s="26" t="s">
        <v>24</v>
      </c>
      <c r="C2991" s="26" t="str">
        <f>IF(_xlfn.XLOOKUP(TRIM(Table1[[#This Row],[Store ID]]), 'Stores Details'!B2993:B3012, 'Stores Details'!G2993:G3012, "") = "Inactive", "Yes", "No")</f>
        <v>No</v>
      </c>
      <c r="D2991" s="14" t="s">
        <v>48</v>
      </c>
      <c r="E2991" s="51">
        <v>45495</v>
      </c>
      <c r="F2991" s="14">
        <v>14</v>
      </c>
      <c r="G2991" s="17">
        <v>11293.24</v>
      </c>
      <c r="H2991" s="27">
        <v>6734.56</v>
      </c>
      <c r="I2991">
        <f>YEAR(Table1[[#This Row],[Date]])</f>
        <v>2024</v>
      </c>
      <c r="J2991" t="str">
        <f>"Q" &amp; ROUNDUP(MONTH(Table1[[#This Row],[Date]])/3, 0) &amp; "'" &amp; RIGHT(YEAR(Table1[[#This Row],[Date]]), 2)</f>
        <v>Q3'24</v>
      </c>
      <c r="K2991" t="str">
        <f>VLOOKUP(Table1[[#This Row],[Store ID]],Table3[[Store ID]:[City]],4,FALSE)</f>
        <v>Atlanta</v>
      </c>
      <c r="L2991" t="str">
        <f>VLOOKUP(Table1[[#This Row],[Product Code]],Table4[[Product Code]:[Brand]],5,FALSE)</f>
        <v>VoltEdge</v>
      </c>
      <c r="M2991" t="str">
        <f>VLOOKUP(Table1[[#This Row],[Product Code]],Table4[[Product Code]:[Product Category]],3,FALSE)</f>
        <v>Gaming Consoles</v>
      </c>
      <c r="N2991" t="str">
        <f>_xlfn.XLOOKUP(Table1[[#This Row],[Product Code]],Table4[Product Code],Table4[Subcategory])</f>
        <v>Game Consoles</v>
      </c>
    </row>
    <row r="2992" spans="2:14" x14ac:dyDescent="0.3">
      <c r="B2992" s="26" t="s">
        <v>20</v>
      </c>
      <c r="C2992" s="26" t="str">
        <f>IF(_xlfn.XLOOKUP(TRIM(Table1[[#This Row],[Store ID]]), 'Stores Details'!B2994:B3013, 'Stores Details'!G2994:G3013, "") = "Inactive", "Yes", "No")</f>
        <v>No</v>
      </c>
      <c r="D2992" s="14" t="s">
        <v>37</v>
      </c>
      <c r="E2992" s="51">
        <v>45601</v>
      </c>
      <c r="F2992" s="14">
        <v>26</v>
      </c>
      <c r="G2992" s="17">
        <v>38257.96</v>
      </c>
      <c r="H2992" s="27">
        <v>25886.899999999998</v>
      </c>
      <c r="I2992">
        <f>YEAR(Table1[[#This Row],[Date]])</f>
        <v>2024</v>
      </c>
      <c r="J2992" t="str">
        <f>"Q" &amp; ROUNDUP(MONTH(Table1[[#This Row],[Date]])/3, 0) &amp; "'" &amp; RIGHT(YEAR(Table1[[#This Row],[Date]]), 2)</f>
        <v>Q4'24</v>
      </c>
      <c r="K2992" t="str">
        <f>VLOOKUP(Table1[[#This Row],[Store ID]],Table3[[Store ID]:[City]],4,FALSE)</f>
        <v>Denver</v>
      </c>
      <c r="L2992" t="str">
        <f>VLOOKUP(Table1[[#This Row],[Product Code]],Table4[[Product Code]:[Brand]],5,FALSE)</f>
        <v>VoltEdge</v>
      </c>
      <c r="M2992" t="str">
        <f>VLOOKUP(Table1[[#This Row],[Product Code]],Table4[[Product Code]:[Product Category]],3,FALSE)</f>
        <v>Smart Gadgets</v>
      </c>
      <c r="N2992" t="str">
        <f>_xlfn.XLOOKUP(Table1[[#This Row],[Product Code]],Table4[Product Code],Table4[Subcategory])</f>
        <v>Fitness Bands</v>
      </c>
    </row>
    <row r="2993" spans="2:14" x14ac:dyDescent="0.3">
      <c r="B2993" s="26" t="s">
        <v>28</v>
      </c>
      <c r="C2993" s="26" t="str">
        <f>IF(_xlfn.XLOOKUP(TRIM(Table1[[#This Row],[Store ID]]), 'Stores Details'!B2995:B3014, 'Stores Details'!G2995:G3014, "") = "Inactive", "Yes", "No")</f>
        <v>No</v>
      </c>
      <c r="D2993" s="14" t="s">
        <v>73</v>
      </c>
      <c r="E2993" s="51">
        <v>45499</v>
      </c>
      <c r="F2993" s="14">
        <v>13</v>
      </c>
      <c r="G2993" s="17">
        <v>11299.08</v>
      </c>
      <c r="H2993" s="27">
        <v>8482.89</v>
      </c>
      <c r="I2993">
        <f>YEAR(Table1[[#This Row],[Date]])</f>
        <v>2024</v>
      </c>
      <c r="J2993" t="str">
        <f>"Q" &amp; ROUNDUP(MONTH(Table1[[#This Row],[Date]])/3, 0) &amp; "'" &amp; RIGHT(YEAR(Table1[[#This Row],[Date]]), 2)</f>
        <v>Q3'24</v>
      </c>
      <c r="K2993" t="str">
        <f>VLOOKUP(Table1[[#This Row],[Store ID]],Table3[[Store ID]:[City]],4,FALSE)</f>
        <v>Portland</v>
      </c>
      <c r="L2993" t="str">
        <f>VLOOKUP(Table1[[#This Row],[Product Code]],Table4[[Product Code]:[Brand]],5,FALSE)</f>
        <v>ASUS</v>
      </c>
      <c r="M2993" t="str">
        <f>VLOOKUP(Table1[[#This Row],[Product Code]],Table4[[Product Code]:[Product Category]],3,FALSE)</f>
        <v>Gaming Consoles</v>
      </c>
      <c r="N2993" t="str">
        <f>_xlfn.XLOOKUP(Table1[[#This Row],[Product Code]],Table4[Product Code],Table4[Subcategory])</f>
        <v>VR Headsets</v>
      </c>
    </row>
    <row r="2994" spans="2:14" x14ac:dyDescent="0.3">
      <c r="B2994" s="26" t="s">
        <v>14</v>
      </c>
      <c r="C2994" s="26" t="str">
        <f>IF(_xlfn.XLOOKUP(TRIM(Table1[[#This Row],[Store ID]]), 'Stores Details'!B2996:B3015, 'Stores Details'!G2996:G3015, "") = "Inactive", "Yes", "No")</f>
        <v>No</v>
      </c>
      <c r="D2994" s="14" t="s">
        <v>75</v>
      </c>
      <c r="E2994" s="51">
        <v>45396</v>
      </c>
      <c r="F2994" s="14">
        <v>11</v>
      </c>
      <c r="G2994" s="17">
        <v>1793.5500000000002</v>
      </c>
      <c r="H2994" s="27">
        <v>1387.21</v>
      </c>
      <c r="I2994">
        <f>YEAR(Table1[[#This Row],[Date]])</f>
        <v>2024</v>
      </c>
      <c r="J2994" t="str">
        <f>"Q" &amp; ROUNDUP(MONTH(Table1[[#This Row],[Date]])/3, 0) &amp; "'" &amp; RIGHT(YEAR(Table1[[#This Row],[Date]]), 2)</f>
        <v>Q2'24</v>
      </c>
      <c r="K2994" t="str">
        <f>VLOOKUP(Table1[[#This Row],[Store ID]],Table3[[Store ID]:[City]],4,FALSE)</f>
        <v>Los Angeles</v>
      </c>
      <c r="L2994" t="str">
        <f>VLOOKUP(Table1[[#This Row],[Product Code]],Table4[[Product Code]:[Brand]],5,FALSE)</f>
        <v>VoltEdge</v>
      </c>
      <c r="M2994" t="str">
        <f>VLOOKUP(Table1[[#This Row],[Product Code]],Table4[[Product Code]:[Product Category]],3,FALSE)</f>
        <v>Accessories</v>
      </c>
      <c r="N2994" t="str">
        <f>_xlfn.XLOOKUP(Table1[[#This Row],[Product Code]],Table4[Product Code],Table4[Subcategory])</f>
        <v>Keyboards</v>
      </c>
    </row>
    <row r="2995" spans="2:14" x14ac:dyDescent="0.3">
      <c r="B2995" s="26" t="s">
        <v>14</v>
      </c>
      <c r="C2995" s="26" t="str">
        <f>IF(_xlfn.XLOOKUP(TRIM(Table1[[#This Row],[Store ID]]), 'Stores Details'!B2997:B3016, 'Stores Details'!G2997:G3016, "") = "Inactive", "Yes", "No")</f>
        <v>No</v>
      </c>
      <c r="D2995" s="14" t="s">
        <v>33</v>
      </c>
      <c r="E2995" s="51">
        <v>45375</v>
      </c>
      <c r="F2995" s="14">
        <v>23</v>
      </c>
      <c r="G2995" s="17">
        <v>5442.0300000000007</v>
      </c>
      <c r="H2995" s="27">
        <v>4212.91</v>
      </c>
      <c r="I2995">
        <f>YEAR(Table1[[#This Row],[Date]])</f>
        <v>2024</v>
      </c>
      <c r="J2995" t="str">
        <f>"Q" &amp; ROUNDUP(MONTH(Table1[[#This Row],[Date]])/3, 0) &amp; "'" &amp; RIGHT(YEAR(Table1[[#This Row],[Date]]), 2)</f>
        <v>Q1'24</v>
      </c>
      <c r="K2995" t="str">
        <f>VLOOKUP(Table1[[#This Row],[Store ID]],Table3[[Store ID]:[City]],4,FALSE)</f>
        <v>Los Angeles</v>
      </c>
      <c r="L2995" t="str">
        <f>VLOOKUP(Table1[[#This Row],[Product Code]],Table4[[Product Code]:[Brand]],5,FALSE)</f>
        <v>VoltEdge</v>
      </c>
      <c r="M2995" t="str">
        <f>VLOOKUP(Table1[[#This Row],[Product Code]],Table4[[Product Code]:[Product Category]],3,FALSE)</f>
        <v>Headphones</v>
      </c>
      <c r="N2995" t="str">
        <f>_xlfn.XLOOKUP(Table1[[#This Row],[Product Code]],Table4[Product Code],Table4[Subcategory])</f>
        <v>Wired Headphones</v>
      </c>
    </row>
    <row r="2996" spans="2:14" x14ac:dyDescent="0.3">
      <c r="B2996" s="26" t="s">
        <v>25</v>
      </c>
      <c r="C2996" s="26" t="str">
        <f>IF(_xlfn.XLOOKUP(TRIM(Table1[[#This Row],[Store ID]]), 'Stores Details'!B2998:B3017, 'Stores Details'!G2998:G3017, "") = "Inactive", "Yes", "No")</f>
        <v>No</v>
      </c>
      <c r="D2996" s="14" t="s">
        <v>15</v>
      </c>
      <c r="E2996" s="51">
        <v>45390</v>
      </c>
      <c r="F2996" s="14">
        <v>14</v>
      </c>
      <c r="G2996" s="17">
        <v>7873.74</v>
      </c>
      <c r="H2996" s="27">
        <v>6012.02</v>
      </c>
      <c r="I2996">
        <f>YEAR(Table1[[#This Row],[Date]])</f>
        <v>2024</v>
      </c>
      <c r="J2996" t="str">
        <f>"Q" &amp; ROUNDUP(MONTH(Table1[[#This Row],[Date]])/3, 0) &amp; "'" &amp; RIGHT(YEAR(Table1[[#This Row],[Date]]), 2)</f>
        <v>Q2'24</v>
      </c>
      <c r="K2996" t="str">
        <f>VLOOKUP(Table1[[#This Row],[Store ID]],Table3[[Store ID]:[City]],4,FALSE)</f>
        <v>Dallas</v>
      </c>
      <c r="L2996" t="str">
        <f>VLOOKUP(Table1[[#This Row],[Product Code]],Table4[[Product Code]:[Brand]],5,FALSE)</f>
        <v>Bose</v>
      </c>
      <c r="M2996" t="str">
        <f>VLOOKUP(Table1[[#This Row],[Product Code]],Table4[[Product Code]:[Product Category]],3,FALSE)</f>
        <v>Accessories</v>
      </c>
      <c r="N2996" t="str">
        <f>_xlfn.XLOOKUP(Table1[[#This Row],[Product Code]],Table4[Product Code],Table4[Subcategory])</f>
        <v>Mice</v>
      </c>
    </row>
    <row r="2997" spans="2:14" x14ac:dyDescent="0.3">
      <c r="B2997" s="26" t="s">
        <v>21</v>
      </c>
      <c r="C2997" s="26" t="str">
        <f>IF(_xlfn.XLOOKUP(TRIM(Table1[[#This Row],[Store ID]]), 'Stores Details'!B2999:B3018, 'Stores Details'!G2999:G3018, "") = "Inactive", "Yes", "No")</f>
        <v>No</v>
      </c>
      <c r="D2997" s="14" t="s">
        <v>62</v>
      </c>
      <c r="E2997" s="51">
        <v>45255</v>
      </c>
      <c r="F2997" s="14">
        <v>28</v>
      </c>
      <c r="G2997" s="17">
        <v>18284</v>
      </c>
      <c r="H2997" s="27">
        <v>13696.199999999999</v>
      </c>
      <c r="I2997">
        <f>YEAR(Table1[[#This Row],[Date]])</f>
        <v>2023</v>
      </c>
      <c r="J2997" t="str">
        <f>"Q" &amp; ROUNDUP(MONTH(Table1[[#This Row],[Date]])/3, 0) &amp; "'" &amp; RIGHT(YEAR(Table1[[#This Row],[Date]]), 2)</f>
        <v>Q4'23</v>
      </c>
      <c r="K2997" t="str">
        <f>VLOOKUP(Table1[[#This Row],[Store ID]],Table3[[Store ID]:[City]],4,FALSE)</f>
        <v>Raleigh</v>
      </c>
      <c r="L2997" t="str">
        <f>VLOOKUP(Table1[[#This Row],[Product Code]],Table4[[Product Code]:[Brand]],5,FALSE)</f>
        <v>ASUS</v>
      </c>
      <c r="M2997" t="str">
        <f>VLOOKUP(Table1[[#This Row],[Product Code]],Table4[[Product Code]:[Product Category]],3,FALSE)</f>
        <v>Laptops</v>
      </c>
      <c r="N2997" t="str">
        <f>_xlfn.XLOOKUP(Table1[[#This Row],[Product Code]],Table4[Product Code],Table4[Subcategory])</f>
        <v>Gaming Laptops</v>
      </c>
    </row>
    <row r="2998" spans="2:14" x14ac:dyDescent="0.3">
      <c r="B2998" s="26" t="s">
        <v>14</v>
      </c>
      <c r="C2998" s="26" t="str">
        <f>IF(_xlfn.XLOOKUP(TRIM(Table1[[#This Row],[Store ID]]), 'Stores Details'!B3000:B3019, 'Stores Details'!G3000:G3019, "") = "Inactive", "Yes", "No")</f>
        <v>No</v>
      </c>
      <c r="D2998" s="14" t="s">
        <v>76</v>
      </c>
      <c r="E2998" s="51">
        <v>45244</v>
      </c>
      <c r="F2998" s="14">
        <v>32</v>
      </c>
      <c r="G2998" s="17">
        <v>7309.76</v>
      </c>
      <c r="H2998" s="27">
        <v>5841.92</v>
      </c>
      <c r="I2998">
        <f>YEAR(Table1[[#This Row],[Date]])</f>
        <v>2023</v>
      </c>
      <c r="J2998" t="str">
        <f>"Q" &amp; ROUNDUP(MONTH(Table1[[#This Row],[Date]])/3, 0) &amp; "'" &amp; RIGHT(YEAR(Table1[[#This Row],[Date]]), 2)</f>
        <v>Q4'23</v>
      </c>
      <c r="K2998" t="str">
        <f>VLOOKUP(Table1[[#This Row],[Store ID]],Table3[[Store ID]:[City]],4,FALSE)</f>
        <v>Los Angeles</v>
      </c>
      <c r="L2998" t="str">
        <f>VLOOKUP(Table1[[#This Row],[Product Code]],Table4[[Product Code]:[Brand]],5,FALSE)</f>
        <v>ASUS</v>
      </c>
      <c r="M2998" t="str">
        <f>VLOOKUP(Table1[[#This Row],[Product Code]],Table4[[Product Code]:[Product Category]],3,FALSE)</f>
        <v>Laptops</v>
      </c>
      <c r="N2998" t="str">
        <f>_xlfn.XLOOKUP(Table1[[#This Row],[Product Code]],Table4[Product Code],Table4[Subcategory])</f>
        <v>Ultrabooks</v>
      </c>
    </row>
    <row r="2999" spans="2:14" x14ac:dyDescent="0.3">
      <c r="B2999" s="26" t="s">
        <v>14</v>
      </c>
      <c r="C2999" s="26" t="str">
        <f>IF(_xlfn.XLOOKUP(TRIM(Table1[[#This Row],[Store ID]]), 'Stores Details'!B3001:B3020, 'Stores Details'!G3001:G3020, "") = "Inactive", "Yes", "No")</f>
        <v>No</v>
      </c>
      <c r="D2999" s="14" t="s">
        <v>71</v>
      </c>
      <c r="E2999" s="51">
        <v>45148</v>
      </c>
      <c r="F2999" s="14">
        <v>20</v>
      </c>
      <c r="G2999" s="17">
        <v>5185.3999999999996</v>
      </c>
      <c r="H2999" s="27">
        <v>3389.4</v>
      </c>
      <c r="I2999">
        <f>YEAR(Table1[[#This Row],[Date]])</f>
        <v>2023</v>
      </c>
      <c r="J2999" t="str">
        <f>"Q" &amp; ROUNDUP(MONTH(Table1[[#This Row],[Date]])/3, 0) &amp; "'" &amp; RIGHT(YEAR(Table1[[#This Row],[Date]]), 2)</f>
        <v>Q3'23</v>
      </c>
      <c r="K2999" t="str">
        <f>VLOOKUP(Table1[[#This Row],[Store ID]],Table3[[Store ID]:[City]],4,FALSE)</f>
        <v>Los Angeles</v>
      </c>
      <c r="L2999" t="str">
        <f>VLOOKUP(Table1[[#This Row],[Product Code]],Table4[[Product Code]:[Brand]],5,FALSE)</f>
        <v>HP</v>
      </c>
      <c r="M2999" t="str">
        <f>VLOOKUP(Table1[[#This Row],[Product Code]],Table4[[Product Code]:[Product Category]],3,FALSE)</f>
        <v>Smart Gadgets</v>
      </c>
      <c r="N2999" t="str">
        <f>_xlfn.XLOOKUP(Table1[[#This Row],[Product Code]],Table4[Product Code],Table4[Subcategory])</f>
        <v>Smart Speakers</v>
      </c>
    </row>
    <row r="3000" spans="2:14" x14ac:dyDescent="0.3">
      <c r="B3000" s="26" t="s">
        <v>28</v>
      </c>
      <c r="C3000" s="26" t="str">
        <f>IF(_xlfn.XLOOKUP(TRIM(Table1[[#This Row],[Store ID]]), 'Stores Details'!B3002:B3021, 'Stores Details'!G3002:G3021, "") = "Inactive", "Yes", "No")</f>
        <v>No</v>
      </c>
      <c r="D3000" s="14" t="s">
        <v>49</v>
      </c>
      <c r="E3000" s="51">
        <v>45554</v>
      </c>
      <c r="F3000" s="14">
        <v>17</v>
      </c>
      <c r="G3000" s="17">
        <v>18836</v>
      </c>
      <c r="H3000" s="27">
        <v>14756.849999999999</v>
      </c>
      <c r="I3000">
        <f>YEAR(Table1[[#This Row],[Date]])</f>
        <v>2024</v>
      </c>
      <c r="J3000" t="str">
        <f>"Q" &amp; ROUNDUP(MONTH(Table1[[#This Row],[Date]])/3, 0) &amp; "'" &amp; RIGHT(YEAR(Table1[[#This Row],[Date]]), 2)</f>
        <v>Q3'24</v>
      </c>
      <c r="K3000" t="str">
        <f>VLOOKUP(Table1[[#This Row],[Store ID]],Table3[[Store ID]:[City]],4,FALSE)</f>
        <v>Portland</v>
      </c>
      <c r="L3000" t="str">
        <f>VLOOKUP(Table1[[#This Row],[Product Code]],Table4[[Product Code]:[Brand]],5,FALSE)</f>
        <v>VoltEdge</v>
      </c>
      <c r="M3000" t="str">
        <f>VLOOKUP(Table1[[#This Row],[Product Code]],Table4[[Product Code]:[Product Category]],3,FALSE)</f>
        <v>Headphones</v>
      </c>
      <c r="N3000" t="str">
        <f>_xlfn.XLOOKUP(Table1[[#This Row],[Product Code]],Table4[Product Code],Table4[Subcategory])</f>
        <v>Noise-Canceling Over-Ear</v>
      </c>
    </row>
    <row r="3001" spans="2:14" x14ac:dyDescent="0.3">
      <c r="B3001" s="26" t="s">
        <v>16</v>
      </c>
      <c r="C3001" s="26" t="str">
        <f>IF(_xlfn.XLOOKUP(TRIM(Table1[[#This Row],[Store ID]]), 'Stores Details'!B3003:B3022, 'Stores Details'!G3003:G3022, "") = "Inactive", "Yes", "No")</f>
        <v>No</v>
      </c>
      <c r="D3001" s="14" t="s">
        <v>41</v>
      </c>
      <c r="E3001" s="51">
        <v>45531</v>
      </c>
      <c r="F3001" s="14">
        <v>10</v>
      </c>
      <c r="G3001" s="17">
        <v>4807</v>
      </c>
      <c r="H3001" s="27">
        <v>3019.4</v>
      </c>
      <c r="I3001">
        <f>YEAR(Table1[[#This Row],[Date]])</f>
        <v>2024</v>
      </c>
      <c r="J3001" t="str">
        <f>"Q" &amp; ROUNDUP(MONTH(Table1[[#This Row],[Date]])/3, 0) &amp; "'" &amp; RIGHT(YEAR(Table1[[#This Row],[Date]]), 2)</f>
        <v>Q3'24</v>
      </c>
      <c r="K3001" t="str">
        <f>VLOOKUP(Table1[[#This Row],[Store ID]],Table3[[Store ID]:[City]],4,FALSE)</f>
        <v>Chicago</v>
      </c>
      <c r="L3001" t="str">
        <f>VLOOKUP(Table1[[#This Row],[Product Code]],Table4[[Product Code]:[Brand]],5,FALSE)</f>
        <v>VoltEdge</v>
      </c>
      <c r="M3001" t="str">
        <f>VLOOKUP(Table1[[#This Row],[Product Code]],Table4[[Product Code]:[Product Category]],3,FALSE)</f>
        <v>Laptops</v>
      </c>
      <c r="N3001" t="str">
        <f>_xlfn.XLOOKUP(Table1[[#This Row],[Product Code]],Table4[Product Code],Table4[Subcategory])</f>
        <v>Gaming Laptops</v>
      </c>
    </row>
    <row r="3002" spans="2:14" x14ac:dyDescent="0.3">
      <c r="B3002" s="26" t="s">
        <v>14</v>
      </c>
      <c r="C3002" s="26" t="str">
        <f>IF(_xlfn.XLOOKUP(TRIM(Table1[[#This Row],[Store ID]]), 'Stores Details'!B3004:B3023, 'Stores Details'!G3004:G3023, "") = "Inactive", "Yes", "No")</f>
        <v>No</v>
      </c>
      <c r="D3002" s="14" t="s">
        <v>71</v>
      </c>
      <c r="E3002" s="51">
        <v>44975</v>
      </c>
      <c r="F3002" s="14">
        <v>31</v>
      </c>
      <c r="G3002" s="17">
        <v>8037.369999999999</v>
      </c>
      <c r="H3002" s="27">
        <v>5253.57</v>
      </c>
      <c r="I3002">
        <f>YEAR(Table1[[#This Row],[Date]])</f>
        <v>2023</v>
      </c>
      <c r="J3002" t="str">
        <f>"Q" &amp; ROUNDUP(MONTH(Table1[[#This Row],[Date]])/3, 0) &amp; "'" &amp; RIGHT(YEAR(Table1[[#This Row],[Date]]), 2)</f>
        <v>Q1'23</v>
      </c>
      <c r="K3002" t="str">
        <f>VLOOKUP(Table1[[#This Row],[Store ID]],Table3[[Store ID]:[City]],4,FALSE)</f>
        <v>Los Angeles</v>
      </c>
      <c r="L3002" t="str">
        <f>VLOOKUP(Table1[[#This Row],[Product Code]],Table4[[Product Code]:[Brand]],5,FALSE)</f>
        <v>HP</v>
      </c>
      <c r="M3002" t="str">
        <f>VLOOKUP(Table1[[#This Row],[Product Code]],Table4[[Product Code]:[Product Category]],3,FALSE)</f>
        <v>Smart Gadgets</v>
      </c>
      <c r="N3002" t="str">
        <f>_xlfn.XLOOKUP(Table1[[#This Row],[Product Code]],Table4[Product Code],Table4[Subcategory])</f>
        <v>Smart Speakers</v>
      </c>
    </row>
    <row r="3003" spans="2:14" x14ac:dyDescent="0.3">
      <c r="B3003" s="26" t="s">
        <v>26</v>
      </c>
      <c r="C3003" s="26" t="str">
        <f>IF(_xlfn.XLOOKUP(TRIM(Table1[[#This Row],[Store ID]]), 'Stores Details'!B3005:B3024, 'Stores Details'!G3005:G3024, "") = "Inactive", "Yes", "No")</f>
        <v>No</v>
      </c>
      <c r="D3003" s="14" t="s">
        <v>45</v>
      </c>
      <c r="E3003" s="51">
        <v>45562</v>
      </c>
      <c r="F3003" s="14">
        <v>4</v>
      </c>
      <c r="G3003" s="17">
        <v>2687.4</v>
      </c>
      <c r="H3003" s="27">
        <v>2122.36</v>
      </c>
      <c r="I3003">
        <f>YEAR(Table1[[#This Row],[Date]])</f>
        <v>2024</v>
      </c>
      <c r="J3003" t="str">
        <f>"Q" &amp; ROUNDUP(MONTH(Table1[[#This Row],[Date]])/3, 0) &amp; "'" &amp; RIGHT(YEAR(Table1[[#This Row],[Date]]), 2)</f>
        <v>Q3'24</v>
      </c>
      <c r="K3003" t="str">
        <f>VLOOKUP(Table1[[#This Row],[Store ID]],Table3[[Store ID]:[City]],4,FALSE)</f>
        <v>Philadelphia</v>
      </c>
      <c r="L3003" t="str">
        <f>VLOOKUP(Table1[[#This Row],[Product Code]],Table4[[Product Code]:[Brand]],5,FALSE)</f>
        <v>VoltEdge</v>
      </c>
      <c r="M3003" t="str">
        <f>VLOOKUP(Table1[[#This Row],[Product Code]],Table4[[Product Code]:[Product Category]],3,FALSE)</f>
        <v>Accessories</v>
      </c>
      <c r="N3003" t="str">
        <f>_xlfn.XLOOKUP(Table1[[#This Row],[Product Code]],Table4[Product Code],Table4[Subcategory])</f>
        <v>Chargers</v>
      </c>
    </row>
    <row r="3004" spans="2:14" x14ac:dyDescent="0.3">
      <c r="B3004" s="26" t="s">
        <v>27</v>
      </c>
      <c r="C3004" s="26" t="str">
        <f>IF(_xlfn.XLOOKUP(TRIM(Table1[[#This Row],[Store ID]]), 'Stores Details'!B3006:B3025, 'Stores Details'!G3006:G3025, "") = "Inactive", "Yes", "No")</f>
        <v>No</v>
      </c>
      <c r="D3004" s="14" t="s">
        <v>75</v>
      </c>
      <c r="E3004" s="51">
        <v>45158</v>
      </c>
      <c r="F3004" s="14">
        <v>18</v>
      </c>
      <c r="G3004" s="17">
        <v>2934.9</v>
      </c>
      <c r="H3004" s="27">
        <v>2269.98</v>
      </c>
      <c r="I3004">
        <f>YEAR(Table1[[#This Row],[Date]])</f>
        <v>2023</v>
      </c>
      <c r="J3004" t="str">
        <f>"Q" &amp; ROUNDUP(MONTH(Table1[[#This Row],[Date]])/3, 0) &amp; "'" &amp; RIGHT(YEAR(Table1[[#This Row],[Date]]), 2)</f>
        <v>Q3'23</v>
      </c>
      <c r="K3004" t="str">
        <f>VLOOKUP(Table1[[#This Row],[Store ID]],Table3[[Store ID]:[City]],4,FALSE)</f>
        <v>New York</v>
      </c>
      <c r="L3004" t="str">
        <f>VLOOKUP(Table1[[#This Row],[Product Code]],Table4[[Product Code]:[Brand]],5,FALSE)</f>
        <v>VoltEdge</v>
      </c>
      <c r="M3004" t="str">
        <f>VLOOKUP(Table1[[#This Row],[Product Code]],Table4[[Product Code]:[Product Category]],3,FALSE)</f>
        <v>Accessories</v>
      </c>
      <c r="N3004" t="str">
        <f>_xlfn.XLOOKUP(Table1[[#This Row],[Product Code]],Table4[Product Code],Table4[Subcategory])</f>
        <v>Keyboards</v>
      </c>
    </row>
    <row r="3005" spans="2:14" x14ac:dyDescent="0.3">
      <c r="B3005" s="26" t="s">
        <v>14</v>
      </c>
      <c r="C3005" s="26" t="str">
        <f>IF(_xlfn.XLOOKUP(TRIM(Table1[[#This Row],[Store ID]]), 'Stores Details'!B3007:B3026, 'Stores Details'!G3007:G3026, "") = "Inactive", "Yes", "No")</f>
        <v>No</v>
      </c>
      <c r="D3005" s="14" t="s">
        <v>33</v>
      </c>
      <c r="E3005" s="51">
        <v>45495</v>
      </c>
      <c r="F3005" s="14">
        <v>1</v>
      </c>
      <c r="G3005" s="17">
        <v>236.61</v>
      </c>
      <c r="H3005" s="27">
        <v>183.17</v>
      </c>
      <c r="I3005">
        <f>YEAR(Table1[[#This Row],[Date]])</f>
        <v>2024</v>
      </c>
      <c r="J3005" t="str">
        <f>"Q" &amp; ROUNDUP(MONTH(Table1[[#This Row],[Date]])/3, 0) &amp; "'" &amp; RIGHT(YEAR(Table1[[#This Row],[Date]]), 2)</f>
        <v>Q3'24</v>
      </c>
      <c r="K3005" t="str">
        <f>VLOOKUP(Table1[[#This Row],[Store ID]],Table3[[Store ID]:[City]],4,FALSE)</f>
        <v>Los Angeles</v>
      </c>
      <c r="L3005" t="str">
        <f>VLOOKUP(Table1[[#This Row],[Product Code]],Table4[[Product Code]:[Brand]],5,FALSE)</f>
        <v>VoltEdge</v>
      </c>
      <c r="M3005" t="str">
        <f>VLOOKUP(Table1[[#This Row],[Product Code]],Table4[[Product Code]:[Product Category]],3,FALSE)</f>
        <v>Headphones</v>
      </c>
      <c r="N3005" t="str">
        <f>_xlfn.XLOOKUP(Table1[[#This Row],[Product Code]],Table4[Product Code],Table4[Subcategory])</f>
        <v>Wired Headphones</v>
      </c>
    </row>
    <row r="3006" spans="2:14" x14ac:dyDescent="0.3">
      <c r="B3006" s="26" t="s">
        <v>14</v>
      </c>
      <c r="C3006" s="26" t="str">
        <f>IF(_xlfn.XLOOKUP(TRIM(Table1[[#This Row],[Store ID]]), 'Stores Details'!B3008:B3027, 'Stores Details'!G3008:G3027, "") = "Inactive", "Yes", "No")</f>
        <v>No</v>
      </c>
      <c r="D3006" s="14" t="s">
        <v>39</v>
      </c>
      <c r="E3006" s="51">
        <v>45444</v>
      </c>
      <c r="F3006" s="14">
        <v>8</v>
      </c>
      <c r="G3006" s="17">
        <v>3389.36</v>
      </c>
      <c r="H3006" s="27">
        <v>2208.8000000000002</v>
      </c>
      <c r="I3006">
        <f>YEAR(Table1[[#This Row],[Date]])</f>
        <v>2024</v>
      </c>
      <c r="J3006" t="str">
        <f>"Q" &amp; ROUNDUP(MONTH(Table1[[#This Row],[Date]])/3, 0) &amp; "'" &amp; RIGHT(YEAR(Table1[[#This Row],[Date]]), 2)</f>
        <v>Q2'24</v>
      </c>
      <c r="K3006" t="str">
        <f>VLOOKUP(Table1[[#This Row],[Store ID]],Table3[[Store ID]:[City]],4,FALSE)</f>
        <v>Los Angeles</v>
      </c>
      <c r="L3006" t="str">
        <f>VLOOKUP(Table1[[#This Row],[Product Code]],Table4[[Product Code]:[Brand]],5,FALSE)</f>
        <v>Apple</v>
      </c>
      <c r="M3006" t="str">
        <f>VLOOKUP(Table1[[#This Row],[Product Code]],Table4[[Product Code]:[Product Category]],3,FALSE)</f>
        <v>Laptops</v>
      </c>
      <c r="N3006" t="str">
        <f>_xlfn.XLOOKUP(Table1[[#This Row],[Product Code]],Table4[Product Code],Table4[Subcategory])</f>
        <v>Ultrabooks</v>
      </c>
    </row>
    <row r="3007" spans="2:14" x14ac:dyDescent="0.3">
      <c r="B3007" s="26" t="s">
        <v>26</v>
      </c>
      <c r="C3007" s="26" t="str">
        <f>IF(_xlfn.XLOOKUP(TRIM(Table1[[#This Row],[Store ID]]), 'Stores Details'!B3009:B3028, 'Stores Details'!G3009:G3028, "") = "Inactive", "Yes", "No")</f>
        <v>No</v>
      </c>
      <c r="D3007" s="14" t="s">
        <v>44</v>
      </c>
      <c r="E3007" s="51">
        <v>45484</v>
      </c>
      <c r="F3007" s="14">
        <v>1</v>
      </c>
      <c r="G3007" s="17">
        <v>947.05</v>
      </c>
      <c r="H3007" s="27">
        <v>667.38</v>
      </c>
      <c r="I3007">
        <f>YEAR(Table1[[#This Row],[Date]])</f>
        <v>2024</v>
      </c>
      <c r="J3007" t="str">
        <f>"Q" &amp; ROUNDUP(MONTH(Table1[[#This Row],[Date]])/3, 0) &amp; "'" &amp; RIGHT(YEAR(Table1[[#This Row],[Date]]), 2)</f>
        <v>Q3'24</v>
      </c>
      <c r="K3007" t="str">
        <f>VLOOKUP(Table1[[#This Row],[Store ID]],Table3[[Store ID]:[City]],4,FALSE)</f>
        <v>Philadelphia</v>
      </c>
      <c r="L3007" t="str">
        <f>VLOOKUP(Table1[[#This Row],[Product Code]],Table4[[Product Code]:[Brand]],5,FALSE)</f>
        <v>Bose</v>
      </c>
      <c r="M3007" t="str">
        <f>VLOOKUP(Table1[[#This Row],[Product Code]],Table4[[Product Code]:[Product Category]],3,FALSE)</f>
        <v>Accessories</v>
      </c>
      <c r="N3007" t="str">
        <f>_xlfn.XLOOKUP(Table1[[#This Row],[Product Code]],Table4[Product Code],Table4[Subcategory])</f>
        <v>Keyboards</v>
      </c>
    </row>
    <row r="3008" spans="2:14" x14ac:dyDescent="0.3">
      <c r="B3008" s="26" t="s">
        <v>20</v>
      </c>
      <c r="C3008" s="26" t="str">
        <f>IF(_xlfn.XLOOKUP(TRIM(Table1[[#This Row],[Store ID]]), 'Stores Details'!B3010:B3029, 'Stores Details'!G3010:G3029, "") = "Inactive", "Yes", "No")</f>
        <v>No</v>
      </c>
      <c r="D3008" s="14" t="s">
        <v>48</v>
      </c>
      <c r="E3008" s="51">
        <v>45518</v>
      </c>
      <c r="F3008" s="14">
        <v>10</v>
      </c>
      <c r="G3008" s="17">
        <v>8066.5999999999995</v>
      </c>
      <c r="H3008" s="27">
        <v>4810.4000000000005</v>
      </c>
      <c r="I3008">
        <f>YEAR(Table1[[#This Row],[Date]])</f>
        <v>2024</v>
      </c>
      <c r="J3008" t="str">
        <f>"Q" &amp; ROUNDUP(MONTH(Table1[[#This Row],[Date]])/3, 0) &amp; "'" &amp; RIGHT(YEAR(Table1[[#This Row],[Date]]), 2)</f>
        <v>Q3'24</v>
      </c>
      <c r="K3008" t="str">
        <f>VLOOKUP(Table1[[#This Row],[Store ID]],Table3[[Store ID]:[City]],4,FALSE)</f>
        <v>Denver</v>
      </c>
      <c r="L3008" t="str">
        <f>VLOOKUP(Table1[[#This Row],[Product Code]],Table4[[Product Code]:[Brand]],5,FALSE)</f>
        <v>VoltEdge</v>
      </c>
      <c r="M3008" t="str">
        <f>VLOOKUP(Table1[[#This Row],[Product Code]],Table4[[Product Code]:[Product Category]],3,FALSE)</f>
        <v>Gaming Consoles</v>
      </c>
      <c r="N3008" t="str">
        <f>_xlfn.XLOOKUP(Table1[[#This Row],[Product Code]],Table4[Product Code],Table4[Subcategory])</f>
        <v>Game Consoles</v>
      </c>
    </row>
    <row r="3009" spans="2:14" x14ac:dyDescent="0.3">
      <c r="B3009" s="26" t="s">
        <v>30</v>
      </c>
      <c r="C3009" s="26" t="str">
        <f>IF(_xlfn.XLOOKUP(TRIM(Table1[[#This Row],[Store ID]]), 'Stores Details'!B3011:B3030, 'Stores Details'!G3011:G3030, "") = "Inactive", "Yes", "No")</f>
        <v>No</v>
      </c>
      <c r="D3009" s="14" t="s">
        <v>65</v>
      </c>
      <c r="E3009" s="51">
        <v>45068</v>
      </c>
      <c r="F3009" s="14">
        <v>9</v>
      </c>
      <c r="G3009" s="17">
        <v>13007.699999999999</v>
      </c>
      <c r="H3009" s="27">
        <v>8732.43</v>
      </c>
      <c r="I3009">
        <f>YEAR(Table1[[#This Row],[Date]])</f>
        <v>2023</v>
      </c>
      <c r="J3009" t="str">
        <f>"Q" &amp; ROUNDUP(MONTH(Table1[[#This Row],[Date]])/3, 0) &amp; "'" &amp; RIGHT(YEAR(Table1[[#This Row],[Date]]), 2)</f>
        <v>Q2'23</v>
      </c>
      <c r="K3009" t="str">
        <f>VLOOKUP(Table1[[#This Row],[Store ID]],Table3[[Store ID]:[City]],4,FALSE)</f>
        <v>Nashville</v>
      </c>
      <c r="L3009" t="str">
        <f>VLOOKUP(Table1[[#This Row],[Product Code]],Table4[[Product Code]:[Brand]],5,FALSE)</f>
        <v>VoltEdge</v>
      </c>
      <c r="M3009" t="str">
        <f>VLOOKUP(Table1[[#This Row],[Product Code]],Table4[[Product Code]:[Product Category]],3,FALSE)</f>
        <v>Smart Gadgets</v>
      </c>
      <c r="N3009" t="str">
        <f>_xlfn.XLOOKUP(Table1[[#This Row],[Product Code]],Table4[Product Code],Table4[Subcategory])</f>
        <v>Smartwatches</v>
      </c>
    </row>
    <row r="3010" spans="2:14" x14ac:dyDescent="0.3">
      <c r="B3010" s="26" t="s">
        <v>16</v>
      </c>
      <c r="C3010" s="26" t="str">
        <f>IF(_xlfn.XLOOKUP(TRIM(Table1[[#This Row],[Store ID]]), 'Stores Details'!B3012:B3031, 'Stores Details'!G3012:G3031, "") = "Inactive", "Yes", "No")</f>
        <v>No</v>
      </c>
      <c r="D3010" s="14" t="s">
        <v>78</v>
      </c>
      <c r="E3010" s="51">
        <v>45206</v>
      </c>
      <c r="F3010" s="14">
        <v>35</v>
      </c>
      <c r="G3010" s="17">
        <v>4695.25</v>
      </c>
      <c r="H3010" s="27">
        <v>3878.7</v>
      </c>
      <c r="I3010">
        <f>YEAR(Table1[[#This Row],[Date]])</f>
        <v>2023</v>
      </c>
      <c r="J3010" t="str">
        <f>"Q" &amp; ROUNDUP(MONTH(Table1[[#This Row],[Date]])/3, 0) &amp; "'" &amp; RIGHT(YEAR(Table1[[#This Row],[Date]]), 2)</f>
        <v>Q4'23</v>
      </c>
      <c r="K3010" t="str">
        <f>VLOOKUP(Table1[[#This Row],[Store ID]],Table3[[Store ID]:[City]],4,FALSE)</f>
        <v>Chicago</v>
      </c>
      <c r="L3010" t="str">
        <f>VLOOKUP(Table1[[#This Row],[Product Code]],Table4[[Product Code]:[Brand]],5,FALSE)</f>
        <v>VoltEdge</v>
      </c>
      <c r="M3010" t="str">
        <f>VLOOKUP(Table1[[#This Row],[Product Code]],Table4[[Product Code]:[Product Category]],3,FALSE)</f>
        <v>Accessories</v>
      </c>
      <c r="N3010" t="str">
        <f>_xlfn.XLOOKUP(Table1[[#This Row],[Product Code]],Table4[Product Code],Table4[Subcategory])</f>
        <v>Laptop Sleeves</v>
      </c>
    </row>
    <row r="3011" spans="2:14" x14ac:dyDescent="0.3">
      <c r="B3011" s="26" t="s">
        <v>14</v>
      </c>
      <c r="C3011" s="26" t="str">
        <f>IF(_xlfn.XLOOKUP(TRIM(Table1[[#This Row],[Store ID]]), 'Stores Details'!B3013:B3032, 'Stores Details'!G3013:G3032, "") = "Inactive", "Yes", "No")</f>
        <v>No</v>
      </c>
      <c r="D3011" s="14" t="s">
        <v>37</v>
      </c>
      <c r="E3011" s="51">
        <v>45547</v>
      </c>
      <c r="F3011" s="14">
        <v>11</v>
      </c>
      <c r="G3011" s="17">
        <v>16186.060000000001</v>
      </c>
      <c r="H3011" s="27">
        <v>10952.15</v>
      </c>
      <c r="I3011">
        <f>YEAR(Table1[[#This Row],[Date]])</f>
        <v>2024</v>
      </c>
      <c r="J3011" t="str">
        <f>"Q" &amp; ROUNDUP(MONTH(Table1[[#This Row],[Date]])/3, 0) &amp; "'" &amp; RIGHT(YEAR(Table1[[#This Row],[Date]]), 2)</f>
        <v>Q3'24</v>
      </c>
      <c r="K3011" t="str">
        <f>VLOOKUP(Table1[[#This Row],[Store ID]],Table3[[Store ID]:[City]],4,FALSE)</f>
        <v>Los Angeles</v>
      </c>
      <c r="L3011" t="str">
        <f>VLOOKUP(Table1[[#This Row],[Product Code]],Table4[[Product Code]:[Brand]],5,FALSE)</f>
        <v>VoltEdge</v>
      </c>
      <c r="M3011" t="str">
        <f>VLOOKUP(Table1[[#This Row],[Product Code]],Table4[[Product Code]:[Product Category]],3,FALSE)</f>
        <v>Smart Gadgets</v>
      </c>
      <c r="N3011" t="str">
        <f>_xlfn.XLOOKUP(Table1[[#This Row],[Product Code]],Table4[Product Code],Table4[Subcategory])</f>
        <v>Fitness Bands</v>
      </c>
    </row>
    <row r="3012" spans="2:14" x14ac:dyDescent="0.3">
      <c r="B3012" s="26" t="s">
        <v>14</v>
      </c>
      <c r="C3012" s="26" t="str">
        <f>IF(_xlfn.XLOOKUP(TRIM(Table1[[#This Row],[Store ID]]), 'Stores Details'!B3014:B3033, 'Stores Details'!G3014:G3033, "") = "Inactive", "Yes", "No")</f>
        <v>No</v>
      </c>
      <c r="D3012" s="14" t="s">
        <v>66</v>
      </c>
      <c r="E3012" s="51">
        <v>45411</v>
      </c>
      <c r="F3012" s="14">
        <v>16</v>
      </c>
      <c r="G3012" s="17">
        <v>6203.84</v>
      </c>
      <c r="H3012" s="27">
        <v>4150.72</v>
      </c>
      <c r="I3012">
        <f>YEAR(Table1[[#This Row],[Date]])</f>
        <v>2024</v>
      </c>
      <c r="J3012" t="str">
        <f>"Q" &amp; ROUNDUP(MONTH(Table1[[#This Row],[Date]])/3, 0) &amp; "'" &amp; RIGHT(YEAR(Table1[[#This Row],[Date]]), 2)</f>
        <v>Q2'24</v>
      </c>
      <c r="K3012" t="str">
        <f>VLOOKUP(Table1[[#This Row],[Store ID]],Table3[[Store ID]:[City]],4,FALSE)</f>
        <v>Los Angeles</v>
      </c>
      <c r="L3012" t="str">
        <f>VLOOKUP(Table1[[#This Row],[Product Code]],Table4[[Product Code]:[Brand]],5,FALSE)</f>
        <v>HP</v>
      </c>
      <c r="M3012" t="str">
        <f>VLOOKUP(Table1[[#This Row],[Product Code]],Table4[[Product Code]:[Product Category]],3,FALSE)</f>
        <v>Accessories</v>
      </c>
      <c r="N3012" t="str">
        <f>_xlfn.XLOOKUP(Table1[[#This Row],[Product Code]],Table4[Product Code],Table4[Subcategory])</f>
        <v>Chargers</v>
      </c>
    </row>
    <row r="3013" spans="2:14" x14ac:dyDescent="0.3">
      <c r="B3013" s="26" t="s">
        <v>18</v>
      </c>
      <c r="C3013" s="26" t="str">
        <f>IF(_xlfn.XLOOKUP(TRIM(Table1[[#This Row],[Store ID]]), 'Stores Details'!B3015:B3034, 'Stores Details'!G3015:G3034, "") = "Inactive", "Yes", "No")</f>
        <v>No</v>
      </c>
      <c r="D3013" s="14" t="s">
        <v>60</v>
      </c>
      <c r="E3013" s="51">
        <v>45036</v>
      </c>
      <c r="F3013" s="14">
        <v>9</v>
      </c>
      <c r="G3013" s="17">
        <v>1943.0099999999998</v>
      </c>
      <c r="H3013" s="27">
        <v>1406.43</v>
      </c>
      <c r="I3013">
        <f>YEAR(Table1[[#This Row],[Date]])</f>
        <v>2023</v>
      </c>
      <c r="J3013" t="str">
        <f>"Q" &amp; ROUNDUP(MONTH(Table1[[#This Row],[Date]])/3, 0) &amp; "'" &amp; RIGHT(YEAR(Table1[[#This Row],[Date]]), 2)</f>
        <v>Q2'23</v>
      </c>
      <c r="K3013" t="str">
        <f>VLOOKUP(Table1[[#This Row],[Store ID]],Table3[[Store ID]:[City]],4,FALSE)</f>
        <v>Minneapolis</v>
      </c>
      <c r="L3013" t="str">
        <f>VLOOKUP(Table1[[#This Row],[Product Code]],Table4[[Product Code]:[Brand]],5,FALSE)</f>
        <v>Dell</v>
      </c>
      <c r="M3013" t="str">
        <f>VLOOKUP(Table1[[#This Row],[Product Code]],Table4[[Product Code]:[Product Category]],3,FALSE)</f>
        <v>Accessories</v>
      </c>
      <c r="N3013" t="str">
        <f>_xlfn.XLOOKUP(Table1[[#This Row],[Product Code]],Table4[Product Code],Table4[Subcategory])</f>
        <v>Chargers</v>
      </c>
    </row>
    <row r="3014" spans="2:14" x14ac:dyDescent="0.3">
      <c r="B3014" s="26" t="s">
        <v>25</v>
      </c>
      <c r="C3014" s="26" t="str">
        <f>IF(_xlfn.XLOOKUP(TRIM(Table1[[#This Row],[Store ID]]), 'Stores Details'!B3016:B3035, 'Stores Details'!G3016:G3035, "") = "Inactive", "Yes", "No")</f>
        <v>No</v>
      </c>
      <c r="D3014" s="14" t="s">
        <v>57</v>
      </c>
      <c r="E3014" s="51">
        <v>45131</v>
      </c>
      <c r="F3014" s="14">
        <v>22</v>
      </c>
      <c r="G3014" s="17">
        <v>19436.78</v>
      </c>
      <c r="H3014" s="27">
        <v>13553.980000000001</v>
      </c>
      <c r="I3014">
        <f>YEAR(Table1[[#This Row],[Date]])</f>
        <v>2023</v>
      </c>
      <c r="J3014" t="str">
        <f>"Q" &amp; ROUNDUP(MONTH(Table1[[#This Row],[Date]])/3, 0) &amp; "'" &amp; RIGHT(YEAR(Table1[[#This Row],[Date]]), 2)</f>
        <v>Q3'23</v>
      </c>
      <c r="K3014" t="str">
        <f>VLOOKUP(Table1[[#This Row],[Store ID]],Table3[[Store ID]:[City]],4,FALSE)</f>
        <v>Dallas</v>
      </c>
      <c r="L3014" t="str">
        <f>VLOOKUP(Table1[[#This Row],[Product Code]],Table4[[Product Code]:[Brand]],5,FALSE)</f>
        <v>Bose</v>
      </c>
      <c r="M3014" t="str">
        <f>VLOOKUP(Table1[[#This Row],[Product Code]],Table4[[Product Code]:[Product Category]],3,FALSE)</f>
        <v>Headphones</v>
      </c>
      <c r="N3014" t="str">
        <f>_xlfn.XLOOKUP(Table1[[#This Row],[Product Code]],Table4[Product Code],Table4[Subcategory])</f>
        <v>Noise-Canceling Over-Ear</v>
      </c>
    </row>
    <row r="3015" spans="2:14" x14ac:dyDescent="0.3">
      <c r="B3015" s="26" t="s">
        <v>14</v>
      </c>
      <c r="C3015" s="26" t="str">
        <f>IF(_xlfn.XLOOKUP(TRIM(Table1[[#This Row],[Store ID]]), 'Stores Details'!B3017:B3036, 'Stores Details'!G3017:G3036, "") = "Inactive", "Yes", "No")</f>
        <v>No</v>
      </c>
      <c r="D3015" s="14" t="s">
        <v>15</v>
      </c>
      <c r="E3015" s="51">
        <v>45489</v>
      </c>
      <c r="F3015" s="14">
        <v>16</v>
      </c>
      <c r="G3015" s="17">
        <v>8998.56</v>
      </c>
      <c r="H3015" s="27">
        <v>6870.88</v>
      </c>
      <c r="I3015">
        <f>YEAR(Table1[[#This Row],[Date]])</f>
        <v>2024</v>
      </c>
      <c r="J3015" t="str">
        <f>"Q" &amp; ROUNDUP(MONTH(Table1[[#This Row],[Date]])/3, 0) &amp; "'" &amp; RIGHT(YEAR(Table1[[#This Row],[Date]]), 2)</f>
        <v>Q3'24</v>
      </c>
      <c r="K3015" t="str">
        <f>VLOOKUP(Table1[[#This Row],[Store ID]],Table3[[Store ID]:[City]],4,FALSE)</f>
        <v>Los Angeles</v>
      </c>
      <c r="L3015" t="str">
        <f>VLOOKUP(Table1[[#This Row],[Product Code]],Table4[[Product Code]:[Brand]],5,FALSE)</f>
        <v>Bose</v>
      </c>
      <c r="M3015" t="str">
        <f>VLOOKUP(Table1[[#This Row],[Product Code]],Table4[[Product Code]:[Product Category]],3,FALSE)</f>
        <v>Accessories</v>
      </c>
      <c r="N3015" t="str">
        <f>_xlfn.XLOOKUP(Table1[[#This Row],[Product Code]],Table4[Product Code],Table4[Subcategory])</f>
        <v>Mice</v>
      </c>
    </row>
    <row r="3016" spans="2:14" x14ac:dyDescent="0.3">
      <c r="B3016" s="26" t="s">
        <v>26</v>
      </c>
      <c r="C3016" s="26" t="str">
        <f>IF(_xlfn.XLOOKUP(TRIM(Table1[[#This Row],[Store ID]]), 'Stores Details'!B3018:B3037, 'Stores Details'!G3018:G3037, "") = "Inactive", "Yes", "No")</f>
        <v>No</v>
      </c>
      <c r="D3016" s="14" t="s">
        <v>44</v>
      </c>
      <c r="E3016" s="51">
        <v>45628</v>
      </c>
      <c r="F3016" s="14">
        <v>31</v>
      </c>
      <c r="G3016" s="17">
        <v>29358.55</v>
      </c>
      <c r="H3016" s="27">
        <v>20688.78</v>
      </c>
      <c r="I3016">
        <f>YEAR(Table1[[#This Row],[Date]])</f>
        <v>2024</v>
      </c>
      <c r="J3016" t="str">
        <f>"Q" &amp; ROUNDUP(MONTH(Table1[[#This Row],[Date]])/3, 0) &amp; "'" &amp; RIGHT(YEAR(Table1[[#This Row],[Date]]), 2)</f>
        <v>Q4'24</v>
      </c>
      <c r="K3016" t="str">
        <f>VLOOKUP(Table1[[#This Row],[Store ID]],Table3[[Store ID]:[City]],4,FALSE)</f>
        <v>Philadelphia</v>
      </c>
      <c r="L3016" t="str">
        <f>VLOOKUP(Table1[[#This Row],[Product Code]],Table4[[Product Code]:[Brand]],5,FALSE)</f>
        <v>Bose</v>
      </c>
      <c r="M3016" t="str">
        <f>VLOOKUP(Table1[[#This Row],[Product Code]],Table4[[Product Code]:[Product Category]],3,FALSE)</f>
        <v>Accessories</v>
      </c>
      <c r="N3016" t="str">
        <f>_xlfn.XLOOKUP(Table1[[#This Row],[Product Code]],Table4[Product Code],Table4[Subcategory])</f>
        <v>Keyboards</v>
      </c>
    </row>
    <row r="3017" spans="2:14" x14ac:dyDescent="0.3">
      <c r="B3017" s="26" t="s">
        <v>14</v>
      </c>
      <c r="C3017" s="26" t="str">
        <f>IF(_xlfn.XLOOKUP(TRIM(Table1[[#This Row],[Store ID]]), 'Stores Details'!B3019:B3038, 'Stores Details'!G3019:G3038, "") = "Inactive", "Yes", "No")</f>
        <v>No</v>
      </c>
      <c r="D3017" s="14" t="s">
        <v>67</v>
      </c>
      <c r="E3017" s="51">
        <v>45081</v>
      </c>
      <c r="F3017" s="14">
        <v>17</v>
      </c>
      <c r="G3017" s="17">
        <v>17909.16</v>
      </c>
      <c r="H3017" s="27">
        <v>10646.42</v>
      </c>
      <c r="I3017">
        <f>YEAR(Table1[[#This Row],[Date]])</f>
        <v>2023</v>
      </c>
      <c r="J3017" t="str">
        <f>"Q" &amp; ROUNDUP(MONTH(Table1[[#This Row],[Date]])/3, 0) &amp; "'" &amp; RIGHT(YEAR(Table1[[#This Row],[Date]]), 2)</f>
        <v>Q2'23</v>
      </c>
      <c r="K3017" t="str">
        <f>VLOOKUP(Table1[[#This Row],[Store ID]],Table3[[Store ID]:[City]],4,FALSE)</f>
        <v>Los Angeles</v>
      </c>
      <c r="L3017" t="str">
        <f>VLOOKUP(Table1[[#This Row],[Product Code]],Table4[[Product Code]:[Brand]],5,FALSE)</f>
        <v>VoltEdge</v>
      </c>
      <c r="M3017" t="str">
        <f>VLOOKUP(Table1[[#This Row],[Product Code]],Table4[[Product Code]:[Product Category]],3,FALSE)</f>
        <v>Accessories</v>
      </c>
      <c r="N3017" t="str">
        <f>_xlfn.XLOOKUP(Table1[[#This Row],[Product Code]],Table4[Product Code],Table4[Subcategory])</f>
        <v>Keyboards</v>
      </c>
    </row>
    <row r="3018" spans="2:14" x14ac:dyDescent="0.3">
      <c r="B3018" s="26" t="s">
        <v>23</v>
      </c>
      <c r="C3018" s="26" t="str">
        <f>IF(_xlfn.XLOOKUP(TRIM(Table1[[#This Row],[Store ID]]), 'Stores Details'!B3020:B3039, 'Stores Details'!G3020:G3039, "") = "Inactive", "Yes", "No")</f>
        <v>No</v>
      </c>
      <c r="D3018" s="14" t="s">
        <v>46</v>
      </c>
      <c r="E3018" s="51">
        <v>45540</v>
      </c>
      <c r="F3018" s="14">
        <v>3</v>
      </c>
      <c r="G3018" s="17">
        <v>2650.2</v>
      </c>
      <c r="H3018" s="27">
        <v>1813.47</v>
      </c>
      <c r="I3018">
        <f>YEAR(Table1[[#This Row],[Date]])</f>
        <v>2024</v>
      </c>
      <c r="J3018" t="str">
        <f>"Q" &amp; ROUNDUP(MONTH(Table1[[#This Row],[Date]])/3, 0) &amp; "'" &amp; RIGHT(YEAR(Table1[[#This Row],[Date]]), 2)</f>
        <v>Q3'24</v>
      </c>
      <c r="K3018" t="str">
        <f>VLOOKUP(Table1[[#This Row],[Store ID]],Table3[[Store ID]:[City]],4,FALSE)</f>
        <v>San Francisco</v>
      </c>
      <c r="L3018" t="str">
        <f>VLOOKUP(Table1[[#This Row],[Product Code]],Table4[[Product Code]:[Brand]],5,FALSE)</f>
        <v>Bose</v>
      </c>
      <c r="M3018" t="str">
        <f>VLOOKUP(Table1[[#This Row],[Product Code]],Table4[[Product Code]:[Product Category]],3,FALSE)</f>
        <v>Headphones</v>
      </c>
      <c r="N3018" t="str">
        <f>_xlfn.XLOOKUP(Table1[[#This Row],[Product Code]],Table4[Product Code],Table4[Subcategory])</f>
        <v>Wireless Headphones</v>
      </c>
    </row>
    <row r="3019" spans="2:14" x14ac:dyDescent="0.3">
      <c r="B3019" s="26" t="s">
        <v>27</v>
      </c>
      <c r="C3019" s="26" t="str">
        <f>IF(_xlfn.XLOOKUP(TRIM(Table1[[#This Row],[Store ID]]), 'Stores Details'!B3021:B3040, 'Stores Details'!G3021:G3040, "") = "Inactive", "Yes", "No")</f>
        <v>No</v>
      </c>
      <c r="D3019" s="14" t="s">
        <v>37</v>
      </c>
      <c r="E3019" s="51">
        <v>45505</v>
      </c>
      <c r="F3019" s="14">
        <v>9</v>
      </c>
      <c r="G3019" s="17">
        <v>13243.14</v>
      </c>
      <c r="H3019" s="27">
        <v>8960.85</v>
      </c>
      <c r="I3019">
        <f>YEAR(Table1[[#This Row],[Date]])</f>
        <v>2024</v>
      </c>
      <c r="J3019" t="str">
        <f>"Q" &amp; ROUNDUP(MONTH(Table1[[#This Row],[Date]])/3, 0) &amp; "'" &amp; RIGHT(YEAR(Table1[[#This Row],[Date]]), 2)</f>
        <v>Q3'24</v>
      </c>
      <c r="K3019" t="str">
        <f>VLOOKUP(Table1[[#This Row],[Store ID]],Table3[[Store ID]:[City]],4,FALSE)</f>
        <v>New York</v>
      </c>
      <c r="L3019" t="str">
        <f>VLOOKUP(Table1[[#This Row],[Product Code]],Table4[[Product Code]:[Brand]],5,FALSE)</f>
        <v>VoltEdge</v>
      </c>
      <c r="M3019" t="str">
        <f>VLOOKUP(Table1[[#This Row],[Product Code]],Table4[[Product Code]:[Product Category]],3,FALSE)</f>
        <v>Smart Gadgets</v>
      </c>
      <c r="N3019" t="str">
        <f>_xlfn.XLOOKUP(Table1[[#This Row],[Product Code]],Table4[Product Code],Table4[Subcategory])</f>
        <v>Fitness Bands</v>
      </c>
    </row>
    <row r="3020" spans="2:14" x14ac:dyDescent="0.3">
      <c r="B3020" s="26" t="s">
        <v>25</v>
      </c>
      <c r="C3020" s="26" t="str">
        <f>IF(_xlfn.XLOOKUP(TRIM(Table1[[#This Row],[Store ID]]), 'Stores Details'!B3022:B3041, 'Stores Details'!G3022:G3041, "") = "Inactive", "Yes", "No")</f>
        <v>No</v>
      </c>
      <c r="D3020" s="14" t="s">
        <v>36</v>
      </c>
      <c r="E3020" s="51">
        <v>45436</v>
      </c>
      <c r="F3020" s="14">
        <v>4</v>
      </c>
      <c r="G3020" s="17">
        <v>2919.92</v>
      </c>
      <c r="H3020" s="27">
        <v>2355.96</v>
      </c>
      <c r="I3020">
        <f>YEAR(Table1[[#This Row],[Date]])</f>
        <v>2024</v>
      </c>
      <c r="J3020" t="str">
        <f>"Q" &amp; ROUNDUP(MONTH(Table1[[#This Row],[Date]])/3, 0) &amp; "'" &amp; RIGHT(YEAR(Table1[[#This Row],[Date]]), 2)</f>
        <v>Q2'24</v>
      </c>
      <c r="K3020" t="str">
        <f>VLOOKUP(Table1[[#This Row],[Store ID]],Table3[[Store ID]:[City]],4,FALSE)</f>
        <v>Dallas</v>
      </c>
      <c r="L3020" t="str">
        <f>VLOOKUP(Table1[[#This Row],[Product Code]],Table4[[Product Code]:[Brand]],5,FALSE)</f>
        <v>VoltEdge</v>
      </c>
      <c r="M3020" t="str">
        <f>VLOOKUP(Table1[[#This Row],[Product Code]],Table4[[Product Code]:[Product Category]],3,FALSE)</f>
        <v>Gaming Consoles</v>
      </c>
      <c r="N3020" t="str">
        <f>_xlfn.XLOOKUP(Table1[[#This Row],[Product Code]],Table4[Product Code],Table4[Subcategory])</f>
        <v>VR Headsets</v>
      </c>
    </row>
    <row r="3021" spans="2:14" x14ac:dyDescent="0.3">
      <c r="B3021" s="26" t="s">
        <v>23</v>
      </c>
      <c r="C3021" s="26" t="str">
        <f>IF(_xlfn.XLOOKUP(TRIM(Table1[[#This Row],[Store ID]]), 'Stores Details'!B3023:B3042, 'Stores Details'!G3023:G3042, "") = "Inactive", "Yes", "No")</f>
        <v>No</v>
      </c>
      <c r="D3021" s="14" t="s">
        <v>72</v>
      </c>
      <c r="E3021" s="51">
        <v>45126</v>
      </c>
      <c r="F3021" s="14">
        <v>15</v>
      </c>
      <c r="G3021" s="17">
        <v>8047.2000000000007</v>
      </c>
      <c r="H3021" s="27">
        <v>5865.45</v>
      </c>
      <c r="I3021">
        <f>YEAR(Table1[[#This Row],[Date]])</f>
        <v>2023</v>
      </c>
      <c r="J3021" t="str">
        <f>"Q" &amp; ROUNDUP(MONTH(Table1[[#This Row],[Date]])/3, 0) &amp; "'" &amp; RIGHT(YEAR(Table1[[#This Row],[Date]]), 2)</f>
        <v>Q3'23</v>
      </c>
      <c r="K3021" t="str">
        <f>VLOOKUP(Table1[[#This Row],[Store ID]],Table3[[Store ID]:[City]],4,FALSE)</f>
        <v>San Francisco</v>
      </c>
      <c r="L3021" t="str">
        <f>VLOOKUP(Table1[[#This Row],[Product Code]],Table4[[Product Code]:[Brand]],5,FALSE)</f>
        <v>VoltEdge</v>
      </c>
      <c r="M3021" t="str">
        <f>VLOOKUP(Table1[[#This Row],[Product Code]],Table4[[Product Code]:[Product Category]],3,FALSE)</f>
        <v>Gaming Consoles</v>
      </c>
      <c r="N3021" t="str">
        <f>_xlfn.XLOOKUP(Table1[[#This Row],[Product Code]],Table4[Product Code],Table4[Subcategory])</f>
        <v>Game Consoles</v>
      </c>
    </row>
    <row r="3022" spans="2:14" x14ac:dyDescent="0.3">
      <c r="B3022" s="26" t="s">
        <v>24</v>
      </c>
      <c r="C3022" s="26" t="str">
        <f>IF(_xlfn.XLOOKUP(TRIM(Table1[[#This Row],[Store ID]]), 'Stores Details'!B3024:B3043, 'Stores Details'!G3024:G3043, "") = "Inactive", "Yes", "No")</f>
        <v>No</v>
      </c>
      <c r="D3022" s="14" t="s">
        <v>60</v>
      </c>
      <c r="E3022" s="51">
        <v>44935</v>
      </c>
      <c r="F3022" s="14">
        <v>33</v>
      </c>
      <c r="G3022" s="17">
        <v>7124.37</v>
      </c>
      <c r="H3022" s="27">
        <v>5156.9100000000008</v>
      </c>
      <c r="I3022">
        <f>YEAR(Table1[[#This Row],[Date]])</f>
        <v>2023</v>
      </c>
      <c r="J3022" t="str">
        <f>"Q" &amp; ROUNDUP(MONTH(Table1[[#This Row],[Date]])/3, 0) &amp; "'" &amp; RIGHT(YEAR(Table1[[#This Row],[Date]]), 2)</f>
        <v>Q1'23</v>
      </c>
      <c r="K3022" t="str">
        <f>VLOOKUP(Table1[[#This Row],[Store ID]],Table3[[Store ID]:[City]],4,FALSE)</f>
        <v>Atlanta</v>
      </c>
      <c r="L3022" t="str">
        <f>VLOOKUP(Table1[[#This Row],[Product Code]],Table4[[Product Code]:[Brand]],5,FALSE)</f>
        <v>Dell</v>
      </c>
      <c r="M3022" t="str">
        <f>VLOOKUP(Table1[[#This Row],[Product Code]],Table4[[Product Code]:[Product Category]],3,FALSE)</f>
        <v>Accessories</v>
      </c>
      <c r="N3022" t="str">
        <f>_xlfn.XLOOKUP(Table1[[#This Row],[Product Code]],Table4[Product Code],Table4[Subcategory])</f>
        <v>Chargers</v>
      </c>
    </row>
    <row r="3023" spans="2:14" x14ac:dyDescent="0.3">
      <c r="B3023" s="26" t="s">
        <v>14</v>
      </c>
      <c r="C3023" s="26" t="str">
        <f>IF(_xlfn.XLOOKUP(TRIM(Table1[[#This Row],[Store ID]]), 'Stores Details'!B3025:B3044, 'Stores Details'!G3025:G3044, "") = "Inactive", "Yes", "No")</f>
        <v>No</v>
      </c>
      <c r="D3023" s="14" t="s">
        <v>78</v>
      </c>
      <c r="E3023" s="51">
        <v>45218</v>
      </c>
      <c r="F3023" s="14">
        <v>35</v>
      </c>
      <c r="G3023" s="17">
        <v>4695.25</v>
      </c>
      <c r="H3023" s="27">
        <v>3878.7</v>
      </c>
      <c r="I3023">
        <f>YEAR(Table1[[#This Row],[Date]])</f>
        <v>2023</v>
      </c>
      <c r="J3023" t="str">
        <f>"Q" &amp; ROUNDUP(MONTH(Table1[[#This Row],[Date]])/3, 0) &amp; "'" &amp; RIGHT(YEAR(Table1[[#This Row],[Date]]), 2)</f>
        <v>Q4'23</v>
      </c>
      <c r="K3023" t="str">
        <f>VLOOKUP(Table1[[#This Row],[Store ID]],Table3[[Store ID]:[City]],4,FALSE)</f>
        <v>Los Angeles</v>
      </c>
      <c r="L3023" t="str">
        <f>VLOOKUP(Table1[[#This Row],[Product Code]],Table4[[Product Code]:[Brand]],5,FALSE)</f>
        <v>VoltEdge</v>
      </c>
      <c r="M3023" t="str">
        <f>VLOOKUP(Table1[[#This Row],[Product Code]],Table4[[Product Code]:[Product Category]],3,FALSE)</f>
        <v>Accessories</v>
      </c>
      <c r="N3023" t="str">
        <f>_xlfn.XLOOKUP(Table1[[#This Row],[Product Code]],Table4[Product Code],Table4[Subcategory])</f>
        <v>Laptop Sleeves</v>
      </c>
    </row>
    <row r="3024" spans="2:14" x14ac:dyDescent="0.3">
      <c r="B3024" s="26" t="s">
        <v>29</v>
      </c>
      <c r="C3024" s="26" t="str">
        <f>IF(_xlfn.XLOOKUP(TRIM(Table1[[#This Row],[Store ID]]), 'Stores Details'!B3026:B3045, 'Stores Details'!G3026:G3045, "") = "Inactive", "Yes", "No")</f>
        <v>No</v>
      </c>
      <c r="D3024" s="14" t="s">
        <v>54</v>
      </c>
      <c r="E3024" s="51">
        <v>45017</v>
      </c>
      <c r="F3024" s="14">
        <v>31</v>
      </c>
      <c r="G3024" s="17">
        <v>43493.31</v>
      </c>
      <c r="H3024" s="27">
        <v>27607.05</v>
      </c>
      <c r="I3024">
        <f>YEAR(Table1[[#This Row],[Date]])</f>
        <v>2023</v>
      </c>
      <c r="J3024" t="str">
        <f>"Q" &amp; ROUNDUP(MONTH(Table1[[#This Row],[Date]])/3, 0) &amp; "'" &amp; RIGHT(YEAR(Table1[[#This Row],[Date]]), 2)</f>
        <v>Q2'23</v>
      </c>
      <c r="K3024" t="str">
        <f>VLOOKUP(Table1[[#This Row],[Store ID]],Table3[[Store ID]:[City]],4,FALSE)</f>
        <v>Kansas City</v>
      </c>
      <c r="L3024" t="str">
        <f>VLOOKUP(Table1[[#This Row],[Product Code]],Table4[[Product Code]:[Brand]],5,FALSE)</f>
        <v>Apple</v>
      </c>
      <c r="M3024" t="str">
        <f>VLOOKUP(Table1[[#This Row],[Product Code]],Table4[[Product Code]:[Product Category]],3,FALSE)</f>
        <v>Gaming Consoles</v>
      </c>
      <c r="N3024" t="str">
        <f>_xlfn.XLOOKUP(Table1[[#This Row],[Product Code]],Table4[Product Code],Table4[Subcategory])</f>
        <v>Game Consoles</v>
      </c>
    </row>
    <row r="3025" spans="2:14" x14ac:dyDescent="0.3">
      <c r="B3025" s="26" t="s">
        <v>28</v>
      </c>
      <c r="C3025" s="26" t="str">
        <f>IF(_xlfn.XLOOKUP(TRIM(Table1[[#This Row],[Store ID]]), 'Stores Details'!B3027:B3046, 'Stores Details'!G3027:G3046, "") = "Inactive", "Yes", "No")</f>
        <v>No</v>
      </c>
      <c r="D3025" s="14" t="s">
        <v>41</v>
      </c>
      <c r="E3025" s="51">
        <v>45511</v>
      </c>
      <c r="F3025" s="14">
        <v>6</v>
      </c>
      <c r="G3025" s="17">
        <v>2884.2</v>
      </c>
      <c r="H3025" s="27">
        <v>1811.6399999999999</v>
      </c>
      <c r="I3025">
        <f>YEAR(Table1[[#This Row],[Date]])</f>
        <v>2024</v>
      </c>
      <c r="J3025" t="str">
        <f>"Q" &amp; ROUNDUP(MONTH(Table1[[#This Row],[Date]])/3, 0) &amp; "'" &amp; RIGHT(YEAR(Table1[[#This Row],[Date]]), 2)</f>
        <v>Q3'24</v>
      </c>
      <c r="K3025" t="str">
        <f>VLOOKUP(Table1[[#This Row],[Store ID]],Table3[[Store ID]:[City]],4,FALSE)</f>
        <v>Portland</v>
      </c>
      <c r="L3025" t="str">
        <f>VLOOKUP(Table1[[#This Row],[Product Code]],Table4[[Product Code]:[Brand]],5,FALSE)</f>
        <v>VoltEdge</v>
      </c>
      <c r="M3025" t="str">
        <f>VLOOKUP(Table1[[#This Row],[Product Code]],Table4[[Product Code]:[Product Category]],3,FALSE)</f>
        <v>Laptops</v>
      </c>
      <c r="N3025" t="str">
        <f>_xlfn.XLOOKUP(Table1[[#This Row],[Product Code]],Table4[Product Code],Table4[Subcategory])</f>
        <v>Gaming Laptops</v>
      </c>
    </row>
    <row r="3026" spans="2:14" x14ac:dyDescent="0.3">
      <c r="B3026" s="26" t="s">
        <v>20</v>
      </c>
      <c r="C3026" s="26" t="str">
        <f>IF(_xlfn.XLOOKUP(TRIM(Table1[[#This Row],[Store ID]]), 'Stores Details'!B3028:B3047, 'Stores Details'!G3028:G3047, "") = "Inactive", "Yes", "No")</f>
        <v>No</v>
      </c>
      <c r="D3026" s="14" t="s">
        <v>46</v>
      </c>
      <c r="E3026" s="51">
        <v>45644</v>
      </c>
      <c r="F3026" s="14">
        <v>22</v>
      </c>
      <c r="G3026" s="17">
        <v>19434.8</v>
      </c>
      <c r="H3026" s="27">
        <v>13298.78</v>
      </c>
      <c r="I3026">
        <f>YEAR(Table1[[#This Row],[Date]])</f>
        <v>2024</v>
      </c>
      <c r="J3026" t="str">
        <f>"Q" &amp; ROUNDUP(MONTH(Table1[[#This Row],[Date]])/3, 0) &amp; "'" &amp; RIGHT(YEAR(Table1[[#This Row],[Date]]), 2)</f>
        <v>Q4'24</v>
      </c>
      <c r="K3026" t="str">
        <f>VLOOKUP(Table1[[#This Row],[Store ID]],Table3[[Store ID]:[City]],4,FALSE)</f>
        <v>Denver</v>
      </c>
      <c r="L3026" t="str">
        <f>VLOOKUP(Table1[[#This Row],[Product Code]],Table4[[Product Code]:[Brand]],5,FALSE)</f>
        <v>Bose</v>
      </c>
      <c r="M3026" t="str">
        <f>VLOOKUP(Table1[[#This Row],[Product Code]],Table4[[Product Code]:[Product Category]],3,FALSE)</f>
        <v>Headphones</v>
      </c>
      <c r="N3026" t="str">
        <f>_xlfn.XLOOKUP(Table1[[#This Row],[Product Code]],Table4[Product Code],Table4[Subcategory])</f>
        <v>Wireless Headphones</v>
      </c>
    </row>
    <row r="3027" spans="2:14" x14ac:dyDescent="0.3">
      <c r="B3027" s="26" t="s">
        <v>14</v>
      </c>
      <c r="C3027" s="26" t="str">
        <f>IF(_xlfn.XLOOKUP(TRIM(Table1[[#This Row],[Store ID]]), 'Stores Details'!B3029:B3048, 'Stores Details'!G3029:G3048, "") = "Inactive", "Yes", "No")</f>
        <v>No</v>
      </c>
      <c r="D3027" s="14" t="s">
        <v>78</v>
      </c>
      <c r="E3027" s="51">
        <v>45606</v>
      </c>
      <c r="F3027" s="14">
        <v>35</v>
      </c>
      <c r="G3027" s="17">
        <v>4695.25</v>
      </c>
      <c r="H3027" s="27">
        <v>3878.7</v>
      </c>
      <c r="I3027">
        <f>YEAR(Table1[[#This Row],[Date]])</f>
        <v>2024</v>
      </c>
      <c r="J3027" t="str">
        <f>"Q" &amp; ROUNDUP(MONTH(Table1[[#This Row],[Date]])/3, 0) &amp; "'" &amp; RIGHT(YEAR(Table1[[#This Row],[Date]]), 2)</f>
        <v>Q4'24</v>
      </c>
      <c r="K3027" t="str">
        <f>VLOOKUP(Table1[[#This Row],[Store ID]],Table3[[Store ID]:[City]],4,FALSE)</f>
        <v>Los Angeles</v>
      </c>
      <c r="L3027" t="str">
        <f>VLOOKUP(Table1[[#This Row],[Product Code]],Table4[[Product Code]:[Brand]],5,FALSE)</f>
        <v>VoltEdge</v>
      </c>
      <c r="M3027" t="str">
        <f>VLOOKUP(Table1[[#This Row],[Product Code]],Table4[[Product Code]:[Product Category]],3,FALSE)</f>
        <v>Accessories</v>
      </c>
      <c r="N3027" t="str">
        <f>_xlfn.XLOOKUP(Table1[[#This Row],[Product Code]],Table4[Product Code],Table4[Subcategory])</f>
        <v>Laptop Sleeves</v>
      </c>
    </row>
    <row r="3028" spans="2:14" x14ac:dyDescent="0.3">
      <c r="B3028" s="26" t="s">
        <v>18</v>
      </c>
      <c r="C3028" s="26" t="str">
        <f>IF(_xlfn.XLOOKUP(TRIM(Table1[[#This Row],[Store ID]]), 'Stores Details'!B3030:B3049, 'Stores Details'!G3030:G3049, "") = "Inactive", "Yes", "No")</f>
        <v>No</v>
      </c>
      <c r="D3028" s="14" t="s">
        <v>44</v>
      </c>
      <c r="E3028" s="51">
        <v>45652</v>
      </c>
      <c r="F3028" s="14">
        <v>33</v>
      </c>
      <c r="G3028" s="17">
        <v>31252.649999999998</v>
      </c>
      <c r="H3028" s="27">
        <v>22023.54</v>
      </c>
      <c r="I3028">
        <f>YEAR(Table1[[#This Row],[Date]])</f>
        <v>2024</v>
      </c>
      <c r="J3028" t="str">
        <f>"Q" &amp; ROUNDUP(MONTH(Table1[[#This Row],[Date]])/3, 0) &amp; "'" &amp; RIGHT(YEAR(Table1[[#This Row],[Date]]), 2)</f>
        <v>Q4'24</v>
      </c>
      <c r="K3028" t="str">
        <f>VLOOKUP(Table1[[#This Row],[Store ID]],Table3[[Store ID]:[City]],4,FALSE)</f>
        <v>Minneapolis</v>
      </c>
      <c r="L3028" t="str">
        <f>VLOOKUP(Table1[[#This Row],[Product Code]],Table4[[Product Code]:[Brand]],5,FALSE)</f>
        <v>Bose</v>
      </c>
      <c r="M3028" t="str">
        <f>VLOOKUP(Table1[[#This Row],[Product Code]],Table4[[Product Code]:[Product Category]],3,FALSE)</f>
        <v>Accessories</v>
      </c>
      <c r="N3028" t="str">
        <f>_xlfn.XLOOKUP(Table1[[#This Row],[Product Code]],Table4[Product Code],Table4[Subcategory])</f>
        <v>Keyboards</v>
      </c>
    </row>
    <row r="3029" spans="2:14" x14ac:dyDescent="0.3">
      <c r="B3029" s="26" t="s">
        <v>30</v>
      </c>
      <c r="C3029" s="26" t="str">
        <f>IF(_xlfn.XLOOKUP(TRIM(Table1[[#This Row],[Store ID]]), 'Stores Details'!B3031:B3050, 'Stores Details'!G3031:G3050, "") = "Inactive", "Yes", "No")</f>
        <v>No</v>
      </c>
      <c r="D3029" s="14" t="s">
        <v>42</v>
      </c>
      <c r="E3029" s="51">
        <v>45590</v>
      </c>
      <c r="F3029" s="14">
        <v>30</v>
      </c>
      <c r="G3029" s="17">
        <v>38268.299999999996</v>
      </c>
      <c r="H3029" s="27">
        <v>23861.7</v>
      </c>
      <c r="I3029">
        <f>YEAR(Table1[[#This Row],[Date]])</f>
        <v>2024</v>
      </c>
      <c r="J3029" t="str">
        <f>"Q" &amp; ROUNDUP(MONTH(Table1[[#This Row],[Date]])/3, 0) &amp; "'" &amp; RIGHT(YEAR(Table1[[#This Row],[Date]]), 2)</f>
        <v>Q4'24</v>
      </c>
      <c r="K3029" t="str">
        <f>VLOOKUP(Table1[[#This Row],[Store ID]],Table3[[Store ID]:[City]],4,FALSE)</f>
        <v>Nashville</v>
      </c>
      <c r="L3029" t="str">
        <f>VLOOKUP(Table1[[#This Row],[Product Code]],Table4[[Product Code]:[Brand]],5,FALSE)</f>
        <v>Dell</v>
      </c>
      <c r="M3029" t="str">
        <f>VLOOKUP(Table1[[#This Row],[Product Code]],Table4[[Product Code]:[Product Category]],3,FALSE)</f>
        <v>Headphones</v>
      </c>
      <c r="N3029" t="str">
        <f>_xlfn.XLOOKUP(Table1[[#This Row],[Product Code]],Table4[Product Code],Table4[Subcategory])</f>
        <v>Wired Headphones</v>
      </c>
    </row>
    <row r="3030" spans="2:14" x14ac:dyDescent="0.3">
      <c r="B3030" s="26" t="s">
        <v>30</v>
      </c>
      <c r="C3030" s="26" t="str">
        <f>IF(_xlfn.XLOOKUP(TRIM(Table1[[#This Row],[Store ID]]), 'Stores Details'!B3032:B3051, 'Stores Details'!G3032:G3051, "") = "Inactive", "Yes", "No")</f>
        <v>No</v>
      </c>
      <c r="D3030" s="14" t="s">
        <v>78</v>
      </c>
      <c r="E3030" s="51">
        <v>45456</v>
      </c>
      <c r="F3030" s="14">
        <v>10</v>
      </c>
      <c r="G3030" s="17">
        <v>1341.5</v>
      </c>
      <c r="H3030" s="27">
        <v>1108.1999999999998</v>
      </c>
      <c r="I3030">
        <f>YEAR(Table1[[#This Row],[Date]])</f>
        <v>2024</v>
      </c>
      <c r="J3030" t="str">
        <f>"Q" &amp; ROUNDUP(MONTH(Table1[[#This Row],[Date]])/3, 0) &amp; "'" &amp; RIGHT(YEAR(Table1[[#This Row],[Date]]), 2)</f>
        <v>Q2'24</v>
      </c>
      <c r="K3030" t="str">
        <f>VLOOKUP(Table1[[#This Row],[Store ID]],Table3[[Store ID]:[City]],4,FALSE)</f>
        <v>Nashville</v>
      </c>
      <c r="L3030" t="str">
        <f>VLOOKUP(Table1[[#This Row],[Product Code]],Table4[[Product Code]:[Brand]],5,FALSE)</f>
        <v>VoltEdge</v>
      </c>
      <c r="M3030" t="str">
        <f>VLOOKUP(Table1[[#This Row],[Product Code]],Table4[[Product Code]:[Product Category]],3,FALSE)</f>
        <v>Accessories</v>
      </c>
      <c r="N3030" t="str">
        <f>_xlfn.XLOOKUP(Table1[[#This Row],[Product Code]],Table4[Product Code],Table4[Subcategory])</f>
        <v>Laptop Sleeves</v>
      </c>
    </row>
    <row r="3031" spans="2:14" x14ac:dyDescent="0.3">
      <c r="B3031" s="26" t="s">
        <v>16</v>
      </c>
      <c r="C3031" s="26" t="str">
        <f>IF(_xlfn.XLOOKUP(TRIM(Table1[[#This Row],[Store ID]]), 'Stores Details'!B3033:B3052, 'Stores Details'!G3033:G3052, "") = "Inactive", "Yes", "No")</f>
        <v>No</v>
      </c>
      <c r="D3031" s="14" t="s">
        <v>38</v>
      </c>
      <c r="E3031" s="51">
        <v>45600</v>
      </c>
      <c r="F3031" s="14">
        <v>29</v>
      </c>
      <c r="G3031" s="17">
        <v>33948.560000000005</v>
      </c>
      <c r="H3031" s="27">
        <v>27119.93</v>
      </c>
      <c r="I3031">
        <f>YEAR(Table1[[#This Row],[Date]])</f>
        <v>2024</v>
      </c>
      <c r="J3031" t="str">
        <f>"Q" &amp; ROUNDUP(MONTH(Table1[[#This Row],[Date]])/3, 0) &amp; "'" &amp; RIGHT(YEAR(Table1[[#This Row],[Date]]), 2)</f>
        <v>Q4'24</v>
      </c>
      <c r="K3031" t="str">
        <f>VLOOKUP(Table1[[#This Row],[Store ID]],Table3[[Store ID]:[City]],4,FALSE)</f>
        <v>Chicago</v>
      </c>
      <c r="L3031" t="str">
        <f>VLOOKUP(Table1[[#This Row],[Product Code]],Table4[[Product Code]:[Brand]],5,FALSE)</f>
        <v>HP</v>
      </c>
      <c r="M3031" t="str">
        <f>VLOOKUP(Table1[[#This Row],[Product Code]],Table4[[Product Code]:[Product Category]],3,FALSE)</f>
        <v>Gaming Consoles</v>
      </c>
      <c r="N3031" t="str">
        <f>_xlfn.XLOOKUP(Table1[[#This Row],[Product Code]],Table4[Product Code],Table4[Subcategory])</f>
        <v>Game Consoles</v>
      </c>
    </row>
    <row r="3032" spans="2:14" x14ac:dyDescent="0.3">
      <c r="B3032" s="26" t="s">
        <v>19</v>
      </c>
      <c r="C3032" s="26" t="str">
        <f>IF(_xlfn.XLOOKUP(TRIM(Table1[[#This Row],[Store ID]]), 'Stores Details'!B3034:B3053, 'Stores Details'!G3034:G3053, "") = "Inactive", "Yes", "No")</f>
        <v>No</v>
      </c>
      <c r="D3032" s="14" t="s">
        <v>41</v>
      </c>
      <c r="E3032" s="51">
        <v>45418</v>
      </c>
      <c r="F3032" s="14">
        <v>1</v>
      </c>
      <c r="G3032" s="17">
        <v>480.7</v>
      </c>
      <c r="H3032" s="27">
        <v>301.94</v>
      </c>
      <c r="I3032">
        <f>YEAR(Table1[[#This Row],[Date]])</f>
        <v>2024</v>
      </c>
      <c r="J3032" t="str">
        <f>"Q" &amp; ROUNDUP(MONTH(Table1[[#This Row],[Date]])/3, 0) &amp; "'" &amp; RIGHT(YEAR(Table1[[#This Row],[Date]]), 2)</f>
        <v>Q2'24</v>
      </c>
      <c r="K3032" t="str">
        <f>VLOOKUP(Table1[[#This Row],[Store ID]],Table3[[Store ID]:[City]],4,FALSE)</f>
        <v>Honolulu</v>
      </c>
      <c r="L3032" t="str">
        <f>VLOOKUP(Table1[[#This Row],[Product Code]],Table4[[Product Code]:[Brand]],5,FALSE)</f>
        <v>VoltEdge</v>
      </c>
      <c r="M3032" t="str">
        <f>VLOOKUP(Table1[[#This Row],[Product Code]],Table4[[Product Code]:[Product Category]],3,FALSE)</f>
        <v>Laptops</v>
      </c>
      <c r="N3032" t="str">
        <f>_xlfn.XLOOKUP(Table1[[#This Row],[Product Code]],Table4[Product Code],Table4[Subcategory])</f>
        <v>Gaming Laptops</v>
      </c>
    </row>
    <row r="3033" spans="2:14" x14ac:dyDescent="0.3">
      <c r="B3033" s="26" t="s">
        <v>25</v>
      </c>
      <c r="C3033" s="26" t="str">
        <f>IF(_xlfn.XLOOKUP(TRIM(Table1[[#This Row],[Store ID]]), 'Stores Details'!B3035:B3054, 'Stores Details'!G3035:G3054, "") = "Inactive", "Yes", "No")</f>
        <v>No</v>
      </c>
      <c r="D3033" s="14" t="s">
        <v>66</v>
      </c>
      <c r="E3033" s="51">
        <v>45059</v>
      </c>
      <c r="F3033" s="14">
        <v>10</v>
      </c>
      <c r="G3033" s="17">
        <v>3877.4</v>
      </c>
      <c r="H3033" s="27">
        <v>2594.2000000000003</v>
      </c>
      <c r="I3033">
        <f>YEAR(Table1[[#This Row],[Date]])</f>
        <v>2023</v>
      </c>
      <c r="J3033" t="str">
        <f>"Q" &amp; ROUNDUP(MONTH(Table1[[#This Row],[Date]])/3, 0) &amp; "'" &amp; RIGHT(YEAR(Table1[[#This Row],[Date]]), 2)</f>
        <v>Q2'23</v>
      </c>
      <c r="K3033" t="str">
        <f>VLOOKUP(Table1[[#This Row],[Store ID]],Table3[[Store ID]:[City]],4,FALSE)</f>
        <v>Dallas</v>
      </c>
      <c r="L3033" t="str">
        <f>VLOOKUP(Table1[[#This Row],[Product Code]],Table4[[Product Code]:[Brand]],5,FALSE)</f>
        <v>HP</v>
      </c>
      <c r="M3033" t="str">
        <f>VLOOKUP(Table1[[#This Row],[Product Code]],Table4[[Product Code]:[Product Category]],3,FALSE)</f>
        <v>Accessories</v>
      </c>
      <c r="N3033" t="str">
        <f>_xlfn.XLOOKUP(Table1[[#This Row],[Product Code]],Table4[Product Code],Table4[Subcategory])</f>
        <v>Chargers</v>
      </c>
    </row>
    <row r="3034" spans="2:14" x14ac:dyDescent="0.3">
      <c r="B3034" s="26" t="s">
        <v>26</v>
      </c>
      <c r="C3034" s="26" t="str">
        <f>IF(_xlfn.XLOOKUP(TRIM(Table1[[#This Row],[Store ID]]), 'Stores Details'!B3036:B3055, 'Stores Details'!G3036:G3055, "") = "Inactive", "Yes", "No")</f>
        <v>No</v>
      </c>
      <c r="D3034" s="14" t="s">
        <v>44</v>
      </c>
      <c r="E3034" s="51">
        <v>45489</v>
      </c>
      <c r="F3034" s="14">
        <v>16</v>
      </c>
      <c r="G3034" s="17">
        <v>15152.8</v>
      </c>
      <c r="H3034" s="27">
        <v>10678.08</v>
      </c>
      <c r="I3034">
        <f>YEAR(Table1[[#This Row],[Date]])</f>
        <v>2024</v>
      </c>
      <c r="J3034" t="str">
        <f>"Q" &amp; ROUNDUP(MONTH(Table1[[#This Row],[Date]])/3, 0) &amp; "'" &amp; RIGHT(YEAR(Table1[[#This Row],[Date]]), 2)</f>
        <v>Q3'24</v>
      </c>
      <c r="K3034" t="str">
        <f>VLOOKUP(Table1[[#This Row],[Store ID]],Table3[[Store ID]:[City]],4,FALSE)</f>
        <v>Philadelphia</v>
      </c>
      <c r="L3034" t="str">
        <f>VLOOKUP(Table1[[#This Row],[Product Code]],Table4[[Product Code]:[Brand]],5,FALSE)</f>
        <v>Bose</v>
      </c>
      <c r="M3034" t="str">
        <f>VLOOKUP(Table1[[#This Row],[Product Code]],Table4[[Product Code]:[Product Category]],3,FALSE)</f>
        <v>Accessories</v>
      </c>
      <c r="N3034" t="str">
        <f>_xlfn.XLOOKUP(Table1[[#This Row],[Product Code]],Table4[Product Code],Table4[Subcategory])</f>
        <v>Keyboards</v>
      </c>
    </row>
    <row r="3035" spans="2:14" x14ac:dyDescent="0.3">
      <c r="B3035" s="26" t="s">
        <v>20</v>
      </c>
      <c r="C3035" s="26" t="str">
        <f>IF(_xlfn.XLOOKUP(TRIM(Table1[[#This Row],[Store ID]]), 'Stores Details'!B3037:B3056, 'Stores Details'!G3037:G3056, "") = "Inactive", "Yes", "No")</f>
        <v>No</v>
      </c>
      <c r="D3035" s="14" t="s">
        <v>67</v>
      </c>
      <c r="E3035" s="51">
        <v>45128</v>
      </c>
      <c r="F3035" s="14">
        <v>15</v>
      </c>
      <c r="G3035" s="17">
        <v>15802.2</v>
      </c>
      <c r="H3035" s="27">
        <v>9393.9</v>
      </c>
      <c r="I3035">
        <f>YEAR(Table1[[#This Row],[Date]])</f>
        <v>2023</v>
      </c>
      <c r="J3035" t="str">
        <f>"Q" &amp; ROUNDUP(MONTH(Table1[[#This Row],[Date]])/3, 0) &amp; "'" &amp; RIGHT(YEAR(Table1[[#This Row],[Date]]), 2)</f>
        <v>Q3'23</v>
      </c>
      <c r="K3035" t="str">
        <f>VLOOKUP(Table1[[#This Row],[Store ID]],Table3[[Store ID]:[City]],4,FALSE)</f>
        <v>Denver</v>
      </c>
      <c r="L3035" t="str">
        <f>VLOOKUP(Table1[[#This Row],[Product Code]],Table4[[Product Code]:[Brand]],5,FALSE)</f>
        <v>VoltEdge</v>
      </c>
      <c r="M3035" t="str">
        <f>VLOOKUP(Table1[[#This Row],[Product Code]],Table4[[Product Code]:[Product Category]],3,FALSE)</f>
        <v>Accessories</v>
      </c>
      <c r="N3035" t="str">
        <f>_xlfn.XLOOKUP(Table1[[#This Row],[Product Code]],Table4[Product Code],Table4[Subcategory])</f>
        <v>Keyboards</v>
      </c>
    </row>
    <row r="3036" spans="2:14" x14ac:dyDescent="0.3">
      <c r="B3036" s="26" t="s">
        <v>21</v>
      </c>
      <c r="C3036" s="26" t="str">
        <f>IF(_xlfn.XLOOKUP(TRIM(Table1[[#This Row],[Store ID]]), 'Stores Details'!B3038:B3057, 'Stores Details'!G3038:G3057, "") = "Inactive", "Yes", "No")</f>
        <v>No</v>
      </c>
      <c r="D3036" s="14" t="s">
        <v>73</v>
      </c>
      <c r="E3036" s="51">
        <v>45252</v>
      </c>
      <c r="F3036" s="14">
        <v>25</v>
      </c>
      <c r="G3036" s="17">
        <v>21729</v>
      </c>
      <c r="H3036" s="27">
        <v>16313.25</v>
      </c>
      <c r="I3036">
        <f>YEAR(Table1[[#This Row],[Date]])</f>
        <v>2023</v>
      </c>
      <c r="J3036" t="str">
        <f>"Q" &amp; ROUNDUP(MONTH(Table1[[#This Row],[Date]])/3, 0) &amp; "'" &amp; RIGHT(YEAR(Table1[[#This Row],[Date]]), 2)</f>
        <v>Q4'23</v>
      </c>
      <c r="K3036" t="str">
        <f>VLOOKUP(Table1[[#This Row],[Store ID]],Table3[[Store ID]:[City]],4,FALSE)</f>
        <v>Raleigh</v>
      </c>
      <c r="L3036" t="str">
        <f>VLOOKUP(Table1[[#This Row],[Product Code]],Table4[[Product Code]:[Brand]],5,FALSE)</f>
        <v>ASUS</v>
      </c>
      <c r="M3036" t="str">
        <f>VLOOKUP(Table1[[#This Row],[Product Code]],Table4[[Product Code]:[Product Category]],3,FALSE)</f>
        <v>Gaming Consoles</v>
      </c>
      <c r="N3036" t="str">
        <f>_xlfn.XLOOKUP(Table1[[#This Row],[Product Code]],Table4[Product Code],Table4[Subcategory])</f>
        <v>VR Headsets</v>
      </c>
    </row>
    <row r="3037" spans="2:14" x14ac:dyDescent="0.3">
      <c r="B3037" s="26" t="s">
        <v>29</v>
      </c>
      <c r="C3037" s="26" t="str">
        <f>IF(_xlfn.XLOOKUP(TRIM(Table1[[#This Row],[Store ID]]), 'Stores Details'!B3039:B3058, 'Stores Details'!G3039:G3058, "") = "Inactive", "Yes", "No")</f>
        <v>No</v>
      </c>
      <c r="D3037" s="14" t="s">
        <v>60</v>
      </c>
      <c r="E3037" s="51">
        <v>45032</v>
      </c>
      <c r="F3037" s="14">
        <v>18</v>
      </c>
      <c r="G3037" s="17">
        <v>3886.0199999999995</v>
      </c>
      <c r="H3037" s="27">
        <v>2812.86</v>
      </c>
      <c r="I3037">
        <f>YEAR(Table1[[#This Row],[Date]])</f>
        <v>2023</v>
      </c>
      <c r="J3037" t="str">
        <f>"Q" &amp; ROUNDUP(MONTH(Table1[[#This Row],[Date]])/3, 0) &amp; "'" &amp; RIGHT(YEAR(Table1[[#This Row],[Date]]), 2)</f>
        <v>Q2'23</v>
      </c>
      <c r="K3037" t="str">
        <f>VLOOKUP(Table1[[#This Row],[Store ID]],Table3[[Store ID]:[City]],4,FALSE)</f>
        <v>Kansas City</v>
      </c>
      <c r="L3037" t="str">
        <f>VLOOKUP(Table1[[#This Row],[Product Code]],Table4[[Product Code]:[Brand]],5,FALSE)</f>
        <v>Dell</v>
      </c>
      <c r="M3037" t="str">
        <f>VLOOKUP(Table1[[#This Row],[Product Code]],Table4[[Product Code]:[Product Category]],3,FALSE)</f>
        <v>Accessories</v>
      </c>
      <c r="N3037" t="str">
        <f>_xlfn.XLOOKUP(Table1[[#This Row],[Product Code]],Table4[Product Code],Table4[Subcategory])</f>
        <v>Chargers</v>
      </c>
    </row>
    <row r="3038" spans="2:14" x14ac:dyDescent="0.3">
      <c r="B3038" s="26" t="s">
        <v>27</v>
      </c>
      <c r="C3038" s="26" t="str">
        <f>IF(_xlfn.XLOOKUP(TRIM(Table1[[#This Row],[Store ID]]), 'Stores Details'!B3040:B3059, 'Stores Details'!G3040:G3059, "") = "Inactive", "Yes", "No")</f>
        <v>No</v>
      </c>
      <c r="D3038" s="14" t="s">
        <v>71</v>
      </c>
      <c r="E3038" s="51">
        <v>44986</v>
      </c>
      <c r="F3038" s="14">
        <v>14</v>
      </c>
      <c r="G3038" s="17">
        <v>3629.7799999999997</v>
      </c>
      <c r="H3038" s="27">
        <v>2372.58</v>
      </c>
      <c r="I3038">
        <f>YEAR(Table1[[#This Row],[Date]])</f>
        <v>2023</v>
      </c>
      <c r="J3038" t="str">
        <f>"Q" &amp; ROUNDUP(MONTH(Table1[[#This Row],[Date]])/3, 0) &amp; "'" &amp; RIGHT(YEAR(Table1[[#This Row],[Date]]), 2)</f>
        <v>Q1'23</v>
      </c>
      <c r="K3038" t="str">
        <f>VLOOKUP(Table1[[#This Row],[Store ID]],Table3[[Store ID]:[City]],4,FALSE)</f>
        <v>New York</v>
      </c>
      <c r="L3038" t="str">
        <f>VLOOKUP(Table1[[#This Row],[Product Code]],Table4[[Product Code]:[Brand]],5,FALSE)</f>
        <v>HP</v>
      </c>
      <c r="M3038" t="str">
        <f>VLOOKUP(Table1[[#This Row],[Product Code]],Table4[[Product Code]:[Product Category]],3,FALSE)</f>
        <v>Smart Gadgets</v>
      </c>
      <c r="N3038" t="str">
        <f>_xlfn.XLOOKUP(Table1[[#This Row],[Product Code]],Table4[Product Code],Table4[Subcategory])</f>
        <v>Smart Speakers</v>
      </c>
    </row>
    <row r="3039" spans="2:14" x14ac:dyDescent="0.3">
      <c r="B3039" s="26" t="s">
        <v>24</v>
      </c>
      <c r="C3039" s="26" t="str">
        <f>IF(_xlfn.XLOOKUP(TRIM(Table1[[#This Row],[Store ID]]), 'Stores Details'!B3041:B3060, 'Stores Details'!G3041:G3060, "") = "Inactive", "Yes", "No")</f>
        <v>No</v>
      </c>
      <c r="D3039" s="14" t="s">
        <v>43</v>
      </c>
      <c r="E3039" s="51">
        <v>45326</v>
      </c>
      <c r="F3039" s="14">
        <v>21</v>
      </c>
      <c r="G3039" s="17">
        <v>27952.469999999998</v>
      </c>
      <c r="H3039" s="27">
        <v>17170.02</v>
      </c>
      <c r="I3039">
        <f>YEAR(Table1[[#This Row],[Date]])</f>
        <v>2024</v>
      </c>
      <c r="J3039" t="str">
        <f>"Q" &amp; ROUNDUP(MONTH(Table1[[#This Row],[Date]])/3, 0) &amp; "'" &amp; RIGHT(YEAR(Table1[[#This Row],[Date]]), 2)</f>
        <v>Q1'24</v>
      </c>
      <c r="K3039" t="str">
        <f>VLOOKUP(Table1[[#This Row],[Store ID]],Table3[[Store ID]:[City]],4,FALSE)</f>
        <v>Atlanta</v>
      </c>
      <c r="L3039" t="str">
        <f>VLOOKUP(Table1[[#This Row],[Product Code]],Table4[[Product Code]:[Brand]],5,FALSE)</f>
        <v>Apple</v>
      </c>
      <c r="M3039" t="str">
        <f>VLOOKUP(Table1[[#This Row],[Product Code]],Table4[[Product Code]:[Product Category]],3,FALSE)</f>
        <v>Smart Gadgets</v>
      </c>
      <c r="N3039" t="str">
        <f>_xlfn.XLOOKUP(Table1[[#This Row],[Product Code]],Table4[Product Code],Table4[Subcategory])</f>
        <v>Smartwatches</v>
      </c>
    </row>
    <row r="3040" spans="2:14" x14ac:dyDescent="0.3">
      <c r="B3040" s="26" t="s">
        <v>14</v>
      </c>
      <c r="C3040" s="26" t="str">
        <f>IF(_xlfn.XLOOKUP(TRIM(Table1[[#This Row],[Store ID]]), 'Stores Details'!B3042:B3061, 'Stores Details'!G3042:G3061, "") = "Inactive", "Yes", "No")</f>
        <v>No</v>
      </c>
      <c r="D3040" s="14" t="s">
        <v>61</v>
      </c>
      <c r="E3040" s="51">
        <v>45523</v>
      </c>
      <c r="F3040" s="14">
        <v>9</v>
      </c>
      <c r="G3040" s="17">
        <v>3189.78</v>
      </c>
      <c r="H3040" s="27">
        <v>2277.54</v>
      </c>
      <c r="I3040">
        <f>YEAR(Table1[[#This Row],[Date]])</f>
        <v>2024</v>
      </c>
      <c r="J3040" t="str">
        <f>"Q" &amp; ROUNDUP(MONTH(Table1[[#This Row],[Date]])/3, 0) &amp; "'" &amp; RIGHT(YEAR(Table1[[#This Row],[Date]]), 2)</f>
        <v>Q3'24</v>
      </c>
      <c r="K3040" t="str">
        <f>VLOOKUP(Table1[[#This Row],[Store ID]],Table3[[Store ID]:[City]],4,FALSE)</f>
        <v>Los Angeles</v>
      </c>
      <c r="L3040" t="str">
        <f>VLOOKUP(Table1[[#This Row],[Product Code]],Table4[[Product Code]:[Brand]],5,FALSE)</f>
        <v>VoltEdge</v>
      </c>
      <c r="M3040" t="str">
        <f>VLOOKUP(Table1[[#This Row],[Product Code]],Table4[[Product Code]:[Product Category]],3,FALSE)</f>
        <v>Headphones</v>
      </c>
      <c r="N3040" t="str">
        <f>_xlfn.XLOOKUP(Table1[[#This Row],[Product Code]],Table4[Product Code],Table4[Subcategory])</f>
        <v>Wired Headphones</v>
      </c>
    </row>
    <row r="3041" spans="2:14" x14ac:dyDescent="0.3">
      <c r="B3041" s="26" t="s">
        <v>20</v>
      </c>
      <c r="C3041" s="26" t="str">
        <f>IF(_xlfn.XLOOKUP(TRIM(Table1[[#This Row],[Store ID]]), 'Stores Details'!B3043:B3062, 'Stores Details'!G3043:G3062, "") = "Inactive", "Yes", "No")</f>
        <v>No</v>
      </c>
      <c r="D3041" s="14" t="s">
        <v>75</v>
      </c>
      <c r="E3041" s="51">
        <v>45432</v>
      </c>
      <c r="F3041" s="14">
        <v>5</v>
      </c>
      <c r="G3041" s="17">
        <v>815.25</v>
      </c>
      <c r="H3041" s="27">
        <v>630.54999999999995</v>
      </c>
      <c r="I3041">
        <f>YEAR(Table1[[#This Row],[Date]])</f>
        <v>2024</v>
      </c>
      <c r="J3041" t="str">
        <f>"Q" &amp; ROUNDUP(MONTH(Table1[[#This Row],[Date]])/3, 0) &amp; "'" &amp; RIGHT(YEAR(Table1[[#This Row],[Date]]), 2)</f>
        <v>Q2'24</v>
      </c>
      <c r="K3041" t="str">
        <f>VLOOKUP(Table1[[#This Row],[Store ID]],Table3[[Store ID]:[City]],4,FALSE)</f>
        <v>Denver</v>
      </c>
      <c r="L3041" t="str">
        <f>VLOOKUP(Table1[[#This Row],[Product Code]],Table4[[Product Code]:[Brand]],5,FALSE)</f>
        <v>VoltEdge</v>
      </c>
      <c r="M3041" t="str">
        <f>VLOOKUP(Table1[[#This Row],[Product Code]],Table4[[Product Code]:[Product Category]],3,FALSE)</f>
        <v>Accessories</v>
      </c>
      <c r="N3041" t="str">
        <f>_xlfn.XLOOKUP(Table1[[#This Row],[Product Code]],Table4[Product Code],Table4[Subcategory])</f>
        <v>Keyboards</v>
      </c>
    </row>
    <row r="3042" spans="2:14" x14ac:dyDescent="0.3">
      <c r="B3042" s="26" t="s">
        <v>30</v>
      </c>
      <c r="C3042" s="26" t="str">
        <f>IF(_xlfn.XLOOKUP(TRIM(Table1[[#This Row],[Store ID]]), 'Stores Details'!B3044:B3063, 'Stores Details'!G3044:G3063, "") = "Inactive", "Yes", "No")</f>
        <v>No</v>
      </c>
      <c r="D3042" s="14" t="s">
        <v>73</v>
      </c>
      <c r="E3042" s="51">
        <v>45069</v>
      </c>
      <c r="F3042" s="14">
        <v>9</v>
      </c>
      <c r="G3042" s="17">
        <v>7822.44</v>
      </c>
      <c r="H3042" s="27">
        <v>5872.7699999999995</v>
      </c>
      <c r="I3042">
        <f>YEAR(Table1[[#This Row],[Date]])</f>
        <v>2023</v>
      </c>
      <c r="J3042" t="str">
        <f>"Q" &amp; ROUNDUP(MONTH(Table1[[#This Row],[Date]])/3, 0) &amp; "'" &amp; RIGHT(YEAR(Table1[[#This Row],[Date]]), 2)</f>
        <v>Q2'23</v>
      </c>
      <c r="K3042" t="str">
        <f>VLOOKUP(Table1[[#This Row],[Store ID]],Table3[[Store ID]:[City]],4,FALSE)</f>
        <v>Nashville</v>
      </c>
      <c r="L3042" t="str">
        <f>VLOOKUP(Table1[[#This Row],[Product Code]],Table4[[Product Code]:[Brand]],5,FALSE)</f>
        <v>ASUS</v>
      </c>
      <c r="M3042" t="str">
        <f>VLOOKUP(Table1[[#This Row],[Product Code]],Table4[[Product Code]:[Product Category]],3,FALSE)</f>
        <v>Gaming Consoles</v>
      </c>
      <c r="N3042" t="str">
        <f>_xlfn.XLOOKUP(Table1[[#This Row],[Product Code]],Table4[Product Code],Table4[Subcategory])</f>
        <v>VR Headsets</v>
      </c>
    </row>
    <row r="3043" spans="2:14" x14ac:dyDescent="0.3">
      <c r="B3043" s="26" t="s">
        <v>28</v>
      </c>
      <c r="C3043" s="26" t="str">
        <f>IF(_xlfn.XLOOKUP(TRIM(Table1[[#This Row],[Store ID]]), 'Stores Details'!B3045:B3064, 'Stores Details'!G3045:G3064, "") = "Inactive", "Yes", "No")</f>
        <v>No</v>
      </c>
      <c r="D3043" s="14" t="s">
        <v>50</v>
      </c>
      <c r="E3043" s="51">
        <v>45306</v>
      </c>
      <c r="F3043" s="14">
        <v>23</v>
      </c>
      <c r="G3043" s="17">
        <v>27552.160000000003</v>
      </c>
      <c r="H3043" s="27">
        <v>20298.649999999998</v>
      </c>
      <c r="I3043">
        <f>YEAR(Table1[[#This Row],[Date]])</f>
        <v>2024</v>
      </c>
      <c r="J3043" t="str">
        <f>"Q" &amp; ROUNDUP(MONTH(Table1[[#This Row],[Date]])/3, 0) &amp; "'" &amp; RIGHT(YEAR(Table1[[#This Row],[Date]]), 2)</f>
        <v>Q1'24</v>
      </c>
      <c r="K3043" t="str">
        <f>VLOOKUP(Table1[[#This Row],[Store ID]],Table3[[Store ID]:[City]],4,FALSE)</f>
        <v>Portland</v>
      </c>
      <c r="L3043" t="str">
        <f>VLOOKUP(Table1[[#This Row],[Product Code]],Table4[[Product Code]:[Brand]],5,FALSE)</f>
        <v>VoltEdge</v>
      </c>
      <c r="M3043" t="str">
        <f>VLOOKUP(Table1[[#This Row],[Product Code]],Table4[[Product Code]:[Product Category]],3,FALSE)</f>
        <v>Smart Gadgets</v>
      </c>
      <c r="N3043" t="str">
        <f>_xlfn.XLOOKUP(Table1[[#This Row],[Product Code]],Table4[Product Code],Table4[Subcategory])</f>
        <v>Fitness Bands</v>
      </c>
    </row>
    <row r="3044" spans="2:14" x14ac:dyDescent="0.3">
      <c r="B3044" s="26" t="s">
        <v>30</v>
      </c>
      <c r="C3044" s="26" t="str">
        <f>IF(_xlfn.XLOOKUP(TRIM(Table1[[#This Row],[Store ID]]), 'Stores Details'!B3046:B3065, 'Stores Details'!G3046:G3065, "") = "Inactive", "Yes", "No")</f>
        <v>No</v>
      </c>
      <c r="D3044" s="14" t="s">
        <v>51</v>
      </c>
      <c r="E3044" s="51">
        <v>44993</v>
      </c>
      <c r="F3044" s="14">
        <v>15</v>
      </c>
      <c r="G3044" s="17">
        <v>4309.5</v>
      </c>
      <c r="H3044" s="27">
        <v>3490.0499999999997</v>
      </c>
      <c r="I3044">
        <f>YEAR(Table1[[#This Row],[Date]])</f>
        <v>2023</v>
      </c>
      <c r="J3044" t="str">
        <f>"Q" &amp; ROUNDUP(MONTH(Table1[[#This Row],[Date]])/3, 0) &amp; "'" &amp; RIGHT(YEAR(Table1[[#This Row],[Date]]), 2)</f>
        <v>Q1'23</v>
      </c>
      <c r="K3044" t="str">
        <f>VLOOKUP(Table1[[#This Row],[Store ID]],Table3[[Store ID]:[City]],4,FALSE)</f>
        <v>Nashville</v>
      </c>
      <c r="L3044" t="str">
        <f>VLOOKUP(Table1[[#This Row],[Product Code]],Table4[[Product Code]:[Brand]],5,FALSE)</f>
        <v>Samsung</v>
      </c>
      <c r="M3044" t="str">
        <f>VLOOKUP(Table1[[#This Row],[Product Code]],Table4[[Product Code]:[Product Category]],3,FALSE)</f>
        <v>Accessories</v>
      </c>
      <c r="N3044" t="str">
        <f>_xlfn.XLOOKUP(Table1[[#This Row],[Product Code]],Table4[Product Code],Table4[Subcategory])</f>
        <v>Mice</v>
      </c>
    </row>
    <row r="3045" spans="2:14" x14ac:dyDescent="0.3">
      <c r="B3045" s="26" t="s">
        <v>16</v>
      </c>
      <c r="C3045" s="26" t="str">
        <f>IF(_xlfn.XLOOKUP(TRIM(Table1[[#This Row],[Store ID]]), 'Stores Details'!B3047:B3066, 'Stores Details'!G3047:G3066, "") = "Inactive", "Yes", "No")</f>
        <v>No</v>
      </c>
      <c r="D3045" s="14" t="s">
        <v>67</v>
      </c>
      <c r="E3045" s="51">
        <v>45031</v>
      </c>
      <c r="F3045" s="14">
        <v>15</v>
      </c>
      <c r="G3045" s="17">
        <v>15802.2</v>
      </c>
      <c r="H3045" s="27">
        <v>9393.9</v>
      </c>
      <c r="I3045">
        <f>YEAR(Table1[[#This Row],[Date]])</f>
        <v>2023</v>
      </c>
      <c r="J3045" t="str">
        <f>"Q" &amp; ROUNDUP(MONTH(Table1[[#This Row],[Date]])/3, 0) &amp; "'" &amp; RIGHT(YEAR(Table1[[#This Row],[Date]]), 2)</f>
        <v>Q2'23</v>
      </c>
      <c r="K3045" t="str">
        <f>VLOOKUP(Table1[[#This Row],[Store ID]],Table3[[Store ID]:[City]],4,FALSE)</f>
        <v>Chicago</v>
      </c>
      <c r="L3045" t="str">
        <f>VLOOKUP(Table1[[#This Row],[Product Code]],Table4[[Product Code]:[Brand]],5,FALSE)</f>
        <v>VoltEdge</v>
      </c>
      <c r="M3045" t="str">
        <f>VLOOKUP(Table1[[#This Row],[Product Code]],Table4[[Product Code]:[Product Category]],3,FALSE)</f>
        <v>Accessories</v>
      </c>
      <c r="N3045" t="str">
        <f>_xlfn.XLOOKUP(Table1[[#This Row],[Product Code]],Table4[Product Code],Table4[Subcategory])</f>
        <v>Keyboards</v>
      </c>
    </row>
    <row r="3046" spans="2:14" x14ac:dyDescent="0.3">
      <c r="B3046" s="26" t="s">
        <v>17</v>
      </c>
      <c r="C3046" s="26" t="str">
        <f>IF(_xlfn.XLOOKUP(TRIM(Table1[[#This Row],[Store ID]]), 'Stores Details'!B3048:B3067, 'Stores Details'!G3048:G3067, "") = "Inactive", "Yes", "No")</f>
        <v>No</v>
      </c>
      <c r="D3046" s="14" t="s">
        <v>65</v>
      </c>
      <c r="E3046" s="51">
        <v>45203</v>
      </c>
      <c r="F3046" s="14">
        <v>11</v>
      </c>
      <c r="G3046" s="17">
        <v>15898.3</v>
      </c>
      <c r="H3046" s="27">
        <v>10672.97</v>
      </c>
      <c r="I3046">
        <f>YEAR(Table1[[#This Row],[Date]])</f>
        <v>2023</v>
      </c>
      <c r="J3046" t="str">
        <f>"Q" &amp; ROUNDUP(MONTH(Table1[[#This Row],[Date]])/3, 0) &amp; "'" &amp; RIGHT(YEAR(Table1[[#This Row],[Date]]), 2)</f>
        <v>Q4'23</v>
      </c>
      <c r="K3046" t="str">
        <f>VLOOKUP(Table1[[#This Row],[Store ID]],Table3[[Store ID]:[City]],4,FALSE)</f>
        <v>Richmond</v>
      </c>
      <c r="L3046" t="str">
        <f>VLOOKUP(Table1[[#This Row],[Product Code]],Table4[[Product Code]:[Brand]],5,FALSE)</f>
        <v>VoltEdge</v>
      </c>
      <c r="M3046" t="str">
        <f>VLOOKUP(Table1[[#This Row],[Product Code]],Table4[[Product Code]:[Product Category]],3,FALSE)</f>
        <v>Smart Gadgets</v>
      </c>
      <c r="N3046" t="str">
        <f>_xlfn.XLOOKUP(Table1[[#This Row],[Product Code]],Table4[Product Code],Table4[Subcategory])</f>
        <v>Smartwatches</v>
      </c>
    </row>
    <row r="3047" spans="2:14" x14ac:dyDescent="0.3">
      <c r="B3047" s="26" t="s">
        <v>17</v>
      </c>
      <c r="C3047" s="26" t="str">
        <f>IF(_xlfn.XLOOKUP(TRIM(Table1[[#This Row],[Store ID]]), 'Stores Details'!B3049:B3068, 'Stores Details'!G3049:G3068, "") = "Inactive", "Yes", "No")</f>
        <v>No</v>
      </c>
      <c r="D3047" s="14" t="s">
        <v>64</v>
      </c>
      <c r="E3047" s="51">
        <v>44966</v>
      </c>
      <c r="F3047" s="14">
        <v>22</v>
      </c>
      <c r="G3047" s="17">
        <v>7505.7400000000007</v>
      </c>
      <c r="H3047" s="27">
        <v>4476.34</v>
      </c>
      <c r="I3047">
        <f>YEAR(Table1[[#This Row],[Date]])</f>
        <v>2023</v>
      </c>
      <c r="J3047" t="str">
        <f>"Q" &amp; ROUNDUP(MONTH(Table1[[#This Row],[Date]])/3, 0) &amp; "'" &amp; RIGHT(YEAR(Table1[[#This Row],[Date]]), 2)</f>
        <v>Q1'23</v>
      </c>
      <c r="K3047" t="str">
        <f>VLOOKUP(Table1[[#This Row],[Store ID]],Table3[[Store ID]:[City]],4,FALSE)</f>
        <v>Richmond</v>
      </c>
      <c r="L3047" t="str">
        <f>VLOOKUP(Table1[[#This Row],[Product Code]],Table4[[Product Code]:[Brand]],5,FALSE)</f>
        <v>VoltEdge</v>
      </c>
      <c r="M3047" t="str">
        <f>VLOOKUP(Table1[[#This Row],[Product Code]],Table4[[Product Code]:[Product Category]],3,FALSE)</f>
        <v>Accessories</v>
      </c>
      <c r="N3047" t="str">
        <f>_xlfn.XLOOKUP(Table1[[#This Row],[Product Code]],Table4[Product Code],Table4[Subcategory])</f>
        <v>Keyboards</v>
      </c>
    </row>
    <row r="3048" spans="2:14" x14ac:dyDescent="0.3">
      <c r="B3048" s="26" t="s">
        <v>14</v>
      </c>
      <c r="C3048" s="26" t="str">
        <f>IF(_xlfn.XLOOKUP(TRIM(Table1[[#This Row],[Store ID]]), 'Stores Details'!B3050:B3069, 'Stores Details'!G3050:G3069, "") = "Inactive", "Yes", "No")</f>
        <v>No</v>
      </c>
      <c r="D3048" s="14" t="s">
        <v>72</v>
      </c>
      <c r="E3048" s="51">
        <v>45475</v>
      </c>
      <c r="F3048" s="14">
        <v>14</v>
      </c>
      <c r="G3048" s="17">
        <v>7510.72</v>
      </c>
      <c r="H3048" s="27">
        <v>5474.42</v>
      </c>
      <c r="I3048">
        <f>YEAR(Table1[[#This Row],[Date]])</f>
        <v>2024</v>
      </c>
      <c r="J3048" t="str">
        <f>"Q" &amp; ROUNDUP(MONTH(Table1[[#This Row],[Date]])/3, 0) &amp; "'" &amp; RIGHT(YEAR(Table1[[#This Row],[Date]]), 2)</f>
        <v>Q3'24</v>
      </c>
      <c r="K3048" t="str">
        <f>VLOOKUP(Table1[[#This Row],[Store ID]],Table3[[Store ID]:[City]],4,FALSE)</f>
        <v>Los Angeles</v>
      </c>
      <c r="L3048" t="str">
        <f>VLOOKUP(Table1[[#This Row],[Product Code]],Table4[[Product Code]:[Brand]],5,FALSE)</f>
        <v>VoltEdge</v>
      </c>
      <c r="M3048" t="str">
        <f>VLOOKUP(Table1[[#This Row],[Product Code]],Table4[[Product Code]:[Product Category]],3,FALSE)</f>
        <v>Gaming Consoles</v>
      </c>
      <c r="N3048" t="str">
        <f>_xlfn.XLOOKUP(Table1[[#This Row],[Product Code]],Table4[Product Code],Table4[Subcategory])</f>
        <v>Game Consoles</v>
      </c>
    </row>
    <row r="3049" spans="2:14" x14ac:dyDescent="0.3">
      <c r="B3049" s="26" t="s">
        <v>30</v>
      </c>
      <c r="C3049" s="26" t="str">
        <f>IF(_xlfn.XLOOKUP(TRIM(Table1[[#This Row],[Store ID]]), 'Stores Details'!B3051:B3070, 'Stores Details'!G3051:G3070, "") = "Inactive", "Yes", "No")</f>
        <v>No</v>
      </c>
      <c r="D3049" s="14" t="s">
        <v>52</v>
      </c>
      <c r="E3049" s="51">
        <v>45283</v>
      </c>
      <c r="F3049" s="14">
        <v>37</v>
      </c>
      <c r="G3049" s="17">
        <v>9975.94</v>
      </c>
      <c r="H3049" s="27">
        <v>6063.9299999999994</v>
      </c>
      <c r="I3049">
        <f>YEAR(Table1[[#This Row],[Date]])</f>
        <v>2023</v>
      </c>
      <c r="J3049" t="str">
        <f>"Q" &amp; ROUNDUP(MONTH(Table1[[#This Row],[Date]])/3, 0) &amp; "'" &amp; RIGHT(YEAR(Table1[[#This Row],[Date]]), 2)</f>
        <v>Q4'23</v>
      </c>
      <c r="K3049" t="str">
        <f>VLOOKUP(Table1[[#This Row],[Store ID]],Table3[[Store ID]:[City]],4,FALSE)</f>
        <v>Nashville</v>
      </c>
      <c r="L3049" t="str">
        <f>VLOOKUP(Table1[[#This Row],[Product Code]],Table4[[Product Code]:[Brand]],5,FALSE)</f>
        <v>ASUS</v>
      </c>
      <c r="M3049" t="str">
        <f>VLOOKUP(Table1[[#This Row],[Product Code]],Table4[[Product Code]:[Product Category]],3,FALSE)</f>
        <v>Accessories</v>
      </c>
      <c r="N3049" t="str">
        <f>_xlfn.XLOOKUP(Table1[[#This Row],[Product Code]],Table4[Product Code],Table4[Subcategory])</f>
        <v>Chargers</v>
      </c>
    </row>
    <row r="3050" spans="2:14" x14ac:dyDescent="0.3">
      <c r="B3050" s="26" t="s">
        <v>24</v>
      </c>
      <c r="C3050" s="26" t="str">
        <f>IF(_xlfn.XLOOKUP(TRIM(Table1[[#This Row],[Store ID]]), 'Stores Details'!B3052:B3071, 'Stores Details'!G3052:G3071, "") = "Inactive", "Yes", "No")</f>
        <v>No</v>
      </c>
      <c r="D3050" s="14" t="s">
        <v>73</v>
      </c>
      <c r="E3050" s="51">
        <v>45364</v>
      </c>
      <c r="F3050" s="14">
        <v>29</v>
      </c>
      <c r="G3050" s="17">
        <v>25205.64</v>
      </c>
      <c r="H3050" s="27">
        <v>18923.37</v>
      </c>
      <c r="I3050">
        <f>YEAR(Table1[[#This Row],[Date]])</f>
        <v>2024</v>
      </c>
      <c r="J3050" t="str">
        <f>"Q" &amp; ROUNDUP(MONTH(Table1[[#This Row],[Date]])/3, 0) &amp; "'" &amp; RIGHT(YEAR(Table1[[#This Row],[Date]]), 2)</f>
        <v>Q1'24</v>
      </c>
      <c r="K3050" t="str">
        <f>VLOOKUP(Table1[[#This Row],[Store ID]],Table3[[Store ID]:[City]],4,FALSE)</f>
        <v>Atlanta</v>
      </c>
      <c r="L3050" t="str">
        <f>VLOOKUP(Table1[[#This Row],[Product Code]],Table4[[Product Code]:[Brand]],5,FALSE)</f>
        <v>ASUS</v>
      </c>
      <c r="M3050" t="str">
        <f>VLOOKUP(Table1[[#This Row],[Product Code]],Table4[[Product Code]:[Product Category]],3,FALSE)</f>
        <v>Gaming Consoles</v>
      </c>
      <c r="N3050" t="str">
        <f>_xlfn.XLOOKUP(Table1[[#This Row],[Product Code]],Table4[Product Code],Table4[Subcategory])</f>
        <v>VR Headsets</v>
      </c>
    </row>
    <row r="3051" spans="2:14" x14ac:dyDescent="0.3">
      <c r="B3051" s="26" t="s">
        <v>20</v>
      </c>
      <c r="C3051" s="26" t="str">
        <f>IF(_xlfn.XLOOKUP(TRIM(Table1[[#This Row],[Store ID]]), 'Stores Details'!B3053:B3072, 'Stores Details'!G3053:G3072, "") = "Inactive", "Yes", "No")</f>
        <v>No</v>
      </c>
      <c r="D3051" s="14" t="s">
        <v>31</v>
      </c>
      <c r="E3051" s="51">
        <v>45444</v>
      </c>
      <c r="F3051" s="14">
        <v>3</v>
      </c>
      <c r="G3051" s="17">
        <v>1821.69</v>
      </c>
      <c r="H3051" s="27">
        <v>1117.02</v>
      </c>
      <c r="I3051">
        <f>YEAR(Table1[[#This Row],[Date]])</f>
        <v>2024</v>
      </c>
      <c r="J3051" t="str">
        <f>"Q" &amp; ROUNDUP(MONTH(Table1[[#This Row],[Date]])/3, 0) &amp; "'" &amp; RIGHT(YEAR(Table1[[#This Row],[Date]]), 2)</f>
        <v>Q2'24</v>
      </c>
      <c r="K3051" t="str">
        <f>VLOOKUP(Table1[[#This Row],[Store ID]],Table3[[Store ID]:[City]],4,FALSE)</f>
        <v>Denver</v>
      </c>
      <c r="L3051" t="str">
        <f>VLOOKUP(Table1[[#This Row],[Product Code]],Table4[[Product Code]:[Brand]],5,FALSE)</f>
        <v>VoltEdge</v>
      </c>
      <c r="M3051" t="str">
        <f>VLOOKUP(Table1[[#This Row],[Product Code]],Table4[[Product Code]:[Product Category]],3,FALSE)</f>
        <v>Laptops</v>
      </c>
      <c r="N3051" t="str">
        <f>_xlfn.XLOOKUP(Table1[[#This Row],[Product Code]],Table4[Product Code],Table4[Subcategory])</f>
        <v>Ultrabooks</v>
      </c>
    </row>
    <row r="3052" spans="2:14" x14ac:dyDescent="0.3">
      <c r="B3052" s="26" t="s">
        <v>24</v>
      </c>
      <c r="C3052" s="26" t="str">
        <f>IF(_xlfn.XLOOKUP(TRIM(Table1[[#This Row],[Store ID]]), 'Stores Details'!B3054:B3073, 'Stores Details'!G3054:G3073, "") = "Inactive", "Yes", "No")</f>
        <v>No</v>
      </c>
      <c r="D3052" s="14" t="s">
        <v>38</v>
      </c>
      <c r="E3052" s="51">
        <v>45527</v>
      </c>
      <c r="F3052" s="14">
        <v>17</v>
      </c>
      <c r="G3052" s="17">
        <v>19900.88</v>
      </c>
      <c r="H3052" s="27">
        <v>15897.89</v>
      </c>
      <c r="I3052">
        <f>YEAR(Table1[[#This Row],[Date]])</f>
        <v>2024</v>
      </c>
      <c r="J3052" t="str">
        <f>"Q" &amp; ROUNDUP(MONTH(Table1[[#This Row],[Date]])/3, 0) &amp; "'" &amp; RIGHT(YEAR(Table1[[#This Row],[Date]]), 2)</f>
        <v>Q3'24</v>
      </c>
      <c r="K3052" t="str">
        <f>VLOOKUP(Table1[[#This Row],[Store ID]],Table3[[Store ID]:[City]],4,FALSE)</f>
        <v>Atlanta</v>
      </c>
      <c r="L3052" t="str">
        <f>VLOOKUP(Table1[[#This Row],[Product Code]],Table4[[Product Code]:[Brand]],5,FALSE)</f>
        <v>HP</v>
      </c>
      <c r="M3052" t="str">
        <f>VLOOKUP(Table1[[#This Row],[Product Code]],Table4[[Product Code]:[Product Category]],3,FALSE)</f>
        <v>Gaming Consoles</v>
      </c>
      <c r="N3052" t="str">
        <f>_xlfn.XLOOKUP(Table1[[#This Row],[Product Code]],Table4[Product Code],Table4[Subcategory])</f>
        <v>Game Consoles</v>
      </c>
    </row>
    <row r="3053" spans="2:14" x14ac:dyDescent="0.3">
      <c r="B3053" s="26" t="s">
        <v>28</v>
      </c>
      <c r="C3053" s="26" t="str">
        <f>IF(_xlfn.XLOOKUP(TRIM(Table1[[#This Row],[Store ID]]), 'Stores Details'!B3055:B3074, 'Stores Details'!G3055:G3074, "") = "Inactive", "Yes", "No")</f>
        <v>No</v>
      </c>
      <c r="D3053" s="14" t="s">
        <v>70</v>
      </c>
      <c r="E3053" s="51">
        <v>45458</v>
      </c>
      <c r="F3053" s="14">
        <v>22</v>
      </c>
      <c r="G3053" s="17">
        <v>11953.92</v>
      </c>
      <c r="H3053" s="27">
        <v>8504.76</v>
      </c>
      <c r="I3053">
        <f>YEAR(Table1[[#This Row],[Date]])</f>
        <v>2024</v>
      </c>
      <c r="J3053" t="str">
        <f>"Q" &amp; ROUNDUP(MONTH(Table1[[#This Row],[Date]])/3, 0) &amp; "'" &amp; RIGHT(YEAR(Table1[[#This Row],[Date]]), 2)</f>
        <v>Q2'24</v>
      </c>
      <c r="K3053" t="str">
        <f>VLOOKUP(Table1[[#This Row],[Store ID]],Table3[[Store ID]:[City]],4,FALSE)</f>
        <v>Portland</v>
      </c>
      <c r="L3053" t="str">
        <f>VLOOKUP(Table1[[#This Row],[Product Code]],Table4[[Product Code]:[Brand]],5,FALSE)</f>
        <v>VoltEdge</v>
      </c>
      <c r="M3053" t="str">
        <f>VLOOKUP(Table1[[#This Row],[Product Code]],Table4[[Product Code]:[Product Category]],3,FALSE)</f>
        <v>Headphones</v>
      </c>
      <c r="N3053" t="str">
        <f>_xlfn.XLOOKUP(Table1[[#This Row],[Product Code]],Table4[Product Code],Table4[Subcategory])</f>
        <v>Wireless Headphones</v>
      </c>
    </row>
    <row r="3054" spans="2:14" x14ac:dyDescent="0.3">
      <c r="B3054" s="26" t="s">
        <v>21</v>
      </c>
      <c r="C3054" s="26" t="str">
        <f>IF(_xlfn.XLOOKUP(TRIM(Table1[[#This Row],[Store ID]]), 'Stores Details'!B3056:B3075, 'Stores Details'!G3056:G3075, "") = "Inactive", "Yes", "No")</f>
        <v>No</v>
      </c>
      <c r="D3054" s="14" t="s">
        <v>77</v>
      </c>
      <c r="E3054" s="51">
        <v>45598</v>
      </c>
      <c r="F3054" s="14">
        <v>32</v>
      </c>
      <c r="G3054" s="17">
        <v>30881.919999999998</v>
      </c>
      <c r="H3054" s="27">
        <v>24169.599999999999</v>
      </c>
      <c r="I3054">
        <f>YEAR(Table1[[#This Row],[Date]])</f>
        <v>2024</v>
      </c>
      <c r="J3054" t="str">
        <f>"Q" &amp; ROUNDUP(MONTH(Table1[[#This Row],[Date]])/3, 0) &amp; "'" &amp; RIGHT(YEAR(Table1[[#This Row],[Date]]), 2)</f>
        <v>Q4'24</v>
      </c>
      <c r="K3054" t="str">
        <f>VLOOKUP(Table1[[#This Row],[Store ID]],Table3[[Store ID]:[City]],4,FALSE)</f>
        <v>Raleigh</v>
      </c>
      <c r="L3054" t="str">
        <f>VLOOKUP(Table1[[#This Row],[Product Code]],Table4[[Product Code]:[Brand]],5,FALSE)</f>
        <v>VoltEdge</v>
      </c>
      <c r="M3054" t="str">
        <f>VLOOKUP(Table1[[#This Row],[Product Code]],Table4[[Product Code]:[Product Category]],3,FALSE)</f>
        <v>Headphones</v>
      </c>
      <c r="N3054" t="str">
        <f>_xlfn.XLOOKUP(Table1[[#This Row],[Product Code]],Table4[Product Code],Table4[Subcategory])</f>
        <v>Wireless Earbuds</v>
      </c>
    </row>
    <row r="3055" spans="2:14" x14ac:dyDescent="0.3">
      <c r="B3055" s="26" t="s">
        <v>14</v>
      </c>
      <c r="C3055" s="26" t="str">
        <f>IF(_xlfn.XLOOKUP(TRIM(Table1[[#This Row],[Store ID]]), 'Stores Details'!B3057:B3076, 'Stores Details'!G3057:G3076, "") = "Inactive", "Yes", "No")</f>
        <v>No</v>
      </c>
      <c r="D3055" s="14" t="s">
        <v>58</v>
      </c>
      <c r="E3055" s="51">
        <v>45422</v>
      </c>
      <c r="F3055" s="14">
        <v>18</v>
      </c>
      <c r="G3055" s="17">
        <v>15805.26</v>
      </c>
      <c r="H3055" s="27">
        <v>10889.460000000001</v>
      </c>
      <c r="I3055">
        <f>YEAR(Table1[[#This Row],[Date]])</f>
        <v>2024</v>
      </c>
      <c r="J3055" t="str">
        <f>"Q" &amp; ROUNDUP(MONTH(Table1[[#This Row],[Date]])/3, 0) &amp; "'" &amp; RIGHT(YEAR(Table1[[#This Row],[Date]]), 2)</f>
        <v>Q2'24</v>
      </c>
      <c r="K3055" t="str">
        <f>VLOOKUP(Table1[[#This Row],[Store ID]],Table3[[Store ID]:[City]],4,FALSE)</f>
        <v>Los Angeles</v>
      </c>
      <c r="L3055" t="str">
        <f>VLOOKUP(Table1[[#This Row],[Product Code]],Table4[[Product Code]:[Brand]],5,FALSE)</f>
        <v>Sony</v>
      </c>
      <c r="M3055" t="str">
        <f>VLOOKUP(Table1[[#This Row],[Product Code]],Table4[[Product Code]:[Product Category]],3,FALSE)</f>
        <v>Accessories</v>
      </c>
      <c r="N3055" t="str">
        <f>_xlfn.XLOOKUP(Table1[[#This Row],[Product Code]],Table4[Product Code],Table4[Subcategory])</f>
        <v>Chargers</v>
      </c>
    </row>
    <row r="3056" spans="2:14" x14ac:dyDescent="0.3">
      <c r="B3056" s="26" t="s">
        <v>14</v>
      </c>
      <c r="C3056" s="26" t="str">
        <f>IF(_xlfn.XLOOKUP(TRIM(Table1[[#This Row],[Store ID]]), 'Stores Details'!B3058:B3077, 'Stores Details'!G3058:G3077, "") = "Inactive", "Yes", "No")</f>
        <v>No</v>
      </c>
      <c r="D3056" s="14" t="s">
        <v>60</v>
      </c>
      <c r="E3056" s="51">
        <v>45408</v>
      </c>
      <c r="F3056" s="14">
        <v>14</v>
      </c>
      <c r="G3056" s="17">
        <v>3022.46</v>
      </c>
      <c r="H3056" s="27">
        <v>2187.7800000000002</v>
      </c>
      <c r="I3056">
        <f>YEAR(Table1[[#This Row],[Date]])</f>
        <v>2024</v>
      </c>
      <c r="J3056" t="str">
        <f>"Q" &amp; ROUNDUP(MONTH(Table1[[#This Row],[Date]])/3, 0) &amp; "'" &amp; RIGHT(YEAR(Table1[[#This Row],[Date]]), 2)</f>
        <v>Q2'24</v>
      </c>
      <c r="K3056" t="str">
        <f>VLOOKUP(Table1[[#This Row],[Store ID]],Table3[[Store ID]:[City]],4,FALSE)</f>
        <v>Los Angeles</v>
      </c>
      <c r="L3056" t="str">
        <f>VLOOKUP(Table1[[#This Row],[Product Code]],Table4[[Product Code]:[Brand]],5,FALSE)</f>
        <v>Dell</v>
      </c>
      <c r="M3056" t="str">
        <f>VLOOKUP(Table1[[#This Row],[Product Code]],Table4[[Product Code]:[Product Category]],3,FALSE)</f>
        <v>Accessories</v>
      </c>
      <c r="N3056" t="str">
        <f>_xlfn.XLOOKUP(Table1[[#This Row],[Product Code]],Table4[Product Code],Table4[Subcategory])</f>
        <v>Chargers</v>
      </c>
    </row>
    <row r="3057" spans="2:14" x14ac:dyDescent="0.3">
      <c r="B3057" s="26" t="s">
        <v>16</v>
      </c>
      <c r="C3057" s="26" t="str">
        <f>IF(_xlfn.XLOOKUP(TRIM(Table1[[#This Row],[Store ID]]), 'Stores Details'!B3059:B3078, 'Stores Details'!G3059:G3078, "") = "Inactive", "Yes", "No")</f>
        <v>No</v>
      </c>
      <c r="D3057" s="14" t="s">
        <v>38</v>
      </c>
      <c r="E3057" s="51">
        <v>45579</v>
      </c>
      <c r="F3057" s="14">
        <v>35</v>
      </c>
      <c r="G3057" s="17">
        <v>40972.400000000001</v>
      </c>
      <c r="H3057" s="27">
        <v>32730.949999999997</v>
      </c>
      <c r="I3057">
        <f>YEAR(Table1[[#This Row],[Date]])</f>
        <v>2024</v>
      </c>
      <c r="J3057" t="str">
        <f>"Q" &amp; ROUNDUP(MONTH(Table1[[#This Row],[Date]])/3, 0) &amp; "'" &amp; RIGHT(YEAR(Table1[[#This Row],[Date]]), 2)</f>
        <v>Q4'24</v>
      </c>
      <c r="K3057" t="str">
        <f>VLOOKUP(Table1[[#This Row],[Store ID]],Table3[[Store ID]:[City]],4,FALSE)</f>
        <v>Chicago</v>
      </c>
      <c r="L3057" t="str">
        <f>VLOOKUP(Table1[[#This Row],[Product Code]],Table4[[Product Code]:[Brand]],5,FALSE)</f>
        <v>HP</v>
      </c>
      <c r="M3057" t="str">
        <f>VLOOKUP(Table1[[#This Row],[Product Code]],Table4[[Product Code]:[Product Category]],3,FALSE)</f>
        <v>Gaming Consoles</v>
      </c>
      <c r="N3057" t="str">
        <f>_xlfn.XLOOKUP(Table1[[#This Row],[Product Code]],Table4[Product Code],Table4[Subcategory])</f>
        <v>Game Consoles</v>
      </c>
    </row>
    <row r="3058" spans="2:14" x14ac:dyDescent="0.3">
      <c r="B3058" s="26" t="s">
        <v>20</v>
      </c>
      <c r="C3058" s="26" t="str">
        <f>IF(_xlfn.XLOOKUP(TRIM(Table1[[#This Row],[Store ID]]), 'Stores Details'!B3060:B3079, 'Stores Details'!G3060:G3079, "") = "Inactive", "Yes", "No")</f>
        <v>No</v>
      </c>
      <c r="D3058" s="14" t="s">
        <v>31</v>
      </c>
      <c r="E3058" s="51">
        <v>45564</v>
      </c>
      <c r="F3058" s="14">
        <v>14</v>
      </c>
      <c r="G3058" s="17">
        <v>8501.2200000000012</v>
      </c>
      <c r="H3058" s="27">
        <v>5212.7599999999993</v>
      </c>
      <c r="I3058">
        <f>YEAR(Table1[[#This Row],[Date]])</f>
        <v>2024</v>
      </c>
      <c r="J3058" t="str">
        <f>"Q" &amp; ROUNDUP(MONTH(Table1[[#This Row],[Date]])/3, 0) &amp; "'" &amp; RIGHT(YEAR(Table1[[#This Row],[Date]]), 2)</f>
        <v>Q3'24</v>
      </c>
      <c r="K3058" t="str">
        <f>VLOOKUP(Table1[[#This Row],[Store ID]],Table3[[Store ID]:[City]],4,FALSE)</f>
        <v>Denver</v>
      </c>
      <c r="L3058" t="str">
        <f>VLOOKUP(Table1[[#This Row],[Product Code]],Table4[[Product Code]:[Brand]],5,FALSE)</f>
        <v>VoltEdge</v>
      </c>
      <c r="M3058" t="str">
        <f>VLOOKUP(Table1[[#This Row],[Product Code]],Table4[[Product Code]:[Product Category]],3,FALSE)</f>
        <v>Laptops</v>
      </c>
      <c r="N3058" t="str">
        <f>_xlfn.XLOOKUP(Table1[[#This Row],[Product Code]],Table4[Product Code],Table4[Subcategory])</f>
        <v>Ultrabooks</v>
      </c>
    </row>
    <row r="3059" spans="2:14" x14ac:dyDescent="0.3">
      <c r="B3059" s="26" t="s">
        <v>21</v>
      </c>
      <c r="C3059" s="26" t="str">
        <f>IF(_xlfn.XLOOKUP(TRIM(Table1[[#This Row],[Store ID]]), 'Stores Details'!B3061:B3080, 'Stores Details'!G3061:G3080, "") = "Inactive", "Yes", "No")</f>
        <v>No</v>
      </c>
      <c r="D3059" s="14" t="s">
        <v>45</v>
      </c>
      <c r="E3059" s="51">
        <v>45514</v>
      </c>
      <c r="F3059" s="14">
        <v>13</v>
      </c>
      <c r="G3059" s="17">
        <v>8734.0500000000011</v>
      </c>
      <c r="H3059" s="27">
        <v>6897.67</v>
      </c>
      <c r="I3059">
        <f>YEAR(Table1[[#This Row],[Date]])</f>
        <v>2024</v>
      </c>
      <c r="J3059" t="str">
        <f>"Q" &amp; ROUNDUP(MONTH(Table1[[#This Row],[Date]])/3, 0) &amp; "'" &amp; RIGHT(YEAR(Table1[[#This Row],[Date]]), 2)</f>
        <v>Q3'24</v>
      </c>
      <c r="K3059" t="str">
        <f>VLOOKUP(Table1[[#This Row],[Store ID]],Table3[[Store ID]:[City]],4,FALSE)</f>
        <v>Raleigh</v>
      </c>
      <c r="L3059" t="str">
        <f>VLOOKUP(Table1[[#This Row],[Product Code]],Table4[[Product Code]:[Brand]],5,FALSE)</f>
        <v>VoltEdge</v>
      </c>
      <c r="M3059" t="str">
        <f>VLOOKUP(Table1[[#This Row],[Product Code]],Table4[[Product Code]:[Product Category]],3,FALSE)</f>
        <v>Accessories</v>
      </c>
      <c r="N3059" t="str">
        <f>_xlfn.XLOOKUP(Table1[[#This Row],[Product Code]],Table4[Product Code],Table4[Subcategory])</f>
        <v>Chargers</v>
      </c>
    </row>
    <row r="3060" spans="2:14" x14ac:dyDescent="0.3">
      <c r="B3060" s="26" t="s">
        <v>16</v>
      </c>
      <c r="C3060" s="26" t="str">
        <f>IF(_xlfn.XLOOKUP(TRIM(Table1[[#This Row],[Store ID]]), 'Stores Details'!B3062:B3081, 'Stores Details'!G3062:G3081, "") = "Inactive", "Yes", "No")</f>
        <v>No</v>
      </c>
      <c r="D3060" s="14" t="s">
        <v>62</v>
      </c>
      <c r="E3060" s="51">
        <v>45135</v>
      </c>
      <c r="F3060" s="14">
        <v>13</v>
      </c>
      <c r="G3060" s="17">
        <v>8489</v>
      </c>
      <c r="H3060" s="27">
        <v>6358.95</v>
      </c>
      <c r="I3060">
        <f>YEAR(Table1[[#This Row],[Date]])</f>
        <v>2023</v>
      </c>
      <c r="J3060" t="str">
        <f>"Q" &amp; ROUNDUP(MONTH(Table1[[#This Row],[Date]])/3, 0) &amp; "'" &amp; RIGHT(YEAR(Table1[[#This Row],[Date]]), 2)</f>
        <v>Q3'23</v>
      </c>
      <c r="K3060" t="str">
        <f>VLOOKUP(Table1[[#This Row],[Store ID]],Table3[[Store ID]:[City]],4,FALSE)</f>
        <v>Chicago</v>
      </c>
      <c r="L3060" t="str">
        <f>VLOOKUP(Table1[[#This Row],[Product Code]],Table4[[Product Code]:[Brand]],5,FALSE)</f>
        <v>ASUS</v>
      </c>
      <c r="M3060" t="str">
        <f>VLOOKUP(Table1[[#This Row],[Product Code]],Table4[[Product Code]:[Product Category]],3,FALSE)</f>
        <v>Laptops</v>
      </c>
      <c r="N3060" t="str">
        <f>_xlfn.XLOOKUP(Table1[[#This Row],[Product Code]],Table4[Product Code],Table4[Subcategory])</f>
        <v>Gaming Laptops</v>
      </c>
    </row>
    <row r="3061" spans="2:14" x14ac:dyDescent="0.3">
      <c r="B3061" s="26" t="s">
        <v>16</v>
      </c>
      <c r="C3061" s="26" t="str">
        <f>IF(_xlfn.XLOOKUP(TRIM(Table1[[#This Row],[Store ID]]), 'Stores Details'!B3063:B3082, 'Stores Details'!G3063:G3082, "") = "Inactive", "Yes", "No")</f>
        <v>No</v>
      </c>
      <c r="D3061" s="14" t="s">
        <v>37</v>
      </c>
      <c r="E3061" s="51">
        <v>45653</v>
      </c>
      <c r="F3061" s="14">
        <v>28</v>
      </c>
      <c r="G3061" s="17">
        <v>41200.880000000005</v>
      </c>
      <c r="H3061" s="27">
        <v>27878.2</v>
      </c>
      <c r="I3061">
        <f>YEAR(Table1[[#This Row],[Date]])</f>
        <v>2024</v>
      </c>
      <c r="J3061" t="str">
        <f>"Q" &amp; ROUNDUP(MONTH(Table1[[#This Row],[Date]])/3, 0) &amp; "'" &amp; RIGHT(YEAR(Table1[[#This Row],[Date]]), 2)</f>
        <v>Q4'24</v>
      </c>
      <c r="K3061" t="str">
        <f>VLOOKUP(Table1[[#This Row],[Store ID]],Table3[[Store ID]:[City]],4,FALSE)</f>
        <v>Chicago</v>
      </c>
      <c r="L3061" t="str">
        <f>VLOOKUP(Table1[[#This Row],[Product Code]],Table4[[Product Code]:[Brand]],5,FALSE)</f>
        <v>VoltEdge</v>
      </c>
      <c r="M3061" t="str">
        <f>VLOOKUP(Table1[[#This Row],[Product Code]],Table4[[Product Code]:[Product Category]],3,FALSE)</f>
        <v>Smart Gadgets</v>
      </c>
      <c r="N3061" t="str">
        <f>_xlfn.XLOOKUP(Table1[[#This Row],[Product Code]],Table4[Product Code],Table4[Subcategory])</f>
        <v>Fitness Bands</v>
      </c>
    </row>
    <row r="3062" spans="2:14" x14ac:dyDescent="0.3">
      <c r="B3062" s="26" t="s">
        <v>14</v>
      </c>
      <c r="C3062" s="26" t="str">
        <f>IF(_xlfn.XLOOKUP(TRIM(Table1[[#This Row],[Store ID]]), 'Stores Details'!B3064:B3083, 'Stores Details'!G3064:G3083, "") = "Inactive", "Yes", "No")</f>
        <v>No</v>
      </c>
      <c r="D3062" s="14" t="s">
        <v>51</v>
      </c>
      <c r="E3062" s="51">
        <v>45295</v>
      </c>
      <c r="F3062" s="14">
        <v>40</v>
      </c>
      <c r="G3062" s="17">
        <v>11492</v>
      </c>
      <c r="H3062" s="27">
        <v>9306.7999999999993</v>
      </c>
      <c r="I3062">
        <f>YEAR(Table1[[#This Row],[Date]])</f>
        <v>2024</v>
      </c>
      <c r="J3062" t="str">
        <f>"Q" &amp; ROUNDUP(MONTH(Table1[[#This Row],[Date]])/3, 0) &amp; "'" &amp; RIGHT(YEAR(Table1[[#This Row],[Date]]), 2)</f>
        <v>Q1'24</v>
      </c>
      <c r="K3062" t="str">
        <f>VLOOKUP(Table1[[#This Row],[Store ID]],Table3[[Store ID]:[City]],4,FALSE)</f>
        <v>Los Angeles</v>
      </c>
      <c r="L3062" t="str">
        <f>VLOOKUP(Table1[[#This Row],[Product Code]],Table4[[Product Code]:[Brand]],5,FALSE)</f>
        <v>Samsung</v>
      </c>
      <c r="M3062" t="str">
        <f>VLOOKUP(Table1[[#This Row],[Product Code]],Table4[[Product Code]:[Product Category]],3,FALSE)</f>
        <v>Accessories</v>
      </c>
      <c r="N3062" t="str">
        <f>_xlfn.XLOOKUP(Table1[[#This Row],[Product Code]],Table4[Product Code],Table4[Subcategory])</f>
        <v>Mice</v>
      </c>
    </row>
    <row r="3063" spans="2:14" x14ac:dyDescent="0.3">
      <c r="B3063" s="26" t="s">
        <v>19</v>
      </c>
      <c r="C3063" s="26" t="str">
        <f>IF(_xlfn.XLOOKUP(TRIM(Table1[[#This Row],[Store ID]]), 'Stores Details'!B3065:B3084, 'Stores Details'!G3065:G3084, "") = "Inactive", "Yes", "No")</f>
        <v>No</v>
      </c>
      <c r="D3063" s="14" t="s">
        <v>39</v>
      </c>
      <c r="E3063" s="51">
        <v>45566</v>
      </c>
      <c r="F3063" s="14">
        <v>28</v>
      </c>
      <c r="G3063" s="17">
        <v>11862.76</v>
      </c>
      <c r="H3063" s="27">
        <v>7730.8000000000011</v>
      </c>
      <c r="I3063">
        <f>YEAR(Table1[[#This Row],[Date]])</f>
        <v>2024</v>
      </c>
      <c r="J3063" t="str">
        <f>"Q" &amp; ROUNDUP(MONTH(Table1[[#This Row],[Date]])/3, 0) &amp; "'" &amp; RIGHT(YEAR(Table1[[#This Row],[Date]]), 2)</f>
        <v>Q4'24</v>
      </c>
      <c r="K3063" t="str">
        <f>VLOOKUP(Table1[[#This Row],[Store ID]],Table3[[Store ID]:[City]],4,FALSE)</f>
        <v>Honolulu</v>
      </c>
      <c r="L3063" t="str">
        <f>VLOOKUP(Table1[[#This Row],[Product Code]],Table4[[Product Code]:[Brand]],5,FALSE)</f>
        <v>Apple</v>
      </c>
      <c r="M3063" t="str">
        <f>VLOOKUP(Table1[[#This Row],[Product Code]],Table4[[Product Code]:[Product Category]],3,FALSE)</f>
        <v>Laptops</v>
      </c>
      <c r="N3063" t="str">
        <f>_xlfn.XLOOKUP(Table1[[#This Row],[Product Code]],Table4[Product Code],Table4[Subcategory])</f>
        <v>Ultrabooks</v>
      </c>
    </row>
    <row r="3064" spans="2:14" x14ac:dyDescent="0.3">
      <c r="B3064" s="26" t="s">
        <v>16</v>
      </c>
      <c r="C3064" s="26" t="str">
        <f>IF(_xlfn.XLOOKUP(TRIM(Table1[[#This Row],[Store ID]]), 'Stores Details'!B3066:B3085, 'Stores Details'!G3066:G3085, "") = "Inactive", "Yes", "No")</f>
        <v>No</v>
      </c>
      <c r="D3064" s="14" t="s">
        <v>45</v>
      </c>
      <c r="E3064" s="51">
        <v>45330</v>
      </c>
      <c r="F3064" s="14">
        <v>13</v>
      </c>
      <c r="G3064" s="17">
        <v>8734.0500000000011</v>
      </c>
      <c r="H3064" s="27">
        <v>6897.67</v>
      </c>
      <c r="I3064">
        <f>YEAR(Table1[[#This Row],[Date]])</f>
        <v>2024</v>
      </c>
      <c r="J3064" t="str">
        <f>"Q" &amp; ROUNDUP(MONTH(Table1[[#This Row],[Date]])/3, 0) &amp; "'" &amp; RIGHT(YEAR(Table1[[#This Row],[Date]]), 2)</f>
        <v>Q1'24</v>
      </c>
      <c r="K3064" t="str">
        <f>VLOOKUP(Table1[[#This Row],[Store ID]],Table3[[Store ID]:[City]],4,FALSE)</f>
        <v>Chicago</v>
      </c>
      <c r="L3064" t="str">
        <f>VLOOKUP(Table1[[#This Row],[Product Code]],Table4[[Product Code]:[Brand]],5,FALSE)</f>
        <v>VoltEdge</v>
      </c>
      <c r="M3064" t="str">
        <f>VLOOKUP(Table1[[#This Row],[Product Code]],Table4[[Product Code]:[Product Category]],3,FALSE)</f>
        <v>Accessories</v>
      </c>
      <c r="N3064" t="str">
        <f>_xlfn.XLOOKUP(Table1[[#This Row],[Product Code]],Table4[Product Code],Table4[Subcategory])</f>
        <v>Chargers</v>
      </c>
    </row>
    <row r="3065" spans="2:14" x14ac:dyDescent="0.3">
      <c r="B3065" s="26" t="s">
        <v>18</v>
      </c>
      <c r="C3065" s="26" t="str">
        <f>IF(_xlfn.XLOOKUP(TRIM(Table1[[#This Row],[Store ID]]), 'Stores Details'!B3067:B3086, 'Stores Details'!G3067:G3086, "") = "Inactive", "Yes", "No")</f>
        <v>No</v>
      </c>
      <c r="D3065" s="14" t="s">
        <v>47</v>
      </c>
      <c r="E3065" s="51">
        <v>45354</v>
      </c>
      <c r="F3065" s="14">
        <v>25</v>
      </c>
      <c r="G3065" s="17">
        <v>33280.75</v>
      </c>
      <c r="H3065" s="27">
        <v>20767.75</v>
      </c>
      <c r="I3065">
        <f>YEAR(Table1[[#This Row],[Date]])</f>
        <v>2024</v>
      </c>
      <c r="J3065" t="str">
        <f>"Q" &amp; ROUNDUP(MONTH(Table1[[#This Row],[Date]])/3, 0) &amp; "'" &amp; RIGHT(YEAR(Table1[[#This Row],[Date]]), 2)</f>
        <v>Q1'24</v>
      </c>
      <c r="K3065" t="str">
        <f>VLOOKUP(Table1[[#This Row],[Store ID]],Table3[[Store ID]:[City]],4,FALSE)</f>
        <v>Minneapolis</v>
      </c>
      <c r="L3065" t="str">
        <f>VLOOKUP(Table1[[#This Row],[Product Code]],Table4[[Product Code]:[Brand]],5,FALSE)</f>
        <v>Sony</v>
      </c>
      <c r="M3065" t="str">
        <f>VLOOKUP(Table1[[#This Row],[Product Code]],Table4[[Product Code]:[Product Category]],3,FALSE)</f>
        <v>Accessories</v>
      </c>
      <c r="N3065" t="str">
        <f>_xlfn.XLOOKUP(Table1[[#This Row],[Product Code]],Table4[Product Code],Table4[Subcategory])</f>
        <v>Keyboards</v>
      </c>
    </row>
    <row r="3066" spans="2:14" x14ac:dyDescent="0.3">
      <c r="B3066" s="26" t="s">
        <v>14</v>
      </c>
      <c r="C3066" s="26" t="str">
        <f>IF(_xlfn.XLOOKUP(TRIM(Table1[[#This Row],[Store ID]]), 'Stores Details'!B3068:B3087, 'Stores Details'!G3068:G3087, "") = "Inactive", "Yes", "No")</f>
        <v>No</v>
      </c>
      <c r="D3066" s="14" t="s">
        <v>58</v>
      </c>
      <c r="E3066" s="51">
        <v>45050</v>
      </c>
      <c r="F3066" s="14">
        <v>18</v>
      </c>
      <c r="G3066" s="17">
        <v>15805.26</v>
      </c>
      <c r="H3066" s="27">
        <v>10889.460000000001</v>
      </c>
      <c r="I3066">
        <f>YEAR(Table1[[#This Row],[Date]])</f>
        <v>2023</v>
      </c>
      <c r="J3066" t="str">
        <f>"Q" &amp; ROUNDUP(MONTH(Table1[[#This Row],[Date]])/3, 0) &amp; "'" &amp; RIGHT(YEAR(Table1[[#This Row],[Date]]), 2)</f>
        <v>Q2'23</v>
      </c>
      <c r="K3066" t="str">
        <f>VLOOKUP(Table1[[#This Row],[Store ID]],Table3[[Store ID]:[City]],4,FALSE)</f>
        <v>Los Angeles</v>
      </c>
      <c r="L3066" t="str">
        <f>VLOOKUP(Table1[[#This Row],[Product Code]],Table4[[Product Code]:[Brand]],5,FALSE)</f>
        <v>Sony</v>
      </c>
      <c r="M3066" t="str">
        <f>VLOOKUP(Table1[[#This Row],[Product Code]],Table4[[Product Code]:[Product Category]],3,FALSE)</f>
        <v>Accessories</v>
      </c>
      <c r="N3066" t="str">
        <f>_xlfn.XLOOKUP(Table1[[#This Row],[Product Code]],Table4[Product Code],Table4[Subcategory])</f>
        <v>Chargers</v>
      </c>
    </row>
    <row r="3067" spans="2:14" x14ac:dyDescent="0.3">
      <c r="B3067" s="26" t="s">
        <v>14</v>
      </c>
      <c r="C3067" s="26" t="str">
        <f>IF(_xlfn.XLOOKUP(TRIM(Table1[[#This Row],[Store ID]]), 'Stores Details'!B3069:B3088, 'Stores Details'!G3069:G3088, "") = "Inactive", "Yes", "No")</f>
        <v>No</v>
      </c>
      <c r="D3067" s="14" t="s">
        <v>32</v>
      </c>
      <c r="E3067" s="51">
        <v>45607</v>
      </c>
      <c r="F3067" s="14">
        <v>21</v>
      </c>
      <c r="G3067" s="17">
        <v>3842.58</v>
      </c>
      <c r="H3067" s="27">
        <v>2919.21</v>
      </c>
      <c r="I3067">
        <f>YEAR(Table1[[#This Row],[Date]])</f>
        <v>2024</v>
      </c>
      <c r="J3067" t="str">
        <f>"Q" &amp; ROUNDUP(MONTH(Table1[[#This Row],[Date]])/3, 0) &amp; "'" &amp; RIGHT(YEAR(Table1[[#This Row],[Date]]), 2)</f>
        <v>Q4'24</v>
      </c>
      <c r="K3067" t="str">
        <f>VLOOKUP(Table1[[#This Row],[Store ID]],Table3[[Store ID]:[City]],4,FALSE)</f>
        <v>Los Angeles</v>
      </c>
      <c r="L3067" t="str">
        <f>VLOOKUP(Table1[[#This Row],[Product Code]],Table4[[Product Code]:[Brand]],5,FALSE)</f>
        <v>Sony</v>
      </c>
      <c r="M3067" t="str">
        <f>VLOOKUP(Table1[[#This Row],[Product Code]],Table4[[Product Code]:[Product Category]],3,FALSE)</f>
        <v>Accessories</v>
      </c>
      <c r="N3067" t="str">
        <f>_xlfn.XLOOKUP(Table1[[#This Row],[Product Code]],Table4[Product Code],Table4[Subcategory])</f>
        <v>Chargers</v>
      </c>
    </row>
    <row r="3068" spans="2:14" x14ac:dyDescent="0.3">
      <c r="B3068" s="26" t="s">
        <v>14</v>
      </c>
      <c r="C3068" s="26" t="str">
        <f>IF(_xlfn.XLOOKUP(TRIM(Table1[[#This Row],[Store ID]]), 'Stores Details'!B3070:B3089, 'Stores Details'!G3070:G3089, "") = "Inactive", "Yes", "No")</f>
        <v>No</v>
      </c>
      <c r="D3068" s="14" t="s">
        <v>38</v>
      </c>
      <c r="E3068" s="51">
        <v>45423</v>
      </c>
      <c r="F3068" s="14">
        <v>3</v>
      </c>
      <c r="G3068" s="17">
        <v>3511.92</v>
      </c>
      <c r="H3068" s="27">
        <v>2805.5099999999998</v>
      </c>
      <c r="I3068">
        <f>YEAR(Table1[[#This Row],[Date]])</f>
        <v>2024</v>
      </c>
      <c r="J3068" t="str">
        <f>"Q" &amp; ROUNDUP(MONTH(Table1[[#This Row],[Date]])/3, 0) &amp; "'" &amp; RIGHT(YEAR(Table1[[#This Row],[Date]]), 2)</f>
        <v>Q2'24</v>
      </c>
      <c r="K3068" t="str">
        <f>VLOOKUP(Table1[[#This Row],[Store ID]],Table3[[Store ID]:[City]],4,FALSE)</f>
        <v>Los Angeles</v>
      </c>
      <c r="L3068" t="str">
        <f>VLOOKUP(Table1[[#This Row],[Product Code]],Table4[[Product Code]:[Brand]],5,FALSE)</f>
        <v>HP</v>
      </c>
      <c r="M3068" t="str">
        <f>VLOOKUP(Table1[[#This Row],[Product Code]],Table4[[Product Code]:[Product Category]],3,FALSE)</f>
        <v>Gaming Consoles</v>
      </c>
      <c r="N3068" t="str">
        <f>_xlfn.XLOOKUP(Table1[[#This Row],[Product Code]],Table4[Product Code],Table4[Subcategory])</f>
        <v>Game Consoles</v>
      </c>
    </row>
    <row r="3069" spans="2:14" x14ac:dyDescent="0.3">
      <c r="B3069" s="26" t="s">
        <v>29</v>
      </c>
      <c r="C3069" s="26" t="str">
        <f>IF(_xlfn.XLOOKUP(TRIM(Table1[[#This Row],[Store ID]]), 'Stores Details'!B3071:B3090, 'Stores Details'!G3071:G3090, "") = "Inactive", "Yes", "No")</f>
        <v>No</v>
      </c>
      <c r="D3069" s="14" t="s">
        <v>57</v>
      </c>
      <c r="E3069" s="51">
        <v>45022</v>
      </c>
      <c r="F3069" s="14">
        <v>4</v>
      </c>
      <c r="G3069" s="17">
        <v>3533.96</v>
      </c>
      <c r="H3069" s="27">
        <v>2464.36</v>
      </c>
      <c r="I3069">
        <f>YEAR(Table1[[#This Row],[Date]])</f>
        <v>2023</v>
      </c>
      <c r="J3069" t="str">
        <f>"Q" &amp; ROUNDUP(MONTH(Table1[[#This Row],[Date]])/3, 0) &amp; "'" &amp; RIGHT(YEAR(Table1[[#This Row],[Date]]), 2)</f>
        <v>Q2'23</v>
      </c>
      <c r="K3069" t="str">
        <f>VLOOKUP(Table1[[#This Row],[Store ID]],Table3[[Store ID]:[City]],4,FALSE)</f>
        <v>Kansas City</v>
      </c>
      <c r="L3069" t="str">
        <f>VLOOKUP(Table1[[#This Row],[Product Code]],Table4[[Product Code]:[Brand]],5,FALSE)</f>
        <v>Bose</v>
      </c>
      <c r="M3069" t="str">
        <f>VLOOKUP(Table1[[#This Row],[Product Code]],Table4[[Product Code]:[Product Category]],3,FALSE)</f>
        <v>Headphones</v>
      </c>
      <c r="N3069" t="str">
        <f>_xlfn.XLOOKUP(Table1[[#This Row],[Product Code]],Table4[Product Code],Table4[Subcategory])</f>
        <v>Noise-Canceling Over-Ear</v>
      </c>
    </row>
    <row r="3070" spans="2:14" x14ac:dyDescent="0.3">
      <c r="B3070" s="26" t="s">
        <v>26</v>
      </c>
      <c r="C3070" s="26" t="str">
        <f>IF(_xlfn.XLOOKUP(TRIM(Table1[[#This Row],[Store ID]]), 'Stores Details'!B3072:B3091, 'Stores Details'!G3072:G3091, "") = "Inactive", "Yes", "No")</f>
        <v>No</v>
      </c>
      <c r="D3070" s="14" t="s">
        <v>15</v>
      </c>
      <c r="E3070" s="51">
        <v>45386</v>
      </c>
      <c r="F3070" s="14">
        <v>14</v>
      </c>
      <c r="G3070" s="17">
        <v>7873.74</v>
      </c>
      <c r="H3070" s="27">
        <v>6012.02</v>
      </c>
      <c r="I3070">
        <f>YEAR(Table1[[#This Row],[Date]])</f>
        <v>2024</v>
      </c>
      <c r="J3070" t="str">
        <f>"Q" &amp; ROUNDUP(MONTH(Table1[[#This Row],[Date]])/3, 0) &amp; "'" &amp; RIGHT(YEAR(Table1[[#This Row],[Date]]), 2)</f>
        <v>Q2'24</v>
      </c>
      <c r="K3070" t="str">
        <f>VLOOKUP(Table1[[#This Row],[Store ID]],Table3[[Store ID]:[City]],4,FALSE)</f>
        <v>Philadelphia</v>
      </c>
      <c r="L3070" t="str">
        <f>VLOOKUP(Table1[[#This Row],[Product Code]],Table4[[Product Code]:[Brand]],5,FALSE)</f>
        <v>Bose</v>
      </c>
      <c r="M3070" t="str">
        <f>VLOOKUP(Table1[[#This Row],[Product Code]],Table4[[Product Code]:[Product Category]],3,FALSE)</f>
        <v>Accessories</v>
      </c>
      <c r="N3070" t="str">
        <f>_xlfn.XLOOKUP(Table1[[#This Row],[Product Code]],Table4[Product Code],Table4[Subcategory])</f>
        <v>Mice</v>
      </c>
    </row>
    <row r="3071" spans="2:14" x14ac:dyDescent="0.3">
      <c r="B3071" s="26" t="s">
        <v>22</v>
      </c>
      <c r="C3071" s="26" t="str">
        <f>IF(_xlfn.XLOOKUP(TRIM(Table1[[#This Row],[Store ID]]), 'Stores Details'!B3073:B3092, 'Stores Details'!G3073:G3092, "") = "Inactive", "Yes", "No")</f>
        <v>No</v>
      </c>
      <c r="D3071" s="14" t="s">
        <v>36</v>
      </c>
      <c r="E3071" s="51">
        <v>45455</v>
      </c>
      <c r="F3071" s="14">
        <v>12</v>
      </c>
      <c r="G3071" s="17">
        <v>8759.76</v>
      </c>
      <c r="H3071" s="27">
        <v>7067.88</v>
      </c>
      <c r="I3071">
        <f>YEAR(Table1[[#This Row],[Date]])</f>
        <v>2024</v>
      </c>
      <c r="J3071" t="str">
        <f>"Q" &amp; ROUNDUP(MONTH(Table1[[#This Row],[Date]])/3, 0) &amp; "'" &amp; RIGHT(YEAR(Table1[[#This Row],[Date]]), 2)</f>
        <v>Q2'24</v>
      </c>
      <c r="K3071" t="str">
        <f>VLOOKUP(Table1[[#This Row],[Store ID]],Table3[[Store ID]:[City]],4,FALSE)</f>
        <v>Detroit</v>
      </c>
      <c r="L3071" t="str">
        <f>VLOOKUP(Table1[[#This Row],[Product Code]],Table4[[Product Code]:[Brand]],5,FALSE)</f>
        <v>VoltEdge</v>
      </c>
      <c r="M3071" t="str">
        <f>VLOOKUP(Table1[[#This Row],[Product Code]],Table4[[Product Code]:[Product Category]],3,FALSE)</f>
        <v>Gaming Consoles</v>
      </c>
      <c r="N3071" t="str">
        <f>_xlfn.XLOOKUP(Table1[[#This Row],[Product Code]],Table4[Product Code],Table4[Subcategory])</f>
        <v>VR Headsets</v>
      </c>
    </row>
    <row r="3072" spans="2:14" x14ac:dyDescent="0.3">
      <c r="B3072" s="26" t="s">
        <v>14</v>
      </c>
      <c r="C3072" s="26" t="str">
        <f>IF(_xlfn.XLOOKUP(TRIM(Table1[[#This Row],[Store ID]]), 'Stores Details'!B3074:B3093, 'Stores Details'!G3074:G3093, "") = "Inactive", "Yes", "No")</f>
        <v>No</v>
      </c>
      <c r="D3072" s="14" t="s">
        <v>54</v>
      </c>
      <c r="E3072" s="51">
        <v>44986</v>
      </c>
      <c r="F3072" s="14">
        <v>13</v>
      </c>
      <c r="G3072" s="17">
        <v>18239.13</v>
      </c>
      <c r="H3072" s="27">
        <v>11577.15</v>
      </c>
      <c r="I3072">
        <f>YEAR(Table1[[#This Row],[Date]])</f>
        <v>2023</v>
      </c>
      <c r="J3072" t="str">
        <f>"Q" &amp; ROUNDUP(MONTH(Table1[[#This Row],[Date]])/3, 0) &amp; "'" &amp; RIGHT(YEAR(Table1[[#This Row],[Date]]), 2)</f>
        <v>Q1'23</v>
      </c>
      <c r="K3072" t="str">
        <f>VLOOKUP(Table1[[#This Row],[Store ID]],Table3[[Store ID]:[City]],4,FALSE)</f>
        <v>Los Angeles</v>
      </c>
      <c r="L3072" t="str">
        <f>VLOOKUP(Table1[[#This Row],[Product Code]],Table4[[Product Code]:[Brand]],5,FALSE)</f>
        <v>Apple</v>
      </c>
      <c r="M3072" t="str">
        <f>VLOOKUP(Table1[[#This Row],[Product Code]],Table4[[Product Code]:[Product Category]],3,FALSE)</f>
        <v>Gaming Consoles</v>
      </c>
      <c r="N3072" t="str">
        <f>_xlfn.XLOOKUP(Table1[[#This Row],[Product Code]],Table4[Product Code],Table4[Subcategory])</f>
        <v>Game Consoles</v>
      </c>
    </row>
    <row r="3073" spans="2:14" x14ac:dyDescent="0.3">
      <c r="B3073" s="26" t="s">
        <v>19</v>
      </c>
      <c r="C3073" s="26" t="str">
        <f>IF(_xlfn.XLOOKUP(TRIM(Table1[[#This Row],[Store ID]]), 'Stores Details'!B3075:B3094, 'Stores Details'!G3075:G3094, "") = "Inactive", "Yes", "No")</f>
        <v>No</v>
      </c>
      <c r="D3073" s="14" t="s">
        <v>38</v>
      </c>
      <c r="E3073" s="51">
        <v>45373</v>
      </c>
      <c r="F3073" s="14">
        <v>29</v>
      </c>
      <c r="G3073" s="17">
        <v>33948.560000000005</v>
      </c>
      <c r="H3073" s="27">
        <v>27119.93</v>
      </c>
      <c r="I3073">
        <f>YEAR(Table1[[#This Row],[Date]])</f>
        <v>2024</v>
      </c>
      <c r="J3073" t="str">
        <f>"Q" &amp; ROUNDUP(MONTH(Table1[[#This Row],[Date]])/3, 0) &amp; "'" &amp; RIGHT(YEAR(Table1[[#This Row],[Date]]), 2)</f>
        <v>Q1'24</v>
      </c>
      <c r="K3073" t="str">
        <f>VLOOKUP(Table1[[#This Row],[Store ID]],Table3[[Store ID]:[City]],4,FALSE)</f>
        <v>Honolulu</v>
      </c>
      <c r="L3073" t="str">
        <f>VLOOKUP(Table1[[#This Row],[Product Code]],Table4[[Product Code]:[Brand]],5,FALSE)</f>
        <v>HP</v>
      </c>
      <c r="M3073" t="str">
        <f>VLOOKUP(Table1[[#This Row],[Product Code]],Table4[[Product Code]:[Product Category]],3,FALSE)</f>
        <v>Gaming Consoles</v>
      </c>
      <c r="N3073" t="str">
        <f>_xlfn.XLOOKUP(Table1[[#This Row],[Product Code]],Table4[Product Code],Table4[Subcategory])</f>
        <v>Game Consoles</v>
      </c>
    </row>
    <row r="3074" spans="2:14" x14ac:dyDescent="0.3">
      <c r="B3074" s="26" t="s">
        <v>21</v>
      </c>
      <c r="C3074" s="26" t="str">
        <f>IF(_xlfn.XLOOKUP(TRIM(Table1[[#This Row],[Store ID]]), 'Stores Details'!B3076:B3095, 'Stores Details'!G3076:G3095, "") = "Inactive", "Yes", "No")</f>
        <v>No</v>
      </c>
      <c r="D3074" s="14" t="s">
        <v>72</v>
      </c>
      <c r="E3074" s="51">
        <v>45224</v>
      </c>
      <c r="F3074" s="14">
        <v>32</v>
      </c>
      <c r="G3074" s="17">
        <v>17167.36</v>
      </c>
      <c r="H3074" s="27">
        <v>12512.96</v>
      </c>
      <c r="I3074">
        <f>YEAR(Table1[[#This Row],[Date]])</f>
        <v>2023</v>
      </c>
      <c r="J3074" t="str">
        <f>"Q" &amp; ROUNDUP(MONTH(Table1[[#This Row],[Date]])/3, 0) &amp; "'" &amp; RIGHT(YEAR(Table1[[#This Row],[Date]]), 2)</f>
        <v>Q4'23</v>
      </c>
      <c r="K3074" t="str">
        <f>VLOOKUP(Table1[[#This Row],[Store ID]],Table3[[Store ID]:[City]],4,FALSE)</f>
        <v>Raleigh</v>
      </c>
      <c r="L3074" t="str">
        <f>VLOOKUP(Table1[[#This Row],[Product Code]],Table4[[Product Code]:[Brand]],5,FALSE)</f>
        <v>VoltEdge</v>
      </c>
      <c r="M3074" t="str">
        <f>VLOOKUP(Table1[[#This Row],[Product Code]],Table4[[Product Code]:[Product Category]],3,FALSE)</f>
        <v>Gaming Consoles</v>
      </c>
      <c r="N3074" t="str">
        <f>_xlfn.XLOOKUP(Table1[[#This Row],[Product Code]],Table4[Product Code],Table4[Subcategory])</f>
        <v>Game Consoles</v>
      </c>
    </row>
    <row r="3075" spans="2:14" x14ac:dyDescent="0.3">
      <c r="B3075" s="26" t="s">
        <v>14</v>
      </c>
      <c r="C3075" s="26" t="str">
        <f>IF(_xlfn.XLOOKUP(TRIM(Table1[[#This Row],[Store ID]]), 'Stores Details'!B3077:B3096, 'Stores Details'!G3077:G3096, "") = "Inactive", "Yes", "No")</f>
        <v>No</v>
      </c>
      <c r="D3075" s="14" t="s">
        <v>34</v>
      </c>
      <c r="E3075" s="51">
        <v>45452</v>
      </c>
      <c r="F3075" s="14">
        <v>15</v>
      </c>
      <c r="G3075" s="17">
        <v>4847.25</v>
      </c>
      <c r="H3075" s="27">
        <v>2997.9</v>
      </c>
      <c r="I3075">
        <f>YEAR(Table1[[#This Row],[Date]])</f>
        <v>2024</v>
      </c>
      <c r="J3075" t="str">
        <f>"Q" &amp; ROUNDUP(MONTH(Table1[[#This Row],[Date]])/3, 0) &amp; "'" &amp; RIGHT(YEAR(Table1[[#This Row],[Date]]), 2)</f>
        <v>Q2'24</v>
      </c>
      <c r="K3075" t="str">
        <f>VLOOKUP(Table1[[#This Row],[Store ID]],Table3[[Store ID]:[City]],4,FALSE)</f>
        <v>Los Angeles</v>
      </c>
      <c r="L3075" t="str">
        <f>VLOOKUP(Table1[[#This Row],[Product Code]],Table4[[Product Code]:[Brand]],5,FALSE)</f>
        <v>Samsung</v>
      </c>
      <c r="M3075" t="str">
        <f>VLOOKUP(Table1[[#This Row],[Product Code]],Table4[[Product Code]:[Product Category]],3,FALSE)</f>
        <v>Gaming Consoles</v>
      </c>
      <c r="N3075" t="str">
        <f>_xlfn.XLOOKUP(Table1[[#This Row],[Product Code]],Table4[Product Code],Table4[Subcategory])</f>
        <v>Game Consoles</v>
      </c>
    </row>
    <row r="3076" spans="2:14" x14ac:dyDescent="0.3">
      <c r="B3076" s="26" t="s">
        <v>25</v>
      </c>
      <c r="C3076" s="26" t="str">
        <f>IF(_xlfn.XLOOKUP(TRIM(Table1[[#This Row],[Store ID]]), 'Stores Details'!B3078:B3097, 'Stores Details'!G3078:G3097, "") = "Inactive", "Yes", "No")</f>
        <v>No</v>
      </c>
      <c r="D3076" s="14" t="s">
        <v>37</v>
      </c>
      <c r="E3076" s="51">
        <v>45482</v>
      </c>
      <c r="F3076" s="14">
        <v>7</v>
      </c>
      <c r="G3076" s="17">
        <v>10300.220000000001</v>
      </c>
      <c r="H3076" s="27">
        <v>6969.55</v>
      </c>
      <c r="I3076">
        <f>YEAR(Table1[[#This Row],[Date]])</f>
        <v>2024</v>
      </c>
      <c r="J3076" t="str">
        <f>"Q" &amp; ROUNDUP(MONTH(Table1[[#This Row],[Date]])/3, 0) &amp; "'" &amp; RIGHT(YEAR(Table1[[#This Row],[Date]]), 2)</f>
        <v>Q3'24</v>
      </c>
      <c r="K3076" t="str">
        <f>VLOOKUP(Table1[[#This Row],[Store ID]],Table3[[Store ID]:[City]],4,FALSE)</f>
        <v>Dallas</v>
      </c>
      <c r="L3076" t="str">
        <f>VLOOKUP(Table1[[#This Row],[Product Code]],Table4[[Product Code]:[Brand]],5,FALSE)</f>
        <v>VoltEdge</v>
      </c>
      <c r="M3076" t="str">
        <f>VLOOKUP(Table1[[#This Row],[Product Code]],Table4[[Product Code]:[Product Category]],3,FALSE)</f>
        <v>Smart Gadgets</v>
      </c>
      <c r="N3076" t="str">
        <f>_xlfn.XLOOKUP(Table1[[#This Row],[Product Code]],Table4[Product Code],Table4[Subcategory])</f>
        <v>Fitness Bands</v>
      </c>
    </row>
    <row r="3077" spans="2:14" x14ac:dyDescent="0.3">
      <c r="B3077" s="26" t="s">
        <v>22</v>
      </c>
      <c r="C3077" s="26" t="str">
        <f>IF(_xlfn.XLOOKUP(TRIM(Table1[[#This Row],[Store ID]]), 'Stores Details'!B3079:B3098, 'Stores Details'!G3079:G3098, "") = "Inactive", "Yes", "No")</f>
        <v>No</v>
      </c>
      <c r="D3077" s="14" t="s">
        <v>59</v>
      </c>
      <c r="E3077" s="51">
        <v>44932</v>
      </c>
      <c r="F3077" s="14">
        <v>22</v>
      </c>
      <c r="G3077" s="17">
        <v>4299.46</v>
      </c>
      <c r="H3077" s="27">
        <v>3210.8999999999996</v>
      </c>
      <c r="I3077">
        <f>YEAR(Table1[[#This Row],[Date]])</f>
        <v>2023</v>
      </c>
      <c r="J3077" t="str">
        <f>"Q" &amp; ROUNDUP(MONTH(Table1[[#This Row],[Date]])/3, 0) &amp; "'" &amp; RIGHT(YEAR(Table1[[#This Row],[Date]]), 2)</f>
        <v>Q1'23</v>
      </c>
      <c r="K3077" t="str">
        <f>VLOOKUP(Table1[[#This Row],[Store ID]],Table3[[Store ID]:[City]],4,FALSE)</f>
        <v>Detroit</v>
      </c>
      <c r="L3077" t="str">
        <f>VLOOKUP(Table1[[#This Row],[Product Code]],Table4[[Product Code]:[Brand]],5,FALSE)</f>
        <v>ASUS</v>
      </c>
      <c r="M3077" t="str">
        <f>VLOOKUP(Table1[[#This Row],[Product Code]],Table4[[Product Code]:[Product Category]],3,FALSE)</f>
        <v>Headphones</v>
      </c>
      <c r="N3077" t="str">
        <f>_xlfn.XLOOKUP(Table1[[#This Row],[Product Code]],Table4[Product Code],Table4[Subcategory])</f>
        <v>Wireless Earbuds</v>
      </c>
    </row>
    <row r="3078" spans="2:14" x14ac:dyDescent="0.3">
      <c r="B3078" s="26" t="s">
        <v>14</v>
      </c>
      <c r="C3078" s="26" t="str">
        <f>IF(_xlfn.XLOOKUP(TRIM(Table1[[#This Row],[Store ID]]), 'Stores Details'!B3080:B3099, 'Stores Details'!G3080:G3099, "") = "Inactive", "Yes", "No")</f>
        <v>No</v>
      </c>
      <c r="D3078" s="14" t="s">
        <v>15</v>
      </c>
      <c r="E3078" s="51">
        <v>45335</v>
      </c>
      <c r="F3078" s="14">
        <v>27</v>
      </c>
      <c r="G3078" s="17">
        <v>15185.07</v>
      </c>
      <c r="H3078" s="27">
        <v>11594.61</v>
      </c>
      <c r="I3078">
        <f>YEAR(Table1[[#This Row],[Date]])</f>
        <v>2024</v>
      </c>
      <c r="J3078" t="str">
        <f>"Q" &amp; ROUNDUP(MONTH(Table1[[#This Row],[Date]])/3, 0) &amp; "'" &amp; RIGHT(YEAR(Table1[[#This Row],[Date]]), 2)</f>
        <v>Q1'24</v>
      </c>
      <c r="K3078" t="str">
        <f>VLOOKUP(Table1[[#This Row],[Store ID]],Table3[[Store ID]:[City]],4,FALSE)</f>
        <v>Los Angeles</v>
      </c>
      <c r="L3078" t="str">
        <f>VLOOKUP(Table1[[#This Row],[Product Code]],Table4[[Product Code]:[Brand]],5,FALSE)</f>
        <v>Bose</v>
      </c>
      <c r="M3078" t="str">
        <f>VLOOKUP(Table1[[#This Row],[Product Code]],Table4[[Product Code]:[Product Category]],3,FALSE)</f>
        <v>Accessories</v>
      </c>
      <c r="N3078" t="str">
        <f>_xlfn.XLOOKUP(Table1[[#This Row],[Product Code]],Table4[Product Code],Table4[Subcategory])</f>
        <v>Mice</v>
      </c>
    </row>
    <row r="3079" spans="2:14" x14ac:dyDescent="0.3">
      <c r="B3079" s="26" t="s">
        <v>17</v>
      </c>
      <c r="C3079" s="26" t="str">
        <f>IF(_xlfn.XLOOKUP(TRIM(Table1[[#This Row],[Store ID]]), 'Stores Details'!B3081:B3100, 'Stores Details'!G3081:G3100, "") = "Inactive", "Yes", "No")</f>
        <v>No</v>
      </c>
      <c r="D3079" s="14" t="s">
        <v>35</v>
      </c>
      <c r="E3079" s="51">
        <v>45501</v>
      </c>
      <c r="F3079" s="14">
        <v>16</v>
      </c>
      <c r="G3079" s="17">
        <v>6386.56</v>
      </c>
      <c r="H3079" s="27">
        <v>4826.24</v>
      </c>
      <c r="I3079">
        <f>YEAR(Table1[[#This Row],[Date]])</f>
        <v>2024</v>
      </c>
      <c r="J3079" t="str">
        <f>"Q" &amp; ROUNDUP(MONTH(Table1[[#This Row],[Date]])/3, 0) &amp; "'" &amp; RIGHT(YEAR(Table1[[#This Row],[Date]]), 2)</f>
        <v>Q3'24</v>
      </c>
      <c r="K3079" t="str">
        <f>VLOOKUP(Table1[[#This Row],[Store ID]],Table3[[Store ID]:[City]],4,FALSE)</f>
        <v>Richmond</v>
      </c>
      <c r="L3079" t="str">
        <f>VLOOKUP(Table1[[#This Row],[Product Code]],Table4[[Product Code]:[Brand]],5,FALSE)</f>
        <v>Dell</v>
      </c>
      <c r="M3079" t="str">
        <f>VLOOKUP(Table1[[#This Row],[Product Code]],Table4[[Product Code]:[Product Category]],3,FALSE)</f>
        <v>Smart Gadgets</v>
      </c>
      <c r="N3079" t="str">
        <f>_xlfn.XLOOKUP(Table1[[#This Row],[Product Code]],Table4[Product Code],Table4[Subcategory])</f>
        <v>Streaming Devices</v>
      </c>
    </row>
    <row r="3080" spans="2:14" x14ac:dyDescent="0.3">
      <c r="B3080" s="26" t="s">
        <v>26</v>
      </c>
      <c r="C3080" s="26" t="str">
        <f>IF(_xlfn.XLOOKUP(TRIM(Table1[[#This Row],[Store ID]]), 'Stores Details'!B3082:B3101, 'Stores Details'!G3082:G3101, "") = "Inactive", "Yes", "No")</f>
        <v>No</v>
      </c>
      <c r="D3080" s="14" t="s">
        <v>39</v>
      </c>
      <c r="E3080" s="51">
        <v>45600</v>
      </c>
      <c r="F3080" s="14">
        <v>34</v>
      </c>
      <c r="G3080" s="17">
        <v>14404.78</v>
      </c>
      <c r="H3080" s="27">
        <v>9387.4000000000015</v>
      </c>
      <c r="I3080">
        <f>YEAR(Table1[[#This Row],[Date]])</f>
        <v>2024</v>
      </c>
      <c r="J3080" t="str">
        <f>"Q" &amp; ROUNDUP(MONTH(Table1[[#This Row],[Date]])/3, 0) &amp; "'" &amp; RIGHT(YEAR(Table1[[#This Row],[Date]]), 2)</f>
        <v>Q4'24</v>
      </c>
      <c r="K3080" t="str">
        <f>VLOOKUP(Table1[[#This Row],[Store ID]],Table3[[Store ID]:[City]],4,FALSE)</f>
        <v>Philadelphia</v>
      </c>
      <c r="L3080" t="str">
        <f>VLOOKUP(Table1[[#This Row],[Product Code]],Table4[[Product Code]:[Brand]],5,FALSE)</f>
        <v>Apple</v>
      </c>
      <c r="M3080" t="str">
        <f>VLOOKUP(Table1[[#This Row],[Product Code]],Table4[[Product Code]:[Product Category]],3,FALSE)</f>
        <v>Laptops</v>
      </c>
      <c r="N3080" t="str">
        <f>_xlfn.XLOOKUP(Table1[[#This Row],[Product Code]],Table4[Product Code],Table4[Subcategory])</f>
        <v>Ultrabooks</v>
      </c>
    </row>
    <row r="3081" spans="2:14" x14ac:dyDescent="0.3">
      <c r="B3081" s="26" t="s">
        <v>23</v>
      </c>
      <c r="C3081" s="26" t="str">
        <f>IF(_xlfn.XLOOKUP(TRIM(Table1[[#This Row],[Store ID]]), 'Stores Details'!B3083:B3102, 'Stores Details'!G3083:G3102, "") = "Inactive", "Yes", "No")</f>
        <v>No</v>
      </c>
      <c r="D3081" s="14" t="s">
        <v>70</v>
      </c>
      <c r="E3081" s="51">
        <v>44955</v>
      </c>
      <c r="F3081" s="14">
        <v>19</v>
      </c>
      <c r="G3081" s="17">
        <v>10323.84</v>
      </c>
      <c r="H3081" s="27">
        <v>7345.0199999999995</v>
      </c>
      <c r="I3081">
        <f>YEAR(Table1[[#This Row],[Date]])</f>
        <v>2023</v>
      </c>
      <c r="J3081" t="str">
        <f>"Q" &amp; ROUNDUP(MONTH(Table1[[#This Row],[Date]])/3, 0) &amp; "'" &amp; RIGHT(YEAR(Table1[[#This Row],[Date]]), 2)</f>
        <v>Q1'23</v>
      </c>
      <c r="K3081" t="str">
        <f>VLOOKUP(Table1[[#This Row],[Store ID]],Table3[[Store ID]:[City]],4,FALSE)</f>
        <v>San Francisco</v>
      </c>
      <c r="L3081" t="str">
        <f>VLOOKUP(Table1[[#This Row],[Product Code]],Table4[[Product Code]:[Brand]],5,FALSE)</f>
        <v>VoltEdge</v>
      </c>
      <c r="M3081" t="str">
        <f>VLOOKUP(Table1[[#This Row],[Product Code]],Table4[[Product Code]:[Product Category]],3,FALSE)</f>
        <v>Headphones</v>
      </c>
      <c r="N3081" t="str">
        <f>_xlfn.XLOOKUP(Table1[[#This Row],[Product Code]],Table4[Product Code],Table4[Subcategory])</f>
        <v>Wireless Headphones</v>
      </c>
    </row>
    <row r="3082" spans="2:14" x14ac:dyDescent="0.3">
      <c r="B3082" s="26" t="s">
        <v>21</v>
      </c>
      <c r="C3082" s="26" t="str">
        <f>IF(_xlfn.XLOOKUP(TRIM(Table1[[#This Row],[Store ID]]), 'Stores Details'!B3084:B3103, 'Stores Details'!G3084:G3103, "") = "Inactive", "Yes", "No")</f>
        <v>No</v>
      </c>
      <c r="D3082" s="14" t="s">
        <v>46</v>
      </c>
      <c r="E3082" s="51">
        <v>45305</v>
      </c>
      <c r="F3082" s="14">
        <v>18</v>
      </c>
      <c r="G3082" s="17">
        <v>15901.199999999999</v>
      </c>
      <c r="H3082" s="27">
        <v>10880.82</v>
      </c>
      <c r="I3082">
        <f>YEAR(Table1[[#This Row],[Date]])</f>
        <v>2024</v>
      </c>
      <c r="J3082" t="str">
        <f>"Q" &amp; ROUNDUP(MONTH(Table1[[#This Row],[Date]])/3, 0) &amp; "'" &amp; RIGHT(YEAR(Table1[[#This Row],[Date]]), 2)</f>
        <v>Q1'24</v>
      </c>
      <c r="K3082" t="str">
        <f>VLOOKUP(Table1[[#This Row],[Store ID]],Table3[[Store ID]:[City]],4,FALSE)</f>
        <v>Raleigh</v>
      </c>
      <c r="L3082" t="str">
        <f>VLOOKUP(Table1[[#This Row],[Product Code]],Table4[[Product Code]:[Brand]],5,FALSE)</f>
        <v>Bose</v>
      </c>
      <c r="M3082" t="str">
        <f>VLOOKUP(Table1[[#This Row],[Product Code]],Table4[[Product Code]:[Product Category]],3,FALSE)</f>
        <v>Headphones</v>
      </c>
      <c r="N3082" t="str">
        <f>_xlfn.XLOOKUP(Table1[[#This Row],[Product Code]],Table4[Product Code],Table4[Subcategory])</f>
        <v>Wireless Headphones</v>
      </c>
    </row>
    <row r="3083" spans="2:14" x14ac:dyDescent="0.3">
      <c r="B3083" s="26" t="s">
        <v>30</v>
      </c>
      <c r="C3083" s="26" t="str">
        <f>IF(_xlfn.XLOOKUP(TRIM(Table1[[#This Row],[Store ID]]), 'Stores Details'!B3085:B3104, 'Stores Details'!G3085:G3104, "") = "Inactive", "Yes", "No")</f>
        <v>No</v>
      </c>
      <c r="D3083" s="14" t="s">
        <v>79</v>
      </c>
      <c r="E3083" s="51">
        <v>45107</v>
      </c>
      <c r="F3083" s="14">
        <v>17</v>
      </c>
      <c r="G3083" s="17">
        <v>15099.57</v>
      </c>
      <c r="H3083" s="27">
        <v>12281.650000000001</v>
      </c>
      <c r="I3083">
        <f>YEAR(Table1[[#This Row],[Date]])</f>
        <v>2023</v>
      </c>
      <c r="J3083" t="str">
        <f>"Q" &amp; ROUNDUP(MONTH(Table1[[#This Row],[Date]])/3, 0) &amp; "'" &amp; RIGHT(YEAR(Table1[[#This Row],[Date]]), 2)</f>
        <v>Q2'23</v>
      </c>
      <c r="K3083" t="str">
        <f>VLOOKUP(Table1[[#This Row],[Store ID]],Table3[[Store ID]:[City]],4,FALSE)</f>
        <v>Nashville</v>
      </c>
      <c r="L3083" t="str">
        <f>VLOOKUP(Table1[[#This Row],[Product Code]],Table4[[Product Code]:[Brand]],5,FALSE)</f>
        <v>Sony</v>
      </c>
      <c r="M3083" t="str">
        <f>VLOOKUP(Table1[[#This Row],[Product Code]],Table4[[Product Code]:[Product Category]],3,FALSE)</f>
        <v>Accessories</v>
      </c>
      <c r="N3083" t="str">
        <f>_xlfn.XLOOKUP(Table1[[#This Row],[Product Code]],Table4[Product Code],Table4[Subcategory])</f>
        <v>Keyboards</v>
      </c>
    </row>
    <row r="3084" spans="2:14" x14ac:dyDescent="0.3">
      <c r="B3084" s="26" t="s">
        <v>18</v>
      </c>
      <c r="C3084" s="26" t="str">
        <f>IF(_xlfn.XLOOKUP(TRIM(Table1[[#This Row],[Store ID]]), 'Stores Details'!B3086:B3105, 'Stores Details'!G3086:G3105, "") = "Inactive", "Yes", "No")</f>
        <v>No</v>
      </c>
      <c r="D3084" s="14" t="s">
        <v>65</v>
      </c>
      <c r="E3084" s="51">
        <v>45202</v>
      </c>
      <c r="F3084" s="14">
        <v>21</v>
      </c>
      <c r="G3084" s="17">
        <v>30351.3</v>
      </c>
      <c r="H3084" s="27">
        <v>20375.669999999998</v>
      </c>
      <c r="I3084">
        <f>YEAR(Table1[[#This Row],[Date]])</f>
        <v>2023</v>
      </c>
      <c r="J3084" t="str">
        <f>"Q" &amp; ROUNDUP(MONTH(Table1[[#This Row],[Date]])/3, 0) &amp; "'" &amp; RIGHT(YEAR(Table1[[#This Row],[Date]]), 2)</f>
        <v>Q4'23</v>
      </c>
      <c r="K3084" t="str">
        <f>VLOOKUP(Table1[[#This Row],[Store ID]],Table3[[Store ID]:[City]],4,FALSE)</f>
        <v>Minneapolis</v>
      </c>
      <c r="L3084" t="str">
        <f>VLOOKUP(Table1[[#This Row],[Product Code]],Table4[[Product Code]:[Brand]],5,FALSE)</f>
        <v>VoltEdge</v>
      </c>
      <c r="M3084" t="str">
        <f>VLOOKUP(Table1[[#This Row],[Product Code]],Table4[[Product Code]:[Product Category]],3,FALSE)</f>
        <v>Smart Gadgets</v>
      </c>
      <c r="N3084" t="str">
        <f>_xlfn.XLOOKUP(Table1[[#This Row],[Product Code]],Table4[Product Code],Table4[Subcategory])</f>
        <v>Smartwatches</v>
      </c>
    </row>
    <row r="3085" spans="2:14" x14ac:dyDescent="0.3">
      <c r="B3085" s="26" t="s">
        <v>29</v>
      </c>
      <c r="C3085" s="26" t="str">
        <f>IF(_xlfn.XLOOKUP(TRIM(Table1[[#This Row],[Store ID]]), 'Stores Details'!B3087:B3106, 'Stores Details'!G3087:G3106, "") = "Inactive", "Yes", "No")</f>
        <v>No</v>
      </c>
      <c r="D3085" s="14" t="s">
        <v>60</v>
      </c>
      <c r="E3085" s="51">
        <v>45197</v>
      </c>
      <c r="F3085" s="14">
        <v>21</v>
      </c>
      <c r="G3085" s="17">
        <v>4533.6899999999996</v>
      </c>
      <c r="H3085" s="27">
        <v>3281.67</v>
      </c>
      <c r="I3085">
        <f>YEAR(Table1[[#This Row],[Date]])</f>
        <v>2023</v>
      </c>
      <c r="J3085" t="str">
        <f>"Q" &amp; ROUNDUP(MONTH(Table1[[#This Row],[Date]])/3, 0) &amp; "'" &amp; RIGHT(YEAR(Table1[[#This Row],[Date]]), 2)</f>
        <v>Q3'23</v>
      </c>
      <c r="K3085" t="str">
        <f>VLOOKUP(Table1[[#This Row],[Store ID]],Table3[[Store ID]:[City]],4,FALSE)</f>
        <v>Kansas City</v>
      </c>
      <c r="L3085" t="str">
        <f>VLOOKUP(Table1[[#This Row],[Product Code]],Table4[[Product Code]:[Brand]],5,FALSE)</f>
        <v>Dell</v>
      </c>
      <c r="M3085" t="str">
        <f>VLOOKUP(Table1[[#This Row],[Product Code]],Table4[[Product Code]:[Product Category]],3,FALSE)</f>
        <v>Accessories</v>
      </c>
      <c r="N3085" t="str">
        <f>_xlfn.XLOOKUP(Table1[[#This Row],[Product Code]],Table4[Product Code],Table4[Subcategory])</f>
        <v>Chargers</v>
      </c>
    </row>
    <row r="3086" spans="2:14" x14ac:dyDescent="0.3">
      <c r="B3086" s="26" t="s">
        <v>14</v>
      </c>
      <c r="C3086" s="26" t="str">
        <f>IF(_xlfn.XLOOKUP(TRIM(Table1[[#This Row],[Store ID]]), 'Stores Details'!B3088:B3107, 'Stores Details'!G3088:G3107, "") = "Inactive", "Yes", "No")</f>
        <v>No</v>
      </c>
      <c r="D3086" s="14" t="s">
        <v>59</v>
      </c>
      <c r="E3086" s="51">
        <v>44964</v>
      </c>
      <c r="F3086" s="14">
        <v>28</v>
      </c>
      <c r="G3086" s="17">
        <v>5472.04</v>
      </c>
      <c r="H3086" s="27">
        <v>4086.5999999999995</v>
      </c>
      <c r="I3086">
        <f>YEAR(Table1[[#This Row],[Date]])</f>
        <v>2023</v>
      </c>
      <c r="J3086" t="str">
        <f>"Q" &amp; ROUNDUP(MONTH(Table1[[#This Row],[Date]])/3, 0) &amp; "'" &amp; RIGHT(YEAR(Table1[[#This Row],[Date]]), 2)</f>
        <v>Q1'23</v>
      </c>
      <c r="K3086" t="str">
        <f>VLOOKUP(Table1[[#This Row],[Store ID]],Table3[[Store ID]:[City]],4,FALSE)</f>
        <v>Los Angeles</v>
      </c>
      <c r="L3086" t="str">
        <f>VLOOKUP(Table1[[#This Row],[Product Code]],Table4[[Product Code]:[Brand]],5,FALSE)</f>
        <v>ASUS</v>
      </c>
      <c r="M3086" t="str">
        <f>VLOOKUP(Table1[[#This Row],[Product Code]],Table4[[Product Code]:[Product Category]],3,FALSE)</f>
        <v>Headphones</v>
      </c>
      <c r="N3086" t="str">
        <f>_xlfn.XLOOKUP(Table1[[#This Row],[Product Code]],Table4[Product Code],Table4[Subcategory])</f>
        <v>Wireless Earbuds</v>
      </c>
    </row>
    <row r="3087" spans="2:14" x14ac:dyDescent="0.3">
      <c r="B3087" s="26" t="s">
        <v>27</v>
      </c>
      <c r="C3087" s="26" t="str">
        <f>IF(_xlfn.XLOOKUP(TRIM(Table1[[#This Row],[Store ID]]), 'Stores Details'!B3089:B3108, 'Stores Details'!G3089:G3108, "") = "Inactive", "Yes", "No")</f>
        <v>No</v>
      </c>
      <c r="D3087" s="14" t="s">
        <v>34</v>
      </c>
      <c r="E3087" s="51">
        <v>45449</v>
      </c>
      <c r="F3087" s="14">
        <v>18</v>
      </c>
      <c r="G3087" s="17">
        <v>5816.7</v>
      </c>
      <c r="H3087" s="27">
        <v>3597.4800000000005</v>
      </c>
      <c r="I3087">
        <f>YEAR(Table1[[#This Row],[Date]])</f>
        <v>2024</v>
      </c>
      <c r="J3087" t="str">
        <f>"Q" &amp; ROUNDUP(MONTH(Table1[[#This Row],[Date]])/3, 0) &amp; "'" &amp; RIGHT(YEAR(Table1[[#This Row],[Date]]), 2)</f>
        <v>Q2'24</v>
      </c>
      <c r="K3087" t="str">
        <f>VLOOKUP(Table1[[#This Row],[Store ID]],Table3[[Store ID]:[City]],4,FALSE)</f>
        <v>New York</v>
      </c>
      <c r="L3087" t="str">
        <f>VLOOKUP(Table1[[#This Row],[Product Code]],Table4[[Product Code]:[Brand]],5,FALSE)</f>
        <v>Samsung</v>
      </c>
      <c r="M3087" t="str">
        <f>VLOOKUP(Table1[[#This Row],[Product Code]],Table4[[Product Code]:[Product Category]],3,FALSE)</f>
        <v>Gaming Consoles</v>
      </c>
      <c r="N3087" t="str">
        <f>_xlfn.XLOOKUP(Table1[[#This Row],[Product Code]],Table4[Product Code],Table4[Subcategory])</f>
        <v>Game Consoles</v>
      </c>
    </row>
    <row r="3088" spans="2:14" x14ac:dyDescent="0.3">
      <c r="B3088" s="26" t="s">
        <v>14</v>
      </c>
      <c r="C3088" s="26" t="str">
        <f>IF(_xlfn.XLOOKUP(TRIM(Table1[[#This Row],[Store ID]]), 'Stores Details'!B3090:B3109, 'Stores Details'!G3090:G3109, "") = "Inactive", "Yes", "No")</f>
        <v>No</v>
      </c>
      <c r="D3088" s="14" t="s">
        <v>41</v>
      </c>
      <c r="E3088" s="51">
        <v>45575</v>
      </c>
      <c r="F3088" s="14">
        <v>21</v>
      </c>
      <c r="G3088" s="17">
        <v>10094.699999999999</v>
      </c>
      <c r="H3088" s="27">
        <v>6340.74</v>
      </c>
      <c r="I3088">
        <f>YEAR(Table1[[#This Row],[Date]])</f>
        <v>2024</v>
      </c>
      <c r="J3088" t="str">
        <f>"Q" &amp; ROUNDUP(MONTH(Table1[[#This Row],[Date]])/3, 0) &amp; "'" &amp; RIGHT(YEAR(Table1[[#This Row],[Date]]), 2)</f>
        <v>Q4'24</v>
      </c>
      <c r="K3088" t="str">
        <f>VLOOKUP(Table1[[#This Row],[Store ID]],Table3[[Store ID]:[City]],4,FALSE)</f>
        <v>Los Angeles</v>
      </c>
      <c r="L3088" t="str">
        <f>VLOOKUP(Table1[[#This Row],[Product Code]],Table4[[Product Code]:[Brand]],5,FALSE)</f>
        <v>VoltEdge</v>
      </c>
      <c r="M3088" t="str">
        <f>VLOOKUP(Table1[[#This Row],[Product Code]],Table4[[Product Code]:[Product Category]],3,FALSE)</f>
        <v>Laptops</v>
      </c>
      <c r="N3088" t="str">
        <f>_xlfn.XLOOKUP(Table1[[#This Row],[Product Code]],Table4[Product Code],Table4[Subcategory])</f>
        <v>Gaming Laptops</v>
      </c>
    </row>
    <row r="3089" spans="2:14" x14ac:dyDescent="0.3">
      <c r="B3089" s="26" t="s">
        <v>23</v>
      </c>
      <c r="C3089" s="26" t="str">
        <f>IF(_xlfn.XLOOKUP(TRIM(Table1[[#This Row],[Store ID]]), 'Stores Details'!B3091:B3110, 'Stores Details'!G3091:G3110, "") = "Inactive", "Yes", "No")</f>
        <v>No</v>
      </c>
      <c r="D3089" s="14" t="s">
        <v>31</v>
      </c>
      <c r="E3089" s="51">
        <v>45453</v>
      </c>
      <c r="F3089" s="14">
        <v>17</v>
      </c>
      <c r="G3089" s="17">
        <v>10322.91</v>
      </c>
      <c r="H3089" s="27">
        <v>6329.78</v>
      </c>
      <c r="I3089">
        <f>YEAR(Table1[[#This Row],[Date]])</f>
        <v>2024</v>
      </c>
      <c r="J3089" t="str">
        <f>"Q" &amp; ROUNDUP(MONTH(Table1[[#This Row],[Date]])/3, 0) &amp; "'" &amp; RIGHT(YEAR(Table1[[#This Row],[Date]]), 2)</f>
        <v>Q2'24</v>
      </c>
      <c r="K3089" t="str">
        <f>VLOOKUP(Table1[[#This Row],[Store ID]],Table3[[Store ID]:[City]],4,FALSE)</f>
        <v>San Francisco</v>
      </c>
      <c r="L3089" t="str">
        <f>VLOOKUP(Table1[[#This Row],[Product Code]],Table4[[Product Code]:[Brand]],5,FALSE)</f>
        <v>VoltEdge</v>
      </c>
      <c r="M3089" t="str">
        <f>VLOOKUP(Table1[[#This Row],[Product Code]],Table4[[Product Code]:[Product Category]],3,FALSE)</f>
        <v>Laptops</v>
      </c>
      <c r="N3089" t="str">
        <f>_xlfn.XLOOKUP(Table1[[#This Row],[Product Code]],Table4[Product Code],Table4[Subcategory])</f>
        <v>Ultrabooks</v>
      </c>
    </row>
    <row r="3090" spans="2:14" x14ac:dyDescent="0.3">
      <c r="B3090" s="26" t="s">
        <v>25</v>
      </c>
      <c r="C3090" s="26" t="str">
        <f>IF(_xlfn.XLOOKUP(TRIM(Table1[[#This Row],[Store ID]]), 'Stores Details'!B3092:B3111, 'Stores Details'!G3092:G3111, "") = "Inactive", "Yes", "No")</f>
        <v>No</v>
      </c>
      <c r="D3090" s="14" t="s">
        <v>52</v>
      </c>
      <c r="E3090" s="51">
        <v>45018</v>
      </c>
      <c r="F3090" s="14">
        <v>14</v>
      </c>
      <c r="G3090" s="17">
        <v>3774.6800000000003</v>
      </c>
      <c r="H3090" s="27">
        <v>2294.46</v>
      </c>
      <c r="I3090">
        <f>YEAR(Table1[[#This Row],[Date]])</f>
        <v>2023</v>
      </c>
      <c r="J3090" t="str">
        <f>"Q" &amp; ROUNDUP(MONTH(Table1[[#This Row],[Date]])/3, 0) &amp; "'" &amp; RIGHT(YEAR(Table1[[#This Row],[Date]]), 2)</f>
        <v>Q2'23</v>
      </c>
      <c r="K3090" t="str">
        <f>VLOOKUP(Table1[[#This Row],[Store ID]],Table3[[Store ID]:[City]],4,FALSE)</f>
        <v>Dallas</v>
      </c>
      <c r="L3090" t="str">
        <f>VLOOKUP(Table1[[#This Row],[Product Code]],Table4[[Product Code]:[Brand]],5,FALSE)</f>
        <v>ASUS</v>
      </c>
      <c r="M3090" t="str">
        <f>VLOOKUP(Table1[[#This Row],[Product Code]],Table4[[Product Code]:[Product Category]],3,FALSE)</f>
        <v>Accessories</v>
      </c>
      <c r="N3090" t="str">
        <f>_xlfn.XLOOKUP(Table1[[#This Row],[Product Code]],Table4[Product Code],Table4[Subcategory])</f>
        <v>Chargers</v>
      </c>
    </row>
    <row r="3091" spans="2:14" x14ac:dyDescent="0.3">
      <c r="B3091" s="26" t="s">
        <v>20</v>
      </c>
      <c r="C3091" s="26" t="str">
        <f>IF(_xlfn.XLOOKUP(TRIM(Table1[[#This Row],[Store ID]]), 'Stores Details'!B3093:B3112, 'Stores Details'!G3093:G3112, "") = "Inactive", "Yes", "No")</f>
        <v>No</v>
      </c>
      <c r="D3091" s="14" t="s">
        <v>59</v>
      </c>
      <c r="E3091" s="51">
        <v>45365</v>
      </c>
      <c r="F3091" s="14">
        <v>29</v>
      </c>
      <c r="G3091" s="17">
        <v>5667.47</v>
      </c>
      <c r="H3091" s="27">
        <v>4232.5499999999993</v>
      </c>
      <c r="I3091">
        <f>YEAR(Table1[[#This Row],[Date]])</f>
        <v>2024</v>
      </c>
      <c r="J3091" t="str">
        <f>"Q" &amp; ROUNDUP(MONTH(Table1[[#This Row],[Date]])/3, 0) &amp; "'" &amp; RIGHT(YEAR(Table1[[#This Row],[Date]]), 2)</f>
        <v>Q1'24</v>
      </c>
      <c r="K3091" t="str">
        <f>VLOOKUP(Table1[[#This Row],[Store ID]],Table3[[Store ID]:[City]],4,FALSE)</f>
        <v>Denver</v>
      </c>
      <c r="L3091" t="str">
        <f>VLOOKUP(Table1[[#This Row],[Product Code]],Table4[[Product Code]:[Brand]],5,FALSE)</f>
        <v>ASUS</v>
      </c>
      <c r="M3091" t="str">
        <f>VLOOKUP(Table1[[#This Row],[Product Code]],Table4[[Product Code]:[Product Category]],3,FALSE)</f>
        <v>Headphones</v>
      </c>
      <c r="N3091" t="str">
        <f>_xlfn.XLOOKUP(Table1[[#This Row],[Product Code]],Table4[Product Code],Table4[Subcategory])</f>
        <v>Wireless Earbuds</v>
      </c>
    </row>
    <row r="3092" spans="2:14" x14ac:dyDescent="0.3">
      <c r="B3092" s="26" t="s">
        <v>14</v>
      </c>
      <c r="C3092" s="26" t="str">
        <f>IF(_xlfn.XLOOKUP(TRIM(Table1[[#This Row],[Store ID]]), 'Stores Details'!B3094:B3113, 'Stores Details'!G3094:G3113, "") = "Inactive", "Yes", "No")</f>
        <v>No</v>
      </c>
      <c r="D3092" s="14" t="s">
        <v>62</v>
      </c>
      <c r="E3092" s="51">
        <v>45263</v>
      </c>
      <c r="F3092" s="14">
        <v>38</v>
      </c>
      <c r="G3092" s="17">
        <v>24814</v>
      </c>
      <c r="H3092" s="27">
        <v>18587.7</v>
      </c>
      <c r="I3092">
        <f>YEAR(Table1[[#This Row],[Date]])</f>
        <v>2023</v>
      </c>
      <c r="J3092" t="str">
        <f>"Q" &amp; ROUNDUP(MONTH(Table1[[#This Row],[Date]])/3, 0) &amp; "'" &amp; RIGHT(YEAR(Table1[[#This Row],[Date]]), 2)</f>
        <v>Q4'23</v>
      </c>
      <c r="K3092" t="str">
        <f>VLOOKUP(Table1[[#This Row],[Store ID]],Table3[[Store ID]:[City]],4,FALSE)</f>
        <v>Los Angeles</v>
      </c>
      <c r="L3092" t="str">
        <f>VLOOKUP(Table1[[#This Row],[Product Code]],Table4[[Product Code]:[Brand]],5,FALSE)</f>
        <v>ASUS</v>
      </c>
      <c r="M3092" t="str">
        <f>VLOOKUP(Table1[[#This Row],[Product Code]],Table4[[Product Code]:[Product Category]],3,FALSE)</f>
        <v>Laptops</v>
      </c>
      <c r="N3092" t="str">
        <f>_xlfn.XLOOKUP(Table1[[#This Row],[Product Code]],Table4[Product Code],Table4[Subcategory])</f>
        <v>Gaming Laptops</v>
      </c>
    </row>
    <row r="3093" spans="2:14" x14ac:dyDescent="0.3">
      <c r="B3093" s="26" t="s">
        <v>23</v>
      </c>
      <c r="C3093" s="26" t="str">
        <f>IF(_xlfn.XLOOKUP(TRIM(Table1[[#This Row],[Store ID]]), 'Stores Details'!B3095:B3114, 'Stores Details'!G3095:G3114, "") = "Inactive", "Yes", "No")</f>
        <v>No</v>
      </c>
      <c r="D3093" s="14" t="s">
        <v>51</v>
      </c>
      <c r="E3093" s="51">
        <v>45414</v>
      </c>
      <c r="F3093" s="14">
        <v>3</v>
      </c>
      <c r="G3093" s="17">
        <v>861.90000000000009</v>
      </c>
      <c r="H3093" s="27">
        <v>698.01</v>
      </c>
      <c r="I3093">
        <f>YEAR(Table1[[#This Row],[Date]])</f>
        <v>2024</v>
      </c>
      <c r="J3093" t="str">
        <f>"Q" &amp; ROUNDUP(MONTH(Table1[[#This Row],[Date]])/3, 0) &amp; "'" &amp; RIGHT(YEAR(Table1[[#This Row],[Date]]), 2)</f>
        <v>Q2'24</v>
      </c>
      <c r="K3093" t="str">
        <f>VLOOKUP(Table1[[#This Row],[Store ID]],Table3[[Store ID]:[City]],4,FALSE)</f>
        <v>San Francisco</v>
      </c>
      <c r="L3093" t="str">
        <f>VLOOKUP(Table1[[#This Row],[Product Code]],Table4[[Product Code]:[Brand]],5,FALSE)</f>
        <v>Samsung</v>
      </c>
      <c r="M3093" t="str">
        <f>VLOOKUP(Table1[[#This Row],[Product Code]],Table4[[Product Code]:[Product Category]],3,FALSE)</f>
        <v>Accessories</v>
      </c>
      <c r="N3093" t="str">
        <f>_xlfn.XLOOKUP(Table1[[#This Row],[Product Code]],Table4[Product Code],Table4[Subcategory])</f>
        <v>Mice</v>
      </c>
    </row>
    <row r="3094" spans="2:14" x14ac:dyDescent="0.3">
      <c r="B3094" s="26" t="s">
        <v>14</v>
      </c>
      <c r="C3094" s="26" t="str">
        <f>IF(_xlfn.XLOOKUP(TRIM(Table1[[#This Row],[Store ID]]), 'Stores Details'!B3096:B3115, 'Stores Details'!G3096:G3115, "") = "Inactive", "Yes", "No")</f>
        <v>No</v>
      </c>
      <c r="D3094" s="14" t="s">
        <v>15</v>
      </c>
      <c r="E3094" s="51">
        <v>45536</v>
      </c>
      <c r="F3094" s="14">
        <v>11</v>
      </c>
      <c r="G3094" s="17">
        <v>-100</v>
      </c>
      <c r="H3094" s="27">
        <v>100</v>
      </c>
      <c r="I3094">
        <f>YEAR(Table1[[#This Row],[Date]])</f>
        <v>2024</v>
      </c>
      <c r="J3094" t="str">
        <f>"Q" &amp; ROUNDUP(MONTH(Table1[[#This Row],[Date]])/3, 0) &amp; "'" &amp; RIGHT(YEAR(Table1[[#This Row],[Date]]), 2)</f>
        <v>Q3'24</v>
      </c>
      <c r="K3094" t="str">
        <f>VLOOKUP(Table1[[#This Row],[Store ID]],Table3[[Store ID]:[City]],4,FALSE)</f>
        <v>Los Angeles</v>
      </c>
      <c r="L3094" t="str">
        <f>VLOOKUP(Table1[[#This Row],[Product Code]],Table4[[Product Code]:[Brand]],5,FALSE)</f>
        <v>Bose</v>
      </c>
      <c r="M3094" t="str">
        <f>VLOOKUP(Table1[[#This Row],[Product Code]],Table4[[Product Code]:[Product Category]],3,FALSE)</f>
        <v>Accessories</v>
      </c>
      <c r="N3094" t="str">
        <f>_xlfn.XLOOKUP(Table1[[#This Row],[Product Code]],Table4[Product Code],Table4[Subcategory])</f>
        <v>Mice</v>
      </c>
    </row>
    <row r="3095" spans="2:14" x14ac:dyDescent="0.3">
      <c r="B3095" s="26" t="s">
        <v>25</v>
      </c>
      <c r="C3095" s="26" t="str">
        <f>IF(_xlfn.XLOOKUP(TRIM(Table1[[#This Row],[Store ID]]), 'Stores Details'!B3097:B3116, 'Stores Details'!G3097:G3116, "") = "Inactive", "Yes", "No")</f>
        <v>No</v>
      </c>
      <c r="D3095" s="14" t="s">
        <v>78</v>
      </c>
      <c r="E3095" s="51">
        <v>45274</v>
      </c>
      <c r="F3095" s="14">
        <v>38</v>
      </c>
      <c r="G3095" s="17">
        <v>5097.7</v>
      </c>
      <c r="H3095" s="27">
        <v>4211.16</v>
      </c>
      <c r="I3095">
        <f>YEAR(Table1[[#This Row],[Date]])</f>
        <v>2023</v>
      </c>
      <c r="J3095" t="str">
        <f>"Q" &amp; ROUNDUP(MONTH(Table1[[#This Row],[Date]])/3, 0) &amp; "'" &amp; RIGHT(YEAR(Table1[[#This Row],[Date]]), 2)</f>
        <v>Q4'23</v>
      </c>
      <c r="K3095" t="str">
        <f>VLOOKUP(Table1[[#This Row],[Store ID]],Table3[[Store ID]:[City]],4,FALSE)</f>
        <v>Dallas</v>
      </c>
      <c r="L3095" t="str">
        <f>VLOOKUP(Table1[[#This Row],[Product Code]],Table4[[Product Code]:[Brand]],5,FALSE)</f>
        <v>VoltEdge</v>
      </c>
      <c r="M3095" t="str">
        <f>VLOOKUP(Table1[[#This Row],[Product Code]],Table4[[Product Code]:[Product Category]],3,FALSE)</f>
        <v>Accessories</v>
      </c>
      <c r="N3095" t="str">
        <f>_xlfn.XLOOKUP(Table1[[#This Row],[Product Code]],Table4[Product Code],Table4[Subcategory])</f>
        <v>Laptop Sleeves</v>
      </c>
    </row>
    <row r="3096" spans="2:14" x14ac:dyDescent="0.3">
      <c r="B3096" s="26" t="s">
        <v>27</v>
      </c>
      <c r="C3096" s="26" t="str">
        <f>IF(_xlfn.XLOOKUP(TRIM(Table1[[#This Row],[Store ID]]), 'Stores Details'!B3098:B3117, 'Stores Details'!G3098:G3117, "") = "Inactive", "Yes", "No")</f>
        <v>No</v>
      </c>
      <c r="D3096" s="14" t="s">
        <v>77</v>
      </c>
      <c r="E3096" s="51">
        <v>45133</v>
      </c>
      <c r="F3096" s="14">
        <v>13</v>
      </c>
      <c r="G3096" s="17">
        <v>12545.779999999999</v>
      </c>
      <c r="H3096" s="27">
        <v>9818.9</v>
      </c>
      <c r="I3096">
        <f>YEAR(Table1[[#This Row],[Date]])</f>
        <v>2023</v>
      </c>
      <c r="J3096" t="str">
        <f>"Q" &amp; ROUNDUP(MONTH(Table1[[#This Row],[Date]])/3, 0) &amp; "'" &amp; RIGHT(YEAR(Table1[[#This Row],[Date]]), 2)</f>
        <v>Q3'23</v>
      </c>
      <c r="K3096" t="str">
        <f>VLOOKUP(Table1[[#This Row],[Store ID]],Table3[[Store ID]:[City]],4,FALSE)</f>
        <v>New York</v>
      </c>
      <c r="L3096" t="str">
        <f>VLOOKUP(Table1[[#This Row],[Product Code]],Table4[[Product Code]:[Brand]],5,FALSE)</f>
        <v>VoltEdge</v>
      </c>
      <c r="M3096" t="str">
        <f>VLOOKUP(Table1[[#This Row],[Product Code]],Table4[[Product Code]:[Product Category]],3,FALSE)</f>
        <v>Headphones</v>
      </c>
      <c r="N3096" t="str">
        <f>_xlfn.XLOOKUP(Table1[[#This Row],[Product Code]],Table4[Product Code],Table4[Subcategory])</f>
        <v>Wireless Earbuds</v>
      </c>
    </row>
    <row r="3097" spans="2:14" x14ac:dyDescent="0.3">
      <c r="B3097" s="26" t="s">
        <v>28</v>
      </c>
      <c r="C3097" s="26" t="str">
        <f>IF(_xlfn.XLOOKUP(TRIM(Table1[[#This Row],[Store ID]]), 'Stores Details'!B3099:B3118, 'Stores Details'!G3099:G3118, "") = "Inactive", "Yes", "No")</f>
        <v>No</v>
      </c>
      <c r="D3097" s="14" t="s">
        <v>31</v>
      </c>
      <c r="E3097" s="51">
        <v>45444</v>
      </c>
      <c r="F3097" s="14">
        <v>19</v>
      </c>
      <c r="G3097" s="17">
        <v>11537.37</v>
      </c>
      <c r="H3097" s="27">
        <v>7074.4599999999991</v>
      </c>
      <c r="I3097">
        <f>YEAR(Table1[[#This Row],[Date]])</f>
        <v>2024</v>
      </c>
      <c r="J3097" t="str">
        <f>"Q" &amp; ROUNDUP(MONTH(Table1[[#This Row],[Date]])/3, 0) &amp; "'" &amp; RIGHT(YEAR(Table1[[#This Row],[Date]]), 2)</f>
        <v>Q2'24</v>
      </c>
      <c r="K3097" t="str">
        <f>VLOOKUP(Table1[[#This Row],[Store ID]],Table3[[Store ID]:[City]],4,FALSE)</f>
        <v>Portland</v>
      </c>
      <c r="L3097" t="str">
        <f>VLOOKUP(Table1[[#This Row],[Product Code]],Table4[[Product Code]:[Brand]],5,FALSE)</f>
        <v>VoltEdge</v>
      </c>
      <c r="M3097" t="str">
        <f>VLOOKUP(Table1[[#This Row],[Product Code]],Table4[[Product Code]:[Product Category]],3,FALSE)</f>
        <v>Laptops</v>
      </c>
      <c r="N3097" t="str">
        <f>_xlfn.XLOOKUP(Table1[[#This Row],[Product Code]],Table4[Product Code],Table4[Subcategory])</f>
        <v>Ultrabooks</v>
      </c>
    </row>
    <row r="3098" spans="2:14" x14ac:dyDescent="0.3">
      <c r="B3098" s="26" t="s">
        <v>22</v>
      </c>
      <c r="C3098" s="26" t="str">
        <f>IF(_xlfn.XLOOKUP(TRIM(Table1[[#This Row],[Store ID]]), 'Stores Details'!B3100:B3119, 'Stores Details'!G3100:G3119, "") = "Inactive", "Yes", "No")</f>
        <v>No</v>
      </c>
      <c r="D3098" s="14" t="s">
        <v>69</v>
      </c>
      <c r="E3098" s="51">
        <v>45212</v>
      </c>
      <c r="F3098" s="14">
        <v>29</v>
      </c>
      <c r="G3098" s="17">
        <v>30883.84</v>
      </c>
      <c r="H3098" s="27">
        <v>19913.43</v>
      </c>
      <c r="I3098">
        <f>YEAR(Table1[[#This Row],[Date]])</f>
        <v>2023</v>
      </c>
      <c r="J3098" t="str">
        <f>"Q" &amp; ROUNDUP(MONTH(Table1[[#This Row],[Date]])/3, 0) &amp; "'" &amp; RIGHT(YEAR(Table1[[#This Row],[Date]]), 2)</f>
        <v>Q4'23</v>
      </c>
      <c r="K3098" t="str">
        <f>VLOOKUP(Table1[[#This Row],[Store ID]],Table3[[Store ID]:[City]],4,FALSE)</f>
        <v>Detroit</v>
      </c>
      <c r="L3098" t="str">
        <f>VLOOKUP(Table1[[#This Row],[Product Code]],Table4[[Product Code]:[Brand]],5,FALSE)</f>
        <v>VoltEdge</v>
      </c>
      <c r="M3098" t="str">
        <f>VLOOKUP(Table1[[#This Row],[Product Code]],Table4[[Product Code]:[Product Category]],3,FALSE)</f>
        <v>Gaming Consoles</v>
      </c>
      <c r="N3098" t="str">
        <f>_xlfn.XLOOKUP(Table1[[#This Row],[Product Code]],Table4[Product Code],Table4[Subcategory])</f>
        <v>VR Headsets</v>
      </c>
    </row>
    <row r="3099" spans="2:14" x14ac:dyDescent="0.3">
      <c r="B3099" s="26" t="s">
        <v>14</v>
      </c>
      <c r="C3099" s="26" t="str">
        <f>IF(_xlfn.XLOOKUP(TRIM(Table1[[#This Row],[Store ID]]), 'Stores Details'!B3101:B3120, 'Stores Details'!G3101:G3120, "") = "Inactive", "Yes", "No")</f>
        <v>No</v>
      </c>
      <c r="D3099" s="14" t="s">
        <v>52</v>
      </c>
      <c r="E3099" s="51">
        <v>45067</v>
      </c>
      <c r="F3099" s="14">
        <v>10</v>
      </c>
      <c r="G3099" s="17">
        <v>2696.2</v>
      </c>
      <c r="H3099" s="27">
        <v>1638.8999999999999</v>
      </c>
      <c r="I3099">
        <f>YEAR(Table1[[#This Row],[Date]])</f>
        <v>2023</v>
      </c>
      <c r="J3099" t="str">
        <f>"Q" &amp; ROUNDUP(MONTH(Table1[[#This Row],[Date]])/3, 0) &amp; "'" &amp; RIGHT(YEAR(Table1[[#This Row],[Date]]), 2)</f>
        <v>Q2'23</v>
      </c>
      <c r="K3099" t="str">
        <f>VLOOKUP(Table1[[#This Row],[Store ID]],Table3[[Store ID]:[City]],4,FALSE)</f>
        <v>Los Angeles</v>
      </c>
      <c r="L3099" t="str">
        <f>VLOOKUP(Table1[[#This Row],[Product Code]],Table4[[Product Code]:[Brand]],5,FALSE)</f>
        <v>ASUS</v>
      </c>
      <c r="M3099" t="str">
        <f>VLOOKUP(Table1[[#This Row],[Product Code]],Table4[[Product Code]:[Product Category]],3,FALSE)</f>
        <v>Accessories</v>
      </c>
      <c r="N3099" t="str">
        <f>_xlfn.XLOOKUP(Table1[[#This Row],[Product Code]],Table4[Product Code],Table4[Subcategory])</f>
        <v>Chargers</v>
      </c>
    </row>
    <row r="3100" spans="2:14" x14ac:dyDescent="0.3">
      <c r="B3100" s="26" t="s">
        <v>23</v>
      </c>
      <c r="C3100" s="26" t="str">
        <f>IF(_xlfn.XLOOKUP(TRIM(Table1[[#This Row],[Store ID]]), 'Stores Details'!B3102:B3121, 'Stores Details'!G3102:G3121, "") = "Inactive", "Yes", "No")</f>
        <v>No</v>
      </c>
      <c r="D3100" s="14" t="s">
        <v>45</v>
      </c>
      <c r="E3100" s="51">
        <v>45484</v>
      </c>
      <c r="F3100" s="14">
        <v>17</v>
      </c>
      <c r="G3100" s="17">
        <v>11421.45</v>
      </c>
      <c r="H3100" s="27">
        <v>9020.0300000000007</v>
      </c>
      <c r="I3100">
        <f>YEAR(Table1[[#This Row],[Date]])</f>
        <v>2024</v>
      </c>
      <c r="J3100" t="str">
        <f>"Q" &amp; ROUNDUP(MONTH(Table1[[#This Row],[Date]])/3, 0) &amp; "'" &amp; RIGHT(YEAR(Table1[[#This Row],[Date]]), 2)</f>
        <v>Q3'24</v>
      </c>
      <c r="K3100" t="str">
        <f>VLOOKUP(Table1[[#This Row],[Store ID]],Table3[[Store ID]:[City]],4,FALSE)</f>
        <v>San Francisco</v>
      </c>
      <c r="L3100" t="str">
        <f>VLOOKUP(Table1[[#This Row],[Product Code]],Table4[[Product Code]:[Brand]],5,FALSE)</f>
        <v>VoltEdge</v>
      </c>
      <c r="M3100" t="str">
        <f>VLOOKUP(Table1[[#This Row],[Product Code]],Table4[[Product Code]:[Product Category]],3,FALSE)</f>
        <v>Accessories</v>
      </c>
      <c r="N3100" t="str">
        <f>_xlfn.XLOOKUP(Table1[[#This Row],[Product Code]],Table4[Product Code],Table4[Subcategory])</f>
        <v>Chargers</v>
      </c>
    </row>
    <row r="3101" spans="2:14" x14ac:dyDescent="0.3">
      <c r="B3101" s="26" t="s">
        <v>19</v>
      </c>
      <c r="C3101" s="26" t="str">
        <f>IF(_xlfn.XLOOKUP(TRIM(Table1[[#This Row],[Store ID]]), 'Stores Details'!B3103:B3122, 'Stores Details'!G3103:G3122, "") = "Inactive", "Yes", "No")</f>
        <v>No</v>
      </c>
      <c r="D3101" s="14" t="s">
        <v>60</v>
      </c>
      <c r="E3101" s="51">
        <v>45245</v>
      </c>
      <c r="F3101" s="14">
        <v>32</v>
      </c>
      <c r="G3101" s="17">
        <v>6908.48</v>
      </c>
      <c r="H3101" s="27">
        <v>5000.6400000000003</v>
      </c>
      <c r="I3101">
        <f>YEAR(Table1[[#This Row],[Date]])</f>
        <v>2023</v>
      </c>
      <c r="J3101" t="str">
        <f>"Q" &amp; ROUNDUP(MONTH(Table1[[#This Row],[Date]])/3, 0) &amp; "'" &amp; RIGHT(YEAR(Table1[[#This Row],[Date]]), 2)</f>
        <v>Q4'23</v>
      </c>
      <c r="K3101" t="str">
        <f>VLOOKUP(Table1[[#This Row],[Store ID]],Table3[[Store ID]:[City]],4,FALSE)</f>
        <v>Honolulu</v>
      </c>
      <c r="L3101" t="str">
        <f>VLOOKUP(Table1[[#This Row],[Product Code]],Table4[[Product Code]:[Brand]],5,FALSE)</f>
        <v>Dell</v>
      </c>
      <c r="M3101" t="str">
        <f>VLOOKUP(Table1[[#This Row],[Product Code]],Table4[[Product Code]:[Product Category]],3,FALSE)</f>
        <v>Accessories</v>
      </c>
      <c r="N3101" t="str">
        <f>_xlfn.XLOOKUP(Table1[[#This Row],[Product Code]],Table4[Product Code],Table4[Subcategory])</f>
        <v>Chargers</v>
      </c>
    </row>
    <row r="3102" spans="2:14" x14ac:dyDescent="0.3">
      <c r="B3102" s="26" t="s">
        <v>27</v>
      </c>
      <c r="C3102" s="26" t="str">
        <f>IF(_xlfn.XLOOKUP(TRIM(Table1[[#This Row],[Store ID]]), 'Stores Details'!B3104:B3123, 'Stores Details'!G3104:G3123, "") = "Inactive", "Yes", "No")</f>
        <v>No</v>
      </c>
      <c r="D3102" s="14" t="s">
        <v>45</v>
      </c>
      <c r="E3102" s="51">
        <v>45586</v>
      </c>
      <c r="F3102" s="14">
        <v>30</v>
      </c>
      <c r="G3102" s="17">
        <v>20155.5</v>
      </c>
      <c r="H3102" s="27">
        <v>15917.7</v>
      </c>
      <c r="I3102">
        <f>YEAR(Table1[[#This Row],[Date]])</f>
        <v>2024</v>
      </c>
      <c r="J3102" t="str">
        <f>"Q" &amp; ROUNDUP(MONTH(Table1[[#This Row],[Date]])/3, 0) &amp; "'" &amp; RIGHT(YEAR(Table1[[#This Row],[Date]]), 2)</f>
        <v>Q4'24</v>
      </c>
      <c r="K3102" t="str">
        <f>VLOOKUP(Table1[[#This Row],[Store ID]],Table3[[Store ID]:[City]],4,FALSE)</f>
        <v>New York</v>
      </c>
      <c r="L3102" t="str">
        <f>VLOOKUP(Table1[[#This Row],[Product Code]],Table4[[Product Code]:[Brand]],5,FALSE)</f>
        <v>VoltEdge</v>
      </c>
      <c r="M3102" t="str">
        <f>VLOOKUP(Table1[[#This Row],[Product Code]],Table4[[Product Code]:[Product Category]],3,FALSE)</f>
        <v>Accessories</v>
      </c>
      <c r="N3102" t="str">
        <f>_xlfn.XLOOKUP(Table1[[#This Row],[Product Code]],Table4[Product Code],Table4[Subcategory])</f>
        <v>Chargers</v>
      </c>
    </row>
    <row r="3103" spans="2:14" x14ac:dyDescent="0.3">
      <c r="B3103" s="26" t="s">
        <v>27</v>
      </c>
      <c r="C3103" s="26" t="str">
        <f>IF(_xlfn.XLOOKUP(TRIM(Table1[[#This Row],[Store ID]]), 'Stores Details'!B3105:B3124, 'Stores Details'!G3105:G3124, "") = "Inactive", "Yes", "No")</f>
        <v>No</v>
      </c>
      <c r="D3103" s="14" t="s">
        <v>58</v>
      </c>
      <c r="E3103" s="51">
        <v>45232</v>
      </c>
      <c r="F3103" s="14">
        <v>37</v>
      </c>
      <c r="G3103" s="17">
        <v>32488.59</v>
      </c>
      <c r="H3103" s="27">
        <v>22383.89</v>
      </c>
      <c r="I3103">
        <f>YEAR(Table1[[#This Row],[Date]])</f>
        <v>2023</v>
      </c>
      <c r="J3103" t="str">
        <f>"Q" &amp; ROUNDUP(MONTH(Table1[[#This Row],[Date]])/3, 0) &amp; "'" &amp; RIGHT(YEAR(Table1[[#This Row],[Date]]), 2)</f>
        <v>Q4'23</v>
      </c>
      <c r="K3103" t="str">
        <f>VLOOKUP(Table1[[#This Row],[Store ID]],Table3[[Store ID]:[City]],4,FALSE)</f>
        <v>New York</v>
      </c>
      <c r="L3103" t="str">
        <f>VLOOKUP(Table1[[#This Row],[Product Code]],Table4[[Product Code]:[Brand]],5,FALSE)</f>
        <v>Sony</v>
      </c>
      <c r="M3103" t="str">
        <f>VLOOKUP(Table1[[#This Row],[Product Code]],Table4[[Product Code]:[Product Category]],3,FALSE)</f>
        <v>Accessories</v>
      </c>
      <c r="N3103" t="str">
        <f>_xlfn.XLOOKUP(Table1[[#This Row],[Product Code]],Table4[Product Code],Table4[Subcategory])</f>
        <v>Chargers</v>
      </c>
    </row>
    <row r="3104" spans="2:14" x14ac:dyDescent="0.3">
      <c r="B3104" s="26" t="s">
        <v>21</v>
      </c>
      <c r="C3104" s="26" t="str">
        <f>IF(_xlfn.XLOOKUP(TRIM(Table1[[#This Row],[Store ID]]), 'Stores Details'!B3106:B3125, 'Stores Details'!G3106:G3125, "") = "Inactive", "Yes", "No")</f>
        <v>No</v>
      </c>
      <c r="D3104" s="14" t="s">
        <v>64</v>
      </c>
      <c r="E3104" s="51">
        <v>45046</v>
      </c>
      <c r="F3104" s="14">
        <v>16</v>
      </c>
      <c r="G3104" s="17">
        <v>5458.72</v>
      </c>
      <c r="H3104" s="27">
        <v>3255.52</v>
      </c>
      <c r="I3104">
        <f>YEAR(Table1[[#This Row],[Date]])</f>
        <v>2023</v>
      </c>
      <c r="J3104" t="str">
        <f>"Q" &amp; ROUNDUP(MONTH(Table1[[#This Row],[Date]])/3, 0) &amp; "'" &amp; RIGHT(YEAR(Table1[[#This Row],[Date]]), 2)</f>
        <v>Q2'23</v>
      </c>
      <c r="K3104" t="str">
        <f>VLOOKUP(Table1[[#This Row],[Store ID]],Table3[[Store ID]:[City]],4,FALSE)</f>
        <v>Raleigh</v>
      </c>
      <c r="L3104" t="str">
        <f>VLOOKUP(Table1[[#This Row],[Product Code]],Table4[[Product Code]:[Brand]],5,FALSE)</f>
        <v>VoltEdge</v>
      </c>
      <c r="M3104" t="str">
        <f>VLOOKUP(Table1[[#This Row],[Product Code]],Table4[[Product Code]:[Product Category]],3,FALSE)</f>
        <v>Accessories</v>
      </c>
      <c r="N3104" t="str">
        <f>_xlfn.XLOOKUP(Table1[[#This Row],[Product Code]],Table4[Product Code],Table4[Subcategory])</f>
        <v>Keyboards</v>
      </c>
    </row>
    <row r="3105" spans="2:14" x14ac:dyDescent="0.3">
      <c r="B3105" s="26" t="s">
        <v>26</v>
      </c>
      <c r="C3105" s="26" t="str">
        <f>IF(_xlfn.XLOOKUP(TRIM(Table1[[#This Row],[Store ID]]), 'Stores Details'!B3107:B3126, 'Stores Details'!G3107:G3126, "") = "Inactive", "Yes", "No")</f>
        <v>No</v>
      </c>
      <c r="D3105" s="14" t="s">
        <v>79</v>
      </c>
      <c r="E3105" s="51">
        <v>45530</v>
      </c>
      <c r="F3105" s="14">
        <v>17</v>
      </c>
      <c r="G3105" s="17">
        <v>15099.57</v>
      </c>
      <c r="H3105" s="27">
        <v>12281.650000000001</v>
      </c>
      <c r="I3105">
        <f>YEAR(Table1[[#This Row],[Date]])</f>
        <v>2024</v>
      </c>
      <c r="J3105" t="str">
        <f>"Q" &amp; ROUNDUP(MONTH(Table1[[#This Row],[Date]])/3, 0) &amp; "'" &amp; RIGHT(YEAR(Table1[[#This Row],[Date]]), 2)</f>
        <v>Q3'24</v>
      </c>
      <c r="K3105" t="str">
        <f>VLOOKUP(Table1[[#This Row],[Store ID]],Table3[[Store ID]:[City]],4,FALSE)</f>
        <v>Philadelphia</v>
      </c>
      <c r="L3105" t="str">
        <f>VLOOKUP(Table1[[#This Row],[Product Code]],Table4[[Product Code]:[Brand]],5,FALSE)</f>
        <v>Sony</v>
      </c>
      <c r="M3105" t="str">
        <f>VLOOKUP(Table1[[#This Row],[Product Code]],Table4[[Product Code]:[Product Category]],3,FALSE)</f>
        <v>Accessories</v>
      </c>
      <c r="N3105" t="str">
        <f>_xlfn.XLOOKUP(Table1[[#This Row],[Product Code]],Table4[Product Code],Table4[Subcategory])</f>
        <v>Keyboards</v>
      </c>
    </row>
    <row r="3106" spans="2:14" x14ac:dyDescent="0.3">
      <c r="B3106" s="26" t="s">
        <v>14</v>
      </c>
      <c r="C3106" s="26" t="str">
        <f>IF(_xlfn.XLOOKUP(TRIM(Table1[[#This Row],[Store ID]]), 'Stores Details'!B3108:B3127, 'Stores Details'!G3108:G3127, "") = "Inactive", "Yes", "No")</f>
        <v>No</v>
      </c>
      <c r="D3106" s="14" t="s">
        <v>71</v>
      </c>
      <c r="E3106" s="51">
        <v>45137</v>
      </c>
      <c r="F3106" s="14">
        <v>14</v>
      </c>
      <c r="G3106" s="17">
        <v>3629.7799999999997</v>
      </c>
      <c r="H3106" s="27">
        <v>2372.58</v>
      </c>
      <c r="I3106">
        <f>YEAR(Table1[[#This Row],[Date]])</f>
        <v>2023</v>
      </c>
      <c r="J3106" t="str">
        <f>"Q" &amp; ROUNDUP(MONTH(Table1[[#This Row],[Date]])/3, 0) &amp; "'" &amp; RIGHT(YEAR(Table1[[#This Row],[Date]]), 2)</f>
        <v>Q3'23</v>
      </c>
      <c r="K3106" t="str">
        <f>VLOOKUP(Table1[[#This Row],[Store ID]],Table3[[Store ID]:[City]],4,FALSE)</f>
        <v>Los Angeles</v>
      </c>
      <c r="L3106" t="str">
        <f>VLOOKUP(Table1[[#This Row],[Product Code]],Table4[[Product Code]:[Brand]],5,FALSE)</f>
        <v>HP</v>
      </c>
      <c r="M3106" t="str">
        <f>VLOOKUP(Table1[[#This Row],[Product Code]],Table4[[Product Code]:[Product Category]],3,FALSE)</f>
        <v>Smart Gadgets</v>
      </c>
      <c r="N3106" t="str">
        <f>_xlfn.XLOOKUP(Table1[[#This Row],[Product Code]],Table4[Product Code],Table4[Subcategory])</f>
        <v>Smart Speakers</v>
      </c>
    </row>
    <row r="3107" spans="2:14" x14ac:dyDescent="0.3">
      <c r="B3107" s="26" t="s">
        <v>30</v>
      </c>
      <c r="C3107" s="26" t="str">
        <f>IF(_xlfn.XLOOKUP(TRIM(Table1[[#This Row],[Store ID]]), 'Stores Details'!B3109:B3128, 'Stores Details'!G3109:G3128, "") = "Inactive", "Yes", "No")</f>
        <v>No</v>
      </c>
      <c r="D3107" s="14" t="s">
        <v>69</v>
      </c>
      <c r="E3107" s="51">
        <v>44991</v>
      </c>
      <c r="F3107" s="14">
        <v>29</v>
      </c>
      <c r="G3107" s="17">
        <v>30883.84</v>
      </c>
      <c r="H3107" s="27">
        <v>19913.43</v>
      </c>
      <c r="I3107">
        <f>YEAR(Table1[[#This Row],[Date]])</f>
        <v>2023</v>
      </c>
      <c r="J3107" t="str">
        <f>"Q" &amp; ROUNDUP(MONTH(Table1[[#This Row],[Date]])/3, 0) &amp; "'" &amp; RIGHT(YEAR(Table1[[#This Row],[Date]]), 2)</f>
        <v>Q1'23</v>
      </c>
      <c r="K3107" t="str">
        <f>VLOOKUP(Table1[[#This Row],[Store ID]],Table3[[Store ID]:[City]],4,FALSE)</f>
        <v>Nashville</v>
      </c>
      <c r="L3107" t="str">
        <f>VLOOKUP(Table1[[#This Row],[Product Code]],Table4[[Product Code]:[Brand]],5,FALSE)</f>
        <v>VoltEdge</v>
      </c>
      <c r="M3107" t="str">
        <f>VLOOKUP(Table1[[#This Row],[Product Code]],Table4[[Product Code]:[Product Category]],3,FALSE)</f>
        <v>Gaming Consoles</v>
      </c>
      <c r="N3107" t="str">
        <f>_xlfn.XLOOKUP(Table1[[#This Row],[Product Code]],Table4[Product Code],Table4[Subcategory])</f>
        <v>VR Headsets</v>
      </c>
    </row>
    <row r="3108" spans="2:14" x14ac:dyDescent="0.3">
      <c r="B3108" s="26" t="s">
        <v>14</v>
      </c>
      <c r="C3108" s="26" t="str">
        <f>IF(_xlfn.XLOOKUP(TRIM(Table1[[#This Row],[Store ID]]), 'Stores Details'!B3110:B3129, 'Stores Details'!G3110:G3129, "") = "Inactive", "Yes", "No")</f>
        <v>No</v>
      </c>
      <c r="D3108" s="14" t="s">
        <v>47</v>
      </c>
      <c r="E3108" s="51">
        <v>45558</v>
      </c>
      <c r="F3108" s="14">
        <v>11</v>
      </c>
      <c r="G3108" s="17">
        <v>14643.53</v>
      </c>
      <c r="H3108" s="27">
        <v>9137.8100000000013</v>
      </c>
      <c r="I3108">
        <f>YEAR(Table1[[#This Row],[Date]])</f>
        <v>2024</v>
      </c>
      <c r="J3108" t="str">
        <f>"Q" &amp; ROUNDUP(MONTH(Table1[[#This Row],[Date]])/3, 0) &amp; "'" &amp; RIGHT(YEAR(Table1[[#This Row],[Date]]), 2)</f>
        <v>Q3'24</v>
      </c>
      <c r="K3108" t="str">
        <f>VLOOKUP(Table1[[#This Row],[Store ID]],Table3[[Store ID]:[City]],4,FALSE)</f>
        <v>Los Angeles</v>
      </c>
      <c r="L3108" t="str">
        <f>VLOOKUP(Table1[[#This Row],[Product Code]],Table4[[Product Code]:[Brand]],5,FALSE)</f>
        <v>Sony</v>
      </c>
      <c r="M3108" t="str">
        <f>VLOOKUP(Table1[[#This Row],[Product Code]],Table4[[Product Code]:[Product Category]],3,FALSE)</f>
        <v>Accessories</v>
      </c>
      <c r="N3108" t="str">
        <f>_xlfn.XLOOKUP(Table1[[#This Row],[Product Code]],Table4[Product Code],Table4[Subcategory])</f>
        <v>Keyboards</v>
      </c>
    </row>
    <row r="3109" spans="2:14" x14ac:dyDescent="0.3">
      <c r="B3109" s="26" t="s">
        <v>27</v>
      </c>
      <c r="C3109" s="26" t="str">
        <f>IF(_xlfn.XLOOKUP(TRIM(Table1[[#This Row],[Store ID]]), 'Stores Details'!B3111:B3130, 'Stores Details'!G3111:G3130, "") = "Inactive", "Yes", "No")</f>
        <v>No</v>
      </c>
      <c r="D3109" s="14" t="s">
        <v>46</v>
      </c>
      <c r="E3109" s="51">
        <v>45349</v>
      </c>
      <c r="F3109" s="14">
        <v>22</v>
      </c>
      <c r="G3109" s="17">
        <v>19434.8</v>
      </c>
      <c r="H3109" s="27">
        <v>13298.78</v>
      </c>
      <c r="I3109">
        <f>YEAR(Table1[[#This Row],[Date]])</f>
        <v>2024</v>
      </c>
      <c r="J3109" t="str">
        <f>"Q" &amp; ROUNDUP(MONTH(Table1[[#This Row],[Date]])/3, 0) &amp; "'" &amp; RIGHT(YEAR(Table1[[#This Row],[Date]]), 2)</f>
        <v>Q1'24</v>
      </c>
      <c r="K3109" t="str">
        <f>VLOOKUP(Table1[[#This Row],[Store ID]],Table3[[Store ID]:[City]],4,FALSE)</f>
        <v>New York</v>
      </c>
      <c r="L3109" t="str">
        <f>VLOOKUP(Table1[[#This Row],[Product Code]],Table4[[Product Code]:[Brand]],5,FALSE)</f>
        <v>Bose</v>
      </c>
      <c r="M3109" t="str">
        <f>VLOOKUP(Table1[[#This Row],[Product Code]],Table4[[Product Code]:[Product Category]],3,FALSE)</f>
        <v>Headphones</v>
      </c>
      <c r="N3109" t="str">
        <f>_xlfn.XLOOKUP(Table1[[#This Row],[Product Code]],Table4[Product Code],Table4[Subcategory])</f>
        <v>Wireless Headphones</v>
      </c>
    </row>
    <row r="3110" spans="2:14" x14ac:dyDescent="0.3">
      <c r="B3110" s="26" t="s">
        <v>14</v>
      </c>
      <c r="C3110" s="26" t="str">
        <f>IF(_xlfn.XLOOKUP(TRIM(Table1[[#This Row],[Store ID]]), 'Stores Details'!B3112:B3131, 'Stores Details'!G3112:G3131, "") = "Inactive", "Yes", "No")</f>
        <v>No</v>
      </c>
      <c r="D3110" s="14" t="s">
        <v>65</v>
      </c>
      <c r="E3110" s="51">
        <v>45012</v>
      </c>
      <c r="F3110" s="14">
        <v>22</v>
      </c>
      <c r="G3110" s="17">
        <v>31796.6</v>
      </c>
      <c r="H3110" s="27">
        <v>21345.94</v>
      </c>
      <c r="I3110">
        <f>YEAR(Table1[[#This Row],[Date]])</f>
        <v>2023</v>
      </c>
      <c r="J3110" t="str">
        <f>"Q" &amp; ROUNDUP(MONTH(Table1[[#This Row],[Date]])/3, 0) &amp; "'" &amp; RIGHT(YEAR(Table1[[#This Row],[Date]]), 2)</f>
        <v>Q1'23</v>
      </c>
      <c r="K3110" t="str">
        <f>VLOOKUP(Table1[[#This Row],[Store ID]],Table3[[Store ID]:[City]],4,FALSE)</f>
        <v>Los Angeles</v>
      </c>
      <c r="L3110" t="str">
        <f>VLOOKUP(Table1[[#This Row],[Product Code]],Table4[[Product Code]:[Brand]],5,FALSE)</f>
        <v>VoltEdge</v>
      </c>
      <c r="M3110" t="str">
        <f>VLOOKUP(Table1[[#This Row],[Product Code]],Table4[[Product Code]:[Product Category]],3,FALSE)</f>
        <v>Smart Gadgets</v>
      </c>
      <c r="N3110" t="str">
        <f>_xlfn.XLOOKUP(Table1[[#This Row],[Product Code]],Table4[Product Code],Table4[Subcategory])</f>
        <v>Smartwatches</v>
      </c>
    </row>
    <row r="3111" spans="2:14" x14ac:dyDescent="0.3">
      <c r="B3111" s="26" t="s">
        <v>18</v>
      </c>
      <c r="C3111" s="26" t="str">
        <f>IF(_xlfn.XLOOKUP(TRIM(Table1[[#This Row],[Store ID]]), 'Stores Details'!B3113:B3132, 'Stores Details'!G3113:G3132, "") = "Inactive", "Yes", "No")</f>
        <v>No</v>
      </c>
      <c r="D3111" s="14" t="s">
        <v>52</v>
      </c>
      <c r="E3111" s="51">
        <v>45083</v>
      </c>
      <c r="F3111" s="14">
        <v>10</v>
      </c>
      <c r="G3111" s="17">
        <v>2696.2</v>
      </c>
      <c r="H3111" s="27">
        <v>1638.8999999999999</v>
      </c>
      <c r="I3111">
        <f>YEAR(Table1[[#This Row],[Date]])</f>
        <v>2023</v>
      </c>
      <c r="J3111" t="str">
        <f>"Q" &amp; ROUNDUP(MONTH(Table1[[#This Row],[Date]])/3, 0) &amp; "'" &amp; RIGHT(YEAR(Table1[[#This Row],[Date]]), 2)</f>
        <v>Q2'23</v>
      </c>
      <c r="K3111" t="str">
        <f>VLOOKUP(Table1[[#This Row],[Store ID]],Table3[[Store ID]:[City]],4,FALSE)</f>
        <v>Minneapolis</v>
      </c>
      <c r="L3111" t="str">
        <f>VLOOKUP(Table1[[#This Row],[Product Code]],Table4[[Product Code]:[Brand]],5,FALSE)</f>
        <v>ASUS</v>
      </c>
      <c r="M3111" t="str">
        <f>VLOOKUP(Table1[[#This Row],[Product Code]],Table4[[Product Code]:[Product Category]],3,FALSE)</f>
        <v>Accessories</v>
      </c>
      <c r="N3111" t="str">
        <f>_xlfn.XLOOKUP(Table1[[#This Row],[Product Code]],Table4[Product Code],Table4[Subcategory])</f>
        <v>Chargers</v>
      </c>
    </row>
    <row r="3112" spans="2:14" x14ac:dyDescent="0.3">
      <c r="B3112" s="26" t="s">
        <v>26</v>
      </c>
      <c r="C3112" s="26" t="str">
        <f>IF(_xlfn.XLOOKUP(TRIM(Table1[[#This Row],[Store ID]]), 'Stores Details'!B3114:B3133, 'Stores Details'!G3114:G3133, "") = "Inactive", "Yes", "No")</f>
        <v>No</v>
      </c>
      <c r="D3112" s="14" t="s">
        <v>66</v>
      </c>
      <c r="E3112" s="51">
        <v>45244</v>
      </c>
      <c r="F3112" s="14">
        <v>25</v>
      </c>
      <c r="G3112" s="17">
        <v>9693.5</v>
      </c>
      <c r="H3112" s="27">
        <v>6485.5</v>
      </c>
      <c r="I3112">
        <f>YEAR(Table1[[#This Row],[Date]])</f>
        <v>2023</v>
      </c>
      <c r="J3112" t="str">
        <f>"Q" &amp; ROUNDUP(MONTH(Table1[[#This Row],[Date]])/3, 0) &amp; "'" &amp; RIGHT(YEAR(Table1[[#This Row],[Date]]), 2)</f>
        <v>Q4'23</v>
      </c>
      <c r="K3112" t="str">
        <f>VLOOKUP(Table1[[#This Row],[Store ID]],Table3[[Store ID]:[City]],4,FALSE)</f>
        <v>Philadelphia</v>
      </c>
      <c r="L3112" t="str">
        <f>VLOOKUP(Table1[[#This Row],[Product Code]],Table4[[Product Code]:[Brand]],5,FALSE)</f>
        <v>HP</v>
      </c>
      <c r="M3112" t="str">
        <f>VLOOKUP(Table1[[#This Row],[Product Code]],Table4[[Product Code]:[Product Category]],3,FALSE)</f>
        <v>Accessories</v>
      </c>
      <c r="N3112" t="str">
        <f>_xlfn.XLOOKUP(Table1[[#This Row],[Product Code]],Table4[Product Code],Table4[Subcategory])</f>
        <v>Chargers</v>
      </c>
    </row>
    <row r="3113" spans="2:14" x14ac:dyDescent="0.3">
      <c r="B3113" s="26" t="s">
        <v>14</v>
      </c>
      <c r="C3113" s="26" t="str">
        <f>IF(_xlfn.XLOOKUP(TRIM(Table1[[#This Row],[Store ID]]), 'Stores Details'!B3115:B3134, 'Stores Details'!G3115:G3134, "") = "Inactive", "Yes", "No")</f>
        <v>No</v>
      </c>
      <c r="D3113" s="14" t="s">
        <v>69</v>
      </c>
      <c r="E3113" s="51">
        <v>44939</v>
      </c>
      <c r="F3113" s="14">
        <v>26</v>
      </c>
      <c r="G3113" s="17">
        <v>27688.959999999999</v>
      </c>
      <c r="H3113" s="27">
        <v>17853.419999999998</v>
      </c>
      <c r="I3113">
        <f>YEAR(Table1[[#This Row],[Date]])</f>
        <v>2023</v>
      </c>
      <c r="J3113" t="str">
        <f>"Q" &amp; ROUNDUP(MONTH(Table1[[#This Row],[Date]])/3, 0) &amp; "'" &amp; RIGHT(YEAR(Table1[[#This Row],[Date]]), 2)</f>
        <v>Q1'23</v>
      </c>
      <c r="K3113" t="str">
        <f>VLOOKUP(Table1[[#This Row],[Store ID]],Table3[[Store ID]:[City]],4,FALSE)</f>
        <v>Los Angeles</v>
      </c>
      <c r="L3113" t="str">
        <f>VLOOKUP(Table1[[#This Row],[Product Code]],Table4[[Product Code]:[Brand]],5,FALSE)</f>
        <v>VoltEdge</v>
      </c>
      <c r="M3113" t="str">
        <f>VLOOKUP(Table1[[#This Row],[Product Code]],Table4[[Product Code]:[Product Category]],3,FALSE)</f>
        <v>Gaming Consoles</v>
      </c>
      <c r="N3113" t="str">
        <f>_xlfn.XLOOKUP(Table1[[#This Row],[Product Code]],Table4[Product Code],Table4[Subcategory])</f>
        <v>VR Headsets</v>
      </c>
    </row>
    <row r="3114" spans="2:14" x14ac:dyDescent="0.3">
      <c r="B3114" s="26" t="s">
        <v>18</v>
      </c>
      <c r="C3114" s="26" t="str">
        <f>IF(_xlfn.XLOOKUP(TRIM(Table1[[#This Row],[Store ID]]), 'Stores Details'!B3116:B3135, 'Stores Details'!G3116:G3135, "") = "Inactive", "Yes", "No")</f>
        <v>No</v>
      </c>
      <c r="D3114" s="14" t="s">
        <v>51</v>
      </c>
      <c r="E3114" s="51">
        <v>45078</v>
      </c>
      <c r="F3114" s="14">
        <v>16</v>
      </c>
      <c r="G3114" s="17">
        <v>4596.8</v>
      </c>
      <c r="H3114" s="27">
        <v>3722.72</v>
      </c>
      <c r="I3114">
        <f>YEAR(Table1[[#This Row],[Date]])</f>
        <v>2023</v>
      </c>
      <c r="J3114" t="str">
        <f>"Q" &amp; ROUNDUP(MONTH(Table1[[#This Row],[Date]])/3, 0) &amp; "'" &amp; RIGHT(YEAR(Table1[[#This Row],[Date]]), 2)</f>
        <v>Q2'23</v>
      </c>
      <c r="K3114" t="str">
        <f>VLOOKUP(Table1[[#This Row],[Store ID]],Table3[[Store ID]:[City]],4,FALSE)</f>
        <v>Minneapolis</v>
      </c>
      <c r="L3114" t="str">
        <f>VLOOKUP(Table1[[#This Row],[Product Code]],Table4[[Product Code]:[Brand]],5,FALSE)</f>
        <v>Samsung</v>
      </c>
      <c r="M3114" t="str">
        <f>VLOOKUP(Table1[[#This Row],[Product Code]],Table4[[Product Code]:[Product Category]],3,FALSE)</f>
        <v>Accessories</v>
      </c>
      <c r="N3114" t="str">
        <f>_xlfn.XLOOKUP(Table1[[#This Row],[Product Code]],Table4[Product Code],Table4[Subcategory])</f>
        <v>Mice</v>
      </c>
    </row>
    <row r="3115" spans="2:14" x14ac:dyDescent="0.3">
      <c r="B3115" s="26" t="s">
        <v>14</v>
      </c>
      <c r="C3115" s="26" t="str">
        <f>IF(_xlfn.XLOOKUP(TRIM(Table1[[#This Row],[Store ID]]), 'Stores Details'!B3117:B3136, 'Stores Details'!G3117:G3136, "") = "Inactive", "Yes", "No")</f>
        <v>No</v>
      </c>
      <c r="D3115" s="14" t="s">
        <v>60</v>
      </c>
      <c r="E3115" s="51">
        <v>45104</v>
      </c>
      <c r="F3115" s="14">
        <v>12</v>
      </c>
      <c r="G3115" s="17">
        <v>2590.6799999999998</v>
      </c>
      <c r="H3115" s="27">
        <v>1875.2400000000002</v>
      </c>
      <c r="I3115">
        <f>YEAR(Table1[[#This Row],[Date]])</f>
        <v>2023</v>
      </c>
      <c r="J3115" t="str">
        <f>"Q" &amp; ROUNDUP(MONTH(Table1[[#This Row],[Date]])/3, 0) &amp; "'" &amp; RIGHT(YEAR(Table1[[#This Row],[Date]]), 2)</f>
        <v>Q2'23</v>
      </c>
      <c r="K3115" t="str">
        <f>VLOOKUP(Table1[[#This Row],[Store ID]],Table3[[Store ID]:[City]],4,FALSE)</f>
        <v>Los Angeles</v>
      </c>
      <c r="L3115" t="str">
        <f>VLOOKUP(Table1[[#This Row],[Product Code]],Table4[[Product Code]:[Brand]],5,FALSE)</f>
        <v>Dell</v>
      </c>
      <c r="M3115" t="str">
        <f>VLOOKUP(Table1[[#This Row],[Product Code]],Table4[[Product Code]:[Product Category]],3,FALSE)</f>
        <v>Accessories</v>
      </c>
      <c r="N3115" t="str">
        <f>_xlfn.XLOOKUP(Table1[[#This Row],[Product Code]],Table4[Product Code],Table4[Subcategory])</f>
        <v>Chargers</v>
      </c>
    </row>
    <row r="3116" spans="2:14" x14ac:dyDescent="0.3">
      <c r="B3116" s="26" t="s">
        <v>14</v>
      </c>
      <c r="C3116" s="26" t="str">
        <f>IF(_xlfn.XLOOKUP(TRIM(Table1[[#This Row],[Store ID]]), 'Stores Details'!B3118:B3137, 'Stores Details'!G3118:G3137, "") = "Inactive", "Yes", "No")</f>
        <v>No</v>
      </c>
      <c r="D3116" s="14" t="s">
        <v>60</v>
      </c>
      <c r="E3116" s="51">
        <v>44959</v>
      </c>
      <c r="F3116" s="14">
        <v>26</v>
      </c>
      <c r="G3116" s="17">
        <v>5613.1399999999994</v>
      </c>
      <c r="H3116" s="27">
        <v>4063.0200000000004</v>
      </c>
      <c r="I3116">
        <f>YEAR(Table1[[#This Row],[Date]])</f>
        <v>2023</v>
      </c>
      <c r="J3116" t="str">
        <f>"Q" &amp; ROUNDUP(MONTH(Table1[[#This Row],[Date]])/3, 0) &amp; "'" &amp; RIGHT(YEAR(Table1[[#This Row],[Date]]), 2)</f>
        <v>Q1'23</v>
      </c>
      <c r="K3116" t="str">
        <f>VLOOKUP(Table1[[#This Row],[Store ID]],Table3[[Store ID]:[City]],4,FALSE)</f>
        <v>Los Angeles</v>
      </c>
      <c r="L3116" t="str">
        <f>VLOOKUP(Table1[[#This Row],[Product Code]],Table4[[Product Code]:[Brand]],5,FALSE)</f>
        <v>Dell</v>
      </c>
      <c r="M3116" t="str">
        <f>VLOOKUP(Table1[[#This Row],[Product Code]],Table4[[Product Code]:[Product Category]],3,FALSE)</f>
        <v>Accessories</v>
      </c>
      <c r="N3116" t="str">
        <f>_xlfn.XLOOKUP(Table1[[#This Row],[Product Code]],Table4[Product Code],Table4[Subcategory])</f>
        <v>Chargers</v>
      </c>
    </row>
    <row r="3117" spans="2:14" x14ac:dyDescent="0.3">
      <c r="B3117" s="26" t="s">
        <v>21</v>
      </c>
      <c r="C3117" s="26" t="str">
        <f>IF(_xlfn.XLOOKUP(TRIM(Table1[[#This Row],[Store ID]]), 'Stores Details'!B3119:B3138, 'Stores Details'!G3119:G3138, "") = "Inactive", "Yes", "No")</f>
        <v>No</v>
      </c>
      <c r="D3117" s="14" t="s">
        <v>61</v>
      </c>
      <c r="E3117" s="51">
        <v>45224</v>
      </c>
      <c r="F3117" s="14">
        <v>33</v>
      </c>
      <c r="G3117" s="17">
        <v>11695.86</v>
      </c>
      <c r="H3117" s="27">
        <v>8350.98</v>
      </c>
      <c r="I3117">
        <f>YEAR(Table1[[#This Row],[Date]])</f>
        <v>2023</v>
      </c>
      <c r="J3117" t="str">
        <f>"Q" &amp; ROUNDUP(MONTH(Table1[[#This Row],[Date]])/3, 0) &amp; "'" &amp; RIGHT(YEAR(Table1[[#This Row],[Date]]), 2)</f>
        <v>Q4'23</v>
      </c>
      <c r="K3117" t="str">
        <f>VLOOKUP(Table1[[#This Row],[Store ID]],Table3[[Store ID]:[City]],4,FALSE)</f>
        <v>Raleigh</v>
      </c>
      <c r="L3117" t="str">
        <f>VLOOKUP(Table1[[#This Row],[Product Code]],Table4[[Product Code]:[Brand]],5,FALSE)</f>
        <v>VoltEdge</v>
      </c>
      <c r="M3117" t="str">
        <f>VLOOKUP(Table1[[#This Row],[Product Code]],Table4[[Product Code]:[Product Category]],3,FALSE)</f>
        <v>Headphones</v>
      </c>
      <c r="N3117" t="str">
        <f>_xlfn.XLOOKUP(Table1[[#This Row],[Product Code]],Table4[Product Code],Table4[Subcategory])</f>
        <v>Wired Headphones</v>
      </c>
    </row>
    <row r="3118" spans="2:14" x14ac:dyDescent="0.3">
      <c r="B3118" s="26" t="s">
        <v>18</v>
      </c>
      <c r="C3118" s="26" t="str">
        <f>IF(_xlfn.XLOOKUP(TRIM(Table1[[#This Row],[Store ID]]), 'Stores Details'!B3120:B3139, 'Stores Details'!G3120:G3139, "") = "Inactive", "Yes", "No")</f>
        <v>No</v>
      </c>
      <c r="D3118" s="14" t="s">
        <v>15</v>
      </c>
      <c r="E3118" s="51">
        <v>45506</v>
      </c>
      <c r="F3118" s="14">
        <v>12</v>
      </c>
      <c r="G3118" s="17">
        <v>6748.92</v>
      </c>
      <c r="H3118" s="27">
        <v>5153.16</v>
      </c>
      <c r="I3118">
        <f>YEAR(Table1[[#This Row],[Date]])</f>
        <v>2024</v>
      </c>
      <c r="J3118" t="str">
        <f>"Q" &amp; ROUNDUP(MONTH(Table1[[#This Row],[Date]])/3, 0) &amp; "'" &amp; RIGHT(YEAR(Table1[[#This Row],[Date]]), 2)</f>
        <v>Q3'24</v>
      </c>
      <c r="K3118" t="str">
        <f>VLOOKUP(Table1[[#This Row],[Store ID]],Table3[[Store ID]:[City]],4,FALSE)</f>
        <v>Minneapolis</v>
      </c>
      <c r="L3118" t="str">
        <f>VLOOKUP(Table1[[#This Row],[Product Code]],Table4[[Product Code]:[Brand]],5,FALSE)</f>
        <v>Bose</v>
      </c>
      <c r="M3118" t="str">
        <f>VLOOKUP(Table1[[#This Row],[Product Code]],Table4[[Product Code]:[Product Category]],3,FALSE)</f>
        <v>Accessories</v>
      </c>
      <c r="N3118" t="str">
        <f>_xlfn.XLOOKUP(Table1[[#This Row],[Product Code]],Table4[Product Code],Table4[Subcategory])</f>
        <v>Mice</v>
      </c>
    </row>
    <row r="3119" spans="2:14" x14ac:dyDescent="0.3">
      <c r="B3119" s="26" t="s">
        <v>27</v>
      </c>
      <c r="C3119" s="26" t="str">
        <f>IF(_xlfn.XLOOKUP(TRIM(Table1[[#This Row],[Store ID]]), 'Stores Details'!B3121:B3140, 'Stores Details'!G3121:G3140, "") = "Inactive", "Yes", "No")</f>
        <v>No</v>
      </c>
      <c r="D3119" s="14" t="s">
        <v>47</v>
      </c>
      <c r="E3119" s="51">
        <v>45652</v>
      </c>
      <c r="F3119" s="14">
        <v>26</v>
      </c>
      <c r="G3119" s="17">
        <v>34611.980000000003</v>
      </c>
      <c r="H3119" s="27">
        <v>21598.46</v>
      </c>
      <c r="I3119">
        <f>YEAR(Table1[[#This Row],[Date]])</f>
        <v>2024</v>
      </c>
      <c r="J3119" t="str">
        <f>"Q" &amp; ROUNDUP(MONTH(Table1[[#This Row],[Date]])/3, 0) &amp; "'" &amp; RIGHT(YEAR(Table1[[#This Row],[Date]]), 2)</f>
        <v>Q4'24</v>
      </c>
      <c r="K3119" t="str">
        <f>VLOOKUP(Table1[[#This Row],[Store ID]],Table3[[Store ID]:[City]],4,FALSE)</f>
        <v>New York</v>
      </c>
      <c r="L3119" t="str">
        <f>VLOOKUP(Table1[[#This Row],[Product Code]],Table4[[Product Code]:[Brand]],5,FALSE)</f>
        <v>Sony</v>
      </c>
      <c r="M3119" t="str">
        <f>VLOOKUP(Table1[[#This Row],[Product Code]],Table4[[Product Code]:[Product Category]],3,FALSE)</f>
        <v>Accessories</v>
      </c>
      <c r="N3119" t="str">
        <f>_xlfn.XLOOKUP(Table1[[#This Row],[Product Code]],Table4[Product Code],Table4[Subcategory])</f>
        <v>Keyboards</v>
      </c>
    </row>
    <row r="3120" spans="2:14" x14ac:dyDescent="0.3">
      <c r="B3120" s="26" t="s">
        <v>29</v>
      </c>
      <c r="C3120" s="26" t="str">
        <f>IF(_xlfn.XLOOKUP(TRIM(Table1[[#This Row],[Store ID]]), 'Stores Details'!B3122:B3141, 'Stores Details'!G3122:G3141, "") = "Inactive", "Yes", "No")</f>
        <v>No</v>
      </c>
      <c r="D3120" s="14" t="s">
        <v>65</v>
      </c>
      <c r="E3120" s="51">
        <v>45130</v>
      </c>
      <c r="F3120" s="14">
        <v>19</v>
      </c>
      <c r="G3120" s="17">
        <v>27460.7</v>
      </c>
      <c r="H3120" s="27">
        <v>18435.13</v>
      </c>
      <c r="I3120">
        <f>YEAR(Table1[[#This Row],[Date]])</f>
        <v>2023</v>
      </c>
      <c r="J3120" t="str">
        <f>"Q" &amp; ROUNDUP(MONTH(Table1[[#This Row],[Date]])/3, 0) &amp; "'" &amp; RIGHT(YEAR(Table1[[#This Row],[Date]]), 2)</f>
        <v>Q3'23</v>
      </c>
      <c r="K3120" t="str">
        <f>VLOOKUP(Table1[[#This Row],[Store ID]],Table3[[Store ID]:[City]],4,FALSE)</f>
        <v>Kansas City</v>
      </c>
      <c r="L3120" t="str">
        <f>VLOOKUP(Table1[[#This Row],[Product Code]],Table4[[Product Code]:[Brand]],5,FALSE)</f>
        <v>VoltEdge</v>
      </c>
      <c r="M3120" t="str">
        <f>VLOOKUP(Table1[[#This Row],[Product Code]],Table4[[Product Code]:[Product Category]],3,FALSE)</f>
        <v>Smart Gadgets</v>
      </c>
      <c r="N3120" t="str">
        <f>_xlfn.XLOOKUP(Table1[[#This Row],[Product Code]],Table4[Product Code],Table4[Subcategory])</f>
        <v>Smartwatches</v>
      </c>
    </row>
    <row r="3121" spans="2:14" x14ac:dyDescent="0.3">
      <c r="B3121" s="26" t="s">
        <v>26</v>
      </c>
      <c r="C3121" s="26" t="str">
        <f>IF(_xlfn.XLOOKUP(TRIM(Table1[[#This Row],[Store ID]]), 'Stores Details'!B3123:B3142, 'Stores Details'!G3123:G3142, "") = "Inactive", "Yes", "No")</f>
        <v>No</v>
      </c>
      <c r="D3121" s="14" t="s">
        <v>74</v>
      </c>
      <c r="E3121" s="51">
        <v>44928</v>
      </c>
      <c r="F3121" s="14">
        <v>39</v>
      </c>
      <c r="G3121" s="17">
        <v>44113.289999999994</v>
      </c>
      <c r="H3121" s="27">
        <v>36619.050000000003</v>
      </c>
      <c r="I3121">
        <f>YEAR(Table1[[#This Row],[Date]])</f>
        <v>2023</v>
      </c>
      <c r="J3121" t="str">
        <f>"Q" &amp; ROUNDUP(MONTH(Table1[[#This Row],[Date]])/3, 0) &amp; "'" &amp; RIGHT(YEAR(Table1[[#This Row],[Date]]), 2)</f>
        <v>Q1'23</v>
      </c>
      <c r="K3121" t="str">
        <f>VLOOKUP(Table1[[#This Row],[Store ID]],Table3[[Store ID]:[City]],4,FALSE)</f>
        <v>Philadelphia</v>
      </c>
      <c r="L3121" t="str">
        <f>VLOOKUP(Table1[[#This Row],[Product Code]],Table4[[Product Code]:[Brand]],5,FALSE)</f>
        <v>VoltEdge</v>
      </c>
      <c r="M3121" t="str">
        <f>VLOOKUP(Table1[[#This Row],[Product Code]],Table4[[Product Code]:[Product Category]],3,FALSE)</f>
        <v>Gaming Consoles</v>
      </c>
      <c r="N3121" t="str">
        <f>_xlfn.XLOOKUP(Table1[[#This Row],[Product Code]],Table4[Product Code],Table4[Subcategory])</f>
        <v>Gaming Headsets</v>
      </c>
    </row>
    <row r="3122" spans="2:14" x14ac:dyDescent="0.3">
      <c r="B3122" s="26" t="s">
        <v>14</v>
      </c>
      <c r="C3122" s="26" t="str">
        <f>IF(_xlfn.XLOOKUP(TRIM(Table1[[#This Row],[Store ID]]), 'Stores Details'!B3124:B3143, 'Stores Details'!G3124:G3143, "") = "Inactive", "Yes", "No")</f>
        <v>No</v>
      </c>
      <c r="D3122" s="14" t="s">
        <v>77</v>
      </c>
      <c r="E3122" s="51">
        <v>45105</v>
      </c>
      <c r="F3122" s="14">
        <v>16</v>
      </c>
      <c r="G3122" s="17">
        <v>15440.96</v>
      </c>
      <c r="H3122" s="27">
        <v>12084.8</v>
      </c>
      <c r="I3122">
        <f>YEAR(Table1[[#This Row],[Date]])</f>
        <v>2023</v>
      </c>
      <c r="J3122" t="str">
        <f>"Q" &amp; ROUNDUP(MONTH(Table1[[#This Row],[Date]])/3, 0) &amp; "'" &amp; RIGHT(YEAR(Table1[[#This Row],[Date]]), 2)</f>
        <v>Q2'23</v>
      </c>
      <c r="K3122" t="str">
        <f>VLOOKUP(Table1[[#This Row],[Store ID]],Table3[[Store ID]:[City]],4,FALSE)</f>
        <v>Los Angeles</v>
      </c>
      <c r="L3122" t="str">
        <f>VLOOKUP(Table1[[#This Row],[Product Code]],Table4[[Product Code]:[Brand]],5,FALSE)</f>
        <v>VoltEdge</v>
      </c>
      <c r="M3122" t="str">
        <f>VLOOKUP(Table1[[#This Row],[Product Code]],Table4[[Product Code]:[Product Category]],3,FALSE)</f>
        <v>Headphones</v>
      </c>
      <c r="N3122" t="str">
        <f>_xlfn.XLOOKUP(Table1[[#This Row],[Product Code]],Table4[Product Code],Table4[Subcategory])</f>
        <v>Wireless Earbuds</v>
      </c>
    </row>
    <row r="3123" spans="2:14" x14ac:dyDescent="0.3">
      <c r="B3123" s="26" t="s">
        <v>17</v>
      </c>
      <c r="C3123" s="26" t="str">
        <f>IF(_xlfn.XLOOKUP(TRIM(Table1[[#This Row],[Store ID]]), 'Stores Details'!B3125:B3144, 'Stores Details'!G3125:G3144, "") = "Inactive", "Yes", "No")</f>
        <v>No</v>
      </c>
      <c r="D3123" s="14" t="s">
        <v>61</v>
      </c>
      <c r="E3123" s="51">
        <v>45178</v>
      </c>
      <c r="F3123" s="14">
        <v>15</v>
      </c>
      <c r="G3123" s="17">
        <v>5316.3</v>
      </c>
      <c r="H3123" s="27">
        <v>3795.9</v>
      </c>
      <c r="I3123">
        <f>YEAR(Table1[[#This Row],[Date]])</f>
        <v>2023</v>
      </c>
      <c r="J3123" t="str">
        <f>"Q" &amp; ROUNDUP(MONTH(Table1[[#This Row],[Date]])/3, 0) &amp; "'" &amp; RIGHT(YEAR(Table1[[#This Row],[Date]]), 2)</f>
        <v>Q3'23</v>
      </c>
      <c r="K3123" t="str">
        <f>VLOOKUP(Table1[[#This Row],[Store ID]],Table3[[Store ID]:[City]],4,FALSE)</f>
        <v>Richmond</v>
      </c>
      <c r="L3123" t="str">
        <f>VLOOKUP(Table1[[#This Row],[Product Code]],Table4[[Product Code]:[Brand]],5,FALSE)</f>
        <v>VoltEdge</v>
      </c>
      <c r="M3123" t="str">
        <f>VLOOKUP(Table1[[#This Row],[Product Code]],Table4[[Product Code]:[Product Category]],3,FALSE)</f>
        <v>Headphones</v>
      </c>
      <c r="N3123" t="str">
        <f>_xlfn.XLOOKUP(Table1[[#This Row],[Product Code]],Table4[Product Code],Table4[Subcategory])</f>
        <v>Wired Headphones</v>
      </c>
    </row>
    <row r="3124" spans="2:14" x14ac:dyDescent="0.3">
      <c r="B3124" s="26" t="s">
        <v>16</v>
      </c>
      <c r="C3124" s="26" t="str">
        <f>IF(_xlfn.XLOOKUP(TRIM(Table1[[#This Row],[Store ID]]), 'Stores Details'!B3126:B3145, 'Stores Details'!G3126:G3145, "") = "Inactive", "Yes", "No")</f>
        <v>No</v>
      </c>
      <c r="D3124" s="14" t="s">
        <v>68</v>
      </c>
      <c r="E3124" s="51">
        <v>45424</v>
      </c>
      <c r="F3124" s="14">
        <v>13</v>
      </c>
      <c r="G3124" s="17">
        <v>13570.440000000002</v>
      </c>
      <c r="H3124" s="27">
        <v>8372.52</v>
      </c>
      <c r="I3124">
        <f>YEAR(Table1[[#This Row],[Date]])</f>
        <v>2024</v>
      </c>
      <c r="J3124" t="str">
        <f>"Q" &amp; ROUNDUP(MONTH(Table1[[#This Row],[Date]])/3, 0) &amp; "'" &amp; RIGHT(YEAR(Table1[[#This Row],[Date]]), 2)</f>
        <v>Q2'24</v>
      </c>
      <c r="K3124" t="str">
        <f>VLOOKUP(Table1[[#This Row],[Store ID]],Table3[[Store ID]:[City]],4,FALSE)</f>
        <v>Chicago</v>
      </c>
      <c r="L3124" t="str">
        <f>VLOOKUP(Table1[[#This Row],[Product Code]],Table4[[Product Code]:[Brand]],5,FALSE)</f>
        <v>Apple</v>
      </c>
      <c r="M3124" t="str">
        <f>VLOOKUP(Table1[[#This Row],[Product Code]],Table4[[Product Code]:[Product Category]],3,FALSE)</f>
        <v>Gaming Consoles</v>
      </c>
      <c r="N3124" t="str">
        <f>_xlfn.XLOOKUP(Table1[[#This Row],[Product Code]],Table4[Product Code],Table4[Subcategory])</f>
        <v>VR Headsets</v>
      </c>
    </row>
    <row r="3125" spans="2:14" x14ac:dyDescent="0.3">
      <c r="B3125" s="26" t="s">
        <v>28</v>
      </c>
      <c r="C3125" s="26" t="str">
        <f>IF(_xlfn.XLOOKUP(TRIM(Table1[[#This Row],[Store ID]]), 'Stores Details'!B3127:B3146, 'Stores Details'!G3127:G3146, "") = "Inactive", "Yes", "No")</f>
        <v>No</v>
      </c>
      <c r="D3125" s="14" t="s">
        <v>48</v>
      </c>
      <c r="E3125" s="51">
        <v>45487</v>
      </c>
      <c r="F3125" s="14">
        <v>19</v>
      </c>
      <c r="G3125" s="17">
        <v>15326.539999999999</v>
      </c>
      <c r="H3125" s="27">
        <v>9139.76</v>
      </c>
      <c r="I3125">
        <f>YEAR(Table1[[#This Row],[Date]])</f>
        <v>2024</v>
      </c>
      <c r="J3125" t="str">
        <f>"Q" &amp; ROUNDUP(MONTH(Table1[[#This Row],[Date]])/3, 0) &amp; "'" &amp; RIGHT(YEAR(Table1[[#This Row],[Date]]), 2)</f>
        <v>Q3'24</v>
      </c>
      <c r="K3125" t="str">
        <f>VLOOKUP(Table1[[#This Row],[Store ID]],Table3[[Store ID]:[City]],4,FALSE)</f>
        <v>Portland</v>
      </c>
      <c r="L3125" t="str">
        <f>VLOOKUP(Table1[[#This Row],[Product Code]],Table4[[Product Code]:[Brand]],5,FALSE)</f>
        <v>VoltEdge</v>
      </c>
      <c r="M3125" t="str">
        <f>VLOOKUP(Table1[[#This Row],[Product Code]],Table4[[Product Code]:[Product Category]],3,FALSE)</f>
        <v>Gaming Consoles</v>
      </c>
      <c r="N3125" t="str">
        <f>_xlfn.XLOOKUP(Table1[[#This Row],[Product Code]],Table4[Product Code],Table4[Subcategory])</f>
        <v>Game Consoles</v>
      </c>
    </row>
    <row r="3126" spans="2:14" x14ac:dyDescent="0.3">
      <c r="B3126" s="26" t="s">
        <v>26</v>
      </c>
      <c r="C3126" s="26" t="str">
        <f>IF(_xlfn.XLOOKUP(TRIM(Table1[[#This Row],[Store ID]]), 'Stores Details'!B3128:B3147, 'Stores Details'!G3128:G3147, "") = "Inactive", "Yes", "No")</f>
        <v>No</v>
      </c>
      <c r="D3126" s="14" t="s">
        <v>15</v>
      </c>
      <c r="E3126" s="51">
        <v>45406</v>
      </c>
      <c r="F3126" s="14">
        <v>10</v>
      </c>
      <c r="G3126" s="17">
        <v>5624.0999999999995</v>
      </c>
      <c r="H3126" s="27">
        <v>4294.3</v>
      </c>
      <c r="I3126">
        <f>YEAR(Table1[[#This Row],[Date]])</f>
        <v>2024</v>
      </c>
      <c r="J3126" t="str">
        <f>"Q" &amp; ROUNDUP(MONTH(Table1[[#This Row],[Date]])/3, 0) &amp; "'" &amp; RIGHT(YEAR(Table1[[#This Row],[Date]]), 2)</f>
        <v>Q2'24</v>
      </c>
      <c r="K3126" t="str">
        <f>VLOOKUP(Table1[[#This Row],[Store ID]],Table3[[Store ID]:[City]],4,FALSE)</f>
        <v>Philadelphia</v>
      </c>
      <c r="L3126" t="str">
        <f>VLOOKUP(Table1[[#This Row],[Product Code]],Table4[[Product Code]:[Brand]],5,FALSE)</f>
        <v>Bose</v>
      </c>
      <c r="M3126" t="str">
        <f>VLOOKUP(Table1[[#This Row],[Product Code]],Table4[[Product Code]:[Product Category]],3,FALSE)</f>
        <v>Accessories</v>
      </c>
      <c r="N3126" t="str">
        <f>_xlfn.XLOOKUP(Table1[[#This Row],[Product Code]],Table4[Product Code],Table4[Subcategory])</f>
        <v>Mice</v>
      </c>
    </row>
    <row r="3127" spans="2:14" x14ac:dyDescent="0.3">
      <c r="B3127" s="26" t="s">
        <v>25</v>
      </c>
      <c r="C3127" s="26" t="str">
        <f>IF(_xlfn.XLOOKUP(TRIM(Table1[[#This Row],[Store ID]]), 'Stores Details'!B3129:B3148, 'Stores Details'!G3129:G3148, "") = "Inactive", "Yes", "No")</f>
        <v>No</v>
      </c>
      <c r="D3127" s="14" t="s">
        <v>37</v>
      </c>
      <c r="E3127" s="51">
        <v>45360</v>
      </c>
      <c r="F3127" s="14">
        <v>28</v>
      </c>
      <c r="G3127" s="17">
        <v>41200.880000000005</v>
      </c>
      <c r="H3127" s="27">
        <v>27878.2</v>
      </c>
      <c r="I3127">
        <f>YEAR(Table1[[#This Row],[Date]])</f>
        <v>2024</v>
      </c>
      <c r="J3127" t="str">
        <f>"Q" &amp; ROUNDUP(MONTH(Table1[[#This Row],[Date]])/3, 0) &amp; "'" &amp; RIGHT(YEAR(Table1[[#This Row],[Date]]), 2)</f>
        <v>Q1'24</v>
      </c>
      <c r="K3127" t="str">
        <f>VLOOKUP(Table1[[#This Row],[Store ID]],Table3[[Store ID]:[City]],4,FALSE)</f>
        <v>Dallas</v>
      </c>
      <c r="L3127" t="str">
        <f>VLOOKUP(Table1[[#This Row],[Product Code]],Table4[[Product Code]:[Brand]],5,FALSE)</f>
        <v>VoltEdge</v>
      </c>
      <c r="M3127" t="str">
        <f>VLOOKUP(Table1[[#This Row],[Product Code]],Table4[[Product Code]:[Product Category]],3,FALSE)</f>
        <v>Smart Gadgets</v>
      </c>
      <c r="N3127" t="str">
        <f>_xlfn.XLOOKUP(Table1[[#This Row],[Product Code]],Table4[Product Code],Table4[Subcategory])</f>
        <v>Fitness Bands</v>
      </c>
    </row>
    <row r="3128" spans="2:14" x14ac:dyDescent="0.3">
      <c r="B3128" s="26" t="s">
        <v>14</v>
      </c>
      <c r="C3128" s="26" t="str">
        <f>IF(_xlfn.XLOOKUP(TRIM(Table1[[#This Row],[Store ID]]), 'Stores Details'!B3130:B3149, 'Stores Details'!G3130:G3149, "") = "Inactive", "Yes", "No")</f>
        <v>No</v>
      </c>
      <c r="D3128" s="14" t="s">
        <v>51</v>
      </c>
      <c r="E3128" s="51">
        <v>44950</v>
      </c>
      <c r="F3128" s="14">
        <v>13</v>
      </c>
      <c r="G3128" s="17">
        <v>3734.9</v>
      </c>
      <c r="H3128" s="27">
        <v>3024.71</v>
      </c>
      <c r="I3128">
        <f>YEAR(Table1[[#This Row],[Date]])</f>
        <v>2023</v>
      </c>
      <c r="J3128" t="str">
        <f>"Q" &amp; ROUNDUP(MONTH(Table1[[#This Row],[Date]])/3, 0) &amp; "'" &amp; RIGHT(YEAR(Table1[[#This Row],[Date]]), 2)</f>
        <v>Q1'23</v>
      </c>
      <c r="K3128" t="str">
        <f>VLOOKUP(Table1[[#This Row],[Store ID]],Table3[[Store ID]:[City]],4,FALSE)</f>
        <v>Los Angeles</v>
      </c>
      <c r="L3128" t="str">
        <f>VLOOKUP(Table1[[#This Row],[Product Code]],Table4[[Product Code]:[Brand]],5,FALSE)</f>
        <v>Samsung</v>
      </c>
      <c r="M3128" t="str">
        <f>VLOOKUP(Table1[[#This Row],[Product Code]],Table4[[Product Code]:[Product Category]],3,FALSE)</f>
        <v>Accessories</v>
      </c>
      <c r="N3128" t="str">
        <f>_xlfn.XLOOKUP(Table1[[#This Row],[Product Code]],Table4[Product Code],Table4[Subcategory])</f>
        <v>Mice</v>
      </c>
    </row>
    <row r="3129" spans="2:14" x14ac:dyDescent="0.3">
      <c r="B3129" s="26" t="s">
        <v>27</v>
      </c>
      <c r="C3129" s="26" t="str">
        <f>IF(_xlfn.XLOOKUP(TRIM(Table1[[#This Row],[Store ID]]), 'Stores Details'!B3131:B3150, 'Stores Details'!G3131:G3150, "") = "Inactive", "Yes", "No")</f>
        <v>No</v>
      </c>
      <c r="D3129" s="14" t="s">
        <v>76</v>
      </c>
      <c r="E3129" s="51">
        <v>45422</v>
      </c>
      <c r="F3129" s="14">
        <v>22</v>
      </c>
      <c r="G3129" s="17">
        <v>5025.46</v>
      </c>
      <c r="H3129" s="27">
        <v>4016.32</v>
      </c>
      <c r="I3129">
        <f>YEAR(Table1[[#This Row],[Date]])</f>
        <v>2024</v>
      </c>
      <c r="J3129" t="str">
        <f>"Q" &amp; ROUNDUP(MONTH(Table1[[#This Row],[Date]])/3, 0) &amp; "'" &amp; RIGHT(YEAR(Table1[[#This Row],[Date]]), 2)</f>
        <v>Q2'24</v>
      </c>
      <c r="K3129" t="str">
        <f>VLOOKUP(Table1[[#This Row],[Store ID]],Table3[[Store ID]:[City]],4,FALSE)</f>
        <v>New York</v>
      </c>
      <c r="L3129" t="str">
        <f>VLOOKUP(Table1[[#This Row],[Product Code]],Table4[[Product Code]:[Brand]],5,FALSE)</f>
        <v>ASUS</v>
      </c>
      <c r="M3129" t="str">
        <f>VLOOKUP(Table1[[#This Row],[Product Code]],Table4[[Product Code]:[Product Category]],3,FALSE)</f>
        <v>Laptops</v>
      </c>
      <c r="N3129" t="str">
        <f>_xlfn.XLOOKUP(Table1[[#This Row],[Product Code]],Table4[Product Code],Table4[Subcategory])</f>
        <v>Ultrabooks</v>
      </c>
    </row>
    <row r="3130" spans="2:14" x14ac:dyDescent="0.3">
      <c r="B3130" s="26" t="s">
        <v>26</v>
      </c>
      <c r="C3130" s="26" t="str">
        <f>IF(_xlfn.XLOOKUP(TRIM(Table1[[#This Row],[Store ID]]), 'Stores Details'!B3132:B3151, 'Stores Details'!G3132:G3151, "") = "Inactive", "Yes", "No")</f>
        <v>No</v>
      </c>
      <c r="D3130" s="14" t="s">
        <v>73</v>
      </c>
      <c r="E3130" s="51">
        <v>45145</v>
      </c>
      <c r="F3130" s="14">
        <v>11</v>
      </c>
      <c r="G3130" s="17">
        <v>9560.76</v>
      </c>
      <c r="H3130" s="27">
        <v>7177.83</v>
      </c>
      <c r="I3130">
        <f>YEAR(Table1[[#This Row],[Date]])</f>
        <v>2023</v>
      </c>
      <c r="J3130" t="str">
        <f>"Q" &amp; ROUNDUP(MONTH(Table1[[#This Row],[Date]])/3, 0) &amp; "'" &amp; RIGHT(YEAR(Table1[[#This Row],[Date]]), 2)</f>
        <v>Q3'23</v>
      </c>
      <c r="K3130" t="str">
        <f>VLOOKUP(Table1[[#This Row],[Store ID]],Table3[[Store ID]:[City]],4,FALSE)</f>
        <v>Philadelphia</v>
      </c>
      <c r="L3130" t="str">
        <f>VLOOKUP(Table1[[#This Row],[Product Code]],Table4[[Product Code]:[Brand]],5,FALSE)</f>
        <v>ASUS</v>
      </c>
      <c r="M3130" t="str">
        <f>VLOOKUP(Table1[[#This Row],[Product Code]],Table4[[Product Code]:[Product Category]],3,FALSE)</f>
        <v>Gaming Consoles</v>
      </c>
      <c r="N3130" t="str">
        <f>_xlfn.XLOOKUP(Table1[[#This Row],[Product Code]],Table4[Product Code],Table4[Subcategory])</f>
        <v>VR Headsets</v>
      </c>
    </row>
    <row r="3131" spans="2:14" x14ac:dyDescent="0.3">
      <c r="B3131" s="26" t="s">
        <v>28</v>
      </c>
      <c r="C3131" s="26" t="str">
        <f>IF(_xlfn.XLOOKUP(TRIM(Table1[[#This Row],[Store ID]]), 'Stores Details'!B3133:B3152, 'Stores Details'!G3133:G3152, "") = "Inactive", "Yes", "No")</f>
        <v>No</v>
      </c>
      <c r="D3131" s="14" t="s">
        <v>34</v>
      </c>
      <c r="E3131" s="51">
        <v>45495</v>
      </c>
      <c r="F3131" s="14">
        <v>2</v>
      </c>
      <c r="G3131" s="17">
        <v>646.29999999999995</v>
      </c>
      <c r="H3131" s="27">
        <v>399.72</v>
      </c>
      <c r="I3131">
        <f>YEAR(Table1[[#This Row],[Date]])</f>
        <v>2024</v>
      </c>
      <c r="J3131" t="str">
        <f>"Q" &amp; ROUNDUP(MONTH(Table1[[#This Row],[Date]])/3, 0) &amp; "'" &amp; RIGHT(YEAR(Table1[[#This Row],[Date]]), 2)</f>
        <v>Q3'24</v>
      </c>
      <c r="K3131" t="str">
        <f>VLOOKUP(Table1[[#This Row],[Store ID]],Table3[[Store ID]:[City]],4,FALSE)</f>
        <v>Portland</v>
      </c>
      <c r="L3131" t="str">
        <f>VLOOKUP(Table1[[#This Row],[Product Code]],Table4[[Product Code]:[Brand]],5,FALSE)</f>
        <v>Samsung</v>
      </c>
      <c r="M3131" t="str">
        <f>VLOOKUP(Table1[[#This Row],[Product Code]],Table4[[Product Code]:[Product Category]],3,FALSE)</f>
        <v>Gaming Consoles</v>
      </c>
      <c r="N3131" t="str">
        <f>_xlfn.XLOOKUP(Table1[[#This Row],[Product Code]],Table4[Product Code],Table4[Subcategory])</f>
        <v>Game Consoles</v>
      </c>
    </row>
    <row r="3132" spans="2:14" x14ac:dyDescent="0.3">
      <c r="B3132" s="26" t="s">
        <v>28</v>
      </c>
      <c r="C3132" s="26" t="str">
        <f>IF(_xlfn.XLOOKUP(TRIM(Table1[[#This Row],[Store ID]]), 'Stores Details'!B3134:B3153, 'Stores Details'!G3134:G3153, "") = "Inactive", "Yes", "No")</f>
        <v>No</v>
      </c>
      <c r="D3132" s="14" t="s">
        <v>79</v>
      </c>
      <c r="E3132" s="51">
        <v>45003</v>
      </c>
      <c r="F3132" s="14">
        <v>23</v>
      </c>
      <c r="G3132" s="17">
        <v>20428.830000000002</v>
      </c>
      <c r="H3132" s="27">
        <v>16616.350000000002</v>
      </c>
      <c r="I3132">
        <f>YEAR(Table1[[#This Row],[Date]])</f>
        <v>2023</v>
      </c>
      <c r="J3132" t="str">
        <f>"Q" &amp; ROUNDUP(MONTH(Table1[[#This Row],[Date]])/3, 0) &amp; "'" &amp; RIGHT(YEAR(Table1[[#This Row],[Date]]), 2)</f>
        <v>Q1'23</v>
      </c>
      <c r="K3132" t="str">
        <f>VLOOKUP(Table1[[#This Row],[Store ID]],Table3[[Store ID]:[City]],4,FALSE)</f>
        <v>Portland</v>
      </c>
      <c r="L3132" t="str">
        <f>VLOOKUP(Table1[[#This Row],[Product Code]],Table4[[Product Code]:[Brand]],5,FALSE)</f>
        <v>Sony</v>
      </c>
      <c r="M3132" t="str">
        <f>VLOOKUP(Table1[[#This Row],[Product Code]],Table4[[Product Code]:[Product Category]],3,FALSE)</f>
        <v>Accessories</v>
      </c>
      <c r="N3132" t="str">
        <f>_xlfn.XLOOKUP(Table1[[#This Row],[Product Code]],Table4[Product Code],Table4[Subcategory])</f>
        <v>Keyboards</v>
      </c>
    </row>
    <row r="3133" spans="2:14" x14ac:dyDescent="0.3">
      <c r="B3133" s="26" t="s">
        <v>26</v>
      </c>
      <c r="C3133" s="26" t="str">
        <f>IF(_xlfn.XLOOKUP(TRIM(Table1[[#This Row],[Store ID]]), 'Stores Details'!B3135:B3154, 'Stores Details'!G3135:G3154, "") = "Inactive", "Yes", "No")</f>
        <v>No</v>
      </c>
      <c r="D3133" s="14" t="s">
        <v>50</v>
      </c>
      <c r="E3133" s="51">
        <v>45082</v>
      </c>
      <c r="F3133" s="14">
        <v>9</v>
      </c>
      <c r="G3133" s="17">
        <v>10781.28</v>
      </c>
      <c r="H3133" s="27">
        <v>7942.95</v>
      </c>
      <c r="I3133">
        <f>YEAR(Table1[[#This Row],[Date]])</f>
        <v>2023</v>
      </c>
      <c r="J3133" t="str">
        <f>"Q" &amp; ROUNDUP(MONTH(Table1[[#This Row],[Date]])/3, 0) &amp; "'" &amp; RIGHT(YEAR(Table1[[#This Row],[Date]]), 2)</f>
        <v>Q2'23</v>
      </c>
      <c r="K3133" t="str">
        <f>VLOOKUP(Table1[[#This Row],[Store ID]],Table3[[Store ID]:[City]],4,FALSE)</f>
        <v>Philadelphia</v>
      </c>
      <c r="L3133" t="str">
        <f>VLOOKUP(Table1[[#This Row],[Product Code]],Table4[[Product Code]:[Brand]],5,FALSE)</f>
        <v>VoltEdge</v>
      </c>
      <c r="M3133" t="str">
        <f>VLOOKUP(Table1[[#This Row],[Product Code]],Table4[[Product Code]:[Product Category]],3,FALSE)</f>
        <v>Smart Gadgets</v>
      </c>
      <c r="N3133" t="str">
        <f>_xlfn.XLOOKUP(Table1[[#This Row],[Product Code]],Table4[Product Code],Table4[Subcategory])</f>
        <v>Fitness Bands</v>
      </c>
    </row>
    <row r="3134" spans="2:14" x14ac:dyDescent="0.3">
      <c r="B3134" s="26" t="s">
        <v>17</v>
      </c>
      <c r="C3134" s="26" t="str">
        <f>IF(_xlfn.XLOOKUP(TRIM(Table1[[#This Row],[Store ID]]), 'Stores Details'!B3136:B3155, 'Stores Details'!G3136:G3155, "") = "Inactive", "Yes", "No")</f>
        <v>No</v>
      </c>
      <c r="D3134" s="14" t="s">
        <v>34</v>
      </c>
      <c r="E3134" s="51">
        <v>45418</v>
      </c>
      <c r="F3134" s="14">
        <v>1</v>
      </c>
      <c r="G3134" s="17">
        <v>323.14999999999998</v>
      </c>
      <c r="H3134" s="27">
        <v>199.86</v>
      </c>
      <c r="I3134">
        <f>YEAR(Table1[[#This Row],[Date]])</f>
        <v>2024</v>
      </c>
      <c r="J3134" t="str">
        <f>"Q" &amp; ROUNDUP(MONTH(Table1[[#This Row],[Date]])/3, 0) &amp; "'" &amp; RIGHT(YEAR(Table1[[#This Row],[Date]]), 2)</f>
        <v>Q2'24</v>
      </c>
      <c r="K3134" t="str">
        <f>VLOOKUP(Table1[[#This Row],[Store ID]],Table3[[Store ID]:[City]],4,FALSE)</f>
        <v>Richmond</v>
      </c>
      <c r="L3134" t="str">
        <f>VLOOKUP(Table1[[#This Row],[Product Code]],Table4[[Product Code]:[Brand]],5,FALSE)</f>
        <v>Samsung</v>
      </c>
      <c r="M3134" t="str">
        <f>VLOOKUP(Table1[[#This Row],[Product Code]],Table4[[Product Code]:[Product Category]],3,FALSE)</f>
        <v>Gaming Consoles</v>
      </c>
      <c r="N3134" t="str">
        <f>_xlfn.XLOOKUP(Table1[[#This Row],[Product Code]],Table4[Product Code],Table4[Subcategory])</f>
        <v>Game Consoles</v>
      </c>
    </row>
    <row r="3135" spans="2:14" x14ac:dyDescent="0.3">
      <c r="B3135" s="26" t="s">
        <v>14</v>
      </c>
      <c r="C3135" s="26" t="str">
        <f>IF(_xlfn.XLOOKUP(TRIM(Table1[[#This Row],[Store ID]]), 'Stores Details'!B3137:B3156, 'Stores Details'!G3137:G3156, "") = "Inactive", "Yes", "No")</f>
        <v>No</v>
      </c>
      <c r="D3135" s="14" t="s">
        <v>54</v>
      </c>
      <c r="E3135" s="51">
        <v>45129</v>
      </c>
      <c r="F3135" s="14">
        <v>6</v>
      </c>
      <c r="G3135" s="17">
        <v>8418.06</v>
      </c>
      <c r="H3135" s="27">
        <v>5343.2999999999993</v>
      </c>
      <c r="I3135">
        <f>YEAR(Table1[[#This Row],[Date]])</f>
        <v>2023</v>
      </c>
      <c r="J3135" t="str">
        <f>"Q" &amp; ROUNDUP(MONTH(Table1[[#This Row],[Date]])/3, 0) &amp; "'" &amp; RIGHT(YEAR(Table1[[#This Row],[Date]]), 2)</f>
        <v>Q3'23</v>
      </c>
      <c r="K3135" t="str">
        <f>VLOOKUP(Table1[[#This Row],[Store ID]],Table3[[Store ID]:[City]],4,FALSE)</f>
        <v>Los Angeles</v>
      </c>
      <c r="L3135" t="str">
        <f>VLOOKUP(Table1[[#This Row],[Product Code]],Table4[[Product Code]:[Brand]],5,FALSE)</f>
        <v>Apple</v>
      </c>
      <c r="M3135" t="str">
        <f>VLOOKUP(Table1[[#This Row],[Product Code]],Table4[[Product Code]:[Product Category]],3,FALSE)</f>
        <v>Gaming Consoles</v>
      </c>
      <c r="N3135" t="str">
        <f>_xlfn.XLOOKUP(Table1[[#This Row],[Product Code]],Table4[Product Code],Table4[Subcategory])</f>
        <v>Game Consoles</v>
      </c>
    </row>
    <row r="3136" spans="2:14" x14ac:dyDescent="0.3">
      <c r="B3136" s="26" t="s">
        <v>18</v>
      </c>
      <c r="C3136" s="26" t="str">
        <f>IF(_xlfn.XLOOKUP(TRIM(Table1[[#This Row],[Store ID]]), 'Stores Details'!B3138:B3157, 'Stores Details'!G3138:G3157, "") = "Inactive", "Yes", "No")</f>
        <v>No</v>
      </c>
      <c r="D3136" s="14" t="s">
        <v>37</v>
      </c>
      <c r="E3136" s="51">
        <v>45476</v>
      </c>
      <c r="F3136" s="14">
        <v>15</v>
      </c>
      <c r="G3136" s="17">
        <v>22071.9</v>
      </c>
      <c r="H3136" s="27">
        <v>14934.75</v>
      </c>
      <c r="I3136">
        <f>YEAR(Table1[[#This Row],[Date]])</f>
        <v>2024</v>
      </c>
      <c r="J3136" t="str">
        <f>"Q" &amp; ROUNDUP(MONTH(Table1[[#This Row],[Date]])/3, 0) &amp; "'" &amp; RIGHT(YEAR(Table1[[#This Row],[Date]]), 2)</f>
        <v>Q3'24</v>
      </c>
      <c r="K3136" t="str">
        <f>VLOOKUP(Table1[[#This Row],[Store ID]],Table3[[Store ID]:[City]],4,FALSE)</f>
        <v>Minneapolis</v>
      </c>
      <c r="L3136" t="str">
        <f>VLOOKUP(Table1[[#This Row],[Product Code]],Table4[[Product Code]:[Brand]],5,FALSE)</f>
        <v>VoltEdge</v>
      </c>
      <c r="M3136" t="str">
        <f>VLOOKUP(Table1[[#This Row],[Product Code]],Table4[[Product Code]:[Product Category]],3,FALSE)</f>
        <v>Smart Gadgets</v>
      </c>
      <c r="N3136" t="str">
        <f>_xlfn.XLOOKUP(Table1[[#This Row],[Product Code]],Table4[Product Code],Table4[Subcategory])</f>
        <v>Fitness Bands</v>
      </c>
    </row>
    <row r="3137" spans="2:14" x14ac:dyDescent="0.3">
      <c r="B3137" s="26" t="s">
        <v>23</v>
      </c>
      <c r="C3137" s="26" t="str">
        <f>IF(_xlfn.XLOOKUP(TRIM(Table1[[#This Row],[Store ID]]), 'Stores Details'!B3139:B3158, 'Stores Details'!G3139:G3158, "") = "Inactive", "Yes", "No")</f>
        <v>No</v>
      </c>
      <c r="D3137" s="14" t="s">
        <v>47</v>
      </c>
      <c r="E3137" s="51">
        <v>45344</v>
      </c>
      <c r="F3137" s="14">
        <v>14</v>
      </c>
      <c r="G3137" s="17">
        <v>18637.22</v>
      </c>
      <c r="H3137" s="27">
        <v>11629.94</v>
      </c>
      <c r="I3137">
        <f>YEAR(Table1[[#This Row],[Date]])</f>
        <v>2024</v>
      </c>
      <c r="J3137" t="str">
        <f>"Q" &amp; ROUNDUP(MONTH(Table1[[#This Row],[Date]])/3, 0) &amp; "'" &amp; RIGHT(YEAR(Table1[[#This Row],[Date]]), 2)</f>
        <v>Q1'24</v>
      </c>
      <c r="K3137" t="str">
        <f>VLOOKUP(Table1[[#This Row],[Store ID]],Table3[[Store ID]:[City]],4,FALSE)</f>
        <v>San Francisco</v>
      </c>
      <c r="L3137" t="str">
        <f>VLOOKUP(Table1[[#This Row],[Product Code]],Table4[[Product Code]:[Brand]],5,FALSE)</f>
        <v>Sony</v>
      </c>
      <c r="M3137" t="str">
        <f>VLOOKUP(Table1[[#This Row],[Product Code]],Table4[[Product Code]:[Product Category]],3,FALSE)</f>
        <v>Accessories</v>
      </c>
      <c r="N3137" t="str">
        <f>_xlfn.XLOOKUP(Table1[[#This Row],[Product Code]],Table4[Product Code],Table4[Subcategory])</f>
        <v>Keyboards</v>
      </c>
    </row>
    <row r="3138" spans="2:14" x14ac:dyDescent="0.3">
      <c r="B3138" s="26" t="s">
        <v>26</v>
      </c>
      <c r="C3138" s="26" t="str">
        <f>IF(_xlfn.XLOOKUP(TRIM(Table1[[#This Row],[Store ID]]), 'Stores Details'!B3140:B3159, 'Stores Details'!G3140:G3159, "") = "Inactive", "Yes", "No")</f>
        <v>No</v>
      </c>
      <c r="D3138" s="14" t="s">
        <v>34</v>
      </c>
      <c r="E3138" s="51">
        <v>45536</v>
      </c>
      <c r="F3138" s="14">
        <v>2</v>
      </c>
      <c r="G3138" s="17">
        <v>646.29999999999995</v>
      </c>
      <c r="H3138" s="27">
        <v>399.72</v>
      </c>
      <c r="I3138">
        <f>YEAR(Table1[[#This Row],[Date]])</f>
        <v>2024</v>
      </c>
      <c r="J3138" t="str">
        <f>"Q" &amp; ROUNDUP(MONTH(Table1[[#This Row],[Date]])/3, 0) &amp; "'" &amp; RIGHT(YEAR(Table1[[#This Row],[Date]]), 2)</f>
        <v>Q3'24</v>
      </c>
      <c r="K3138" t="str">
        <f>VLOOKUP(Table1[[#This Row],[Store ID]],Table3[[Store ID]:[City]],4,FALSE)</f>
        <v>Philadelphia</v>
      </c>
      <c r="L3138" t="str">
        <f>VLOOKUP(Table1[[#This Row],[Product Code]],Table4[[Product Code]:[Brand]],5,FALSE)</f>
        <v>Samsung</v>
      </c>
      <c r="M3138" t="str">
        <f>VLOOKUP(Table1[[#This Row],[Product Code]],Table4[[Product Code]:[Product Category]],3,FALSE)</f>
        <v>Gaming Consoles</v>
      </c>
      <c r="N3138" t="str">
        <f>_xlfn.XLOOKUP(Table1[[#This Row],[Product Code]],Table4[Product Code],Table4[Subcategory])</f>
        <v>Game Consoles</v>
      </c>
    </row>
    <row r="3139" spans="2:14" x14ac:dyDescent="0.3">
      <c r="B3139" s="26" t="s">
        <v>27</v>
      </c>
      <c r="C3139" s="26" t="str">
        <f>IF(_xlfn.XLOOKUP(TRIM(Table1[[#This Row],[Store ID]]), 'Stores Details'!B3141:B3160, 'Stores Details'!G3141:G3160, "") = "Inactive", "Yes", "No")</f>
        <v>No</v>
      </c>
      <c r="D3139" s="14" t="s">
        <v>43</v>
      </c>
      <c r="E3139" s="51">
        <v>45494</v>
      </c>
      <c r="F3139" s="14">
        <v>8</v>
      </c>
      <c r="G3139" s="17">
        <v>10648.56</v>
      </c>
      <c r="H3139" s="27">
        <v>6540.96</v>
      </c>
      <c r="I3139">
        <f>YEAR(Table1[[#This Row],[Date]])</f>
        <v>2024</v>
      </c>
      <c r="J3139" t="str">
        <f>"Q" &amp; ROUNDUP(MONTH(Table1[[#This Row],[Date]])/3, 0) &amp; "'" &amp; RIGHT(YEAR(Table1[[#This Row],[Date]]), 2)</f>
        <v>Q3'24</v>
      </c>
      <c r="K3139" t="str">
        <f>VLOOKUP(Table1[[#This Row],[Store ID]],Table3[[Store ID]:[City]],4,FALSE)</f>
        <v>New York</v>
      </c>
      <c r="L3139" t="str">
        <f>VLOOKUP(Table1[[#This Row],[Product Code]],Table4[[Product Code]:[Brand]],5,FALSE)</f>
        <v>Apple</v>
      </c>
      <c r="M3139" t="str">
        <f>VLOOKUP(Table1[[#This Row],[Product Code]],Table4[[Product Code]:[Product Category]],3,FALSE)</f>
        <v>Smart Gadgets</v>
      </c>
      <c r="N3139" t="str">
        <f>_xlfn.XLOOKUP(Table1[[#This Row],[Product Code]],Table4[Product Code],Table4[Subcategory])</f>
        <v>Smartwatches</v>
      </c>
    </row>
    <row r="3140" spans="2:14" x14ac:dyDescent="0.3">
      <c r="B3140" s="26" t="s">
        <v>30</v>
      </c>
      <c r="C3140" s="26" t="str">
        <f>IF(_xlfn.XLOOKUP(TRIM(Table1[[#This Row],[Store ID]]), 'Stores Details'!B3142:B3161, 'Stores Details'!G3142:G3161, "") = "Inactive", "Yes", "No")</f>
        <v>No</v>
      </c>
      <c r="D3140" s="14" t="s">
        <v>52</v>
      </c>
      <c r="E3140" s="51">
        <v>45063</v>
      </c>
      <c r="F3140" s="14">
        <v>17</v>
      </c>
      <c r="G3140" s="17">
        <v>4583.54</v>
      </c>
      <c r="H3140" s="27">
        <v>2786.1299999999997</v>
      </c>
      <c r="I3140">
        <f>YEAR(Table1[[#This Row],[Date]])</f>
        <v>2023</v>
      </c>
      <c r="J3140" t="str">
        <f>"Q" &amp; ROUNDUP(MONTH(Table1[[#This Row],[Date]])/3, 0) &amp; "'" &amp; RIGHT(YEAR(Table1[[#This Row],[Date]]), 2)</f>
        <v>Q2'23</v>
      </c>
      <c r="K3140" t="str">
        <f>VLOOKUP(Table1[[#This Row],[Store ID]],Table3[[Store ID]:[City]],4,FALSE)</f>
        <v>Nashville</v>
      </c>
      <c r="L3140" t="str">
        <f>VLOOKUP(Table1[[#This Row],[Product Code]],Table4[[Product Code]:[Brand]],5,FALSE)</f>
        <v>ASUS</v>
      </c>
      <c r="M3140" t="str">
        <f>VLOOKUP(Table1[[#This Row],[Product Code]],Table4[[Product Code]:[Product Category]],3,FALSE)</f>
        <v>Accessories</v>
      </c>
      <c r="N3140" t="str">
        <f>_xlfn.XLOOKUP(Table1[[#This Row],[Product Code]],Table4[Product Code],Table4[Subcategory])</f>
        <v>Chargers</v>
      </c>
    </row>
    <row r="3141" spans="2:14" x14ac:dyDescent="0.3">
      <c r="B3141" s="26" t="s">
        <v>14</v>
      </c>
      <c r="C3141" s="26" t="str">
        <f>IF(_xlfn.XLOOKUP(TRIM(Table1[[#This Row],[Store ID]]), 'Stores Details'!B3143:B3162, 'Stores Details'!G3143:G3162, "") = "Inactive", "Yes", "No")</f>
        <v>No</v>
      </c>
      <c r="D3141" s="14" t="s">
        <v>41</v>
      </c>
      <c r="E3141" s="51">
        <v>45586</v>
      </c>
      <c r="F3141" s="14">
        <v>26</v>
      </c>
      <c r="G3141" s="17">
        <v>12498.199999999999</v>
      </c>
      <c r="H3141" s="27">
        <v>7850.44</v>
      </c>
      <c r="I3141">
        <f>YEAR(Table1[[#This Row],[Date]])</f>
        <v>2024</v>
      </c>
      <c r="J3141" t="str">
        <f>"Q" &amp; ROUNDUP(MONTH(Table1[[#This Row],[Date]])/3, 0) &amp; "'" &amp; RIGHT(YEAR(Table1[[#This Row],[Date]]), 2)</f>
        <v>Q4'24</v>
      </c>
      <c r="K3141" t="str">
        <f>VLOOKUP(Table1[[#This Row],[Store ID]],Table3[[Store ID]:[City]],4,FALSE)</f>
        <v>Los Angeles</v>
      </c>
      <c r="L3141" t="str">
        <f>VLOOKUP(Table1[[#This Row],[Product Code]],Table4[[Product Code]:[Brand]],5,FALSE)</f>
        <v>VoltEdge</v>
      </c>
      <c r="M3141" t="str">
        <f>VLOOKUP(Table1[[#This Row],[Product Code]],Table4[[Product Code]:[Product Category]],3,FALSE)</f>
        <v>Laptops</v>
      </c>
      <c r="N3141" t="str">
        <f>_xlfn.XLOOKUP(Table1[[#This Row],[Product Code]],Table4[Product Code],Table4[Subcategory])</f>
        <v>Gaming Laptops</v>
      </c>
    </row>
    <row r="3142" spans="2:14" x14ac:dyDescent="0.3">
      <c r="B3142" s="26" t="s">
        <v>20</v>
      </c>
      <c r="C3142" s="26" t="str">
        <f>IF(_xlfn.XLOOKUP(TRIM(Table1[[#This Row],[Store ID]]), 'Stores Details'!B3144:B3163, 'Stores Details'!G3144:G3163, "") = "Inactive", "Yes", "No")</f>
        <v>No</v>
      </c>
      <c r="D3142" s="14" t="s">
        <v>57</v>
      </c>
      <c r="E3142" s="51">
        <v>45185</v>
      </c>
      <c r="F3142" s="14">
        <v>13</v>
      </c>
      <c r="G3142" s="17">
        <v>11485.37</v>
      </c>
      <c r="H3142" s="27">
        <v>8009.17</v>
      </c>
      <c r="I3142">
        <f>YEAR(Table1[[#This Row],[Date]])</f>
        <v>2023</v>
      </c>
      <c r="J3142" t="str">
        <f>"Q" &amp; ROUNDUP(MONTH(Table1[[#This Row],[Date]])/3, 0) &amp; "'" &amp; RIGHT(YEAR(Table1[[#This Row],[Date]]), 2)</f>
        <v>Q3'23</v>
      </c>
      <c r="K3142" t="str">
        <f>VLOOKUP(Table1[[#This Row],[Store ID]],Table3[[Store ID]:[City]],4,FALSE)</f>
        <v>Denver</v>
      </c>
      <c r="L3142" t="str">
        <f>VLOOKUP(Table1[[#This Row],[Product Code]],Table4[[Product Code]:[Brand]],5,FALSE)</f>
        <v>Bose</v>
      </c>
      <c r="M3142" t="str">
        <f>VLOOKUP(Table1[[#This Row],[Product Code]],Table4[[Product Code]:[Product Category]],3,FALSE)</f>
        <v>Headphones</v>
      </c>
      <c r="N3142" t="str">
        <f>_xlfn.XLOOKUP(Table1[[#This Row],[Product Code]],Table4[Product Code],Table4[Subcategory])</f>
        <v>Noise-Canceling Over-Ear</v>
      </c>
    </row>
    <row r="3143" spans="2:14" x14ac:dyDescent="0.3">
      <c r="B3143" s="26" t="s">
        <v>28</v>
      </c>
      <c r="C3143" s="26" t="str">
        <f>IF(_xlfn.XLOOKUP(TRIM(Table1[[#This Row],[Store ID]]), 'Stores Details'!B3145:B3164, 'Stores Details'!G3145:G3164, "") = "Inactive", "Yes", "No")</f>
        <v>No</v>
      </c>
      <c r="D3143" s="14" t="s">
        <v>74</v>
      </c>
      <c r="E3143" s="51">
        <v>45391</v>
      </c>
      <c r="F3143" s="14">
        <v>13</v>
      </c>
      <c r="G3143" s="17">
        <v>14704.429999999998</v>
      </c>
      <c r="H3143" s="27">
        <v>12206.35</v>
      </c>
      <c r="I3143">
        <f>YEAR(Table1[[#This Row],[Date]])</f>
        <v>2024</v>
      </c>
      <c r="J3143" t="str">
        <f>"Q" &amp; ROUNDUP(MONTH(Table1[[#This Row],[Date]])/3, 0) &amp; "'" &amp; RIGHT(YEAR(Table1[[#This Row],[Date]]), 2)</f>
        <v>Q2'24</v>
      </c>
      <c r="K3143" t="str">
        <f>VLOOKUP(Table1[[#This Row],[Store ID]],Table3[[Store ID]:[City]],4,FALSE)</f>
        <v>Portland</v>
      </c>
      <c r="L3143" t="str">
        <f>VLOOKUP(Table1[[#This Row],[Product Code]],Table4[[Product Code]:[Brand]],5,FALSE)</f>
        <v>VoltEdge</v>
      </c>
      <c r="M3143" t="str">
        <f>VLOOKUP(Table1[[#This Row],[Product Code]],Table4[[Product Code]:[Product Category]],3,FALSE)</f>
        <v>Gaming Consoles</v>
      </c>
      <c r="N3143" t="str">
        <f>_xlfn.XLOOKUP(Table1[[#This Row],[Product Code]],Table4[Product Code],Table4[Subcategory])</f>
        <v>Gaming Headsets</v>
      </c>
    </row>
    <row r="3144" spans="2:14" x14ac:dyDescent="0.3">
      <c r="B3144" s="26" t="s">
        <v>17</v>
      </c>
      <c r="C3144" s="26" t="str">
        <f>IF(_xlfn.XLOOKUP(TRIM(Table1[[#This Row],[Store ID]]), 'Stores Details'!B3146:B3165, 'Stores Details'!G3146:G3165, "") = "Inactive", "Yes", "No")</f>
        <v>No</v>
      </c>
      <c r="D3144" s="14" t="s">
        <v>37</v>
      </c>
      <c r="E3144" s="51">
        <v>45331</v>
      </c>
      <c r="F3144" s="14">
        <v>28</v>
      </c>
      <c r="G3144" s="17">
        <v>41200.880000000005</v>
      </c>
      <c r="H3144" s="27">
        <v>27878.2</v>
      </c>
      <c r="I3144">
        <f>YEAR(Table1[[#This Row],[Date]])</f>
        <v>2024</v>
      </c>
      <c r="J3144" t="str">
        <f>"Q" &amp; ROUNDUP(MONTH(Table1[[#This Row],[Date]])/3, 0) &amp; "'" &amp; RIGHT(YEAR(Table1[[#This Row],[Date]]), 2)</f>
        <v>Q1'24</v>
      </c>
      <c r="K3144" t="str">
        <f>VLOOKUP(Table1[[#This Row],[Store ID]],Table3[[Store ID]:[City]],4,FALSE)</f>
        <v>Richmond</v>
      </c>
      <c r="L3144" t="str">
        <f>VLOOKUP(Table1[[#This Row],[Product Code]],Table4[[Product Code]:[Brand]],5,FALSE)</f>
        <v>VoltEdge</v>
      </c>
      <c r="M3144" t="str">
        <f>VLOOKUP(Table1[[#This Row],[Product Code]],Table4[[Product Code]:[Product Category]],3,FALSE)</f>
        <v>Smart Gadgets</v>
      </c>
      <c r="N3144" t="str">
        <f>_xlfn.XLOOKUP(Table1[[#This Row],[Product Code]],Table4[Product Code],Table4[Subcategory])</f>
        <v>Fitness Bands</v>
      </c>
    </row>
    <row r="3145" spans="2:14" x14ac:dyDescent="0.3">
      <c r="B3145" s="26" t="s">
        <v>26</v>
      </c>
      <c r="C3145" s="26" t="str">
        <f>IF(_xlfn.XLOOKUP(TRIM(Table1[[#This Row],[Store ID]]), 'Stores Details'!B3147:B3166, 'Stores Details'!G3147:G3166, "") = "Inactive", "Yes", "No")</f>
        <v>No</v>
      </c>
      <c r="D3145" s="14" t="s">
        <v>36</v>
      </c>
      <c r="E3145" s="51">
        <v>45344</v>
      </c>
      <c r="F3145" s="14">
        <v>12</v>
      </c>
      <c r="G3145" s="17">
        <v>8759.76</v>
      </c>
      <c r="H3145" s="27">
        <v>7067.88</v>
      </c>
      <c r="I3145">
        <f>YEAR(Table1[[#This Row],[Date]])</f>
        <v>2024</v>
      </c>
      <c r="J3145" t="str">
        <f>"Q" &amp; ROUNDUP(MONTH(Table1[[#This Row],[Date]])/3, 0) &amp; "'" &amp; RIGHT(YEAR(Table1[[#This Row],[Date]]), 2)</f>
        <v>Q1'24</v>
      </c>
      <c r="K3145" t="str">
        <f>VLOOKUP(Table1[[#This Row],[Store ID]],Table3[[Store ID]:[City]],4,FALSE)</f>
        <v>Philadelphia</v>
      </c>
      <c r="L3145" t="str">
        <f>VLOOKUP(Table1[[#This Row],[Product Code]],Table4[[Product Code]:[Brand]],5,FALSE)</f>
        <v>VoltEdge</v>
      </c>
      <c r="M3145" t="str">
        <f>VLOOKUP(Table1[[#This Row],[Product Code]],Table4[[Product Code]:[Product Category]],3,FALSE)</f>
        <v>Gaming Consoles</v>
      </c>
      <c r="N3145" t="str">
        <f>_xlfn.XLOOKUP(Table1[[#This Row],[Product Code]],Table4[Product Code],Table4[Subcategory])</f>
        <v>VR Headsets</v>
      </c>
    </row>
    <row r="3146" spans="2:14" x14ac:dyDescent="0.3">
      <c r="B3146" s="26" t="s">
        <v>27</v>
      </c>
      <c r="C3146" s="26" t="str">
        <f>IF(_xlfn.XLOOKUP(TRIM(Table1[[#This Row],[Store ID]]), 'Stores Details'!B3148:B3167, 'Stores Details'!G3148:G3167, "") = "Inactive", "Yes", "No")</f>
        <v>No</v>
      </c>
      <c r="D3146" s="14" t="s">
        <v>52</v>
      </c>
      <c r="E3146" s="51">
        <v>45186</v>
      </c>
      <c r="F3146" s="14">
        <v>15</v>
      </c>
      <c r="G3146" s="17">
        <v>4044.3</v>
      </c>
      <c r="H3146" s="27">
        <v>2458.35</v>
      </c>
      <c r="I3146">
        <f>YEAR(Table1[[#This Row],[Date]])</f>
        <v>2023</v>
      </c>
      <c r="J3146" t="str">
        <f>"Q" &amp; ROUNDUP(MONTH(Table1[[#This Row],[Date]])/3, 0) &amp; "'" &amp; RIGHT(YEAR(Table1[[#This Row],[Date]]), 2)</f>
        <v>Q3'23</v>
      </c>
      <c r="K3146" t="str">
        <f>VLOOKUP(Table1[[#This Row],[Store ID]],Table3[[Store ID]:[City]],4,FALSE)</f>
        <v>New York</v>
      </c>
      <c r="L3146" t="str">
        <f>VLOOKUP(Table1[[#This Row],[Product Code]],Table4[[Product Code]:[Brand]],5,FALSE)</f>
        <v>ASUS</v>
      </c>
      <c r="M3146" t="str">
        <f>VLOOKUP(Table1[[#This Row],[Product Code]],Table4[[Product Code]:[Product Category]],3,FALSE)</f>
        <v>Accessories</v>
      </c>
      <c r="N3146" t="str">
        <f>_xlfn.XLOOKUP(Table1[[#This Row],[Product Code]],Table4[Product Code],Table4[Subcategory])</f>
        <v>Chargers</v>
      </c>
    </row>
    <row r="3147" spans="2:14" x14ac:dyDescent="0.3">
      <c r="B3147" s="26" t="s">
        <v>14</v>
      </c>
      <c r="C3147" s="26" t="str">
        <f>IF(_xlfn.XLOOKUP(TRIM(Table1[[#This Row],[Store ID]]), 'Stores Details'!B3149:B3168, 'Stores Details'!G3149:G3168, "") = "Inactive", "Yes", "No")</f>
        <v>No</v>
      </c>
      <c r="D3147" s="14" t="s">
        <v>64</v>
      </c>
      <c r="E3147" s="51">
        <v>45026</v>
      </c>
      <c r="F3147" s="14">
        <v>7</v>
      </c>
      <c r="G3147" s="17">
        <v>2388.19</v>
      </c>
      <c r="H3147" s="27">
        <v>1424.29</v>
      </c>
      <c r="I3147">
        <f>YEAR(Table1[[#This Row],[Date]])</f>
        <v>2023</v>
      </c>
      <c r="J3147" t="str">
        <f>"Q" &amp; ROUNDUP(MONTH(Table1[[#This Row],[Date]])/3, 0) &amp; "'" &amp; RIGHT(YEAR(Table1[[#This Row],[Date]]), 2)</f>
        <v>Q2'23</v>
      </c>
      <c r="K3147" t="str">
        <f>VLOOKUP(Table1[[#This Row],[Store ID]],Table3[[Store ID]:[City]],4,FALSE)</f>
        <v>Los Angeles</v>
      </c>
      <c r="L3147" t="str">
        <f>VLOOKUP(Table1[[#This Row],[Product Code]],Table4[[Product Code]:[Brand]],5,FALSE)</f>
        <v>VoltEdge</v>
      </c>
      <c r="M3147" t="str">
        <f>VLOOKUP(Table1[[#This Row],[Product Code]],Table4[[Product Code]:[Product Category]],3,FALSE)</f>
        <v>Accessories</v>
      </c>
      <c r="N3147" t="str">
        <f>_xlfn.XLOOKUP(Table1[[#This Row],[Product Code]],Table4[Product Code],Table4[Subcategory])</f>
        <v>Keyboards</v>
      </c>
    </row>
    <row r="3148" spans="2:14" x14ac:dyDescent="0.3">
      <c r="B3148" s="26" t="s">
        <v>14</v>
      </c>
      <c r="C3148" s="26" t="str">
        <f>IF(_xlfn.XLOOKUP(TRIM(Table1[[#This Row],[Store ID]]), 'Stores Details'!B3150:B3169, 'Stores Details'!G3150:G3169, "") = "Inactive", "Yes", "No")</f>
        <v>No</v>
      </c>
      <c r="D3148" s="14" t="s">
        <v>71</v>
      </c>
      <c r="E3148" s="51">
        <v>45415</v>
      </c>
      <c r="F3148" s="14">
        <v>10</v>
      </c>
      <c r="G3148" s="17">
        <v>2592.6999999999998</v>
      </c>
      <c r="H3148" s="27">
        <v>1694.7</v>
      </c>
      <c r="I3148">
        <f>YEAR(Table1[[#This Row],[Date]])</f>
        <v>2024</v>
      </c>
      <c r="J3148" t="str">
        <f>"Q" &amp; ROUNDUP(MONTH(Table1[[#This Row],[Date]])/3, 0) &amp; "'" &amp; RIGHT(YEAR(Table1[[#This Row],[Date]]), 2)</f>
        <v>Q2'24</v>
      </c>
      <c r="K3148" t="str">
        <f>VLOOKUP(Table1[[#This Row],[Store ID]],Table3[[Store ID]:[City]],4,FALSE)</f>
        <v>Los Angeles</v>
      </c>
      <c r="L3148" t="str">
        <f>VLOOKUP(Table1[[#This Row],[Product Code]],Table4[[Product Code]:[Brand]],5,FALSE)</f>
        <v>HP</v>
      </c>
      <c r="M3148" t="str">
        <f>VLOOKUP(Table1[[#This Row],[Product Code]],Table4[[Product Code]:[Product Category]],3,FALSE)</f>
        <v>Smart Gadgets</v>
      </c>
      <c r="N3148" t="str">
        <f>_xlfn.XLOOKUP(Table1[[#This Row],[Product Code]],Table4[Product Code],Table4[Subcategory])</f>
        <v>Smart Speakers</v>
      </c>
    </row>
    <row r="3149" spans="2:14" x14ac:dyDescent="0.3">
      <c r="B3149" s="26" t="s">
        <v>14</v>
      </c>
      <c r="C3149" s="26" t="str">
        <f>IF(_xlfn.XLOOKUP(TRIM(Table1[[#This Row],[Store ID]]), 'Stores Details'!B3151:B3170, 'Stores Details'!G3151:G3170, "") = "Inactive", "Yes", "No")</f>
        <v>No</v>
      </c>
      <c r="D3149" s="14" t="s">
        <v>54</v>
      </c>
      <c r="E3149" s="51">
        <v>45199</v>
      </c>
      <c r="F3149" s="14">
        <v>36</v>
      </c>
      <c r="G3149" s="17">
        <v>50508.36</v>
      </c>
      <c r="H3149" s="27">
        <v>32059.8</v>
      </c>
      <c r="I3149">
        <f>YEAR(Table1[[#This Row],[Date]])</f>
        <v>2023</v>
      </c>
      <c r="J3149" t="str">
        <f>"Q" &amp; ROUNDUP(MONTH(Table1[[#This Row],[Date]])/3, 0) &amp; "'" &amp; RIGHT(YEAR(Table1[[#This Row],[Date]]), 2)</f>
        <v>Q3'23</v>
      </c>
      <c r="K3149" t="str">
        <f>VLOOKUP(Table1[[#This Row],[Store ID]],Table3[[Store ID]:[City]],4,FALSE)</f>
        <v>Los Angeles</v>
      </c>
      <c r="L3149" t="str">
        <f>VLOOKUP(Table1[[#This Row],[Product Code]],Table4[[Product Code]:[Brand]],5,FALSE)</f>
        <v>Apple</v>
      </c>
      <c r="M3149" t="str">
        <f>VLOOKUP(Table1[[#This Row],[Product Code]],Table4[[Product Code]:[Product Category]],3,FALSE)</f>
        <v>Gaming Consoles</v>
      </c>
      <c r="N3149" t="str">
        <f>_xlfn.XLOOKUP(Table1[[#This Row],[Product Code]],Table4[Product Code],Table4[Subcategory])</f>
        <v>Game Consoles</v>
      </c>
    </row>
    <row r="3150" spans="2:14" x14ac:dyDescent="0.3">
      <c r="B3150" s="26" t="s">
        <v>26</v>
      </c>
      <c r="C3150" s="26" t="str">
        <f>IF(_xlfn.XLOOKUP(TRIM(Table1[[#This Row],[Store ID]]), 'Stores Details'!B3152:B3171, 'Stores Details'!G3152:G3171, "") = "Inactive", "Yes", "No")</f>
        <v>No</v>
      </c>
      <c r="D3150" s="14" t="s">
        <v>58</v>
      </c>
      <c r="E3150" s="51">
        <v>45048</v>
      </c>
      <c r="F3150" s="14">
        <v>12</v>
      </c>
      <c r="G3150" s="17">
        <v>10536.84</v>
      </c>
      <c r="H3150" s="27">
        <v>7259.64</v>
      </c>
      <c r="I3150">
        <f>YEAR(Table1[[#This Row],[Date]])</f>
        <v>2023</v>
      </c>
      <c r="J3150" t="str">
        <f>"Q" &amp; ROUNDUP(MONTH(Table1[[#This Row],[Date]])/3, 0) &amp; "'" &amp; RIGHT(YEAR(Table1[[#This Row],[Date]]), 2)</f>
        <v>Q2'23</v>
      </c>
      <c r="K3150" t="str">
        <f>VLOOKUP(Table1[[#This Row],[Store ID]],Table3[[Store ID]:[City]],4,FALSE)</f>
        <v>Philadelphia</v>
      </c>
      <c r="L3150" t="str">
        <f>VLOOKUP(Table1[[#This Row],[Product Code]],Table4[[Product Code]:[Brand]],5,FALSE)</f>
        <v>Sony</v>
      </c>
      <c r="M3150" t="str">
        <f>VLOOKUP(Table1[[#This Row],[Product Code]],Table4[[Product Code]:[Product Category]],3,FALSE)</f>
        <v>Accessories</v>
      </c>
      <c r="N3150" t="str">
        <f>_xlfn.XLOOKUP(Table1[[#This Row],[Product Code]],Table4[Product Code],Table4[Subcategory])</f>
        <v>Chargers</v>
      </c>
    </row>
    <row r="3151" spans="2:14" x14ac:dyDescent="0.3">
      <c r="B3151" s="26" t="s">
        <v>14</v>
      </c>
      <c r="C3151" s="26" t="str">
        <f>IF(_xlfn.XLOOKUP(TRIM(Table1[[#This Row],[Store ID]]), 'Stores Details'!B3153:B3172, 'Stores Details'!G3153:G3172, "") = "Inactive", "Yes", "No")</f>
        <v>No</v>
      </c>
      <c r="D3151" s="14" t="s">
        <v>52</v>
      </c>
      <c r="E3151" s="51">
        <v>44936</v>
      </c>
      <c r="F3151" s="14">
        <v>30</v>
      </c>
      <c r="G3151" s="17">
        <v>8088.6</v>
      </c>
      <c r="H3151" s="27">
        <v>4916.7</v>
      </c>
      <c r="I3151">
        <f>YEAR(Table1[[#This Row],[Date]])</f>
        <v>2023</v>
      </c>
      <c r="J3151" t="str">
        <f>"Q" &amp; ROUNDUP(MONTH(Table1[[#This Row],[Date]])/3, 0) &amp; "'" &amp; RIGHT(YEAR(Table1[[#This Row],[Date]]), 2)</f>
        <v>Q1'23</v>
      </c>
      <c r="K3151" t="str">
        <f>VLOOKUP(Table1[[#This Row],[Store ID]],Table3[[Store ID]:[City]],4,FALSE)</f>
        <v>Los Angeles</v>
      </c>
      <c r="L3151" t="str">
        <f>VLOOKUP(Table1[[#This Row],[Product Code]],Table4[[Product Code]:[Brand]],5,FALSE)</f>
        <v>ASUS</v>
      </c>
      <c r="M3151" t="str">
        <f>VLOOKUP(Table1[[#This Row],[Product Code]],Table4[[Product Code]:[Product Category]],3,FALSE)</f>
        <v>Accessories</v>
      </c>
      <c r="N3151" t="str">
        <f>_xlfn.XLOOKUP(Table1[[#This Row],[Product Code]],Table4[Product Code],Table4[Subcategory])</f>
        <v>Chargers</v>
      </c>
    </row>
    <row r="3152" spans="2:14" x14ac:dyDescent="0.3">
      <c r="B3152" s="26" t="s">
        <v>18</v>
      </c>
      <c r="C3152" s="26" t="str">
        <f>IF(_xlfn.XLOOKUP(TRIM(Table1[[#This Row],[Store ID]]), 'Stores Details'!B3154:B3173, 'Stores Details'!G3154:G3173, "") = "Inactive", "Yes", "No")</f>
        <v>No</v>
      </c>
      <c r="D3152" s="14" t="s">
        <v>73</v>
      </c>
      <c r="E3152" s="51">
        <v>45395</v>
      </c>
      <c r="F3152" s="14">
        <v>15</v>
      </c>
      <c r="G3152" s="17">
        <v>13037.4</v>
      </c>
      <c r="H3152" s="27">
        <v>9787.9499999999989</v>
      </c>
      <c r="I3152">
        <f>YEAR(Table1[[#This Row],[Date]])</f>
        <v>2024</v>
      </c>
      <c r="J3152" t="str">
        <f>"Q" &amp; ROUNDUP(MONTH(Table1[[#This Row],[Date]])/3, 0) &amp; "'" &amp; RIGHT(YEAR(Table1[[#This Row],[Date]]), 2)</f>
        <v>Q2'24</v>
      </c>
      <c r="K3152" t="str">
        <f>VLOOKUP(Table1[[#This Row],[Store ID]],Table3[[Store ID]:[City]],4,FALSE)</f>
        <v>Minneapolis</v>
      </c>
      <c r="L3152" t="str">
        <f>VLOOKUP(Table1[[#This Row],[Product Code]],Table4[[Product Code]:[Brand]],5,FALSE)</f>
        <v>ASUS</v>
      </c>
      <c r="M3152" t="str">
        <f>VLOOKUP(Table1[[#This Row],[Product Code]],Table4[[Product Code]:[Product Category]],3,FALSE)</f>
        <v>Gaming Consoles</v>
      </c>
      <c r="N3152" t="str">
        <f>_xlfn.XLOOKUP(Table1[[#This Row],[Product Code]],Table4[Product Code],Table4[Subcategory])</f>
        <v>VR Headsets</v>
      </c>
    </row>
    <row r="3153" spans="2:14" x14ac:dyDescent="0.3">
      <c r="B3153" s="26" t="s">
        <v>28</v>
      </c>
      <c r="C3153" s="26" t="str">
        <f>IF(_xlfn.XLOOKUP(TRIM(Table1[[#This Row],[Store ID]]), 'Stores Details'!B3155:B3174, 'Stores Details'!G3155:G3174, "") = "Inactive", "Yes", "No")</f>
        <v>No</v>
      </c>
      <c r="D3153" s="14" t="s">
        <v>71</v>
      </c>
      <c r="E3153" s="51">
        <v>45094</v>
      </c>
      <c r="F3153" s="14">
        <v>8</v>
      </c>
      <c r="G3153" s="17">
        <v>2074.16</v>
      </c>
      <c r="H3153" s="27">
        <v>1355.76</v>
      </c>
      <c r="I3153">
        <f>YEAR(Table1[[#This Row],[Date]])</f>
        <v>2023</v>
      </c>
      <c r="J3153" t="str">
        <f>"Q" &amp; ROUNDUP(MONTH(Table1[[#This Row],[Date]])/3, 0) &amp; "'" &amp; RIGHT(YEAR(Table1[[#This Row],[Date]]), 2)</f>
        <v>Q2'23</v>
      </c>
      <c r="K3153" t="str">
        <f>VLOOKUP(Table1[[#This Row],[Store ID]],Table3[[Store ID]:[City]],4,FALSE)</f>
        <v>Portland</v>
      </c>
      <c r="L3153" t="str">
        <f>VLOOKUP(Table1[[#This Row],[Product Code]],Table4[[Product Code]:[Brand]],5,FALSE)</f>
        <v>HP</v>
      </c>
      <c r="M3153" t="str">
        <f>VLOOKUP(Table1[[#This Row],[Product Code]],Table4[[Product Code]:[Product Category]],3,FALSE)</f>
        <v>Smart Gadgets</v>
      </c>
      <c r="N3153" t="str">
        <f>_xlfn.XLOOKUP(Table1[[#This Row],[Product Code]],Table4[Product Code],Table4[Subcategory])</f>
        <v>Smart Speakers</v>
      </c>
    </row>
    <row r="3154" spans="2:14" x14ac:dyDescent="0.3">
      <c r="B3154" s="26" t="s">
        <v>14</v>
      </c>
      <c r="C3154" s="26" t="str">
        <f>IF(_xlfn.XLOOKUP(TRIM(Table1[[#This Row],[Store ID]]), 'Stores Details'!B3156:B3175, 'Stores Details'!G3156:G3175, "") = "Inactive", "Yes", "No")</f>
        <v>No</v>
      </c>
      <c r="D3154" s="14" t="s">
        <v>44</v>
      </c>
      <c r="E3154" s="51">
        <v>45491</v>
      </c>
      <c r="F3154" s="14">
        <v>2</v>
      </c>
      <c r="G3154" s="17">
        <v>1894.1</v>
      </c>
      <c r="H3154" s="27">
        <v>1334.76</v>
      </c>
      <c r="I3154">
        <f>YEAR(Table1[[#This Row],[Date]])</f>
        <v>2024</v>
      </c>
      <c r="J3154" t="str">
        <f>"Q" &amp; ROUNDUP(MONTH(Table1[[#This Row],[Date]])/3, 0) &amp; "'" &amp; RIGHT(YEAR(Table1[[#This Row],[Date]]), 2)</f>
        <v>Q3'24</v>
      </c>
      <c r="K3154" t="str">
        <f>VLOOKUP(Table1[[#This Row],[Store ID]],Table3[[Store ID]:[City]],4,FALSE)</f>
        <v>Los Angeles</v>
      </c>
      <c r="L3154" t="str">
        <f>VLOOKUP(Table1[[#This Row],[Product Code]],Table4[[Product Code]:[Brand]],5,FALSE)</f>
        <v>Bose</v>
      </c>
      <c r="M3154" t="str">
        <f>VLOOKUP(Table1[[#This Row],[Product Code]],Table4[[Product Code]:[Product Category]],3,FALSE)</f>
        <v>Accessories</v>
      </c>
      <c r="N3154" t="str">
        <f>_xlfn.XLOOKUP(Table1[[#This Row],[Product Code]],Table4[Product Code],Table4[Subcategory])</f>
        <v>Keyboards</v>
      </c>
    </row>
    <row r="3155" spans="2:14" x14ac:dyDescent="0.3">
      <c r="B3155" s="26" t="s">
        <v>26</v>
      </c>
      <c r="C3155" s="26" t="str">
        <f>IF(_xlfn.XLOOKUP(TRIM(Table1[[#This Row],[Store ID]]), 'Stores Details'!B3157:B3176, 'Stores Details'!G3157:G3176, "") = "Inactive", "Yes", "No")</f>
        <v>No</v>
      </c>
      <c r="D3155" s="14" t="s">
        <v>34</v>
      </c>
      <c r="E3155" s="51">
        <v>45341</v>
      </c>
      <c r="F3155" s="14">
        <v>19</v>
      </c>
      <c r="G3155" s="17">
        <v>6139.8499999999995</v>
      </c>
      <c r="H3155" s="27">
        <v>3797.34</v>
      </c>
      <c r="I3155">
        <f>YEAR(Table1[[#This Row],[Date]])</f>
        <v>2024</v>
      </c>
      <c r="J3155" t="str">
        <f>"Q" &amp; ROUNDUP(MONTH(Table1[[#This Row],[Date]])/3, 0) &amp; "'" &amp; RIGHT(YEAR(Table1[[#This Row],[Date]]), 2)</f>
        <v>Q1'24</v>
      </c>
      <c r="K3155" t="str">
        <f>VLOOKUP(Table1[[#This Row],[Store ID]],Table3[[Store ID]:[City]],4,FALSE)</f>
        <v>Philadelphia</v>
      </c>
      <c r="L3155" t="str">
        <f>VLOOKUP(Table1[[#This Row],[Product Code]],Table4[[Product Code]:[Brand]],5,FALSE)</f>
        <v>Samsung</v>
      </c>
      <c r="M3155" t="str">
        <f>VLOOKUP(Table1[[#This Row],[Product Code]],Table4[[Product Code]:[Product Category]],3,FALSE)</f>
        <v>Gaming Consoles</v>
      </c>
      <c r="N3155" t="str">
        <f>_xlfn.XLOOKUP(Table1[[#This Row],[Product Code]],Table4[Product Code],Table4[Subcategory])</f>
        <v>Game Consoles</v>
      </c>
    </row>
    <row r="3156" spans="2:14" x14ac:dyDescent="0.3">
      <c r="B3156" s="26" t="s">
        <v>22</v>
      </c>
      <c r="C3156" s="26" t="str">
        <f>IF(_xlfn.XLOOKUP(TRIM(Table1[[#This Row],[Store ID]]), 'Stores Details'!B3158:B3177, 'Stores Details'!G3158:G3177, "") = "Inactive", "Yes", "No")</f>
        <v>No</v>
      </c>
      <c r="D3156" s="14" t="s">
        <v>31</v>
      </c>
      <c r="E3156" s="51">
        <v>45375</v>
      </c>
      <c r="F3156" s="14">
        <v>30</v>
      </c>
      <c r="G3156" s="17">
        <v>18216.900000000001</v>
      </c>
      <c r="H3156" s="27">
        <v>11170.199999999999</v>
      </c>
      <c r="I3156">
        <f>YEAR(Table1[[#This Row],[Date]])</f>
        <v>2024</v>
      </c>
      <c r="J3156" t="str">
        <f>"Q" &amp; ROUNDUP(MONTH(Table1[[#This Row],[Date]])/3, 0) &amp; "'" &amp; RIGHT(YEAR(Table1[[#This Row],[Date]]), 2)</f>
        <v>Q1'24</v>
      </c>
      <c r="K3156" t="str">
        <f>VLOOKUP(Table1[[#This Row],[Store ID]],Table3[[Store ID]:[City]],4,FALSE)</f>
        <v>Detroit</v>
      </c>
      <c r="L3156" t="str">
        <f>VLOOKUP(Table1[[#This Row],[Product Code]],Table4[[Product Code]:[Brand]],5,FALSE)</f>
        <v>VoltEdge</v>
      </c>
      <c r="M3156" t="str">
        <f>VLOOKUP(Table1[[#This Row],[Product Code]],Table4[[Product Code]:[Product Category]],3,FALSE)</f>
        <v>Laptops</v>
      </c>
      <c r="N3156" t="str">
        <f>_xlfn.XLOOKUP(Table1[[#This Row],[Product Code]],Table4[Product Code],Table4[Subcategory])</f>
        <v>Ultrabooks</v>
      </c>
    </row>
    <row r="3157" spans="2:14" x14ac:dyDescent="0.3">
      <c r="B3157" s="26" t="s">
        <v>14</v>
      </c>
      <c r="C3157" s="26" t="str">
        <f>IF(_xlfn.XLOOKUP(TRIM(Table1[[#This Row],[Store ID]]), 'Stores Details'!B3159:B3178, 'Stores Details'!G3159:G3178, "") = "Inactive", "Yes", "No")</f>
        <v>No</v>
      </c>
      <c r="D3157" s="14" t="s">
        <v>46</v>
      </c>
      <c r="E3157" s="51">
        <v>45640</v>
      </c>
      <c r="F3157" s="14">
        <v>32</v>
      </c>
      <c r="G3157" s="17">
        <v>28268.799999999999</v>
      </c>
      <c r="H3157" s="27">
        <v>19343.68</v>
      </c>
      <c r="I3157">
        <f>YEAR(Table1[[#This Row],[Date]])</f>
        <v>2024</v>
      </c>
      <c r="J3157" t="str">
        <f>"Q" &amp; ROUNDUP(MONTH(Table1[[#This Row],[Date]])/3, 0) &amp; "'" &amp; RIGHT(YEAR(Table1[[#This Row],[Date]]), 2)</f>
        <v>Q4'24</v>
      </c>
      <c r="K3157" t="str">
        <f>VLOOKUP(Table1[[#This Row],[Store ID]],Table3[[Store ID]:[City]],4,FALSE)</f>
        <v>Los Angeles</v>
      </c>
      <c r="L3157" t="str">
        <f>VLOOKUP(Table1[[#This Row],[Product Code]],Table4[[Product Code]:[Brand]],5,FALSE)</f>
        <v>Bose</v>
      </c>
      <c r="M3157" t="str">
        <f>VLOOKUP(Table1[[#This Row],[Product Code]],Table4[[Product Code]:[Product Category]],3,FALSE)</f>
        <v>Headphones</v>
      </c>
      <c r="N3157" t="str">
        <f>_xlfn.XLOOKUP(Table1[[#This Row],[Product Code]],Table4[Product Code],Table4[Subcategory])</f>
        <v>Wireless Headphones</v>
      </c>
    </row>
    <row r="3158" spans="2:14" x14ac:dyDescent="0.3">
      <c r="B3158" s="26" t="s">
        <v>19</v>
      </c>
      <c r="C3158" s="26" t="str">
        <f>IF(_xlfn.XLOOKUP(TRIM(Table1[[#This Row],[Store ID]]), 'Stores Details'!B3160:B3179, 'Stores Details'!G3160:G3179, "") = "Inactive", "Yes", "No")</f>
        <v>No</v>
      </c>
      <c r="D3158" s="14" t="s">
        <v>46</v>
      </c>
      <c r="E3158" s="51">
        <v>45434</v>
      </c>
      <c r="F3158" s="14">
        <v>15</v>
      </c>
      <c r="G3158" s="17">
        <v>13251</v>
      </c>
      <c r="H3158" s="27">
        <v>9067.35</v>
      </c>
      <c r="I3158">
        <f>YEAR(Table1[[#This Row],[Date]])</f>
        <v>2024</v>
      </c>
      <c r="J3158" t="str">
        <f>"Q" &amp; ROUNDUP(MONTH(Table1[[#This Row],[Date]])/3, 0) &amp; "'" &amp; RIGHT(YEAR(Table1[[#This Row],[Date]]), 2)</f>
        <v>Q2'24</v>
      </c>
      <c r="K3158" t="str">
        <f>VLOOKUP(Table1[[#This Row],[Store ID]],Table3[[Store ID]:[City]],4,FALSE)</f>
        <v>Honolulu</v>
      </c>
      <c r="L3158" t="str">
        <f>VLOOKUP(Table1[[#This Row],[Product Code]],Table4[[Product Code]:[Brand]],5,FALSE)</f>
        <v>Bose</v>
      </c>
      <c r="M3158" t="str">
        <f>VLOOKUP(Table1[[#This Row],[Product Code]],Table4[[Product Code]:[Product Category]],3,FALSE)</f>
        <v>Headphones</v>
      </c>
      <c r="N3158" t="str">
        <f>_xlfn.XLOOKUP(Table1[[#This Row],[Product Code]],Table4[Product Code],Table4[Subcategory])</f>
        <v>Wireless Headphones</v>
      </c>
    </row>
    <row r="3159" spans="2:14" x14ac:dyDescent="0.3">
      <c r="B3159" s="26" t="s">
        <v>14</v>
      </c>
      <c r="C3159" s="26" t="str">
        <f>IF(_xlfn.XLOOKUP(TRIM(Table1[[#This Row],[Store ID]]), 'Stores Details'!B3161:B3180, 'Stores Details'!G3161:G3180, "") = "Inactive", "Yes", "No")</f>
        <v>No</v>
      </c>
      <c r="D3159" s="14" t="s">
        <v>41</v>
      </c>
      <c r="E3159" s="51">
        <v>45521</v>
      </c>
      <c r="F3159" s="14">
        <v>17</v>
      </c>
      <c r="G3159" s="17">
        <v>8171.9</v>
      </c>
      <c r="H3159" s="27">
        <v>5132.9799999999996</v>
      </c>
      <c r="I3159">
        <f>YEAR(Table1[[#This Row],[Date]])</f>
        <v>2024</v>
      </c>
      <c r="J3159" t="str">
        <f>"Q" &amp; ROUNDUP(MONTH(Table1[[#This Row],[Date]])/3, 0) &amp; "'" &amp; RIGHT(YEAR(Table1[[#This Row],[Date]]), 2)</f>
        <v>Q3'24</v>
      </c>
      <c r="K3159" t="str">
        <f>VLOOKUP(Table1[[#This Row],[Store ID]],Table3[[Store ID]:[City]],4,FALSE)</f>
        <v>Los Angeles</v>
      </c>
      <c r="L3159" t="str">
        <f>VLOOKUP(Table1[[#This Row],[Product Code]],Table4[[Product Code]:[Brand]],5,FALSE)</f>
        <v>VoltEdge</v>
      </c>
      <c r="M3159" t="str">
        <f>VLOOKUP(Table1[[#This Row],[Product Code]],Table4[[Product Code]:[Product Category]],3,FALSE)</f>
        <v>Laptops</v>
      </c>
      <c r="N3159" t="str">
        <f>_xlfn.XLOOKUP(Table1[[#This Row],[Product Code]],Table4[Product Code],Table4[Subcategory])</f>
        <v>Gaming Laptops</v>
      </c>
    </row>
    <row r="3160" spans="2:14" x14ac:dyDescent="0.3">
      <c r="B3160" s="26" t="s">
        <v>29</v>
      </c>
      <c r="C3160" s="26" t="str">
        <f>IF(_xlfn.XLOOKUP(TRIM(Table1[[#This Row],[Store ID]]), 'Stores Details'!B3162:B3181, 'Stores Details'!G3162:G3181, "") = "Inactive", "Yes", "No")</f>
        <v>No</v>
      </c>
      <c r="D3160" s="14" t="s">
        <v>56</v>
      </c>
      <c r="E3160" s="51">
        <v>45095</v>
      </c>
      <c r="F3160" s="14">
        <v>8</v>
      </c>
      <c r="G3160" s="17">
        <v>3060.64</v>
      </c>
      <c r="H3160" s="27">
        <v>2418.64</v>
      </c>
      <c r="I3160">
        <f>YEAR(Table1[[#This Row],[Date]])</f>
        <v>2023</v>
      </c>
      <c r="J3160" t="str">
        <f>"Q" &amp; ROUNDUP(MONTH(Table1[[#This Row],[Date]])/3, 0) &amp; "'" &amp; RIGHT(YEAR(Table1[[#This Row],[Date]]), 2)</f>
        <v>Q2'23</v>
      </c>
      <c r="K3160" t="str">
        <f>VLOOKUP(Table1[[#This Row],[Store ID]],Table3[[Store ID]:[City]],4,FALSE)</f>
        <v>Kansas City</v>
      </c>
      <c r="L3160" t="str">
        <f>VLOOKUP(Table1[[#This Row],[Product Code]],Table4[[Product Code]:[Brand]],5,FALSE)</f>
        <v>Samsung</v>
      </c>
      <c r="M3160" t="str">
        <f>VLOOKUP(Table1[[#This Row],[Product Code]],Table4[[Product Code]:[Product Category]],3,FALSE)</f>
        <v>Gaming Consoles</v>
      </c>
      <c r="N3160" t="str">
        <f>_xlfn.XLOOKUP(Table1[[#This Row],[Product Code]],Table4[Product Code],Table4[Subcategory])</f>
        <v>VR Headsets</v>
      </c>
    </row>
    <row r="3161" spans="2:14" x14ac:dyDescent="0.3">
      <c r="B3161" s="26" t="s">
        <v>26</v>
      </c>
      <c r="C3161" s="26" t="str">
        <f>IF(_xlfn.XLOOKUP(TRIM(Table1[[#This Row],[Store ID]]), 'Stores Details'!B3163:B3182, 'Stores Details'!G3163:G3182, "") = "Inactive", "Yes", "No")</f>
        <v>No</v>
      </c>
      <c r="D3161" s="14" t="s">
        <v>58</v>
      </c>
      <c r="E3161" s="51">
        <v>45464</v>
      </c>
      <c r="F3161" s="14">
        <v>22</v>
      </c>
      <c r="G3161" s="17">
        <v>19317.54</v>
      </c>
      <c r="H3161" s="27">
        <v>13309.34</v>
      </c>
      <c r="I3161">
        <f>YEAR(Table1[[#This Row],[Date]])</f>
        <v>2024</v>
      </c>
      <c r="J3161" t="str">
        <f>"Q" &amp; ROUNDUP(MONTH(Table1[[#This Row],[Date]])/3, 0) &amp; "'" &amp; RIGHT(YEAR(Table1[[#This Row],[Date]]), 2)</f>
        <v>Q2'24</v>
      </c>
      <c r="K3161" t="str">
        <f>VLOOKUP(Table1[[#This Row],[Store ID]],Table3[[Store ID]:[City]],4,FALSE)</f>
        <v>Philadelphia</v>
      </c>
      <c r="L3161" t="str">
        <f>VLOOKUP(Table1[[#This Row],[Product Code]],Table4[[Product Code]:[Brand]],5,FALSE)</f>
        <v>Sony</v>
      </c>
      <c r="M3161" t="str">
        <f>VLOOKUP(Table1[[#This Row],[Product Code]],Table4[[Product Code]:[Product Category]],3,FALSE)</f>
        <v>Accessories</v>
      </c>
      <c r="N3161" t="str">
        <f>_xlfn.XLOOKUP(Table1[[#This Row],[Product Code]],Table4[Product Code],Table4[Subcategory])</f>
        <v>Chargers</v>
      </c>
    </row>
    <row r="3162" spans="2:14" x14ac:dyDescent="0.3">
      <c r="B3162" s="26" t="s">
        <v>26</v>
      </c>
      <c r="C3162" s="26" t="str">
        <f>IF(_xlfn.XLOOKUP(TRIM(Table1[[#This Row],[Store ID]]), 'Stores Details'!B3164:B3183, 'Stores Details'!G3164:G3183, "") = "Inactive", "Yes", "No")</f>
        <v>No</v>
      </c>
      <c r="D3162" s="14" t="s">
        <v>42</v>
      </c>
      <c r="E3162" s="51">
        <v>45457</v>
      </c>
      <c r="F3162" s="14">
        <v>5</v>
      </c>
      <c r="G3162" s="17">
        <v>6378.0499999999993</v>
      </c>
      <c r="H3162" s="27">
        <v>3976.95</v>
      </c>
      <c r="I3162">
        <f>YEAR(Table1[[#This Row],[Date]])</f>
        <v>2024</v>
      </c>
      <c r="J3162" t="str">
        <f>"Q" &amp; ROUNDUP(MONTH(Table1[[#This Row],[Date]])/3, 0) &amp; "'" &amp; RIGHT(YEAR(Table1[[#This Row],[Date]]), 2)</f>
        <v>Q2'24</v>
      </c>
      <c r="K3162" t="str">
        <f>VLOOKUP(Table1[[#This Row],[Store ID]],Table3[[Store ID]:[City]],4,FALSE)</f>
        <v>Philadelphia</v>
      </c>
      <c r="L3162" t="str">
        <f>VLOOKUP(Table1[[#This Row],[Product Code]],Table4[[Product Code]:[Brand]],5,FALSE)</f>
        <v>Dell</v>
      </c>
      <c r="M3162" t="str">
        <f>VLOOKUP(Table1[[#This Row],[Product Code]],Table4[[Product Code]:[Product Category]],3,FALSE)</f>
        <v>Headphones</v>
      </c>
      <c r="N3162" t="str">
        <f>_xlfn.XLOOKUP(Table1[[#This Row],[Product Code]],Table4[Product Code],Table4[Subcategory])</f>
        <v>Wired Headphones</v>
      </c>
    </row>
    <row r="3163" spans="2:14" x14ac:dyDescent="0.3">
      <c r="B3163" s="26" t="s">
        <v>22</v>
      </c>
      <c r="C3163" s="26" t="str">
        <f>IF(_xlfn.XLOOKUP(TRIM(Table1[[#This Row],[Store ID]]), 'Stores Details'!B3165:B3184, 'Stores Details'!G3165:G3184, "") = "Inactive", "Yes", "No")</f>
        <v>No</v>
      </c>
      <c r="D3163" s="14" t="s">
        <v>38</v>
      </c>
      <c r="E3163" s="51">
        <v>45615</v>
      </c>
      <c r="F3163" s="14">
        <v>40</v>
      </c>
      <c r="G3163" s="17">
        <v>46825.600000000006</v>
      </c>
      <c r="H3163" s="27">
        <v>37406.799999999996</v>
      </c>
      <c r="I3163">
        <f>YEAR(Table1[[#This Row],[Date]])</f>
        <v>2024</v>
      </c>
      <c r="J3163" t="str">
        <f>"Q" &amp; ROUNDUP(MONTH(Table1[[#This Row],[Date]])/3, 0) &amp; "'" &amp; RIGHT(YEAR(Table1[[#This Row],[Date]]), 2)</f>
        <v>Q4'24</v>
      </c>
      <c r="K3163" t="str">
        <f>VLOOKUP(Table1[[#This Row],[Store ID]],Table3[[Store ID]:[City]],4,FALSE)</f>
        <v>Detroit</v>
      </c>
      <c r="L3163" t="str">
        <f>VLOOKUP(Table1[[#This Row],[Product Code]],Table4[[Product Code]:[Brand]],5,FALSE)</f>
        <v>HP</v>
      </c>
      <c r="M3163" t="str">
        <f>VLOOKUP(Table1[[#This Row],[Product Code]],Table4[[Product Code]:[Product Category]],3,FALSE)</f>
        <v>Gaming Consoles</v>
      </c>
      <c r="N3163" t="str">
        <f>_xlfn.XLOOKUP(Table1[[#This Row],[Product Code]],Table4[Product Code],Table4[Subcategory])</f>
        <v>Game Consoles</v>
      </c>
    </row>
    <row r="3164" spans="2:14" x14ac:dyDescent="0.3">
      <c r="B3164" s="26" t="s">
        <v>28</v>
      </c>
      <c r="C3164" s="26" t="str">
        <f>IF(_xlfn.XLOOKUP(TRIM(Table1[[#This Row],[Store ID]]), 'Stores Details'!B3166:B3185, 'Stores Details'!G3166:G3185, "") = "Inactive", "Yes", "No")</f>
        <v>No</v>
      </c>
      <c r="D3164" s="14" t="s">
        <v>37</v>
      </c>
      <c r="E3164" s="51">
        <v>45540</v>
      </c>
      <c r="F3164" s="14">
        <v>14</v>
      </c>
      <c r="G3164" s="17">
        <v>20600.440000000002</v>
      </c>
      <c r="H3164" s="27">
        <v>13939.1</v>
      </c>
      <c r="I3164">
        <f>YEAR(Table1[[#This Row],[Date]])</f>
        <v>2024</v>
      </c>
      <c r="J3164" t="str">
        <f>"Q" &amp; ROUNDUP(MONTH(Table1[[#This Row],[Date]])/3, 0) &amp; "'" &amp; RIGHT(YEAR(Table1[[#This Row],[Date]]), 2)</f>
        <v>Q3'24</v>
      </c>
      <c r="K3164" t="str">
        <f>VLOOKUP(Table1[[#This Row],[Store ID]],Table3[[Store ID]:[City]],4,FALSE)</f>
        <v>Portland</v>
      </c>
      <c r="L3164" t="str">
        <f>VLOOKUP(Table1[[#This Row],[Product Code]],Table4[[Product Code]:[Brand]],5,FALSE)</f>
        <v>VoltEdge</v>
      </c>
      <c r="M3164" t="str">
        <f>VLOOKUP(Table1[[#This Row],[Product Code]],Table4[[Product Code]:[Product Category]],3,FALSE)</f>
        <v>Smart Gadgets</v>
      </c>
      <c r="N3164" t="str">
        <f>_xlfn.XLOOKUP(Table1[[#This Row],[Product Code]],Table4[Product Code],Table4[Subcategory])</f>
        <v>Fitness Bands</v>
      </c>
    </row>
    <row r="3165" spans="2:14" x14ac:dyDescent="0.3">
      <c r="B3165" s="26" t="s">
        <v>17</v>
      </c>
      <c r="C3165" s="26" t="str">
        <f>IF(_xlfn.XLOOKUP(TRIM(Table1[[#This Row],[Store ID]]), 'Stores Details'!B3167:B3186, 'Stores Details'!G3167:G3186, "") = "Inactive", "Yes", "No")</f>
        <v>No</v>
      </c>
      <c r="D3165" s="14" t="s">
        <v>40</v>
      </c>
      <c r="E3165" s="51">
        <v>45491</v>
      </c>
      <c r="F3165" s="14">
        <v>16</v>
      </c>
      <c r="G3165" s="17">
        <v>21660.639999999999</v>
      </c>
      <c r="H3165" s="27">
        <v>15591.36</v>
      </c>
      <c r="I3165">
        <f>YEAR(Table1[[#This Row],[Date]])</f>
        <v>2024</v>
      </c>
      <c r="J3165" t="str">
        <f>"Q" &amp; ROUNDUP(MONTH(Table1[[#This Row],[Date]])/3, 0) &amp; "'" &amp; RIGHT(YEAR(Table1[[#This Row],[Date]]), 2)</f>
        <v>Q3'24</v>
      </c>
      <c r="K3165" t="str">
        <f>VLOOKUP(Table1[[#This Row],[Store ID]],Table3[[Store ID]:[City]],4,FALSE)</f>
        <v>Richmond</v>
      </c>
      <c r="L3165" t="str">
        <f>VLOOKUP(Table1[[#This Row],[Product Code]],Table4[[Product Code]:[Brand]],5,FALSE)</f>
        <v>HP</v>
      </c>
      <c r="M3165" t="str">
        <f>VLOOKUP(Table1[[#This Row],[Product Code]],Table4[[Product Code]:[Product Category]],3,FALSE)</f>
        <v>Gaming Consoles</v>
      </c>
      <c r="N3165" t="str">
        <f>_xlfn.XLOOKUP(Table1[[#This Row],[Product Code]],Table4[Product Code],Table4[Subcategory])</f>
        <v>Game Consoles</v>
      </c>
    </row>
    <row r="3166" spans="2:14" x14ac:dyDescent="0.3">
      <c r="B3166" s="26" t="s">
        <v>19</v>
      </c>
      <c r="C3166" s="26" t="str">
        <f>IF(_xlfn.XLOOKUP(TRIM(Table1[[#This Row],[Store ID]]), 'Stores Details'!B3168:B3187, 'Stores Details'!G3168:G3187, "") = "Inactive", "Yes", "No")</f>
        <v>No</v>
      </c>
      <c r="D3166" s="14" t="s">
        <v>71</v>
      </c>
      <c r="E3166" s="51">
        <v>45226</v>
      </c>
      <c r="F3166" s="14">
        <v>30</v>
      </c>
      <c r="G3166" s="17">
        <v>7778.0999999999995</v>
      </c>
      <c r="H3166" s="27">
        <v>5084.1000000000004</v>
      </c>
      <c r="I3166">
        <f>YEAR(Table1[[#This Row],[Date]])</f>
        <v>2023</v>
      </c>
      <c r="J3166" t="str">
        <f>"Q" &amp; ROUNDUP(MONTH(Table1[[#This Row],[Date]])/3, 0) &amp; "'" &amp; RIGHT(YEAR(Table1[[#This Row],[Date]]), 2)</f>
        <v>Q4'23</v>
      </c>
      <c r="K3166" t="str">
        <f>VLOOKUP(Table1[[#This Row],[Store ID]],Table3[[Store ID]:[City]],4,FALSE)</f>
        <v>Honolulu</v>
      </c>
      <c r="L3166" t="str">
        <f>VLOOKUP(Table1[[#This Row],[Product Code]],Table4[[Product Code]:[Brand]],5,FALSE)</f>
        <v>HP</v>
      </c>
      <c r="M3166" t="str">
        <f>VLOOKUP(Table1[[#This Row],[Product Code]],Table4[[Product Code]:[Product Category]],3,FALSE)</f>
        <v>Smart Gadgets</v>
      </c>
      <c r="N3166" t="str">
        <f>_xlfn.XLOOKUP(Table1[[#This Row],[Product Code]],Table4[Product Code],Table4[Subcategory])</f>
        <v>Smart Speakers</v>
      </c>
    </row>
    <row r="3167" spans="2:14" x14ac:dyDescent="0.3">
      <c r="B3167" s="26" t="s">
        <v>14</v>
      </c>
      <c r="C3167" s="26" t="str">
        <f>IF(_xlfn.XLOOKUP(TRIM(Table1[[#This Row],[Store ID]]), 'Stores Details'!B3169:B3188, 'Stores Details'!G3169:G3188, "") = "Inactive", "Yes", "No")</f>
        <v>No</v>
      </c>
      <c r="D3167" s="14" t="s">
        <v>57</v>
      </c>
      <c r="E3167" s="51">
        <v>45132</v>
      </c>
      <c r="F3167" s="14">
        <v>10</v>
      </c>
      <c r="G3167" s="17">
        <v>8834.9</v>
      </c>
      <c r="H3167" s="27">
        <v>6160.9000000000005</v>
      </c>
      <c r="I3167">
        <f>YEAR(Table1[[#This Row],[Date]])</f>
        <v>2023</v>
      </c>
      <c r="J3167" t="str">
        <f>"Q" &amp; ROUNDUP(MONTH(Table1[[#This Row],[Date]])/3, 0) &amp; "'" &amp; RIGHT(YEAR(Table1[[#This Row],[Date]]), 2)</f>
        <v>Q3'23</v>
      </c>
      <c r="K3167" t="str">
        <f>VLOOKUP(Table1[[#This Row],[Store ID]],Table3[[Store ID]:[City]],4,FALSE)</f>
        <v>Los Angeles</v>
      </c>
      <c r="L3167" t="str">
        <f>VLOOKUP(Table1[[#This Row],[Product Code]],Table4[[Product Code]:[Brand]],5,FALSE)</f>
        <v>Bose</v>
      </c>
      <c r="M3167" t="str">
        <f>VLOOKUP(Table1[[#This Row],[Product Code]],Table4[[Product Code]:[Product Category]],3,FALSE)</f>
        <v>Headphones</v>
      </c>
      <c r="N3167" t="str">
        <f>_xlfn.XLOOKUP(Table1[[#This Row],[Product Code]],Table4[Product Code],Table4[Subcategory])</f>
        <v>Noise-Canceling Over-Ear</v>
      </c>
    </row>
    <row r="3168" spans="2:14" x14ac:dyDescent="0.3">
      <c r="B3168" s="26" t="s">
        <v>23</v>
      </c>
      <c r="C3168" s="26" t="str">
        <f>IF(_xlfn.XLOOKUP(TRIM(Table1[[#This Row],[Store ID]]), 'Stores Details'!B3170:B3189, 'Stores Details'!G3170:G3189, "") = "Inactive", "Yes", "No")</f>
        <v>No</v>
      </c>
      <c r="D3168" s="14" t="s">
        <v>74</v>
      </c>
      <c r="E3168" s="51">
        <v>45237</v>
      </c>
      <c r="F3168" s="14">
        <v>27</v>
      </c>
      <c r="G3168" s="17">
        <v>30539.969999999998</v>
      </c>
      <c r="H3168" s="27">
        <v>25351.65</v>
      </c>
      <c r="I3168">
        <f>YEAR(Table1[[#This Row],[Date]])</f>
        <v>2023</v>
      </c>
      <c r="J3168" t="str">
        <f>"Q" &amp; ROUNDUP(MONTH(Table1[[#This Row],[Date]])/3, 0) &amp; "'" &amp; RIGHT(YEAR(Table1[[#This Row],[Date]]), 2)</f>
        <v>Q4'23</v>
      </c>
      <c r="K3168" t="str">
        <f>VLOOKUP(Table1[[#This Row],[Store ID]],Table3[[Store ID]:[City]],4,FALSE)</f>
        <v>San Francisco</v>
      </c>
      <c r="L3168" t="str">
        <f>VLOOKUP(Table1[[#This Row],[Product Code]],Table4[[Product Code]:[Brand]],5,FALSE)</f>
        <v>VoltEdge</v>
      </c>
      <c r="M3168" t="str">
        <f>VLOOKUP(Table1[[#This Row],[Product Code]],Table4[[Product Code]:[Product Category]],3,FALSE)</f>
        <v>Gaming Consoles</v>
      </c>
      <c r="N3168" t="str">
        <f>_xlfn.XLOOKUP(Table1[[#This Row],[Product Code]],Table4[Product Code],Table4[Subcategory])</f>
        <v>Gaming Headsets</v>
      </c>
    </row>
    <row r="3169" spans="2:14" x14ac:dyDescent="0.3">
      <c r="B3169" s="26" t="s">
        <v>20</v>
      </c>
      <c r="C3169" s="26" t="str">
        <f>IF(_xlfn.XLOOKUP(TRIM(Table1[[#This Row],[Store ID]]), 'Stores Details'!B3171:B3190, 'Stores Details'!G3171:G3190, "") = "Inactive", "Yes", "No")</f>
        <v>No</v>
      </c>
      <c r="D3169" s="14" t="s">
        <v>34</v>
      </c>
      <c r="E3169" s="51">
        <v>45410</v>
      </c>
      <c r="F3169" s="14">
        <v>9</v>
      </c>
      <c r="G3169" s="17">
        <v>2908.35</v>
      </c>
      <c r="H3169" s="27">
        <v>1798.7400000000002</v>
      </c>
      <c r="I3169">
        <f>YEAR(Table1[[#This Row],[Date]])</f>
        <v>2024</v>
      </c>
      <c r="J3169" t="str">
        <f>"Q" &amp; ROUNDUP(MONTH(Table1[[#This Row],[Date]])/3, 0) &amp; "'" &amp; RIGHT(YEAR(Table1[[#This Row],[Date]]), 2)</f>
        <v>Q2'24</v>
      </c>
      <c r="K3169" t="str">
        <f>VLOOKUP(Table1[[#This Row],[Store ID]],Table3[[Store ID]:[City]],4,FALSE)</f>
        <v>Denver</v>
      </c>
      <c r="L3169" t="str">
        <f>VLOOKUP(Table1[[#This Row],[Product Code]],Table4[[Product Code]:[Brand]],5,FALSE)</f>
        <v>Samsung</v>
      </c>
      <c r="M3169" t="str">
        <f>VLOOKUP(Table1[[#This Row],[Product Code]],Table4[[Product Code]:[Product Category]],3,FALSE)</f>
        <v>Gaming Consoles</v>
      </c>
      <c r="N3169" t="str">
        <f>_xlfn.XLOOKUP(Table1[[#This Row],[Product Code]],Table4[Product Code],Table4[Subcategory])</f>
        <v>Game Consoles</v>
      </c>
    </row>
    <row r="3170" spans="2:14" x14ac:dyDescent="0.3">
      <c r="B3170" s="26" t="s">
        <v>14</v>
      </c>
      <c r="C3170" s="26" t="str">
        <f>IF(_xlfn.XLOOKUP(TRIM(Table1[[#This Row],[Store ID]]), 'Stores Details'!B3172:B3191, 'Stores Details'!G3172:G3191, "") = "Inactive", "Yes", "No")</f>
        <v>No</v>
      </c>
      <c r="D3170" s="14" t="s">
        <v>52</v>
      </c>
      <c r="E3170" s="51">
        <v>45263</v>
      </c>
      <c r="F3170" s="14">
        <v>41</v>
      </c>
      <c r="G3170" s="17">
        <v>11054.42</v>
      </c>
      <c r="H3170" s="27">
        <v>6719.49</v>
      </c>
      <c r="I3170">
        <f>YEAR(Table1[[#This Row],[Date]])</f>
        <v>2023</v>
      </c>
      <c r="J3170" t="str">
        <f>"Q" &amp; ROUNDUP(MONTH(Table1[[#This Row],[Date]])/3, 0) &amp; "'" &amp; RIGHT(YEAR(Table1[[#This Row],[Date]]), 2)</f>
        <v>Q4'23</v>
      </c>
      <c r="K3170" t="str">
        <f>VLOOKUP(Table1[[#This Row],[Store ID]],Table3[[Store ID]:[City]],4,FALSE)</f>
        <v>Los Angeles</v>
      </c>
      <c r="L3170" t="str">
        <f>VLOOKUP(Table1[[#This Row],[Product Code]],Table4[[Product Code]:[Brand]],5,FALSE)</f>
        <v>ASUS</v>
      </c>
      <c r="M3170" t="str">
        <f>VLOOKUP(Table1[[#This Row],[Product Code]],Table4[[Product Code]:[Product Category]],3,FALSE)</f>
        <v>Accessories</v>
      </c>
      <c r="N3170" t="str">
        <f>_xlfn.XLOOKUP(Table1[[#This Row],[Product Code]],Table4[Product Code],Table4[Subcategory])</f>
        <v>Chargers</v>
      </c>
    </row>
    <row r="3171" spans="2:14" x14ac:dyDescent="0.3">
      <c r="B3171" s="26" t="s">
        <v>28</v>
      </c>
      <c r="C3171" s="26" t="str">
        <f>IF(_xlfn.XLOOKUP(TRIM(Table1[[#This Row],[Store ID]]), 'Stores Details'!B3173:B3192, 'Stores Details'!G3173:G3192, "") = "Inactive", "Yes", "No")</f>
        <v>No</v>
      </c>
      <c r="D3171" s="14" t="s">
        <v>73</v>
      </c>
      <c r="E3171" s="51">
        <v>45137</v>
      </c>
      <c r="F3171" s="14">
        <v>17</v>
      </c>
      <c r="G3171" s="17">
        <v>14775.72</v>
      </c>
      <c r="H3171" s="27">
        <v>11093.01</v>
      </c>
      <c r="I3171">
        <f>YEAR(Table1[[#This Row],[Date]])</f>
        <v>2023</v>
      </c>
      <c r="J3171" t="str">
        <f>"Q" &amp; ROUNDUP(MONTH(Table1[[#This Row],[Date]])/3, 0) &amp; "'" &amp; RIGHT(YEAR(Table1[[#This Row],[Date]]), 2)</f>
        <v>Q3'23</v>
      </c>
      <c r="K3171" t="str">
        <f>VLOOKUP(Table1[[#This Row],[Store ID]],Table3[[Store ID]:[City]],4,FALSE)</f>
        <v>Portland</v>
      </c>
      <c r="L3171" t="str">
        <f>VLOOKUP(Table1[[#This Row],[Product Code]],Table4[[Product Code]:[Brand]],5,FALSE)</f>
        <v>ASUS</v>
      </c>
      <c r="M3171" t="str">
        <f>VLOOKUP(Table1[[#This Row],[Product Code]],Table4[[Product Code]:[Product Category]],3,FALSE)</f>
        <v>Gaming Consoles</v>
      </c>
      <c r="N3171" t="str">
        <f>_xlfn.XLOOKUP(Table1[[#This Row],[Product Code]],Table4[Product Code],Table4[Subcategory])</f>
        <v>VR Headsets</v>
      </c>
    </row>
    <row r="3172" spans="2:14" x14ac:dyDescent="0.3">
      <c r="B3172" s="26" t="s">
        <v>14</v>
      </c>
      <c r="C3172" s="26" t="str">
        <f>IF(_xlfn.XLOOKUP(TRIM(Table1[[#This Row],[Store ID]]), 'Stores Details'!B3174:B3193, 'Stores Details'!G3174:G3193, "") = "Inactive", "Yes", "No")</f>
        <v>No</v>
      </c>
      <c r="D3172" s="14" t="s">
        <v>48</v>
      </c>
      <c r="E3172" s="51">
        <v>45542</v>
      </c>
      <c r="F3172" s="14">
        <v>11</v>
      </c>
      <c r="G3172" s="17">
        <v>8873.26</v>
      </c>
      <c r="H3172" s="27">
        <v>5291.4400000000005</v>
      </c>
      <c r="I3172">
        <f>YEAR(Table1[[#This Row],[Date]])</f>
        <v>2024</v>
      </c>
      <c r="J3172" t="str">
        <f>"Q" &amp; ROUNDUP(MONTH(Table1[[#This Row],[Date]])/3, 0) &amp; "'" &amp; RIGHT(YEAR(Table1[[#This Row],[Date]]), 2)</f>
        <v>Q3'24</v>
      </c>
      <c r="K3172" t="str">
        <f>VLOOKUP(Table1[[#This Row],[Store ID]],Table3[[Store ID]:[City]],4,FALSE)</f>
        <v>Los Angeles</v>
      </c>
      <c r="L3172" t="str">
        <f>VLOOKUP(Table1[[#This Row],[Product Code]],Table4[[Product Code]:[Brand]],5,FALSE)</f>
        <v>VoltEdge</v>
      </c>
      <c r="M3172" t="str">
        <f>VLOOKUP(Table1[[#This Row],[Product Code]],Table4[[Product Code]:[Product Category]],3,FALSE)</f>
        <v>Gaming Consoles</v>
      </c>
      <c r="N3172" t="str">
        <f>_xlfn.XLOOKUP(Table1[[#This Row],[Product Code]],Table4[Product Code],Table4[Subcategory])</f>
        <v>Game Consoles</v>
      </c>
    </row>
    <row r="3173" spans="2:14" x14ac:dyDescent="0.3">
      <c r="B3173" s="26" t="s">
        <v>29</v>
      </c>
      <c r="C3173" s="26" t="str">
        <f>IF(_xlfn.XLOOKUP(TRIM(Table1[[#This Row],[Store ID]]), 'Stores Details'!B3175:B3194, 'Stores Details'!G3175:G3194, "") = "Inactive", "Yes", "No")</f>
        <v>No</v>
      </c>
      <c r="D3173" s="14" t="s">
        <v>46</v>
      </c>
      <c r="E3173" s="51">
        <v>45343</v>
      </c>
      <c r="F3173" s="14">
        <v>22</v>
      </c>
      <c r="G3173" s="17">
        <v>19434.8</v>
      </c>
      <c r="H3173" s="27">
        <v>13298.78</v>
      </c>
      <c r="I3173">
        <f>YEAR(Table1[[#This Row],[Date]])</f>
        <v>2024</v>
      </c>
      <c r="J3173" t="str">
        <f>"Q" &amp; ROUNDUP(MONTH(Table1[[#This Row],[Date]])/3, 0) &amp; "'" &amp; RIGHT(YEAR(Table1[[#This Row],[Date]]), 2)</f>
        <v>Q1'24</v>
      </c>
      <c r="K3173" t="str">
        <f>VLOOKUP(Table1[[#This Row],[Store ID]],Table3[[Store ID]:[City]],4,FALSE)</f>
        <v>Kansas City</v>
      </c>
      <c r="L3173" t="str">
        <f>VLOOKUP(Table1[[#This Row],[Product Code]],Table4[[Product Code]:[Brand]],5,FALSE)</f>
        <v>Bose</v>
      </c>
      <c r="M3173" t="str">
        <f>VLOOKUP(Table1[[#This Row],[Product Code]],Table4[[Product Code]:[Product Category]],3,FALSE)</f>
        <v>Headphones</v>
      </c>
      <c r="N3173" t="str">
        <f>_xlfn.XLOOKUP(Table1[[#This Row],[Product Code]],Table4[Product Code],Table4[Subcategory])</f>
        <v>Wireless Headphones</v>
      </c>
    </row>
    <row r="3174" spans="2:14" x14ac:dyDescent="0.3">
      <c r="B3174" s="26" t="s">
        <v>19</v>
      </c>
      <c r="C3174" s="26" t="str">
        <f>IF(_xlfn.XLOOKUP(TRIM(Table1[[#This Row],[Store ID]]), 'Stores Details'!B3176:B3195, 'Stores Details'!G3176:G3195, "") = "Inactive", "Yes", "No")</f>
        <v>No</v>
      </c>
      <c r="D3174" s="14" t="s">
        <v>75</v>
      </c>
      <c r="E3174" s="51">
        <v>45088</v>
      </c>
      <c r="F3174" s="14">
        <v>15</v>
      </c>
      <c r="G3174" s="17">
        <v>2445.75</v>
      </c>
      <c r="H3174" s="27">
        <v>1891.65</v>
      </c>
      <c r="I3174">
        <f>YEAR(Table1[[#This Row],[Date]])</f>
        <v>2023</v>
      </c>
      <c r="J3174" t="str">
        <f>"Q" &amp; ROUNDUP(MONTH(Table1[[#This Row],[Date]])/3, 0) &amp; "'" &amp; RIGHT(YEAR(Table1[[#This Row],[Date]]), 2)</f>
        <v>Q2'23</v>
      </c>
      <c r="K3174" t="str">
        <f>VLOOKUP(Table1[[#This Row],[Store ID]],Table3[[Store ID]:[City]],4,FALSE)</f>
        <v>Honolulu</v>
      </c>
      <c r="L3174" t="str">
        <f>VLOOKUP(Table1[[#This Row],[Product Code]],Table4[[Product Code]:[Brand]],5,FALSE)</f>
        <v>VoltEdge</v>
      </c>
      <c r="M3174" t="str">
        <f>VLOOKUP(Table1[[#This Row],[Product Code]],Table4[[Product Code]:[Product Category]],3,FALSE)</f>
        <v>Accessories</v>
      </c>
      <c r="N3174" t="str">
        <f>_xlfn.XLOOKUP(Table1[[#This Row],[Product Code]],Table4[Product Code],Table4[Subcategory])</f>
        <v>Keyboards</v>
      </c>
    </row>
    <row r="3175" spans="2:14" x14ac:dyDescent="0.3">
      <c r="B3175" s="26" t="s">
        <v>17</v>
      </c>
      <c r="C3175" s="26" t="str">
        <f>IF(_xlfn.XLOOKUP(TRIM(Table1[[#This Row],[Store ID]]), 'Stores Details'!B3177:B3196, 'Stores Details'!G3177:G3196, "") = "Inactive", "Yes", "No")</f>
        <v>No</v>
      </c>
      <c r="D3175" s="14" t="s">
        <v>34</v>
      </c>
      <c r="E3175" s="51">
        <v>45519</v>
      </c>
      <c r="F3175" s="14">
        <v>4</v>
      </c>
      <c r="G3175" s="17">
        <v>1292.5999999999999</v>
      </c>
      <c r="H3175" s="27">
        <v>799.44</v>
      </c>
      <c r="I3175">
        <f>YEAR(Table1[[#This Row],[Date]])</f>
        <v>2024</v>
      </c>
      <c r="J3175" t="str">
        <f>"Q" &amp; ROUNDUP(MONTH(Table1[[#This Row],[Date]])/3, 0) &amp; "'" &amp; RIGHT(YEAR(Table1[[#This Row],[Date]]), 2)</f>
        <v>Q3'24</v>
      </c>
      <c r="K3175" t="str">
        <f>VLOOKUP(Table1[[#This Row],[Store ID]],Table3[[Store ID]:[City]],4,FALSE)</f>
        <v>Richmond</v>
      </c>
      <c r="L3175" t="str">
        <f>VLOOKUP(Table1[[#This Row],[Product Code]],Table4[[Product Code]:[Brand]],5,FALSE)</f>
        <v>Samsung</v>
      </c>
      <c r="M3175" t="str">
        <f>VLOOKUP(Table1[[#This Row],[Product Code]],Table4[[Product Code]:[Product Category]],3,FALSE)</f>
        <v>Gaming Consoles</v>
      </c>
      <c r="N3175" t="str">
        <f>_xlfn.XLOOKUP(Table1[[#This Row],[Product Code]],Table4[Product Code],Table4[Subcategory])</f>
        <v>Game Consoles</v>
      </c>
    </row>
    <row r="3176" spans="2:14" x14ac:dyDescent="0.3">
      <c r="B3176" s="26" t="s">
        <v>28</v>
      </c>
      <c r="C3176" s="26" t="str">
        <f>IF(_xlfn.XLOOKUP(TRIM(Table1[[#This Row],[Store ID]]), 'Stores Details'!B3178:B3197, 'Stores Details'!G3178:G3197, "") = "Inactive", "Yes", "No")</f>
        <v>No</v>
      </c>
      <c r="D3176" s="14" t="s">
        <v>61</v>
      </c>
      <c r="E3176" s="51">
        <v>45110</v>
      </c>
      <c r="F3176" s="14">
        <v>6</v>
      </c>
      <c r="G3176" s="17">
        <v>2126.52</v>
      </c>
      <c r="H3176" s="27">
        <v>1518.3600000000001</v>
      </c>
      <c r="I3176">
        <f>YEAR(Table1[[#This Row],[Date]])</f>
        <v>2023</v>
      </c>
      <c r="J3176" t="str">
        <f>"Q" &amp; ROUNDUP(MONTH(Table1[[#This Row],[Date]])/3, 0) &amp; "'" &amp; RIGHT(YEAR(Table1[[#This Row],[Date]]), 2)</f>
        <v>Q3'23</v>
      </c>
      <c r="K3176" t="str">
        <f>VLOOKUP(Table1[[#This Row],[Store ID]],Table3[[Store ID]:[City]],4,FALSE)</f>
        <v>Portland</v>
      </c>
      <c r="L3176" t="str">
        <f>VLOOKUP(Table1[[#This Row],[Product Code]],Table4[[Product Code]:[Brand]],5,FALSE)</f>
        <v>VoltEdge</v>
      </c>
      <c r="M3176" t="str">
        <f>VLOOKUP(Table1[[#This Row],[Product Code]],Table4[[Product Code]:[Product Category]],3,FALSE)</f>
        <v>Headphones</v>
      </c>
      <c r="N3176" t="str">
        <f>_xlfn.XLOOKUP(Table1[[#This Row],[Product Code]],Table4[Product Code],Table4[Subcategory])</f>
        <v>Wired Headphones</v>
      </c>
    </row>
    <row r="3177" spans="2:14" x14ac:dyDescent="0.3">
      <c r="B3177" s="26" t="s">
        <v>14</v>
      </c>
      <c r="C3177" s="26" t="str">
        <f>IF(_xlfn.XLOOKUP(TRIM(Table1[[#This Row],[Store ID]]), 'Stores Details'!B3179:B3198, 'Stores Details'!G3179:G3198, "") = "Inactive", "Yes", "No")</f>
        <v>No</v>
      </c>
      <c r="D3177" s="14" t="s">
        <v>37</v>
      </c>
      <c r="E3177" s="51">
        <v>45508</v>
      </c>
      <c r="F3177" s="14">
        <v>18</v>
      </c>
      <c r="G3177" s="17">
        <v>26486.28</v>
      </c>
      <c r="H3177" s="27">
        <v>17921.7</v>
      </c>
      <c r="I3177">
        <f>YEAR(Table1[[#This Row],[Date]])</f>
        <v>2024</v>
      </c>
      <c r="J3177" t="str">
        <f>"Q" &amp; ROUNDUP(MONTH(Table1[[#This Row],[Date]])/3, 0) &amp; "'" &amp; RIGHT(YEAR(Table1[[#This Row],[Date]]), 2)</f>
        <v>Q3'24</v>
      </c>
      <c r="K3177" t="str">
        <f>VLOOKUP(Table1[[#This Row],[Store ID]],Table3[[Store ID]:[City]],4,FALSE)</f>
        <v>Los Angeles</v>
      </c>
      <c r="L3177" t="str">
        <f>VLOOKUP(Table1[[#This Row],[Product Code]],Table4[[Product Code]:[Brand]],5,FALSE)</f>
        <v>VoltEdge</v>
      </c>
      <c r="M3177" t="str">
        <f>VLOOKUP(Table1[[#This Row],[Product Code]],Table4[[Product Code]:[Product Category]],3,FALSE)</f>
        <v>Smart Gadgets</v>
      </c>
      <c r="N3177" t="str">
        <f>_xlfn.XLOOKUP(Table1[[#This Row],[Product Code]],Table4[Product Code],Table4[Subcategory])</f>
        <v>Fitness Bands</v>
      </c>
    </row>
    <row r="3178" spans="2:14" x14ac:dyDescent="0.3">
      <c r="B3178" s="26" t="s">
        <v>17</v>
      </c>
      <c r="C3178" s="26" t="str">
        <f>IF(_xlfn.XLOOKUP(TRIM(Table1[[#This Row],[Store ID]]), 'Stores Details'!B3180:B3199, 'Stores Details'!G3180:G3199, "") = "Inactive", "Yes", "No")</f>
        <v>No</v>
      </c>
      <c r="D3178" s="14" t="s">
        <v>63</v>
      </c>
      <c r="E3178" s="51">
        <v>45192</v>
      </c>
      <c r="F3178" s="14">
        <v>16</v>
      </c>
      <c r="G3178" s="17">
        <v>5310.08</v>
      </c>
      <c r="H3178" s="27">
        <v>3163.36</v>
      </c>
      <c r="I3178">
        <f>YEAR(Table1[[#This Row],[Date]])</f>
        <v>2023</v>
      </c>
      <c r="J3178" t="str">
        <f>"Q" &amp; ROUNDUP(MONTH(Table1[[#This Row],[Date]])/3, 0) &amp; "'" &amp; RIGHT(YEAR(Table1[[#This Row],[Date]]), 2)</f>
        <v>Q3'23</v>
      </c>
      <c r="K3178" t="str">
        <f>VLOOKUP(Table1[[#This Row],[Store ID]],Table3[[Store ID]:[City]],4,FALSE)</f>
        <v>Richmond</v>
      </c>
      <c r="L3178" t="str">
        <f>VLOOKUP(Table1[[#This Row],[Product Code]],Table4[[Product Code]:[Brand]],5,FALSE)</f>
        <v>Samsung</v>
      </c>
      <c r="M3178" t="str">
        <f>VLOOKUP(Table1[[#This Row],[Product Code]],Table4[[Product Code]:[Product Category]],3,FALSE)</f>
        <v>Laptops</v>
      </c>
      <c r="N3178" t="str">
        <f>_xlfn.XLOOKUP(Table1[[#This Row],[Product Code]],Table4[Product Code],Table4[Subcategory])</f>
        <v>Gaming Laptops</v>
      </c>
    </row>
    <row r="3179" spans="2:14" x14ac:dyDescent="0.3">
      <c r="B3179" s="26" t="s">
        <v>19</v>
      </c>
      <c r="C3179" s="26" t="str">
        <f>IF(_xlfn.XLOOKUP(TRIM(Table1[[#This Row],[Store ID]]), 'Stores Details'!B3181:B3200, 'Stores Details'!G3181:G3200, "") = "Inactive", "Yes", "No")</f>
        <v>No</v>
      </c>
      <c r="D3179" s="14" t="s">
        <v>34</v>
      </c>
      <c r="E3179" s="51">
        <v>45333</v>
      </c>
      <c r="F3179" s="14">
        <v>18</v>
      </c>
      <c r="G3179" s="17">
        <v>5816.7</v>
      </c>
      <c r="H3179" s="27">
        <v>3597.4800000000005</v>
      </c>
      <c r="I3179">
        <f>YEAR(Table1[[#This Row],[Date]])</f>
        <v>2024</v>
      </c>
      <c r="J3179" t="str">
        <f>"Q" &amp; ROUNDUP(MONTH(Table1[[#This Row],[Date]])/3, 0) &amp; "'" &amp; RIGHT(YEAR(Table1[[#This Row],[Date]]), 2)</f>
        <v>Q1'24</v>
      </c>
      <c r="K3179" t="str">
        <f>VLOOKUP(Table1[[#This Row],[Store ID]],Table3[[Store ID]:[City]],4,FALSE)</f>
        <v>Honolulu</v>
      </c>
      <c r="L3179" t="str">
        <f>VLOOKUP(Table1[[#This Row],[Product Code]],Table4[[Product Code]:[Brand]],5,FALSE)</f>
        <v>Samsung</v>
      </c>
      <c r="M3179" t="str">
        <f>VLOOKUP(Table1[[#This Row],[Product Code]],Table4[[Product Code]:[Product Category]],3,FALSE)</f>
        <v>Gaming Consoles</v>
      </c>
      <c r="N3179" t="str">
        <f>_xlfn.XLOOKUP(Table1[[#This Row],[Product Code]],Table4[Product Code],Table4[Subcategory])</f>
        <v>Game Consoles</v>
      </c>
    </row>
    <row r="3180" spans="2:14" x14ac:dyDescent="0.3">
      <c r="B3180" s="26" t="s">
        <v>24</v>
      </c>
      <c r="C3180" s="26" t="str">
        <f>IF(_xlfn.XLOOKUP(TRIM(Table1[[#This Row],[Store ID]]), 'Stores Details'!B3182:B3201, 'Stores Details'!G3182:G3201, "") = "Inactive", "Yes", "No")</f>
        <v>No</v>
      </c>
      <c r="D3180" s="14" t="s">
        <v>42</v>
      </c>
      <c r="E3180" s="51">
        <v>45330</v>
      </c>
      <c r="F3180" s="14">
        <v>18</v>
      </c>
      <c r="G3180" s="17">
        <v>22960.98</v>
      </c>
      <c r="H3180" s="27">
        <v>14317.02</v>
      </c>
      <c r="I3180">
        <f>YEAR(Table1[[#This Row],[Date]])</f>
        <v>2024</v>
      </c>
      <c r="J3180" t="str">
        <f>"Q" &amp; ROUNDUP(MONTH(Table1[[#This Row],[Date]])/3, 0) &amp; "'" &amp; RIGHT(YEAR(Table1[[#This Row],[Date]]), 2)</f>
        <v>Q1'24</v>
      </c>
      <c r="K3180" t="str">
        <f>VLOOKUP(Table1[[#This Row],[Store ID]],Table3[[Store ID]:[City]],4,FALSE)</f>
        <v>Atlanta</v>
      </c>
      <c r="L3180" t="str">
        <f>VLOOKUP(Table1[[#This Row],[Product Code]],Table4[[Product Code]:[Brand]],5,FALSE)</f>
        <v>Dell</v>
      </c>
      <c r="M3180" t="str">
        <f>VLOOKUP(Table1[[#This Row],[Product Code]],Table4[[Product Code]:[Product Category]],3,FALSE)</f>
        <v>Headphones</v>
      </c>
      <c r="N3180" t="str">
        <f>_xlfn.XLOOKUP(Table1[[#This Row],[Product Code]],Table4[Product Code],Table4[Subcategory])</f>
        <v>Wired Headphones</v>
      </c>
    </row>
    <row r="3181" spans="2:14" x14ac:dyDescent="0.3">
      <c r="B3181" s="26" t="s">
        <v>16</v>
      </c>
      <c r="C3181" s="26" t="str">
        <f>IF(_xlfn.XLOOKUP(TRIM(Table1[[#This Row],[Store ID]]), 'Stores Details'!B3183:B3202, 'Stores Details'!G3183:G3202, "") = "Inactive", "Yes", "No")</f>
        <v>No</v>
      </c>
      <c r="D3181" s="14" t="s">
        <v>40</v>
      </c>
      <c r="E3181" s="51">
        <v>45577</v>
      </c>
      <c r="F3181" s="14">
        <v>39</v>
      </c>
      <c r="G3181" s="17">
        <v>52797.81</v>
      </c>
      <c r="H3181" s="27">
        <v>38003.94</v>
      </c>
      <c r="I3181">
        <f>YEAR(Table1[[#This Row],[Date]])</f>
        <v>2024</v>
      </c>
      <c r="J3181" t="str">
        <f>"Q" &amp; ROUNDUP(MONTH(Table1[[#This Row],[Date]])/3, 0) &amp; "'" &amp; RIGHT(YEAR(Table1[[#This Row],[Date]]), 2)</f>
        <v>Q4'24</v>
      </c>
      <c r="K3181" t="str">
        <f>VLOOKUP(Table1[[#This Row],[Store ID]],Table3[[Store ID]:[City]],4,FALSE)</f>
        <v>Chicago</v>
      </c>
      <c r="L3181" t="str">
        <f>VLOOKUP(Table1[[#This Row],[Product Code]],Table4[[Product Code]:[Brand]],5,FALSE)</f>
        <v>HP</v>
      </c>
      <c r="M3181" t="str">
        <f>VLOOKUP(Table1[[#This Row],[Product Code]],Table4[[Product Code]:[Product Category]],3,FALSE)</f>
        <v>Gaming Consoles</v>
      </c>
      <c r="N3181" t="str">
        <f>_xlfn.XLOOKUP(Table1[[#This Row],[Product Code]],Table4[Product Code],Table4[Subcategory])</f>
        <v>Game Consoles</v>
      </c>
    </row>
    <row r="3182" spans="2:14" x14ac:dyDescent="0.3">
      <c r="B3182" s="26" t="s">
        <v>14</v>
      </c>
      <c r="C3182" s="26" t="str">
        <f>IF(_xlfn.XLOOKUP(TRIM(Table1[[#This Row],[Store ID]]), 'Stores Details'!B3184:B3203, 'Stores Details'!G3184:G3203, "") = "Inactive", "Yes", "No")</f>
        <v>No</v>
      </c>
      <c r="D3182" s="14" t="s">
        <v>45</v>
      </c>
      <c r="E3182" s="51">
        <v>45326</v>
      </c>
      <c r="F3182" s="14">
        <v>30</v>
      </c>
      <c r="G3182" s="17">
        <v>20155.5</v>
      </c>
      <c r="H3182" s="27">
        <v>15917.7</v>
      </c>
      <c r="I3182">
        <f>YEAR(Table1[[#This Row],[Date]])</f>
        <v>2024</v>
      </c>
      <c r="J3182" t="str">
        <f>"Q" &amp; ROUNDUP(MONTH(Table1[[#This Row],[Date]])/3, 0) &amp; "'" &amp; RIGHT(YEAR(Table1[[#This Row],[Date]]), 2)</f>
        <v>Q1'24</v>
      </c>
      <c r="K3182" t="str">
        <f>VLOOKUP(Table1[[#This Row],[Store ID]],Table3[[Store ID]:[City]],4,FALSE)</f>
        <v>Los Angeles</v>
      </c>
      <c r="L3182" t="str">
        <f>VLOOKUP(Table1[[#This Row],[Product Code]],Table4[[Product Code]:[Brand]],5,FALSE)</f>
        <v>VoltEdge</v>
      </c>
      <c r="M3182" t="str">
        <f>VLOOKUP(Table1[[#This Row],[Product Code]],Table4[[Product Code]:[Product Category]],3,FALSE)</f>
        <v>Accessories</v>
      </c>
      <c r="N3182" t="str">
        <f>_xlfn.XLOOKUP(Table1[[#This Row],[Product Code]],Table4[Product Code],Table4[Subcategory])</f>
        <v>Chargers</v>
      </c>
    </row>
    <row r="3183" spans="2:14" x14ac:dyDescent="0.3">
      <c r="B3183" s="26" t="s">
        <v>14</v>
      </c>
      <c r="C3183" s="26" t="str">
        <f>IF(_xlfn.XLOOKUP(TRIM(Table1[[#This Row],[Store ID]]), 'Stores Details'!B3185:B3204, 'Stores Details'!G3185:G3204, "") = "Inactive", "Yes", "No")</f>
        <v>No</v>
      </c>
      <c r="D3183" s="14" t="s">
        <v>32</v>
      </c>
      <c r="E3183" s="51">
        <v>45444</v>
      </c>
      <c r="F3183" s="14">
        <v>7</v>
      </c>
      <c r="G3183" s="17">
        <v>1280.8599999999999</v>
      </c>
      <c r="H3183" s="27">
        <v>973.06999999999994</v>
      </c>
      <c r="I3183">
        <f>YEAR(Table1[[#This Row],[Date]])</f>
        <v>2024</v>
      </c>
      <c r="J3183" t="str">
        <f>"Q" &amp; ROUNDUP(MONTH(Table1[[#This Row],[Date]])/3, 0) &amp; "'" &amp; RIGHT(YEAR(Table1[[#This Row],[Date]]), 2)</f>
        <v>Q2'24</v>
      </c>
      <c r="K3183" t="str">
        <f>VLOOKUP(Table1[[#This Row],[Store ID]],Table3[[Store ID]:[City]],4,FALSE)</f>
        <v>Los Angeles</v>
      </c>
      <c r="L3183" t="str">
        <f>VLOOKUP(Table1[[#This Row],[Product Code]],Table4[[Product Code]:[Brand]],5,FALSE)</f>
        <v>Sony</v>
      </c>
      <c r="M3183" t="str">
        <f>VLOOKUP(Table1[[#This Row],[Product Code]],Table4[[Product Code]:[Product Category]],3,FALSE)</f>
        <v>Accessories</v>
      </c>
      <c r="N3183" t="str">
        <f>_xlfn.XLOOKUP(Table1[[#This Row],[Product Code]],Table4[Product Code],Table4[Subcategory])</f>
        <v>Chargers</v>
      </c>
    </row>
    <row r="3184" spans="2:14" x14ac:dyDescent="0.3">
      <c r="B3184" s="26" t="s">
        <v>16</v>
      </c>
      <c r="C3184" s="26" t="str">
        <f>IF(_xlfn.XLOOKUP(TRIM(Table1[[#This Row],[Store ID]]), 'Stores Details'!B3186:B3205, 'Stores Details'!G3186:G3205, "") = "Inactive", "Yes", "No")</f>
        <v>No</v>
      </c>
      <c r="D3184" s="14" t="s">
        <v>52</v>
      </c>
      <c r="E3184" s="51">
        <v>45161</v>
      </c>
      <c r="F3184" s="14">
        <v>15</v>
      </c>
      <c r="G3184" s="17">
        <v>4044.3</v>
      </c>
      <c r="H3184" s="27">
        <v>2458.35</v>
      </c>
      <c r="I3184">
        <f>YEAR(Table1[[#This Row],[Date]])</f>
        <v>2023</v>
      </c>
      <c r="J3184" t="str">
        <f>"Q" &amp; ROUNDUP(MONTH(Table1[[#This Row],[Date]])/3, 0) &amp; "'" &amp; RIGHT(YEAR(Table1[[#This Row],[Date]]), 2)</f>
        <v>Q3'23</v>
      </c>
      <c r="K3184" t="str">
        <f>VLOOKUP(Table1[[#This Row],[Store ID]],Table3[[Store ID]:[City]],4,FALSE)</f>
        <v>Chicago</v>
      </c>
      <c r="L3184" t="str">
        <f>VLOOKUP(Table1[[#This Row],[Product Code]],Table4[[Product Code]:[Brand]],5,FALSE)</f>
        <v>ASUS</v>
      </c>
      <c r="M3184" t="str">
        <f>VLOOKUP(Table1[[#This Row],[Product Code]],Table4[[Product Code]:[Product Category]],3,FALSE)</f>
        <v>Accessories</v>
      </c>
      <c r="N3184" t="str">
        <f>_xlfn.XLOOKUP(Table1[[#This Row],[Product Code]],Table4[Product Code],Table4[Subcategory])</f>
        <v>Chargers</v>
      </c>
    </row>
    <row r="3185" spans="2:14" x14ac:dyDescent="0.3">
      <c r="B3185" s="26" t="s">
        <v>27</v>
      </c>
      <c r="C3185" s="26" t="str">
        <f>IF(_xlfn.XLOOKUP(TRIM(Table1[[#This Row],[Store ID]]), 'Stores Details'!B3187:B3206, 'Stores Details'!G3187:G3206, "") = "Inactive", "Yes", "No")</f>
        <v>No</v>
      </c>
      <c r="D3185" s="14" t="s">
        <v>63</v>
      </c>
      <c r="E3185" s="51">
        <v>44935</v>
      </c>
      <c r="F3185" s="14">
        <v>26</v>
      </c>
      <c r="G3185" s="17">
        <v>8628.8799999999992</v>
      </c>
      <c r="H3185" s="27">
        <v>5140.46</v>
      </c>
      <c r="I3185">
        <f>YEAR(Table1[[#This Row],[Date]])</f>
        <v>2023</v>
      </c>
      <c r="J3185" t="str">
        <f>"Q" &amp; ROUNDUP(MONTH(Table1[[#This Row],[Date]])/3, 0) &amp; "'" &amp; RIGHT(YEAR(Table1[[#This Row],[Date]]), 2)</f>
        <v>Q1'23</v>
      </c>
      <c r="K3185" t="str">
        <f>VLOOKUP(Table1[[#This Row],[Store ID]],Table3[[Store ID]:[City]],4,FALSE)</f>
        <v>New York</v>
      </c>
      <c r="L3185" t="str">
        <f>VLOOKUP(Table1[[#This Row],[Product Code]],Table4[[Product Code]:[Brand]],5,FALSE)</f>
        <v>Samsung</v>
      </c>
      <c r="M3185" t="str">
        <f>VLOOKUP(Table1[[#This Row],[Product Code]],Table4[[Product Code]:[Product Category]],3,FALSE)</f>
        <v>Laptops</v>
      </c>
      <c r="N3185" t="str">
        <f>_xlfn.XLOOKUP(Table1[[#This Row],[Product Code]],Table4[Product Code],Table4[Subcategory])</f>
        <v>Gaming Laptops</v>
      </c>
    </row>
    <row r="3186" spans="2:14" x14ac:dyDescent="0.3">
      <c r="B3186" s="26" t="s">
        <v>30</v>
      </c>
      <c r="C3186" s="26" t="str">
        <f>IF(_xlfn.XLOOKUP(TRIM(Table1[[#This Row],[Store ID]]), 'Stores Details'!B3188:B3207, 'Stores Details'!G3188:G3207, "") = "Inactive", "Yes", "No")</f>
        <v>No</v>
      </c>
      <c r="D3186" s="14" t="s">
        <v>50</v>
      </c>
      <c r="E3186" s="51">
        <v>45233</v>
      </c>
      <c r="F3186" s="14">
        <v>38</v>
      </c>
      <c r="G3186" s="17">
        <v>45520.960000000006</v>
      </c>
      <c r="H3186" s="27">
        <v>33536.9</v>
      </c>
      <c r="I3186">
        <f>YEAR(Table1[[#This Row],[Date]])</f>
        <v>2023</v>
      </c>
      <c r="J3186" t="str">
        <f>"Q" &amp; ROUNDUP(MONTH(Table1[[#This Row],[Date]])/3, 0) &amp; "'" &amp; RIGHT(YEAR(Table1[[#This Row],[Date]]), 2)</f>
        <v>Q4'23</v>
      </c>
      <c r="K3186" t="str">
        <f>VLOOKUP(Table1[[#This Row],[Store ID]],Table3[[Store ID]:[City]],4,FALSE)</f>
        <v>Nashville</v>
      </c>
      <c r="L3186" t="str">
        <f>VLOOKUP(Table1[[#This Row],[Product Code]],Table4[[Product Code]:[Brand]],5,FALSE)</f>
        <v>VoltEdge</v>
      </c>
      <c r="M3186" t="str">
        <f>VLOOKUP(Table1[[#This Row],[Product Code]],Table4[[Product Code]:[Product Category]],3,FALSE)</f>
        <v>Smart Gadgets</v>
      </c>
      <c r="N3186" t="str">
        <f>_xlfn.XLOOKUP(Table1[[#This Row],[Product Code]],Table4[Product Code],Table4[Subcategory])</f>
        <v>Fitness Bands</v>
      </c>
    </row>
    <row r="3187" spans="2:14" x14ac:dyDescent="0.3">
      <c r="B3187" s="26" t="s">
        <v>18</v>
      </c>
      <c r="C3187" s="26" t="str">
        <f>IF(_xlfn.XLOOKUP(TRIM(Table1[[#This Row],[Store ID]]), 'Stores Details'!B3189:B3208, 'Stores Details'!G3189:G3208, "") = "Inactive", "Yes", "No")</f>
        <v>No</v>
      </c>
      <c r="D3187" s="14" t="s">
        <v>73</v>
      </c>
      <c r="E3187" s="51">
        <v>45048</v>
      </c>
      <c r="F3187" s="14">
        <v>10</v>
      </c>
      <c r="G3187" s="17">
        <v>8691.6</v>
      </c>
      <c r="H3187" s="27">
        <v>6525.2999999999993</v>
      </c>
      <c r="I3187">
        <f>YEAR(Table1[[#This Row],[Date]])</f>
        <v>2023</v>
      </c>
      <c r="J3187" t="str">
        <f>"Q" &amp; ROUNDUP(MONTH(Table1[[#This Row],[Date]])/3, 0) &amp; "'" &amp; RIGHT(YEAR(Table1[[#This Row],[Date]]), 2)</f>
        <v>Q2'23</v>
      </c>
      <c r="K3187" t="str">
        <f>VLOOKUP(Table1[[#This Row],[Store ID]],Table3[[Store ID]:[City]],4,FALSE)</f>
        <v>Minneapolis</v>
      </c>
      <c r="L3187" t="str">
        <f>VLOOKUP(Table1[[#This Row],[Product Code]],Table4[[Product Code]:[Brand]],5,FALSE)</f>
        <v>ASUS</v>
      </c>
      <c r="M3187" t="str">
        <f>VLOOKUP(Table1[[#This Row],[Product Code]],Table4[[Product Code]:[Product Category]],3,FALSE)</f>
        <v>Gaming Consoles</v>
      </c>
      <c r="N3187" t="str">
        <f>_xlfn.XLOOKUP(Table1[[#This Row],[Product Code]],Table4[Product Code],Table4[Subcategory])</f>
        <v>VR Headsets</v>
      </c>
    </row>
    <row r="3188" spans="2:14" x14ac:dyDescent="0.3">
      <c r="B3188" s="26" t="s">
        <v>22</v>
      </c>
      <c r="C3188" s="26" t="str">
        <f>IF(_xlfn.XLOOKUP(TRIM(Table1[[#This Row],[Store ID]]), 'Stores Details'!B3190:B3209, 'Stores Details'!G3190:G3209, "") = "Inactive", "Yes", "No")</f>
        <v>No</v>
      </c>
      <c r="D3188" s="14" t="s">
        <v>40</v>
      </c>
      <c r="E3188" s="51">
        <v>45403</v>
      </c>
      <c r="F3188" s="14">
        <v>8</v>
      </c>
      <c r="G3188" s="17">
        <v>10830.32</v>
      </c>
      <c r="H3188" s="27">
        <v>7795.68</v>
      </c>
      <c r="I3188">
        <f>YEAR(Table1[[#This Row],[Date]])</f>
        <v>2024</v>
      </c>
      <c r="J3188" t="str">
        <f>"Q" &amp; ROUNDUP(MONTH(Table1[[#This Row],[Date]])/3, 0) &amp; "'" &amp; RIGHT(YEAR(Table1[[#This Row],[Date]]), 2)</f>
        <v>Q2'24</v>
      </c>
      <c r="K3188" t="str">
        <f>VLOOKUP(Table1[[#This Row],[Store ID]],Table3[[Store ID]:[City]],4,FALSE)</f>
        <v>Detroit</v>
      </c>
      <c r="L3188" t="str">
        <f>VLOOKUP(Table1[[#This Row],[Product Code]],Table4[[Product Code]:[Brand]],5,FALSE)</f>
        <v>HP</v>
      </c>
      <c r="M3188" t="str">
        <f>VLOOKUP(Table1[[#This Row],[Product Code]],Table4[[Product Code]:[Product Category]],3,FALSE)</f>
        <v>Gaming Consoles</v>
      </c>
      <c r="N3188" t="str">
        <f>_xlfn.XLOOKUP(Table1[[#This Row],[Product Code]],Table4[Product Code],Table4[Subcategory])</f>
        <v>Game Consoles</v>
      </c>
    </row>
    <row r="3189" spans="2:14" x14ac:dyDescent="0.3">
      <c r="B3189" s="26" t="s">
        <v>14</v>
      </c>
      <c r="C3189" s="26" t="str">
        <f>IF(_xlfn.XLOOKUP(TRIM(Table1[[#This Row],[Store ID]]), 'Stores Details'!B3191:B3210, 'Stores Details'!G3191:G3210, "") = "Inactive", "Yes", "No")</f>
        <v>No</v>
      </c>
      <c r="D3189" s="14" t="s">
        <v>40</v>
      </c>
      <c r="E3189" s="51">
        <v>45335</v>
      </c>
      <c r="F3189" s="14">
        <v>22</v>
      </c>
      <c r="G3189" s="17">
        <v>29783.379999999997</v>
      </c>
      <c r="H3189" s="27">
        <v>21438.120000000003</v>
      </c>
      <c r="I3189">
        <f>YEAR(Table1[[#This Row],[Date]])</f>
        <v>2024</v>
      </c>
      <c r="J3189" t="str">
        <f>"Q" &amp; ROUNDUP(MONTH(Table1[[#This Row],[Date]])/3, 0) &amp; "'" &amp; RIGHT(YEAR(Table1[[#This Row],[Date]]), 2)</f>
        <v>Q1'24</v>
      </c>
      <c r="K3189" t="str">
        <f>VLOOKUP(Table1[[#This Row],[Store ID]],Table3[[Store ID]:[City]],4,FALSE)</f>
        <v>Los Angeles</v>
      </c>
      <c r="L3189" t="str">
        <f>VLOOKUP(Table1[[#This Row],[Product Code]],Table4[[Product Code]:[Brand]],5,FALSE)</f>
        <v>HP</v>
      </c>
      <c r="M3189" t="str">
        <f>VLOOKUP(Table1[[#This Row],[Product Code]],Table4[[Product Code]:[Product Category]],3,FALSE)</f>
        <v>Gaming Consoles</v>
      </c>
      <c r="N3189" t="str">
        <f>_xlfn.XLOOKUP(Table1[[#This Row],[Product Code]],Table4[Product Code],Table4[Subcategory])</f>
        <v>Game Consoles</v>
      </c>
    </row>
    <row r="3190" spans="2:14" x14ac:dyDescent="0.3">
      <c r="B3190" s="26" t="s">
        <v>25</v>
      </c>
      <c r="C3190" s="26" t="str">
        <f>IF(_xlfn.XLOOKUP(TRIM(Table1[[#This Row],[Store ID]]), 'Stores Details'!B3192:B3211, 'Stores Details'!G3192:G3211, "") = "Inactive", "Yes", "No")</f>
        <v>No</v>
      </c>
      <c r="D3190" s="14" t="s">
        <v>45</v>
      </c>
      <c r="E3190" s="51">
        <v>45444</v>
      </c>
      <c r="F3190" s="14">
        <v>11</v>
      </c>
      <c r="G3190" s="17">
        <v>7390.35</v>
      </c>
      <c r="H3190" s="27">
        <v>5836.4900000000007</v>
      </c>
      <c r="I3190">
        <f>YEAR(Table1[[#This Row],[Date]])</f>
        <v>2024</v>
      </c>
      <c r="J3190" t="str">
        <f>"Q" &amp; ROUNDUP(MONTH(Table1[[#This Row],[Date]])/3, 0) &amp; "'" &amp; RIGHT(YEAR(Table1[[#This Row],[Date]]), 2)</f>
        <v>Q2'24</v>
      </c>
      <c r="K3190" t="str">
        <f>VLOOKUP(Table1[[#This Row],[Store ID]],Table3[[Store ID]:[City]],4,FALSE)</f>
        <v>Dallas</v>
      </c>
      <c r="L3190" t="str">
        <f>VLOOKUP(Table1[[#This Row],[Product Code]],Table4[[Product Code]:[Brand]],5,FALSE)</f>
        <v>VoltEdge</v>
      </c>
      <c r="M3190" t="str">
        <f>VLOOKUP(Table1[[#This Row],[Product Code]],Table4[[Product Code]:[Product Category]],3,FALSE)</f>
        <v>Accessories</v>
      </c>
      <c r="N3190" t="str">
        <f>_xlfn.XLOOKUP(Table1[[#This Row],[Product Code]],Table4[Product Code],Table4[Subcategory])</f>
        <v>Chargers</v>
      </c>
    </row>
    <row r="3191" spans="2:14" x14ac:dyDescent="0.3">
      <c r="B3191" s="26" t="s">
        <v>24</v>
      </c>
      <c r="C3191" s="26" t="str">
        <f>IF(_xlfn.XLOOKUP(TRIM(Table1[[#This Row],[Store ID]]), 'Stores Details'!B3193:B3212, 'Stores Details'!G3193:G3212, "") = "Inactive", "Yes", "No")</f>
        <v>No</v>
      </c>
      <c r="D3191" s="14" t="s">
        <v>42</v>
      </c>
      <c r="E3191" s="51">
        <v>45510</v>
      </c>
      <c r="F3191" s="14">
        <v>9</v>
      </c>
      <c r="G3191" s="17">
        <v>11480.49</v>
      </c>
      <c r="H3191" s="27">
        <v>7158.51</v>
      </c>
      <c r="I3191">
        <f>YEAR(Table1[[#This Row],[Date]])</f>
        <v>2024</v>
      </c>
      <c r="J3191" t="str">
        <f>"Q" &amp; ROUNDUP(MONTH(Table1[[#This Row],[Date]])/3, 0) &amp; "'" &amp; RIGHT(YEAR(Table1[[#This Row],[Date]]), 2)</f>
        <v>Q3'24</v>
      </c>
      <c r="K3191" t="str">
        <f>VLOOKUP(Table1[[#This Row],[Store ID]],Table3[[Store ID]:[City]],4,FALSE)</f>
        <v>Atlanta</v>
      </c>
      <c r="L3191" t="str">
        <f>VLOOKUP(Table1[[#This Row],[Product Code]],Table4[[Product Code]:[Brand]],5,FALSE)</f>
        <v>Dell</v>
      </c>
      <c r="M3191" t="str">
        <f>VLOOKUP(Table1[[#This Row],[Product Code]],Table4[[Product Code]:[Product Category]],3,FALSE)</f>
        <v>Headphones</v>
      </c>
      <c r="N3191" t="str">
        <f>_xlfn.XLOOKUP(Table1[[#This Row],[Product Code]],Table4[Product Code],Table4[Subcategory])</f>
        <v>Wired Headphones</v>
      </c>
    </row>
    <row r="3192" spans="2:14" x14ac:dyDescent="0.3">
      <c r="B3192" s="26" t="s">
        <v>14</v>
      </c>
      <c r="C3192" s="26" t="str">
        <f>IF(_xlfn.XLOOKUP(TRIM(Table1[[#This Row],[Store ID]]), 'Stores Details'!B3194:B3213, 'Stores Details'!G3194:G3213, "") = "Inactive", "Yes", "No")</f>
        <v>No</v>
      </c>
      <c r="D3192" s="14" t="s">
        <v>35</v>
      </c>
      <c r="E3192" s="51">
        <v>45566</v>
      </c>
      <c r="F3192" s="14">
        <v>35</v>
      </c>
      <c r="G3192" s="17">
        <v>13970.6</v>
      </c>
      <c r="H3192" s="27">
        <v>10557.4</v>
      </c>
      <c r="I3192">
        <f>YEAR(Table1[[#This Row],[Date]])</f>
        <v>2024</v>
      </c>
      <c r="J3192" t="str">
        <f>"Q" &amp; ROUNDUP(MONTH(Table1[[#This Row],[Date]])/3, 0) &amp; "'" &amp; RIGHT(YEAR(Table1[[#This Row],[Date]]), 2)</f>
        <v>Q4'24</v>
      </c>
      <c r="K3192" t="str">
        <f>VLOOKUP(Table1[[#This Row],[Store ID]],Table3[[Store ID]:[City]],4,FALSE)</f>
        <v>Los Angeles</v>
      </c>
      <c r="L3192" t="str">
        <f>VLOOKUP(Table1[[#This Row],[Product Code]],Table4[[Product Code]:[Brand]],5,FALSE)</f>
        <v>Dell</v>
      </c>
      <c r="M3192" t="str">
        <f>VLOOKUP(Table1[[#This Row],[Product Code]],Table4[[Product Code]:[Product Category]],3,FALSE)</f>
        <v>Smart Gadgets</v>
      </c>
      <c r="N3192" t="str">
        <f>_xlfn.XLOOKUP(Table1[[#This Row],[Product Code]],Table4[Product Code],Table4[Subcategory])</f>
        <v>Streaming Devices</v>
      </c>
    </row>
    <row r="3193" spans="2:14" x14ac:dyDescent="0.3">
      <c r="B3193" s="26" t="s">
        <v>16</v>
      </c>
      <c r="C3193" s="26" t="str">
        <f>IF(_xlfn.XLOOKUP(TRIM(Table1[[#This Row],[Store ID]]), 'Stores Details'!B3195:B3214, 'Stores Details'!G3195:G3214, "") = "Inactive", "Yes", "No")</f>
        <v>No</v>
      </c>
      <c r="D3193" s="14" t="s">
        <v>31</v>
      </c>
      <c r="E3193" s="51">
        <v>45430</v>
      </c>
      <c r="F3193" s="14">
        <v>10</v>
      </c>
      <c r="G3193" s="17">
        <v>6072.3</v>
      </c>
      <c r="H3193" s="27">
        <v>3723.3999999999996</v>
      </c>
      <c r="I3193">
        <f>YEAR(Table1[[#This Row],[Date]])</f>
        <v>2024</v>
      </c>
      <c r="J3193" t="str">
        <f>"Q" &amp; ROUNDUP(MONTH(Table1[[#This Row],[Date]])/3, 0) &amp; "'" &amp; RIGHT(YEAR(Table1[[#This Row],[Date]]), 2)</f>
        <v>Q2'24</v>
      </c>
      <c r="K3193" t="str">
        <f>VLOOKUP(Table1[[#This Row],[Store ID]],Table3[[Store ID]:[City]],4,FALSE)</f>
        <v>Chicago</v>
      </c>
      <c r="L3193" t="str">
        <f>VLOOKUP(Table1[[#This Row],[Product Code]],Table4[[Product Code]:[Brand]],5,FALSE)</f>
        <v>VoltEdge</v>
      </c>
      <c r="M3193" t="str">
        <f>VLOOKUP(Table1[[#This Row],[Product Code]],Table4[[Product Code]:[Product Category]],3,FALSE)</f>
        <v>Laptops</v>
      </c>
      <c r="N3193" t="str">
        <f>_xlfn.XLOOKUP(Table1[[#This Row],[Product Code]],Table4[Product Code],Table4[Subcategory])</f>
        <v>Ultrabooks</v>
      </c>
    </row>
    <row r="3194" spans="2:14" x14ac:dyDescent="0.3">
      <c r="B3194" s="26" t="s">
        <v>14</v>
      </c>
      <c r="C3194" s="26" t="str">
        <f>IF(_xlfn.XLOOKUP(TRIM(Table1[[#This Row],[Store ID]]), 'Stores Details'!B3196:B3215, 'Stores Details'!G3196:G3215, "") = "Inactive", "Yes", "No")</f>
        <v>No</v>
      </c>
      <c r="D3194" s="14" t="s">
        <v>35</v>
      </c>
      <c r="E3194" s="51">
        <v>45423</v>
      </c>
      <c r="F3194" s="14">
        <v>16</v>
      </c>
      <c r="G3194" s="17">
        <v>6386.56</v>
      </c>
      <c r="H3194" s="27">
        <v>4826.24</v>
      </c>
      <c r="I3194">
        <f>YEAR(Table1[[#This Row],[Date]])</f>
        <v>2024</v>
      </c>
      <c r="J3194" t="str">
        <f>"Q" &amp; ROUNDUP(MONTH(Table1[[#This Row],[Date]])/3, 0) &amp; "'" &amp; RIGHT(YEAR(Table1[[#This Row],[Date]]), 2)</f>
        <v>Q2'24</v>
      </c>
      <c r="K3194" t="str">
        <f>VLOOKUP(Table1[[#This Row],[Store ID]],Table3[[Store ID]:[City]],4,FALSE)</f>
        <v>Los Angeles</v>
      </c>
      <c r="L3194" t="str">
        <f>VLOOKUP(Table1[[#This Row],[Product Code]],Table4[[Product Code]:[Brand]],5,FALSE)</f>
        <v>Dell</v>
      </c>
      <c r="M3194" t="str">
        <f>VLOOKUP(Table1[[#This Row],[Product Code]],Table4[[Product Code]:[Product Category]],3,FALSE)</f>
        <v>Smart Gadgets</v>
      </c>
      <c r="N3194" t="str">
        <f>_xlfn.XLOOKUP(Table1[[#This Row],[Product Code]],Table4[Product Code],Table4[Subcategory])</f>
        <v>Streaming Devices</v>
      </c>
    </row>
    <row r="3195" spans="2:14" x14ac:dyDescent="0.3">
      <c r="B3195" s="26" t="s">
        <v>14</v>
      </c>
      <c r="C3195" s="26" t="str">
        <f>IF(_xlfn.XLOOKUP(TRIM(Table1[[#This Row],[Store ID]]), 'Stores Details'!B3197:B3216, 'Stores Details'!G3197:G3216, "") = "Inactive", "Yes", "No")</f>
        <v>No</v>
      </c>
      <c r="D3195" s="14" t="s">
        <v>69</v>
      </c>
      <c r="E3195" s="51">
        <v>45283</v>
      </c>
      <c r="F3195" s="14">
        <v>28</v>
      </c>
      <c r="G3195" s="17">
        <v>29818.880000000001</v>
      </c>
      <c r="H3195" s="27">
        <v>19226.759999999998</v>
      </c>
      <c r="I3195">
        <f>YEAR(Table1[[#This Row],[Date]])</f>
        <v>2023</v>
      </c>
      <c r="J3195" t="str">
        <f>"Q" &amp; ROUNDUP(MONTH(Table1[[#This Row],[Date]])/3, 0) &amp; "'" &amp; RIGHT(YEAR(Table1[[#This Row],[Date]]), 2)</f>
        <v>Q4'23</v>
      </c>
      <c r="K3195" t="str">
        <f>VLOOKUP(Table1[[#This Row],[Store ID]],Table3[[Store ID]:[City]],4,FALSE)</f>
        <v>Los Angeles</v>
      </c>
      <c r="L3195" t="str">
        <f>VLOOKUP(Table1[[#This Row],[Product Code]],Table4[[Product Code]:[Brand]],5,FALSE)</f>
        <v>VoltEdge</v>
      </c>
      <c r="M3195" t="str">
        <f>VLOOKUP(Table1[[#This Row],[Product Code]],Table4[[Product Code]:[Product Category]],3,FALSE)</f>
        <v>Gaming Consoles</v>
      </c>
      <c r="N3195" t="str">
        <f>_xlfn.XLOOKUP(Table1[[#This Row],[Product Code]],Table4[Product Code],Table4[Subcategory])</f>
        <v>VR Headsets</v>
      </c>
    </row>
    <row r="3196" spans="2:14" x14ac:dyDescent="0.3">
      <c r="B3196" s="26" t="s">
        <v>26</v>
      </c>
      <c r="C3196" s="26" t="str">
        <f>IF(_xlfn.XLOOKUP(TRIM(Table1[[#This Row],[Store ID]]), 'Stores Details'!B3198:B3217, 'Stores Details'!G3198:G3217, "") = "Inactive", "Yes", "No")</f>
        <v>No</v>
      </c>
      <c r="D3196" s="14" t="s">
        <v>68</v>
      </c>
      <c r="E3196" s="51">
        <v>45563</v>
      </c>
      <c r="F3196" s="14">
        <v>19</v>
      </c>
      <c r="G3196" s="17">
        <v>19833.72</v>
      </c>
      <c r="H3196" s="27">
        <v>12236.759999999998</v>
      </c>
      <c r="I3196">
        <f>YEAR(Table1[[#This Row],[Date]])</f>
        <v>2024</v>
      </c>
      <c r="J3196" t="str">
        <f>"Q" &amp; ROUNDUP(MONTH(Table1[[#This Row],[Date]])/3, 0) &amp; "'" &amp; RIGHT(YEAR(Table1[[#This Row],[Date]]), 2)</f>
        <v>Q3'24</v>
      </c>
      <c r="K3196" t="str">
        <f>VLOOKUP(Table1[[#This Row],[Store ID]],Table3[[Store ID]:[City]],4,FALSE)</f>
        <v>Philadelphia</v>
      </c>
      <c r="L3196" t="str">
        <f>VLOOKUP(Table1[[#This Row],[Product Code]],Table4[[Product Code]:[Brand]],5,FALSE)</f>
        <v>Apple</v>
      </c>
      <c r="M3196" t="str">
        <f>VLOOKUP(Table1[[#This Row],[Product Code]],Table4[[Product Code]:[Product Category]],3,FALSE)</f>
        <v>Gaming Consoles</v>
      </c>
      <c r="N3196" t="str">
        <f>_xlfn.XLOOKUP(Table1[[#This Row],[Product Code]],Table4[Product Code],Table4[Subcategory])</f>
        <v>VR Headsets</v>
      </c>
    </row>
    <row r="3197" spans="2:14" x14ac:dyDescent="0.3">
      <c r="B3197" s="26" t="s">
        <v>20</v>
      </c>
      <c r="C3197" s="26" t="str">
        <f>IF(_xlfn.XLOOKUP(TRIM(Table1[[#This Row],[Store ID]]), 'Stores Details'!B3199:B3218, 'Stores Details'!G3199:G3218, "") = "Inactive", "Yes", "No")</f>
        <v>No</v>
      </c>
      <c r="D3197" s="14" t="s">
        <v>78</v>
      </c>
      <c r="E3197" s="51">
        <v>45134</v>
      </c>
      <c r="F3197" s="14">
        <v>11</v>
      </c>
      <c r="G3197" s="17">
        <v>1475.65</v>
      </c>
      <c r="H3197" s="27">
        <v>1219.02</v>
      </c>
      <c r="I3197">
        <f>YEAR(Table1[[#This Row],[Date]])</f>
        <v>2023</v>
      </c>
      <c r="J3197" t="str">
        <f>"Q" &amp; ROUNDUP(MONTH(Table1[[#This Row],[Date]])/3, 0) &amp; "'" &amp; RIGHT(YEAR(Table1[[#This Row],[Date]]), 2)</f>
        <v>Q3'23</v>
      </c>
      <c r="K3197" t="str">
        <f>VLOOKUP(Table1[[#This Row],[Store ID]],Table3[[Store ID]:[City]],4,FALSE)</f>
        <v>Denver</v>
      </c>
      <c r="L3197" t="str">
        <f>VLOOKUP(Table1[[#This Row],[Product Code]],Table4[[Product Code]:[Brand]],5,FALSE)</f>
        <v>VoltEdge</v>
      </c>
      <c r="M3197" t="str">
        <f>VLOOKUP(Table1[[#This Row],[Product Code]],Table4[[Product Code]:[Product Category]],3,FALSE)</f>
        <v>Accessories</v>
      </c>
      <c r="N3197" t="str">
        <f>_xlfn.XLOOKUP(Table1[[#This Row],[Product Code]],Table4[Product Code],Table4[Subcategory])</f>
        <v>Laptop Sleeves</v>
      </c>
    </row>
    <row r="3198" spans="2:14" x14ac:dyDescent="0.3">
      <c r="B3198" s="26" t="s">
        <v>30</v>
      </c>
      <c r="C3198" s="26" t="str">
        <f>IF(_xlfn.XLOOKUP(TRIM(Table1[[#This Row],[Store ID]]), 'Stores Details'!B3200:B3219, 'Stores Details'!G3200:G3219, "") = "Inactive", "Yes", "No")</f>
        <v>No</v>
      </c>
      <c r="D3198" s="14" t="s">
        <v>32</v>
      </c>
      <c r="E3198" s="51">
        <v>45621</v>
      </c>
      <c r="F3198" s="14">
        <v>32</v>
      </c>
      <c r="G3198" s="17">
        <v>5855.36</v>
      </c>
      <c r="H3198" s="27">
        <v>4448.32</v>
      </c>
      <c r="I3198">
        <f>YEAR(Table1[[#This Row],[Date]])</f>
        <v>2024</v>
      </c>
      <c r="J3198" t="str">
        <f>"Q" &amp; ROUNDUP(MONTH(Table1[[#This Row],[Date]])/3, 0) &amp; "'" &amp; RIGHT(YEAR(Table1[[#This Row],[Date]]), 2)</f>
        <v>Q4'24</v>
      </c>
      <c r="K3198" t="str">
        <f>VLOOKUP(Table1[[#This Row],[Store ID]],Table3[[Store ID]:[City]],4,FALSE)</f>
        <v>Nashville</v>
      </c>
      <c r="L3198" t="str">
        <f>VLOOKUP(Table1[[#This Row],[Product Code]],Table4[[Product Code]:[Brand]],5,FALSE)</f>
        <v>Sony</v>
      </c>
      <c r="M3198" t="str">
        <f>VLOOKUP(Table1[[#This Row],[Product Code]],Table4[[Product Code]:[Product Category]],3,FALSE)</f>
        <v>Accessories</v>
      </c>
      <c r="N3198" t="str">
        <f>_xlfn.XLOOKUP(Table1[[#This Row],[Product Code]],Table4[Product Code],Table4[Subcategory])</f>
        <v>Chargers</v>
      </c>
    </row>
    <row r="3199" spans="2:14" x14ac:dyDescent="0.3">
      <c r="B3199" s="26" t="s">
        <v>14</v>
      </c>
      <c r="C3199" s="26" t="str">
        <f>IF(_xlfn.XLOOKUP(TRIM(Table1[[#This Row],[Store ID]]), 'Stores Details'!B3201:B3220, 'Stores Details'!G3201:G3220, "") = "Inactive", "Yes", "No")</f>
        <v>No</v>
      </c>
      <c r="D3199" s="14" t="s">
        <v>34</v>
      </c>
      <c r="E3199" s="51">
        <v>45593</v>
      </c>
      <c r="F3199" s="14">
        <v>32</v>
      </c>
      <c r="G3199" s="17">
        <v>10340.799999999999</v>
      </c>
      <c r="H3199" s="27">
        <v>6395.52</v>
      </c>
      <c r="I3199">
        <f>YEAR(Table1[[#This Row],[Date]])</f>
        <v>2024</v>
      </c>
      <c r="J3199" t="str">
        <f>"Q" &amp; ROUNDUP(MONTH(Table1[[#This Row],[Date]])/3, 0) &amp; "'" &amp; RIGHT(YEAR(Table1[[#This Row],[Date]]), 2)</f>
        <v>Q4'24</v>
      </c>
      <c r="K3199" t="str">
        <f>VLOOKUP(Table1[[#This Row],[Store ID]],Table3[[Store ID]:[City]],4,FALSE)</f>
        <v>Los Angeles</v>
      </c>
      <c r="L3199" t="str">
        <f>VLOOKUP(Table1[[#This Row],[Product Code]],Table4[[Product Code]:[Brand]],5,FALSE)</f>
        <v>Samsung</v>
      </c>
      <c r="M3199" t="str">
        <f>VLOOKUP(Table1[[#This Row],[Product Code]],Table4[[Product Code]:[Product Category]],3,FALSE)</f>
        <v>Gaming Consoles</v>
      </c>
      <c r="N3199" t="str">
        <f>_xlfn.XLOOKUP(Table1[[#This Row],[Product Code]],Table4[Product Code],Table4[Subcategory])</f>
        <v>Game Consoles</v>
      </c>
    </row>
    <row r="3200" spans="2:14" x14ac:dyDescent="0.3">
      <c r="B3200" s="26" t="s">
        <v>14</v>
      </c>
      <c r="C3200" s="26" t="str">
        <f>IF(_xlfn.XLOOKUP(TRIM(Table1[[#This Row],[Store ID]]), 'Stores Details'!B3202:B3221, 'Stores Details'!G3202:G3221, "") = "Inactive", "Yes", "No")</f>
        <v>No</v>
      </c>
      <c r="D3200" s="14" t="s">
        <v>68</v>
      </c>
      <c r="E3200" s="51">
        <v>45209</v>
      </c>
      <c r="F3200" s="14">
        <v>33</v>
      </c>
      <c r="G3200" s="17">
        <v>34448.04</v>
      </c>
      <c r="H3200" s="27">
        <v>21253.32</v>
      </c>
      <c r="I3200">
        <f>YEAR(Table1[[#This Row],[Date]])</f>
        <v>2023</v>
      </c>
      <c r="J3200" t="str">
        <f>"Q" &amp; ROUNDUP(MONTH(Table1[[#This Row],[Date]])/3, 0) &amp; "'" &amp; RIGHT(YEAR(Table1[[#This Row],[Date]]), 2)</f>
        <v>Q4'23</v>
      </c>
      <c r="K3200" t="str">
        <f>VLOOKUP(Table1[[#This Row],[Store ID]],Table3[[Store ID]:[City]],4,FALSE)</f>
        <v>Los Angeles</v>
      </c>
      <c r="L3200" t="str">
        <f>VLOOKUP(Table1[[#This Row],[Product Code]],Table4[[Product Code]:[Brand]],5,FALSE)</f>
        <v>Apple</v>
      </c>
      <c r="M3200" t="str">
        <f>VLOOKUP(Table1[[#This Row],[Product Code]],Table4[[Product Code]:[Product Category]],3,FALSE)</f>
        <v>Gaming Consoles</v>
      </c>
      <c r="N3200" t="str">
        <f>_xlfn.XLOOKUP(Table1[[#This Row],[Product Code]],Table4[Product Code],Table4[Subcategory])</f>
        <v>VR Headsets</v>
      </c>
    </row>
    <row r="3201" spans="2:14" x14ac:dyDescent="0.3">
      <c r="B3201" s="26" t="s">
        <v>29</v>
      </c>
      <c r="C3201" s="26" t="str">
        <f>IF(_xlfn.XLOOKUP(TRIM(Table1[[#This Row],[Store ID]]), 'Stores Details'!B3203:B3222, 'Stores Details'!G3203:G3222, "") = "Inactive", "Yes", "No")</f>
        <v>No</v>
      </c>
      <c r="D3201" s="14" t="s">
        <v>74</v>
      </c>
      <c r="E3201" s="51">
        <v>45121</v>
      </c>
      <c r="F3201" s="14">
        <v>17</v>
      </c>
      <c r="G3201" s="17">
        <v>19228.87</v>
      </c>
      <c r="H3201" s="27">
        <v>15962.150000000001</v>
      </c>
      <c r="I3201">
        <f>YEAR(Table1[[#This Row],[Date]])</f>
        <v>2023</v>
      </c>
      <c r="J3201" t="str">
        <f>"Q" &amp; ROUNDUP(MONTH(Table1[[#This Row],[Date]])/3, 0) &amp; "'" &amp; RIGHT(YEAR(Table1[[#This Row],[Date]]), 2)</f>
        <v>Q3'23</v>
      </c>
      <c r="K3201" t="str">
        <f>VLOOKUP(Table1[[#This Row],[Store ID]],Table3[[Store ID]:[City]],4,FALSE)</f>
        <v>Kansas City</v>
      </c>
      <c r="L3201" t="str">
        <f>VLOOKUP(Table1[[#This Row],[Product Code]],Table4[[Product Code]:[Brand]],5,FALSE)</f>
        <v>VoltEdge</v>
      </c>
      <c r="M3201" t="str">
        <f>VLOOKUP(Table1[[#This Row],[Product Code]],Table4[[Product Code]:[Product Category]],3,FALSE)</f>
        <v>Gaming Consoles</v>
      </c>
      <c r="N3201" t="str">
        <f>_xlfn.XLOOKUP(Table1[[#This Row],[Product Code]],Table4[Product Code],Table4[Subcategory])</f>
        <v>Gaming Headsets</v>
      </c>
    </row>
    <row r="3202" spans="2:14" x14ac:dyDescent="0.3">
      <c r="B3202" s="26" t="s">
        <v>20</v>
      </c>
      <c r="C3202" s="26" t="str">
        <f>IF(_xlfn.XLOOKUP(TRIM(Table1[[#This Row],[Store ID]]), 'Stores Details'!B3204:B3223, 'Stores Details'!G3204:G3223, "") = "Inactive", "Yes", "No")</f>
        <v>No</v>
      </c>
      <c r="D3202" s="14" t="s">
        <v>48</v>
      </c>
      <c r="E3202" s="51">
        <v>45631</v>
      </c>
      <c r="F3202" s="14">
        <v>40</v>
      </c>
      <c r="G3202" s="17">
        <v>32266.399999999998</v>
      </c>
      <c r="H3202" s="27">
        <v>19241.600000000002</v>
      </c>
      <c r="I3202">
        <f>YEAR(Table1[[#This Row],[Date]])</f>
        <v>2024</v>
      </c>
      <c r="J3202" t="str">
        <f>"Q" &amp; ROUNDUP(MONTH(Table1[[#This Row],[Date]])/3, 0) &amp; "'" &amp; RIGHT(YEAR(Table1[[#This Row],[Date]]), 2)</f>
        <v>Q4'24</v>
      </c>
      <c r="K3202" t="str">
        <f>VLOOKUP(Table1[[#This Row],[Store ID]],Table3[[Store ID]:[City]],4,FALSE)</f>
        <v>Denver</v>
      </c>
      <c r="L3202" t="str">
        <f>VLOOKUP(Table1[[#This Row],[Product Code]],Table4[[Product Code]:[Brand]],5,FALSE)</f>
        <v>VoltEdge</v>
      </c>
      <c r="M3202" t="str">
        <f>VLOOKUP(Table1[[#This Row],[Product Code]],Table4[[Product Code]:[Product Category]],3,FALSE)</f>
        <v>Gaming Consoles</v>
      </c>
      <c r="N3202" t="str">
        <f>_xlfn.XLOOKUP(Table1[[#This Row],[Product Code]],Table4[Product Code],Table4[Subcategory])</f>
        <v>Game Consoles</v>
      </c>
    </row>
    <row r="3203" spans="2:14" x14ac:dyDescent="0.3">
      <c r="B3203" s="26" t="s">
        <v>26</v>
      </c>
      <c r="C3203" s="26" t="str">
        <f>IF(_xlfn.XLOOKUP(TRIM(Table1[[#This Row],[Store ID]]), 'Stores Details'!B3205:B3224, 'Stores Details'!G3205:G3224, "") = "Inactive", "Yes", "No")</f>
        <v>No</v>
      </c>
      <c r="D3203" s="14" t="s">
        <v>79</v>
      </c>
      <c r="E3203" s="51">
        <v>45026</v>
      </c>
      <c r="F3203" s="14">
        <v>14</v>
      </c>
      <c r="G3203" s="17">
        <v>12434.94</v>
      </c>
      <c r="H3203" s="27">
        <v>10114.300000000001</v>
      </c>
      <c r="I3203">
        <f>YEAR(Table1[[#This Row],[Date]])</f>
        <v>2023</v>
      </c>
      <c r="J3203" t="str">
        <f>"Q" &amp; ROUNDUP(MONTH(Table1[[#This Row],[Date]])/3, 0) &amp; "'" &amp; RIGHT(YEAR(Table1[[#This Row],[Date]]), 2)</f>
        <v>Q2'23</v>
      </c>
      <c r="K3203" t="str">
        <f>VLOOKUP(Table1[[#This Row],[Store ID]],Table3[[Store ID]:[City]],4,FALSE)</f>
        <v>Philadelphia</v>
      </c>
      <c r="L3203" t="str">
        <f>VLOOKUP(Table1[[#This Row],[Product Code]],Table4[[Product Code]:[Brand]],5,FALSE)</f>
        <v>Sony</v>
      </c>
      <c r="M3203" t="str">
        <f>VLOOKUP(Table1[[#This Row],[Product Code]],Table4[[Product Code]:[Product Category]],3,FALSE)</f>
        <v>Accessories</v>
      </c>
      <c r="N3203" t="str">
        <f>_xlfn.XLOOKUP(Table1[[#This Row],[Product Code]],Table4[Product Code],Table4[Subcategory])</f>
        <v>Keyboards</v>
      </c>
    </row>
    <row r="3204" spans="2:14" x14ac:dyDescent="0.3">
      <c r="B3204" s="26" t="s">
        <v>30</v>
      </c>
      <c r="C3204" s="26" t="str">
        <f>IF(_xlfn.XLOOKUP(TRIM(Table1[[#This Row],[Store ID]]), 'Stores Details'!B3206:B3225, 'Stores Details'!G3206:G3225, "") = "Inactive", "Yes", "No")</f>
        <v>No</v>
      </c>
      <c r="D3204" s="14" t="s">
        <v>46</v>
      </c>
      <c r="E3204" s="51">
        <v>45621</v>
      </c>
      <c r="F3204" s="14">
        <v>32</v>
      </c>
      <c r="G3204" s="17">
        <v>28268.799999999999</v>
      </c>
      <c r="H3204" s="27">
        <v>19343.68</v>
      </c>
      <c r="I3204">
        <f>YEAR(Table1[[#This Row],[Date]])</f>
        <v>2024</v>
      </c>
      <c r="J3204" t="str">
        <f>"Q" &amp; ROUNDUP(MONTH(Table1[[#This Row],[Date]])/3, 0) &amp; "'" &amp; RIGHT(YEAR(Table1[[#This Row],[Date]]), 2)</f>
        <v>Q4'24</v>
      </c>
      <c r="K3204" t="str">
        <f>VLOOKUP(Table1[[#This Row],[Store ID]],Table3[[Store ID]:[City]],4,FALSE)</f>
        <v>Nashville</v>
      </c>
      <c r="L3204" t="str">
        <f>VLOOKUP(Table1[[#This Row],[Product Code]],Table4[[Product Code]:[Brand]],5,FALSE)</f>
        <v>Bose</v>
      </c>
      <c r="M3204" t="str">
        <f>VLOOKUP(Table1[[#This Row],[Product Code]],Table4[[Product Code]:[Product Category]],3,FALSE)</f>
        <v>Headphones</v>
      </c>
      <c r="N3204" t="str">
        <f>_xlfn.XLOOKUP(Table1[[#This Row],[Product Code]],Table4[Product Code],Table4[Subcategory])</f>
        <v>Wireless Headphones</v>
      </c>
    </row>
    <row r="3205" spans="2:14" x14ac:dyDescent="0.3">
      <c r="B3205" s="26" t="s">
        <v>19</v>
      </c>
      <c r="C3205" s="26" t="str">
        <f>IF(_xlfn.XLOOKUP(TRIM(Table1[[#This Row],[Store ID]]), 'Stores Details'!B3207:B3226, 'Stores Details'!G3207:G3226, "") = "Inactive", "Yes", "No")</f>
        <v>No</v>
      </c>
      <c r="D3205" s="14" t="s">
        <v>46</v>
      </c>
      <c r="E3205" s="51">
        <v>45627</v>
      </c>
      <c r="F3205" s="14">
        <v>21</v>
      </c>
      <c r="G3205" s="17">
        <v>18551.399999999998</v>
      </c>
      <c r="H3205" s="27">
        <v>12694.29</v>
      </c>
      <c r="I3205">
        <f>YEAR(Table1[[#This Row],[Date]])</f>
        <v>2024</v>
      </c>
      <c r="J3205" t="str">
        <f>"Q" &amp; ROUNDUP(MONTH(Table1[[#This Row],[Date]])/3, 0) &amp; "'" &amp; RIGHT(YEAR(Table1[[#This Row],[Date]]), 2)</f>
        <v>Q4'24</v>
      </c>
      <c r="K3205" t="str">
        <f>VLOOKUP(Table1[[#This Row],[Store ID]],Table3[[Store ID]:[City]],4,FALSE)</f>
        <v>Honolulu</v>
      </c>
      <c r="L3205" t="str">
        <f>VLOOKUP(Table1[[#This Row],[Product Code]],Table4[[Product Code]:[Brand]],5,FALSE)</f>
        <v>Bose</v>
      </c>
      <c r="M3205" t="str">
        <f>VLOOKUP(Table1[[#This Row],[Product Code]],Table4[[Product Code]:[Product Category]],3,FALSE)</f>
        <v>Headphones</v>
      </c>
      <c r="N3205" t="str">
        <f>_xlfn.XLOOKUP(Table1[[#This Row],[Product Code]],Table4[Product Code],Table4[Subcategory])</f>
        <v>Wireless Headphones</v>
      </c>
    </row>
    <row r="3206" spans="2:14" x14ac:dyDescent="0.3">
      <c r="B3206" s="26" t="s">
        <v>20</v>
      </c>
      <c r="C3206" s="26" t="str">
        <f>IF(_xlfn.XLOOKUP(TRIM(Table1[[#This Row],[Store ID]]), 'Stores Details'!B3208:B3227, 'Stores Details'!G3208:G3227, "") = "Inactive", "Yes", "No")</f>
        <v>No</v>
      </c>
      <c r="D3206" s="14" t="s">
        <v>50</v>
      </c>
      <c r="E3206" s="51">
        <v>45153</v>
      </c>
      <c r="F3206" s="14">
        <v>8</v>
      </c>
      <c r="G3206" s="17">
        <v>9583.36</v>
      </c>
      <c r="H3206" s="27">
        <v>7060.4</v>
      </c>
      <c r="I3206">
        <f>YEAR(Table1[[#This Row],[Date]])</f>
        <v>2023</v>
      </c>
      <c r="J3206" t="str">
        <f>"Q" &amp; ROUNDUP(MONTH(Table1[[#This Row],[Date]])/3, 0) &amp; "'" &amp; RIGHT(YEAR(Table1[[#This Row],[Date]]), 2)</f>
        <v>Q3'23</v>
      </c>
      <c r="K3206" t="str">
        <f>VLOOKUP(Table1[[#This Row],[Store ID]],Table3[[Store ID]:[City]],4,FALSE)</f>
        <v>Denver</v>
      </c>
      <c r="L3206" t="str">
        <f>VLOOKUP(Table1[[#This Row],[Product Code]],Table4[[Product Code]:[Brand]],5,FALSE)</f>
        <v>VoltEdge</v>
      </c>
      <c r="M3206" t="str">
        <f>VLOOKUP(Table1[[#This Row],[Product Code]],Table4[[Product Code]:[Product Category]],3,FALSE)</f>
        <v>Smart Gadgets</v>
      </c>
      <c r="N3206" t="str">
        <f>_xlfn.XLOOKUP(Table1[[#This Row],[Product Code]],Table4[Product Code],Table4[Subcategory])</f>
        <v>Fitness Bands</v>
      </c>
    </row>
    <row r="3207" spans="2:14" x14ac:dyDescent="0.3">
      <c r="B3207" s="26" t="s">
        <v>29</v>
      </c>
      <c r="C3207" s="26" t="str">
        <f>IF(_xlfn.XLOOKUP(TRIM(Table1[[#This Row],[Store ID]]), 'Stores Details'!B3209:B3228, 'Stores Details'!G3209:G3228, "") = "Inactive", "Yes", "No")</f>
        <v>No</v>
      </c>
      <c r="D3207" s="14" t="s">
        <v>34</v>
      </c>
      <c r="E3207" s="51">
        <v>45500</v>
      </c>
      <c r="F3207" s="14">
        <v>3</v>
      </c>
      <c r="G3207" s="17">
        <v>969.44999999999993</v>
      </c>
      <c r="H3207" s="27">
        <v>599.58000000000004</v>
      </c>
      <c r="I3207">
        <f>YEAR(Table1[[#This Row],[Date]])</f>
        <v>2024</v>
      </c>
      <c r="J3207" t="str">
        <f>"Q" &amp; ROUNDUP(MONTH(Table1[[#This Row],[Date]])/3, 0) &amp; "'" &amp; RIGHT(YEAR(Table1[[#This Row],[Date]]), 2)</f>
        <v>Q3'24</v>
      </c>
      <c r="K3207" t="str">
        <f>VLOOKUP(Table1[[#This Row],[Store ID]],Table3[[Store ID]:[City]],4,FALSE)</f>
        <v>Kansas City</v>
      </c>
      <c r="L3207" t="str">
        <f>VLOOKUP(Table1[[#This Row],[Product Code]],Table4[[Product Code]:[Brand]],5,FALSE)</f>
        <v>Samsung</v>
      </c>
      <c r="M3207" t="str">
        <f>VLOOKUP(Table1[[#This Row],[Product Code]],Table4[[Product Code]:[Product Category]],3,FALSE)</f>
        <v>Gaming Consoles</v>
      </c>
      <c r="N3207" t="str">
        <f>_xlfn.XLOOKUP(Table1[[#This Row],[Product Code]],Table4[Product Code],Table4[Subcategory])</f>
        <v>Game Consoles</v>
      </c>
    </row>
    <row r="3208" spans="2:14" x14ac:dyDescent="0.3">
      <c r="B3208" s="26" t="s">
        <v>14</v>
      </c>
      <c r="C3208" s="26" t="str">
        <f>IF(_xlfn.XLOOKUP(TRIM(Table1[[#This Row],[Store ID]]), 'Stores Details'!B3210:B3229, 'Stores Details'!G3210:G3229, "") = "Inactive", "Yes", "No")</f>
        <v>No</v>
      </c>
      <c r="D3208" s="14" t="s">
        <v>66</v>
      </c>
      <c r="E3208" s="51">
        <v>45162</v>
      </c>
      <c r="F3208" s="14">
        <v>11</v>
      </c>
      <c r="G3208" s="17">
        <v>4265.1400000000003</v>
      </c>
      <c r="H3208" s="27">
        <v>2853.6200000000003</v>
      </c>
      <c r="I3208">
        <f>YEAR(Table1[[#This Row],[Date]])</f>
        <v>2023</v>
      </c>
      <c r="J3208" t="str">
        <f>"Q" &amp; ROUNDUP(MONTH(Table1[[#This Row],[Date]])/3, 0) &amp; "'" &amp; RIGHT(YEAR(Table1[[#This Row],[Date]]), 2)</f>
        <v>Q3'23</v>
      </c>
      <c r="K3208" t="str">
        <f>VLOOKUP(Table1[[#This Row],[Store ID]],Table3[[Store ID]:[City]],4,FALSE)</f>
        <v>Los Angeles</v>
      </c>
      <c r="L3208" t="str">
        <f>VLOOKUP(Table1[[#This Row],[Product Code]],Table4[[Product Code]:[Brand]],5,FALSE)</f>
        <v>HP</v>
      </c>
      <c r="M3208" t="str">
        <f>VLOOKUP(Table1[[#This Row],[Product Code]],Table4[[Product Code]:[Product Category]],3,FALSE)</f>
        <v>Accessories</v>
      </c>
      <c r="N3208" t="str">
        <f>_xlfn.XLOOKUP(Table1[[#This Row],[Product Code]],Table4[Product Code],Table4[Subcategory])</f>
        <v>Chargers</v>
      </c>
    </row>
    <row r="3209" spans="2:14" x14ac:dyDescent="0.3">
      <c r="B3209" s="26" t="s">
        <v>26</v>
      </c>
      <c r="C3209" s="26" t="str">
        <f>IF(_xlfn.XLOOKUP(TRIM(Table1[[#This Row],[Store ID]]), 'Stores Details'!B3211:B3230, 'Stores Details'!G3211:G3230, "") = "Inactive", "Yes", "No")</f>
        <v>No</v>
      </c>
      <c r="D3209" s="14" t="s">
        <v>54</v>
      </c>
      <c r="E3209" s="51">
        <v>44936</v>
      </c>
      <c r="F3209" s="14">
        <v>24</v>
      </c>
      <c r="G3209" s="17">
        <v>33672.239999999998</v>
      </c>
      <c r="H3209" s="27">
        <v>21373.199999999997</v>
      </c>
      <c r="I3209">
        <f>YEAR(Table1[[#This Row],[Date]])</f>
        <v>2023</v>
      </c>
      <c r="J3209" t="str">
        <f>"Q" &amp; ROUNDUP(MONTH(Table1[[#This Row],[Date]])/3, 0) &amp; "'" &amp; RIGHT(YEAR(Table1[[#This Row],[Date]]), 2)</f>
        <v>Q1'23</v>
      </c>
      <c r="K3209" t="str">
        <f>VLOOKUP(Table1[[#This Row],[Store ID]],Table3[[Store ID]:[City]],4,FALSE)</f>
        <v>Philadelphia</v>
      </c>
      <c r="L3209" t="str">
        <f>VLOOKUP(Table1[[#This Row],[Product Code]],Table4[[Product Code]:[Brand]],5,FALSE)</f>
        <v>Apple</v>
      </c>
      <c r="M3209" t="str">
        <f>VLOOKUP(Table1[[#This Row],[Product Code]],Table4[[Product Code]:[Product Category]],3,FALSE)</f>
        <v>Gaming Consoles</v>
      </c>
      <c r="N3209" t="str">
        <f>_xlfn.XLOOKUP(Table1[[#This Row],[Product Code]],Table4[Product Code],Table4[Subcategory])</f>
        <v>Game Consoles</v>
      </c>
    </row>
    <row r="3210" spans="2:14" x14ac:dyDescent="0.3">
      <c r="B3210" s="26" t="s">
        <v>21</v>
      </c>
      <c r="C3210" s="26" t="str">
        <f>IF(_xlfn.XLOOKUP(TRIM(Table1[[#This Row],[Store ID]]), 'Stores Details'!B3212:B3231, 'Stores Details'!G3212:G3231, "") = "Inactive", "Yes", "No")</f>
        <v>No</v>
      </c>
      <c r="D3210" s="14" t="s">
        <v>58</v>
      </c>
      <c r="E3210" s="51">
        <v>45557</v>
      </c>
      <c r="F3210" s="14">
        <v>21</v>
      </c>
      <c r="G3210" s="17">
        <v>18439.47</v>
      </c>
      <c r="H3210" s="27">
        <v>12704.37</v>
      </c>
      <c r="I3210">
        <f>YEAR(Table1[[#This Row],[Date]])</f>
        <v>2024</v>
      </c>
      <c r="J3210" t="str">
        <f>"Q" &amp; ROUNDUP(MONTH(Table1[[#This Row],[Date]])/3, 0) &amp; "'" &amp; RIGHT(YEAR(Table1[[#This Row],[Date]]), 2)</f>
        <v>Q3'24</v>
      </c>
      <c r="K3210" t="str">
        <f>VLOOKUP(Table1[[#This Row],[Store ID]],Table3[[Store ID]:[City]],4,FALSE)</f>
        <v>Raleigh</v>
      </c>
      <c r="L3210" t="str">
        <f>VLOOKUP(Table1[[#This Row],[Product Code]],Table4[[Product Code]:[Brand]],5,FALSE)</f>
        <v>Sony</v>
      </c>
      <c r="M3210" t="str">
        <f>VLOOKUP(Table1[[#This Row],[Product Code]],Table4[[Product Code]:[Product Category]],3,FALSE)</f>
        <v>Accessories</v>
      </c>
      <c r="N3210" t="str">
        <f>_xlfn.XLOOKUP(Table1[[#This Row],[Product Code]],Table4[Product Code],Table4[Subcategory])</f>
        <v>Chargers</v>
      </c>
    </row>
    <row r="3211" spans="2:14" x14ac:dyDescent="0.3">
      <c r="B3211" s="26" t="s">
        <v>14</v>
      </c>
      <c r="C3211" s="26" t="str">
        <f>IF(_xlfn.XLOOKUP(TRIM(Table1[[#This Row],[Store ID]]), 'Stores Details'!B3213:B3232, 'Stores Details'!G3213:G3232, "") = "Inactive", "Yes", "No")</f>
        <v>No</v>
      </c>
      <c r="D3211" s="14" t="s">
        <v>42</v>
      </c>
      <c r="E3211" s="51">
        <v>45514</v>
      </c>
      <c r="F3211" s="14">
        <v>7</v>
      </c>
      <c r="G3211" s="17">
        <v>8929.2699999999986</v>
      </c>
      <c r="H3211" s="27">
        <v>5567.73</v>
      </c>
      <c r="I3211">
        <f>YEAR(Table1[[#This Row],[Date]])</f>
        <v>2024</v>
      </c>
      <c r="J3211" t="str">
        <f>"Q" &amp; ROUNDUP(MONTH(Table1[[#This Row],[Date]])/3, 0) &amp; "'" &amp; RIGHT(YEAR(Table1[[#This Row],[Date]]), 2)</f>
        <v>Q3'24</v>
      </c>
      <c r="K3211" t="str">
        <f>VLOOKUP(Table1[[#This Row],[Store ID]],Table3[[Store ID]:[City]],4,FALSE)</f>
        <v>Los Angeles</v>
      </c>
      <c r="L3211" t="str">
        <f>VLOOKUP(Table1[[#This Row],[Product Code]],Table4[[Product Code]:[Brand]],5,FALSE)</f>
        <v>Dell</v>
      </c>
      <c r="M3211" t="str">
        <f>VLOOKUP(Table1[[#This Row],[Product Code]],Table4[[Product Code]:[Product Category]],3,FALSE)</f>
        <v>Headphones</v>
      </c>
      <c r="N3211" t="str">
        <f>_xlfn.XLOOKUP(Table1[[#This Row],[Product Code]],Table4[Product Code],Table4[Subcategory])</f>
        <v>Wired Headphones</v>
      </c>
    </row>
    <row r="3212" spans="2:14" x14ac:dyDescent="0.3">
      <c r="B3212" s="26" t="s">
        <v>19</v>
      </c>
      <c r="C3212" s="26" t="str">
        <f>IF(_xlfn.XLOOKUP(TRIM(Table1[[#This Row],[Store ID]]), 'Stores Details'!B3214:B3233, 'Stores Details'!G3214:G3233, "") = "Inactive", "Yes", "No")</f>
        <v>No</v>
      </c>
      <c r="D3212" s="14" t="s">
        <v>44</v>
      </c>
      <c r="E3212" s="51">
        <v>45579</v>
      </c>
      <c r="F3212" s="14">
        <v>24</v>
      </c>
      <c r="G3212" s="17">
        <v>22729.199999999997</v>
      </c>
      <c r="H3212" s="27">
        <v>16017.119999999999</v>
      </c>
      <c r="I3212">
        <f>YEAR(Table1[[#This Row],[Date]])</f>
        <v>2024</v>
      </c>
      <c r="J3212" t="str">
        <f>"Q" &amp; ROUNDUP(MONTH(Table1[[#This Row],[Date]])/3, 0) &amp; "'" &amp; RIGHT(YEAR(Table1[[#This Row],[Date]]), 2)</f>
        <v>Q4'24</v>
      </c>
      <c r="K3212" t="str">
        <f>VLOOKUP(Table1[[#This Row],[Store ID]],Table3[[Store ID]:[City]],4,FALSE)</f>
        <v>Honolulu</v>
      </c>
      <c r="L3212" t="str">
        <f>VLOOKUP(Table1[[#This Row],[Product Code]],Table4[[Product Code]:[Brand]],5,FALSE)</f>
        <v>Bose</v>
      </c>
      <c r="M3212" t="str">
        <f>VLOOKUP(Table1[[#This Row],[Product Code]],Table4[[Product Code]:[Product Category]],3,FALSE)</f>
        <v>Accessories</v>
      </c>
      <c r="N3212" t="str">
        <f>_xlfn.XLOOKUP(Table1[[#This Row],[Product Code]],Table4[Product Code],Table4[Subcategory])</f>
        <v>Keyboards</v>
      </c>
    </row>
    <row r="3213" spans="2:14" x14ac:dyDescent="0.3">
      <c r="B3213" s="26" t="s">
        <v>14</v>
      </c>
      <c r="C3213" s="26" t="str">
        <f>IF(_xlfn.XLOOKUP(TRIM(Table1[[#This Row],[Store ID]]), 'Stores Details'!B3215:B3234, 'Stores Details'!G3215:G3234, "") = "Inactive", "Yes", "No")</f>
        <v>No</v>
      </c>
      <c r="D3213" s="14" t="s">
        <v>76</v>
      </c>
      <c r="E3213" s="51">
        <v>45214</v>
      </c>
      <c r="F3213" s="14">
        <v>40</v>
      </c>
      <c r="G3213" s="17">
        <v>9137.2000000000007</v>
      </c>
      <c r="H3213" s="27">
        <v>7302.4</v>
      </c>
      <c r="I3213">
        <f>YEAR(Table1[[#This Row],[Date]])</f>
        <v>2023</v>
      </c>
      <c r="J3213" t="str">
        <f>"Q" &amp; ROUNDUP(MONTH(Table1[[#This Row],[Date]])/3, 0) &amp; "'" &amp; RIGHT(YEAR(Table1[[#This Row],[Date]]), 2)</f>
        <v>Q4'23</v>
      </c>
      <c r="K3213" t="str">
        <f>VLOOKUP(Table1[[#This Row],[Store ID]],Table3[[Store ID]:[City]],4,FALSE)</f>
        <v>Los Angeles</v>
      </c>
      <c r="L3213" t="str">
        <f>VLOOKUP(Table1[[#This Row],[Product Code]],Table4[[Product Code]:[Brand]],5,FALSE)</f>
        <v>ASUS</v>
      </c>
      <c r="M3213" t="str">
        <f>VLOOKUP(Table1[[#This Row],[Product Code]],Table4[[Product Code]:[Product Category]],3,FALSE)</f>
        <v>Laptops</v>
      </c>
      <c r="N3213" t="str">
        <f>_xlfn.XLOOKUP(Table1[[#This Row],[Product Code]],Table4[Product Code],Table4[Subcategory])</f>
        <v>Ultrabooks</v>
      </c>
    </row>
    <row r="3214" spans="2:14" x14ac:dyDescent="0.3">
      <c r="B3214" s="26" t="s">
        <v>26</v>
      </c>
      <c r="C3214" s="26" t="str">
        <f>IF(_xlfn.XLOOKUP(TRIM(Table1[[#This Row],[Store ID]]), 'Stores Details'!B3216:B3235, 'Stores Details'!G3216:G3235, "") = "Inactive", "Yes", "No")</f>
        <v>No</v>
      </c>
      <c r="D3214" s="14" t="s">
        <v>41</v>
      </c>
      <c r="E3214" s="51">
        <v>45589</v>
      </c>
      <c r="F3214" s="14">
        <v>40</v>
      </c>
      <c r="G3214" s="17">
        <v>19228</v>
      </c>
      <c r="H3214" s="27">
        <v>12077.6</v>
      </c>
      <c r="I3214">
        <f>YEAR(Table1[[#This Row],[Date]])</f>
        <v>2024</v>
      </c>
      <c r="J3214" t="str">
        <f>"Q" &amp; ROUNDUP(MONTH(Table1[[#This Row],[Date]])/3, 0) &amp; "'" &amp; RIGHT(YEAR(Table1[[#This Row],[Date]]), 2)</f>
        <v>Q4'24</v>
      </c>
      <c r="K3214" t="str">
        <f>VLOOKUP(Table1[[#This Row],[Store ID]],Table3[[Store ID]:[City]],4,FALSE)</f>
        <v>Philadelphia</v>
      </c>
      <c r="L3214" t="str">
        <f>VLOOKUP(Table1[[#This Row],[Product Code]],Table4[[Product Code]:[Brand]],5,FALSE)</f>
        <v>VoltEdge</v>
      </c>
      <c r="M3214" t="str">
        <f>VLOOKUP(Table1[[#This Row],[Product Code]],Table4[[Product Code]:[Product Category]],3,FALSE)</f>
        <v>Laptops</v>
      </c>
      <c r="N3214" t="str">
        <f>_xlfn.XLOOKUP(Table1[[#This Row],[Product Code]],Table4[Product Code],Table4[Subcategory])</f>
        <v>Gaming Laptops</v>
      </c>
    </row>
    <row r="3215" spans="2:14" x14ac:dyDescent="0.3">
      <c r="B3215" s="26" t="s">
        <v>17</v>
      </c>
      <c r="C3215" s="26" t="str">
        <f>IF(_xlfn.XLOOKUP(TRIM(Table1[[#This Row],[Store ID]]), 'Stores Details'!B3217:B3236, 'Stores Details'!G3217:G3236, "") = "Inactive", "Yes", "No")</f>
        <v>No</v>
      </c>
      <c r="D3215" s="14" t="s">
        <v>64</v>
      </c>
      <c r="E3215" s="51">
        <v>45435</v>
      </c>
      <c r="F3215" s="14">
        <v>3</v>
      </c>
      <c r="G3215" s="17">
        <v>1023.51</v>
      </c>
      <c r="H3215" s="27">
        <v>610.41</v>
      </c>
      <c r="I3215">
        <f>YEAR(Table1[[#This Row],[Date]])</f>
        <v>2024</v>
      </c>
      <c r="J3215" t="str">
        <f>"Q" &amp; ROUNDUP(MONTH(Table1[[#This Row],[Date]])/3, 0) &amp; "'" &amp; RIGHT(YEAR(Table1[[#This Row],[Date]]), 2)</f>
        <v>Q2'24</v>
      </c>
      <c r="K3215" t="str">
        <f>VLOOKUP(Table1[[#This Row],[Store ID]],Table3[[Store ID]:[City]],4,FALSE)</f>
        <v>Richmond</v>
      </c>
      <c r="L3215" t="str">
        <f>VLOOKUP(Table1[[#This Row],[Product Code]],Table4[[Product Code]:[Brand]],5,FALSE)</f>
        <v>VoltEdge</v>
      </c>
      <c r="M3215" t="str">
        <f>VLOOKUP(Table1[[#This Row],[Product Code]],Table4[[Product Code]:[Product Category]],3,FALSE)</f>
        <v>Accessories</v>
      </c>
      <c r="N3215" t="str">
        <f>_xlfn.XLOOKUP(Table1[[#This Row],[Product Code]],Table4[Product Code],Table4[Subcategory])</f>
        <v>Keyboards</v>
      </c>
    </row>
    <row r="3216" spans="2:14" x14ac:dyDescent="0.3">
      <c r="B3216" s="26" t="s">
        <v>26</v>
      </c>
      <c r="C3216" s="26" t="str">
        <f>IF(_xlfn.XLOOKUP(TRIM(Table1[[#This Row],[Store ID]]), 'Stores Details'!B3218:B3237, 'Stores Details'!G3218:G3237, "") = "Inactive", "Yes", "No")</f>
        <v>No</v>
      </c>
      <c r="D3216" s="14" t="s">
        <v>38</v>
      </c>
      <c r="E3216" s="51">
        <v>45324</v>
      </c>
      <c r="F3216" s="14">
        <v>14</v>
      </c>
      <c r="G3216" s="17">
        <v>16388.960000000003</v>
      </c>
      <c r="H3216" s="27">
        <v>13092.38</v>
      </c>
      <c r="I3216">
        <f>YEAR(Table1[[#This Row],[Date]])</f>
        <v>2024</v>
      </c>
      <c r="J3216" t="str">
        <f>"Q" &amp; ROUNDUP(MONTH(Table1[[#This Row],[Date]])/3, 0) &amp; "'" &amp; RIGHT(YEAR(Table1[[#This Row],[Date]]), 2)</f>
        <v>Q1'24</v>
      </c>
      <c r="K3216" t="str">
        <f>VLOOKUP(Table1[[#This Row],[Store ID]],Table3[[Store ID]:[City]],4,FALSE)</f>
        <v>Philadelphia</v>
      </c>
      <c r="L3216" t="str">
        <f>VLOOKUP(Table1[[#This Row],[Product Code]],Table4[[Product Code]:[Brand]],5,FALSE)</f>
        <v>HP</v>
      </c>
      <c r="M3216" t="str">
        <f>VLOOKUP(Table1[[#This Row],[Product Code]],Table4[[Product Code]:[Product Category]],3,FALSE)</f>
        <v>Gaming Consoles</v>
      </c>
      <c r="N3216" t="str">
        <f>_xlfn.XLOOKUP(Table1[[#This Row],[Product Code]],Table4[Product Code],Table4[Subcategory])</f>
        <v>Game Consoles</v>
      </c>
    </row>
    <row r="3217" spans="2:14" x14ac:dyDescent="0.3">
      <c r="B3217" s="26" t="s">
        <v>25</v>
      </c>
      <c r="C3217" s="26" t="str">
        <f>IF(_xlfn.XLOOKUP(TRIM(Table1[[#This Row],[Store ID]]), 'Stores Details'!B3219:B3238, 'Stores Details'!G3219:G3238, "") = "Inactive", "Yes", "No")</f>
        <v>No</v>
      </c>
      <c r="D3217" s="14" t="s">
        <v>59</v>
      </c>
      <c r="E3217" s="51">
        <v>45235</v>
      </c>
      <c r="F3217" s="14">
        <v>27</v>
      </c>
      <c r="G3217" s="17">
        <v>5276.6100000000006</v>
      </c>
      <c r="H3217" s="27">
        <v>3940.6499999999996</v>
      </c>
      <c r="I3217">
        <f>YEAR(Table1[[#This Row],[Date]])</f>
        <v>2023</v>
      </c>
      <c r="J3217" t="str">
        <f>"Q" &amp; ROUNDUP(MONTH(Table1[[#This Row],[Date]])/3, 0) &amp; "'" &amp; RIGHT(YEAR(Table1[[#This Row],[Date]]), 2)</f>
        <v>Q4'23</v>
      </c>
      <c r="K3217" t="str">
        <f>VLOOKUP(Table1[[#This Row],[Store ID]],Table3[[Store ID]:[City]],4,FALSE)</f>
        <v>Dallas</v>
      </c>
      <c r="L3217" t="str">
        <f>VLOOKUP(Table1[[#This Row],[Product Code]],Table4[[Product Code]:[Brand]],5,FALSE)</f>
        <v>ASUS</v>
      </c>
      <c r="M3217" t="str">
        <f>VLOOKUP(Table1[[#This Row],[Product Code]],Table4[[Product Code]:[Product Category]],3,FALSE)</f>
        <v>Headphones</v>
      </c>
      <c r="N3217" t="str">
        <f>_xlfn.XLOOKUP(Table1[[#This Row],[Product Code]],Table4[Product Code],Table4[Subcategory])</f>
        <v>Wireless Earbuds</v>
      </c>
    </row>
    <row r="3218" spans="2:14" x14ac:dyDescent="0.3">
      <c r="B3218" s="26" t="s">
        <v>26</v>
      </c>
      <c r="C3218" s="26" t="str">
        <f>IF(_xlfn.XLOOKUP(TRIM(Table1[[#This Row],[Store ID]]), 'Stores Details'!B3220:B3239, 'Stores Details'!G3220:G3239, "") = "Inactive", "Yes", "No")</f>
        <v>No</v>
      </c>
      <c r="D3218" s="14" t="s">
        <v>50</v>
      </c>
      <c r="E3218" s="51">
        <v>45014</v>
      </c>
      <c r="F3218" s="14">
        <v>26</v>
      </c>
      <c r="G3218" s="17">
        <v>31145.920000000002</v>
      </c>
      <c r="H3218" s="27">
        <v>22946.3</v>
      </c>
      <c r="I3218">
        <f>YEAR(Table1[[#This Row],[Date]])</f>
        <v>2023</v>
      </c>
      <c r="J3218" t="str">
        <f>"Q" &amp; ROUNDUP(MONTH(Table1[[#This Row],[Date]])/3, 0) &amp; "'" &amp; RIGHT(YEAR(Table1[[#This Row],[Date]]), 2)</f>
        <v>Q1'23</v>
      </c>
      <c r="K3218" t="str">
        <f>VLOOKUP(Table1[[#This Row],[Store ID]],Table3[[Store ID]:[City]],4,FALSE)</f>
        <v>Philadelphia</v>
      </c>
      <c r="L3218" t="str">
        <f>VLOOKUP(Table1[[#This Row],[Product Code]],Table4[[Product Code]:[Brand]],5,FALSE)</f>
        <v>VoltEdge</v>
      </c>
      <c r="M3218" t="str">
        <f>VLOOKUP(Table1[[#This Row],[Product Code]],Table4[[Product Code]:[Product Category]],3,FALSE)</f>
        <v>Smart Gadgets</v>
      </c>
      <c r="N3218" t="str">
        <f>_xlfn.XLOOKUP(Table1[[#This Row],[Product Code]],Table4[Product Code],Table4[Subcategory])</f>
        <v>Fitness Bands</v>
      </c>
    </row>
    <row r="3219" spans="2:14" x14ac:dyDescent="0.3">
      <c r="B3219" s="26" t="s">
        <v>20</v>
      </c>
      <c r="C3219" s="26" t="str">
        <f>IF(_xlfn.XLOOKUP(TRIM(Table1[[#This Row],[Store ID]]), 'Stores Details'!B3221:B3240, 'Stores Details'!G3221:G3240, "") = "Inactive", "Yes", "No")</f>
        <v>No</v>
      </c>
      <c r="D3219" s="14" t="s">
        <v>58</v>
      </c>
      <c r="E3219" s="51">
        <v>45102</v>
      </c>
      <c r="F3219" s="14">
        <v>4</v>
      </c>
      <c r="G3219" s="17">
        <v>3512.28</v>
      </c>
      <c r="H3219" s="27">
        <v>2419.88</v>
      </c>
      <c r="I3219">
        <f>YEAR(Table1[[#This Row],[Date]])</f>
        <v>2023</v>
      </c>
      <c r="J3219" t="str">
        <f>"Q" &amp; ROUNDUP(MONTH(Table1[[#This Row],[Date]])/3, 0) &amp; "'" &amp; RIGHT(YEAR(Table1[[#This Row],[Date]]), 2)</f>
        <v>Q2'23</v>
      </c>
      <c r="K3219" t="str">
        <f>VLOOKUP(Table1[[#This Row],[Store ID]],Table3[[Store ID]:[City]],4,FALSE)</f>
        <v>Denver</v>
      </c>
      <c r="L3219" t="str">
        <f>VLOOKUP(Table1[[#This Row],[Product Code]],Table4[[Product Code]:[Brand]],5,FALSE)</f>
        <v>Sony</v>
      </c>
      <c r="M3219" t="str">
        <f>VLOOKUP(Table1[[#This Row],[Product Code]],Table4[[Product Code]:[Product Category]],3,FALSE)</f>
        <v>Accessories</v>
      </c>
      <c r="N3219" t="str">
        <f>_xlfn.XLOOKUP(Table1[[#This Row],[Product Code]],Table4[Product Code],Table4[Subcategory])</f>
        <v>Chargers</v>
      </c>
    </row>
    <row r="3220" spans="2:14" x14ac:dyDescent="0.3">
      <c r="B3220" s="26" t="s">
        <v>22</v>
      </c>
      <c r="C3220" s="26" t="str">
        <f>IF(_xlfn.XLOOKUP(TRIM(Table1[[#This Row],[Store ID]]), 'Stores Details'!B3222:B3241, 'Stores Details'!G3222:G3241, "") = "Inactive", "Yes", "No")</f>
        <v>No</v>
      </c>
      <c r="D3220" s="14" t="s">
        <v>67</v>
      </c>
      <c r="E3220" s="51">
        <v>45030</v>
      </c>
      <c r="F3220" s="14">
        <v>18</v>
      </c>
      <c r="G3220" s="17">
        <v>18962.64</v>
      </c>
      <c r="H3220" s="27">
        <v>11272.68</v>
      </c>
      <c r="I3220">
        <f>YEAR(Table1[[#This Row],[Date]])</f>
        <v>2023</v>
      </c>
      <c r="J3220" t="str">
        <f>"Q" &amp; ROUNDUP(MONTH(Table1[[#This Row],[Date]])/3, 0) &amp; "'" &amp; RIGHT(YEAR(Table1[[#This Row],[Date]]), 2)</f>
        <v>Q2'23</v>
      </c>
      <c r="K3220" t="str">
        <f>VLOOKUP(Table1[[#This Row],[Store ID]],Table3[[Store ID]:[City]],4,FALSE)</f>
        <v>Detroit</v>
      </c>
      <c r="L3220" t="str">
        <f>VLOOKUP(Table1[[#This Row],[Product Code]],Table4[[Product Code]:[Brand]],5,FALSE)</f>
        <v>VoltEdge</v>
      </c>
      <c r="M3220" t="str">
        <f>VLOOKUP(Table1[[#This Row],[Product Code]],Table4[[Product Code]:[Product Category]],3,FALSE)</f>
        <v>Accessories</v>
      </c>
      <c r="N3220" t="str">
        <f>_xlfn.XLOOKUP(Table1[[#This Row],[Product Code]],Table4[Product Code],Table4[Subcategory])</f>
        <v>Keyboards</v>
      </c>
    </row>
    <row r="3221" spans="2:14" x14ac:dyDescent="0.3">
      <c r="B3221" s="26" t="s">
        <v>23</v>
      </c>
      <c r="C3221" s="26" t="str">
        <f>IF(_xlfn.XLOOKUP(TRIM(Table1[[#This Row],[Store ID]]), 'Stores Details'!B3223:B3242, 'Stores Details'!G3223:G3242, "") = "Inactive", "Yes", "No")</f>
        <v>No</v>
      </c>
      <c r="D3221" s="14" t="s">
        <v>40</v>
      </c>
      <c r="E3221" s="51">
        <v>45387</v>
      </c>
      <c r="F3221" s="14">
        <v>7</v>
      </c>
      <c r="G3221" s="17">
        <v>9476.5299999999988</v>
      </c>
      <c r="H3221" s="27">
        <v>6821.22</v>
      </c>
      <c r="I3221">
        <f>YEAR(Table1[[#This Row],[Date]])</f>
        <v>2024</v>
      </c>
      <c r="J3221" t="str">
        <f>"Q" &amp; ROUNDUP(MONTH(Table1[[#This Row],[Date]])/3, 0) &amp; "'" &amp; RIGHT(YEAR(Table1[[#This Row],[Date]]), 2)</f>
        <v>Q2'24</v>
      </c>
      <c r="K3221" t="str">
        <f>VLOOKUP(Table1[[#This Row],[Store ID]],Table3[[Store ID]:[City]],4,FALSE)</f>
        <v>San Francisco</v>
      </c>
      <c r="L3221" t="str">
        <f>VLOOKUP(Table1[[#This Row],[Product Code]],Table4[[Product Code]:[Brand]],5,FALSE)</f>
        <v>HP</v>
      </c>
      <c r="M3221" t="str">
        <f>VLOOKUP(Table1[[#This Row],[Product Code]],Table4[[Product Code]:[Product Category]],3,FALSE)</f>
        <v>Gaming Consoles</v>
      </c>
      <c r="N3221" t="str">
        <f>_xlfn.XLOOKUP(Table1[[#This Row],[Product Code]],Table4[Product Code],Table4[Subcategory])</f>
        <v>Game Consoles</v>
      </c>
    </row>
    <row r="3222" spans="2:14" x14ac:dyDescent="0.3">
      <c r="B3222" s="26" t="s">
        <v>23</v>
      </c>
      <c r="C3222" s="26" t="str">
        <f>IF(_xlfn.XLOOKUP(TRIM(Table1[[#This Row],[Store ID]]), 'Stores Details'!B3224:B3243, 'Stores Details'!G3224:G3243, "") = "Inactive", "Yes", "No")</f>
        <v>No</v>
      </c>
      <c r="D3222" s="14" t="s">
        <v>75</v>
      </c>
      <c r="E3222" s="51">
        <v>45291</v>
      </c>
      <c r="F3222" s="14">
        <v>43</v>
      </c>
      <c r="G3222" s="17">
        <v>7011.1500000000005</v>
      </c>
      <c r="H3222" s="27">
        <v>5422.73</v>
      </c>
      <c r="I3222">
        <f>YEAR(Table1[[#This Row],[Date]])</f>
        <v>2023</v>
      </c>
      <c r="J3222" t="str">
        <f>"Q" &amp; ROUNDUP(MONTH(Table1[[#This Row],[Date]])/3, 0) &amp; "'" &amp; RIGHT(YEAR(Table1[[#This Row],[Date]]), 2)</f>
        <v>Q4'23</v>
      </c>
      <c r="K3222" t="str">
        <f>VLOOKUP(Table1[[#This Row],[Store ID]],Table3[[Store ID]:[City]],4,FALSE)</f>
        <v>San Francisco</v>
      </c>
      <c r="L3222" t="str">
        <f>VLOOKUP(Table1[[#This Row],[Product Code]],Table4[[Product Code]:[Brand]],5,FALSE)</f>
        <v>VoltEdge</v>
      </c>
      <c r="M3222" t="str">
        <f>VLOOKUP(Table1[[#This Row],[Product Code]],Table4[[Product Code]:[Product Category]],3,FALSE)</f>
        <v>Accessories</v>
      </c>
      <c r="N3222" t="str">
        <f>_xlfn.XLOOKUP(Table1[[#This Row],[Product Code]],Table4[Product Code],Table4[Subcategory])</f>
        <v>Keyboards</v>
      </c>
    </row>
    <row r="3223" spans="2:14" x14ac:dyDescent="0.3">
      <c r="B3223" s="26" t="s">
        <v>14</v>
      </c>
      <c r="C3223" s="26" t="str">
        <f>IF(_xlfn.XLOOKUP(TRIM(Table1[[#This Row],[Store ID]]), 'Stores Details'!B3225:B3244, 'Stores Details'!G3225:G3244, "") = "Inactive", "Yes", "No")</f>
        <v>No</v>
      </c>
      <c r="D3223" s="14" t="s">
        <v>48</v>
      </c>
      <c r="E3223" s="51">
        <v>45619</v>
      </c>
      <c r="F3223" s="14">
        <v>38</v>
      </c>
      <c r="G3223" s="17">
        <v>30653.079999999998</v>
      </c>
      <c r="H3223" s="27">
        <v>18279.52</v>
      </c>
      <c r="I3223">
        <f>YEAR(Table1[[#This Row],[Date]])</f>
        <v>2024</v>
      </c>
      <c r="J3223" t="str">
        <f>"Q" &amp; ROUNDUP(MONTH(Table1[[#This Row],[Date]])/3, 0) &amp; "'" &amp; RIGHT(YEAR(Table1[[#This Row],[Date]]), 2)</f>
        <v>Q4'24</v>
      </c>
      <c r="K3223" t="str">
        <f>VLOOKUP(Table1[[#This Row],[Store ID]],Table3[[Store ID]:[City]],4,FALSE)</f>
        <v>Los Angeles</v>
      </c>
      <c r="L3223" t="str">
        <f>VLOOKUP(Table1[[#This Row],[Product Code]],Table4[[Product Code]:[Brand]],5,FALSE)</f>
        <v>VoltEdge</v>
      </c>
      <c r="M3223" t="str">
        <f>VLOOKUP(Table1[[#This Row],[Product Code]],Table4[[Product Code]:[Product Category]],3,FALSE)</f>
        <v>Gaming Consoles</v>
      </c>
      <c r="N3223" t="str">
        <f>_xlfn.XLOOKUP(Table1[[#This Row],[Product Code]],Table4[Product Code],Table4[Subcategory])</f>
        <v>Game Consoles</v>
      </c>
    </row>
    <row r="3224" spans="2:14" x14ac:dyDescent="0.3">
      <c r="B3224" s="26" t="s">
        <v>21</v>
      </c>
      <c r="C3224" s="26" t="str">
        <f>IF(_xlfn.XLOOKUP(TRIM(Table1[[#This Row],[Store ID]]), 'Stores Details'!B3226:B3245, 'Stores Details'!G3226:G3245, "") = "Inactive", "Yes", "No")</f>
        <v>No</v>
      </c>
      <c r="D3224" s="14" t="s">
        <v>68</v>
      </c>
      <c r="E3224" s="51">
        <v>45048</v>
      </c>
      <c r="F3224" s="14">
        <v>10</v>
      </c>
      <c r="G3224" s="17">
        <v>10438.800000000001</v>
      </c>
      <c r="H3224" s="27">
        <v>6440.4</v>
      </c>
      <c r="I3224">
        <f>YEAR(Table1[[#This Row],[Date]])</f>
        <v>2023</v>
      </c>
      <c r="J3224" t="str">
        <f>"Q" &amp; ROUNDUP(MONTH(Table1[[#This Row],[Date]])/3, 0) &amp; "'" &amp; RIGHT(YEAR(Table1[[#This Row],[Date]]), 2)</f>
        <v>Q2'23</v>
      </c>
      <c r="K3224" t="str">
        <f>VLOOKUP(Table1[[#This Row],[Store ID]],Table3[[Store ID]:[City]],4,FALSE)</f>
        <v>Raleigh</v>
      </c>
      <c r="L3224" t="str">
        <f>VLOOKUP(Table1[[#This Row],[Product Code]],Table4[[Product Code]:[Brand]],5,FALSE)</f>
        <v>Apple</v>
      </c>
      <c r="M3224" t="str">
        <f>VLOOKUP(Table1[[#This Row],[Product Code]],Table4[[Product Code]:[Product Category]],3,FALSE)</f>
        <v>Gaming Consoles</v>
      </c>
      <c r="N3224" t="str">
        <f>_xlfn.XLOOKUP(Table1[[#This Row],[Product Code]],Table4[Product Code],Table4[Subcategory])</f>
        <v>VR Headsets</v>
      </c>
    </row>
    <row r="3225" spans="2:14" x14ac:dyDescent="0.3">
      <c r="B3225" s="26" t="s">
        <v>19</v>
      </c>
      <c r="C3225" s="26" t="str">
        <f>IF(_xlfn.XLOOKUP(TRIM(Table1[[#This Row],[Store ID]]), 'Stores Details'!B3227:B3246, 'Stores Details'!G3227:G3246, "") = "Inactive", "Yes", "No")</f>
        <v>No</v>
      </c>
      <c r="D3225" s="14" t="s">
        <v>55</v>
      </c>
      <c r="E3225" s="51">
        <v>45451</v>
      </c>
      <c r="F3225" s="14">
        <v>19</v>
      </c>
      <c r="G3225" s="17">
        <v>20020.11</v>
      </c>
      <c r="H3225" s="27">
        <v>12398.830000000002</v>
      </c>
      <c r="I3225">
        <f>YEAR(Table1[[#This Row],[Date]])</f>
        <v>2024</v>
      </c>
      <c r="J3225" t="str">
        <f>"Q" &amp; ROUNDUP(MONTH(Table1[[#This Row],[Date]])/3, 0) &amp; "'" &amp; RIGHT(YEAR(Table1[[#This Row],[Date]]), 2)</f>
        <v>Q2'24</v>
      </c>
      <c r="K3225" t="str">
        <f>VLOOKUP(Table1[[#This Row],[Store ID]],Table3[[Store ID]:[City]],4,FALSE)</f>
        <v>Honolulu</v>
      </c>
      <c r="L3225" t="str">
        <f>VLOOKUP(Table1[[#This Row],[Product Code]],Table4[[Product Code]:[Brand]],5,FALSE)</f>
        <v>Sony</v>
      </c>
      <c r="M3225" t="str">
        <f>VLOOKUP(Table1[[#This Row],[Product Code]],Table4[[Product Code]:[Product Category]],3,FALSE)</f>
        <v>Smart Gadgets</v>
      </c>
      <c r="N3225" t="str">
        <f>_xlfn.XLOOKUP(Table1[[#This Row],[Product Code]],Table4[Product Code],Table4[Subcategory])</f>
        <v>Fitness Bands</v>
      </c>
    </row>
    <row r="3226" spans="2:14" x14ac:dyDescent="0.3">
      <c r="B3226" s="26" t="s">
        <v>14</v>
      </c>
      <c r="C3226" s="26" t="str">
        <f>IF(_xlfn.XLOOKUP(TRIM(Table1[[#This Row],[Store ID]]), 'Stores Details'!B3228:B3247, 'Stores Details'!G3228:G3247, "") = "Inactive", "Yes", "No")</f>
        <v>No</v>
      </c>
      <c r="D3226" s="14" t="s">
        <v>31</v>
      </c>
      <c r="E3226" s="51">
        <v>45450</v>
      </c>
      <c r="F3226" s="14">
        <v>7</v>
      </c>
      <c r="G3226" s="17">
        <v>4250.6100000000006</v>
      </c>
      <c r="H3226" s="27">
        <v>2606.3799999999997</v>
      </c>
      <c r="I3226">
        <f>YEAR(Table1[[#This Row],[Date]])</f>
        <v>2024</v>
      </c>
      <c r="J3226" t="str">
        <f>"Q" &amp; ROUNDUP(MONTH(Table1[[#This Row],[Date]])/3, 0) &amp; "'" &amp; RIGHT(YEAR(Table1[[#This Row],[Date]]), 2)</f>
        <v>Q2'24</v>
      </c>
      <c r="K3226" t="str">
        <f>VLOOKUP(Table1[[#This Row],[Store ID]],Table3[[Store ID]:[City]],4,FALSE)</f>
        <v>Los Angeles</v>
      </c>
      <c r="L3226" t="str">
        <f>VLOOKUP(Table1[[#This Row],[Product Code]],Table4[[Product Code]:[Brand]],5,FALSE)</f>
        <v>VoltEdge</v>
      </c>
      <c r="M3226" t="str">
        <f>VLOOKUP(Table1[[#This Row],[Product Code]],Table4[[Product Code]:[Product Category]],3,FALSE)</f>
        <v>Laptops</v>
      </c>
      <c r="N3226" t="str">
        <f>_xlfn.XLOOKUP(Table1[[#This Row],[Product Code]],Table4[Product Code],Table4[Subcategory])</f>
        <v>Ultrabooks</v>
      </c>
    </row>
    <row r="3227" spans="2:14" x14ac:dyDescent="0.3">
      <c r="B3227" s="26" t="s">
        <v>16</v>
      </c>
      <c r="C3227" s="26" t="str">
        <f>IF(_xlfn.XLOOKUP(TRIM(Table1[[#This Row],[Store ID]]), 'Stores Details'!B3229:B3248, 'Stores Details'!G3229:G3248, "") = "Inactive", "Yes", "No")</f>
        <v>No</v>
      </c>
      <c r="D3227" s="14" t="s">
        <v>32</v>
      </c>
      <c r="E3227" s="51">
        <v>45407</v>
      </c>
      <c r="F3227" s="14">
        <v>10</v>
      </c>
      <c r="G3227" s="17">
        <v>1829.8</v>
      </c>
      <c r="H3227" s="27">
        <v>1390.1</v>
      </c>
      <c r="I3227">
        <f>YEAR(Table1[[#This Row],[Date]])</f>
        <v>2024</v>
      </c>
      <c r="J3227" t="str">
        <f>"Q" &amp; ROUNDUP(MONTH(Table1[[#This Row],[Date]])/3, 0) &amp; "'" &amp; RIGHT(YEAR(Table1[[#This Row],[Date]]), 2)</f>
        <v>Q2'24</v>
      </c>
      <c r="K3227" t="str">
        <f>VLOOKUP(Table1[[#This Row],[Store ID]],Table3[[Store ID]:[City]],4,FALSE)</f>
        <v>Chicago</v>
      </c>
      <c r="L3227" t="str">
        <f>VLOOKUP(Table1[[#This Row],[Product Code]],Table4[[Product Code]:[Brand]],5,FALSE)</f>
        <v>Sony</v>
      </c>
      <c r="M3227" t="str">
        <f>VLOOKUP(Table1[[#This Row],[Product Code]],Table4[[Product Code]:[Product Category]],3,FALSE)</f>
        <v>Accessories</v>
      </c>
      <c r="N3227" t="str">
        <f>_xlfn.XLOOKUP(Table1[[#This Row],[Product Code]],Table4[Product Code],Table4[Subcategory])</f>
        <v>Chargers</v>
      </c>
    </row>
    <row r="3228" spans="2:14" x14ac:dyDescent="0.3">
      <c r="B3228" s="26" t="s">
        <v>21</v>
      </c>
      <c r="C3228" s="26" t="str">
        <f>IF(_xlfn.XLOOKUP(TRIM(Table1[[#This Row],[Store ID]]), 'Stores Details'!B3230:B3249, 'Stores Details'!G3230:G3249, "") = "Inactive", "Yes", "No")</f>
        <v>No</v>
      </c>
      <c r="D3228" s="14" t="s">
        <v>62</v>
      </c>
      <c r="E3228" s="51">
        <v>45594</v>
      </c>
      <c r="F3228" s="14">
        <v>22</v>
      </c>
      <c r="G3228" s="17">
        <v>14366</v>
      </c>
      <c r="H3228" s="27">
        <v>10761.3</v>
      </c>
      <c r="I3228">
        <f>YEAR(Table1[[#This Row],[Date]])</f>
        <v>2024</v>
      </c>
      <c r="J3228" t="str">
        <f>"Q" &amp; ROUNDUP(MONTH(Table1[[#This Row],[Date]])/3, 0) &amp; "'" &amp; RIGHT(YEAR(Table1[[#This Row],[Date]]), 2)</f>
        <v>Q4'24</v>
      </c>
      <c r="K3228" t="str">
        <f>VLOOKUP(Table1[[#This Row],[Store ID]],Table3[[Store ID]:[City]],4,FALSE)</f>
        <v>Raleigh</v>
      </c>
      <c r="L3228" t="str">
        <f>VLOOKUP(Table1[[#This Row],[Product Code]],Table4[[Product Code]:[Brand]],5,FALSE)</f>
        <v>ASUS</v>
      </c>
      <c r="M3228" t="str">
        <f>VLOOKUP(Table1[[#This Row],[Product Code]],Table4[[Product Code]:[Product Category]],3,FALSE)</f>
        <v>Laptops</v>
      </c>
      <c r="N3228" t="str">
        <f>_xlfn.XLOOKUP(Table1[[#This Row],[Product Code]],Table4[Product Code],Table4[Subcategory])</f>
        <v>Gaming Laptops</v>
      </c>
    </row>
    <row r="3229" spans="2:14" x14ac:dyDescent="0.3">
      <c r="B3229" s="26" t="s">
        <v>30</v>
      </c>
      <c r="C3229" s="26" t="str">
        <f>IF(_xlfn.XLOOKUP(TRIM(Table1[[#This Row],[Store ID]]), 'Stores Details'!B3231:B3250, 'Stores Details'!G3231:G3250, "") = "Inactive", "Yes", "No")</f>
        <v>No</v>
      </c>
      <c r="D3229" s="14" t="s">
        <v>43</v>
      </c>
      <c r="E3229" s="51">
        <v>45495</v>
      </c>
      <c r="F3229" s="14">
        <v>14</v>
      </c>
      <c r="G3229" s="17">
        <v>18634.98</v>
      </c>
      <c r="H3229" s="27">
        <v>11446.68</v>
      </c>
      <c r="I3229">
        <f>YEAR(Table1[[#This Row],[Date]])</f>
        <v>2024</v>
      </c>
      <c r="J3229" t="str">
        <f>"Q" &amp; ROUNDUP(MONTH(Table1[[#This Row],[Date]])/3, 0) &amp; "'" &amp; RIGHT(YEAR(Table1[[#This Row],[Date]]), 2)</f>
        <v>Q3'24</v>
      </c>
      <c r="K3229" t="str">
        <f>VLOOKUP(Table1[[#This Row],[Store ID]],Table3[[Store ID]:[City]],4,FALSE)</f>
        <v>Nashville</v>
      </c>
      <c r="L3229" t="str">
        <f>VLOOKUP(Table1[[#This Row],[Product Code]],Table4[[Product Code]:[Brand]],5,FALSE)</f>
        <v>Apple</v>
      </c>
      <c r="M3229" t="str">
        <f>VLOOKUP(Table1[[#This Row],[Product Code]],Table4[[Product Code]:[Product Category]],3,FALSE)</f>
        <v>Smart Gadgets</v>
      </c>
      <c r="N3229" t="str">
        <f>_xlfn.XLOOKUP(Table1[[#This Row],[Product Code]],Table4[Product Code],Table4[Subcategory])</f>
        <v>Smartwatches</v>
      </c>
    </row>
    <row r="3230" spans="2:14" x14ac:dyDescent="0.3">
      <c r="B3230" s="26" t="s">
        <v>29</v>
      </c>
      <c r="C3230" s="26" t="str">
        <f>IF(_xlfn.XLOOKUP(TRIM(Table1[[#This Row],[Store ID]]), 'Stores Details'!B3232:B3251, 'Stores Details'!G3232:G3251, "") = "Inactive", "Yes", "No")</f>
        <v>No</v>
      </c>
      <c r="D3230" s="14" t="s">
        <v>70</v>
      </c>
      <c r="E3230" s="51">
        <v>45171</v>
      </c>
      <c r="F3230" s="14">
        <v>7</v>
      </c>
      <c r="G3230" s="17">
        <v>3803.52</v>
      </c>
      <c r="H3230" s="27">
        <v>2706.06</v>
      </c>
      <c r="I3230">
        <f>YEAR(Table1[[#This Row],[Date]])</f>
        <v>2023</v>
      </c>
      <c r="J3230" t="str">
        <f>"Q" &amp; ROUNDUP(MONTH(Table1[[#This Row],[Date]])/3, 0) &amp; "'" &amp; RIGHT(YEAR(Table1[[#This Row],[Date]]), 2)</f>
        <v>Q3'23</v>
      </c>
      <c r="K3230" t="str">
        <f>VLOOKUP(Table1[[#This Row],[Store ID]],Table3[[Store ID]:[City]],4,FALSE)</f>
        <v>Kansas City</v>
      </c>
      <c r="L3230" t="str">
        <f>VLOOKUP(Table1[[#This Row],[Product Code]],Table4[[Product Code]:[Brand]],5,FALSE)</f>
        <v>VoltEdge</v>
      </c>
      <c r="M3230" t="str">
        <f>VLOOKUP(Table1[[#This Row],[Product Code]],Table4[[Product Code]:[Product Category]],3,FALSE)</f>
        <v>Headphones</v>
      </c>
      <c r="N3230" t="str">
        <f>_xlfn.XLOOKUP(Table1[[#This Row],[Product Code]],Table4[Product Code],Table4[Subcategory])</f>
        <v>Wireless Headphones</v>
      </c>
    </row>
    <row r="3231" spans="2:14" x14ac:dyDescent="0.3">
      <c r="B3231" s="26" t="s">
        <v>14</v>
      </c>
      <c r="C3231" s="26" t="str">
        <f>IF(_xlfn.XLOOKUP(TRIM(Table1[[#This Row],[Store ID]]), 'Stores Details'!B3233:B3252, 'Stores Details'!G3233:G3252, "") = "Inactive", "Yes", "No")</f>
        <v>No</v>
      </c>
      <c r="D3231" s="14" t="s">
        <v>37</v>
      </c>
      <c r="E3231" s="51">
        <v>45397</v>
      </c>
      <c r="F3231" s="14">
        <v>2</v>
      </c>
      <c r="G3231" s="17">
        <v>2942.92</v>
      </c>
      <c r="H3231" s="27">
        <v>1991.3</v>
      </c>
      <c r="I3231">
        <f>YEAR(Table1[[#This Row],[Date]])</f>
        <v>2024</v>
      </c>
      <c r="J3231" t="str">
        <f>"Q" &amp; ROUNDUP(MONTH(Table1[[#This Row],[Date]])/3, 0) &amp; "'" &amp; RIGHT(YEAR(Table1[[#This Row],[Date]]), 2)</f>
        <v>Q2'24</v>
      </c>
      <c r="K3231" t="str">
        <f>VLOOKUP(Table1[[#This Row],[Store ID]],Table3[[Store ID]:[City]],4,FALSE)</f>
        <v>Los Angeles</v>
      </c>
      <c r="L3231" t="str">
        <f>VLOOKUP(Table1[[#This Row],[Product Code]],Table4[[Product Code]:[Brand]],5,FALSE)</f>
        <v>VoltEdge</v>
      </c>
      <c r="M3231" t="str">
        <f>VLOOKUP(Table1[[#This Row],[Product Code]],Table4[[Product Code]:[Product Category]],3,FALSE)</f>
        <v>Smart Gadgets</v>
      </c>
      <c r="N3231" t="str">
        <f>_xlfn.XLOOKUP(Table1[[#This Row],[Product Code]],Table4[Product Code],Table4[Subcategory])</f>
        <v>Fitness Bands</v>
      </c>
    </row>
    <row r="3232" spans="2:14" x14ac:dyDescent="0.3">
      <c r="B3232" s="26" t="s">
        <v>14</v>
      </c>
      <c r="C3232" s="26" t="str">
        <f>IF(_xlfn.XLOOKUP(TRIM(Table1[[#This Row],[Store ID]]), 'Stores Details'!B3234:B3253, 'Stores Details'!G3234:G3253, "") = "Inactive", "Yes", "No")</f>
        <v>No</v>
      </c>
      <c r="D3232" s="14" t="s">
        <v>47</v>
      </c>
      <c r="E3232" s="51">
        <v>45652</v>
      </c>
      <c r="F3232" s="14">
        <v>31</v>
      </c>
      <c r="G3232" s="17">
        <v>41268.129999999997</v>
      </c>
      <c r="H3232" s="27">
        <v>25752.010000000002</v>
      </c>
      <c r="I3232">
        <f>YEAR(Table1[[#This Row],[Date]])</f>
        <v>2024</v>
      </c>
      <c r="J3232" t="str">
        <f>"Q" &amp; ROUNDUP(MONTH(Table1[[#This Row],[Date]])/3, 0) &amp; "'" &amp; RIGHT(YEAR(Table1[[#This Row],[Date]]), 2)</f>
        <v>Q4'24</v>
      </c>
      <c r="K3232" t="str">
        <f>VLOOKUP(Table1[[#This Row],[Store ID]],Table3[[Store ID]:[City]],4,FALSE)</f>
        <v>Los Angeles</v>
      </c>
      <c r="L3232" t="str">
        <f>VLOOKUP(Table1[[#This Row],[Product Code]],Table4[[Product Code]:[Brand]],5,FALSE)</f>
        <v>Sony</v>
      </c>
      <c r="M3232" t="str">
        <f>VLOOKUP(Table1[[#This Row],[Product Code]],Table4[[Product Code]:[Product Category]],3,FALSE)</f>
        <v>Accessories</v>
      </c>
      <c r="N3232" t="str">
        <f>_xlfn.XLOOKUP(Table1[[#This Row],[Product Code]],Table4[Product Code],Table4[Subcategory])</f>
        <v>Keyboards</v>
      </c>
    </row>
    <row r="3233" spans="2:14" x14ac:dyDescent="0.3">
      <c r="B3233" s="26" t="s">
        <v>17</v>
      </c>
      <c r="C3233" s="26" t="str">
        <f>IF(_xlfn.XLOOKUP(TRIM(Table1[[#This Row],[Store ID]]), 'Stores Details'!B3235:B3254, 'Stores Details'!G3235:G3254, "") = "Inactive", "Yes", "No")</f>
        <v>No</v>
      </c>
      <c r="D3233" s="14" t="s">
        <v>42</v>
      </c>
      <c r="E3233" s="51">
        <v>45622</v>
      </c>
      <c r="F3233" s="14">
        <v>26</v>
      </c>
      <c r="G3233" s="17">
        <v>33165.86</v>
      </c>
      <c r="H3233" s="27">
        <v>20680.14</v>
      </c>
      <c r="I3233">
        <f>YEAR(Table1[[#This Row],[Date]])</f>
        <v>2024</v>
      </c>
      <c r="J3233" t="str">
        <f>"Q" &amp; ROUNDUP(MONTH(Table1[[#This Row],[Date]])/3, 0) &amp; "'" &amp; RIGHT(YEAR(Table1[[#This Row],[Date]]), 2)</f>
        <v>Q4'24</v>
      </c>
      <c r="K3233" t="str">
        <f>VLOOKUP(Table1[[#This Row],[Store ID]],Table3[[Store ID]:[City]],4,FALSE)</f>
        <v>Richmond</v>
      </c>
      <c r="L3233" t="str">
        <f>VLOOKUP(Table1[[#This Row],[Product Code]],Table4[[Product Code]:[Brand]],5,FALSE)</f>
        <v>Dell</v>
      </c>
      <c r="M3233" t="str">
        <f>VLOOKUP(Table1[[#This Row],[Product Code]],Table4[[Product Code]:[Product Category]],3,FALSE)</f>
        <v>Headphones</v>
      </c>
      <c r="N3233" t="str">
        <f>_xlfn.XLOOKUP(Table1[[#This Row],[Product Code]],Table4[Product Code],Table4[Subcategory])</f>
        <v>Wired Headphones</v>
      </c>
    </row>
    <row r="3234" spans="2:14" x14ac:dyDescent="0.3">
      <c r="B3234" s="26" t="s">
        <v>18</v>
      </c>
      <c r="C3234" s="26" t="str">
        <f>IF(_xlfn.XLOOKUP(TRIM(Table1[[#This Row],[Store ID]]), 'Stores Details'!B3236:B3255, 'Stores Details'!G3236:G3255, "") = "Inactive", "Yes", "No")</f>
        <v>No</v>
      </c>
      <c r="D3234" s="14" t="s">
        <v>77</v>
      </c>
      <c r="E3234" s="51">
        <v>44996</v>
      </c>
      <c r="F3234" s="14">
        <v>18</v>
      </c>
      <c r="G3234" s="17">
        <v>17371.079999999998</v>
      </c>
      <c r="H3234" s="27">
        <v>13595.4</v>
      </c>
      <c r="I3234">
        <f>YEAR(Table1[[#This Row],[Date]])</f>
        <v>2023</v>
      </c>
      <c r="J3234" t="str">
        <f>"Q" &amp; ROUNDUP(MONTH(Table1[[#This Row],[Date]])/3, 0) &amp; "'" &amp; RIGHT(YEAR(Table1[[#This Row],[Date]]), 2)</f>
        <v>Q1'23</v>
      </c>
      <c r="K3234" t="str">
        <f>VLOOKUP(Table1[[#This Row],[Store ID]],Table3[[Store ID]:[City]],4,FALSE)</f>
        <v>Minneapolis</v>
      </c>
      <c r="L3234" t="str">
        <f>VLOOKUP(Table1[[#This Row],[Product Code]],Table4[[Product Code]:[Brand]],5,FALSE)</f>
        <v>VoltEdge</v>
      </c>
      <c r="M3234" t="str">
        <f>VLOOKUP(Table1[[#This Row],[Product Code]],Table4[[Product Code]:[Product Category]],3,FALSE)</f>
        <v>Headphones</v>
      </c>
      <c r="N3234" t="str">
        <f>_xlfn.XLOOKUP(Table1[[#This Row],[Product Code]],Table4[Product Code],Table4[Subcategory])</f>
        <v>Wireless Earbuds</v>
      </c>
    </row>
    <row r="3235" spans="2:14" x14ac:dyDescent="0.3">
      <c r="B3235" s="26" t="s">
        <v>14</v>
      </c>
      <c r="C3235" s="26" t="str">
        <f>IF(_xlfn.XLOOKUP(TRIM(Table1[[#This Row],[Store ID]]), 'Stores Details'!B3237:B3256, 'Stores Details'!G3237:G3256, "") = "Inactive", "Yes", "No")</f>
        <v>No</v>
      </c>
      <c r="D3235" s="14" t="s">
        <v>33</v>
      </c>
      <c r="E3235" s="51">
        <v>45506</v>
      </c>
      <c r="F3235" s="14">
        <v>16</v>
      </c>
      <c r="G3235" s="17">
        <v>3785.76</v>
      </c>
      <c r="H3235" s="27">
        <v>2930.72</v>
      </c>
      <c r="I3235">
        <f>YEAR(Table1[[#This Row],[Date]])</f>
        <v>2024</v>
      </c>
      <c r="J3235" t="str">
        <f>"Q" &amp; ROUNDUP(MONTH(Table1[[#This Row],[Date]])/3, 0) &amp; "'" &amp; RIGHT(YEAR(Table1[[#This Row],[Date]]), 2)</f>
        <v>Q3'24</v>
      </c>
      <c r="K3235" t="str">
        <f>VLOOKUP(Table1[[#This Row],[Store ID]],Table3[[Store ID]:[City]],4,FALSE)</f>
        <v>Los Angeles</v>
      </c>
      <c r="L3235" t="str">
        <f>VLOOKUP(Table1[[#This Row],[Product Code]],Table4[[Product Code]:[Brand]],5,FALSE)</f>
        <v>VoltEdge</v>
      </c>
      <c r="M3235" t="str">
        <f>VLOOKUP(Table1[[#This Row],[Product Code]],Table4[[Product Code]:[Product Category]],3,FALSE)</f>
        <v>Headphones</v>
      </c>
      <c r="N3235" t="str">
        <f>_xlfn.XLOOKUP(Table1[[#This Row],[Product Code]],Table4[Product Code],Table4[Subcategory])</f>
        <v>Wired Headphones</v>
      </c>
    </row>
    <row r="3236" spans="2:14" x14ac:dyDescent="0.3">
      <c r="B3236" s="26" t="s">
        <v>14</v>
      </c>
      <c r="C3236" s="26" t="str">
        <f>IF(_xlfn.XLOOKUP(TRIM(Table1[[#This Row],[Store ID]]), 'Stores Details'!B3238:B3257, 'Stores Details'!G3238:G3257, "") = "Inactive", "Yes", "No")</f>
        <v>No</v>
      </c>
      <c r="D3236" s="14" t="s">
        <v>74</v>
      </c>
      <c r="E3236" s="51">
        <v>45220</v>
      </c>
      <c r="F3236" s="14">
        <v>29</v>
      </c>
      <c r="G3236" s="17">
        <v>32802.189999999995</v>
      </c>
      <c r="H3236" s="27">
        <v>27229.550000000003</v>
      </c>
      <c r="I3236">
        <f>YEAR(Table1[[#This Row],[Date]])</f>
        <v>2023</v>
      </c>
      <c r="J3236" t="str">
        <f>"Q" &amp; ROUNDUP(MONTH(Table1[[#This Row],[Date]])/3, 0) &amp; "'" &amp; RIGHT(YEAR(Table1[[#This Row],[Date]]), 2)</f>
        <v>Q4'23</v>
      </c>
      <c r="K3236" t="str">
        <f>VLOOKUP(Table1[[#This Row],[Store ID]],Table3[[Store ID]:[City]],4,FALSE)</f>
        <v>Los Angeles</v>
      </c>
      <c r="L3236" t="str">
        <f>VLOOKUP(Table1[[#This Row],[Product Code]],Table4[[Product Code]:[Brand]],5,FALSE)</f>
        <v>VoltEdge</v>
      </c>
      <c r="M3236" t="str">
        <f>VLOOKUP(Table1[[#This Row],[Product Code]],Table4[[Product Code]:[Product Category]],3,FALSE)</f>
        <v>Gaming Consoles</v>
      </c>
      <c r="N3236" t="str">
        <f>_xlfn.XLOOKUP(Table1[[#This Row],[Product Code]],Table4[Product Code],Table4[Subcategory])</f>
        <v>Gaming Headsets</v>
      </c>
    </row>
    <row r="3237" spans="2:14" x14ac:dyDescent="0.3">
      <c r="B3237" s="26" t="s">
        <v>14</v>
      </c>
      <c r="C3237" s="26" t="str">
        <f>IF(_xlfn.XLOOKUP(TRIM(Table1[[#This Row],[Store ID]]), 'Stores Details'!B3239:B3258, 'Stores Details'!G3239:G3258, "") = "Inactive", "Yes", "No")</f>
        <v>No</v>
      </c>
      <c r="D3237" s="14" t="s">
        <v>31</v>
      </c>
      <c r="E3237" s="51">
        <v>45476</v>
      </c>
      <c r="F3237" s="14">
        <v>15</v>
      </c>
      <c r="G3237" s="17">
        <v>9108.4500000000007</v>
      </c>
      <c r="H3237" s="27">
        <v>5585.0999999999995</v>
      </c>
      <c r="I3237">
        <f>YEAR(Table1[[#This Row],[Date]])</f>
        <v>2024</v>
      </c>
      <c r="J3237" t="str">
        <f>"Q" &amp; ROUNDUP(MONTH(Table1[[#This Row],[Date]])/3, 0) &amp; "'" &amp; RIGHT(YEAR(Table1[[#This Row],[Date]]), 2)</f>
        <v>Q3'24</v>
      </c>
      <c r="K3237" t="str">
        <f>VLOOKUP(Table1[[#This Row],[Store ID]],Table3[[Store ID]:[City]],4,FALSE)</f>
        <v>Los Angeles</v>
      </c>
      <c r="L3237" t="str">
        <f>VLOOKUP(Table1[[#This Row],[Product Code]],Table4[[Product Code]:[Brand]],5,FALSE)</f>
        <v>VoltEdge</v>
      </c>
      <c r="M3237" t="str">
        <f>VLOOKUP(Table1[[#This Row],[Product Code]],Table4[[Product Code]:[Product Category]],3,FALSE)</f>
        <v>Laptops</v>
      </c>
      <c r="N3237" t="str">
        <f>_xlfn.XLOOKUP(Table1[[#This Row],[Product Code]],Table4[Product Code],Table4[Subcategory])</f>
        <v>Ultrabooks</v>
      </c>
    </row>
    <row r="3238" spans="2:14" x14ac:dyDescent="0.3">
      <c r="B3238" s="26" t="s">
        <v>29</v>
      </c>
      <c r="C3238" s="26" t="str">
        <f>IF(_xlfn.XLOOKUP(TRIM(Table1[[#This Row],[Store ID]]), 'Stores Details'!B3240:B3259, 'Stores Details'!G3240:G3259, "") = "Inactive", "Yes", "No")</f>
        <v>No</v>
      </c>
      <c r="D3238" s="14" t="s">
        <v>57</v>
      </c>
      <c r="E3238" s="51">
        <v>45098</v>
      </c>
      <c r="F3238" s="14">
        <v>17</v>
      </c>
      <c r="G3238" s="17">
        <v>15019.33</v>
      </c>
      <c r="H3238" s="27">
        <v>10473.530000000001</v>
      </c>
      <c r="I3238">
        <f>YEAR(Table1[[#This Row],[Date]])</f>
        <v>2023</v>
      </c>
      <c r="J3238" t="str">
        <f>"Q" &amp; ROUNDUP(MONTH(Table1[[#This Row],[Date]])/3, 0) &amp; "'" &amp; RIGHT(YEAR(Table1[[#This Row],[Date]]), 2)</f>
        <v>Q2'23</v>
      </c>
      <c r="K3238" t="str">
        <f>VLOOKUP(Table1[[#This Row],[Store ID]],Table3[[Store ID]:[City]],4,FALSE)</f>
        <v>Kansas City</v>
      </c>
      <c r="L3238" t="str">
        <f>VLOOKUP(Table1[[#This Row],[Product Code]],Table4[[Product Code]:[Brand]],5,FALSE)</f>
        <v>Bose</v>
      </c>
      <c r="M3238" t="str">
        <f>VLOOKUP(Table1[[#This Row],[Product Code]],Table4[[Product Code]:[Product Category]],3,FALSE)</f>
        <v>Headphones</v>
      </c>
      <c r="N3238" t="str">
        <f>_xlfn.XLOOKUP(Table1[[#This Row],[Product Code]],Table4[Product Code],Table4[Subcategory])</f>
        <v>Noise-Canceling Over-Ear</v>
      </c>
    </row>
    <row r="3239" spans="2:14" x14ac:dyDescent="0.3">
      <c r="B3239" s="26" t="s">
        <v>16</v>
      </c>
      <c r="C3239" s="26" t="str">
        <f>IF(_xlfn.XLOOKUP(TRIM(Table1[[#This Row],[Store ID]]), 'Stores Details'!B3241:B3260, 'Stores Details'!G3241:G3260, "") = "Inactive", "Yes", "No")</f>
        <v>No</v>
      </c>
      <c r="D3239" s="14" t="s">
        <v>50</v>
      </c>
      <c r="E3239" s="51">
        <v>45133</v>
      </c>
      <c r="F3239" s="14">
        <v>7</v>
      </c>
      <c r="G3239" s="17">
        <v>8385.44</v>
      </c>
      <c r="H3239" s="27">
        <v>6177.8499999999995</v>
      </c>
      <c r="I3239">
        <f>YEAR(Table1[[#This Row],[Date]])</f>
        <v>2023</v>
      </c>
      <c r="J3239" t="str">
        <f>"Q" &amp; ROUNDUP(MONTH(Table1[[#This Row],[Date]])/3, 0) &amp; "'" &amp; RIGHT(YEAR(Table1[[#This Row],[Date]]), 2)</f>
        <v>Q3'23</v>
      </c>
      <c r="K3239" t="str">
        <f>VLOOKUP(Table1[[#This Row],[Store ID]],Table3[[Store ID]:[City]],4,FALSE)</f>
        <v>Chicago</v>
      </c>
      <c r="L3239" t="str">
        <f>VLOOKUP(Table1[[#This Row],[Product Code]],Table4[[Product Code]:[Brand]],5,FALSE)</f>
        <v>VoltEdge</v>
      </c>
      <c r="M3239" t="str">
        <f>VLOOKUP(Table1[[#This Row],[Product Code]],Table4[[Product Code]:[Product Category]],3,FALSE)</f>
        <v>Smart Gadgets</v>
      </c>
      <c r="N3239" t="str">
        <f>_xlfn.XLOOKUP(Table1[[#This Row],[Product Code]],Table4[Product Code],Table4[Subcategory])</f>
        <v>Fitness Bands</v>
      </c>
    </row>
    <row r="3240" spans="2:14" x14ac:dyDescent="0.3">
      <c r="B3240" s="26" t="s">
        <v>24</v>
      </c>
      <c r="C3240" s="26" t="str">
        <f>IF(_xlfn.XLOOKUP(TRIM(Table1[[#This Row],[Store ID]]), 'Stores Details'!B3242:B3261, 'Stores Details'!G3242:G3261, "") = "Inactive", "Yes", "No")</f>
        <v>No</v>
      </c>
      <c r="D3240" s="14" t="s">
        <v>37</v>
      </c>
      <c r="E3240" s="51">
        <v>45636</v>
      </c>
      <c r="F3240" s="14">
        <v>22</v>
      </c>
      <c r="G3240" s="17">
        <v>32372.120000000003</v>
      </c>
      <c r="H3240" s="27">
        <v>21904.3</v>
      </c>
      <c r="I3240">
        <f>YEAR(Table1[[#This Row],[Date]])</f>
        <v>2024</v>
      </c>
      <c r="J3240" t="str">
        <f>"Q" &amp; ROUNDUP(MONTH(Table1[[#This Row],[Date]])/3, 0) &amp; "'" &amp; RIGHT(YEAR(Table1[[#This Row],[Date]]), 2)</f>
        <v>Q4'24</v>
      </c>
      <c r="K3240" t="str">
        <f>VLOOKUP(Table1[[#This Row],[Store ID]],Table3[[Store ID]:[City]],4,FALSE)</f>
        <v>Atlanta</v>
      </c>
      <c r="L3240" t="str">
        <f>VLOOKUP(Table1[[#This Row],[Product Code]],Table4[[Product Code]:[Brand]],5,FALSE)</f>
        <v>VoltEdge</v>
      </c>
      <c r="M3240" t="str">
        <f>VLOOKUP(Table1[[#This Row],[Product Code]],Table4[[Product Code]:[Product Category]],3,FALSE)</f>
        <v>Smart Gadgets</v>
      </c>
      <c r="N3240" t="str">
        <f>_xlfn.XLOOKUP(Table1[[#This Row],[Product Code]],Table4[Product Code],Table4[Subcategory])</f>
        <v>Fitness Bands</v>
      </c>
    </row>
    <row r="3241" spans="2:14" x14ac:dyDescent="0.3">
      <c r="B3241" s="26" t="s">
        <v>14</v>
      </c>
      <c r="C3241" s="26" t="str">
        <f>IF(_xlfn.XLOOKUP(TRIM(Table1[[#This Row],[Store ID]]), 'Stores Details'!B3243:B3262, 'Stores Details'!G3243:G3262, "") = "Inactive", "Yes", "No")</f>
        <v>No</v>
      </c>
      <c r="D3241" s="14" t="s">
        <v>35</v>
      </c>
      <c r="E3241" s="51">
        <v>45620</v>
      </c>
      <c r="F3241" s="14">
        <v>38</v>
      </c>
      <c r="G3241" s="17">
        <v>15168.080000000002</v>
      </c>
      <c r="H3241" s="27">
        <v>11462.32</v>
      </c>
      <c r="I3241">
        <f>YEAR(Table1[[#This Row],[Date]])</f>
        <v>2024</v>
      </c>
      <c r="J3241" t="str">
        <f>"Q" &amp; ROUNDUP(MONTH(Table1[[#This Row],[Date]])/3, 0) &amp; "'" &amp; RIGHT(YEAR(Table1[[#This Row],[Date]]), 2)</f>
        <v>Q4'24</v>
      </c>
      <c r="K3241" t="str">
        <f>VLOOKUP(Table1[[#This Row],[Store ID]],Table3[[Store ID]:[City]],4,FALSE)</f>
        <v>Los Angeles</v>
      </c>
      <c r="L3241" t="str">
        <f>VLOOKUP(Table1[[#This Row],[Product Code]],Table4[[Product Code]:[Brand]],5,FALSE)</f>
        <v>Dell</v>
      </c>
      <c r="M3241" t="str">
        <f>VLOOKUP(Table1[[#This Row],[Product Code]],Table4[[Product Code]:[Product Category]],3,FALSE)</f>
        <v>Smart Gadgets</v>
      </c>
      <c r="N3241" t="str">
        <f>_xlfn.XLOOKUP(Table1[[#This Row],[Product Code]],Table4[Product Code],Table4[Subcategory])</f>
        <v>Streaming Devices</v>
      </c>
    </row>
    <row r="3242" spans="2:14" x14ac:dyDescent="0.3">
      <c r="B3242" s="26" t="s">
        <v>24</v>
      </c>
      <c r="C3242" s="26" t="str">
        <f>IF(_xlfn.XLOOKUP(TRIM(Table1[[#This Row],[Store ID]]), 'Stores Details'!B3244:B3263, 'Stores Details'!G3244:G3263, "") = "Inactive", "Yes", "No")</f>
        <v>No</v>
      </c>
      <c r="D3242" s="14" t="s">
        <v>48</v>
      </c>
      <c r="E3242" s="51">
        <v>45580</v>
      </c>
      <c r="F3242" s="14">
        <v>34</v>
      </c>
      <c r="G3242" s="17">
        <v>27426.44</v>
      </c>
      <c r="H3242" s="27">
        <v>16355.36</v>
      </c>
      <c r="I3242">
        <f>YEAR(Table1[[#This Row],[Date]])</f>
        <v>2024</v>
      </c>
      <c r="J3242" t="str">
        <f>"Q" &amp; ROUNDUP(MONTH(Table1[[#This Row],[Date]])/3, 0) &amp; "'" &amp; RIGHT(YEAR(Table1[[#This Row],[Date]]), 2)</f>
        <v>Q4'24</v>
      </c>
      <c r="K3242" t="str">
        <f>VLOOKUP(Table1[[#This Row],[Store ID]],Table3[[Store ID]:[City]],4,FALSE)</f>
        <v>Atlanta</v>
      </c>
      <c r="L3242" t="str">
        <f>VLOOKUP(Table1[[#This Row],[Product Code]],Table4[[Product Code]:[Brand]],5,FALSE)</f>
        <v>VoltEdge</v>
      </c>
      <c r="M3242" t="str">
        <f>VLOOKUP(Table1[[#This Row],[Product Code]],Table4[[Product Code]:[Product Category]],3,FALSE)</f>
        <v>Gaming Consoles</v>
      </c>
      <c r="N3242" t="str">
        <f>_xlfn.XLOOKUP(Table1[[#This Row],[Product Code]],Table4[Product Code],Table4[Subcategory])</f>
        <v>Game Consoles</v>
      </c>
    </row>
    <row r="3243" spans="2:14" x14ac:dyDescent="0.3">
      <c r="B3243" s="26" t="s">
        <v>14</v>
      </c>
      <c r="C3243" s="26" t="str">
        <f>IF(_xlfn.XLOOKUP(TRIM(Table1[[#This Row],[Store ID]]), 'Stores Details'!B3245:B3264, 'Stores Details'!G3245:G3264, "") = "Inactive", "Yes", "No")</f>
        <v>No</v>
      </c>
      <c r="D3243" s="14" t="s">
        <v>15</v>
      </c>
      <c r="E3243" s="51">
        <v>45330</v>
      </c>
      <c r="F3243" s="14">
        <v>20</v>
      </c>
      <c r="G3243" s="17">
        <v>11248.199999999999</v>
      </c>
      <c r="H3243" s="27">
        <v>8588.6</v>
      </c>
      <c r="I3243">
        <f>YEAR(Table1[[#This Row],[Date]])</f>
        <v>2024</v>
      </c>
      <c r="J3243" t="str">
        <f>"Q" &amp; ROUNDUP(MONTH(Table1[[#This Row],[Date]])/3, 0) &amp; "'" &amp; RIGHT(YEAR(Table1[[#This Row],[Date]]), 2)</f>
        <v>Q1'24</v>
      </c>
      <c r="K3243" t="str">
        <f>VLOOKUP(Table1[[#This Row],[Store ID]],Table3[[Store ID]:[City]],4,FALSE)</f>
        <v>Los Angeles</v>
      </c>
      <c r="L3243" t="str">
        <f>VLOOKUP(Table1[[#This Row],[Product Code]],Table4[[Product Code]:[Brand]],5,FALSE)</f>
        <v>Bose</v>
      </c>
      <c r="M3243" t="str">
        <f>VLOOKUP(Table1[[#This Row],[Product Code]],Table4[[Product Code]:[Product Category]],3,FALSE)</f>
        <v>Accessories</v>
      </c>
      <c r="N3243" t="str">
        <f>_xlfn.XLOOKUP(Table1[[#This Row],[Product Code]],Table4[Product Code],Table4[Subcategory])</f>
        <v>Mice</v>
      </c>
    </row>
    <row r="3244" spans="2:14" x14ac:dyDescent="0.3">
      <c r="B3244" s="26" t="s">
        <v>30</v>
      </c>
      <c r="C3244" s="26" t="str">
        <f>IF(_xlfn.XLOOKUP(TRIM(Table1[[#This Row],[Store ID]]), 'Stores Details'!B3246:B3265, 'Stores Details'!G3246:G3265, "") = "Inactive", "Yes", "No")</f>
        <v>No</v>
      </c>
      <c r="D3244" s="14" t="s">
        <v>45</v>
      </c>
      <c r="E3244" s="51">
        <v>45399</v>
      </c>
      <c r="F3244" s="14">
        <v>5</v>
      </c>
      <c r="G3244" s="17">
        <v>3359.25</v>
      </c>
      <c r="H3244" s="27">
        <v>2652.9500000000003</v>
      </c>
      <c r="I3244">
        <f>YEAR(Table1[[#This Row],[Date]])</f>
        <v>2024</v>
      </c>
      <c r="J3244" t="str">
        <f>"Q" &amp; ROUNDUP(MONTH(Table1[[#This Row],[Date]])/3, 0) &amp; "'" &amp; RIGHT(YEAR(Table1[[#This Row],[Date]]), 2)</f>
        <v>Q2'24</v>
      </c>
      <c r="K3244" t="str">
        <f>VLOOKUP(Table1[[#This Row],[Store ID]],Table3[[Store ID]:[City]],4,FALSE)</f>
        <v>Nashville</v>
      </c>
      <c r="L3244" t="str">
        <f>VLOOKUP(Table1[[#This Row],[Product Code]],Table4[[Product Code]:[Brand]],5,FALSE)</f>
        <v>VoltEdge</v>
      </c>
      <c r="M3244" t="str">
        <f>VLOOKUP(Table1[[#This Row],[Product Code]],Table4[[Product Code]:[Product Category]],3,FALSE)</f>
        <v>Accessories</v>
      </c>
      <c r="N3244" t="str">
        <f>_xlfn.XLOOKUP(Table1[[#This Row],[Product Code]],Table4[Product Code],Table4[Subcategory])</f>
        <v>Chargers</v>
      </c>
    </row>
    <row r="3245" spans="2:14" x14ac:dyDescent="0.3">
      <c r="B3245" s="26" t="s">
        <v>17</v>
      </c>
      <c r="C3245" s="26" t="str">
        <f>IF(_xlfn.XLOOKUP(TRIM(Table1[[#This Row],[Store ID]]), 'Stores Details'!B3247:B3266, 'Stores Details'!G3247:G3266, "") = "Inactive", "Yes", "No")</f>
        <v>No</v>
      </c>
      <c r="D3245" s="14" t="s">
        <v>45</v>
      </c>
      <c r="E3245" s="51">
        <v>45568</v>
      </c>
      <c r="F3245" s="14">
        <v>23</v>
      </c>
      <c r="G3245" s="17">
        <v>15452.550000000001</v>
      </c>
      <c r="H3245" s="27">
        <v>12203.570000000002</v>
      </c>
      <c r="I3245">
        <f>YEAR(Table1[[#This Row],[Date]])</f>
        <v>2024</v>
      </c>
      <c r="J3245" t="str">
        <f>"Q" &amp; ROUNDUP(MONTH(Table1[[#This Row],[Date]])/3, 0) &amp; "'" &amp; RIGHT(YEAR(Table1[[#This Row],[Date]]), 2)</f>
        <v>Q4'24</v>
      </c>
      <c r="K3245" t="str">
        <f>VLOOKUP(Table1[[#This Row],[Store ID]],Table3[[Store ID]:[City]],4,FALSE)</f>
        <v>Richmond</v>
      </c>
      <c r="L3245" t="str">
        <f>VLOOKUP(Table1[[#This Row],[Product Code]],Table4[[Product Code]:[Brand]],5,FALSE)</f>
        <v>VoltEdge</v>
      </c>
      <c r="M3245" t="str">
        <f>VLOOKUP(Table1[[#This Row],[Product Code]],Table4[[Product Code]:[Product Category]],3,FALSE)</f>
        <v>Accessories</v>
      </c>
      <c r="N3245" t="str">
        <f>_xlfn.XLOOKUP(Table1[[#This Row],[Product Code]],Table4[Product Code],Table4[Subcategory])</f>
        <v>Chargers</v>
      </c>
    </row>
    <row r="3246" spans="2:14" x14ac:dyDescent="0.3">
      <c r="B3246" s="26" t="s">
        <v>27</v>
      </c>
      <c r="C3246" s="26" t="str">
        <f>IF(_xlfn.XLOOKUP(TRIM(Table1[[#This Row],[Store ID]]), 'Stores Details'!B3248:B3267, 'Stores Details'!G3248:G3267, "") = "Inactive", "Yes", "No")</f>
        <v>No</v>
      </c>
      <c r="D3246" s="14" t="s">
        <v>55</v>
      </c>
      <c r="E3246" s="51">
        <v>45443</v>
      </c>
      <c r="F3246" s="14">
        <v>16</v>
      </c>
      <c r="G3246" s="17">
        <v>16859.04</v>
      </c>
      <c r="H3246" s="27">
        <v>10441.120000000001</v>
      </c>
      <c r="I3246">
        <f>YEAR(Table1[[#This Row],[Date]])</f>
        <v>2024</v>
      </c>
      <c r="J3246" t="str">
        <f>"Q" &amp; ROUNDUP(MONTH(Table1[[#This Row],[Date]])/3, 0) &amp; "'" &amp; RIGHT(YEAR(Table1[[#This Row],[Date]]), 2)</f>
        <v>Q2'24</v>
      </c>
      <c r="K3246" t="str">
        <f>VLOOKUP(Table1[[#This Row],[Store ID]],Table3[[Store ID]:[City]],4,FALSE)</f>
        <v>New York</v>
      </c>
      <c r="L3246" t="str">
        <f>VLOOKUP(Table1[[#This Row],[Product Code]],Table4[[Product Code]:[Brand]],5,FALSE)</f>
        <v>Sony</v>
      </c>
      <c r="M3246" t="str">
        <f>VLOOKUP(Table1[[#This Row],[Product Code]],Table4[[Product Code]:[Product Category]],3,FALSE)</f>
        <v>Smart Gadgets</v>
      </c>
      <c r="N3246" t="str">
        <f>_xlfn.XLOOKUP(Table1[[#This Row],[Product Code]],Table4[Product Code],Table4[Subcategory])</f>
        <v>Fitness Bands</v>
      </c>
    </row>
    <row r="3247" spans="2:14" x14ac:dyDescent="0.3">
      <c r="B3247" s="26" t="s">
        <v>19</v>
      </c>
      <c r="C3247" s="26" t="str">
        <f>IF(_xlfn.XLOOKUP(TRIM(Table1[[#This Row],[Store ID]]), 'Stores Details'!B3249:B3268, 'Stores Details'!G3249:G3268, "") = "Inactive", "Yes", "No")</f>
        <v>No</v>
      </c>
      <c r="D3247" s="14" t="s">
        <v>62</v>
      </c>
      <c r="E3247" s="51">
        <v>45063</v>
      </c>
      <c r="F3247" s="14">
        <v>4</v>
      </c>
      <c r="G3247" s="17">
        <v>2612</v>
      </c>
      <c r="H3247" s="27">
        <v>1956.6</v>
      </c>
      <c r="I3247">
        <f>YEAR(Table1[[#This Row],[Date]])</f>
        <v>2023</v>
      </c>
      <c r="J3247" t="str">
        <f>"Q" &amp; ROUNDUP(MONTH(Table1[[#This Row],[Date]])/3, 0) &amp; "'" &amp; RIGHT(YEAR(Table1[[#This Row],[Date]]), 2)</f>
        <v>Q2'23</v>
      </c>
      <c r="K3247" t="str">
        <f>VLOOKUP(Table1[[#This Row],[Store ID]],Table3[[Store ID]:[City]],4,FALSE)</f>
        <v>Honolulu</v>
      </c>
      <c r="L3247" t="str">
        <f>VLOOKUP(Table1[[#This Row],[Product Code]],Table4[[Product Code]:[Brand]],5,FALSE)</f>
        <v>ASUS</v>
      </c>
      <c r="M3247" t="str">
        <f>VLOOKUP(Table1[[#This Row],[Product Code]],Table4[[Product Code]:[Product Category]],3,FALSE)</f>
        <v>Laptops</v>
      </c>
      <c r="N3247" t="str">
        <f>_xlfn.XLOOKUP(Table1[[#This Row],[Product Code]],Table4[Product Code],Table4[Subcategory])</f>
        <v>Gaming Laptops</v>
      </c>
    </row>
    <row r="3248" spans="2:14" x14ac:dyDescent="0.3">
      <c r="B3248" s="26" t="s">
        <v>29</v>
      </c>
      <c r="C3248" s="26" t="str">
        <f>IF(_xlfn.XLOOKUP(TRIM(Table1[[#This Row],[Store ID]]), 'Stores Details'!B3250:B3269, 'Stores Details'!G3250:G3269, "") = "Inactive", "Yes", "No")</f>
        <v>No</v>
      </c>
      <c r="D3248" s="14" t="s">
        <v>65</v>
      </c>
      <c r="E3248" s="51">
        <v>45078</v>
      </c>
      <c r="F3248" s="14">
        <v>7</v>
      </c>
      <c r="G3248" s="17">
        <v>10117.1</v>
      </c>
      <c r="H3248" s="27">
        <v>6791.8899999999994</v>
      </c>
      <c r="I3248">
        <f>YEAR(Table1[[#This Row],[Date]])</f>
        <v>2023</v>
      </c>
      <c r="J3248" t="str">
        <f>"Q" &amp; ROUNDUP(MONTH(Table1[[#This Row],[Date]])/3, 0) &amp; "'" &amp; RIGHT(YEAR(Table1[[#This Row],[Date]]), 2)</f>
        <v>Q2'23</v>
      </c>
      <c r="K3248" t="str">
        <f>VLOOKUP(Table1[[#This Row],[Store ID]],Table3[[Store ID]:[City]],4,FALSE)</f>
        <v>Kansas City</v>
      </c>
      <c r="L3248" t="str">
        <f>VLOOKUP(Table1[[#This Row],[Product Code]],Table4[[Product Code]:[Brand]],5,FALSE)</f>
        <v>VoltEdge</v>
      </c>
      <c r="M3248" t="str">
        <f>VLOOKUP(Table1[[#This Row],[Product Code]],Table4[[Product Code]:[Product Category]],3,FALSE)</f>
        <v>Smart Gadgets</v>
      </c>
      <c r="N3248" t="str">
        <f>_xlfn.XLOOKUP(Table1[[#This Row],[Product Code]],Table4[Product Code],Table4[Subcategory])</f>
        <v>Smartwatches</v>
      </c>
    </row>
    <row r="3249" spans="2:14" x14ac:dyDescent="0.3">
      <c r="B3249" s="26" t="s">
        <v>20</v>
      </c>
      <c r="C3249" s="26" t="str">
        <f>IF(_xlfn.XLOOKUP(TRIM(Table1[[#This Row],[Store ID]]), 'Stores Details'!B3251:B3270, 'Stores Details'!G3251:G3270, "") = "Inactive", "Yes", "No")</f>
        <v>No</v>
      </c>
      <c r="D3249" s="14" t="s">
        <v>57</v>
      </c>
      <c r="E3249" s="51">
        <v>45214</v>
      </c>
      <c r="F3249" s="14">
        <v>38</v>
      </c>
      <c r="G3249" s="17">
        <v>33572.620000000003</v>
      </c>
      <c r="H3249" s="27">
        <v>23411.420000000002</v>
      </c>
      <c r="I3249">
        <f>YEAR(Table1[[#This Row],[Date]])</f>
        <v>2023</v>
      </c>
      <c r="J3249" t="str">
        <f>"Q" &amp; ROUNDUP(MONTH(Table1[[#This Row],[Date]])/3, 0) &amp; "'" &amp; RIGHT(YEAR(Table1[[#This Row],[Date]]), 2)</f>
        <v>Q4'23</v>
      </c>
      <c r="K3249" t="str">
        <f>VLOOKUP(Table1[[#This Row],[Store ID]],Table3[[Store ID]:[City]],4,FALSE)</f>
        <v>Denver</v>
      </c>
      <c r="L3249" t="str">
        <f>VLOOKUP(Table1[[#This Row],[Product Code]],Table4[[Product Code]:[Brand]],5,FALSE)</f>
        <v>Bose</v>
      </c>
      <c r="M3249" t="str">
        <f>VLOOKUP(Table1[[#This Row],[Product Code]],Table4[[Product Code]:[Product Category]],3,FALSE)</f>
        <v>Headphones</v>
      </c>
      <c r="N3249" t="str">
        <f>_xlfn.XLOOKUP(Table1[[#This Row],[Product Code]],Table4[Product Code],Table4[Subcategory])</f>
        <v>Noise-Canceling Over-Ear</v>
      </c>
    </row>
    <row r="3250" spans="2:14" x14ac:dyDescent="0.3">
      <c r="B3250" s="26" t="s">
        <v>22</v>
      </c>
      <c r="C3250" s="26" t="str">
        <f>IF(_xlfn.XLOOKUP(TRIM(Table1[[#This Row],[Store ID]]), 'Stores Details'!B3252:B3271, 'Stores Details'!G3252:G3271, "") = "Inactive", "Yes", "No")</f>
        <v>No</v>
      </c>
      <c r="D3250" s="14" t="s">
        <v>79</v>
      </c>
      <c r="E3250" s="51">
        <v>45557</v>
      </c>
      <c r="F3250" s="14">
        <v>15</v>
      </c>
      <c r="G3250" s="17">
        <v>13323.150000000001</v>
      </c>
      <c r="H3250" s="27">
        <v>10836.75</v>
      </c>
      <c r="I3250">
        <f>YEAR(Table1[[#This Row],[Date]])</f>
        <v>2024</v>
      </c>
      <c r="J3250" t="str">
        <f>"Q" &amp; ROUNDUP(MONTH(Table1[[#This Row],[Date]])/3, 0) &amp; "'" &amp; RIGHT(YEAR(Table1[[#This Row],[Date]]), 2)</f>
        <v>Q3'24</v>
      </c>
      <c r="K3250" t="str">
        <f>VLOOKUP(Table1[[#This Row],[Store ID]],Table3[[Store ID]:[City]],4,FALSE)</f>
        <v>Detroit</v>
      </c>
      <c r="L3250" t="str">
        <f>VLOOKUP(Table1[[#This Row],[Product Code]],Table4[[Product Code]:[Brand]],5,FALSE)</f>
        <v>Sony</v>
      </c>
      <c r="M3250" t="str">
        <f>VLOOKUP(Table1[[#This Row],[Product Code]],Table4[[Product Code]:[Product Category]],3,FALSE)</f>
        <v>Accessories</v>
      </c>
      <c r="N3250" t="str">
        <f>_xlfn.XLOOKUP(Table1[[#This Row],[Product Code]],Table4[Product Code],Table4[Subcategory])</f>
        <v>Keyboards</v>
      </c>
    </row>
    <row r="3251" spans="2:14" x14ac:dyDescent="0.3">
      <c r="B3251" s="26" t="s">
        <v>29</v>
      </c>
      <c r="C3251" s="26" t="str">
        <f>IF(_xlfn.XLOOKUP(TRIM(Table1[[#This Row],[Store ID]]), 'Stores Details'!B3253:B3272, 'Stores Details'!G3253:G3272, "") = "Inactive", "Yes", "No")</f>
        <v>No</v>
      </c>
      <c r="D3251" s="14" t="s">
        <v>61</v>
      </c>
      <c r="E3251" s="51">
        <v>44993</v>
      </c>
      <c r="F3251" s="14">
        <v>29</v>
      </c>
      <c r="G3251" s="17">
        <v>10278.18</v>
      </c>
      <c r="H3251" s="27">
        <v>7338.74</v>
      </c>
      <c r="I3251">
        <f>YEAR(Table1[[#This Row],[Date]])</f>
        <v>2023</v>
      </c>
      <c r="J3251" t="str">
        <f>"Q" &amp; ROUNDUP(MONTH(Table1[[#This Row],[Date]])/3, 0) &amp; "'" &amp; RIGHT(YEAR(Table1[[#This Row],[Date]]), 2)</f>
        <v>Q1'23</v>
      </c>
      <c r="K3251" t="str">
        <f>VLOOKUP(Table1[[#This Row],[Store ID]],Table3[[Store ID]:[City]],4,FALSE)</f>
        <v>Kansas City</v>
      </c>
      <c r="L3251" t="str">
        <f>VLOOKUP(Table1[[#This Row],[Product Code]],Table4[[Product Code]:[Brand]],5,FALSE)</f>
        <v>VoltEdge</v>
      </c>
      <c r="M3251" t="str">
        <f>VLOOKUP(Table1[[#This Row],[Product Code]],Table4[[Product Code]:[Product Category]],3,FALSE)</f>
        <v>Headphones</v>
      </c>
      <c r="N3251" t="str">
        <f>_xlfn.XLOOKUP(Table1[[#This Row],[Product Code]],Table4[Product Code],Table4[Subcategory])</f>
        <v>Wired Headphones</v>
      </c>
    </row>
    <row r="3252" spans="2:14" x14ac:dyDescent="0.3">
      <c r="B3252" s="26" t="s">
        <v>25</v>
      </c>
      <c r="C3252" s="26" t="str">
        <f>IF(_xlfn.XLOOKUP(TRIM(Table1[[#This Row],[Store ID]]), 'Stores Details'!B3254:B3273, 'Stores Details'!G3254:G3273, "") = "Inactive", "Yes", "No")</f>
        <v>No</v>
      </c>
      <c r="D3252" s="14" t="s">
        <v>70</v>
      </c>
      <c r="E3252" s="51">
        <v>45580</v>
      </c>
      <c r="F3252" s="14">
        <v>33</v>
      </c>
      <c r="G3252" s="17">
        <v>17930.88</v>
      </c>
      <c r="H3252" s="27">
        <v>12757.14</v>
      </c>
      <c r="I3252">
        <f>YEAR(Table1[[#This Row],[Date]])</f>
        <v>2024</v>
      </c>
      <c r="J3252" t="str">
        <f>"Q" &amp; ROUNDUP(MONTH(Table1[[#This Row],[Date]])/3, 0) &amp; "'" &amp; RIGHT(YEAR(Table1[[#This Row],[Date]]), 2)</f>
        <v>Q4'24</v>
      </c>
      <c r="K3252" t="str">
        <f>VLOOKUP(Table1[[#This Row],[Store ID]],Table3[[Store ID]:[City]],4,FALSE)</f>
        <v>Dallas</v>
      </c>
      <c r="L3252" t="str">
        <f>VLOOKUP(Table1[[#This Row],[Product Code]],Table4[[Product Code]:[Brand]],5,FALSE)</f>
        <v>VoltEdge</v>
      </c>
      <c r="M3252" t="str">
        <f>VLOOKUP(Table1[[#This Row],[Product Code]],Table4[[Product Code]:[Product Category]],3,FALSE)</f>
        <v>Headphones</v>
      </c>
      <c r="N3252" t="str">
        <f>_xlfn.XLOOKUP(Table1[[#This Row],[Product Code]],Table4[Product Code],Table4[Subcategory])</f>
        <v>Wireless Headphones</v>
      </c>
    </row>
    <row r="3253" spans="2:14" x14ac:dyDescent="0.3">
      <c r="B3253" s="26" t="s">
        <v>24</v>
      </c>
      <c r="C3253" s="26" t="str">
        <f>IF(_xlfn.XLOOKUP(TRIM(Table1[[#This Row],[Store ID]]), 'Stores Details'!B3255:B3274, 'Stores Details'!G3255:G3274, "") = "Inactive", "Yes", "No")</f>
        <v>No</v>
      </c>
      <c r="D3253" s="14" t="s">
        <v>52</v>
      </c>
      <c r="E3253" s="51">
        <v>45089</v>
      </c>
      <c r="F3253" s="14">
        <v>2</v>
      </c>
      <c r="G3253" s="17">
        <v>539.24</v>
      </c>
      <c r="H3253" s="27">
        <v>327.78</v>
      </c>
      <c r="I3253">
        <f>YEAR(Table1[[#This Row],[Date]])</f>
        <v>2023</v>
      </c>
      <c r="J3253" t="str">
        <f>"Q" &amp; ROUNDUP(MONTH(Table1[[#This Row],[Date]])/3, 0) &amp; "'" &amp; RIGHT(YEAR(Table1[[#This Row],[Date]]), 2)</f>
        <v>Q2'23</v>
      </c>
      <c r="K3253" t="str">
        <f>VLOOKUP(Table1[[#This Row],[Store ID]],Table3[[Store ID]:[City]],4,FALSE)</f>
        <v>Atlanta</v>
      </c>
      <c r="L3253" t="str">
        <f>VLOOKUP(Table1[[#This Row],[Product Code]],Table4[[Product Code]:[Brand]],5,FALSE)</f>
        <v>ASUS</v>
      </c>
      <c r="M3253" t="str">
        <f>VLOOKUP(Table1[[#This Row],[Product Code]],Table4[[Product Code]:[Product Category]],3,FALSE)</f>
        <v>Accessories</v>
      </c>
      <c r="N3253" t="str">
        <f>_xlfn.XLOOKUP(Table1[[#This Row],[Product Code]],Table4[Product Code],Table4[Subcategory])</f>
        <v>Chargers</v>
      </c>
    </row>
    <row r="3254" spans="2:14" x14ac:dyDescent="0.3">
      <c r="B3254" s="26" t="s">
        <v>14</v>
      </c>
      <c r="C3254" s="26" t="str">
        <f>IF(_xlfn.XLOOKUP(TRIM(Table1[[#This Row],[Store ID]]), 'Stores Details'!B3256:B3275, 'Stores Details'!G3256:G3275, "") = "Inactive", "Yes", "No")</f>
        <v>No</v>
      </c>
      <c r="D3254" s="14" t="s">
        <v>73</v>
      </c>
      <c r="E3254" s="51">
        <v>45267</v>
      </c>
      <c r="F3254" s="14">
        <v>24</v>
      </c>
      <c r="G3254" s="17">
        <v>20859.84</v>
      </c>
      <c r="H3254" s="27">
        <v>15660.72</v>
      </c>
      <c r="I3254">
        <f>YEAR(Table1[[#This Row],[Date]])</f>
        <v>2023</v>
      </c>
      <c r="J3254" t="str">
        <f>"Q" &amp; ROUNDUP(MONTH(Table1[[#This Row],[Date]])/3, 0) &amp; "'" &amp; RIGHT(YEAR(Table1[[#This Row],[Date]]), 2)</f>
        <v>Q4'23</v>
      </c>
      <c r="K3254" t="str">
        <f>VLOOKUP(Table1[[#This Row],[Store ID]],Table3[[Store ID]:[City]],4,FALSE)</f>
        <v>Los Angeles</v>
      </c>
      <c r="L3254" t="str">
        <f>VLOOKUP(Table1[[#This Row],[Product Code]],Table4[[Product Code]:[Brand]],5,FALSE)</f>
        <v>ASUS</v>
      </c>
      <c r="M3254" t="str">
        <f>VLOOKUP(Table1[[#This Row],[Product Code]],Table4[[Product Code]:[Product Category]],3,FALSE)</f>
        <v>Gaming Consoles</v>
      </c>
      <c r="N3254" t="str">
        <f>_xlfn.XLOOKUP(Table1[[#This Row],[Product Code]],Table4[Product Code],Table4[Subcategory])</f>
        <v>VR Headsets</v>
      </c>
    </row>
    <row r="3255" spans="2:14" x14ac:dyDescent="0.3">
      <c r="B3255" s="26" t="s">
        <v>18</v>
      </c>
      <c r="C3255" s="26" t="str">
        <f>IF(_xlfn.XLOOKUP(TRIM(Table1[[#This Row],[Store ID]]), 'Stores Details'!B3257:B3276, 'Stores Details'!G3257:G3276, "") = "Inactive", "Yes", "No")</f>
        <v>No</v>
      </c>
      <c r="D3255" s="14" t="s">
        <v>61</v>
      </c>
      <c r="E3255" s="51">
        <v>45122</v>
      </c>
      <c r="F3255" s="14">
        <v>8</v>
      </c>
      <c r="G3255" s="17">
        <v>2835.36</v>
      </c>
      <c r="H3255" s="27">
        <v>2024.48</v>
      </c>
      <c r="I3255">
        <f>YEAR(Table1[[#This Row],[Date]])</f>
        <v>2023</v>
      </c>
      <c r="J3255" t="str">
        <f>"Q" &amp; ROUNDUP(MONTH(Table1[[#This Row],[Date]])/3, 0) &amp; "'" &amp; RIGHT(YEAR(Table1[[#This Row],[Date]]), 2)</f>
        <v>Q3'23</v>
      </c>
      <c r="K3255" t="str">
        <f>VLOOKUP(Table1[[#This Row],[Store ID]],Table3[[Store ID]:[City]],4,FALSE)</f>
        <v>Minneapolis</v>
      </c>
      <c r="L3255" t="str">
        <f>VLOOKUP(Table1[[#This Row],[Product Code]],Table4[[Product Code]:[Brand]],5,FALSE)</f>
        <v>VoltEdge</v>
      </c>
      <c r="M3255" t="str">
        <f>VLOOKUP(Table1[[#This Row],[Product Code]],Table4[[Product Code]:[Product Category]],3,FALSE)</f>
        <v>Headphones</v>
      </c>
      <c r="N3255" t="str">
        <f>_xlfn.XLOOKUP(Table1[[#This Row],[Product Code]],Table4[Product Code],Table4[Subcategory])</f>
        <v>Wired Headphones</v>
      </c>
    </row>
    <row r="3256" spans="2:14" x14ac:dyDescent="0.3">
      <c r="B3256" s="26" t="s">
        <v>27</v>
      </c>
      <c r="C3256" s="26" t="str">
        <f>IF(_xlfn.XLOOKUP(TRIM(Table1[[#This Row],[Store ID]]), 'Stores Details'!B3258:B3277, 'Stores Details'!G3258:G3277, "") = "Inactive", "Yes", "No")</f>
        <v>No</v>
      </c>
      <c r="D3256" s="14" t="s">
        <v>15</v>
      </c>
      <c r="E3256" s="51">
        <v>45519</v>
      </c>
      <c r="F3256" s="14">
        <v>10</v>
      </c>
      <c r="G3256" s="17">
        <v>5624.0999999999995</v>
      </c>
      <c r="H3256" s="27">
        <v>4294.3</v>
      </c>
      <c r="I3256">
        <f>YEAR(Table1[[#This Row],[Date]])</f>
        <v>2024</v>
      </c>
      <c r="J3256" t="str">
        <f>"Q" &amp; ROUNDUP(MONTH(Table1[[#This Row],[Date]])/3, 0) &amp; "'" &amp; RIGHT(YEAR(Table1[[#This Row],[Date]]), 2)</f>
        <v>Q3'24</v>
      </c>
      <c r="K3256" t="str">
        <f>VLOOKUP(Table1[[#This Row],[Store ID]],Table3[[Store ID]:[City]],4,FALSE)</f>
        <v>New York</v>
      </c>
      <c r="L3256" t="str">
        <f>VLOOKUP(Table1[[#This Row],[Product Code]],Table4[[Product Code]:[Brand]],5,FALSE)</f>
        <v>Bose</v>
      </c>
      <c r="M3256" t="str">
        <f>VLOOKUP(Table1[[#This Row],[Product Code]],Table4[[Product Code]:[Product Category]],3,FALSE)</f>
        <v>Accessories</v>
      </c>
      <c r="N3256" t="str">
        <f>_xlfn.XLOOKUP(Table1[[#This Row],[Product Code]],Table4[Product Code],Table4[Subcategory])</f>
        <v>Mice</v>
      </c>
    </row>
    <row r="3257" spans="2:14" x14ac:dyDescent="0.3">
      <c r="B3257" s="26" t="s">
        <v>16</v>
      </c>
      <c r="C3257" s="26" t="str">
        <f>IF(_xlfn.XLOOKUP(TRIM(Table1[[#This Row],[Store ID]]), 'Stores Details'!B3259:B3278, 'Stores Details'!G3259:G3278, "") = "Inactive", "Yes", "No")</f>
        <v>No</v>
      </c>
      <c r="D3257" s="14" t="s">
        <v>48</v>
      </c>
      <c r="E3257" s="51">
        <v>45486</v>
      </c>
      <c r="F3257" s="14">
        <v>9</v>
      </c>
      <c r="G3257" s="17">
        <v>7259.94</v>
      </c>
      <c r="H3257" s="27">
        <v>4329.3600000000006</v>
      </c>
      <c r="I3257">
        <f>YEAR(Table1[[#This Row],[Date]])</f>
        <v>2024</v>
      </c>
      <c r="J3257" t="str">
        <f>"Q" &amp; ROUNDUP(MONTH(Table1[[#This Row],[Date]])/3, 0) &amp; "'" &amp; RIGHT(YEAR(Table1[[#This Row],[Date]]), 2)</f>
        <v>Q3'24</v>
      </c>
      <c r="K3257" t="str">
        <f>VLOOKUP(Table1[[#This Row],[Store ID]],Table3[[Store ID]:[City]],4,FALSE)</f>
        <v>Chicago</v>
      </c>
      <c r="L3257" t="str">
        <f>VLOOKUP(Table1[[#This Row],[Product Code]],Table4[[Product Code]:[Brand]],5,FALSE)</f>
        <v>VoltEdge</v>
      </c>
      <c r="M3257" t="str">
        <f>VLOOKUP(Table1[[#This Row],[Product Code]],Table4[[Product Code]:[Product Category]],3,FALSE)</f>
        <v>Gaming Consoles</v>
      </c>
      <c r="N3257" t="str">
        <f>_xlfn.XLOOKUP(Table1[[#This Row],[Product Code]],Table4[Product Code],Table4[Subcategory])</f>
        <v>Game Consoles</v>
      </c>
    </row>
    <row r="3258" spans="2:14" x14ac:dyDescent="0.3">
      <c r="B3258" s="26" t="s">
        <v>27</v>
      </c>
      <c r="C3258" s="26" t="str">
        <f>IF(_xlfn.XLOOKUP(TRIM(Table1[[#This Row],[Store ID]]), 'Stores Details'!B3260:B3279, 'Stores Details'!G3260:G3279, "") = "Inactive", "Yes", "No")</f>
        <v>No</v>
      </c>
      <c r="D3258" s="14" t="s">
        <v>56</v>
      </c>
      <c r="E3258" s="51">
        <v>45087</v>
      </c>
      <c r="F3258" s="14">
        <v>10</v>
      </c>
      <c r="G3258" s="17">
        <v>3825.7999999999997</v>
      </c>
      <c r="H3258" s="27">
        <v>3023.2999999999997</v>
      </c>
      <c r="I3258">
        <f>YEAR(Table1[[#This Row],[Date]])</f>
        <v>2023</v>
      </c>
      <c r="J3258" t="str">
        <f>"Q" &amp; ROUNDUP(MONTH(Table1[[#This Row],[Date]])/3, 0) &amp; "'" &amp; RIGHT(YEAR(Table1[[#This Row],[Date]]), 2)</f>
        <v>Q2'23</v>
      </c>
      <c r="K3258" t="str">
        <f>VLOOKUP(Table1[[#This Row],[Store ID]],Table3[[Store ID]:[City]],4,FALSE)</f>
        <v>New York</v>
      </c>
      <c r="L3258" t="str">
        <f>VLOOKUP(Table1[[#This Row],[Product Code]],Table4[[Product Code]:[Brand]],5,FALSE)</f>
        <v>Samsung</v>
      </c>
      <c r="M3258" t="str">
        <f>VLOOKUP(Table1[[#This Row],[Product Code]],Table4[[Product Code]:[Product Category]],3,FALSE)</f>
        <v>Gaming Consoles</v>
      </c>
      <c r="N3258" t="str">
        <f>_xlfn.XLOOKUP(Table1[[#This Row],[Product Code]],Table4[Product Code],Table4[Subcategory])</f>
        <v>VR Headsets</v>
      </c>
    </row>
    <row r="3259" spans="2:14" x14ac:dyDescent="0.3">
      <c r="B3259" s="26" t="s">
        <v>23</v>
      </c>
      <c r="C3259" s="26" t="str">
        <f>IF(_xlfn.XLOOKUP(TRIM(Table1[[#This Row],[Store ID]]), 'Stores Details'!B3261:B3280, 'Stores Details'!G3261:G3280, "") = "Inactive", "Yes", "No")</f>
        <v>No</v>
      </c>
      <c r="D3259" s="14" t="s">
        <v>58</v>
      </c>
      <c r="E3259" s="51">
        <v>45245</v>
      </c>
      <c r="F3259" s="14">
        <v>38</v>
      </c>
      <c r="G3259" s="17">
        <v>33366.660000000003</v>
      </c>
      <c r="H3259" s="27">
        <v>22988.86</v>
      </c>
      <c r="I3259">
        <f>YEAR(Table1[[#This Row],[Date]])</f>
        <v>2023</v>
      </c>
      <c r="J3259" t="str">
        <f>"Q" &amp; ROUNDUP(MONTH(Table1[[#This Row],[Date]])/3, 0) &amp; "'" &amp; RIGHT(YEAR(Table1[[#This Row],[Date]]), 2)</f>
        <v>Q4'23</v>
      </c>
      <c r="K3259" t="str">
        <f>VLOOKUP(Table1[[#This Row],[Store ID]],Table3[[Store ID]:[City]],4,FALSE)</f>
        <v>San Francisco</v>
      </c>
      <c r="L3259" t="str">
        <f>VLOOKUP(Table1[[#This Row],[Product Code]],Table4[[Product Code]:[Brand]],5,FALSE)</f>
        <v>Sony</v>
      </c>
      <c r="M3259" t="str">
        <f>VLOOKUP(Table1[[#This Row],[Product Code]],Table4[[Product Code]:[Product Category]],3,FALSE)</f>
        <v>Accessories</v>
      </c>
      <c r="N3259" t="str">
        <f>_xlfn.XLOOKUP(Table1[[#This Row],[Product Code]],Table4[Product Code],Table4[Subcategory])</f>
        <v>Chargers</v>
      </c>
    </row>
    <row r="3260" spans="2:14" x14ac:dyDescent="0.3">
      <c r="B3260" s="26" t="s">
        <v>28</v>
      </c>
      <c r="C3260" s="26" t="str">
        <f>IF(_xlfn.XLOOKUP(TRIM(Table1[[#This Row],[Store ID]]), 'Stores Details'!B3262:B3281, 'Stores Details'!G3262:G3281, "") = "Inactive", "Yes", "No")</f>
        <v>No</v>
      </c>
      <c r="D3260" s="14" t="s">
        <v>43</v>
      </c>
      <c r="E3260" s="51">
        <v>45336</v>
      </c>
      <c r="F3260" s="14">
        <v>11</v>
      </c>
      <c r="G3260" s="17">
        <v>14641.769999999999</v>
      </c>
      <c r="H3260" s="27">
        <v>8993.82</v>
      </c>
      <c r="I3260">
        <f>YEAR(Table1[[#This Row],[Date]])</f>
        <v>2024</v>
      </c>
      <c r="J3260" t="str">
        <f>"Q" &amp; ROUNDUP(MONTH(Table1[[#This Row],[Date]])/3, 0) &amp; "'" &amp; RIGHT(YEAR(Table1[[#This Row],[Date]]), 2)</f>
        <v>Q1'24</v>
      </c>
      <c r="K3260" t="str">
        <f>VLOOKUP(Table1[[#This Row],[Store ID]],Table3[[Store ID]:[City]],4,FALSE)</f>
        <v>Portland</v>
      </c>
      <c r="L3260" t="str">
        <f>VLOOKUP(Table1[[#This Row],[Product Code]],Table4[[Product Code]:[Brand]],5,FALSE)</f>
        <v>Apple</v>
      </c>
      <c r="M3260" t="str">
        <f>VLOOKUP(Table1[[#This Row],[Product Code]],Table4[[Product Code]:[Product Category]],3,FALSE)</f>
        <v>Smart Gadgets</v>
      </c>
      <c r="N3260" t="str">
        <f>_xlfn.XLOOKUP(Table1[[#This Row],[Product Code]],Table4[Product Code],Table4[Subcategory])</f>
        <v>Smartwatches</v>
      </c>
    </row>
    <row r="3261" spans="2:14" x14ac:dyDescent="0.3">
      <c r="B3261" s="26" t="s">
        <v>14</v>
      </c>
      <c r="C3261" s="26" t="str">
        <f>IF(_xlfn.XLOOKUP(TRIM(Table1[[#This Row],[Store ID]]), 'Stores Details'!B3263:B3282, 'Stores Details'!G3263:G3282, "") = "Inactive", "Yes", "No")</f>
        <v>No</v>
      </c>
      <c r="D3261" s="14" t="s">
        <v>74</v>
      </c>
      <c r="E3261" s="51">
        <v>45096</v>
      </c>
      <c r="F3261" s="14">
        <v>19</v>
      </c>
      <c r="G3261" s="17">
        <v>21491.089999999997</v>
      </c>
      <c r="H3261" s="27">
        <v>17840.05</v>
      </c>
      <c r="I3261">
        <f>YEAR(Table1[[#This Row],[Date]])</f>
        <v>2023</v>
      </c>
      <c r="J3261" t="str">
        <f>"Q" &amp; ROUNDUP(MONTH(Table1[[#This Row],[Date]])/3, 0) &amp; "'" &amp; RIGHT(YEAR(Table1[[#This Row],[Date]]), 2)</f>
        <v>Q2'23</v>
      </c>
      <c r="K3261" t="str">
        <f>VLOOKUP(Table1[[#This Row],[Store ID]],Table3[[Store ID]:[City]],4,FALSE)</f>
        <v>Los Angeles</v>
      </c>
      <c r="L3261" t="str">
        <f>VLOOKUP(Table1[[#This Row],[Product Code]],Table4[[Product Code]:[Brand]],5,FALSE)</f>
        <v>VoltEdge</v>
      </c>
      <c r="M3261" t="str">
        <f>VLOOKUP(Table1[[#This Row],[Product Code]],Table4[[Product Code]:[Product Category]],3,FALSE)</f>
        <v>Gaming Consoles</v>
      </c>
      <c r="N3261" t="str">
        <f>_xlfn.XLOOKUP(Table1[[#This Row],[Product Code]],Table4[Product Code],Table4[Subcategory])</f>
        <v>Gaming Headsets</v>
      </c>
    </row>
    <row r="3262" spans="2:14" x14ac:dyDescent="0.3">
      <c r="B3262" s="26" t="s">
        <v>21</v>
      </c>
      <c r="C3262" s="26" t="str">
        <f>IF(_xlfn.XLOOKUP(TRIM(Table1[[#This Row],[Store ID]]), 'Stores Details'!B3264:B3283, 'Stores Details'!G3264:G3283, "") = "Inactive", "Yes", "No")</f>
        <v>No</v>
      </c>
      <c r="D3262" s="14" t="s">
        <v>38</v>
      </c>
      <c r="E3262" s="51">
        <v>45443</v>
      </c>
      <c r="F3262" s="14">
        <v>16</v>
      </c>
      <c r="G3262" s="17">
        <v>18730.240000000002</v>
      </c>
      <c r="H3262" s="27">
        <v>14962.72</v>
      </c>
      <c r="I3262">
        <f>YEAR(Table1[[#This Row],[Date]])</f>
        <v>2024</v>
      </c>
      <c r="J3262" t="str">
        <f>"Q" &amp; ROUNDUP(MONTH(Table1[[#This Row],[Date]])/3, 0) &amp; "'" &amp; RIGHT(YEAR(Table1[[#This Row],[Date]]), 2)</f>
        <v>Q2'24</v>
      </c>
      <c r="K3262" t="str">
        <f>VLOOKUP(Table1[[#This Row],[Store ID]],Table3[[Store ID]:[City]],4,FALSE)</f>
        <v>Raleigh</v>
      </c>
      <c r="L3262" t="str">
        <f>VLOOKUP(Table1[[#This Row],[Product Code]],Table4[[Product Code]:[Brand]],5,FALSE)</f>
        <v>HP</v>
      </c>
      <c r="M3262" t="str">
        <f>VLOOKUP(Table1[[#This Row],[Product Code]],Table4[[Product Code]:[Product Category]],3,FALSE)</f>
        <v>Gaming Consoles</v>
      </c>
      <c r="N3262" t="str">
        <f>_xlfn.XLOOKUP(Table1[[#This Row],[Product Code]],Table4[Product Code],Table4[Subcategory])</f>
        <v>Game Consoles</v>
      </c>
    </row>
    <row r="3263" spans="2:14" x14ac:dyDescent="0.3">
      <c r="B3263" s="26" t="s">
        <v>23</v>
      </c>
      <c r="C3263" s="26" t="str">
        <f>IF(_xlfn.XLOOKUP(TRIM(Table1[[#This Row],[Store ID]]), 'Stores Details'!B3265:B3284, 'Stores Details'!G3265:G3284, "") = "Inactive", "Yes", "No")</f>
        <v>No</v>
      </c>
      <c r="D3263" s="14" t="s">
        <v>42</v>
      </c>
      <c r="E3263" s="51">
        <v>45390</v>
      </c>
      <c r="F3263" s="14">
        <v>13</v>
      </c>
      <c r="G3263" s="17">
        <v>16582.93</v>
      </c>
      <c r="H3263" s="27">
        <v>10340.07</v>
      </c>
      <c r="I3263">
        <f>YEAR(Table1[[#This Row],[Date]])</f>
        <v>2024</v>
      </c>
      <c r="J3263" t="str">
        <f>"Q" &amp; ROUNDUP(MONTH(Table1[[#This Row],[Date]])/3, 0) &amp; "'" &amp; RIGHT(YEAR(Table1[[#This Row],[Date]]), 2)</f>
        <v>Q2'24</v>
      </c>
      <c r="K3263" t="str">
        <f>VLOOKUP(Table1[[#This Row],[Store ID]],Table3[[Store ID]:[City]],4,FALSE)</f>
        <v>San Francisco</v>
      </c>
      <c r="L3263" t="str">
        <f>VLOOKUP(Table1[[#This Row],[Product Code]],Table4[[Product Code]:[Brand]],5,FALSE)</f>
        <v>Dell</v>
      </c>
      <c r="M3263" t="str">
        <f>VLOOKUP(Table1[[#This Row],[Product Code]],Table4[[Product Code]:[Product Category]],3,FALSE)</f>
        <v>Headphones</v>
      </c>
      <c r="N3263" t="str">
        <f>_xlfn.XLOOKUP(Table1[[#This Row],[Product Code]],Table4[Product Code],Table4[Subcategory])</f>
        <v>Wired Headphones</v>
      </c>
    </row>
    <row r="3264" spans="2:14" x14ac:dyDescent="0.3">
      <c r="B3264" s="26" t="s">
        <v>24</v>
      </c>
      <c r="C3264" s="26" t="str">
        <f>IF(_xlfn.XLOOKUP(TRIM(Table1[[#This Row],[Store ID]]), 'Stores Details'!B3266:B3285, 'Stores Details'!G3266:G3285, "") = "Inactive", "Yes", "No")</f>
        <v>No</v>
      </c>
      <c r="D3264" s="14" t="s">
        <v>73</v>
      </c>
      <c r="E3264" s="51">
        <v>45123</v>
      </c>
      <c r="F3264" s="14">
        <v>18</v>
      </c>
      <c r="G3264" s="17">
        <v>15644.88</v>
      </c>
      <c r="H3264" s="27">
        <v>11745.539999999999</v>
      </c>
      <c r="I3264">
        <f>YEAR(Table1[[#This Row],[Date]])</f>
        <v>2023</v>
      </c>
      <c r="J3264" t="str">
        <f>"Q" &amp; ROUNDUP(MONTH(Table1[[#This Row],[Date]])/3, 0) &amp; "'" &amp; RIGHT(YEAR(Table1[[#This Row],[Date]]), 2)</f>
        <v>Q3'23</v>
      </c>
      <c r="K3264" t="str">
        <f>VLOOKUP(Table1[[#This Row],[Store ID]],Table3[[Store ID]:[City]],4,FALSE)</f>
        <v>Atlanta</v>
      </c>
      <c r="L3264" t="str">
        <f>VLOOKUP(Table1[[#This Row],[Product Code]],Table4[[Product Code]:[Brand]],5,FALSE)</f>
        <v>ASUS</v>
      </c>
      <c r="M3264" t="str">
        <f>VLOOKUP(Table1[[#This Row],[Product Code]],Table4[[Product Code]:[Product Category]],3,FALSE)</f>
        <v>Gaming Consoles</v>
      </c>
      <c r="N3264" t="str">
        <f>_xlfn.XLOOKUP(Table1[[#This Row],[Product Code]],Table4[Product Code],Table4[Subcategory])</f>
        <v>VR Headsets</v>
      </c>
    </row>
    <row r="3265" spans="2:14" x14ac:dyDescent="0.3">
      <c r="B3265" s="26" t="s">
        <v>17</v>
      </c>
      <c r="C3265" s="26" t="str">
        <f>IF(_xlfn.XLOOKUP(TRIM(Table1[[#This Row],[Store ID]]), 'Stores Details'!B3267:B3286, 'Stores Details'!G3267:G3286, "") = "Inactive", "Yes", "No")</f>
        <v>No</v>
      </c>
      <c r="D3265" s="14" t="s">
        <v>73</v>
      </c>
      <c r="E3265" s="51">
        <v>45321</v>
      </c>
      <c r="F3265" s="14">
        <v>22</v>
      </c>
      <c r="G3265" s="17">
        <v>19121.52</v>
      </c>
      <c r="H3265" s="27">
        <v>14355.66</v>
      </c>
      <c r="I3265">
        <f>YEAR(Table1[[#This Row],[Date]])</f>
        <v>2024</v>
      </c>
      <c r="J3265" t="str">
        <f>"Q" &amp; ROUNDUP(MONTH(Table1[[#This Row],[Date]])/3, 0) &amp; "'" &amp; RIGHT(YEAR(Table1[[#This Row],[Date]]), 2)</f>
        <v>Q1'24</v>
      </c>
      <c r="K3265" t="str">
        <f>VLOOKUP(Table1[[#This Row],[Store ID]],Table3[[Store ID]:[City]],4,FALSE)</f>
        <v>Richmond</v>
      </c>
      <c r="L3265" t="str">
        <f>VLOOKUP(Table1[[#This Row],[Product Code]],Table4[[Product Code]:[Brand]],5,FALSE)</f>
        <v>ASUS</v>
      </c>
      <c r="M3265" t="str">
        <f>VLOOKUP(Table1[[#This Row],[Product Code]],Table4[[Product Code]:[Product Category]],3,FALSE)</f>
        <v>Gaming Consoles</v>
      </c>
      <c r="N3265" t="str">
        <f>_xlfn.XLOOKUP(Table1[[#This Row],[Product Code]],Table4[Product Code],Table4[Subcategory])</f>
        <v>VR Headsets</v>
      </c>
    </row>
    <row r="3266" spans="2:14" x14ac:dyDescent="0.3">
      <c r="B3266" s="26" t="s">
        <v>28</v>
      </c>
      <c r="C3266" s="26" t="str">
        <f>IF(_xlfn.XLOOKUP(TRIM(Table1[[#This Row],[Store ID]]), 'Stores Details'!B3268:B3287, 'Stores Details'!G3268:G3287, "") = "Inactive", "Yes", "No")</f>
        <v>No</v>
      </c>
      <c r="D3266" s="14" t="s">
        <v>51</v>
      </c>
      <c r="E3266" s="51">
        <v>45150</v>
      </c>
      <c r="F3266" s="14">
        <v>12</v>
      </c>
      <c r="G3266" s="17">
        <v>3447.6000000000004</v>
      </c>
      <c r="H3266" s="27">
        <v>2792.04</v>
      </c>
      <c r="I3266">
        <f>YEAR(Table1[[#This Row],[Date]])</f>
        <v>2023</v>
      </c>
      <c r="J3266" t="str">
        <f>"Q" &amp; ROUNDUP(MONTH(Table1[[#This Row],[Date]])/3, 0) &amp; "'" &amp; RIGHT(YEAR(Table1[[#This Row],[Date]]), 2)</f>
        <v>Q3'23</v>
      </c>
      <c r="K3266" t="str">
        <f>VLOOKUP(Table1[[#This Row],[Store ID]],Table3[[Store ID]:[City]],4,FALSE)</f>
        <v>Portland</v>
      </c>
      <c r="L3266" t="str">
        <f>VLOOKUP(Table1[[#This Row],[Product Code]],Table4[[Product Code]:[Brand]],5,FALSE)</f>
        <v>Samsung</v>
      </c>
      <c r="M3266" t="str">
        <f>VLOOKUP(Table1[[#This Row],[Product Code]],Table4[[Product Code]:[Product Category]],3,FALSE)</f>
        <v>Accessories</v>
      </c>
      <c r="N3266" t="str">
        <f>_xlfn.XLOOKUP(Table1[[#This Row],[Product Code]],Table4[Product Code],Table4[Subcategory])</f>
        <v>Mice</v>
      </c>
    </row>
    <row r="3267" spans="2:14" x14ac:dyDescent="0.3">
      <c r="B3267" s="26" t="s">
        <v>14</v>
      </c>
      <c r="C3267" s="26" t="str">
        <f>IF(_xlfn.XLOOKUP(TRIM(Table1[[#This Row],[Store ID]]), 'Stores Details'!B3269:B3288, 'Stores Details'!G3269:G3288, "") = "Inactive", "Yes", "No")</f>
        <v>No</v>
      </c>
      <c r="D3267" s="14" t="s">
        <v>37</v>
      </c>
      <c r="E3267" s="51">
        <v>45531</v>
      </c>
      <c r="F3267" s="14">
        <v>18</v>
      </c>
      <c r="G3267" s="17">
        <v>26486.28</v>
      </c>
      <c r="H3267" s="27">
        <v>17921.7</v>
      </c>
      <c r="I3267">
        <f>YEAR(Table1[[#This Row],[Date]])</f>
        <v>2024</v>
      </c>
      <c r="J3267" t="str">
        <f>"Q" &amp; ROUNDUP(MONTH(Table1[[#This Row],[Date]])/3, 0) &amp; "'" &amp; RIGHT(YEAR(Table1[[#This Row],[Date]]), 2)</f>
        <v>Q3'24</v>
      </c>
      <c r="K3267" t="str">
        <f>VLOOKUP(Table1[[#This Row],[Store ID]],Table3[[Store ID]:[City]],4,FALSE)</f>
        <v>Los Angeles</v>
      </c>
      <c r="L3267" t="str">
        <f>VLOOKUP(Table1[[#This Row],[Product Code]],Table4[[Product Code]:[Brand]],5,FALSE)</f>
        <v>VoltEdge</v>
      </c>
      <c r="M3267" t="str">
        <f>VLOOKUP(Table1[[#This Row],[Product Code]],Table4[[Product Code]:[Product Category]],3,FALSE)</f>
        <v>Smart Gadgets</v>
      </c>
      <c r="N3267" t="str">
        <f>_xlfn.XLOOKUP(Table1[[#This Row],[Product Code]],Table4[Product Code],Table4[Subcategory])</f>
        <v>Fitness Bands</v>
      </c>
    </row>
    <row r="3268" spans="2:14" x14ac:dyDescent="0.3">
      <c r="B3268" s="26" t="s">
        <v>22</v>
      </c>
      <c r="C3268" s="26" t="str">
        <f>IF(_xlfn.XLOOKUP(TRIM(Table1[[#This Row],[Store ID]]), 'Stores Details'!B3270:B3289, 'Stores Details'!G3270:G3289, "") = "Inactive", "Yes", "No")</f>
        <v>No</v>
      </c>
      <c r="D3268" s="14" t="s">
        <v>43</v>
      </c>
      <c r="E3268" s="51">
        <v>45552</v>
      </c>
      <c r="F3268" s="14">
        <v>7</v>
      </c>
      <c r="G3268" s="17">
        <v>9317.49</v>
      </c>
      <c r="H3268" s="27">
        <v>5723.34</v>
      </c>
      <c r="I3268">
        <f>YEAR(Table1[[#This Row],[Date]])</f>
        <v>2024</v>
      </c>
      <c r="J3268" t="str">
        <f>"Q" &amp; ROUNDUP(MONTH(Table1[[#This Row],[Date]])/3, 0) &amp; "'" &amp; RIGHT(YEAR(Table1[[#This Row],[Date]]), 2)</f>
        <v>Q3'24</v>
      </c>
      <c r="K3268" t="str">
        <f>VLOOKUP(Table1[[#This Row],[Store ID]],Table3[[Store ID]:[City]],4,FALSE)</f>
        <v>Detroit</v>
      </c>
      <c r="L3268" t="str">
        <f>VLOOKUP(Table1[[#This Row],[Product Code]],Table4[[Product Code]:[Brand]],5,FALSE)</f>
        <v>Apple</v>
      </c>
      <c r="M3268" t="str">
        <f>VLOOKUP(Table1[[#This Row],[Product Code]],Table4[[Product Code]:[Product Category]],3,FALSE)</f>
        <v>Smart Gadgets</v>
      </c>
      <c r="N3268" t="str">
        <f>_xlfn.XLOOKUP(Table1[[#This Row],[Product Code]],Table4[Product Code],Table4[Subcategory])</f>
        <v>Smartwatches</v>
      </c>
    </row>
    <row r="3269" spans="2:14" x14ac:dyDescent="0.3">
      <c r="B3269" s="26" t="s">
        <v>16</v>
      </c>
      <c r="C3269" s="26" t="str">
        <f>IF(_xlfn.XLOOKUP(TRIM(Table1[[#This Row],[Store ID]]), 'Stores Details'!B3271:B3290, 'Stores Details'!G3271:G3290, "") = "Inactive", "Yes", "No")</f>
        <v>No</v>
      </c>
      <c r="D3269" s="14" t="s">
        <v>44</v>
      </c>
      <c r="E3269" s="51">
        <v>45557</v>
      </c>
      <c r="F3269" s="14">
        <v>12</v>
      </c>
      <c r="G3269" s="17">
        <v>11364.599999999999</v>
      </c>
      <c r="H3269" s="27">
        <v>8008.5599999999995</v>
      </c>
      <c r="I3269">
        <f>YEAR(Table1[[#This Row],[Date]])</f>
        <v>2024</v>
      </c>
      <c r="J3269" t="str">
        <f>"Q" &amp; ROUNDUP(MONTH(Table1[[#This Row],[Date]])/3, 0) &amp; "'" &amp; RIGHT(YEAR(Table1[[#This Row],[Date]]), 2)</f>
        <v>Q3'24</v>
      </c>
      <c r="K3269" t="str">
        <f>VLOOKUP(Table1[[#This Row],[Store ID]],Table3[[Store ID]:[City]],4,FALSE)</f>
        <v>Chicago</v>
      </c>
      <c r="L3269" t="str">
        <f>VLOOKUP(Table1[[#This Row],[Product Code]],Table4[[Product Code]:[Brand]],5,FALSE)</f>
        <v>Bose</v>
      </c>
      <c r="M3269" t="str">
        <f>VLOOKUP(Table1[[#This Row],[Product Code]],Table4[[Product Code]:[Product Category]],3,FALSE)</f>
        <v>Accessories</v>
      </c>
      <c r="N3269" t="str">
        <f>_xlfn.XLOOKUP(Table1[[#This Row],[Product Code]],Table4[Product Code],Table4[Subcategory])</f>
        <v>Keyboards</v>
      </c>
    </row>
    <row r="3270" spans="2:14" x14ac:dyDescent="0.3">
      <c r="B3270" s="26" t="s">
        <v>14</v>
      </c>
      <c r="C3270" s="26" t="str">
        <f>IF(_xlfn.XLOOKUP(TRIM(Table1[[#This Row],[Store ID]]), 'Stores Details'!B3272:B3291, 'Stores Details'!G3272:G3291, "") = "Inactive", "Yes", "No")</f>
        <v>No</v>
      </c>
      <c r="D3270" s="14" t="s">
        <v>50</v>
      </c>
      <c r="E3270" s="51">
        <v>44950</v>
      </c>
      <c r="F3270" s="14">
        <v>23</v>
      </c>
      <c r="G3270" s="17">
        <v>27552.160000000003</v>
      </c>
      <c r="H3270" s="27">
        <v>20298.649999999998</v>
      </c>
      <c r="I3270">
        <f>YEAR(Table1[[#This Row],[Date]])</f>
        <v>2023</v>
      </c>
      <c r="J3270" t="str">
        <f>"Q" &amp; ROUNDUP(MONTH(Table1[[#This Row],[Date]])/3, 0) &amp; "'" &amp; RIGHT(YEAR(Table1[[#This Row],[Date]]), 2)</f>
        <v>Q1'23</v>
      </c>
      <c r="K3270" t="str">
        <f>VLOOKUP(Table1[[#This Row],[Store ID]],Table3[[Store ID]:[City]],4,FALSE)</f>
        <v>Los Angeles</v>
      </c>
      <c r="L3270" t="str">
        <f>VLOOKUP(Table1[[#This Row],[Product Code]],Table4[[Product Code]:[Brand]],5,FALSE)</f>
        <v>VoltEdge</v>
      </c>
      <c r="M3270" t="str">
        <f>VLOOKUP(Table1[[#This Row],[Product Code]],Table4[[Product Code]:[Product Category]],3,FALSE)</f>
        <v>Smart Gadgets</v>
      </c>
      <c r="N3270" t="str">
        <f>_xlfn.XLOOKUP(Table1[[#This Row],[Product Code]],Table4[Product Code],Table4[Subcategory])</f>
        <v>Fitness Bands</v>
      </c>
    </row>
    <row r="3271" spans="2:14" x14ac:dyDescent="0.3">
      <c r="B3271" s="26" t="s">
        <v>19</v>
      </c>
      <c r="C3271" s="26" t="str">
        <f>IF(_xlfn.XLOOKUP(TRIM(Table1[[#This Row],[Store ID]]), 'Stores Details'!B3273:B3292, 'Stores Details'!G3273:G3292, "") = "Inactive", "Yes", "No")</f>
        <v>No</v>
      </c>
      <c r="D3271" s="14" t="s">
        <v>41</v>
      </c>
      <c r="E3271" s="51">
        <v>45311</v>
      </c>
      <c r="F3271" s="14">
        <v>23</v>
      </c>
      <c r="G3271" s="17">
        <v>11056.1</v>
      </c>
      <c r="H3271" s="27">
        <v>6944.62</v>
      </c>
      <c r="I3271">
        <f>YEAR(Table1[[#This Row],[Date]])</f>
        <v>2024</v>
      </c>
      <c r="J3271" t="str">
        <f>"Q" &amp; ROUNDUP(MONTH(Table1[[#This Row],[Date]])/3, 0) &amp; "'" &amp; RIGHT(YEAR(Table1[[#This Row],[Date]]), 2)</f>
        <v>Q1'24</v>
      </c>
      <c r="K3271" t="str">
        <f>VLOOKUP(Table1[[#This Row],[Store ID]],Table3[[Store ID]:[City]],4,FALSE)</f>
        <v>Honolulu</v>
      </c>
      <c r="L3271" t="str">
        <f>VLOOKUP(Table1[[#This Row],[Product Code]],Table4[[Product Code]:[Brand]],5,FALSE)</f>
        <v>VoltEdge</v>
      </c>
      <c r="M3271" t="str">
        <f>VLOOKUP(Table1[[#This Row],[Product Code]],Table4[[Product Code]:[Product Category]],3,FALSE)</f>
        <v>Laptops</v>
      </c>
      <c r="N3271" t="str">
        <f>_xlfn.XLOOKUP(Table1[[#This Row],[Product Code]],Table4[Product Code],Table4[Subcategory])</f>
        <v>Gaming Laptops</v>
      </c>
    </row>
    <row r="3272" spans="2:14" x14ac:dyDescent="0.3">
      <c r="B3272" s="26" t="s">
        <v>24</v>
      </c>
      <c r="C3272" s="26" t="str">
        <f>IF(_xlfn.XLOOKUP(TRIM(Table1[[#This Row],[Store ID]]), 'Stores Details'!B3274:B3293, 'Stores Details'!G3274:G3293, "") = "Inactive", "Yes", "No")</f>
        <v>No</v>
      </c>
      <c r="D3272" s="14" t="s">
        <v>79</v>
      </c>
      <c r="E3272" s="51">
        <v>45167</v>
      </c>
      <c r="F3272" s="14">
        <v>9</v>
      </c>
      <c r="G3272" s="17">
        <v>7993.89</v>
      </c>
      <c r="H3272" s="27">
        <v>6502.05</v>
      </c>
      <c r="I3272">
        <f>YEAR(Table1[[#This Row],[Date]])</f>
        <v>2023</v>
      </c>
      <c r="J3272" t="str">
        <f>"Q" &amp; ROUNDUP(MONTH(Table1[[#This Row],[Date]])/3, 0) &amp; "'" &amp; RIGHT(YEAR(Table1[[#This Row],[Date]]), 2)</f>
        <v>Q3'23</v>
      </c>
      <c r="K3272" t="str">
        <f>VLOOKUP(Table1[[#This Row],[Store ID]],Table3[[Store ID]:[City]],4,FALSE)</f>
        <v>Atlanta</v>
      </c>
      <c r="L3272" t="str">
        <f>VLOOKUP(Table1[[#This Row],[Product Code]],Table4[[Product Code]:[Brand]],5,FALSE)</f>
        <v>Sony</v>
      </c>
      <c r="M3272" t="str">
        <f>VLOOKUP(Table1[[#This Row],[Product Code]],Table4[[Product Code]:[Product Category]],3,FALSE)</f>
        <v>Accessories</v>
      </c>
      <c r="N3272" t="str">
        <f>_xlfn.XLOOKUP(Table1[[#This Row],[Product Code]],Table4[Product Code],Table4[Subcategory])</f>
        <v>Keyboards</v>
      </c>
    </row>
    <row r="3273" spans="2:14" x14ac:dyDescent="0.3">
      <c r="B3273" s="26" t="s">
        <v>20</v>
      </c>
      <c r="C3273" s="26" t="str">
        <f>IF(_xlfn.XLOOKUP(TRIM(Table1[[#This Row],[Store ID]]), 'Stores Details'!B3275:B3294, 'Stores Details'!G3275:G3294, "") = "Inactive", "Yes", "No")</f>
        <v>No</v>
      </c>
      <c r="D3273" s="14" t="s">
        <v>67</v>
      </c>
      <c r="E3273" s="51">
        <v>45097</v>
      </c>
      <c r="F3273" s="14">
        <v>15</v>
      </c>
      <c r="G3273" s="17">
        <v>15802.2</v>
      </c>
      <c r="H3273" s="27">
        <v>9393.9</v>
      </c>
      <c r="I3273">
        <f>YEAR(Table1[[#This Row],[Date]])</f>
        <v>2023</v>
      </c>
      <c r="J3273" t="str">
        <f>"Q" &amp; ROUNDUP(MONTH(Table1[[#This Row],[Date]])/3, 0) &amp; "'" &amp; RIGHT(YEAR(Table1[[#This Row],[Date]]), 2)</f>
        <v>Q2'23</v>
      </c>
      <c r="K3273" t="str">
        <f>VLOOKUP(Table1[[#This Row],[Store ID]],Table3[[Store ID]:[City]],4,FALSE)</f>
        <v>Denver</v>
      </c>
      <c r="L3273" t="str">
        <f>VLOOKUP(Table1[[#This Row],[Product Code]],Table4[[Product Code]:[Brand]],5,FALSE)</f>
        <v>VoltEdge</v>
      </c>
      <c r="M3273" t="str">
        <f>VLOOKUP(Table1[[#This Row],[Product Code]],Table4[[Product Code]:[Product Category]],3,FALSE)</f>
        <v>Accessories</v>
      </c>
      <c r="N3273" t="str">
        <f>_xlfn.XLOOKUP(Table1[[#This Row],[Product Code]],Table4[Product Code],Table4[Subcategory])</f>
        <v>Keyboards</v>
      </c>
    </row>
    <row r="3274" spans="2:14" x14ac:dyDescent="0.3">
      <c r="B3274" s="26" t="s">
        <v>24</v>
      </c>
      <c r="C3274" s="26" t="str">
        <f>IF(_xlfn.XLOOKUP(TRIM(Table1[[#This Row],[Store ID]]), 'Stores Details'!B3276:B3295, 'Stores Details'!G3276:G3295, "") = "Inactive", "Yes", "No")</f>
        <v>No</v>
      </c>
      <c r="D3274" s="14" t="s">
        <v>60</v>
      </c>
      <c r="E3274" s="51">
        <v>45036</v>
      </c>
      <c r="F3274" s="14">
        <v>4</v>
      </c>
      <c r="G3274" s="17">
        <v>863.56</v>
      </c>
      <c r="H3274" s="27">
        <v>625.08000000000004</v>
      </c>
      <c r="I3274">
        <f>YEAR(Table1[[#This Row],[Date]])</f>
        <v>2023</v>
      </c>
      <c r="J3274" t="str">
        <f>"Q" &amp; ROUNDUP(MONTH(Table1[[#This Row],[Date]])/3, 0) &amp; "'" &amp; RIGHT(YEAR(Table1[[#This Row],[Date]]), 2)</f>
        <v>Q2'23</v>
      </c>
      <c r="K3274" t="str">
        <f>VLOOKUP(Table1[[#This Row],[Store ID]],Table3[[Store ID]:[City]],4,FALSE)</f>
        <v>Atlanta</v>
      </c>
      <c r="L3274" t="str">
        <f>VLOOKUP(Table1[[#This Row],[Product Code]],Table4[[Product Code]:[Brand]],5,FALSE)</f>
        <v>Dell</v>
      </c>
      <c r="M3274" t="str">
        <f>VLOOKUP(Table1[[#This Row],[Product Code]],Table4[[Product Code]:[Product Category]],3,FALSE)</f>
        <v>Accessories</v>
      </c>
      <c r="N3274" t="str">
        <f>_xlfn.XLOOKUP(Table1[[#This Row],[Product Code]],Table4[Product Code],Table4[Subcategory])</f>
        <v>Chargers</v>
      </c>
    </row>
    <row r="3275" spans="2:14" x14ac:dyDescent="0.3">
      <c r="B3275" s="26" t="s">
        <v>17</v>
      </c>
      <c r="C3275" s="26" t="str">
        <f>IF(_xlfn.XLOOKUP(TRIM(Table1[[#This Row],[Store ID]]), 'Stores Details'!B3277:B3296, 'Stores Details'!G3277:G3296, "") = "Inactive", "Yes", "No")</f>
        <v>No</v>
      </c>
      <c r="D3275" s="14" t="s">
        <v>50</v>
      </c>
      <c r="E3275" s="51">
        <v>45146</v>
      </c>
      <c r="F3275" s="14">
        <v>7</v>
      </c>
      <c r="G3275" s="17">
        <v>8385.44</v>
      </c>
      <c r="H3275" s="27">
        <v>6177.8499999999995</v>
      </c>
      <c r="I3275">
        <f>YEAR(Table1[[#This Row],[Date]])</f>
        <v>2023</v>
      </c>
      <c r="J3275" t="str">
        <f>"Q" &amp; ROUNDUP(MONTH(Table1[[#This Row],[Date]])/3, 0) &amp; "'" &amp; RIGHT(YEAR(Table1[[#This Row],[Date]]), 2)</f>
        <v>Q3'23</v>
      </c>
      <c r="K3275" t="str">
        <f>VLOOKUP(Table1[[#This Row],[Store ID]],Table3[[Store ID]:[City]],4,FALSE)</f>
        <v>Richmond</v>
      </c>
      <c r="L3275" t="str">
        <f>VLOOKUP(Table1[[#This Row],[Product Code]],Table4[[Product Code]:[Brand]],5,FALSE)</f>
        <v>VoltEdge</v>
      </c>
      <c r="M3275" t="str">
        <f>VLOOKUP(Table1[[#This Row],[Product Code]],Table4[[Product Code]:[Product Category]],3,FALSE)</f>
        <v>Smart Gadgets</v>
      </c>
      <c r="N3275" t="str">
        <f>_xlfn.XLOOKUP(Table1[[#This Row],[Product Code]],Table4[Product Code],Table4[Subcategory])</f>
        <v>Fitness Bands</v>
      </c>
    </row>
    <row r="3276" spans="2:14" x14ac:dyDescent="0.3">
      <c r="B3276" s="26" t="s">
        <v>17</v>
      </c>
      <c r="C3276" s="26" t="str">
        <f>IF(_xlfn.XLOOKUP(TRIM(Table1[[#This Row],[Store ID]]), 'Stores Details'!B3278:B3297, 'Stores Details'!G3278:G3297, "") = "Inactive", "Yes", "No")</f>
        <v>No</v>
      </c>
      <c r="D3276" s="14" t="s">
        <v>38</v>
      </c>
      <c r="E3276" s="51">
        <v>45521</v>
      </c>
      <c r="F3276" s="14">
        <v>19</v>
      </c>
      <c r="G3276" s="17">
        <v>22242.160000000003</v>
      </c>
      <c r="H3276" s="27">
        <v>17768.23</v>
      </c>
      <c r="I3276">
        <f>YEAR(Table1[[#This Row],[Date]])</f>
        <v>2024</v>
      </c>
      <c r="J3276" t="str">
        <f>"Q" &amp; ROUNDUP(MONTH(Table1[[#This Row],[Date]])/3, 0) &amp; "'" &amp; RIGHT(YEAR(Table1[[#This Row],[Date]]), 2)</f>
        <v>Q3'24</v>
      </c>
      <c r="K3276" t="str">
        <f>VLOOKUP(Table1[[#This Row],[Store ID]],Table3[[Store ID]:[City]],4,FALSE)</f>
        <v>Richmond</v>
      </c>
      <c r="L3276" t="str">
        <f>VLOOKUP(Table1[[#This Row],[Product Code]],Table4[[Product Code]:[Brand]],5,FALSE)</f>
        <v>HP</v>
      </c>
      <c r="M3276" t="str">
        <f>VLOOKUP(Table1[[#This Row],[Product Code]],Table4[[Product Code]:[Product Category]],3,FALSE)</f>
        <v>Gaming Consoles</v>
      </c>
      <c r="N3276" t="str">
        <f>_xlfn.XLOOKUP(Table1[[#This Row],[Product Code]],Table4[Product Code],Table4[Subcategory])</f>
        <v>Game Consoles</v>
      </c>
    </row>
    <row r="3277" spans="2:14" x14ac:dyDescent="0.3">
      <c r="B3277" s="26" t="s">
        <v>14</v>
      </c>
      <c r="C3277" s="26" t="str">
        <f>IF(_xlfn.XLOOKUP(TRIM(Table1[[#This Row],[Store ID]]), 'Stores Details'!B3279:B3298, 'Stores Details'!G3279:G3298, "") = "Inactive", "Yes", "No")</f>
        <v>No</v>
      </c>
      <c r="D3277" s="14" t="s">
        <v>61</v>
      </c>
      <c r="E3277" s="51">
        <v>45153</v>
      </c>
      <c r="F3277" s="14">
        <v>17</v>
      </c>
      <c r="G3277" s="17">
        <v>6025.14</v>
      </c>
      <c r="H3277" s="27">
        <v>4302.0200000000004</v>
      </c>
      <c r="I3277">
        <f>YEAR(Table1[[#This Row],[Date]])</f>
        <v>2023</v>
      </c>
      <c r="J3277" t="str">
        <f>"Q" &amp; ROUNDUP(MONTH(Table1[[#This Row],[Date]])/3, 0) &amp; "'" &amp; RIGHT(YEAR(Table1[[#This Row],[Date]]), 2)</f>
        <v>Q3'23</v>
      </c>
      <c r="K3277" t="str">
        <f>VLOOKUP(Table1[[#This Row],[Store ID]],Table3[[Store ID]:[City]],4,FALSE)</f>
        <v>Los Angeles</v>
      </c>
      <c r="L3277" t="str">
        <f>VLOOKUP(Table1[[#This Row],[Product Code]],Table4[[Product Code]:[Brand]],5,FALSE)</f>
        <v>VoltEdge</v>
      </c>
      <c r="M3277" t="str">
        <f>VLOOKUP(Table1[[#This Row],[Product Code]],Table4[[Product Code]:[Product Category]],3,FALSE)</f>
        <v>Headphones</v>
      </c>
      <c r="N3277" t="str">
        <f>_xlfn.XLOOKUP(Table1[[#This Row],[Product Code]],Table4[Product Code],Table4[Subcategory])</f>
        <v>Wired Headphones</v>
      </c>
    </row>
    <row r="3278" spans="2:14" x14ac:dyDescent="0.3">
      <c r="B3278" s="26" t="s">
        <v>30</v>
      </c>
      <c r="C3278" s="26" t="str">
        <f>IF(_xlfn.XLOOKUP(TRIM(Table1[[#This Row],[Store ID]]), 'Stores Details'!B3280:B3299, 'Stores Details'!G3280:G3299, "") = "Inactive", "Yes", "No")</f>
        <v>No</v>
      </c>
      <c r="D3278" s="14" t="s">
        <v>43</v>
      </c>
      <c r="E3278" s="51">
        <v>45303</v>
      </c>
      <c r="F3278" s="14">
        <v>20</v>
      </c>
      <c r="G3278" s="17">
        <v>26621.399999999998</v>
      </c>
      <c r="H3278" s="27">
        <v>16352.4</v>
      </c>
      <c r="I3278">
        <f>YEAR(Table1[[#This Row],[Date]])</f>
        <v>2024</v>
      </c>
      <c r="J3278" t="str">
        <f>"Q" &amp; ROUNDUP(MONTH(Table1[[#This Row],[Date]])/3, 0) &amp; "'" &amp; RIGHT(YEAR(Table1[[#This Row],[Date]]), 2)</f>
        <v>Q1'24</v>
      </c>
      <c r="K3278" t="str">
        <f>VLOOKUP(Table1[[#This Row],[Store ID]],Table3[[Store ID]:[City]],4,FALSE)</f>
        <v>Nashville</v>
      </c>
      <c r="L3278" t="str">
        <f>VLOOKUP(Table1[[#This Row],[Product Code]],Table4[[Product Code]:[Brand]],5,FALSE)</f>
        <v>Apple</v>
      </c>
      <c r="M3278" t="str">
        <f>VLOOKUP(Table1[[#This Row],[Product Code]],Table4[[Product Code]:[Product Category]],3,FALSE)</f>
        <v>Smart Gadgets</v>
      </c>
      <c r="N3278" t="str">
        <f>_xlfn.XLOOKUP(Table1[[#This Row],[Product Code]],Table4[Product Code],Table4[Subcategory])</f>
        <v>Smartwatches</v>
      </c>
    </row>
    <row r="3279" spans="2:14" x14ac:dyDescent="0.3">
      <c r="B3279" s="26" t="s">
        <v>21</v>
      </c>
      <c r="C3279" s="26" t="str">
        <f>IF(_xlfn.XLOOKUP(TRIM(Table1[[#This Row],[Store ID]]), 'Stores Details'!B3281:B3300, 'Stores Details'!G3281:G3300, "") = "Inactive", "Yes", "No")</f>
        <v>No</v>
      </c>
      <c r="D3279" s="14" t="s">
        <v>73</v>
      </c>
      <c r="E3279" s="51">
        <v>45142</v>
      </c>
      <c r="F3279" s="14">
        <v>4</v>
      </c>
      <c r="G3279" s="17">
        <v>3476.64</v>
      </c>
      <c r="H3279" s="27">
        <v>2610.12</v>
      </c>
      <c r="I3279">
        <f>YEAR(Table1[[#This Row],[Date]])</f>
        <v>2023</v>
      </c>
      <c r="J3279" t="str">
        <f>"Q" &amp; ROUNDUP(MONTH(Table1[[#This Row],[Date]])/3, 0) &amp; "'" &amp; RIGHT(YEAR(Table1[[#This Row],[Date]]), 2)</f>
        <v>Q3'23</v>
      </c>
      <c r="K3279" t="str">
        <f>VLOOKUP(Table1[[#This Row],[Store ID]],Table3[[Store ID]:[City]],4,FALSE)</f>
        <v>Raleigh</v>
      </c>
      <c r="L3279" t="str">
        <f>VLOOKUP(Table1[[#This Row],[Product Code]],Table4[[Product Code]:[Brand]],5,FALSE)</f>
        <v>ASUS</v>
      </c>
      <c r="M3279" t="str">
        <f>VLOOKUP(Table1[[#This Row],[Product Code]],Table4[[Product Code]:[Product Category]],3,FALSE)</f>
        <v>Gaming Consoles</v>
      </c>
      <c r="N3279" t="str">
        <f>_xlfn.XLOOKUP(Table1[[#This Row],[Product Code]],Table4[Product Code],Table4[Subcategory])</f>
        <v>VR Headsets</v>
      </c>
    </row>
    <row r="3280" spans="2:14" x14ac:dyDescent="0.3">
      <c r="B3280" s="26" t="s">
        <v>20</v>
      </c>
      <c r="C3280" s="26" t="str">
        <f>IF(_xlfn.XLOOKUP(TRIM(Table1[[#This Row],[Store ID]]), 'Stores Details'!B3282:B3301, 'Stores Details'!G3282:G3301, "") = "Inactive", "Yes", "No")</f>
        <v>No</v>
      </c>
      <c r="D3280" s="14" t="s">
        <v>58</v>
      </c>
      <c r="E3280" s="51">
        <v>45011</v>
      </c>
      <c r="F3280" s="14">
        <v>22</v>
      </c>
      <c r="G3280" s="17">
        <v>19317.54</v>
      </c>
      <c r="H3280" s="27">
        <v>13309.34</v>
      </c>
      <c r="I3280">
        <f>YEAR(Table1[[#This Row],[Date]])</f>
        <v>2023</v>
      </c>
      <c r="J3280" t="str">
        <f>"Q" &amp; ROUNDUP(MONTH(Table1[[#This Row],[Date]])/3, 0) &amp; "'" &amp; RIGHT(YEAR(Table1[[#This Row],[Date]]), 2)</f>
        <v>Q1'23</v>
      </c>
      <c r="K3280" t="str">
        <f>VLOOKUP(Table1[[#This Row],[Store ID]],Table3[[Store ID]:[City]],4,FALSE)</f>
        <v>Denver</v>
      </c>
      <c r="L3280" t="str">
        <f>VLOOKUP(Table1[[#This Row],[Product Code]],Table4[[Product Code]:[Brand]],5,FALSE)</f>
        <v>Sony</v>
      </c>
      <c r="M3280" t="str">
        <f>VLOOKUP(Table1[[#This Row],[Product Code]],Table4[[Product Code]:[Product Category]],3,FALSE)</f>
        <v>Accessories</v>
      </c>
      <c r="N3280" t="str">
        <f>_xlfn.XLOOKUP(Table1[[#This Row],[Product Code]],Table4[Product Code],Table4[Subcategory])</f>
        <v>Chargers</v>
      </c>
    </row>
    <row r="3281" spans="2:14" x14ac:dyDescent="0.3">
      <c r="B3281" s="26" t="s">
        <v>23</v>
      </c>
      <c r="C3281" s="26" t="str">
        <f>IF(_xlfn.XLOOKUP(TRIM(Table1[[#This Row],[Store ID]]), 'Stores Details'!B3283:B3302, 'Stores Details'!G3283:G3302, "") = "Inactive", "Yes", "No")</f>
        <v>No</v>
      </c>
      <c r="D3281" s="14" t="s">
        <v>45</v>
      </c>
      <c r="E3281" s="51">
        <v>45395</v>
      </c>
      <c r="F3281" s="14">
        <v>8</v>
      </c>
      <c r="G3281" s="17">
        <v>5374.8</v>
      </c>
      <c r="H3281" s="27">
        <v>4244.72</v>
      </c>
      <c r="I3281">
        <f>YEAR(Table1[[#This Row],[Date]])</f>
        <v>2024</v>
      </c>
      <c r="J3281" t="str">
        <f>"Q" &amp; ROUNDUP(MONTH(Table1[[#This Row],[Date]])/3, 0) &amp; "'" &amp; RIGHT(YEAR(Table1[[#This Row],[Date]]), 2)</f>
        <v>Q2'24</v>
      </c>
      <c r="K3281" t="str">
        <f>VLOOKUP(Table1[[#This Row],[Store ID]],Table3[[Store ID]:[City]],4,FALSE)</f>
        <v>San Francisco</v>
      </c>
      <c r="L3281" t="str">
        <f>VLOOKUP(Table1[[#This Row],[Product Code]],Table4[[Product Code]:[Brand]],5,FALSE)</f>
        <v>VoltEdge</v>
      </c>
      <c r="M3281" t="str">
        <f>VLOOKUP(Table1[[#This Row],[Product Code]],Table4[[Product Code]:[Product Category]],3,FALSE)</f>
        <v>Accessories</v>
      </c>
      <c r="N3281" t="str">
        <f>_xlfn.XLOOKUP(Table1[[#This Row],[Product Code]],Table4[Product Code],Table4[Subcategory])</f>
        <v>Chargers</v>
      </c>
    </row>
    <row r="3282" spans="2:14" x14ac:dyDescent="0.3">
      <c r="B3282" s="26" t="s">
        <v>29</v>
      </c>
      <c r="C3282" s="26" t="str">
        <f>IF(_xlfn.XLOOKUP(TRIM(Table1[[#This Row],[Store ID]]), 'Stores Details'!B3284:B3303, 'Stores Details'!G3284:G3303, "") = "Inactive", "Yes", "No")</f>
        <v>No</v>
      </c>
      <c r="D3282" s="14" t="s">
        <v>37</v>
      </c>
      <c r="E3282" s="51">
        <v>45599</v>
      </c>
      <c r="F3282" s="14">
        <v>29</v>
      </c>
      <c r="G3282" s="17">
        <v>42672.340000000004</v>
      </c>
      <c r="H3282" s="27">
        <v>28873.85</v>
      </c>
      <c r="I3282">
        <f>YEAR(Table1[[#This Row],[Date]])</f>
        <v>2024</v>
      </c>
      <c r="J3282" t="str">
        <f>"Q" &amp; ROUNDUP(MONTH(Table1[[#This Row],[Date]])/3, 0) &amp; "'" &amp; RIGHT(YEAR(Table1[[#This Row],[Date]]), 2)</f>
        <v>Q4'24</v>
      </c>
      <c r="K3282" t="str">
        <f>VLOOKUP(Table1[[#This Row],[Store ID]],Table3[[Store ID]:[City]],4,FALSE)</f>
        <v>Kansas City</v>
      </c>
      <c r="L3282" t="str">
        <f>VLOOKUP(Table1[[#This Row],[Product Code]],Table4[[Product Code]:[Brand]],5,FALSE)</f>
        <v>VoltEdge</v>
      </c>
      <c r="M3282" t="str">
        <f>VLOOKUP(Table1[[#This Row],[Product Code]],Table4[[Product Code]:[Product Category]],3,FALSE)</f>
        <v>Smart Gadgets</v>
      </c>
      <c r="N3282" t="str">
        <f>_xlfn.XLOOKUP(Table1[[#This Row],[Product Code]],Table4[Product Code],Table4[Subcategory])</f>
        <v>Fitness Bands</v>
      </c>
    </row>
    <row r="3283" spans="2:14" x14ac:dyDescent="0.3">
      <c r="B3283" s="26" t="s">
        <v>24</v>
      </c>
      <c r="C3283" s="26" t="str">
        <f>IF(_xlfn.XLOOKUP(TRIM(Table1[[#This Row],[Store ID]]), 'Stores Details'!B3285:B3304, 'Stores Details'!G3285:G3304, "") = "Inactive", "Yes", "No")</f>
        <v>No</v>
      </c>
      <c r="D3283" s="14" t="s">
        <v>63</v>
      </c>
      <c r="E3283" s="51">
        <v>45077</v>
      </c>
      <c r="F3283" s="14">
        <v>17</v>
      </c>
      <c r="G3283" s="17">
        <v>5641.96</v>
      </c>
      <c r="H3283" s="27">
        <v>3361.07</v>
      </c>
      <c r="I3283">
        <f>YEAR(Table1[[#This Row],[Date]])</f>
        <v>2023</v>
      </c>
      <c r="J3283" t="str">
        <f>"Q" &amp; ROUNDUP(MONTH(Table1[[#This Row],[Date]])/3, 0) &amp; "'" &amp; RIGHT(YEAR(Table1[[#This Row],[Date]]), 2)</f>
        <v>Q2'23</v>
      </c>
      <c r="K3283" t="str">
        <f>VLOOKUP(Table1[[#This Row],[Store ID]],Table3[[Store ID]:[City]],4,FALSE)</f>
        <v>Atlanta</v>
      </c>
      <c r="L3283" t="str">
        <f>VLOOKUP(Table1[[#This Row],[Product Code]],Table4[[Product Code]:[Brand]],5,FALSE)</f>
        <v>Samsung</v>
      </c>
      <c r="M3283" t="str">
        <f>VLOOKUP(Table1[[#This Row],[Product Code]],Table4[[Product Code]:[Product Category]],3,FALSE)</f>
        <v>Laptops</v>
      </c>
      <c r="N3283" t="str">
        <f>_xlfn.XLOOKUP(Table1[[#This Row],[Product Code]],Table4[Product Code],Table4[Subcategory])</f>
        <v>Gaming Laptops</v>
      </c>
    </row>
    <row r="3284" spans="2:14" x14ac:dyDescent="0.3">
      <c r="B3284" s="26" t="s">
        <v>22</v>
      </c>
      <c r="C3284" s="26" t="str">
        <f>IF(_xlfn.XLOOKUP(TRIM(Table1[[#This Row],[Store ID]]), 'Stores Details'!B3286:B3305, 'Stores Details'!G3286:G3305, "") = "Inactive", "Yes", "No")</f>
        <v>No</v>
      </c>
      <c r="D3284" s="14" t="s">
        <v>52</v>
      </c>
      <c r="E3284" s="51">
        <v>45401</v>
      </c>
      <c r="F3284" s="14">
        <v>14</v>
      </c>
      <c r="G3284" s="17">
        <v>3774.6800000000003</v>
      </c>
      <c r="H3284" s="27">
        <v>2294.46</v>
      </c>
      <c r="I3284">
        <f>YEAR(Table1[[#This Row],[Date]])</f>
        <v>2024</v>
      </c>
      <c r="J3284" t="str">
        <f>"Q" &amp; ROUNDUP(MONTH(Table1[[#This Row],[Date]])/3, 0) &amp; "'" &amp; RIGHT(YEAR(Table1[[#This Row],[Date]]), 2)</f>
        <v>Q2'24</v>
      </c>
      <c r="K3284" t="str">
        <f>VLOOKUP(Table1[[#This Row],[Store ID]],Table3[[Store ID]:[City]],4,FALSE)</f>
        <v>Detroit</v>
      </c>
      <c r="L3284" t="str">
        <f>VLOOKUP(Table1[[#This Row],[Product Code]],Table4[[Product Code]:[Brand]],5,FALSE)</f>
        <v>ASUS</v>
      </c>
      <c r="M3284" t="str">
        <f>VLOOKUP(Table1[[#This Row],[Product Code]],Table4[[Product Code]:[Product Category]],3,FALSE)</f>
        <v>Accessories</v>
      </c>
      <c r="N3284" t="str">
        <f>_xlfn.XLOOKUP(Table1[[#This Row],[Product Code]],Table4[Product Code],Table4[Subcategory])</f>
        <v>Chargers</v>
      </c>
    </row>
    <row r="3285" spans="2:14" x14ac:dyDescent="0.3">
      <c r="B3285" s="26" t="s">
        <v>18</v>
      </c>
      <c r="C3285" s="26" t="str">
        <f>IF(_xlfn.XLOOKUP(TRIM(Table1[[#This Row],[Store ID]]), 'Stores Details'!B3287:B3306, 'Stores Details'!G3287:G3306, "") = "Inactive", "Yes", "No")</f>
        <v>No</v>
      </c>
      <c r="D3285" s="14" t="s">
        <v>73</v>
      </c>
      <c r="E3285" s="51">
        <v>45434</v>
      </c>
      <c r="F3285" s="14">
        <v>9</v>
      </c>
      <c r="G3285" s="17">
        <v>7822.44</v>
      </c>
      <c r="H3285" s="27">
        <v>5872.7699999999995</v>
      </c>
      <c r="I3285">
        <f>YEAR(Table1[[#This Row],[Date]])</f>
        <v>2024</v>
      </c>
      <c r="J3285" t="str">
        <f>"Q" &amp; ROUNDUP(MONTH(Table1[[#This Row],[Date]])/3, 0) &amp; "'" &amp; RIGHT(YEAR(Table1[[#This Row],[Date]]), 2)</f>
        <v>Q2'24</v>
      </c>
      <c r="K3285" t="str">
        <f>VLOOKUP(Table1[[#This Row],[Store ID]],Table3[[Store ID]:[City]],4,FALSE)</f>
        <v>Minneapolis</v>
      </c>
      <c r="L3285" t="str">
        <f>VLOOKUP(Table1[[#This Row],[Product Code]],Table4[[Product Code]:[Brand]],5,FALSE)</f>
        <v>ASUS</v>
      </c>
      <c r="M3285" t="str">
        <f>VLOOKUP(Table1[[#This Row],[Product Code]],Table4[[Product Code]:[Product Category]],3,FALSE)</f>
        <v>Gaming Consoles</v>
      </c>
      <c r="N3285" t="str">
        <f>_xlfn.XLOOKUP(Table1[[#This Row],[Product Code]],Table4[Product Code],Table4[Subcategory])</f>
        <v>VR Headsets</v>
      </c>
    </row>
    <row r="3286" spans="2:14" x14ac:dyDescent="0.3">
      <c r="B3286" s="26" t="s">
        <v>16</v>
      </c>
      <c r="C3286" s="26" t="str">
        <f>IF(_xlfn.XLOOKUP(TRIM(Table1[[#This Row],[Store ID]]), 'Stores Details'!B3288:B3307, 'Stores Details'!G3288:G3307, "") = "Inactive", "Yes", "No")</f>
        <v>No</v>
      </c>
      <c r="D3286" s="14" t="s">
        <v>66</v>
      </c>
      <c r="E3286" s="51">
        <v>45021</v>
      </c>
      <c r="F3286" s="14">
        <v>20</v>
      </c>
      <c r="G3286" s="17">
        <v>7754.8</v>
      </c>
      <c r="H3286" s="27">
        <v>5188.4000000000005</v>
      </c>
      <c r="I3286">
        <f>YEAR(Table1[[#This Row],[Date]])</f>
        <v>2023</v>
      </c>
      <c r="J3286" t="str">
        <f>"Q" &amp; ROUNDUP(MONTH(Table1[[#This Row],[Date]])/3, 0) &amp; "'" &amp; RIGHT(YEAR(Table1[[#This Row],[Date]]), 2)</f>
        <v>Q2'23</v>
      </c>
      <c r="K3286" t="str">
        <f>VLOOKUP(Table1[[#This Row],[Store ID]],Table3[[Store ID]:[City]],4,FALSE)</f>
        <v>Chicago</v>
      </c>
      <c r="L3286" t="str">
        <f>VLOOKUP(Table1[[#This Row],[Product Code]],Table4[[Product Code]:[Brand]],5,FALSE)</f>
        <v>HP</v>
      </c>
      <c r="M3286" t="str">
        <f>VLOOKUP(Table1[[#This Row],[Product Code]],Table4[[Product Code]:[Product Category]],3,FALSE)</f>
        <v>Accessories</v>
      </c>
      <c r="N3286" t="str">
        <f>_xlfn.XLOOKUP(Table1[[#This Row],[Product Code]],Table4[Product Code],Table4[Subcategory])</f>
        <v>Chargers</v>
      </c>
    </row>
    <row r="3287" spans="2:14" x14ac:dyDescent="0.3">
      <c r="B3287" s="26" t="s">
        <v>16</v>
      </c>
      <c r="C3287" s="26" t="str">
        <f>IF(_xlfn.XLOOKUP(TRIM(Table1[[#This Row],[Store ID]]), 'Stores Details'!B3289:B3308, 'Stores Details'!G3289:G3308, "") = "Inactive", "Yes", "No")</f>
        <v>No</v>
      </c>
      <c r="D3287" s="14" t="s">
        <v>33</v>
      </c>
      <c r="E3287" s="51">
        <v>45430</v>
      </c>
      <c r="F3287" s="14">
        <v>13</v>
      </c>
      <c r="G3287" s="17">
        <v>3075.9300000000003</v>
      </c>
      <c r="H3287" s="27">
        <v>2381.21</v>
      </c>
      <c r="I3287">
        <f>YEAR(Table1[[#This Row],[Date]])</f>
        <v>2024</v>
      </c>
      <c r="J3287" t="str">
        <f>"Q" &amp; ROUNDUP(MONTH(Table1[[#This Row],[Date]])/3, 0) &amp; "'" &amp; RIGHT(YEAR(Table1[[#This Row],[Date]]), 2)</f>
        <v>Q2'24</v>
      </c>
      <c r="K3287" t="str">
        <f>VLOOKUP(Table1[[#This Row],[Store ID]],Table3[[Store ID]:[City]],4,FALSE)</f>
        <v>Chicago</v>
      </c>
      <c r="L3287" t="str">
        <f>VLOOKUP(Table1[[#This Row],[Product Code]],Table4[[Product Code]:[Brand]],5,FALSE)</f>
        <v>VoltEdge</v>
      </c>
      <c r="M3287" t="str">
        <f>VLOOKUP(Table1[[#This Row],[Product Code]],Table4[[Product Code]:[Product Category]],3,FALSE)</f>
        <v>Headphones</v>
      </c>
      <c r="N3287" t="str">
        <f>_xlfn.XLOOKUP(Table1[[#This Row],[Product Code]],Table4[Product Code],Table4[Subcategory])</f>
        <v>Wired Headphones</v>
      </c>
    </row>
    <row r="3288" spans="2:14" x14ac:dyDescent="0.3">
      <c r="B3288" s="26" t="s">
        <v>21</v>
      </c>
      <c r="C3288" s="26" t="str">
        <f>IF(_xlfn.XLOOKUP(TRIM(Table1[[#This Row],[Store ID]]), 'Stores Details'!B3290:B3309, 'Stores Details'!G3290:G3309, "") = "Inactive", "Yes", "No")</f>
        <v>No</v>
      </c>
      <c r="D3288" s="14" t="s">
        <v>59</v>
      </c>
      <c r="E3288" s="51">
        <v>45608</v>
      </c>
      <c r="F3288" s="14">
        <v>25</v>
      </c>
      <c r="G3288" s="17">
        <v>4885.75</v>
      </c>
      <c r="H3288" s="27">
        <v>3648.7499999999995</v>
      </c>
      <c r="I3288">
        <f>YEAR(Table1[[#This Row],[Date]])</f>
        <v>2024</v>
      </c>
      <c r="J3288" t="str">
        <f>"Q" &amp; ROUNDUP(MONTH(Table1[[#This Row],[Date]])/3, 0) &amp; "'" &amp; RIGHT(YEAR(Table1[[#This Row],[Date]]), 2)</f>
        <v>Q4'24</v>
      </c>
      <c r="K3288" t="str">
        <f>VLOOKUP(Table1[[#This Row],[Store ID]],Table3[[Store ID]:[City]],4,FALSE)</f>
        <v>Raleigh</v>
      </c>
      <c r="L3288" t="str">
        <f>VLOOKUP(Table1[[#This Row],[Product Code]],Table4[[Product Code]:[Brand]],5,FALSE)</f>
        <v>ASUS</v>
      </c>
      <c r="M3288" t="str">
        <f>VLOOKUP(Table1[[#This Row],[Product Code]],Table4[[Product Code]:[Product Category]],3,FALSE)</f>
        <v>Headphones</v>
      </c>
      <c r="N3288" t="str">
        <f>_xlfn.XLOOKUP(Table1[[#This Row],[Product Code]],Table4[Product Code],Table4[Subcategory])</f>
        <v>Wireless Earbuds</v>
      </c>
    </row>
    <row r="3289" spans="2:14" x14ac:dyDescent="0.3">
      <c r="B3289" s="26" t="s">
        <v>21</v>
      </c>
      <c r="C3289" s="26" t="str">
        <f>IF(_xlfn.XLOOKUP(TRIM(Table1[[#This Row],[Store ID]]), 'Stores Details'!B3291:B3310, 'Stores Details'!G3291:G3310, "") = "Inactive", "Yes", "No")</f>
        <v>No</v>
      </c>
      <c r="D3289" s="14" t="s">
        <v>37</v>
      </c>
      <c r="E3289" s="51">
        <v>45654</v>
      </c>
      <c r="F3289" s="14">
        <v>35</v>
      </c>
      <c r="G3289" s="17">
        <v>51501.1</v>
      </c>
      <c r="H3289" s="27">
        <v>34847.75</v>
      </c>
      <c r="I3289">
        <f>YEAR(Table1[[#This Row],[Date]])</f>
        <v>2024</v>
      </c>
      <c r="J3289" t="str">
        <f>"Q" &amp; ROUNDUP(MONTH(Table1[[#This Row],[Date]])/3, 0) &amp; "'" &amp; RIGHT(YEAR(Table1[[#This Row],[Date]]), 2)</f>
        <v>Q4'24</v>
      </c>
      <c r="K3289" t="str">
        <f>VLOOKUP(Table1[[#This Row],[Store ID]],Table3[[Store ID]:[City]],4,FALSE)</f>
        <v>Raleigh</v>
      </c>
      <c r="L3289" t="str">
        <f>VLOOKUP(Table1[[#This Row],[Product Code]],Table4[[Product Code]:[Brand]],5,FALSE)</f>
        <v>VoltEdge</v>
      </c>
      <c r="M3289" t="str">
        <f>VLOOKUP(Table1[[#This Row],[Product Code]],Table4[[Product Code]:[Product Category]],3,FALSE)</f>
        <v>Smart Gadgets</v>
      </c>
      <c r="N3289" t="str">
        <f>_xlfn.XLOOKUP(Table1[[#This Row],[Product Code]],Table4[Product Code],Table4[Subcategory])</f>
        <v>Fitness Bands</v>
      </c>
    </row>
    <row r="3290" spans="2:14" x14ac:dyDescent="0.3">
      <c r="B3290" s="26" t="s">
        <v>14</v>
      </c>
      <c r="C3290" s="26" t="str">
        <f>IF(_xlfn.XLOOKUP(TRIM(Table1[[#This Row],[Store ID]]), 'Stores Details'!B3292:B3311, 'Stores Details'!G3292:G3311, "") = "Inactive", "Yes", "No")</f>
        <v>No</v>
      </c>
      <c r="D3290" s="14" t="s">
        <v>78</v>
      </c>
      <c r="E3290" s="51">
        <v>45215</v>
      </c>
      <c r="F3290" s="14">
        <v>26</v>
      </c>
      <c r="G3290" s="17">
        <v>3487.9</v>
      </c>
      <c r="H3290" s="27">
        <v>2881.3199999999997</v>
      </c>
      <c r="I3290">
        <f>YEAR(Table1[[#This Row],[Date]])</f>
        <v>2023</v>
      </c>
      <c r="J3290" t="str">
        <f>"Q" &amp; ROUNDUP(MONTH(Table1[[#This Row],[Date]])/3, 0) &amp; "'" &amp; RIGHT(YEAR(Table1[[#This Row],[Date]]), 2)</f>
        <v>Q4'23</v>
      </c>
      <c r="K3290" t="str">
        <f>VLOOKUP(Table1[[#This Row],[Store ID]],Table3[[Store ID]:[City]],4,FALSE)</f>
        <v>Los Angeles</v>
      </c>
      <c r="L3290" t="str">
        <f>VLOOKUP(Table1[[#This Row],[Product Code]],Table4[[Product Code]:[Brand]],5,FALSE)</f>
        <v>VoltEdge</v>
      </c>
      <c r="M3290" t="str">
        <f>VLOOKUP(Table1[[#This Row],[Product Code]],Table4[[Product Code]:[Product Category]],3,FALSE)</f>
        <v>Accessories</v>
      </c>
      <c r="N3290" t="str">
        <f>_xlfn.XLOOKUP(Table1[[#This Row],[Product Code]],Table4[Product Code],Table4[Subcategory])</f>
        <v>Laptop Sleeves</v>
      </c>
    </row>
    <row r="3291" spans="2:14" x14ac:dyDescent="0.3">
      <c r="B3291" s="26" t="s">
        <v>14</v>
      </c>
      <c r="C3291" s="26" t="str">
        <f>IF(_xlfn.XLOOKUP(TRIM(Table1[[#This Row],[Store ID]]), 'Stores Details'!B3293:B3312, 'Stores Details'!G3293:G3312, "") = "Inactive", "Yes", "No")</f>
        <v>No</v>
      </c>
      <c r="D3291" s="14" t="s">
        <v>43</v>
      </c>
      <c r="E3291" s="51">
        <v>45481</v>
      </c>
      <c r="F3291" s="14">
        <v>16</v>
      </c>
      <c r="G3291" s="17">
        <v>21297.119999999999</v>
      </c>
      <c r="H3291" s="27">
        <v>13081.92</v>
      </c>
      <c r="I3291">
        <f>YEAR(Table1[[#This Row],[Date]])</f>
        <v>2024</v>
      </c>
      <c r="J3291" t="str">
        <f>"Q" &amp; ROUNDUP(MONTH(Table1[[#This Row],[Date]])/3, 0) &amp; "'" &amp; RIGHT(YEAR(Table1[[#This Row],[Date]]), 2)</f>
        <v>Q3'24</v>
      </c>
      <c r="K3291" t="str">
        <f>VLOOKUP(Table1[[#This Row],[Store ID]],Table3[[Store ID]:[City]],4,FALSE)</f>
        <v>Los Angeles</v>
      </c>
      <c r="L3291" t="str">
        <f>VLOOKUP(Table1[[#This Row],[Product Code]],Table4[[Product Code]:[Brand]],5,FALSE)</f>
        <v>Apple</v>
      </c>
      <c r="M3291" t="str">
        <f>VLOOKUP(Table1[[#This Row],[Product Code]],Table4[[Product Code]:[Product Category]],3,FALSE)</f>
        <v>Smart Gadgets</v>
      </c>
      <c r="N3291" t="str">
        <f>_xlfn.XLOOKUP(Table1[[#This Row],[Product Code]],Table4[Product Code],Table4[Subcategory])</f>
        <v>Smartwatches</v>
      </c>
    </row>
    <row r="3292" spans="2:14" x14ac:dyDescent="0.3">
      <c r="B3292" s="26" t="s">
        <v>14</v>
      </c>
      <c r="C3292" s="26" t="str">
        <f>IF(_xlfn.XLOOKUP(TRIM(Table1[[#This Row],[Store ID]]), 'Stores Details'!B3294:B3313, 'Stores Details'!G3294:G3313, "") = "Inactive", "Yes", "No")</f>
        <v>No</v>
      </c>
      <c r="D3292" s="14" t="s">
        <v>59</v>
      </c>
      <c r="E3292" s="51">
        <v>45140</v>
      </c>
      <c r="F3292" s="14">
        <v>23</v>
      </c>
      <c r="G3292" s="17">
        <v>4494.8900000000003</v>
      </c>
      <c r="H3292" s="27">
        <v>3356.85</v>
      </c>
      <c r="I3292">
        <f>YEAR(Table1[[#This Row],[Date]])</f>
        <v>2023</v>
      </c>
      <c r="J3292" t="str">
        <f>"Q" &amp; ROUNDUP(MONTH(Table1[[#This Row],[Date]])/3, 0) &amp; "'" &amp; RIGHT(YEAR(Table1[[#This Row],[Date]]), 2)</f>
        <v>Q3'23</v>
      </c>
      <c r="K3292" t="str">
        <f>VLOOKUP(Table1[[#This Row],[Store ID]],Table3[[Store ID]:[City]],4,FALSE)</f>
        <v>Los Angeles</v>
      </c>
      <c r="L3292" t="str">
        <f>VLOOKUP(Table1[[#This Row],[Product Code]],Table4[[Product Code]:[Brand]],5,FALSE)</f>
        <v>ASUS</v>
      </c>
      <c r="M3292" t="str">
        <f>VLOOKUP(Table1[[#This Row],[Product Code]],Table4[[Product Code]:[Product Category]],3,FALSE)</f>
        <v>Headphones</v>
      </c>
      <c r="N3292" t="str">
        <f>_xlfn.XLOOKUP(Table1[[#This Row],[Product Code]],Table4[Product Code],Table4[Subcategory])</f>
        <v>Wireless Earbuds</v>
      </c>
    </row>
    <row r="3293" spans="2:14" x14ac:dyDescent="0.3">
      <c r="B3293" s="26" t="s">
        <v>14</v>
      </c>
      <c r="C3293" s="26" t="str">
        <f>IF(_xlfn.XLOOKUP(TRIM(Table1[[#This Row],[Store ID]]), 'Stores Details'!B3295:B3314, 'Stores Details'!G3295:G3314, "") = "Inactive", "Yes", "No")</f>
        <v>No</v>
      </c>
      <c r="D3293" s="14" t="s">
        <v>54</v>
      </c>
      <c r="E3293" s="51">
        <v>45015</v>
      </c>
      <c r="F3293" s="14">
        <v>5</v>
      </c>
      <c r="G3293" s="17">
        <v>7015.05</v>
      </c>
      <c r="H3293" s="27">
        <v>4452.75</v>
      </c>
      <c r="I3293">
        <f>YEAR(Table1[[#This Row],[Date]])</f>
        <v>2023</v>
      </c>
      <c r="J3293" t="str">
        <f>"Q" &amp; ROUNDUP(MONTH(Table1[[#This Row],[Date]])/3, 0) &amp; "'" &amp; RIGHT(YEAR(Table1[[#This Row],[Date]]), 2)</f>
        <v>Q1'23</v>
      </c>
      <c r="K3293" t="str">
        <f>VLOOKUP(Table1[[#This Row],[Store ID]],Table3[[Store ID]:[City]],4,FALSE)</f>
        <v>Los Angeles</v>
      </c>
      <c r="L3293" t="str">
        <f>VLOOKUP(Table1[[#This Row],[Product Code]],Table4[[Product Code]:[Brand]],5,FALSE)</f>
        <v>Apple</v>
      </c>
      <c r="M3293" t="str">
        <f>VLOOKUP(Table1[[#This Row],[Product Code]],Table4[[Product Code]:[Product Category]],3,FALSE)</f>
        <v>Gaming Consoles</v>
      </c>
      <c r="N3293" t="str">
        <f>_xlfn.XLOOKUP(Table1[[#This Row],[Product Code]],Table4[Product Code],Table4[Subcategory])</f>
        <v>Game Consoles</v>
      </c>
    </row>
    <row r="3294" spans="2:14" x14ac:dyDescent="0.3">
      <c r="B3294" s="26" t="s">
        <v>20</v>
      </c>
      <c r="C3294" s="26" t="str">
        <f>IF(_xlfn.XLOOKUP(TRIM(Table1[[#This Row],[Store ID]]), 'Stores Details'!B3296:B3315, 'Stores Details'!G3296:G3315, "") = "Inactive", "Yes", "No")</f>
        <v>No</v>
      </c>
      <c r="D3294" s="14" t="s">
        <v>36</v>
      </c>
      <c r="E3294" s="51">
        <v>45618</v>
      </c>
      <c r="F3294" s="14">
        <v>24</v>
      </c>
      <c r="G3294" s="17">
        <v>17519.52</v>
      </c>
      <c r="H3294" s="27">
        <v>14135.76</v>
      </c>
      <c r="I3294">
        <f>YEAR(Table1[[#This Row],[Date]])</f>
        <v>2024</v>
      </c>
      <c r="J3294" t="str">
        <f>"Q" &amp; ROUNDUP(MONTH(Table1[[#This Row],[Date]])/3, 0) &amp; "'" &amp; RIGHT(YEAR(Table1[[#This Row],[Date]]), 2)</f>
        <v>Q4'24</v>
      </c>
      <c r="K3294" t="str">
        <f>VLOOKUP(Table1[[#This Row],[Store ID]],Table3[[Store ID]:[City]],4,FALSE)</f>
        <v>Denver</v>
      </c>
      <c r="L3294" t="str">
        <f>VLOOKUP(Table1[[#This Row],[Product Code]],Table4[[Product Code]:[Brand]],5,FALSE)</f>
        <v>VoltEdge</v>
      </c>
      <c r="M3294" t="str">
        <f>VLOOKUP(Table1[[#This Row],[Product Code]],Table4[[Product Code]:[Product Category]],3,FALSE)</f>
        <v>Gaming Consoles</v>
      </c>
      <c r="N3294" t="str">
        <f>_xlfn.XLOOKUP(Table1[[#This Row],[Product Code]],Table4[Product Code],Table4[Subcategory])</f>
        <v>VR Headsets</v>
      </c>
    </row>
    <row r="3295" spans="2:14" x14ac:dyDescent="0.3">
      <c r="B3295" s="26" t="s">
        <v>23</v>
      </c>
      <c r="C3295" s="26" t="str">
        <f>IF(_xlfn.XLOOKUP(TRIM(Table1[[#This Row],[Store ID]]), 'Stores Details'!B3297:B3316, 'Stores Details'!G3297:G3316, "") = "Inactive", "Yes", "No")</f>
        <v>No</v>
      </c>
      <c r="D3295" s="14" t="s">
        <v>35</v>
      </c>
      <c r="E3295" s="51">
        <v>45617</v>
      </c>
      <c r="F3295" s="14">
        <v>21</v>
      </c>
      <c r="G3295" s="17">
        <v>8382.36</v>
      </c>
      <c r="H3295" s="27">
        <v>6334.44</v>
      </c>
      <c r="I3295">
        <f>YEAR(Table1[[#This Row],[Date]])</f>
        <v>2024</v>
      </c>
      <c r="J3295" t="str">
        <f>"Q" &amp; ROUNDUP(MONTH(Table1[[#This Row],[Date]])/3, 0) &amp; "'" &amp; RIGHT(YEAR(Table1[[#This Row],[Date]]), 2)</f>
        <v>Q4'24</v>
      </c>
      <c r="K3295" t="str">
        <f>VLOOKUP(Table1[[#This Row],[Store ID]],Table3[[Store ID]:[City]],4,FALSE)</f>
        <v>San Francisco</v>
      </c>
      <c r="L3295" t="str">
        <f>VLOOKUP(Table1[[#This Row],[Product Code]],Table4[[Product Code]:[Brand]],5,FALSE)</f>
        <v>Dell</v>
      </c>
      <c r="M3295" t="str">
        <f>VLOOKUP(Table1[[#This Row],[Product Code]],Table4[[Product Code]:[Product Category]],3,FALSE)</f>
        <v>Smart Gadgets</v>
      </c>
      <c r="N3295" t="str">
        <f>_xlfn.XLOOKUP(Table1[[#This Row],[Product Code]],Table4[Product Code],Table4[Subcategory])</f>
        <v>Streaming Devices</v>
      </c>
    </row>
    <row r="3296" spans="2:14" x14ac:dyDescent="0.3">
      <c r="B3296" s="26" t="s">
        <v>18</v>
      </c>
      <c r="C3296" s="26" t="str">
        <f>IF(_xlfn.XLOOKUP(TRIM(Table1[[#This Row],[Store ID]]), 'Stores Details'!B3298:B3317, 'Stores Details'!G3298:G3317, "") = "Inactive", "Yes", "No")</f>
        <v>No</v>
      </c>
      <c r="D3296" s="14" t="s">
        <v>59</v>
      </c>
      <c r="E3296" s="51">
        <v>45281</v>
      </c>
      <c r="F3296" s="14">
        <v>27</v>
      </c>
      <c r="G3296" s="17">
        <v>5276.6100000000006</v>
      </c>
      <c r="H3296" s="27">
        <v>3940.6499999999996</v>
      </c>
      <c r="I3296">
        <f>YEAR(Table1[[#This Row],[Date]])</f>
        <v>2023</v>
      </c>
      <c r="J3296" t="str">
        <f>"Q" &amp; ROUNDUP(MONTH(Table1[[#This Row],[Date]])/3, 0) &amp; "'" &amp; RIGHT(YEAR(Table1[[#This Row],[Date]]), 2)</f>
        <v>Q4'23</v>
      </c>
      <c r="K3296" t="str">
        <f>VLOOKUP(Table1[[#This Row],[Store ID]],Table3[[Store ID]:[City]],4,FALSE)</f>
        <v>Minneapolis</v>
      </c>
      <c r="L3296" t="str">
        <f>VLOOKUP(Table1[[#This Row],[Product Code]],Table4[[Product Code]:[Brand]],5,FALSE)</f>
        <v>ASUS</v>
      </c>
      <c r="M3296" t="str">
        <f>VLOOKUP(Table1[[#This Row],[Product Code]],Table4[[Product Code]:[Product Category]],3,FALSE)</f>
        <v>Headphones</v>
      </c>
      <c r="N3296" t="str">
        <f>_xlfn.XLOOKUP(Table1[[#This Row],[Product Code]],Table4[Product Code],Table4[Subcategory])</f>
        <v>Wireless Earbuds</v>
      </c>
    </row>
    <row r="3297" spans="2:14" x14ac:dyDescent="0.3">
      <c r="B3297" s="26" t="s">
        <v>26</v>
      </c>
      <c r="C3297" s="26" t="str">
        <f>IF(_xlfn.XLOOKUP(TRIM(Table1[[#This Row],[Store ID]]), 'Stores Details'!B3299:B3318, 'Stores Details'!G3299:G3318, "") = "Inactive", "Yes", "No")</f>
        <v>No</v>
      </c>
      <c r="D3297" s="14" t="s">
        <v>58</v>
      </c>
      <c r="E3297" s="51">
        <v>44929</v>
      </c>
      <c r="F3297" s="14">
        <v>20</v>
      </c>
      <c r="G3297" s="17">
        <v>17561.400000000001</v>
      </c>
      <c r="H3297" s="27">
        <v>12099.400000000001</v>
      </c>
      <c r="I3297">
        <f>YEAR(Table1[[#This Row],[Date]])</f>
        <v>2023</v>
      </c>
      <c r="J3297" t="str">
        <f>"Q" &amp; ROUNDUP(MONTH(Table1[[#This Row],[Date]])/3, 0) &amp; "'" &amp; RIGHT(YEAR(Table1[[#This Row],[Date]]), 2)</f>
        <v>Q1'23</v>
      </c>
      <c r="K3297" t="str">
        <f>VLOOKUP(Table1[[#This Row],[Store ID]],Table3[[Store ID]:[City]],4,FALSE)</f>
        <v>Philadelphia</v>
      </c>
      <c r="L3297" t="str">
        <f>VLOOKUP(Table1[[#This Row],[Product Code]],Table4[[Product Code]:[Brand]],5,FALSE)</f>
        <v>Sony</v>
      </c>
      <c r="M3297" t="str">
        <f>VLOOKUP(Table1[[#This Row],[Product Code]],Table4[[Product Code]:[Product Category]],3,FALSE)</f>
        <v>Accessories</v>
      </c>
      <c r="N3297" t="str">
        <f>_xlfn.XLOOKUP(Table1[[#This Row],[Product Code]],Table4[Product Code],Table4[Subcategory])</f>
        <v>Chargers</v>
      </c>
    </row>
    <row r="3298" spans="2:14" x14ac:dyDescent="0.3">
      <c r="B3298" s="26" t="s">
        <v>14</v>
      </c>
      <c r="C3298" s="26" t="str">
        <f>IF(_xlfn.XLOOKUP(TRIM(Table1[[#This Row],[Store ID]]), 'Stores Details'!B3300:B3319, 'Stores Details'!G3300:G3319, "") = "Inactive", "Yes", "No")</f>
        <v>No</v>
      </c>
      <c r="D3298" s="14" t="s">
        <v>74</v>
      </c>
      <c r="E3298" s="51">
        <v>45282</v>
      </c>
      <c r="F3298" s="14">
        <v>36</v>
      </c>
      <c r="G3298" s="17">
        <v>40719.96</v>
      </c>
      <c r="H3298" s="27">
        <v>33802.200000000004</v>
      </c>
      <c r="I3298">
        <f>YEAR(Table1[[#This Row],[Date]])</f>
        <v>2023</v>
      </c>
      <c r="J3298" t="str">
        <f>"Q" &amp; ROUNDUP(MONTH(Table1[[#This Row],[Date]])/3, 0) &amp; "'" &amp; RIGHT(YEAR(Table1[[#This Row],[Date]]), 2)</f>
        <v>Q4'23</v>
      </c>
      <c r="K3298" t="str">
        <f>VLOOKUP(Table1[[#This Row],[Store ID]],Table3[[Store ID]:[City]],4,FALSE)</f>
        <v>Los Angeles</v>
      </c>
      <c r="L3298" t="str">
        <f>VLOOKUP(Table1[[#This Row],[Product Code]],Table4[[Product Code]:[Brand]],5,FALSE)</f>
        <v>VoltEdge</v>
      </c>
      <c r="M3298" t="str">
        <f>VLOOKUP(Table1[[#This Row],[Product Code]],Table4[[Product Code]:[Product Category]],3,FALSE)</f>
        <v>Gaming Consoles</v>
      </c>
      <c r="N3298" t="str">
        <f>_xlfn.XLOOKUP(Table1[[#This Row],[Product Code]],Table4[Product Code],Table4[Subcategory])</f>
        <v>Gaming Headsets</v>
      </c>
    </row>
    <row r="3299" spans="2:14" x14ac:dyDescent="0.3">
      <c r="B3299" s="26" t="s">
        <v>28</v>
      </c>
      <c r="C3299" s="26" t="str">
        <f>IF(_xlfn.XLOOKUP(TRIM(Table1[[#This Row],[Store ID]]), 'Stores Details'!B3301:B3320, 'Stores Details'!G3301:G3320, "") = "Inactive", "Yes", "No")</f>
        <v>No</v>
      </c>
      <c r="D3299" s="14" t="s">
        <v>50</v>
      </c>
      <c r="E3299" s="51">
        <v>45170</v>
      </c>
      <c r="F3299" s="14">
        <v>7</v>
      </c>
      <c r="G3299" s="17">
        <v>8385.44</v>
      </c>
      <c r="H3299" s="27">
        <v>6177.8499999999995</v>
      </c>
      <c r="I3299">
        <f>YEAR(Table1[[#This Row],[Date]])</f>
        <v>2023</v>
      </c>
      <c r="J3299" t="str">
        <f>"Q" &amp; ROUNDUP(MONTH(Table1[[#This Row],[Date]])/3, 0) &amp; "'" &amp; RIGHT(YEAR(Table1[[#This Row],[Date]]), 2)</f>
        <v>Q3'23</v>
      </c>
      <c r="K3299" t="str">
        <f>VLOOKUP(Table1[[#This Row],[Store ID]],Table3[[Store ID]:[City]],4,FALSE)</f>
        <v>Portland</v>
      </c>
      <c r="L3299" t="str">
        <f>VLOOKUP(Table1[[#This Row],[Product Code]],Table4[[Product Code]:[Brand]],5,FALSE)</f>
        <v>VoltEdge</v>
      </c>
      <c r="M3299" t="str">
        <f>VLOOKUP(Table1[[#This Row],[Product Code]],Table4[[Product Code]:[Product Category]],3,FALSE)</f>
        <v>Smart Gadgets</v>
      </c>
      <c r="N3299" t="str">
        <f>_xlfn.XLOOKUP(Table1[[#This Row],[Product Code]],Table4[Product Code],Table4[Subcategory])</f>
        <v>Fitness Bands</v>
      </c>
    </row>
    <row r="3300" spans="2:14" x14ac:dyDescent="0.3">
      <c r="B3300" s="26" t="s">
        <v>14</v>
      </c>
      <c r="C3300" s="26" t="str">
        <f>IF(_xlfn.XLOOKUP(TRIM(Table1[[#This Row],[Store ID]]), 'Stores Details'!B3302:B3321, 'Stores Details'!G3302:G3321, "") = "Inactive", "Yes", "No")</f>
        <v>No</v>
      </c>
      <c r="D3300" s="14" t="s">
        <v>69</v>
      </c>
      <c r="E3300" s="51">
        <v>45489</v>
      </c>
      <c r="F3300" s="14">
        <v>14</v>
      </c>
      <c r="G3300" s="17">
        <v>14909.44</v>
      </c>
      <c r="H3300" s="27">
        <v>9613.3799999999992</v>
      </c>
      <c r="I3300">
        <f>YEAR(Table1[[#This Row],[Date]])</f>
        <v>2024</v>
      </c>
      <c r="J3300" t="str">
        <f>"Q" &amp; ROUNDUP(MONTH(Table1[[#This Row],[Date]])/3, 0) &amp; "'" &amp; RIGHT(YEAR(Table1[[#This Row],[Date]]), 2)</f>
        <v>Q3'24</v>
      </c>
      <c r="K3300" t="str">
        <f>VLOOKUP(Table1[[#This Row],[Store ID]],Table3[[Store ID]:[City]],4,FALSE)</f>
        <v>Los Angeles</v>
      </c>
      <c r="L3300" t="str">
        <f>VLOOKUP(Table1[[#This Row],[Product Code]],Table4[[Product Code]:[Brand]],5,FALSE)</f>
        <v>VoltEdge</v>
      </c>
      <c r="M3300" t="str">
        <f>VLOOKUP(Table1[[#This Row],[Product Code]],Table4[[Product Code]:[Product Category]],3,FALSE)</f>
        <v>Gaming Consoles</v>
      </c>
      <c r="N3300" t="str">
        <f>_xlfn.XLOOKUP(Table1[[#This Row],[Product Code]],Table4[Product Code],Table4[Subcategory])</f>
        <v>VR Headsets</v>
      </c>
    </row>
    <row r="3301" spans="2:14" x14ac:dyDescent="0.3">
      <c r="B3301" s="26" t="s">
        <v>22</v>
      </c>
      <c r="C3301" s="26" t="str">
        <f>IF(_xlfn.XLOOKUP(TRIM(Table1[[#This Row],[Store ID]]), 'Stores Details'!B3303:B3322, 'Stores Details'!G3303:G3322, "") = "Inactive", "Yes", "No")</f>
        <v>No</v>
      </c>
      <c r="D3301" s="14" t="s">
        <v>31</v>
      </c>
      <c r="E3301" s="51">
        <v>45375</v>
      </c>
      <c r="F3301" s="14">
        <v>14</v>
      </c>
      <c r="G3301" s="17">
        <v>8501.2200000000012</v>
      </c>
      <c r="H3301" s="27">
        <v>5212.7599999999993</v>
      </c>
      <c r="I3301">
        <f>YEAR(Table1[[#This Row],[Date]])</f>
        <v>2024</v>
      </c>
      <c r="J3301" t="str">
        <f>"Q" &amp; ROUNDUP(MONTH(Table1[[#This Row],[Date]])/3, 0) &amp; "'" &amp; RIGHT(YEAR(Table1[[#This Row],[Date]]), 2)</f>
        <v>Q1'24</v>
      </c>
      <c r="K3301" t="str">
        <f>VLOOKUP(Table1[[#This Row],[Store ID]],Table3[[Store ID]:[City]],4,FALSE)</f>
        <v>Detroit</v>
      </c>
      <c r="L3301" t="str">
        <f>VLOOKUP(Table1[[#This Row],[Product Code]],Table4[[Product Code]:[Brand]],5,FALSE)</f>
        <v>VoltEdge</v>
      </c>
      <c r="M3301" t="str">
        <f>VLOOKUP(Table1[[#This Row],[Product Code]],Table4[[Product Code]:[Product Category]],3,FALSE)</f>
        <v>Laptops</v>
      </c>
      <c r="N3301" t="str">
        <f>_xlfn.XLOOKUP(Table1[[#This Row],[Product Code]],Table4[Product Code],Table4[Subcategory])</f>
        <v>Ultrabooks</v>
      </c>
    </row>
    <row r="3302" spans="2:14" x14ac:dyDescent="0.3">
      <c r="B3302" s="26" t="s">
        <v>14</v>
      </c>
      <c r="C3302" s="26" t="str">
        <f>IF(_xlfn.XLOOKUP(TRIM(Table1[[#This Row],[Store ID]]), 'Stores Details'!B3304:B3323, 'Stores Details'!G3304:G3323, "") = "Inactive", "Yes", "No")</f>
        <v>No</v>
      </c>
      <c r="D3302" s="14" t="s">
        <v>43</v>
      </c>
      <c r="E3302" s="51">
        <v>45624</v>
      </c>
      <c r="F3302" s="14">
        <v>28</v>
      </c>
      <c r="G3302" s="17">
        <v>37269.96</v>
      </c>
      <c r="H3302" s="27">
        <v>22893.360000000001</v>
      </c>
      <c r="I3302">
        <f>YEAR(Table1[[#This Row],[Date]])</f>
        <v>2024</v>
      </c>
      <c r="J3302" t="str">
        <f>"Q" &amp; ROUNDUP(MONTH(Table1[[#This Row],[Date]])/3, 0) &amp; "'" &amp; RIGHT(YEAR(Table1[[#This Row],[Date]]), 2)</f>
        <v>Q4'24</v>
      </c>
      <c r="K3302" t="str">
        <f>VLOOKUP(Table1[[#This Row],[Store ID]],Table3[[Store ID]:[City]],4,FALSE)</f>
        <v>Los Angeles</v>
      </c>
      <c r="L3302" t="str">
        <f>VLOOKUP(Table1[[#This Row],[Product Code]],Table4[[Product Code]:[Brand]],5,FALSE)</f>
        <v>Apple</v>
      </c>
      <c r="M3302" t="str">
        <f>VLOOKUP(Table1[[#This Row],[Product Code]],Table4[[Product Code]:[Product Category]],3,FALSE)</f>
        <v>Smart Gadgets</v>
      </c>
      <c r="N3302" t="str">
        <f>_xlfn.XLOOKUP(Table1[[#This Row],[Product Code]],Table4[Product Code],Table4[Subcategory])</f>
        <v>Smartwatches</v>
      </c>
    </row>
    <row r="3303" spans="2:14" x14ac:dyDescent="0.3">
      <c r="B3303" s="26" t="s">
        <v>17</v>
      </c>
      <c r="C3303" s="26" t="str">
        <f>IF(_xlfn.XLOOKUP(TRIM(Table1[[#This Row],[Store ID]]), 'Stores Details'!B3305:B3324, 'Stores Details'!G3305:G3324, "") = "Inactive", "Yes", "No")</f>
        <v>No</v>
      </c>
      <c r="D3303" s="14" t="s">
        <v>79</v>
      </c>
      <c r="E3303" s="51">
        <v>45056</v>
      </c>
      <c r="F3303" s="14">
        <v>23</v>
      </c>
      <c r="G3303" s="17">
        <v>20428.830000000002</v>
      </c>
      <c r="H3303" s="27">
        <v>16616.350000000002</v>
      </c>
      <c r="I3303">
        <f>YEAR(Table1[[#This Row],[Date]])</f>
        <v>2023</v>
      </c>
      <c r="J3303" t="str">
        <f>"Q" &amp; ROUNDUP(MONTH(Table1[[#This Row],[Date]])/3, 0) &amp; "'" &amp; RIGHT(YEAR(Table1[[#This Row],[Date]]), 2)</f>
        <v>Q2'23</v>
      </c>
      <c r="K3303" t="str">
        <f>VLOOKUP(Table1[[#This Row],[Store ID]],Table3[[Store ID]:[City]],4,FALSE)</f>
        <v>Richmond</v>
      </c>
      <c r="L3303" t="str">
        <f>VLOOKUP(Table1[[#This Row],[Product Code]],Table4[[Product Code]:[Brand]],5,FALSE)</f>
        <v>Sony</v>
      </c>
      <c r="M3303" t="str">
        <f>VLOOKUP(Table1[[#This Row],[Product Code]],Table4[[Product Code]:[Product Category]],3,FALSE)</f>
        <v>Accessories</v>
      </c>
      <c r="N3303" t="str">
        <f>_xlfn.XLOOKUP(Table1[[#This Row],[Product Code]],Table4[Product Code],Table4[Subcategory])</f>
        <v>Keyboards</v>
      </c>
    </row>
    <row r="3304" spans="2:14" x14ac:dyDescent="0.3">
      <c r="B3304" s="26" t="s">
        <v>14</v>
      </c>
      <c r="C3304" s="26" t="str">
        <f>IF(_xlfn.XLOOKUP(TRIM(Table1[[#This Row],[Store ID]]), 'Stores Details'!B3306:B3325, 'Stores Details'!G3306:G3325, "") = "Inactive", "Yes", "No")</f>
        <v>No</v>
      </c>
      <c r="D3304" s="14" t="s">
        <v>70</v>
      </c>
      <c r="E3304" s="51">
        <v>45127</v>
      </c>
      <c r="F3304" s="14">
        <v>11</v>
      </c>
      <c r="G3304" s="17">
        <v>5976.96</v>
      </c>
      <c r="H3304" s="27">
        <v>4252.38</v>
      </c>
      <c r="I3304">
        <f>YEAR(Table1[[#This Row],[Date]])</f>
        <v>2023</v>
      </c>
      <c r="J3304" t="str">
        <f>"Q" &amp; ROUNDUP(MONTH(Table1[[#This Row],[Date]])/3, 0) &amp; "'" &amp; RIGHT(YEAR(Table1[[#This Row],[Date]]), 2)</f>
        <v>Q3'23</v>
      </c>
      <c r="K3304" t="str">
        <f>VLOOKUP(Table1[[#This Row],[Store ID]],Table3[[Store ID]:[City]],4,FALSE)</f>
        <v>Los Angeles</v>
      </c>
      <c r="L3304" t="str">
        <f>VLOOKUP(Table1[[#This Row],[Product Code]],Table4[[Product Code]:[Brand]],5,FALSE)</f>
        <v>VoltEdge</v>
      </c>
      <c r="M3304" t="str">
        <f>VLOOKUP(Table1[[#This Row],[Product Code]],Table4[[Product Code]:[Product Category]],3,FALSE)</f>
        <v>Headphones</v>
      </c>
      <c r="N3304" t="str">
        <f>_xlfn.XLOOKUP(Table1[[#This Row],[Product Code]],Table4[Product Code],Table4[Subcategory])</f>
        <v>Wireless Headphones</v>
      </c>
    </row>
    <row r="3305" spans="2:14" x14ac:dyDescent="0.3">
      <c r="B3305" s="26" t="s">
        <v>14</v>
      </c>
      <c r="C3305" s="26" t="str">
        <f>IF(_xlfn.XLOOKUP(TRIM(Table1[[#This Row],[Store ID]]), 'Stores Details'!B3307:B3326, 'Stores Details'!G3307:G3326, "") = "Inactive", "Yes", "No")</f>
        <v>No</v>
      </c>
      <c r="D3305" s="14" t="s">
        <v>62</v>
      </c>
      <c r="E3305" s="51">
        <v>45194</v>
      </c>
      <c r="F3305" s="14">
        <v>15</v>
      </c>
      <c r="G3305" s="17">
        <v>9795</v>
      </c>
      <c r="H3305" s="27">
        <v>7337.25</v>
      </c>
      <c r="I3305">
        <f>YEAR(Table1[[#This Row],[Date]])</f>
        <v>2023</v>
      </c>
      <c r="J3305" t="str">
        <f>"Q" &amp; ROUNDUP(MONTH(Table1[[#This Row],[Date]])/3, 0) &amp; "'" &amp; RIGHT(YEAR(Table1[[#This Row],[Date]]), 2)</f>
        <v>Q3'23</v>
      </c>
      <c r="K3305" t="str">
        <f>VLOOKUP(Table1[[#This Row],[Store ID]],Table3[[Store ID]:[City]],4,FALSE)</f>
        <v>Los Angeles</v>
      </c>
      <c r="L3305" t="str">
        <f>VLOOKUP(Table1[[#This Row],[Product Code]],Table4[[Product Code]:[Brand]],5,FALSE)</f>
        <v>ASUS</v>
      </c>
      <c r="M3305" t="str">
        <f>VLOOKUP(Table1[[#This Row],[Product Code]],Table4[[Product Code]:[Product Category]],3,FALSE)</f>
        <v>Laptops</v>
      </c>
      <c r="N3305" t="str">
        <f>_xlfn.XLOOKUP(Table1[[#This Row],[Product Code]],Table4[Product Code],Table4[Subcategory])</f>
        <v>Gaming Laptops</v>
      </c>
    </row>
    <row r="3306" spans="2:14" x14ac:dyDescent="0.3">
      <c r="B3306" s="26" t="s">
        <v>28</v>
      </c>
      <c r="C3306" s="26" t="str">
        <f>IF(_xlfn.XLOOKUP(TRIM(Table1[[#This Row],[Store ID]]), 'Stores Details'!B3308:B3327, 'Stores Details'!G3308:G3327, "") = "Inactive", "Yes", "No")</f>
        <v>No</v>
      </c>
      <c r="D3306" s="14" t="s">
        <v>73</v>
      </c>
      <c r="E3306" s="51">
        <v>44931</v>
      </c>
      <c r="F3306" s="14">
        <v>29</v>
      </c>
      <c r="G3306" s="17">
        <v>25205.64</v>
      </c>
      <c r="H3306" s="27">
        <v>18923.37</v>
      </c>
      <c r="I3306">
        <f>YEAR(Table1[[#This Row],[Date]])</f>
        <v>2023</v>
      </c>
      <c r="J3306" t="str">
        <f>"Q" &amp; ROUNDUP(MONTH(Table1[[#This Row],[Date]])/3, 0) &amp; "'" &amp; RIGHT(YEAR(Table1[[#This Row],[Date]]), 2)</f>
        <v>Q1'23</v>
      </c>
      <c r="K3306" t="str">
        <f>VLOOKUP(Table1[[#This Row],[Store ID]],Table3[[Store ID]:[City]],4,FALSE)</f>
        <v>Portland</v>
      </c>
      <c r="L3306" t="str">
        <f>VLOOKUP(Table1[[#This Row],[Product Code]],Table4[[Product Code]:[Brand]],5,FALSE)</f>
        <v>ASUS</v>
      </c>
      <c r="M3306" t="str">
        <f>VLOOKUP(Table1[[#This Row],[Product Code]],Table4[[Product Code]:[Product Category]],3,FALSE)</f>
        <v>Gaming Consoles</v>
      </c>
      <c r="N3306" t="str">
        <f>_xlfn.XLOOKUP(Table1[[#This Row],[Product Code]],Table4[Product Code],Table4[Subcategory])</f>
        <v>VR Headsets</v>
      </c>
    </row>
    <row r="3307" spans="2:14" x14ac:dyDescent="0.3">
      <c r="B3307" s="26" t="s">
        <v>14</v>
      </c>
      <c r="C3307" s="26" t="str">
        <f>IF(_xlfn.XLOOKUP(TRIM(Table1[[#This Row],[Store ID]]), 'Stores Details'!B3309:B3328, 'Stores Details'!G3309:G3328, "") = "Inactive", "Yes", "No")</f>
        <v>No</v>
      </c>
      <c r="D3307" s="14" t="s">
        <v>59</v>
      </c>
      <c r="E3307" s="51">
        <v>45230</v>
      </c>
      <c r="F3307" s="14">
        <v>30</v>
      </c>
      <c r="G3307" s="17">
        <v>5862.9000000000005</v>
      </c>
      <c r="H3307" s="27">
        <v>4378.5</v>
      </c>
      <c r="I3307">
        <f>YEAR(Table1[[#This Row],[Date]])</f>
        <v>2023</v>
      </c>
      <c r="J3307" t="str">
        <f>"Q" &amp; ROUNDUP(MONTH(Table1[[#This Row],[Date]])/3, 0) &amp; "'" &amp; RIGHT(YEAR(Table1[[#This Row],[Date]]), 2)</f>
        <v>Q4'23</v>
      </c>
      <c r="K3307" t="str">
        <f>VLOOKUP(Table1[[#This Row],[Store ID]],Table3[[Store ID]:[City]],4,FALSE)</f>
        <v>Los Angeles</v>
      </c>
      <c r="L3307" t="str">
        <f>VLOOKUP(Table1[[#This Row],[Product Code]],Table4[[Product Code]:[Brand]],5,FALSE)</f>
        <v>ASUS</v>
      </c>
      <c r="M3307" t="str">
        <f>VLOOKUP(Table1[[#This Row],[Product Code]],Table4[[Product Code]:[Product Category]],3,FALSE)</f>
        <v>Headphones</v>
      </c>
      <c r="N3307" t="str">
        <f>_xlfn.XLOOKUP(Table1[[#This Row],[Product Code]],Table4[Product Code],Table4[Subcategory])</f>
        <v>Wireless Earbuds</v>
      </c>
    </row>
    <row r="3308" spans="2:14" x14ac:dyDescent="0.3">
      <c r="B3308" s="26" t="s">
        <v>14</v>
      </c>
      <c r="C3308" s="26" t="str">
        <f>IF(_xlfn.XLOOKUP(TRIM(Table1[[#This Row],[Store ID]]), 'Stores Details'!B3310:B3329, 'Stores Details'!G3310:G3329, "") = "Inactive", "Yes", "No")</f>
        <v>No</v>
      </c>
      <c r="D3308" s="14" t="s">
        <v>72</v>
      </c>
      <c r="E3308" s="51">
        <v>45325</v>
      </c>
      <c r="F3308" s="14">
        <v>27</v>
      </c>
      <c r="G3308" s="17">
        <v>14484.960000000001</v>
      </c>
      <c r="H3308" s="27">
        <v>10557.81</v>
      </c>
      <c r="I3308">
        <f>YEAR(Table1[[#This Row],[Date]])</f>
        <v>2024</v>
      </c>
      <c r="J3308" t="str">
        <f>"Q" &amp; ROUNDUP(MONTH(Table1[[#This Row],[Date]])/3, 0) &amp; "'" &amp; RIGHT(YEAR(Table1[[#This Row],[Date]]), 2)</f>
        <v>Q1'24</v>
      </c>
      <c r="K3308" t="str">
        <f>VLOOKUP(Table1[[#This Row],[Store ID]],Table3[[Store ID]:[City]],4,FALSE)</f>
        <v>Los Angeles</v>
      </c>
      <c r="L3308" t="str">
        <f>VLOOKUP(Table1[[#This Row],[Product Code]],Table4[[Product Code]:[Brand]],5,FALSE)</f>
        <v>VoltEdge</v>
      </c>
      <c r="M3308" t="str">
        <f>VLOOKUP(Table1[[#This Row],[Product Code]],Table4[[Product Code]:[Product Category]],3,FALSE)</f>
        <v>Gaming Consoles</v>
      </c>
      <c r="N3308" t="str">
        <f>_xlfn.XLOOKUP(Table1[[#This Row],[Product Code]],Table4[Product Code],Table4[Subcategory])</f>
        <v>Game Consoles</v>
      </c>
    </row>
    <row r="3309" spans="2:14" x14ac:dyDescent="0.3">
      <c r="B3309" s="26" t="s">
        <v>23</v>
      </c>
      <c r="C3309" s="26" t="str">
        <f>IF(_xlfn.XLOOKUP(TRIM(Table1[[#This Row],[Store ID]]), 'Stores Details'!B3311:B3330, 'Stores Details'!G3311:G3330, "") = "Inactive", "Yes", "No")</f>
        <v>No</v>
      </c>
      <c r="D3309" s="14" t="s">
        <v>47</v>
      </c>
      <c r="E3309" s="51">
        <v>45552</v>
      </c>
      <c r="F3309" s="14">
        <v>7</v>
      </c>
      <c r="G3309" s="17">
        <v>9318.61</v>
      </c>
      <c r="H3309" s="27">
        <v>5814.97</v>
      </c>
      <c r="I3309">
        <f>YEAR(Table1[[#This Row],[Date]])</f>
        <v>2024</v>
      </c>
      <c r="J3309" t="str">
        <f>"Q" &amp; ROUNDUP(MONTH(Table1[[#This Row],[Date]])/3, 0) &amp; "'" &amp; RIGHT(YEAR(Table1[[#This Row],[Date]]), 2)</f>
        <v>Q3'24</v>
      </c>
      <c r="K3309" t="str">
        <f>VLOOKUP(Table1[[#This Row],[Store ID]],Table3[[Store ID]:[City]],4,FALSE)</f>
        <v>San Francisco</v>
      </c>
      <c r="L3309" t="str">
        <f>VLOOKUP(Table1[[#This Row],[Product Code]],Table4[[Product Code]:[Brand]],5,FALSE)</f>
        <v>Sony</v>
      </c>
      <c r="M3309" t="str">
        <f>VLOOKUP(Table1[[#This Row],[Product Code]],Table4[[Product Code]:[Product Category]],3,FALSE)</f>
        <v>Accessories</v>
      </c>
      <c r="N3309" t="str">
        <f>_xlfn.XLOOKUP(Table1[[#This Row],[Product Code]],Table4[Product Code],Table4[Subcategory])</f>
        <v>Keyboards</v>
      </c>
    </row>
    <row r="3310" spans="2:14" x14ac:dyDescent="0.3">
      <c r="B3310" s="26" t="s">
        <v>14</v>
      </c>
      <c r="C3310" s="26" t="str">
        <f>IF(_xlfn.XLOOKUP(TRIM(Table1[[#This Row],[Store ID]]), 'Stores Details'!B3312:B3331, 'Stores Details'!G3312:G3331, "") = "Inactive", "Yes", "No")</f>
        <v>No</v>
      </c>
      <c r="D3310" s="14" t="s">
        <v>75</v>
      </c>
      <c r="E3310" s="51">
        <v>44973</v>
      </c>
      <c r="F3310" s="14">
        <v>26</v>
      </c>
      <c r="G3310" s="17">
        <v>4239.3</v>
      </c>
      <c r="H3310" s="27">
        <v>3278.86</v>
      </c>
      <c r="I3310">
        <f>YEAR(Table1[[#This Row],[Date]])</f>
        <v>2023</v>
      </c>
      <c r="J3310" t="str">
        <f>"Q" &amp; ROUNDUP(MONTH(Table1[[#This Row],[Date]])/3, 0) &amp; "'" &amp; RIGHT(YEAR(Table1[[#This Row],[Date]]), 2)</f>
        <v>Q1'23</v>
      </c>
      <c r="K3310" t="str">
        <f>VLOOKUP(Table1[[#This Row],[Store ID]],Table3[[Store ID]:[City]],4,FALSE)</f>
        <v>Los Angeles</v>
      </c>
      <c r="L3310" t="str">
        <f>VLOOKUP(Table1[[#This Row],[Product Code]],Table4[[Product Code]:[Brand]],5,FALSE)</f>
        <v>VoltEdge</v>
      </c>
      <c r="M3310" t="str">
        <f>VLOOKUP(Table1[[#This Row],[Product Code]],Table4[[Product Code]:[Product Category]],3,FALSE)</f>
        <v>Accessories</v>
      </c>
      <c r="N3310" t="str">
        <f>_xlfn.XLOOKUP(Table1[[#This Row],[Product Code]],Table4[Product Code],Table4[Subcategory])</f>
        <v>Keyboards</v>
      </c>
    </row>
    <row r="3311" spans="2:14" x14ac:dyDescent="0.3">
      <c r="B3311" s="26" t="s">
        <v>24</v>
      </c>
      <c r="C3311" s="26" t="str">
        <f>IF(_xlfn.XLOOKUP(TRIM(Table1[[#This Row],[Store ID]]), 'Stores Details'!B3313:B3332, 'Stores Details'!G3313:G3332, "") = "Inactive", "Yes", "No")</f>
        <v>No</v>
      </c>
      <c r="D3311" s="14" t="s">
        <v>74</v>
      </c>
      <c r="E3311" s="51">
        <v>45191</v>
      </c>
      <c r="F3311" s="14">
        <v>22</v>
      </c>
      <c r="G3311" s="17">
        <v>24884.42</v>
      </c>
      <c r="H3311" s="27">
        <v>20656.900000000001</v>
      </c>
      <c r="I3311">
        <f>YEAR(Table1[[#This Row],[Date]])</f>
        <v>2023</v>
      </c>
      <c r="J3311" t="str">
        <f>"Q" &amp; ROUNDUP(MONTH(Table1[[#This Row],[Date]])/3, 0) &amp; "'" &amp; RIGHT(YEAR(Table1[[#This Row],[Date]]), 2)</f>
        <v>Q3'23</v>
      </c>
      <c r="K3311" t="str">
        <f>VLOOKUP(Table1[[#This Row],[Store ID]],Table3[[Store ID]:[City]],4,FALSE)</f>
        <v>Atlanta</v>
      </c>
      <c r="L3311" t="str">
        <f>VLOOKUP(Table1[[#This Row],[Product Code]],Table4[[Product Code]:[Brand]],5,FALSE)</f>
        <v>VoltEdge</v>
      </c>
      <c r="M3311" t="str">
        <f>VLOOKUP(Table1[[#This Row],[Product Code]],Table4[[Product Code]:[Product Category]],3,FALSE)</f>
        <v>Gaming Consoles</v>
      </c>
      <c r="N3311" t="str">
        <f>_xlfn.XLOOKUP(Table1[[#This Row],[Product Code]],Table4[Product Code],Table4[Subcategory])</f>
        <v>Gaming Headsets</v>
      </c>
    </row>
    <row r="3312" spans="2:14" x14ac:dyDescent="0.3">
      <c r="B3312" s="26" t="s">
        <v>14</v>
      </c>
      <c r="C3312" s="26" t="str">
        <f>IF(_xlfn.XLOOKUP(TRIM(Table1[[#This Row],[Store ID]]), 'Stores Details'!B3314:B3333, 'Stores Details'!G3314:G3333, "") = "Inactive", "Yes", "No")</f>
        <v>No</v>
      </c>
      <c r="D3312" s="14" t="s">
        <v>67</v>
      </c>
      <c r="E3312" s="51">
        <v>45217</v>
      </c>
      <c r="F3312" s="14">
        <v>36</v>
      </c>
      <c r="G3312" s="17">
        <v>37925.279999999999</v>
      </c>
      <c r="H3312" s="27">
        <v>22545.360000000001</v>
      </c>
      <c r="I3312">
        <f>YEAR(Table1[[#This Row],[Date]])</f>
        <v>2023</v>
      </c>
      <c r="J3312" t="str">
        <f>"Q" &amp; ROUNDUP(MONTH(Table1[[#This Row],[Date]])/3, 0) &amp; "'" &amp; RIGHT(YEAR(Table1[[#This Row],[Date]]), 2)</f>
        <v>Q4'23</v>
      </c>
      <c r="K3312" t="str">
        <f>VLOOKUP(Table1[[#This Row],[Store ID]],Table3[[Store ID]:[City]],4,FALSE)</f>
        <v>Los Angeles</v>
      </c>
      <c r="L3312" t="str">
        <f>VLOOKUP(Table1[[#This Row],[Product Code]],Table4[[Product Code]:[Brand]],5,FALSE)</f>
        <v>VoltEdge</v>
      </c>
      <c r="M3312" t="str">
        <f>VLOOKUP(Table1[[#This Row],[Product Code]],Table4[[Product Code]:[Product Category]],3,FALSE)</f>
        <v>Accessories</v>
      </c>
      <c r="N3312" t="str">
        <f>_xlfn.XLOOKUP(Table1[[#This Row],[Product Code]],Table4[Product Code],Table4[Subcategory])</f>
        <v>Keyboards</v>
      </c>
    </row>
    <row r="3313" spans="2:14" x14ac:dyDescent="0.3">
      <c r="B3313" s="26" t="s">
        <v>21</v>
      </c>
      <c r="C3313" s="26" t="str">
        <f>IF(_xlfn.XLOOKUP(TRIM(Table1[[#This Row],[Store ID]]), 'Stores Details'!B3315:B3334, 'Stores Details'!G3315:G3334, "") = "Inactive", "Yes", "No")</f>
        <v>No</v>
      </c>
      <c r="D3313" s="14" t="s">
        <v>40</v>
      </c>
      <c r="E3313" s="51">
        <v>45560</v>
      </c>
      <c r="F3313" s="14">
        <v>13</v>
      </c>
      <c r="G3313" s="17">
        <v>17599.27</v>
      </c>
      <c r="H3313" s="27">
        <v>12667.98</v>
      </c>
      <c r="I3313">
        <f>YEAR(Table1[[#This Row],[Date]])</f>
        <v>2024</v>
      </c>
      <c r="J3313" t="str">
        <f>"Q" &amp; ROUNDUP(MONTH(Table1[[#This Row],[Date]])/3, 0) &amp; "'" &amp; RIGHT(YEAR(Table1[[#This Row],[Date]]), 2)</f>
        <v>Q3'24</v>
      </c>
      <c r="K3313" t="str">
        <f>VLOOKUP(Table1[[#This Row],[Store ID]],Table3[[Store ID]:[City]],4,FALSE)</f>
        <v>Raleigh</v>
      </c>
      <c r="L3313" t="str">
        <f>VLOOKUP(Table1[[#This Row],[Product Code]],Table4[[Product Code]:[Brand]],5,FALSE)</f>
        <v>HP</v>
      </c>
      <c r="M3313" t="str">
        <f>VLOOKUP(Table1[[#This Row],[Product Code]],Table4[[Product Code]:[Product Category]],3,FALSE)</f>
        <v>Gaming Consoles</v>
      </c>
      <c r="N3313" t="str">
        <f>_xlfn.XLOOKUP(Table1[[#This Row],[Product Code]],Table4[Product Code],Table4[Subcategory])</f>
        <v>Game Consoles</v>
      </c>
    </row>
    <row r="3314" spans="2:14" x14ac:dyDescent="0.3">
      <c r="B3314" s="26" t="s">
        <v>27</v>
      </c>
      <c r="C3314" s="26" t="str">
        <f>IF(_xlfn.XLOOKUP(TRIM(Table1[[#This Row],[Store ID]]), 'Stores Details'!B3316:B3335, 'Stores Details'!G3316:G3335, "") = "Inactive", "Yes", "No")</f>
        <v>No</v>
      </c>
      <c r="D3314" s="14" t="s">
        <v>33</v>
      </c>
      <c r="E3314" s="51">
        <v>45386</v>
      </c>
      <c r="F3314" s="14">
        <v>4</v>
      </c>
      <c r="G3314" s="17">
        <v>946.44</v>
      </c>
      <c r="H3314" s="27">
        <v>732.68</v>
      </c>
      <c r="I3314">
        <f>YEAR(Table1[[#This Row],[Date]])</f>
        <v>2024</v>
      </c>
      <c r="J3314" t="str">
        <f>"Q" &amp; ROUNDUP(MONTH(Table1[[#This Row],[Date]])/3, 0) &amp; "'" &amp; RIGHT(YEAR(Table1[[#This Row],[Date]]), 2)</f>
        <v>Q2'24</v>
      </c>
      <c r="K3314" t="str">
        <f>VLOOKUP(Table1[[#This Row],[Store ID]],Table3[[Store ID]:[City]],4,FALSE)</f>
        <v>New York</v>
      </c>
      <c r="L3314" t="str">
        <f>VLOOKUP(Table1[[#This Row],[Product Code]],Table4[[Product Code]:[Brand]],5,FALSE)</f>
        <v>VoltEdge</v>
      </c>
      <c r="M3314" t="str">
        <f>VLOOKUP(Table1[[#This Row],[Product Code]],Table4[[Product Code]:[Product Category]],3,FALSE)</f>
        <v>Headphones</v>
      </c>
      <c r="N3314" t="str">
        <f>_xlfn.XLOOKUP(Table1[[#This Row],[Product Code]],Table4[Product Code],Table4[Subcategory])</f>
        <v>Wired Headphones</v>
      </c>
    </row>
    <row r="3315" spans="2:14" x14ac:dyDescent="0.3">
      <c r="B3315" s="26" t="s">
        <v>17</v>
      </c>
      <c r="C3315" s="26" t="str">
        <f>IF(_xlfn.XLOOKUP(TRIM(Table1[[#This Row],[Store ID]]), 'Stores Details'!B3317:B3336, 'Stores Details'!G3317:G3336, "") = "Inactive", "Yes", "No")</f>
        <v>No</v>
      </c>
      <c r="D3315" s="14" t="s">
        <v>72</v>
      </c>
      <c r="E3315" s="51">
        <v>45219</v>
      </c>
      <c r="F3315" s="14">
        <v>35</v>
      </c>
      <c r="G3315" s="17">
        <v>18776.8</v>
      </c>
      <c r="H3315" s="27">
        <v>13686.05</v>
      </c>
      <c r="I3315">
        <f>YEAR(Table1[[#This Row],[Date]])</f>
        <v>2023</v>
      </c>
      <c r="J3315" t="str">
        <f>"Q" &amp; ROUNDUP(MONTH(Table1[[#This Row],[Date]])/3, 0) &amp; "'" &amp; RIGHT(YEAR(Table1[[#This Row],[Date]]), 2)</f>
        <v>Q4'23</v>
      </c>
      <c r="K3315" t="str">
        <f>VLOOKUP(Table1[[#This Row],[Store ID]],Table3[[Store ID]:[City]],4,FALSE)</f>
        <v>Richmond</v>
      </c>
      <c r="L3315" t="str">
        <f>VLOOKUP(Table1[[#This Row],[Product Code]],Table4[[Product Code]:[Brand]],5,FALSE)</f>
        <v>VoltEdge</v>
      </c>
      <c r="M3315" t="str">
        <f>VLOOKUP(Table1[[#This Row],[Product Code]],Table4[[Product Code]:[Product Category]],3,FALSE)</f>
        <v>Gaming Consoles</v>
      </c>
      <c r="N3315" t="str">
        <f>_xlfn.XLOOKUP(Table1[[#This Row],[Product Code]],Table4[Product Code],Table4[Subcategory])</f>
        <v>Game Consoles</v>
      </c>
    </row>
    <row r="3316" spans="2:14" x14ac:dyDescent="0.3">
      <c r="B3316" s="26" t="s">
        <v>25</v>
      </c>
      <c r="C3316" s="26" t="str">
        <f>IF(_xlfn.XLOOKUP(TRIM(Table1[[#This Row],[Store ID]]), 'Stores Details'!B3318:B3337, 'Stores Details'!G3318:G3337, "") = "Inactive", "Yes", "No")</f>
        <v>No</v>
      </c>
      <c r="D3316" s="14" t="s">
        <v>40</v>
      </c>
      <c r="E3316" s="51">
        <v>45418</v>
      </c>
      <c r="F3316" s="14">
        <v>7</v>
      </c>
      <c r="G3316" s="17">
        <v>9476.5299999999988</v>
      </c>
      <c r="H3316" s="27">
        <v>6821.22</v>
      </c>
      <c r="I3316">
        <f>YEAR(Table1[[#This Row],[Date]])</f>
        <v>2024</v>
      </c>
      <c r="J3316" t="str">
        <f>"Q" &amp; ROUNDUP(MONTH(Table1[[#This Row],[Date]])/3, 0) &amp; "'" &amp; RIGHT(YEAR(Table1[[#This Row],[Date]]), 2)</f>
        <v>Q2'24</v>
      </c>
      <c r="K3316" t="str">
        <f>VLOOKUP(Table1[[#This Row],[Store ID]],Table3[[Store ID]:[City]],4,FALSE)</f>
        <v>Dallas</v>
      </c>
      <c r="L3316" t="str">
        <f>VLOOKUP(Table1[[#This Row],[Product Code]],Table4[[Product Code]:[Brand]],5,FALSE)</f>
        <v>HP</v>
      </c>
      <c r="M3316" t="str">
        <f>VLOOKUP(Table1[[#This Row],[Product Code]],Table4[[Product Code]:[Product Category]],3,FALSE)</f>
        <v>Gaming Consoles</v>
      </c>
      <c r="N3316" t="str">
        <f>_xlfn.XLOOKUP(Table1[[#This Row],[Product Code]],Table4[Product Code],Table4[Subcategory])</f>
        <v>Game Consoles</v>
      </c>
    </row>
    <row r="3317" spans="2:14" x14ac:dyDescent="0.3">
      <c r="B3317" s="26" t="s">
        <v>20</v>
      </c>
      <c r="C3317" s="26" t="str">
        <f>IF(_xlfn.XLOOKUP(TRIM(Table1[[#This Row],[Store ID]]), 'Stores Details'!B3319:B3338, 'Stores Details'!G3319:G3338, "") = "Inactive", "Yes", "No")</f>
        <v>No</v>
      </c>
      <c r="D3317" s="14" t="s">
        <v>71</v>
      </c>
      <c r="E3317" s="51">
        <v>45227</v>
      </c>
      <c r="F3317" s="14">
        <v>42</v>
      </c>
      <c r="G3317" s="17">
        <v>10889.34</v>
      </c>
      <c r="H3317" s="27">
        <v>7117.74</v>
      </c>
      <c r="I3317">
        <f>YEAR(Table1[[#This Row],[Date]])</f>
        <v>2023</v>
      </c>
      <c r="J3317" t="str">
        <f>"Q" &amp; ROUNDUP(MONTH(Table1[[#This Row],[Date]])/3, 0) &amp; "'" &amp; RIGHT(YEAR(Table1[[#This Row],[Date]]), 2)</f>
        <v>Q4'23</v>
      </c>
      <c r="K3317" t="str">
        <f>VLOOKUP(Table1[[#This Row],[Store ID]],Table3[[Store ID]:[City]],4,FALSE)</f>
        <v>Denver</v>
      </c>
      <c r="L3317" t="str">
        <f>VLOOKUP(Table1[[#This Row],[Product Code]],Table4[[Product Code]:[Brand]],5,FALSE)</f>
        <v>HP</v>
      </c>
      <c r="M3317" t="str">
        <f>VLOOKUP(Table1[[#This Row],[Product Code]],Table4[[Product Code]:[Product Category]],3,FALSE)</f>
        <v>Smart Gadgets</v>
      </c>
      <c r="N3317" t="str">
        <f>_xlfn.XLOOKUP(Table1[[#This Row],[Product Code]],Table4[Product Code],Table4[Subcategory])</f>
        <v>Smart Speakers</v>
      </c>
    </row>
    <row r="3318" spans="2:14" x14ac:dyDescent="0.3">
      <c r="B3318" s="26" t="s">
        <v>23</v>
      </c>
      <c r="C3318" s="26" t="str">
        <f>IF(_xlfn.XLOOKUP(TRIM(Table1[[#This Row],[Store ID]]), 'Stores Details'!B3320:B3339, 'Stores Details'!G3320:G3339, "") = "Inactive", "Yes", "No")</f>
        <v>No</v>
      </c>
      <c r="D3318" s="14" t="s">
        <v>34</v>
      </c>
      <c r="E3318" s="51">
        <v>45607</v>
      </c>
      <c r="F3318" s="14">
        <v>32</v>
      </c>
      <c r="G3318" s="17">
        <v>10340.799999999999</v>
      </c>
      <c r="H3318" s="27">
        <v>6395.52</v>
      </c>
      <c r="I3318">
        <f>YEAR(Table1[[#This Row],[Date]])</f>
        <v>2024</v>
      </c>
      <c r="J3318" t="str">
        <f>"Q" &amp; ROUNDUP(MONTH(Table1[[#This Row],[Date]])/3, 0) &amp; "'" &amp; RIGHT(YEAR(Table1[[#This Row],[Date]]), 2)</f>
        <v>Q4'24</v>
      </c>
      <c r="K3318" t="str">
        <f>VLOOKUP(Table1[[#This Row],[Store ID]],Table3[[Store ID]:[City]],4,FALSE)</f>
        <v>San Francisco</v>
      </c>
      <c r="L3318" t="str">
        <f>VLOOKUP(Table1[[#This Row],[Product Code]],Table4[[Product Code]:[Brand]],5,FALSE)</f>
        <v>Samsung</v>
      </c>
      <c r="M3318" t="str">
        <f>VLOOKUP(Table1[[#This Row],[Product Code]],Table4[[Product Code]:[Product Category]],3,FALSE)</f>
        <v>Gaming Consoles</v>
      </c>
      <c r="N3318" t="str">
        <f>_xlfn.XLOOKUP(Table1[[#This Row],[Product Code]],Table4[Product Code],Table4[Subcategory])</f>
        <v>Game Consoles</v>
      </c>
    </row>
    <row r="3319" spans="2:14" x14ac:dyDescent="0.3">
      <c r="B3319" s="26" t="s">
        <v>30</v>
      </c>
      <c r="C3319" s="26" t="str">
        <f>IF(_xlfn.XLOOKUP(TRIM(Table1[[#This Row],[Store ID]]), 'Stores Details'!B3321:B3340, 'Stores Details'!G3321:G3340, "") = "Inactive", "Yes", "No")</f>
        <v>No</v>
      </c>
      <c r="D3319" s="14" t="s">
        <v>73</v>
      </c>
      <c r="E3319" s="51">
        <v>45272</v>
      </c>
      <c r="F3319" s="14">
        <v>26</v>
      </c>
      <c r="G3319" s="17">
        <v>22598.16</v>
      </c>
      <c r="H3319" s="27">
        <v>16965.78</v>
      </c>
      <c r="I3319">
        <f>YEAR(Table1[[#This Row],[Date]])</f>
        <v>2023</v>
      </c>
      <c r="J3319" t="str">
        <f>"Q" &amp; ROUNDUP(MONTH(Table1[[#This Row],[Date]])/3, 0) &amp; "'" &amp; RIGHT(YEAR(Table1[[#This Row],[Date]]), 2)</f>
        <v>Q4'23</v>
      </c>
      <c r="K3319" t="str">
        <f>VLOOKUP(Table1[[#This Row],[Store ID]],Table3[[Store ID]:[City]],4,FALSE)</f>
        <v>Nashville</v>
      </c>
      <c r="L3319" t="str">
        <f>VLOOKUP(Table1[[#This Row],[Product Code]],Table4[[Product Code]:[Brand]],5,FALSE)</f>
        <v>ASUS</v>
      </c>
      <c r="M3319" t="str">
        <f>VLOOKUP(Table1[[#This Row],[Product Code]],Table4[[Product Code]:[Product Category]],3,FALSE)</f>
        <v>Gaming Consoles</v>
      </c>
      <c r="N3319" t="str">
        <f>_xlfn.XLOOKUP(Table1[[#This Row],[Product Code]],Table4[Product Code],Table4[Subcategory])</f>
        <v>VR Headsets</v>
      </c>
    </row>
    <row r="3320" spans="2:14" x14ac:dyDescent="0.3">
      <c r="B3320" s="26" t="s">
        <v>17</v>
      </c>
      <c r="C3320" s="26" t="str">
        <f>IF(_xlfn.XLOOKUP(TRIM(Table1[[#This Row],[Store ID]]), 'Stores Details'!B3322:B3341, 'Stores Details'!G3322:G3341, "") = "Inactive", "Yes", "No")</f>
        <v>No</v>
      </c>
      <c r="D3320" s="14" t="s">
        <v>66</v>
      </c>
      <c r="E3320" s="51">
        <v>45171</v>
      </c>
      <c r="F3320" s="14">
        <v>12</v>
      </c>
      <c r="G3320" s="17">
        <v>4652.88</v>
      </c>
      <c r="H3320" s="27">
        <v>3113.04</v>
      </c>
      <c r="I3320">
        <f>YEAR(Table1[[#This Row],[Date]])</f>
        <v>2023</v>
      </c>
      <c r="J3320" t="str">
        <f>"Q" &amp; ROUNDUP(MONTH(Table1[[#This Row],[Date]])/3, 0) &amp; "'" &amp; RIGHT(YEAR(Table1[[#This Row],[Date]]), 2)</f>
        <v>Q3'23</v>
      </c>
      <c r="K3320" t="str">
        <f>VLOOKUP(Table1[[#This Row],[Store ID]],Table3[[Store ID]:[City]],4,FALSE)</f>
        <v>Richmond</v>
      </c>
      <c r="L3320" t="str">
        <f>VLOOKUP(Table1[[#This Row],[Product Code]],Table4[[Product Code]:[Brand]],5,FALSE)</f>
        <v>HP</v>
      </c>
      <c r="M3320" t="str">
        <f>VLOOKUP(Table1[[#This Row],[Product Code]],Table4[[Product Code]:[Product Category]],3,FALSE)</f>
        <v>Accessories</v>
      </c>
      <c r="N3320" t="str">
        <f>_xlfn.XLOOKUP(Table1[[#This Row],[Product Code]],Table4[Product Code],Table4[Subcategory])</f>
        <v>Chargers</v>
      </c>
    </row>
    <row r="3321" spans="2:14" x14ac:dyDescent="0.3">
      <c r="B3321" s="26" t="s">
        <v>18</v>
      </c>
      <c r="C3321" s="26" t="str">
        <f>IF(_xlfn.XLOOKUP(TRIM(Table1[[#This Row],[Store ID]]), 'Stores Details'!B3323:B3342, 'Stores Details'!G3323:G3342, "") = "Inactive", "Yes", "No")</f>
        <v>No</v>
      </c>
      <c r="D3321" s="14" t="s">
        <v>77</v>
      </c>
      <c r="E3321" s="51">
        <v>45129</v>
      </c>
      <c r="F3321" s="14">
        <v>22</v>
      </c>
      <c r="G3321" s="17">
        <v>21231.32</v>
      </c>
      <c r="H3321" s="27">
        <v>16616.599999999999</v>
      </c>
      <c r="I3321">
        <f>YEAR(Table1[[#This Row],[Date]])</f>
        <v>2023</v>
      </c>
      <c r="J3321" t="str">
        <f>"Q" &amp; ROUNDUP(MONTH(Table1[[#This Row],[Date]])/3, 0) &amp; "'" &amp; RIGHT(YEAR(Table1[[#This Row],[Date]]), 2)</f>
        <v>Q3'23</v>
      </c>
      <c r="K3321" t="str">
        <f>VLOOKUP(Table1[[#This Row],[Store ID]],Table3[[Store ID]:[City]],4,FALSE)</f>
        <v>Minneapolis</v>
      </c>
      <c r="L3321" t="str">
        <f>VLOOKUP(Table1[[#This Row],[Product Code]],Table4[[Product Code]:[Brand]],5,FALSE)</f>
        <v>VoltEdge</v>
      </c>
      <c r="M3321" t="str">
        <f>VLOOKUP(Table1[[#This Row],[Product Code]],Table4[[Product Code]:[Product Category]],3,FALSE)</f>
        <v>Headphones</v>
      </c>
      <c r="N3321" t="str">
        <f>_xlfn.XLOOKUP(Table1[[#This Row],[Product Code]],Table4[Product Code],Table4[Subcategory])</f>
        <v>Wireless Earbuds</v>
      </c>
    </row>
    <row r="3322" spans="2:14" x14ac:dyDescent="0.3">
      <c r="B3322" s="26" t="s">
        <v>14</v>
      </c>
      <c r="C3322" s="26" t="str">
        <f>IF(_xlfn.XLOOKUP(TRIM(Table1[[#This Row],[Store ID]]), 'Stores Details'!B3324:B3343, 'Stores Details'!G3324:G3343, "") = "Inactive", "Yes", "No")</f>
        <v>No</v>
      </c>
      <c r="D3322" s="14" t="s">
        <v>70</v>
      </c>
      <c r="E3322" s="51">
        <v>44960</v>
      </c>
      <c r="F3322" s="14">
        <v>33</v>
      </c>
      <c r="G3322" s="17">
        <v>17930.88</v>
      </c>
      <c r="H3322" s="27">
        <v>12757.14</v>
      </c>
      <c r="I3322">
        <f>YEAR(Table1[[#This Row],[Date]])</f>
        <v>2023</v>
      </c>
      <c r="J3322" t="str">
        <f>"Q" &amp; ROUNDUP(MONTH(Table1[[#This Row],[Date]])/3, 0) &amp; "'" &amp; RIGHT(YEAR(Table1[[#This Row],[Date]]), 2)</f>
        <v>Q1'23</v>
      </c>
      <c r="K3322" t="str">
        <f>VLOOKUP(Table1[[#This Row],[Store ID]],Table3[[Store ID]:[City]],4,FALSE)</f>
        <v>Los Angeles</v>
      </c>
      <c r="L3322" t="str">
        <f>VLOOKUP(Table1[[#This Row],[Product Code]],Table4[[Product Code]:[Brand]],5,FALSE)</f>
        <v>VoltEdge</v>
      </c>
      <c r="M3322" t="str">
        <f>VLOOKUP(Table1[[#This Row],[Product Code]],Table4[[Product Code]:[Product Category]],3,FALSE)</f>
        <v>Headphones</v>
      </c>
      <c r="N3322" t="str">
        <f>_xlfn.XLOOKUP(Table1[[#This Row],[Product Code]],Table4[Product Code],Table4[Subcategory])</f>
        <v>Wireless Headphones</v>
      </c>
    </row>
    <row r="3323" spans="2:14" x14ac:dyDescent="0.3">
      <c r="B3323" s="26" t="s">
        <v>14</v>
      </c>
      <c r="C3323" s="26" t="str">
        <f>IF(_xlfn.XLOOKUP(TRIM(Table1[[#This Row],[Store ID]]), 'Stores Details'!B3325:B3344, 'Stores Details'!G3325:G3344, "") = "Inactive", "Yes", "No")</f>
        <v>No</v>
      </c>
      <c r="D3323" s="14" t="s">
        <v>48</v>
      </c>
      <c r="E3323" s="51">
        <v>45371</v>
      </c>
      <c r="F3323" s="14">
        <v>22</v>
      </c>
      <c r="G3323" s="17">
        <v>17746.52</v>
      </c>
      <c r="H3323" s="27">
        <v>10582.880000000001</v>
      </c>
      <c r="I3323">
        <f>YEAR(Table1[[#This Row],[Date]])</f>
        <v>2024</v>
      </c>
      <c r="J3323" t="str">
        <f>"Q" &amp; ROUNDUP(MONTH(Table1[[#This Row],[Date]])/3, 0) &amp; "'" &amp; RIGHT(YEAR(Table1[[#This Row],[Date]]), 2)</f>
        <v>Q1'24</v>
      </c>
      <c r="K3323" t="str">
        <f>VLOOKUP(Table1[[#This Row],[Store ID]],Table3[[Store ID]:[City]],4,FALSE)</f>
        <v>Los Angeles</v>
      </c>
      <c r="L3323" t="str">
        <f>VLOOKUP(Table1[[#This Row],[Product Code]],Table4[[Product Code]:[Brand]],5,FALSE)</f>
        <v>VoltEdge</v>
      </c>
      <c r="M3323" t="str">
        <f>VLOOKUP(Table1[[#This Row],[Product Code]],Table4[[Product Code]:[Product Category]],3,FALSE)</f>
        <v>Gaming Consoles</v>
      </c>
      <c r="N3323" t="str">
        <f>_xlfn.XLOOKUP(Table1[[#This Row],[Product Code]],Table4[Product Code],Table4[Subcategory])</f>
        <v>Game Consoles</v>
      </c>
    </row>
    <row r="3324" spans="2:14" x14ac:dyDescent="0.3">
      <c r="B3324" s="26" t="s">
        <v>20</v>
      </c>
      <c r="C3324" s="26" t="str">
        <f>IF(_xlfn.XLOOKUP(TRIM(Table1[[#This Row],[Store ID]]), 'Stores Details'!B3326:B3345, 'Stores Details'!G3326:G3345, "") = "Inactive", "Yes", "No")</f>
        <v>No</v>
      </c>
      <c r="D3324" s="14" t="s">
        <v>67</v>
      </c>
      <c r="E3324" s="51">
        <v>45135</v>
      </c>
      <c r="F3324" s="14">
        <v>9</v>
      </c>
      <c r="G3324" s="17">
        <v>9481.32</v>
      </c>
      <c r="H3324" s="27">
        <v>5636.34</v>
      </c>
      <c r="I3324">
        <f>YEAR(Table1[[#This Row],[Date]])</f>
        <v>2023</v>
      </c>
      <c r="J3324" t="str">
        <f>"Q" &amp; ROUNDUP(MONTH(Table1[[#This Row],[Date]])/3, 0) &amp; "'" &amp; RIGHT(YEAR(Table1[[#This Row],[Date]]), 2)</f>
        <v>Q3'23</v>
      </c>
      <c r="K3324" t="str">
        <f>VLOOKUP(Table1[[#This Row],[Store ID]],Table3[[Store ID]:[City]],4,FALSE)</f>
        <v>Denver</v>
      </c>
      <c r="L3324" t="str">
        <f>VLOOKUP(Table1[[#This Row],[Product Code]],Table4[[Product Code]:[Brand]],5,FALSE)</f>
        <v>VoltEdge</v>
      </c>
      <c r="M3324" t="str">
        <f>VLOOKUP(Table1[[#This Row],[Product Code]],Table4[[Product Code]:[Product Category]],3,FALSE)</f>
        <v>Accessories</v>
      </c>
      <c r="N3324" t="str">
        <f>_xlfn.XLOOKUP(Table1[[#This Row],[Product Code]],Table4[Product Code],Table4[Subcategory])</f>
        <v>Keyboards</v>
      </c>
    </row>
    <row r="3325" spans="2:14" x14ac:dyDescent="0.3">
      <c r="B3325" s="26" t="s">
        <v>14</v>
      </c>
      <c r="C3325" s="26" t="str">
        <f>IF(_xlfn.XLOOKUP(TRIM(Table1[[#This Row],[Store ID]]), 'Stores Details'!B3327:B3346, 'Stores Details'!G3327:G3346, "") = "Inactive", "Yes", "No")</f>
        <v>No</v>
      </c>
      <c r="D3325" s="14" t="s">
        <v>65</v>
      </c>
      <c r="E3325" s="51">
        <v>45042</v>
      </c>
      <c r="F3325" s="14">
        <v>18</v>
      </c>
      <c r="G3325" s="17">
        <v>26015.399999999998</v>
      </c>
      <c r="H3325" s="27">
        <v>17464.86</v>
      </c>
      <c r="I3325">
        <f>YEAR(Table1[[#This Row],[Date]])</f>
        <v>2023</v>
      </c>
      <c r="J3325" t="str">
        <f>"Q" &amp; ROUNDUP(MONTH(Table1[[#This Row],[Date]])/3, 0) &amp; "'" &amp; RIGHT(YEAR(Table1[[#This Row],[Date]]), 2)</f>
        <v>Q2'23</v>
      </c>
      <c r="K3325" t="str">
        <f>VLOOKUP(Table1[[#This Row],[Store ID]],Table3[[Store ID]:[City]],4,FALSE)</f>
        <v>Los Angeles</v>
      </c>
      <c r="L3325" t="str">
        <f>VLOOKUP(Table1[[#This Row],[Product Code]],Table4[[Product Code]:[Brand]],5,FALSE)</f>
        <v>VoltEdge</v>
      </c>
      <c r="M3325" t="str">
        <f>VLOOKUP(Table1[[#This Row],[Product Code]],Table4[[Product Code]:[Product Category]],3,FALSE)</f>
        <v>Smart Gadgets</v>
      </c>
      <c r="N3325" t="str">
        <f>_xlfn.XLOOKUP(Table1[[#This Row],[Product Code]],Table4[Product Code],Table4[Subcategory])</f>
        <v>Smartwatches</v>
      </c>
    </row>
    <row r="3326" spans="2:14" x14ac:dyDescent="0.3">
      <c r="B3326" s="26" t="s">
        <v>20</v>
      </c>
      <c r="C3326" s="26" t="str">
        <f>IF(_xlfn.XLOOKUP(TRIM(Table1[[#This Row],[Store ID]]), 'Stores Details'!B3328:B3347, 'Stores Details'!G3328:G3347, "") = "Inactive", "Yes", "No")</f>
        <v>No</v>
      </c>
      <c r="D3326" s="14" t="s">
        <v>79</v>
      </c>
      <c r="E3326" s="51">
        <v>45065</v>
      </c>
      <c r="F3326" s="14">
        <v>17</v>
      </c>
      <c r="G3326" s="17">
        <v>15099.57</v>
      </c>
      <c r="H3326" s="27">
        <v>12281.650000000001</v>
      </c>
      <c r="I3326">
        <f>YEAR(Table1[[#This Row],[Date]])</f>
        <v>2023</v>
      </c>
      <c r="J3326" t="str">
        <f>"Q" &amp; ROUNDUP(MONTH(Table1[[#This Row],[Date]])/3, 0) &amp; "'" &amp; RIGHT(YEAR(Table1[[#This Row],[Date]]), 2)</f>
        <v>Q2'23</v>
      </c>
      <c r="K3326" t="str">
        <f>VLOOKUP(Table1[[#This Row],[Store ID]],Table3[[Store ID]:[City]],4,FALSE)</f>
        <v>Denver</v>
      </c>
      <c r="L3326" t="str">
        <f>VLOOKUP(Table1[[#This Row],[Product Code]],Table4[[Product Code]:[Brand]],5,FALSE)</f>
        <v>Sony</v>
      </c>
      <c r="M3326" t="str">
        <f>VLOOKUP(Table1[[#This Row],[Product Code]],Table4[[Product Code]:[Product Category]],3,FALSE)</f>
        <v>Accessories</v>
      </c>
      <c r="N3326" t="str">
        <f>_xlfn.XLOOKUP(Table1[[#This Row],[Product Code]],Table4[Product Code],Table4[Subcategory])</f>
        <v>Keyboards</v>
      </c>
    </row>
    <row r="3327" spans="2:14" x14ac:dyDescent="0.3">
      <c r="B3327" s="26" t="s">
        <v>26</v>
      </c>
      <c r="C3327" s="26" t="str">
        <f>IF(_xlfn.XLOOKUP(TRIM(Table1[[#This Row],[Store ID]]), 'Stores Details'!B3329:B3348, 'Stores Details'!G3329:G3348, "") = "Inactive", "Yes", "No")</f>
        <v>No</v>
      </c>
      <c r="D3327" s="14" t="s">
        <v>35</v>
      </c>
      <c r="E3327" s="51">
        <v>45375</v>
      </c>
      <c r="F3327" s="14">
        <v>21</v>
      </c>
      <c r="G3327" s="17">
        <v>8382.36</v>
      </c>
      <c r="H3327" s="27">
        <v>6334.44</v>
      </c>
      <c r="I3327">
        <f>YEAR(Table1[[#This Row],[Date]])</f>
        <v>2024</v>
      </c>
      <c r="J3327" t="str">
        <f>"Q" &amp; ROUNDUP(MONTH(Table1[[#This Row],[Date]])/3, 0) &amp; "'" &amp; RIGHT(YEAR(Table1[[#This Row],[Date]]), 2)</f>
        <v>Q1'24</v>
      </c>
      <c r="K3327" t="str">
        <f>VLOOKUP(Table1[[#This Row],[Store ID]],Table3[[Store ID]:[City]],4,FALSE)</f>
        <v>Philadelphia</v>
      </c>
      <c r="L3327" t="str">
        <f>VLOOKUP(Table1[[#This Row],[Product Code]],Table4[[Product Code]:[Brand]],5,FALSE)</f>
        <v>Dell</v>
      </c>
      <c r="M3327" t="str">
        <f>VLOOKUP(Table1[[#This Row],[Product Code]],Table4[[Product Code]:[Product Category]],3,FALSE)</f>
        <v>Smart Gadgets</v>
      </c>
      <c r="N3327" t="str">
        <f>_xlfn.XLOOKUP(Table1[[#This Row],[Product Code]],Table4[Product Code],Table4[Subcategory])</f>
        <v>Streaming Devices</v>
      </c>
    </row>
    <row r="3328" spans="2:14" x14ac:dyDescent="0.3">
      <c r="B3328" s="26" t="s">
        <v>24</v>
      </c>
      <c r="C3328" s="26" t="str">
        <f>IF(_xlfn.XLOOKUP(TRIM(Table1[[#This Row],[Store ID]]), 'Stores Details'!B3330:B3349, 'Stores Details'!G3330:G3349, "") = "Inactive", "Yes", "No")</f>
        <v>No</v>
      </c>
      <c r="D3328" s="14" t="s">
        <v>75</v>
      </c>
      <c r="E3328" s="51">
        <v>45112</v>
      </c>
      <c r="F3328" s="14">
        <v>3</v>
      </c>
      <c r="G3328" s="17">
        <v>489.15000000000003</v>
      </c>
      <c r="H3328" s="27">
        <v>378.33</v>
      </c>
      <c r="I3328">
        <f>YEAR(Table1[[#This Row],[Date]])</f>
        <v>2023</v>
      </c>
      <c r="J3328" t="str">
        <f>"Q" &amp; ROUNDUP(MONTH(Table1[[#This Row],[Date]])/3, 0) &amp; "'" &amp; RIGHT(YEAR(Table1[[#This Row],[Date]]), 2)</f>
        <v>Q3'23</v>
      </c>
      <c r="K3328" t="str">
        <f>VLOOKUP(Table1[[#This Row],[Store ID]],Table3[[Store ID]:[City]],4,FALSE)</f>
        <v>Atlanta</v>
      </c>
      <c r="L3328" t="str">
        <f>VLOOKUP(Table1[[#This Row],[Product Code]],Table4[[Product Code]:[Brand]],5,FALSE)</f>
        <v>VoltEdge</v>
      </c>
      <c r="M3328" t="str">
        <f>VLOOKUP(Table1[[#This Row],[Product Code]],Table4[[Product Code]:[Product Category]],3,FALSE)</f>
        <v>Accessories</v>
      </c>
      <c r="N3328" t="str">
        <f>_xlfn.XLOOKUP(Table1[[#This Row],[Product Code]],Table4[Product Code],Table4[Subcategory])</f>
        <v>Keyboards</v>
      </c>
    </row>
    <row r="3329" spans="2:14" x14ac:dyDescent="0.3">
      <c r="B3329" s="26" t="s">
        <v>29</v>
      </c>
      <c r="C3329" s="26" t="str">
        <f>IF(_xlfn.XLOOKUP(TRIM(Table1[[#This Row],[Store ID]]), 'Stores Details'!B3331:B3350, 'Stores Details'!G3331:G3350, "") = "Inactive", "Yes", "No")</f>
        <v>No</v>
      </c>
      <c r="D3329" s="14" t="s">
        <v>60</v>
      </c>
      <c r="E3329" s="51">
        <v>45567</v>
      </c>
      <c r="F3329" s="14">
        <v>17</v>
      </c>
      <c r="G3329" s="17">
        <v>3670.1299999999997</v>
      </c>
      <c r="H3329" s="27">
        <v>2656.59</v>
      </c>
      <c r="I3329">
        <f>YEAR(Table1[[#This Row],[Date]])</f>
        <v>2024</v>
      </c>
      <c r="J3329" t="str">
        <f>"Q" &amp; ROUNDUP(MONTH(Table1[[#This Row],[Date]])/3, 0) &amp; "'" &amp; RIGHT(YEAR(Table1[[#This Row],[Date]]), 2)</f>
        <v>Q4'24</v>
      </c>
      <c r="K3329" t="str">
        <f>VLOOKUP(Table1[[#This Row],[Store ID]],Table3[[Store ID]:[City]],4,FALSE)</f>
        <v>Kansas City</v>
      </c>
      <c r="L3329" t="str">
        <f>VLOOKUP(Table1[[#This Row],[Product Code]],Table4[[Product Code]:[Brand]],5,FALSE)</f>
        <v>Dell</v>
      </c>
      <c r="M3329" t="str">
        <f>VLOOKUP(Table1[[#This Row],[Product Code]],Table4[[Product Code]:[Product Category]],3,FALSE)</f>
        <v>Accessories</v>
      </c>
      <c r="N3329" t="str">
        <f>_xlfn.XLOOKUP(Table1[[#This Row],[Product Code]],Table4[Product Code],Table4[Subcategory])</f>
        <v>Chargers</v>
      </c>
    </row>
    <row r="3330" spans="2:14" x14ac:dyDescent="0.3">
      <c r="B3330" s="26" t="s">
        <v>14</v>
      </c>
      <c r="C3330" s="26" t="str">
        <f>IF(_xlfn.XLOOKUP(TRIM(Table1[[#This Row],[Store ID]]), 'Stores Details'!B3332:B3351, 'Stores Details'!G3332:G3351, "") = "Inactive", "Yes", "No")</f>
        <v>No</v>
      </c>
      <c r="D3330" s="14" t="s">
        <v>37</v>
      </c>
      <c r="E3330" s="51">
        <v>45360</v>
      </c>
      <c r="F3330" s="14">
        <v>12</v>
      </c>
      <c r="G3330" s="17">
        <v>17657.52</v>
      </c>
      <c r="H3330" s="27">
        <v>11947.8</v>
      </c>
      <c r="I3330">
        <f>YEAR(Table1[[#This Row],[Date]])</f>
        <v>2024</v>
      </c>
      <c r="J3330" t="str">
        <f>"Q" &amp; ROUNDUP(MONTH(Table1[[#This Row],[Date]])/3, 0) &amp; "'" &amp; RIGHT(YEAR(Table1[[#This Row],[Date]]), 2)</f>
        <v>Q1'24</v>
      </c>
      <c r="K3330" t="str">
        <f>VLOOKUP(Table1[[#This Row],[Store ID]],Table3[[Store ID]:[City]],4,FALSE)</f>
        <v>Los Angeles</v>
      </c>
      <c r="L3330" t="str">
        <f>VLOOKUP(Table1[[#This Row],[Product Code]],Table4[[Product Code]:[Brand]],5,FALSE)</f>
        <v>VoltEdge</v>
      </c>
      <c r="M3330" t="str">
        <f>VLOOKUP(Table1[[#This Row],[Product Code]],Table4[[Product Code]:[Product Category]],3,FALSE)</f>
        <v>Smart Gadgets</v>
      </c>
      <c r="N3330" t="str">
        <f>_xlfn.XLOOKUP(Table1[[#This Row],[Product Code]],Table4[Product Code],Table4[Subcategory])</f>
        <v>Fitness Bands</v>
      </c>
    </row>
    <row r="3331" spans="2:14" x14ac:dyDescent="0.3">
      <c r="B3331" s="26" t="s">
        <v>28</v>
      </c>
      <c r="C3331" s="26" t="str">
        <f>IF(_xlfn.XLOOKUP(TRIM(Table1[[#This Row],[Store ID]]), 'Stores Details'!B3333:B3352, 'Stores Details'!G3333:G3352, "") = "Inactive", "Yes", "No")</f>
        <v>No</v>
      </c>
      <c r="D3331" s="14" t="s">
        <v>37</v>
      </c>
      <c r="E3331" s="51">
        <v>45560</v>
      </c>
      <c r="F3331" s="14">
        <v>12</v>
      </c>
      <c r="G3331" s="17">
        <v>17657.52</v>
      </c>
      <c r="H3331" s="27">
        <v>11947.8</v>
      </c>
      <c r="I3331">
        <f>YEAR(Table1[[#This Row],[Date]])</f>
        <v>2024</v>
      </c>
      <c r="J3331" t="str">
        <f>"Q" &amp; ROUNDUP(MONTH(Table1[[#This Row],[Date]])/3, 0) &amp; "'" &amp; RIGHT(YEAR(Table1[[#This Row],[Date]]), 2)</f>
        <v>Q3'24</v>
      </c>
      <c r="K3331" t="str">
        <f>VLOOKUP(Table1[[#This Row],[Store ID]],Table3[[Store ID]:[City]],4,FALSE)</f>
        <v>Portland</v>
      </c>
      <c r="L3331" t="str">
        <f>VLOOKUP(Table1[[#This Row],[Product Code]],Table4[[Product Code]:[Brand]],5,FALSE)</f>
        <v>VoltEdge</v>
      </c>
      <c r="M3331" t="str">
        <f>VLOOKUP(Table1[[#This Row],[Product Code]],Table4[[Product Code]:[Product Category]],3,FALSE)</f>
        <v>Smart Gadgets</v>
      </c>
      <c r="N3331" t="str">
        <f>_xlfn.XLOOKUP(Table1[[#This Row],[Product Code]],Table4[Product Code],Table4[Subcategory])</f>
        <v>Fitness Bands</v>
      </c>
    </row>
    <row r="3332" spans="2:14" x14ac:dyDescent="0.3">
      <c r="B3332" s="26" t="s">
        <v>24</v>
      </c>
      <c r="C3332" s="26" t="str">
        <f>IF(_xlfn.XLOOKUP(TRIM(Table1[[#This Row],[Store ID]]), 'Stores Details'!B3334:B3353, 'Stores Details'!G3334:G3353, "") = "Inactive", "Yes", "No")</f>
        <v>No</v>
      </c>
      <c r="D3332" s="14" t="s">
        <v>45</v>
      </c>
      <c r="E3332" s="51">
        <v>45560</v>
      </c>
      <c r="F3332" s="14">
        <v>13</v>
      </c>
      <c r="G3332" s="17">
        <v>8734.0500000000011</v>
      </c>
      <c r="H3332" s="27">
        <v>6897.67</v>
      </c>
      <c r="I3332">
        <f>YEAR(Table1[[#This Row],[Date]])</f>
        <v>2024</v>
      </c>
      <c r="J3332" t="str">
        <f>"Q" &amp; ROUNDUP(MONTH(Table1[[#This Row],[Date]])/3, 0) &amp; "'" &amp; RIGHT(YEAR(Table1[[#This Row],[Date]]), 2)</f>
        <v>Q3'24</v>
      </c>
      <c r="K3332" t="str">
        <f>VLOOKUP(Table1[[#This Row],[Store ID]],Table3[[Store ID]:[City]],4,FALSE)</f>
        <v>Atlanta</v>
      </c>
      <c r="L3332" t="str">
        <f>VLOOKUP(Table1[[#This Row],[Product Code]],Table4[[Product Code]:[Brand]],5,FALSE)</f>
        <v>VoltEdge</v>
      </c>
      <c r="M3332" t="str">
        <f>VLOOKUP(Table1[[#This Row],[Product Code]],Table4[[Product Code]:[Product Category]],3,FALSE)</f>
        <v>Accessories</v>
      </c>
      <c r="N3332" t="str">
        <f>_xlfn.XLOOKUP(Table1[[#This Row],[Product Code]],Table4[Product Code],Table4[Subcategory])</f>
        <v>Chargers</v>
      </c>
    </row>
    <row r="3333" spans="2:14" x14ac:dyDescent="0.3">
      <c r="B3333" s="26" t="s">
        <v>26</v>
      </c>
      <c r="C3333" s="26" t="str">
        <f>IF(_xlfn.XLOOKUP(TRIM(Table1[[#This Row],[Store ID]]), 'Stores Details'!B3335:B3354, 'Stores Details'!G3335:G3354, "") = "Inactive", "Yes", "No")</f>
        <v>No</v>
      </c>
      <c r="D3333" s="14" t="s">
        <v>61</v>
      </c>
      <c r="E3333" s="51">
        <v>45511</v>
      </c>
      <c r="F3333" s="14">
        <v>11</v>
      </c>
      <c r="G3333" s="17">
        <v>3898.6200000000003</v>
      </c>
      <c r="H3333" s="27">
        <v>2783.66</v>
      </c>
      <c r="I3333">
        <f>YEAR(Table1[[#This Row],[Date]])</f>
        <v>2024</v>
      </c>
      <c r="J3333" t="str">
        <f>"Q" &amp; ROUNDUP(MONTH(Table1[[#This Row],[Date]])/3, 0) &amp; "'" &amp; RIGHT(YEAR(Table1[[#This Row],[Date]]), 2)</f>
        <v>Q3'24</v>
      </c>
      <c r="K3333" t="str">
        <f>VLOOKUP(Table1[[#This Row],[Store ID]],Table3[[Store ID]:[City]],4,FALSE)</f>
        <v>Philadelphia</v>
      </c>
      <c r="L3333" t="str">
        <f>VLOOKUP(Table1[[#This Row],[Product Code]],Table4[[Product Code]:[Brand]],5,FALSE)</f>
        <v>VoltEdge</v>
      </c>
      <c r="M3333" t="str">
        <f>VLOOKUP(Table1[[#This Row],[Product Code]],Table4[[Product Code]:[Product Category]],3,FALSE)</f>
        <v>Headphones</v>
      </c>
      <c r="N3333" t="str">
        <f>_xlfn.XLOOKUP(Table1[[#This Row],[Product Code]],Table4[Product Code],Table4[Subcategory])</f>
        <v>Wired Headphones</v>
      </c>
    </row>
    <row r="3334" spans="2:14" x14ac:dyDescent="0.3">
      <c r="B3334" s="26" t="s">
        <v>18</v>
      </c>
      <c r="C3334" s="26" t="str">
        <f>IF(_xlfn.XLOOKUP(TRIM(Table1[[#This Row],[Store ID]]), 'Stores Details'!B3336:B3355, 'Stores Details'!G3336:G3355, "") = "Inactive", "Yes", "No")</f>
        <v>No</v>
      </c>
      <c r="D3334" s="14" t="s">
        <v>78</v>
      </c>
      <c r="E3334" s="51">
        <v>45067</v>
      </c>
      <c r="F3334" s="14">
        <v>12</v>
      </c>
      <c r="G3334" s="17">
        <v>1609.8000000000002</v>
      </c>
      <c r="H3334" s="27">
        <v>1329.84</v>
      </c>
      <c r="I3334">
        <f>YEAR(Table1[[#This Row],[Date]])</f>
        <v>2023</v>
      </c>
      <c r="J3334" t="str">
        <f>"Q" &amp; ROUNDUP(MONTH(Table1[[#This Row],[Date]])/3, 0) &amp; "'" &amp; RIGHT(YEAR(Table1[[#This Row],[Date]]), 2)</f>
        <v>Q2'23</v>
      </c>
      <c r="K3334" t="str">
        <f>VLOOKUP(Table1[[#This Row],[Store ID]],Table3[[Store ID]:[City]],4,FALSE)</f>
        <v>Minneapolis</v>
      </c>
      <c r="L3334" t="str">
        <f>VLOOKUP(Table1[[#This Row],[Product Code]],Table4[[Product Code]:[Brand]],5,FALSE)</f>
        <v>VoltEdge</v>
      </c>
      <c r="M3334" t="str">
        <f>VLOOKUP(Table1[[#This Row],[Product Code]],Table4[[Product Code]:[Product Category]],3,FALSE)</f>
        <v>Accessories</v>
      </c>
      <c r="N3334" t="str">
        <f>_xlfn.XLOOKUP(Table1[[#This Row],[Product Code]],Table4[Product Code],Table4[Subcategory])</f>
        <v>Laptop Sleeves</v>
      </c>
    </row>
    <row r="3335" spans="2:14" x14ac:dyDescent="0.3">
      <c r="B3335" s="26" t="s">
        <v>21</v>
      </c>
      <c r="C3335" s="26" t="str">
        <f>IF(_xlfn.XLOOKUP(TRIM(Table1[[#This Row],[Store ID]]), 'Stores Details'!B3337:B3356, 'Stores Details'!G3337:G3356, "") = "Inactive", "Yes", "No")</f>
        <v>No</v>
      </c>
      <c r="D3335" s="14" t="s">
        <v>48</v>
      </c>
      <c r="E3335" s="51">
        <v>45353</v>
      </c>
      <c r="F3335" s="14">
        <v>21</v>
      </c>
      <c r="G3335" s="17">
        <v>16939.86</v>
      </c>
      <c r="H3335" s="27">
        <v>10101.84</v>
      </c>
      <c r="I3335">
        <f>YEAR(Table1[[#This Row],[Date]])</f>
        <v>2024</v>
      </c>
      <c r="J3335" t="str">
        <f>"Q" &amp; ROUNDUP(MONTH(Table1[[#This Row],[Date]])/3, 0) &amp; "'" &amp; RIGHT(YEAR(Table1[[#This Row],[Date]]), 2)</f>
        <v>Q1'24</v>
      </c>
      <c r="K3335" t="str">
        <f>VLOOKUP(Table1[[#This Row],[Store ID]],Table3[[Store ID]:[City]],4,FALSE)</f>
        <v>Raleigh</v>
      </c>
      <c r="L3335" t="str">
        <f>VLOOKUP(Table1[[#This Row],[Product Code]],Table4[[Product Code]:[Brand]],5,FALSE)</f>
        <v>VoltEdge</v>
      </c>
      <c r="M3335" t="str">
        <f>VLOOKUP(Table1[[#This Row],[Product Code]],Table4[[Product Code]:[Product Category]],3,FALSE)</f>
        <v>Gaming Consoles</v>
      </c>
      <c r="N3335" t="str">
        <f>_xlfn.XLOOKUP(Table1[[#This Row],[Product Code]],Table4[Product Code],Table4[Subcategory])</f>
        <v>Game Consoles</v>
      </c>
    </row>
    <row r="3336" spans="2:14" x14ac:dyDescent="0.3">
      <c r="B3336" s="26" t="s">
        <v>27</v>
      </c>
      <c r="C3336" s="26" t="str">
        <f>IF(_xlfn.XLOOKUP(TRIM(Table1[[#This Row],[Store ID]]), 'Stores Details'!B3338:B3357, 'Stores Details'!G3338:G3357, "") = "Inactive", "Yes", "No")</f>
        <v>No</v>
      </c>
      <c r="D3336" s="14" t="s">
        <v>40</v>
      </c>
      <c r="E3336" s="51">
        <v>45501</v>
      </c>
      <c r="F3336" s="14">
        <v>8</v>
      </c>
      <c r="G3336" s="17">
        <v>10830.32</v>
      </c>
      <c r="H3336" s="27">
        <v>7795.68</v>
      </c>
      <c r="I3336">
        <f>YEAR(Table1[[#This Row],[Date]])</f>
        <v>2024</v>
      </c>
      <c r="J3336" t="str">
        <f>"Q" &amp; ROUNDUP(MONTH(Table1[[#This Row],[Date]])/3, 0) &amp; "'" &amp; RIGHT(YEAR(Table1[[#This Row],[Date]]), 2)</f>
        <v>Q3'24</v>
      </c>
      <c r="K3336" t="str">
        <f>VLOOKUP(Table1[[#This Row],[Store ID]],Table3[[Store ID]:[City]],4,FALSE)</f>
        <v>New York</v>
      </c>
      <c r="L3336" t="str">
        <f>VLOOKUP(Table1[[#This Row],[Product Code]],Table4[[Product Code]:[Brand]],5,FALSE)</f>
        <v>HP</v>
      </c>
      <c r="M3336" t="str">
        <f>VLOOKUP(Table1[[#This Row],[Product Code]],Table4[[Product Code]:[Product Category]],3,FALSE)</f>
        <v>Gaming Consoles</v>
      </c>
      <c r="N3336" t="str">
        <f>_xlfn.XLOOKUP(Table1[[#This Row],[Product Code]],Table4[Product Code],Table4[Subcategory])</f>
        <v>Game Consoles</v>
      </c>
    </row>
    <row r="3337" spans="2:14" x14ac:dyDescent="0.3">
      <c r="B3337" s="26" t="s">
        <v>19</v>
      </c>
      <c r="C3337" s="26" t="str">
        <f>IF(_xlfn.XLOOKUP(TRIM(Table1[[#This Row],[Store ID]]), 'Stores Details'!B3339:B3358, 'Stores Details'!G3339:G3358, "") = "Inactive", "Yes", "No")</f>
        <v>No</v>
      </c>
      <c r="D3337" s="14" t="s">
        <v>50</v>
      </c>
      <c r="E3337" s="51">
        <v>45353</v>
      </c>
      <c r="F3337" s="14">
        <v>33</v>
      </c>
      <c r="G3337" s="17">
        <v>39531.360000000001</v>
      </c>
      <c r="H3337" s="27">
        <v>29124.149999999998</v>
      </c>
      <c r="I3337">
        <f>YEAR(Table1[[#This Row],[Date]])</f>
        <v>2024</v>
      </c>
      <c r="J3337" t="str">
        <f>"Q" &amp; ROUNDUP(MONTH(Table1[[#This Row],[Date]])/3, 0) &amp; "'" &amp; RIGHT(YEAR(Table1[[#This Row],[Date]]), 2)</f>
        <v>Q1'24</v>
      </c>
      <c r="K3337" t="str">
        <f>VLOOKUP(Table1[[#This Row],[Store ID]],Table3[[Store ID]:[City]],4,FALSE)</f>
        <v>Honolulu</v>
      </c>
      <c r="L3337" t="str">
        <f>VLOOKUP(Table1[[#This Row],[Product Code]],Table4[[Product Code]:[Brand]],5,FALSE)</f>
        <v>VoltEdge</v>
      </c>
      <c r="M3337" t="str">
        <f>VLOOKUP(Table1[[#This Row],[Product Code]],Table4[[Product Code]:[Product Category]],3,FALSE)</f>
        <v>Smart Gadgets</v>
      </c>
      <c r="N3337" t="str">
        <f>_xlfn.XLOOKUP(Table1[[#This Row],[Product Code]],Table4[Product Code],Table4[Subcategory])</f>
        <v>Fitness Bands</v>
      </c>
    </row>
    <row r="3338" spans="2:14" x14ac:dyDescent="0.3">
      <c r="B3338" s="26" t="s">
        <v>22</v>
      </c>
      <c r="C3338" s="26" t="str">
        <f>IF(_xlfn.XLOOKUP(TRIM(Table1[[#This Row],[Store ID]]), 'Stores Details'!B3340:B3359, 'Stores Details'!G3340:G3359, "") = "Inactive", "Yes", "No")</f>
        <v>No</v>
      </c>
      <c r="D3338" s="14" t="s">
        <v>76</v>
      </c>
      <c r="E3338" s="51">
        <v>45136</v>
      </c>
      <c r="F3338" s="14">
        <v>15</v>
      </c>
      <c r="G3338" s="17">
        <v>3426.4500000000003</v>
      </c>
      <c r="H3338" s="27">
        <v>2738.4</v>
      </c>
      <c r="I3338">
        <f>YEAR(Table1[[#This Row],[Date]])</f>
        <v>2023</v>
      </c>
      <c r="J3338" t="str">
        <f>"Q" &amp; ROUNDUP(MONTH(Table1[[#This Row],[Date]])/3, 0) &amp; "'" &amp; RIGHT(YEAR(Table1[[#This Row],[Date]]), 2)</f>
        <v>Q3'23</v>
      </c>
      <c r="K3338" t="str">
        <f>VLOOKUP(Table1[[#This Row],[Store ID]],Table3[[Store ID]:[City]],4,FALSE)</f>
        <v>Detroit</v>
      </c>
      <c r="L3338" t="str">
        <f>VLOOKUP(Table1[[#This Row],[Product Code]],Table4[[Product Code]:[Brand]],5,FALSE)</f>
        <v>ASUS</v>
      </c>
      <c r="M3338" t="str">
        <f>VLOOKUP(Table1[[#This Row],[Product Code]],Table4[[Product Code]:[Product Category]],3,FALSE)</f>
        <v>Laptops</v>
      </c>
      <c r="N3338" t="str">
        <f>_xlfn.XLOOKUP(Table1[[#This Row],[Product Code]],Table4[Product Code],Table4[Subcategory])</f>
        <v>Ultrabooks</v>
      </c>
    </row>
    <row r="3339" spans="2:14" x14ac:dyDescent="0.3">
      <c r="B3339" s="26" t="s">
        <v>18</v>
      </c>
      <c r="C3339" s="26" t="str">
        <f>IF(_xlfn.XLOOKUP(TRIM(Table1[[#This Row],[Store ID]]), 'Stores Details'!B3341:B3360, 'Stores Details'!G3341:G3360, "") = "Inactive", "Yes", "No")</f>
        <v>No</v>
      </c>
      <c r="D3339" s="14" t="s">
        <v>44</v>
      </c>
      <c r="E3339" s="51">
        <v>45495</v>
      </c>
      <c r="F3339" s="14">
        <v>3</v>
      </c>
      <c r="G3339" s="17">
        <v>2841.1499999999996</v>
      </c>
      <c r="H3339" s="27">
        <v>2002.1399999999999</v>
      </c>
      <c r="I3339">
        <f>YEAR(Table1[[#This Row],[Date]])</f>
        <v>2024</v>
      </c>
      <c r="J3339" t="str">
        <f>"Q" &amp; ROUNDUP(MONTH(Table1[[#This Row],[Date]])/3, 0) &amp; "'" &amp; RIGHT(YEAR(Table1[[#This Row],[Date]]), 2)</f>
        <v>Q3'24</v>
      </c>
      <c r="K3339" t="str">
        <f>VLOOKUP(Table1[[#This Row],[Store ID]],Table3[[Store ID]:[City]],4,FALSE)</f>
        <v>Minneapolis</v>
      </c>
      <c r="L3339" t="str">
        <f>VLOOKUP(Table1[[#This Row],[Product Code]],Table4[[Product Code]:[Brand]],5,FALSE)</f>
        <v>Bose</v>
      </c>
      <c r="M3339" t="str">
        <f>VLOOKUP(Table1[[#This Row],[Product Code]],Table4[[Product Code]:[Product Category]],3,FALSE)</f>
        <v>Accessories</v>
      </c>
      <c r="N3339" t="str">
        <f>_xlfn.XLOOKUP(Table1[[#This Row],[Product Code]],Table4[Product Code],Table4[Subcategory])</f>
        <v>Keyboards</v>
      </c>
    </row>
    <row r="3340" spans="2:14" x14ac:dyDescent="0.3">
      <c r="B3340" s="26" t="s">
        <v>25</v>
      </c>
      <c r="C3340" s="26" t="str">
        <f>IF(_xlfn.XLOOKUP(TRIM(Table1[[#This Row],[Store ID]]), 'Stores Details'!B3342:B3361, 'Stores Details'!G3342:G3361, "") = "Inactive", "Yes", "No")</f>
        <v>No</v>
      </c>
      <c r="D3340" s="14" t="s">
        <v>36</v>
      </c>
      <c r="E3340" s="51">
        <v>45295</v>
      </c>
      <c r="F3340" s="14">
        <v>22</v>
      </c>
      <c r="G3340" s="17">
        <v>16059.560000000001</v>
      </c>
      <c r="H3340" s="27">
        <v>12957.78</v>
      </c>
      <c r="I3340">
        <f>YEAR(Table1[[#This Row],[Date]])</f>
        <v>2024</v>
      </c>
      <c r="J3340" t="str">
        <f>"Q" &amp; ROUNDUP(MONTH(Table1[[#This Row],[Date]])/3, 0) &amp; "'" &amp; RIGHT(YEAR(Table1[[#This Row],[Date]]), 2)</f>
        <v>Q1'24</v>
      </c>
      <c r="K3340" t="str">
        <f>VLOOKUP(Table1[[#This Row],[Store ID]],Table3[[Store ID]:[City]],4,FALSE)</f>
        <v>Dallas</v>
      </c>
      <c r="L3340" t="str">
        <f>VLOOKUP(Table1[[#This Row],[Product Code]],Table4[[Product Code]:[Brand]],5,FALSE)</f>
        <v>VoltEdge</v>
      </c>
      <c r="M3340" t="str">
        <f>VLOOKUP(Table1[[#This Row],[Product Code]],Table4[[Product Code]:[Product Category]],3,FALSE)</f>
        <v>Gaming Consoles</v>
      </c>
      <c r="N3340" t="str">
        <f>_xlfn.XLOOKUP(Table1[[#This Row],[Product Code]],Table4[Product Code],Table4[Subcategory])</f>
        <v>VR Headsets</v>
      </c>
    </row>
    <row r="3341" spans="2:14" x14ac:dyDescent="0.3">
      <c r="B3341" s="26" t="s">
        <v>14</v>
      </c>
      <c r="C3341" s="26" t="str">
        <f>IF(_xlfn.XLOOKUP(TRIM(Table1[[#This Row],[Store ID]]), 'Stores Details'!B3343:B3362, 'Stores Details'!G3343:G3362, "") = "Inactive", "Yes", "No")</f>
        <v>No</v>
      </c>
      <c r="D3341" s="14" t="s">
        <v>52</v>
      </c>
      <c r="E3341" s="51">
        <v>45242</v>
      </c>
      <c r="F3341" s="14">
        <v>41</v>
      </c>
      <c r="G3341" s="17">
        <v>11054.42</v>
      </c>
      <c r="H3341" s="27">
        <v>6719.49</v>
      </c>
      <c r="I3341">
        <f>YEAR(Table1[[#This Row],[Date]])</f>
        <v>2023</v>
      </c>
      <c r="J3341" t="str">
        <f>"Q" &amp; ROUNDUP(MONTH(Table1[[#This Row],[Date]])/3, 0) &amp; "'" &amp; RIGHT(YEAR(Table1[[#This Row],[Date]]), 2)</f>
        <v>Q4'23</v>
      </c>
      <c r="K3341" t="str">
        <f>VLOOKUP(Table1[[#This Row],[Store ID]],Table3[[Store ID]:[City]],4,FALSE)</f>
        <v>Los Angeles</v>
      </c>
      <c r="L3341" t="str">
        <f>VLOOKUP(Table1[[#This Row],[Product Code]],Table4[[Product Code]:[Brand]],5,FALSE)</f>
        <v>ASUS</v>
      </c>
      <c r="M3341" t="str">
        <f>VLOOKUP(Table1[[#This Row],[Product Code]],Table4[[Product Code]:[Product Category]],3,FALSE)</f>
        <v>Accessories</v>
      </c>
      <c r="N3341" t="str">
        <f>_xlfn.XLOOKUP(Table1[[#This Row],[Product Code]],Table4[Product Code],Table4[Subcategory])</f>
        <v>Chargers</v>
      </c>
    </row>
    <row r="3342" spans="2:14" x14ac:dyDescent="0.3">
      <c r="B3342" s="26" t="s">
        <v>14</v>
      </c>
      <c r="C3342" s="26" t="str">
        <f>IF(_xlfn.XLOOKUP(TRIM(Table1[[#This Row],[Store ID]]), 'Stores Details'!B3344:B3363, 'Stores Details'!G3344:G3363, "") = "Inactive", "Yes", "No")</f>
        <v>No</v>
      </c>
      <c r="D3342" s="14" t="s">
        <v>65</v>
      </c>
      <c r="E3342" s="51">
        <v>45007</v>
      </c>
      <c r="F3342" s="14">
        <v>30</v>
      </c>
      <c r="G3342" s="17">
        <v>43359</v>
      </c>
      <c r="H3342" s="27">
        <v>29108.1</v>
      </c>
      <c r="I3342">
        <f>YEAR(Table1[[#This Row],[Date]])</f>
        <v>2023</v>
      </c>
      <c r="J3342" t="str">
        <f>"Q" &amp; ROUNDUP(MONTH(Table1[[#This Row],[Date]])/3, 0) &amp; "'" &amp; RIGHT(YEAR(Table1[[#This Row],[Date]]), 2)</f>
        <v>Q1'23</v>
      </c>
      <c r="K3342" t="str">
        <f>VLOOKUP(Table1[[#This Row],[Store ID]],Table3[[Store ID]:[City]],4,FALSE)</f>
        <v>Los Angeles</v>
      </c>
      <c r="L3342" t="str">
        <f>VLOOKUP(Table1[[#This Row],[Product Code]],Table4[[Product Code]:[Brand]],5,FALSE)</f>
        <v>VoltEdge</v>
      </c>
      <c r="M3342" t="str">
        <f>VLOOKUP(Table1[[#This Row],[Product Code]],Table4[[Product Code]:[Product Category]],3,FALSE)</f>
        <v>Smart Gadgets</v>
      </c>
      <c r="N3342" t="str">
        <f>_xlfn.XLOOKUP(Table1[[#This Row],[Product Code]],Table4[Product Code],Table4[Subcategory])</f>
        <v>Smartwatches</v>
      </c>
    </row>
    <row r="3343" spans="2:14" x14ac:dyDescent="0.3">
      <c r="B3343" s="26" t="s">
        <v>14</v>
      </c>
      <c r="C3343" s="26" t="str">
        <f>IF(_xlfn.XLOOKUP(TRIM(Table1[[#This Row],[Store ID]]), 'Stores Details'!B3345:B3364, 'Stores Details'!G3345:G3364, "") = "Inactive", "Yes", "No")</f>
        <v>No</v>
      </c>
      <c r="D3343" s="14" t="s">
        <v>77</v>
      </c>
      <c r="E3343" s="51">
        <v>45040</v>
      </c>
      <c r="F3343" s="14">
        <v>18</v>
      </c>
      <c r="G3343" s="17">
        <v>17371.079999999998</v>
      </c>
      <c r="H3343" s="27">
        <v>13595.4</v>
      </c>
      <c r="I3343">
        <f>YEAR(Table1[[#This Row],[Date]])</f>
        <v>2023</v>
      </c>
      <c r="J3343" t="str">
        <f>"Q" &amp; ROUNDUP(MONTH(Table1[[#This Row],[Date]])/3, 0) &amp; "'" &amp; RIGHT(YEAR(Table1[[#This Row],[Date]]), 2)</f>
        <v>Q2'23</v>
      </c>
      <c r="K3343" t="str">
        <f>VLOOKUP(Table1[[#This Row],[Store ID]],Table3[[Store ID]:[City]],4,FALSE)</f>
        <v>Los Angeles</v>
      </c>
      <c r="L3343" t="str">
        <f>VLOOKUP(Table1[[#This Row],[Product Code]],Table4[[Product Code]:[Brand]],5,FALSE)</f>
        <v>VoltEdge</v>
      </c>
      <c r="M3343" t="str">
        <f>VLOOKUP(Table1[[#This Row],[Product Code]],Table4[[Product Code]:[Product Category]],3,FALSE)</f>
        <v>Headphones</v>
      </c>
      <c r="N3343" t="str">
        <f>_xlfn.XLOOKUP(Table1[[#This Row],[Product Code]],Table4[Product Code],Table4[Subcategory])</f>
        <v>Wireless Earbuds</v>
      </c>
    </row>
    <row r="3344" spans="2:14" x14ac:dyDescent="0.3">
      <c r="B3344" s="26" t="s">
        <v>26</v>
      </c>
      <c r="C3344" s="26" t="str">
        <f>IF(_xlfn.XLOOKUP(TRIM(Table1[[#This Row],[Store ID]]), 'Stores Details'!B3346:B3365, 'Stores Details'!G3346:G3365, "") = "Inactive", "Yes", "No")</f>
        <v>No</v>
      </c>
      <c r="D3344" s="14" t="s">
        <v>39</v>
      </c>
      <c r="E3344" s="51">
        <v>45588</v>
      </c>
      <c r="F3344" s="14">
        <v>27</v>
      </c>
      <c r="G3344" s="17">
        <v>11439.09</v>
      </c>
      <c r="H3344" s="27">
        <v>7454.7000000000007</v>
      </c>
      <c r="I3344">
        <f>YEAR(Table1[[#This Row],[Date]])</f>
        <v>2024</v>
      </c>
      <c r="J3344" t="str">
        <f>"Q" &amp; ROUNDUP(MONTH(Table1[[#This Row],[Date]])/3, 0) &amp; "'" &amp; RIGHT(YEAR(Table1[[#This Row],[Date]]), 2)</f>
        <v>Q4'24</v>
      </c>
      <c r="K3344" t="str">
        <f>VLOOKUP(Table1[[#This Row],[Store ID]],Table3[[Store ID]:[City]],4,FALSE)</f>
        <v>Philadelphia</v>
      </c>
      <c r="L3344" t="str">
        <f>VLOOKUP(Table1[[#This Row],[Product Code]],Table4[[Product Code]:[Brand]],5,FALSE)</f>
        <v>Apple</v>
      </c>
      <c r="M3344" t="str">
        <f>VLOOKUP(Table1[[#This Row],[Product Code]],Table4[[Product Code]:[Product Category]],3,FALSE)</f>
        <v>Laptops</v>
      </c>
      <c r="N3344" t="str">
        <f>_xlfn.XLOOKUP(Table1[[#This Row],[Product Code]],Table4[Product Code],Table4[Subcategory])</f>
        <v>Ultrabooks</v>
      </c>
    </row>
    <row r="3345" spans="2:14" x14ac:dyDescent="0.3">
      <c r="B3345" s="26" t="s">
        <v>20</v>
      </c>
      <c r="C3345" s="26" t="str">
        <f>IF(_xlfn.XLOOKUP(TRIM(Table1[[#This Row],[Store ID]]), 'Stores Details'!B3347:B3366, 'Stores Details'!G3347:G3366, "") = "Inactive", "Yes", "No")</f>
        <v>No</v>
      </c>
      <c r="D3345" s="14" t="s">
        <v>47</v>
      </c>
      <c r="E3345" s="51">
        <v>45434</v>
      </c>
      <c r="F3345" s="14">
        <v>1</v>
      </c>
      <c r="G3345" s="17">
        <v>1331.23</v>
      </c>
      <c r="H3345" s="27">
        <v>830.71</v>
      </c>
      <c r="I3345">
        <f>YEAR(Table1[[#This Row],[Date]])</f>
        <v>2024</v>
      </c>
      <c r="J3345" t="str">
        <f>"Q" &amp; ROUNDUP(MONTH(Table1[[#This Row],[Date]])/3, 0) &amp; "'" &amp; RIGHT(YEAR(Table1[[#This Row],[Date]]), 2)</f>
        <v>Q2'24</v>
      </c>
      <c r="K3345" t="str">
        <f>VLOOKUP(Table1[[#This Row],[Store ID]],Table3[[Store ID]:[City]],4,FALSE)</f>
        <v>Denver</v>
      </c>
      <c r="L3345" t="str">
        <f>VLOOKUP(Table1[[#This Row],[Product Code]],Table4[[Product Code]:[Brand]],5,FALSE)</f>
        <v>Sony</v>
      </c>
      <c r="M3345" t="str">
        <f>VLOOKUP(Table1[[#This Row],[Product Code]],Table4[[Product Code]:[Product Category]],3,FALSE)</f>
        <v>Accessories</v>
      </c>
      <c r="N3345" t="str">
        <f>_xlfn.XLOOKUP(Table1[[#This Row],[Product Code]],Table4[Product Code],Table4[Subcategory])</f>
        <v>Keyboards</v>
      </c>
    </row>
    <row r="3346" spans="2:14" x14ac:dyDescent="0.3">
      <c r="B3346" s="26" t="s">
        <v>17</v>
      </c>
      <c r="C3346" s="26" t="str">
        <f>IF(_xlfn.XLOOKUP(TRIM(Table1[[#This Row],[Store ID]]), 'Stores Details'!B3348:B3367, 'Stores Details'!G3348:G3367, "") = "Inactive", "Yes", "No")</f>
        <v>No</v>
      </c>
      <c r="D3346" s="14" t="s">
        <v>48</v>
      </c>
      <c r="E3346" s="51">
        <v>45573</v>
      </c>
      <c r="F3346" s="14">
        <v>31</v>
      </c>
      <c r="G3346" s="17">
        <v>25006.46</v>
      </c>
      <c r="H3346" s="27">
        <v>14912.24</v>
      </c>
      <c r="I3346">
        <f>YEAR(Table1[[#This Row],[Date]])</f>
        <v>2024</v>
      </c>
      <c r="J3346" t="str">
        <f>"Q" &amp; ROUNDUP(MONTH(Table1[[#This Row],[Date]])/3, 0) &amp; "'" &amp; RIGHT(YEAR(Table1[[#This Row],[Date]]), 2)</f>
        <v>Q4'24</v>
      </c>
      <c r="K3346" t="str">
        <f>VLOOKUP(Table1[[#This Row],[Store ID]],Table3[[Store ID]:[City]],4,FALSE)</f>
        <v>Richmond</v>
      </c>
      <c r="L3346" t="str">
        <f>VLOOKUP(Table1[[#This Row],[Product Code]],Table4[[Product Code]:[Brand]],5,FALSE)</f>
        <v>VoltEdge</v>
      </c>
      <c r="M3346" t="str">
        <f>VLOOKUP(Table1[[#This Row],[Product Code]],Table4[[Product Code]:[Product Category]],3,FALSE)</f>
        <v>Gaming Consoles</v>
      </c>
      <c r="N3346" t="str">
        <f>_xlfn.XLOOKUP(Table1[[#This Row],[Product Code]],Table4[Product Code],Table4[Subcategory])</f>
        <v>Game Consoles</v>
      </c>
    </row>
    <row r="3347" spans="2:14" x14ac:dyDescent="0.3">
      <c r="B3347" s="26" t="s">
        <v>28</v>
      </c>
      <c r="C3347" s="26" t="str">
        <f>IF(_xlfn.XLOOKUP(TRIM(Table1[[#This Row],[Store ID]]), 'Stores Details'!B3349:B3368, 'Stores Details'!G3349:G3368, "") = "Inactive", "Yes", "No")</f>
        <v>No</v>
      </c>
      <c r="D3347" s="14" t="s">
        <v>53</v>
      </c>
      <c r="E3347" s="51">
        <v>45135</v>
      </c>
      <c r="F3347" s="14">
        <v>14</v>
      </c>
      <c r="G3347" s="17">
        <v>1117.3400000000001</v>
      </c>
      <c r="H3347" s="27">
        <v>896.28</v>
      </c>
      <c r="I3347">
        <f>YEAR(Table1[[#This Row],[Date]])</f>
        <v>2023</v>
      </c>
      <c r="J3347" t="str">
        <f>"Q" &amp; ROUNDUP(MONTH(Table1[[#This Row],[Date]])/3, 0) &amp; "'" &amp; RIGHT(YEAR(Table1[[#This Row],[Date]]), 2)</f>
        <v>Q3'23</v>
      </c>
      <c r="K3347" t="str">
        <f>VLOOKUP(Table1[[#This Row],[Store ID]],Table3[[Store ID]:[City]],4,FALSE)</f>
        <v>Portland</v>
      </c>
      <c r="L3347" t="str">
        <f>VLOOKUP(Table1[[#This Row],[Product Code]],Table4[[Product Code]:[Brand]],5,FALSE)</f>
        <v>HP</v>
      </c>
      <c r="M3347" t="str">
        <f>VLOOKUP(Table1[[#This Row],[Product Code]],Table4[[Product Code]:[Product Category]],3,FALSE)</f>
        <v>Laptops</v>
      </c>
      <c r="N3347" t="str">
        <f>_xlfn.XLOOKUP(Table1[[#This Row],[Product Code]],Table4[Product Code],Table4[Subcategory])</f>
        <v>Ultrabooks</v>
      </c>
    </row>
    <row r="3348" spans="2:14" x14ac:dyDescent="0.3">
      <c r="B3348" s="26" t="s">
        <v>20</v>
      </c>
      <c r="C3348" s="26" t="str">
        <f>IF(_xlfn.XLOOKUP(TRIM(Table1[[#This Row],[Store ID]]), 'Stores Details'!B3350:B3369, 'Stores Details'!G3350:G3369, "") = "Inactive", "Yes", "No")</f>
        <v>No</v>
      </c>
      <c r="D3348" s="14" t="s">
        <v>74</v>
      </c>
      <c r="E3348" s="51">
        <v>45174</v>
      </c>
      <c r="F3348" s="14">
        <v>11</v>
      </c>
      <c r="G3348" s="17">
        <v>12442.21</v>
      </c>
      <c r="H3348" s="27">
        <v>10328.450000000001</v>
      </c>
      <c r="I3348">
        <f>YEAR(Table1[[#This Row],[Date]])</f>
        <v>2023</v>
      </c>
      <c r="J3348" t="str">
        <f>"Q" &amp; ROUNDUP(MONTH(Table1[[#This Row],[Date]])/3, 0) &amp; "'" &amp; RIGHT(YEAR(Table1[[#This Row],[Date]]), 2)</f>
        <v>Q3'23</v>
      </c>
      <c r="K3348" t="str">
        <f>VLOOKUP(Table1[[#This Row],[Store ID]],Table3[[Store ID]:[City]],4,FALSE)</f>
        <v>Denver</v>
      </c>
      <c r="L3348" t="str">
        <f>VLOOKUP(Table1[[#This Row],[Product Code]],Table4[[Product Code]:[Brand]],5,FALSE)</f>
        <v>VoltEdge</v>
      </c>
      <c r="M3348" t="str">
        <f>VLOOKUP(Table1[[#This Row],[Product Code]],Table4[[Product Code]:[Product Category]],3,FALSE)</f>
        <v>Gaming Consoles</v>
      </c>
      <c r="N3348" t="str">
        <f>_xlfn.XLOOKUP(Table1[[#This Row],[Product Code]],Table4[Product Code],Table4[Subcategory])</f>
        <v>Gaming Headsets</v>
      </c>
    </row>
    <row r="3349" spans="2:14" x14ac:dyDescent="0.3">
      <c r="B3349" s="26" t="s">
        <v>24</v>
      </c>
      <c r="C3349" s="26" t="str">
        <f>IF(_xlfn.XLOOKUP(TRIM(Table1[[#This Row],[Store ID]]), 'Stores Details'!B3351:B3370, 'Stores Details'!G3351:G3370, "") = "Inactive", "Yes", "No")</f>
        <v>No</v>
      </c>
      <c r="D3349" s="14" t="s">
        <v>71</v>
      </c>
      <c r="E3349" s="51">
        <v>45014</v>
      </c>
      <c r="F3349" s="14">
        <v>31</v>
      </c>
      <c r="G3349" s="17">
        <v>8037.369999999999</v>
      </c>
      <c r="H3349" s="27">
        <v>5253.57</v>
      </c>
      <c r="I3349">
        <f>YEAR(Table1[[#This Row],[Date]])</f>
        <v>2023</v>
      </c>
      <c r="J3349" t="str">
        <f>"Q" &amp; ROUNDUP(MONTH(Table1[[#This Row],[Date]])/3, 0) &amp; "'" &amp; RIGHT(YEAR(Table1[[#This Row],[Date]]), 2)</f>
        <v>Q1'23</v>
      </c>
      <c r="K3349" t="str">
        <f>VLOOKUP(Table1[[#This Row],[Store ID]],Table3[[Store ID]:[City]],4,FALSE)</f>
        <v>Atlanta</v>
      </c>
      <c r="L3349" t="str">
        <f>VLOOKUP(Table1[[#This Row],[Product Code]],Table4[[Product Code]:[Brand]],5,FALSE)</f>
        <v>HP</v>
      </c>
      <c r="M3349" t="str">
        <f>VLOOKUP(Table1[[#This Row],[Product Code]],Table4[[Product Code]:[Product Category]],3,FALSE)</f>
        <v>Smart Gadgets</v>
      </c>
      <c r="N3349" t="str">
        <f>_xlfn.XLOOKUP(Table1[[#This Row],[Product Code]],Table4[Product Code],Table4[Subcategory])</f>
        <v>Smart Speakers</v>
      </c>
    </row>
    <row r="3350" spans="2:14" x14ac:dyDescent="0.3">
      <c r="B3350" s="26" t="s">
        <v>25</v>
      </c>
      <c r="C3350" s="26" t="str">
        <f>IF(_xlfn.XLOOKUP(TRIM(Table1[[#This Row],[Store ID]]), 'Stores Details'!B3352:B3371, 'Stores Details'!G3352:G3371, "") = "Inactive", "Yes", "No")</f>
        <v>No</v>
      </c>
      <c r="D3350" s="14" t="s">
        <v>43</v>
      </c>
      <c r="E3350" s="51">
        <v>45414</v>
      </c>
      <c r="F3350" s="14">
        <v>9</v>
      </c>
      <c r="G3350" s="17">
        <v>11979.63</v>
      </c>
      <c r="H3350" s="27">
        <v>7358.58</v>
      </c>
      <c r="I3350">
        <f>YEAR(Table1[[#This Row],[Date]])</f>
        <v>2024</v>
      </c>
      <c r="J3350" t="str">
        <f>"Q" &amp; ROUNDUP(MONTH(Table1[[#This Row],[Date]])/3, 0) &amp; "'" &amp; RIGHT(YEAR(Table1[[#This Row],[Date]]), 2)</f>
        <v>Q2'24</v>
      </c>
      <c r="K3350" t="str">
        <f>VLOOKUP(Table1[[#This Row],[Store ID]],Table3[[Store ID]:[City]],4,FALSE)</f>
        <v>Dallas</v>
      </c>
      <c r="L3350" t="str">
        <f>VLOOKUP(Table1[[#This Row],[Product Code]],Table4[[Product Code]:[Brand]],5,FALSE)</f>
        <v>Apple</v>
      </c>
      <c r="M3350" t="str">
        <f>VLOOKUP(Table1[[#This Row],[Product Code]],Table4[[Product Code]:[Product Category]],3,FALSE)</f>
        <v>Smart Gadgets</v>
      </c>
      <c r="N3350" t="str">
        <f>_xlfn.XLOOKUP(Table1[[#This Row],[Product Code]],Table4[Product Code],Table4[Subcategory])</f>
        <v>Smartwatches</v>
      </c>
    </row>
    <row r="3351" spans="2:14" x14ac:dyDescent="0.3">
      <c r="B3351" s="26" t="s">
        <v>17</v>
      </c>
      <c r="C3351" s="26" t="str">
        <f>IF(_xlfn.XLOOKUP(TRIM(Table1[[#This Row],[Store ID]]), 'Stores Details'!B3353:B3372, 'Stores Details'!G3353:G3372, "") = "Inactive", "Yes", "No")</f>
        <v>No</v>
      </c>
      <c r="D3351" s="14" t="s">
        <v>54</v>
      </c>
      <c r="E3351" s="51">
        <v>45602</v>
      </c>
      <c r="F3351" s="14">
        <v>26</v>
      </c>
      <c r="G3351" s="17">
        <v>36478.26</v>
      </c>
      <c r="H3351" s="27">
        <v>23154.3</v>
      </c>
      <c r="I3351">
        <f>YEAR(Table1[[#This Row],[Date]])</f>
        <v>2024</v>
      </c>
      <c r="J3351" t="str">
        <f>"Q" &amp; ROUNDUP(MONTH(Table1[[#This Row],[Date]])/3, 0) &amp; "'" &amp; RIGHT(YEAR(Table1[[#This Row],[Date]]), 2)</f>
        <v>Q4'24</v>
      </c>
      <c r="K3351" t="str">
        <f>VLOOKUP(Table1[[#This Row],[Store ID]],Table3[[Store ID]:[City]],4,FALSE)</f>
        <v>Richmond</v>
      </c>
      <c r="L3351" t="str">
        <f>VLOOKUP(Table1[[#This Row],[Product Code]],Table4[[Product Code]:[Brand]],5,FALSE)</f>
        <v>Apple</v>
      </c>
      <c r="M3351" t="str">
        <f>VLOOKUP(Table1[[#This Row],[Product Code]],Table4[[Product Code]:[Product Category]],3,FALSE)</f>
        <v>Gaming Consoles</v>
      </c>
      <c r="N3351" t="str">
        <f>_xlfn.XLOOKUP(Table1[[#This Row],[Product Code]],Table4[Product Code],Table4[Subcategory])</f>
        <v>Game Consoles</v>
      </c>
    </row>
    <row r="3352" spans="2:14" x14ac:dyDescent="0.3">
      <c r="B3352" s="26" t="s">
        <v>17</v>
      </c>
      <c r="C3352" s="26" t="str">
        <f>IF(_xlfn.XLOOKUP(TRIM(Table1[[#This Row],[Store ID]]), 'Stores Details'!B3354:B3373, 'Stores Details'!G3354:G3373, "") = "Inactive", "Yes", "No")</f>
        <v>No</v>
      </c>
      <c r="D3352" s="14" t="s">
        <v>41</v>
      </c>
      <c r="E3352" s="51">
        <v>45453</v>
      </c>
      <c r="F3352" s="14">
        <v>19</v>
      </c>
      <c r="G3352" s="17">
        <v>9133.2999999999993</v>
      </c>
      <c r="H3352" s="27">
        <v>5736.86</v>
      </c>
      <c r="I3352">
        <f>YEAR(Table1[[#This Row],[Date]])</f>
        <v>2024</v>
      </c>
      <c r="J3352" t="str">
        <f>"Q" &amp; ROUNDUP(MONTH(Table1[[#This Row],[Date]])/3, 0) &amp; "'" &amp; RIGHT(YEAR(Table1[[#This Row],[Date]]), 2)</f>
        <v>Q2'24</v>
      </c>
      <c r="K3352" t="str">
        <f>VLOOKUP(Table1[[#This Row],[Store ID]],Table3[[Store ID]:[City]],4,FALSE)</f>
        <v>Richmond</v>
      </c>
      <c r="L3352" t="str">
        <f>VLOOKUP(Table1[[#This Row],[Product Code]],Table4[[Product Code]:[Brand]],5,FALSE)</f>
        <v>VoltEdge</v>
      </c>
      <c r="M3352" t="str">
        <f>VLOOKUP(Table1[[#This Row],[Product Code]],Table4[[Product Code]:[Product Category]],3,FALSE)</f>
        <v>Laptops</v>
      </c>
      <c r="N3352" t="str">
        <f>_xlfn.XLOOKUP(Table1[[#This Row],[Product Code]],Table4[Product Code],Table4[Subcategory])</f>
        <v>Gaming Laptops</v>
      </c>
    </row>
    <row r="3353" spans="2:14" x14ac:dyDescent="0.3">
      <c r="B3353" s="26" t="s">
        <v>14</v>
      </c>
      <c r="C3353" s="26" t="str">
        <f>IF(_xlfn.XLOOKUP(TRIM(Table1[[#This Row],[Store ID]]), 'Stores Details'!B3355:B3374, 'Stores Details'!G3355:G3374, "") = "Inactive", "Yes", "No")</f>
        <v>No</v>
      </c>
      <c r="D3353" s="14" t="s">
        <v>44</v>
      </c>
      <c r="E3353" s="51">
        <v>45341</v>
      </c>
      <c r="F3353" s="14">
        <v>24</v>
      </c>
      <c r="G3353" s="17">
        <v>22729.199999999997</v>
      </c>
      <c r="H3353" s="27">
        <v>16017.119999999999</v>
      </c>
      <c r="I3353">
        <f>YEAR(Table1[[#This Row],[Date]])</f>
        <v>2024</v>
      </c>
      <c r="J3353" t="str">
        <f>"Q" &amp; ROUNDUP(MONTH(Table1[[#This Row],[Date]])/3, 0) &amp; "'" &amp; RIGHT(YEAR(Table1[[#This Row],[Date]]), 2)</f>
        <v>Q1'24</v>
      </c>
      <c r="K3353" t="str">
        <f>VLOOKUP(Table1[[#This Row],[Store ID]],Table3[[Store ID]:[City]],4,FALSE)</f>
        <v>Los Angeles</v>
      </c>
      <c r="L3353" t="str">
        <f>VLOOKUP(Table1[[#This Row],[Product Code]],Table4[[Product Code]:[Brand]],5,FALSE)</f>
        <v>Bose</v>
      </c>
      <c r="M3353" t="str">
        <f>VLOOKUP(Table1[[#This Row],[Product Code]],Table4[[Product Code]:[Product Category]],3,FALSE)</f>
        <v>Accessories</v>
      </c>
      <c r="N3353" t="str">
        <f>_xlfn.XLOOKUP(Table1[[#This Row],[Product Code]],Table4[Product Code],Table4[Subcategory])</f>
        <v>Keyboards</v>
      </c>
    </row>
    <row r="3354" spans="2:14" x14ac:dyDescent="0.3">
      <c r="B3354" s="26" t="s">
        <v>14</v>
      </c>
      <c r="C3354" s="26" t="str">
        <f>IF(_xlfn.XLOOKUP(TRIM(Table1[[#This Row],[Store ID]]), 'Stores Details'!B3356:B3375, 'Stores Details'!G3356:G3375, "") = "Inactive", "Yes", "No")</f>
        <v>No</v>
      </c>
      <c r="D3354" s="14" t="s">
        <v>50</v>
      </c>
      <c r="E3354" s="51">
        <v>45423</v>
      </c>
      <c r="F3354" s="14">
        <v>6</v>
      </c>
      <c r="G3354" s="17">
        <v>7187.52</v>
      </c>
      <c r="H3354" s="27">
        <v>5295.2999999999993</v>
      </c>
      <c r="I3354">
        <f>YEAR(Table1[[#This Row],[Date]])</f>
        <v>2024</v>
      </c>
      <c r="J3354" t="str">
        <f>"Q" &amp; ROUNDUP(MONTH(Table1[[#This Row],[Date]])/3, 0) &amp; "'" &amp; RIGHT(YEAR(Table1[[#This Row],[Date]]), 2)</f>
        <v>Q2'24</v>
      </c>
      <c r="K3354" t="str">
        <f>VLOOKUP(Table1[[#This Row],[Store ID]],Table3[[Store ID]:[City]],4,FALSE)</f>
        <v>Los Angeles</v>
      </c>
      <c r="L3354" t="str">
        <f>VLOOKUP(Table1[[#This Row],[Product Code]],Table4[[Product Code]:[Brand]],5,FALSE)</f>
        <v>VoltEdge</v>
      </c>
      <c r="M3354" t="str">
        <f>VLOOKUP(Table1[[#This Row],[Product Code]],Table4[[Product Code]:[Product Category]],3,FALSE)</f>
        <v>Smart Gadgets</v>
      </c>
      <c r="N3354" t="str">
        <f>_xlfn.XLOOKUP(Table1[[#This Row],[Product Code]],Table4[Product Code],Table4[Subcategory])</f>
        <v>Fitness Bands</v>
      </c>
    </row>
    <row r="3355" spans="2:14" x14ac:dyDescent="0.3">
      <c r="B3355" s="26" t="s">
        <v>14</v>
      </c>
      <c r="C3355" s="26" t="str">
        <f>IF(_xlfn.XLOOKUP(TRIM(Table1[[#This Row],[Store ID]]), 'Stores Details'!B3357:B3376, 'Stores Details'!G3357:G3376, "") = "Inactive", "Yes", "No")</f>
        <v>No</v>
      </c>
      <c r="D3355" s="14" t="s">
        <v>56</v>
      </c>
      <c r="E3355" s="51">
        <v>45224</v>
      </c>
      <c r="F3355" s="14">
        <v>36</v>
      </c>
      <c r="G3355" s="17">
        <v>13772.88</v>
      </c>
      <c r="H3355" s="27">
        <v>10883.88</v>
      </c>
      <c r="I3355">
        <f>YEAR(Table1[[#This Row],[Date]])</f>
        <v>2023</v>
      </c>
      <c r="J3355" t="str">
        <f>"Q" &amp; ROUNDUP(MONTH(Table1[[#This Row],[Date]])/3, 0) &amp; "'" &amp; RIGHT(YEAR(Table1[[#This Row],[Date]]), 2)</f>
        <v>Q4'23</v>
      </c>
      <c r="K3355" t="str">
        <f>VLOOKUP(Table1[[#This Row],[Store ID]],Table3[[Store ID]:[City]],4,FALSE)</f>
        <v>Los Angeles</v>
      </c>
      <c r="L3355" t="str">
        <f>VLOOKUP(Table1[[#This Row],[Product Code]],Table4[[Product Code]:[Brand]],5,FALSE)</f>
        <v>Samsung</v>
      </c>
      <c r="M3355" t="str">
        <f>VLOOKUP(Table1[[#This Row],[Product Code]],Table4[[Product Code]:[Product Category]],3,FALSE)</f>
        <v>Gaming Consoles</v>
      </c>
      <c r="N3355" t="str">
        <f>_xlfn.XLOOKUP(Table1[[#This Row],[Product Code]],Table4[Product Code],Table4[Subcategory])</f>
        <v>VR Headsets</v>
      </c>
    </row>
    <row r="3356" spans="2:14" x14ac:dyDescent="0.3">
      <c r="B3356" s="26" t="s">
        <v>14</v>
      </c>
      <c r="C3356" s="26" t="str">
        <f>IF(_xlfn.XLOOKUP(TRIM(Table1[[#This Row],[Store ID]]), 'Stores Details'!B3358:B3377, 'Stores Details'!G3358:G3377, "") = "Inactive", "Yes", "No")</f>
        <v>No</v>
      </c>
      <c r="D3356" s="14" t="s">
        <v>72</v>
      </c>
      <c r="E3356" s="51">
        <v>45439</v>
      </c>
      <c r="F3356" s="14">
        <v>13</v>
      </c>
      <c r="G3356" s="17">
        <v>6974.24</v>
      </c>
      <c r="H3356" s="27">
        <v>5083.3899999999994</v>
      </c>
      <c r="I3356">
        <f>YEAR(Table1[[#This Row],[Date]])</f>
        <v>2024</v>
      </c>
      <c r="J3356" t="str">
        <f>"Q" &amp; ROUNDUP(MONTH(Table1[[#This Row],[Date]])/3, 0) &amp; "'" &amp; RIGHT(YEAR(Table1[[#This Row],[Date]]), 2)</f>
        <v>Q2'24</v>
      </c>
      <c r="K3356" t="str">
        <f>VLOOKUP(Table1[[#This Row],[Store ID]],Table3[[Store ID]:[City]],4,FALSE)</f>
        <v>Los Angeles</v>
      </c>
      <c r="L3356" t="str">
        <f>VLOOKUP(Table1[[#This Row],[Product Code]],Table4[[Product Code]:[Brand]],5,FALSE)</f>
        <v>VoltEdge</v>
      </c>
      <c r="M3356" t="str">
        <f>VLOOKUP(Table1[[#This Row],[Product Code]],Table4[[Product Code]:[Product Category]],3,FALSE)</f>
        <v>Gaming Consoles</v>
      </c>
      <c r="N3356" t="str">
        <f>_xlfn.XLOOKUP(Table1[[#This Row],[Product Code]],Table4[Product Code],Table4[Subcategory])</f>
        <v>Game Consoles</v>
      </c>
    </row>
    <row r="3357" spans="2:14" x14ac:dyDescent="0.3">
      <c r="B3357" s="26" t="s">
        <v>21</v>
      </c>
      <c r="C3357" s="26" t="str">
        <f>IF(_xlfn.XLOOKUP(TRIM(Table1[[#This Row],[Store ID]]), 'Stores Details'!B3359:B3378, 'Stores Details'!G3359:G3378, "") = "Inactive", "Yes", "No")</f>
        <v>No</v>
      </c>
      <c r="D3357" s="14" t="s">
        <v>55</v>
      </c>
      <c r="E3357" s="51">
        <v>45165</v>
      </c>
      <c r="F3357" s="14">
        <v>5</v>
      </c>
      <c r="G3357" s="17">
        <v>5268.4500000000007</v>
      </c>
      <c r="H3357" s="27">
        <v>3262.8500000000004</v>
      </c>
      <c r="I3357">
        <f>YEAR(Table1[[#This Row],[Date]])</f>
        <v>2023</v>
      </c>
      <c r="J3357" t="str">
        <f>"Q" &amp; ROUNDUP(MONTH(Table1[[#This Row],[Date]])/3, 0) &amp; "'" &amp; RIGHT(YEAR(Table1[[#This Row],[Date]]), 2)</f>
        <v>Q3'23</v>
      </c>
      <c r="K3357" t="str">
        <f>VLOOKUP(Table1[[#This Row],[Store ID]],Table3[[Store ID]:[City]],4,FALSE)</f>
        <v>Raleigh</v>
      </c>
      <c r="L3357" t="str">
        <f>VLOOKUP(Table1[[#This Row],[Product Code]],Table4[[Product Code]:[Brand]],5,FALSE)</f>
        <v>Sony</v>
      </c>
      <c r="M3357" t="str">
        <f>VLOOKUP(Table1[[#This Row],[Product Code]],Table4[[Product Code]:[Product Category]],3,FALSE)</f>
        <v>Smart Gadgets</v>
      </c>
      <c r="N3357" t="str">
        <f>_xlfn.XLOOKUP(Table1[[#This Row],[Product Code]],Table4[Product Code],Table4[Subcategory])</f>
        <v>Fitness Bands</v>
      </c>
    </row>
    <row r="3358" spans="2:14" x14ac:dyDescent="0.3">
      <c r="B3358" s="26" t="s">
        <v>25</v>
      </c>
      <c r="C3358" s="26" t="str">
        <f>IF(_xlfn.XLOOKUP(TRIM(Table1[[#This Row],[Store ID]]), 'Stores Details'!B3360:B3379, 'Stores Details'!G3360:G3379, "") = "Inactive", "Yes", "No")</f>
        <v>No</v>
      </c>
      <c r="D3358" s="14" t="s">
        <v>71</v>
      </c>
      <c r="E3358" s="51">
        <v>45039</v>
      </c>
      <c r="F3358" s="14">
        <v>18</v>
      </c>
      <c r="G3358" s="17">
        <v>4666.8599999999997</v>
      </c>
      <c r="H3358" s="27">
        <v>3050.46</v>
      </c>
      <c r="I3358">
        <f>YEAR(Table1[[#This Row],[Date]])</f>
        <v>2023</v>
      </c>
      <c r="J3358" t="str">
        <f>"Q" &amp; ROUNDUP(MONTH(Table1[[#This Row],[Date]])/3, 0) &amp; "'" &amp; RIGHT(YEAR(Table1[[#This Row],[Date]]), 2)</f>
        <v>Q2'23</v>
      </c>
      <c r="K3358" t="str">
        <f>VLOOKUP(Table1[[#This Row],[Store ID]],Table3[[Store ID]:[City]],4,FALSE)</f>
        <v>Dallas</v>
      </c>
      <c r="L3358" t="str">
        <f>VLOOKUP(Table1[[#This Row],[Product Code]],Table4[[Product Code]:[Brand]],5,FALSE)</f>
        <v>HP</v>
      </c>
      <c r="M3358" t="str">
        <f>VLOOKUP(Table1[[#This Row],[Product Code]],Table4[[Product Code]:[Product Category]],3,FALSE)</f>
        <v>Smart Gadgets</v>
      </c>
      <c r="N3358" t="str">
        <f>_xlfn.XLOOKUP(Table1[[#This Row],[Product Code]],Table4[Product Code],Table4[Subcategory])</f>
        <v>Smart Speakers</v>
      </c>
    </row>
    <row r="3359" spans="2:14" x14ac:dyDescent="0.3">
      <c r="B3359" s="26" t="s">
        <v>21</v>
      </c>
      <c r="C3359" s="26" t="str">
        <f>IF(_xlfn.XLOOKUP(TRIM(Table1[[#This Row],[Store ID]]), 'Stores Details'!B3361:B3380, 'Stores Details'!G3361:G3380, "") = "Inactive", "Yes", "No")</f>
        <v>No</v>
      </c>
      <c r="D3359" s="14" t="s">
        <v>73</v>
      </c>
      <c r="E3359" s="51">
        <v>44967</v>
      </c>
      <c r="F3359" s="14">
        <v>23</v>
      </c>
      <c r="G3359" s="17">
        <v>19990.68</v>
      </c>
      <c r="H3359" s="27">
        <v>15008.189999999999</v>
      </c>
      <c r="I3359">
        <f>YEAR(Table1[[#This Row],[Date]])</f>
        <v>2023</v>
      </c>
      <c r="J3359" t="str">
        <f>"Q" &amp; ROUNDUP(MONTH(Table1[[#This Row],[Date]])/3, 0) &amp; "'" &amp; RIGHT(YEAR(Table1[[#This Row],[Date]]), 2)</f>
        <v>Q1'23</v>
      </c>
      <c r="K3359" t="str">
        <f>VLOOKUP(Table1[[#This Row],[Store ID]],Table3[[Store ID]:[City]],4,FALSE)</f>
        <v>Raleigh</v>
      </c>
      <c r="L3359" t="str">
        <f>VLOOKUP(Table1[[#This Row],[Product Code]],Table4[[Product Code]:[Brand]],5,FALSE)</f>
        <v>ASUS</v>
      </c>
      <c r="M3359" t="str">
        <f>VLOOKUP(Table1[[#This Row],[Product Code]],Table4[[Product Code]:[Product Category]],3,FALSE)</f>
        <v>Gaming Consoles</v>
      </c>
      <c r="N3359" t="str">
        <f>_xlfn.XLOOKUP(Table1[[#This Row],[Product Code]],Table4[Product Code],Table4[Subcategory])</f>
        <v>VR Headsets</v>
      </c>
    </row>
    <row r="3360" spans="2:14" x14ac:dyDescent="0.3">
      <c r="B3360" s="26" t="s">
        <v>28</v>
      </c>
      <c r="C3360" s="26" t="str">
        <f>IF(_xlfn.XLOOKUP(TRIM(Table1[[#This Row],[Store ID]]), 'Stores Details'!B3362:B3381, 'Stores Details'!G3362:G3381, "") = "Inactive", "Yes", "No")</f>
        <v>No</v>
      </c>
      <c r="D3360" s="14" t="s">
        <v>31</v>
      </c>
      <c r="E3360" s="51">
        <v>45414</v>
      </c>
      <c r="F3360" s="14">
        <v>3</v>
      </c>
      <c r="G3360" s="17">
        <v>1821.69</v>
      </c>
      <c r="H3360" s="27">
        <v>1117.02</v>
      </c>
      <c r="I3360">
        <f>YEAR(Table1[[#This Row],[Date]])</f>
        <v>2024</v>
      </c>
      <c r="J3360" t="str">
        <f>"Q" &amp; ROUNDUP(MONTH(Table1[[#This Row],[Date]])/3, 0) &amp; "'" &amp; RIGHT(YEAR(Table1[[#This Row],[Date]]), 2)</f>
        <v>Q2'24</v>
      </c>
      <c r="K3360" t="str">
        <f>VLOOKUP(Table1[[#This Row],[Store ID]],Table3[[Store ID]:[City]],4,FALSE)</f>
        <v>Portland</v>
      </c>
      <c r="L3360" t="str">
        <f>VLOOKUP(Table1[[#This Row],[Product Code]],Table4[[Product Code]:[Brand]],5,FALSE)</f>
        <v>VoltEdge</v>
      </c>
      <c r="M3360" t="str">
        <f>VLOOKUP(Table1[[#This Row],[Product Code]],Table4[[Product Code]:[Product Category]],3,FALSE)</f>
        <v>Laptops</v>
      </c>
      <c r="N3360" t="str">
        <f>_xlfn.XLOOKUP(Table1[[#This Row],[Product Code]],Table4[Product Code],Table4[Subcategory])</f>
        <v>Ultrabooks</v>
      </c>
    </row>
    <row r="3361" spans="2:14" x14ac:dyDescent="0.3">
      <c r="B3361" s="26" t="s">
        <v>14</v>
      </c>
      <c r="C3361" s="26" t="str">
        <f>IF(_xlfn.XLOOKUP(TRIM(Table1[[#This Row],[Store ID]]), 'Stores Details'!B3363:B3382, 'Stores Details'!G3363:G3382, "") = "Inactive", "Yes", "No")</f>
        <v>No</v>
      </c>
      <c r="D3361" s="14" t="s">
        <v>39</v>
      </c>
      <c r="E3361" s="51">
        <v>45548</v>
      </c>
      <c r="F3361" s="14">
        <v>9</v>
      </c>
      <c r="G3361" s="17">
        <v>3813.03</v>
      </c>
      <c r="H3361" s="27">
        <v>2484.9</v>
      </c>
      <c r="I3361">
        <f>YEAR(Table1[[#This Row],[Date]])</f>
        <v>2024</v>
      </c>
      <c r="J3361" t="str">
        <f>"Q" &amp; ROUNDUP(MONTH(Table1[[#This Row],[Date]])/3, 0) &amp; "'" &amp; RIGHT(YEAR(Table1[[#This Row],[Date]]), 2)</f>
        <v>Q3'24</v>
      </c>
      <c r="K3361" t="str">
        <f>VLOOKUP(Table1[[#This Row],[Store ID]],Table3[[Store ID]:[City]],4,FALSE)</f>
        <v>Los Angeles</v>
      </c>
      <c r="L3361" t="str">
        <f>VLOOKUP(Table1[[#This Row],[Product Code]],Table4[[Product Code]:[Brand]],5,FALSE)</f>
        <v>Apple</v>
      </c>
      <c r="M3361" t="str">
        <f>VLOOKUP(Table1[[#This Row],[Product Code]],Table4[[Product Code]:[Product Category]],3,FALSE)</f>
        <v>Laptops</v>
      </c>
      <c r="N3361" t="str">
        <f>_xlfn.XLOOKUP(Table1[[#This Row],[Product Code]],Table4[Product Code],Table4[Subcategory])</f>
        <v>Ultrabooks</v>
      </c>
    </row>
    <row r="3362" spans="2:14" x14ac:dyDescent="0.3">
      <c r="B3362" s="26" t="s">
        <v>17</v>
      </c>
      <c r="C3362" s="26" t="str">
        <f>IF(_xlfn.XLOOKUP(TRIM(Table1[[#This Row],[Store ID]]), 'Stores Details'!B3364:B3383, 'Stores Details'!G3364:G3383, "") = "Inactive", "Yes", "No")</f>
        <v>No</v>
      </c>
      <c r="D3362" s="14" t="s">
        <v>55</v>
      </c>
      <c r="E3362" s="51">
        <v>45412</v>
      </c>
      <c r="F3362" s="14">
        <v>2</v>
      </c>
      <c r="G3362" s="17">
        <v>2107.38</v>
      </c>
      <c r="H3362" s="27">
        <v>1305.1400000000001</v>
      </c>
      <c r="I3362">
        <f>YEAR(Table1[[#This Row],[Date]])</f>
        <v>2024</v>
      </c>
      <c r="J3362" t="str">
        <f>"Q" &amp; ROUNDUP(MONTH(Table1[[#This Row],[Date]])/3, 0) &amp; "'" &amp; RIGHT(YEAR(Table1[[#This Row],[Date]]), 2)</f>
        <v>Q2'24</v>
      </c>
      <c r="K3362" t="str">
        <f>VLOOKUP(Table1[[#This Row],[Store ID]],Table3[[Store ID]:[City]],4,FALSE)</f>
        <v>Richmond</v>
      </c>
      <c r="L3362" t="str">
        <f>VLOOKUP(Table1[[#This Row],[Product Code]],Table4[[Product Code]:[Brand]],5,FALSE)</f>
        <v>Sony</v>
      </c>
      <c r="M3362" t="str">
        <f>VLOOKUP(Table1[[#This Row],[Product Code]],Table4[[Product Code]:[Product Category]],3,FALSE)</f>
        <v>Smart Gadgets</v>
      </c>
      <c r="N3362" t="str">
        <f>_xlfn.XLOOKUP(Table1[[#This Row],[Product Code]],Table4[Product Code],Table4[Subcategory])</f>
        <v>Fitness Bands</v>
      </c>
    </row>
    <row r="3363" spans="2:14" x14ac:dyDescent="0.3">
      <c r="B3363" s="26" t="s">
        <v>18</v>
      </c>
      <c r="C3363" s="26" t="str">
        <f>IF(_xlfn.XLOOKUP(TRIM(Table1[[#This Row],[Store ID]]), 'Stores Details'!B3365:B3384, 'Stores Details'!G3365:G3384, "") = "Inactive", "Yes", "No")</f>
        <v>No</v>
      </c>
      <c r="D3363" s="14" t="s">
        <v>64</v>
      </c>
      <c r="E3363" s="51">
        <v>44969</v>
      </c>
      <c r="F3363" s="14">
        <v>22</v>
      </c>
      <c r="G3363" s="17">
        <v>7505.7400000000007</v>
      </c>
      <c r="H3363" s="27">
        <v>4476.34</v>
      </c>
      <c r="I3363">
        <f>YEAR(Table1[[#This Row],[Date]])</f>
        <v>2023</v>
      </c>
      <c r="J3363" t="str">
        <f>"Q" &amp; ROUNDUP(MONTH(Table1[[#This Row],[Date]])/3, 0) &amp; "'" &amp; RIGHT(YEAR(Table1[[#This Row],[Date]]), 2)</f>
        <v>Q1'23</v>
      </c>
      <c r="K3363" t="str">
        <f>VLOOKUP(Table1[[#This Row],[Store ID]],Table3[[Store ID]:[City]],4,FALSE)</f>
        <v>Minneapolis</v>
      </c>
      <c r="L3363" t="str">
        <f>VLOOKUP(Table1[[#This Row],[Product Code]],Table4[[Product Code]:[Brand]],5,FALSE)</f>
        <v>VoltEdge</v>
      </c>
      <c r="M3363" t="str">
        <f>VLOOKUP(Table1[[#This Row],[Product Code]],Table4[[Product Code]:[Product Category]],3,FALSE)</f>
        <v>Accessories</v>
      </c>
      <c r="N3363" t="str">
        <f>_xlfn.XLOOKUP(Table1[[#This Row],[Product Code]],Table4[Product Code],Table4[Subcategory])</f>
        <v>Keyboards</v>
      </c>
    </row>
    <row r="3364" spans="2:14" x14ac:dyDescent="0.3">
      <c r="B3364" s="26" t="s">
        <v>18</v>
      </c>
      <c r="C3364" s="26" t="str">
        <f>IF(_xlfn.XLOOKUP(TRIM(Table1[[#This Row],[Store ID]]), 'Stores Details'!B3366:B3385, 'Stores Details'!G3366:G3385, "") = "Inactive", "Yes", "No")</f>
        <v>No</v>
      </c>
      <c r="D3364" s="14" t="s">
        <v>37</v>
      </c>
      <c r="E3364" s="51">
        <v>45443</v>
      </c>
      <c r="F3364" s="14">
        <v>12</v>
      </c>
      <c r="G3364" s="17">
        <v>17657.52</v>
      </c>
      <c r="H3364" s="27">
        <v>11947.8</v>
      </c>
      <c r="I3364">
        <f>YEAR(Table1[[#This Row],[Date]])</f>
        <v>2024</v>
      </c>
      <c r="J3364" t="str">
        <f>"Q" &amp; ROUNDUP(MONTH(Table1[[#This Row],[Date]])/3, 0) &amp; "'" &amp; RIGHT(YEAR(Table1[[#This Row],[Date]]), 2)</f>
        <v>Q2'24</v>
      </c>
      <c r="K3364" t="str">
        <f>VLOOKUP(Table1[[#This Row],[Store ID]],Table3[[Store ID]:[City]],4,FALSE)</f>
        <v>Minneapolis</v>
      </c>
      <c r="L3364" t="str">
        <f>VLOOKUP(Table1[[#This Row],[Product Code]],Table4[[Product Code]:[Brand]],5,FALSE)</f>
        <v>VoltEdge</v>
      </c>
      <c r="M3364" t="str">
        <f>VLOOKUP(Table1[[#This Row],[Product Code]],Table4[[Product Code]:[Product Category]],3,FALSE)</f>
        <v>Smart Gadgets</v>
      </c>
      <c r="N3364" t="str">
        <f>_xlfn.XLOOKUP(Table1[[#This Row],[Product Code]],Table4[Product Code],Table4[Subcategory])</f>
        <v>Fitness Bands</v>
      </c>
    </row>
    <row r="3365" spans="2:14" x14ac:dyDescent="0.3">
      <c r="B3365" s="26" t="s">
        <v>27</v>
      </c>
      <c r="C3365" s="26" t="str">
        <f>IF(_xlfn.XLOOKUP(TRIM(Table1[[#This Row],[Store ID]]), 'Stores Details'!B3367:B3386, 'Stores Details'!G3367:G3386, "") = "Inactive", "Yes", "No")</f>
        <v>No</v>
      </c>
      <c r="D3365" s="14" t="s">
        <v>44</v>
      </c>
      <c r="E3365" s="51">
        <v>45330</v>
      </c>
      <c r="F3365" s="14">
        <v>16</v>
      </c>
      <c r="G3365" s="17">
        <v>15152.8</v>
      </c>
      <c r="H3365" s="27">
        <v>10678.08</v>
      </c>
      <c r="I3365">
        <f>YEAR(Table1[[#This Row],[Date]])</f>
        <v>2024</v>
      </c>
      <c r="J3365" t="str">
        <f>"Q" &amp; ROUNDUP(MONTH(Table1[[#This Row],[Date]])/3, 0) &amp; "'" &amp; RIGHT(YEAR(Table1[[#This Row],[Date]]), 2)</f>
        <v>Q1'24</v>
      </c>
      <c r="K3365" t="str">
        <f>VLOOKUP(Table1[[#This Row],[Store ID]],Table3[[Store ID]:[City]],4,FALSE)</f>
        <v>New York</v>
      </c>
      <c r="L3365" t="str">
        <f>VLOOKUP(Table1[[#This Row],[Product Code]],Table4[[Product Code]:[Brand]],5,FALSE)</f>
        <v>Bose</v>
      </c>
      <c r="M3365" t="str">
        <f>VLOOKUP(Table1[[#This Row],[Product Code]],Table4[[Product Code]:[Product Category]],3,FALSE)</f>
        <v>Accessories</v>
      </c>
      <c r="N3365" t="str">
        <f>_xlfn.XLOOKUP(Table1[[#This Row],[Product Code]],Table4[Product Code],Table4[Subcategory])</f>
        <v>Keyboards</v>
      </c>
    </row>
    <row r="3366" spans="2:14" x14ac:dyDescent="0.3">
      <c r="B3366" s="26" t="s">
        <v>16</v>
      </c>
      <c r="C3366" s="26" t="str">
        <f>IF(_xlfn.XLOOKUP(TRIM(Table1[[#This Row],[Store ID]]), 'Stores Details'!B3368:B3387, 'Stores Details'!G3368:G3387, "") = "Inactive", "Yes", "No")</f>
        <v>No</v>
      </c>
      <c r="D3366" s="14" t="s">
        <v>68</v>
      </c>
      <c r="E3366" s="51">
        <v>45129</v>
      </c>
      <c r="F3366" s="14">
        <v>21</v>
      </c>
      <c r="G3366" s="17">
        <v>21921.480000000003</v>
      </c>
      <c r="H3366" s="27">
        <v>13524.84</v>
      </c>
      <c r="I3366">
        <f>YEAR(Table1[[#This Row],[Date]])</f>
        <v>2023</v>
      </c>
      <c r="J3366" t="str">
        <f>"Q" &amp; ROUNDUP(MONTH(Table1[[#This Row],[Date]])/3, 0) &amp; "'" &amp; RIGHT(YEAR(Table1[[#This Row],[Date]]), 2)</f>
        <v>Q3'23</v>
      </c>
      <c r="K3366" t="str">
        <f>VLOOKUP(Table1[[#This Row],[Store ID]],Table3[[Store ID]:[City]],4,FALSE)</f>
        <v>Chicago</v>
      </c>
      <c r="L3366" t="str">
        <f>VLOOKUP(Table1[[#This Row],[Product Code]],Table4[[Product Code]:[Brand]],5,FALSE)</f>
        <v>Apple</v>
      </c>
      <c r="M3366" t="str">
        <f>VLOOKUP(Table1[[#This Row],[Product Code]],Table4[[Product Code]:[Product Category]],3,FALSE)</f>
        <v>Gaming Consoles</v>
      </c>
      <c r="N3366" t="str">
        <f>_xlfn.XLOOKUP(Table1[[#This Row],[Product Code]],Table4[Product Code],Table4[Subcategory])</f>
        <v>VR Headsets</v>
      </c>
    </row>
    <row r="3367" spans="2:14" x14ac:dyDescent="0.3">
      <c r="B3367" s="26" t="s">
        <v>26</v>
      </c>
      <c r="C3367" s="26" t="str">
        <f>IF(_xlfn.XLOOKUP(TRIM(Table1[[#This Row],[Store ID]]), 'Stores Details'!B3369:B3388, 'Stores Details'!G3369:G3388, "") = "Inactive", "Yes", "No")</f>
        <v>No</v>
      </c>
      <c r="D3367" s="14" t="s">
        <v>71</v>
      </c>
      <c r="E3367" s="51">
        <v>45069</v>
      </c>
      <c r="F3367" s="14">
        <v>16</v>
      </c>
      <c r="G3367" s="17">
        <v>4148.32</v>
      </c>
      <c r="H3367" s="27">
        <v>2711.52</v>
      </c>
      <c r="I3367">
        <f>YEAR(Table1[[#This Row],[Date]])</f>
        <v>2023</v>
      </c>
      <c r="J3367" t="str">
        <f>"Q" &amp; ROUNDUP(MONTH(Table1[[#This Row],[Date]])/3, 0) &amp; "'" &amp; RIGHT(YEAR(Table1[[#This Row],[Date]]), 2)</f>
        <v>Q2'23</v>
      </c>
      <c r="K3367" t="str">
        <f>VLOOKUP(Table1[[#This Row],[Store ID]],Table3[[Store ID]:[City]],4,FALSE)</f>
        <v>Philadelphia</v>
      </c>
      <c r="L3367" t="str">
        <f>VLOOKUP(Table1[[#This Row],[Product Code]],Table4[[Product Code]:[Brand]],5,FALSE)</f>
        <v>HP</v>
      </c>
      <c r="M3367" t="str">
        <f>VLOOKUP(Table1[[#This Row],[Product Code]],Table4[[Product Code]:[Product Category]],3,FALSE)</f>
        <v>Smart Gadgets</v>
      </c>
      <c r="N3367" t="str">
        <f>_xlfn.XLOOKUP(Table1[[#This Row],[Product Code]],Table4[Product Code],Table4[Subcategory])</f>
        <v>Smart Speakers</v>
      </c>
    </row>
    <row r="3368" spans="2:14" x14ac:dyDescent="0.3">
      <c r="B3368" s="26" t="s">
        <v>17</v>
      </c>
      <c r="C3368" s="26" t="str">
        <f>IF(_xlfn.XLOOKUP(TRIM(Table1[[#This Row],[Store ID]]), 'Stores Details'!B3370:B3389, 'Stores Details'!G3370:G3389, "") = "Inactive", "Yes", "No")</f>
        <v>No</v>
      </c>
      <c r="D3368" s="14" t="s">
        <v>15</v>
      </c>
      <c r="E3368" s="51">
        <v>45300</v>
      </c>
      <c r="F3368" s="14">
        <v>16</v>
      </c>
      <c r="G3368" s="17">
        <v>8998.56</v>
      </c>
      <c r="H3368" s="27">
        <v>6870.88</v>
      </c>
      <c r="I3368">
        <f>YEAR(Table1[[#This Row],[Date]])</f>
        <v>2024</v>
      </c>
      <c r="J3368" t="str">
        <f>"Q" &amp; ROUNDUP(MONTH(Table1[[#This Row],[Date]])/3, 0) &amp; "'" &amp; RIGHT(YEAR(Table1[[#This Row],[Date]]), 2)</f>
        <v>Q1'24</v>
      </c>
      <c r="K3368" t="str">
        <f>VLOOKUP(Table1[[#This Row],[Store ID]],Table3[[Store ID]:[City]],4,FALSE)</f>
        <v>Richmond</v>
      </c>
      <c r="L3368" t="str">
        <f>VLOOKUP(Table1[[#This Row],[Product Code]],Table4[[Product Code]:[Brand]],5,FALSE)</f>
        <v>Bose</v>
      </c>
      <c r="M3368" t="str">
        <f>VLOOKUP(Table1[[#This Row],[Product Code]],Table4[[Product Code]:[Product Category]],3,FALSE)</f>
        <v>Accessories</v>
      </c>
      <c r="N3368" t="str">
        <f>_xlfn.XLOOKUP(Table1[[#This Row],[Product Code]],Table4[Product Code],Table4[Subcategory])</f>
        <v>Mice</v>
      </c>
    </row>
    <row r="3369" spans="2:14" x14ac:dyDescent="0.3">
      <c r="B3369" s="26" t="s">
        <v>14</v>
      </c>
      <c r="C3369" s="26" t="str">
        <f>IF(_xlfn.XLOOKUP(TRIM(Table1[[#This Row],[Store ID]]), 'Stores Details'!B3371:B3390, 'Stores Details'!G3371:G3390, "") = "Inactive", "Yes", "No")</f>
        <v>No</v>
      </c>
      <c r="D3369" s="14" t="s">
        <v>43</v>
      </c>
      <c r="E3369" s="51">
        <v>45353</v>
      </c>
      <c r="F3369" s="14">
        <v>23</v>
      </c>
      <c r="G3369" s="17">
        <v>30614.609999999997</v>
      </c>
      <c r="H3369" s="27">
        <v>18805.259999999998</v>
      </c>
      <c r="I3369">
        <f>YEAR(Table1[[#This Row],[Date]])</f>
        <v>2024</v>
      </c>
      <c r="J3369" t="str">
        <f>"Q" &amp; ROUNDUP(MONTH(Table1[[#This Row],[Date]])/3, 0) &amp; "'" &amp; RIGHT(YEAR(Table1[[#This Row],[Date]]), 2)</f>
        <v>Q1'24</v>
      </c>
      <c r="K3369" t="str">
        <f>VLOOKUP(Table1[[#This Row],[Store ID]],Table3[[Store ID]:[City]],4,FALSE)</f>
        <v>Los Angeles</v>
      </c>
      <c r="L3369" t="str">
        <f>VLOOKUP(Table1[[#This Row],[Product Code]],Table4[[Product Code]:[Brand]],5,FALSE)</f>
        <v>Apple</v>
      </c>
      <c r="M3369" t="str">
        <f>VLOOKUP(Table1[[#This Row],[Product Code]],Table4[[Product Code]:[Product Category]],3,FALSE)</f>
        <v>Smart Gadgets</v>
      </c>
      <c r="N3369" t="str">
        <f>_xlfn.XLOOKUP(Table1[[#This Row],[Product Code]],Table4[Product Code],Table4[Subcategory])</f>
        <v>Smartwatches</v>
      </c>
    </row>
    <row r="3370" spans="2:14" x14ac:dyDescent="0.3">
      <c r="B3370" s="26" t="s">
        <v>21</v>
      </c>
      <c r="C3370" s="26" t="str">
        <f>IF(_xlfn.XLOOKUP(TRIM(Table1[[#This Row],[Store ID]]), 'Stores Details'!B3372:B3391, 'Stores Details'!G3372:G3391, "") = "Inactive", "Yes", "No")</f>
        <v>No</v>
      </c>
      <c r="D3370" s="14" t="s">
        <v>79</v>
      </c>
      <c r="E3370" s="51">
        <v>45183</v>
      </c>
      <c r="F3370" s="14">
        <v>7</v>
      </c>
      <c r="G3370" s="17">
        <v>6217.47</v>
      </c>
      <c r="H3370" s="27">
        <v>5057.1500000000005</v>
      </c>
      <c r="I3370">
        <f>YEAR(Table1[[#This Row],[Date]])</f>
        <v>2023</v>
      </c>
      <c r="J3370" t="str">
        <f>"Q" &amp; ROUNDUP(MONTH(Table1[[#This Row],[Date]])/3, 0) &amp; "'" &amp; RIGHT(YEAR(Table1[[#This Row],[Date]]), 2)</f>
        <v>Q3'23</v>
      </c>
      <c r="K3370" t="str">
        <f>VLOOKUP(Table1[[#This Row],[Store ID]],Table3[[Store ID]:[City]],4,FALSE)</f>
        <v>Raleigh</v>
      </c>
      <c r="L3370" t="str">
        <f>VLOOKUP(Table1[[#This Row],[Product Code]],Table4[[Product Code]:[Brand]],5,FALSE)</f>
        <v>Sony</v>
      </c>
      <c r="M3370" t="str">
        <f>VLOOKUP(Table1[[#This Row],[Product Code]],Table4[[Product Code]:[Product Category]],3,FALSE)</f>
        <v>Accessories</v>
      </c>
      <c r="N3370" t="str">
        <f>_xlfn.XLOOKUP(Table1[[#This Row],[Product Code]],Table4[Product Code],Table4[Subcategory])</f>
        <v>Keyboards</v>
      </c>
    </row>
    <row r="3371" spans="2:14" x14ac:dyDescent="0.3">
      <c r="B3371" s="26" t="s">
        <v>22</v>
      </c>
      <c r="C3371" s="26" t="str">
        <f>IF(_xlfn.XLOOKUP(TRIM(Table1[[#This Row],[Store ID]]), 'Stores Details'!B3373:B3392, 'Stores Details'!G3373:G3392, "") = "Inactive", "Yes", "No")</f>
        <v>No</v>
      </c>
      <c r="D3371" s="14" t="s">
        <v>37</v>
      </c>
      <c r="E3371" s="51">
        <v>45333</v>
      </c>
      <c r="F3371" s="14">
        <v>13</v>
      </c>
      <c r="G3371" s="17">
        <v>19128.98</v>
      </c>
      <c r="H3371" s="27">
        <v>12943.449999999999</v>
      </c>
      <c r="I3371">
        <f>YEAR(Table1[[#This Row],[Date]])</f>
        <v>2024</v>
      </c>
      <c r="J3371" t="str">
        <f>"Q" &amp; ROUNDUP(MONTH(Table1[[#This Row],[Date]])/3, 0) &amp; "'" &amp; RIGHT(YEAR(Table1[[#This Row],[Date]]), 2)</f>
        <v>Q1'24</v>
      </c>
      <c r="K3371" t="str">
        <f>VLOOKUP(Table1[[#This Row],[Store ID]],Table3[[Store ID]:[City]],4,FALSE)</f>
        <v>Detroit</v>
      </c>
      <c r="L3371" t="str">
        <f>VLOOKUP(Table1[[#This Row],[Product Code]],Table4[[Product Code]:[Brand]],5,FALSE)</f>
        <v>VoltEdge</v>
      </c>
      <c r="M3371" t="str">
        <f>VLOOKUP(Table1[[#This Row],[Product Code]],Table4[[Product Code]:[Product Category]],3,FALSE)</f>
        <v>Smart Gadgets</v>
      </c>
      <c r="N3371" t="str">
        <f>_xlfn.XLOOKUP(Table1[[#This Row],[Product Code]],Table4[Product Code],Table4[Subcategory])</f>
        <v>Fitness Bands</v>
      </c>
    </row>
    <row r="3372" spans="2:14" x14ac:dyDescent="0.3">
      <c r="B3372" s="26" t="s">
        <v>17</v>
      </c>
      <c r="C3372" s="26" t="str">
        <f>IF(_xlfn.XLOOKUP(TRIM(Table1[[#This Row],[Store ID]]), 'Stores Details'!B3374:B3393, 'Stores Details'!G3374:G3393, "") = "Inactive", "Yes", "No")</f>
        <v>No</v>
      </c>
      <c r="D3372" s="14" t="s">
        <v>78</v>
      </c>
      <c r="E3372" s="51">
        <v>45014</v>
      </c>
      <c r="F3372" s="14">
        <v>14</v>
      </c>
      <c r="G3372" s="17">
        <v>1878.1000000000001</v>
      </c>
      <c r="H3372" s="27">
        <v>1551.48</v>
      </c>
      <c r="I3372">
        <f>YEAR(Table1[[#This Row],[Date]])</f>
        <v>2023</v>
      </c>
      <c r="J3372" t="str">
        <f>"Q" &amp; ROUNDUP(MONTH(Table1[[#This Row],[Date]])/3, 0) &amp; "'" &amp; RIGHT(YEAR(Table1[[#This Row],[Date]]), 2)</f>
        <v>Q1'23</v>
      </c>
      <c r="K3372" t="str">
        <f>VLOOKUP(Table1[[#This Row],[Store ID]],Table3[[Store ID]:[City]],4,FALSE)</f>
        <v>Richmond</v>
      </c>
      <c r="L3372" t="str">
        <f>VLOOKUP(Table1[[#This Row],[Product Code]],Table4[[Product Code]:[Brand]],5,FALSE)</f>
        <v>VoltEdge</v>
      </c>
      <c r="M3372" t="str">
        <f>VLOOKUP(Table1[[#This Row],[Product Code]],Table4[[Product Code]:[Product Category]],3,FALSE)</f>
        <v>Accessories</v>
      </c>
      <c r="N3372" t="str">
        <f>_xlfn.XLOOKUP(Table1[[#This Row],[Product Code]],Table4[Product Code],Table4[Subcategory])</f>
        <v>Laptop Sleeves</v>
      </c>
    </row>
    <row r="3373" spans="2:14" x14ac:dyDescent="0.3">
      <c r="B3373" s="26" t="s">
        <v>30</v>
      </c>
      <c r="C3373" s="26" t="str">
        <f>IF(_xlfn.XLOOKUP(TRIM(Table1[[#This Row],[Store ID]]), 'Stores Details'!B3375:B3394, 'Stores Details'!G3375:G3394, "") = "Inactive", "Yes", "No")</f>
        <v>No</v>
      </c>
      <c r="D3373" s="14" t="s">
        <v>58</v>
      </c>
      <c r="E3373" s="51">
        <v>45396</v>
      </c>
      <c r="F3373" s="14">
        <v>12</v>
      </c>
      <c r="G3373" s="17">
        <v>10536.84</v>
      </c>
      <c r="H3373" s="27">
        <v>7259.64</v>
      </c>
      <c r="I3373">
        <f>YEAR(Table1[[#This Row],[Date]])</f>
        <v>2024</v>
      </c>
      <c r="J3373" t="str">
        <f>"Q" &amp; ROUNDUP(MONTH(Table1[[#This Row],[Date]])/3, 0) &amp; "'" &amp; RIGHT(YEAR(Table1[[#This Row],[Date]]), 2)</f>
        <v>Q2'24</v>
      </c>
      <c r="K3373" t="str">
        <f>VLOOKUP(Table1[[#This Row],[Store ID]],Table3[[Store ID]:[City]],4,FALSE)</f>
        <v>Nashville</v>
      </c>
      <c r="L3373" t="str">
        <f>VLOOKUP(Table1[[#This Row],[Product Code]],Table4[[Product Code]:[Brand]],5,FALSE)</f>
        <v>Sony</v>
      </c>
      <c r="M3373" t="str">
        <f>VLOOKUP(Table1[[#This Row],[Product Code]],Table4[[Product Code]:[Product Category]],3,FALSE)</f>
        <v>Accessories</v>
      </c>
      <c r="N3373" t="str">
        <f>_xlfn.XLOOKUP(Table1[[#This Row],[Product Code]],Table4[Product Code],Table4[Subcategory])</f>
        <v>Chargers</v>
      </c>
    </row>
    <row r="3374" spans="2:14" x14ac:dyDescent="0.3">
      <c r="B3374" s="26" t="s">
        <v>14</v>
      </c>
      <c r="C3374" s="26" t="str">
        <f>IF(_xlfn.XLOOKUP(TRIM(Table1[[#This Row],[Store ID]]), 'Stores Details'!B3376:B3395, 'Stores Details'!G3376:G3395, "") = "Inactive", "Yes", "No")</f>
        <v>No</v>
      </c>
      <c r="D3374" s="14" t="s">
        <v>72</v>
      </c>
      <c r="E3374" s="51">
        <v>45593</v>
      </c>
      <c r="F3374" s="14">
        <v>28</v>
      </c>
      <c r="G3374" s="17">
        <v>15021.44</v>
      </c>
      <c r="H3374" s="27">
        <v>10948.84</v>
      </c>
      <c r="I3374">
        <f>YEAR(Table1[[#This Row],[Date]])</f>
        <v>2024</v>
      </c>
      <c r="J3374" t="str">
        <f>"Q" &amp; ROUNDUP(MONTH(Table1[[#This Row],[Date]])/3, 0) &amp; "'" &amp; RIGHT(YEAR(Table1[[#This Row],[Date]]), 2)</f>
        <v>Q4'24</v>
      </c>
      <c r="K3374" t="str">
        <f>VLOOKUP(Table1[[#This Row],[Store ID]],Table3[[Store ID]:[City]],4,FALSE)</f>
        <v>Los Angeles</v>
      </c>
      <c r="L3374" t="str">
        <f>VLOOKUP(Table1[[#This Row],[Product Code]],Table4[[Product Code]:[Brand]],5,FALSE)</f>
        <v>VoltEdge</v>
      </c>
      <c r="M3374" t="str">
        <f>VLOOKUP(Table1[[#This Row],[Product Code]],Table4[[Product Code]:[Product Category]],3,FALSE)</f>
        <v>Gaming Consoles</v>
      </c>
      <c r="N3374" t="str">
        <f>_xlfn.XLOOKUP(Table1[[#This Row],[Product Code]],Table4[Product Code],Table4[Subcategory])</f>
        <v>Game Consoles</v>
      </c>
    </row>
    <row r="3375" spans="2:14" x14ac:dyDescent="0.3">
      <c r="B3375" s="26" t="s">
        <v>14</v>
      </c>
      <c r="C3375" s="26" t="str">
        <f>IF(_xlfn.XLOOKUP(TRIM(Table1[[#This Row],[Store ID]]), 'Stores Details'!B3377:B3396, 'Stores Details'!G3377:G3396, "") = "Inactive", "Yes", "No")</f>
        <v>No</v>
      </c>
      <c r="D3375" s="14" t="s">
        <v>73</v>
      </c>
      <c r="E3375" s="51">
        <v>45303</v>
      </c>
      <c r="F3375" s="14">
        <v>32</v>
      </c>
      <c r="G3375" s="17">
        <v>27813.119999999999</v>
      </c>
      <c r="H3375" s="27">
        <v>20880.96</v>
      </c>
      <c r="I3375">
        <f>YEAR(Table1[[#This Row],[Date]])</f>
        <v>2024</v>
      </c>
      <c r="J3375" t="str">
        <f>"Q" &amp; ROUNDUP(MONTH(Table1[[#This Row],[Date]])/3, 0) &amp; "'" &amp; RIGHT(YEAR(Table1[[#This Row],[Date]]), 2)</f>
        <v>Q1'24</v>
      </c>
      <c r="K3375" t="str">
        <f>VLOOKUP(Table1[[#This Row],[Store ID]],Table3[[Store ID]:[City]],4,FALSE)</f>
        <v>Los Angeles</v>
      </c>
      <c r="L3375" t="str">
        <f>VLOOKUP(Table1[[#This Row],[Product Code]],Table4[[Product Code]:[Brand]],5,FALSE)</f>
        <v>ASUS</v>
      </c>
      <c r="M3375" t="str">
        <f>VLOOKUP(Table1[[#This Row],[Product Code]],Table4[[Product Code]:[Product Category]],3,FALSE)</f>
        <v>Gaming Consoles</v>
      </c>
      <c r="N3375" t="str">
        <f>_xlfn.XLOOKUP(Table1[[#This Row],[Product Code]],Table4[Product Code],Table4[Subcategory])</f>
        <v>VR Headsets</v>
      </c>
    </row>
    <row r="3376" spans="2:14" x14ac:dyDescent="0.3">
      <c r="B3376" s="26" t="s">
        <v>19</v>
      </c>
      <c r="C3376" s="26" t="str">
        <f>IF(_xlfn.XLOOKUP(TRIM(Table1[[#This Row],[Store ID]]), 'Stores Details'!B3378:B3397, 'Stores Details'!G3378:G3397, "") = "Inactive", "Yes", "No")</f>
        <v>No</v>
      </c>
      <c r="D3376" s="14" t="s">
        <v>56</v>
      </c>
      <c r="E3376" s="51">
        <v>45115</v>
      </c>
      <c r="F3376" s="14">
        <v>12</v>
      </c>
      <c r="G3376" s="17">
        <v>4590.96</v>
      </c>
      <c r="H3376" s="27">
        <v>3627.96</v>
      </c>
      <c r="I3376">
        <f>YEAR(Table1[[#This Row],[Date]])</f>
        <v>2023</v>
      </c>
      <c r="J3376" t="str">
        <f>"Q" &amp; ROUNDUP(MONTH(Table1[[#This Row],[Date]])/3, 0) &amp; "'" &amp; RIGHT(YEAR(Table1[[#This Row],[Date]]), 2)</f>
        <v>Q3'23</v>
      </c>
      <c r="K3376" t="str">
        <f>VLOOKUP(Table1[[#This Row],[Store ID]],Table3[[Store ID]:[City]],4,FALSE)</f>
        <v>Honolulu</v>
      </c>
      <c r="L3376" t="str">
        <f>VLOOKUP(Table1[[#This Row],[Product Code]],Table4[[Product Code]:[Brand]],5,FALSE)</f>
        <v>Samsung</v>
      </c>
      <c r="M3376" t="str">
        <f>VLOOKUP(Table1[[#This Row],[Product Code]],Table4[[Product Code]:[Product Category]],3,FALSE)</f>
        <v>Gaming Consoles</v>
      </c>
      <c r="N3376" t="str">
        <f>_xlfn.XLOOKUP(Table1[[#This Row],[Product Code]],Table4[Product Code],Table4[Subcategory])</f>
        <v>VR Headsets</v>
      </c>
    </row>
    <row r="3377" spans="2:14" x14ac:dyDescent="0.3">
      <c r="B3377" s="26" t="s">
        <v>21</v>
      </c>
      <c r="C3377" s="26" t="str">
        <f>IF(_xlfn.XLOOKUP(TRIM(Table1[[#This Row],[Store ID]]), 'Stores Details'!B3379:B3398, 'Stores Details'!G3379:G3398, "") = "Inactive", "Yes", "No")</f>
        <v>No</v>
      </c>
      <c r="D3377" s="14" t="s">
        <v>15</v>
      </c>
      <c r="E3377" s="51">
        <v>45446</v>
      </c>
      <c r="F3377" s="14">
        <v>9</v>
      </c>
      <c r="G3377" s="17">
        <v>5061.6899999999996</v>
      </c>
      <c r="H3377" s="27">
        <v>3864.87</v>
      </c>
      <c r="I3377">
        <f>YEAR(Table1[[#This Row],[Date]])</f>
        <v>2024</v>
      </c>
      <c r="J3377" t="str">
        <f>"Q" &amp; ROUNDUP(MONTH(Table1[[#This Row],[Date]])/3, 0) &amp; "'" &amp; RIGHT(YEAR(Table1[[#This Row],[Date]]), 2)</f>
        <v>Q2'24</v>
      </c>
      <c r="K3377" t="str">
        <f>VLOOKUP(Table1[[#This Row],[Store ID]],Table3[[Store ID]:[City]],4,FALSE)</f>
        <v>Raleigh</v>
      </c>
      <c r="L3377" t="str">
        <f>VLOOKUP(Table1[[#This Row],[Product Code]],Table4[[Product Code]:[Brand]],5,FALSE)</f>
        <v>Bose</v>
      </c>
      <c r="M3377" t="str">
        <f>VLOOKUP(Table1[[#This Row],[Product Code]],Table4[[Product Code]:[Product Category]],3,FALSE)</f>
        <v>Accessories</v>
      </c>
      <c r="N3377" t="str">
        <f>_xlfn.XLOOKUP(Table1[[#This Row],[Product Code]],Table4[Product Code],Table4[Subcategory])</f>
        <v>Mice</v>
      </c>
    </row>
    <row r="3378" spans="2:14" x14ac:dyDescent="0.3">
      <c r="B3378" s="26" t="s">
        <v>20</v>
      </c>
      <c r="C3378" s="26" t="str">
        <f>IF(_xlfn.XLOOKUP(TRIM(Table1[[#This Row],[Store ID]]), 'Stores Details'!B3380:B3399, 'Stores Details'!G3380:G3399, "") = "Inactive", "Yes", "No")</f>
        <v>No</v>
      </c>
      <c r="D3378" s="14" t="s">
        <v>40</v>
      </c>
      <c r="E3378" s="51">
        <v>45390</v>
      </c>
      <c r="F3378" s="14">
        <v>19</v>
      </c>
      <c r="G3378" s="17">
        <v>25722.01</v>
      </c>
      <c r="H3378" s="27">
        <v>18514.740000000002</v>
      </c>
      <c r="I3378">
        <f>YEAR(Table1[[#This Row],[Date]])</f>
        <v>2024</v>
      </c>
      <c r="J3378" t="str">
        <f>"Q" &amp; ROUNDUP(MONTH(Table1[[#This Row],[Date]])/3, 0) &amp; "'" &amp; RIGHT(YEAR(Table1[[#This Row],[Date]]), 2)</f>
        <v>Q2'24</v>
      </c>
      <c r="K3378" t="str">
        <f>VLOOKUP(Table1[[#This Row],[Store ID]],Table3[[Store ID]:[City]],4,FALSE)</f>
        <v>Denver</v>
      </c>
      <c r="L3378" t="str">
        <f>VLOOKUP(Table1[[#This Row],[Product Code]],Table4[[Product Code]:[Brand]],5,FALSE)</f>
        <v>HP</v>
      </c>
      <c r="M3378" t="str">
        <f>VLOOKUP(Table1[[#This Row],[Product Code]],Table4[[Product Code]:[Product Category]],3,FALSE)</f>
        <v>Gaming Consoles</v>
      </c>
      <c r="N3378" t="str">
        <f>_xlfn.XLOOKUP(Table1[[#This Row],[Product Code]],Table4[Product Code],Table4[Subcategory])</f>
        <v>Game Consoles</v>
      </c>
    </row>
    <row r="3379" spans="2:14" x14ac:dyDescent="0.3">
      <c r="B3379" s="26" t="s">
        <v>18</v>
      </c>
      <c r="C3379" s="26" t="str">
        <f>IF(_xlfn.XLOOKUP(TRIM(Table1[[#This Row],[Store ID]]), 'Stores Details'!B3381:B3400, 'Stores Details'!G3381:G3400, "") = "Inactive", "Yes", "No")</f>
        <v>No</v>
      </c>
      <c r="D3379" s="14" t="s">
        <v>64</v>
      </c>
      <c r="E3379" s="51">
        <v>45019</v>
      </c>
      <c r="F3379" s="14">
        <v>20</v>
      </c>
      <c r="G3379" s="17">
        <v>6823.4000000000005</v>
      </c>
      <c r="H3379" s="27">
        <v>4069.4</v>
      </c>
      <c r="I3379">
        <f>YEAR(Table1[[#This Row],[Date]])</f>
        <v>2023</v>
      </c>
      <c r="J3379" t="str">
        <f>"Q" &amp; ROUNDUP(MONTH(Table1[[#This Row],[Date]])/3, 0) &amp; "'" &amp; RIGHT(YEAR(Table1[[#This Row],[Date]]), 2)</f>
        <v>Q2'23</v>
      </c>
      <c r="K3379" t="str">
        <f>VLOOKUP(Table1[[#This Row],[Store ID]],Table3[[Store ID]:[City]],4,FALSE)</f>
        <v>Minneapolis</v>
      </c>
      <c r="L3379" t="str">
        <f>VLOOKUP(Table1[[#This Row],[Product Code]],Table4[[Product Code]:[Brand]],5,FALSE)</f>
        <v>VoltEdge</v>
      </c>
      <c r="M3379" t="str">
        <f>VLOOKUP(Table1[[#This Row],[Product Code]],Table4[[Product Code]:[Product Category]],3,FALSE)</f>
        <v>Accessories</v>
      </c>
      <c r="N3379" t="str">
        <f>_xlfn.XLOOKUP(Table1[[#This Row],[Product Code]],Table4[Product Code],Table4[Subcategory])</f>
        <v>Keyboards</v>
      </c>
    </row>
    <row r="3380" spans="2:14" x14ac:dyDescent="0.3">
      <c r="B3380" s="26" t="s">
        <v>25</v>
      </c>
      <c r="C3380" s="26" t="str">
        <f>IF(_xlfn.XLOOKUP(TRIM(Table1[[#This Row],[Store ID]]), 'Stores Details'!B3382:B3401, 'Stores Details'!G3382:G3401, "") = "Inactive", "Yes", "No")</f>
        <v>No</v>
      </c>
      <c r="D3380" s="14" t="s">
        <v>43</v>
      </c>
      <c r="E3380" s="51">
        <v>45418</v>
      </c>
      <c r="F3380" s="14">
        <v>12</v>
      </c>
      <c r="G3380" s="17">
        <v>15972.84</v>
      </c>
      <c r="H3380" s="27">
        <v>9811.44</v>
      </c>
      <c r="I3380">
        <f>YEAR(Table1[[#This Row],[Date]])</f>
        <v>2024</v>
      </c>
      <c r="J3380" t="str">
        <f>"Q" &amp; ROUNDUP(MONTH(Table1[[#This Row],[Date]])/3, 0) &amp; "'" &amp; RIGHT(YEAR(Table1[[#This Row],[Date]]), 2)</f>
        <v>Q2'24</v>
      </c>
      <c r="K3380" t="str">
        <f>VLOOKUP(Table1[[#This Row],[Store ID]],Table3[[Store ID]:[City]],4,FALSE)</f>
        <v>Dallas</v>
      </c>
      <c r="L3380" t="str">
        <f>VLOOKUP(Table1[[#This Row],[Product Code]],Table4[[Product Code]:[Brand]],5,FALSE)</f>
        <v>Apple</v>
      </c>
      <c r="M3380" t="str">
        <f>VLOOKUP(Table1[[#This Row],[Product Code]],Table4[[Product Code]:[Product Category]],3,FALSE)</f>
        <v>Smart Gadgets</v>
      </c>
      <c r="N3380" t="str">
        <f>_xlfn.XLOOKUP(Table1[[#This Row],[Product Code]],Table4[Product Code],Table4[Subcategory])</f>
        <v>Smartwatches</v>
      </c>
    </row>
    <row r="3381" spans="2:14" x14ac:dyDescent="0.3">
      <c r="B3381" s="26" t="s">
        <v>14</v>
      </c>
      <c r="C3381" s="26" t="str">
        <f>IF(_xlfn.XLOOKUP(TRIM(Table1[[#This Row],[Store ID]]), 'Stores Details'!B3383:B3402, 'Stores Details'!G3383:G3402, "") = "Inactive", "Yes", "No")</f>
        <v>No</v>
      </c>
      <c r="D3381" s="14" t="s">
        <v>56</v>
      </c>
      <c r="E3381" s="51">
        <v>45436</v>
      </c>
      <c r="F3381" s="14">
        <v>15</v>
      </c>
      <c r="G3381" s="17">
        <v>5738.7</v>
      </c>
      <c r="H3381" s="27">
        <v>4534.95</v>
      </c>
      <c r="I3381">
        <f>YEAR(Table1[[#This Row],[Date]])</f>
        <v>2024</v>
      </c>
      <c r="J3381" t="str">
        <f>"Q" &amp; ROUNDUP(MONTH(Table1[[#This Row],[Date]])/3, 0) &amp; "'" &amp; RIGHT(YEAR(Table1[[#This Row],[Date]]), 2)</f>
        <v>Q2'24</v>
      </c>
      <c r="K3381" t="str">
        <f>VLOOKUP(Table1[[#This Row],[Store ID]],Table3[[Store ID]:[City]],4,FALSE)</f>
        <v>Los Angeles</v>
      </c>
      <c r="L3381" t="str">
        <f>VLOOKUP(Table1[[#This Row],[Product Code]],Table4[[Product Code]:[Brand]],5,FALSE)</f>
        <v>Samsung</v>
      </c>
      <c r="M3381" t="str">
        <f>VLOOKUP(Table1[[#This Row],[Product Code]],Table4[[Product Code]:[Product Category]],3,FALSE)</f>
        <v>Gaming Consoles</v>
      </c>
      <c r="N3381" t="str">
        <f>_xlfn.XLOOKUP(Table1[[#This Row],[Product Code]],Table4[Product Code],Table4[Subcategory])</f>
        <v>VR Headsets</v>
      </c>
    </row>
    <row r="3382" spans="2:14" x14ac:dyDescent="0.3">
      <c r="B3382" s="26" t="s">
        <v>24</v>
      </c>
      <c r="C3382" s="26" t="str">
        <f>IF(_xlfn.XLOOKUP(TRIM(Table1[[#This Row],[Store ID]]), 'Stores Details'!B3384:B3403, 'Stores Details'!G3384:G3403, "") = "Inactive", "Yes", "No")</f>
        <v>No</v>
      </c>
      <c r="D3382" s="14" t="s">
        <v>36</v>
      </c>
      <c r="E3382" s="51">
        <v>45647</v>
      </c>
      <c r="F3382" s="14">
        <v>40</v>
      </c>
      <c r="G3382" s="17">
        <v>29199.200000000001</v>
      </c>
      <c r="H3382" s="27">
        <v>23559.599999999999</v>
      </c>
      <c r="I3382">
        <f>YEAR(Table1[[#This Row],[Date]])</f>
        <v>2024</v>
      </c>
      <c r="J3382" t="str">
        <f>"Q" &amp; ROUNDUP(MONTH(Table1[[#This Row],[Date]])/3, 0) &amp; "'" &amp; RIGHT(YEAR(Table1[[#This Row],[Date]]), 2)</f>
        <v>Q4'24</v>
      </c>
      <c r="K3382" t="str">
        <f>VLOOKUP(Table1[[#This Row],[Store ID]],Table3[[Store ID]:[City]],4,FALSE)</f>
        <v>Atlanta</v>
      </c>
      <c r="L3382" t="str">
        <f>VLOOKUP(Table1[[#This Row],[Product Code]],Table4[[Product Code]:[Brand]],5,FALSE)</f>
        <v>VoltEdge</v>
      </c>
      <c r="M3382" t="str">
        <f>VLOOKUP(Table1[[#This Row],[Product Code]],Table4[[Product Code]:[Product Category]],3,FALSE)</f>
        <v>Gaming Consoles</v>
      </c>
      <c r="N3382" t="str">
        <f>_xlfn.XLOOKUP(Table1[[#This Row],[Product Code]],Table4[Product Code],Table4[Subcategory])</f>
        <v>VR Headsets</v>
      </c>
    </row>
    <row r="3383" spans="2:14" x14ac:dyDescent="0.3">
      <c r="B3383" s="26" t="s">
        <v>26</v>
      </c>
      <c r="C3383" s="26" t="str">
        <f>IF(_xlfn.XLOOKUP(TRIM(Table1[[#This Row],[Store ID]]), 'Stores Details'!B3385:B3404, 'Stores Details'!G3385:G3404, "") = "Inactive", "Yes", "No")</f>
        <v>No</v>
      </c>
      <c r="D3383" s="14" t="s">
        <v>42</v>
      </c>
      <c r="E3383" s="51">
        <v>45516</v>
      </c>
      <c r="F3383" s="14">
        <v>4</v>
      </c>
      <c r="G3383" s="17">
        <v>5102.4399999999996</v>
      </c>
      <c r="H3383" s="27">
        <v>3181.56</v>
      </c>
      <c r="I3383">
        <f>YEAR(Table1[[#This Row],[Date]])</f>
        <v>2024</v>
      </c>
      <c r="J3383" t="str">
        <f>"Q" &amp; ROUNDUP(MONTH(Table1[[#This Row],[Date]])/3, 0) &amp; "'" &amp; RIGHT(YEAR(Table1[[#This Row],[Date]]), 2)</f>
        <v>Q3'24</v>
      </c>
      <c r="K3383" t="str">
        <f>VLOOKUP(Table1[[#This Row],[Store ID]],Table3[[Store ID]:[City]],4,FALSE)</f>
        <v>Philadelphia</v>
      </c>
      <c r="L3383" t="str">
        <f>VLOOKUP(Table1[[#This Row],[Product Code]],Table4[[Product Code]:[Brand]],5,FALSE)</f>
        <v>Dell</v>
      </c>
      <c r="M3383" t="str">
        <f>VLOOKUP(Table1[[#This Row],[Product Code]],Table4[[Product Code]:[Product Category]],3,FALSE)</f>
        <v>Headphones</v>
      </c>
      <c r="N3383" t="str">
        <f>_xlfn.XLOOKUP(Table1[[#This Row],[Product Code]],Table4[Product Code],Table4[Subcategory])</f>
        <v>Wired Headphones</v>
      </c>
    </row>
    <row r="3384" spans="2:14" x14ac:dyDescent="0.3">
      <c r="B3384" s="26" t="s">
        <v>17</v>
      </c>
      <c r="C3384" s="26" t="str">
        <f>IF(_xlfn.XLOOKUP(TRIM(Table1[[#This Row],[Store ID]]), 'Stores Details'!B3386:B3405, 'Stores Details'!G3386:G3405, "") = "Inactive", "Yes", "No")</f>
        <v>No</v>
      </c>
      <c r="D3384" s="14" t="s">
        <v>72</v>
      </c>
      <c r="E3384" s="51">
        <v>45084</v>
      </c>
      <c r="F3384" s="14">
        <v>6</v>
      </c>
      <c r="G3384" s="17">
        <v>3218.88</v>
      </c>
      <c r="H3384" s="27">
        <v>2346.1799999999998</v>
      </c>
      <c r="I3384">
        <f>YEAR(Table1[[#This Row],[Date]])</f>
        <v>2023</v>
      </c>
      <c r="J3384" t="str">
        <f>"Q" &amp; ROUNDUP(MONTH(Table1[[#This Row],[Date]])/3, 0) &amp; "'" &amp; RIGHT(YEAR(Table1[[#This Row],[Date]]), 2)</f>
        <v>Q2'23</v>
      </c>
      <c r="K3384" t="str">
        <f>VLOOKUP(Table1[[#This Row],[Store ID]],Table3[[Store ID]:[City]],4,FALSE)</f>
        <v>Richmond</v>
      </c>
      <c r="L3384" t="str">
        <f>VLOOKUP(Table1[[#This Row],[Product Code]],Table4[[Product Code]:[Brand]],5,FALSE)</f>
        <v>VoltEdge</v>
      </c>
      <c r="M3384" t="str">
        <f>VLOOKUP(Table1[[#This Row],[Product Code]],Table4[[Product Code]:[Product Category]],3,FALSE)</f>
        <v>Gaming Consoles</v>
      </c>
      <c r="N3384" t="str">
        <f>_xlfn.XLOOKUP(Table1[[#This Row],[Product Code]],Table4[Product Code],Table4[Subcategory])</f>
        <v>Game Consoles</v>
      </c>
    </row>
    <row r="3385" spans="2:14" x14ac:dyDescent="0.3">
      <c r="B3385" s="26" t="s">
        <v>14</v>
      </c>
      <c r="C3385" s="26" t="str">
        <f>IF(_xlfn.XLOOKUP(TRIM(Table1[[#This Row],[Store ID]]), 'Stores Details'!B3387:B3406, 'Stores Details'!G3387:G3406, "") = "Inactive", "Yes", "No")</f>
        <v>No</v>
      </c>
      <c r="D3385" s="14" t="s">
        <v>35</v>
      </c>
      <c r="E3385" s="51">
        <v>45468</v>
      </c>
      <c r="F3385" s="14">
        <v>14</v>
      </c>
      <c r="G3385" s="17">
        <v>5588.2400000000007</v>
      </c>
      <c r="H3385" s="27">
        <v>4222.96</v>
      </c>
      <c r="I3385">
        <f>YEAR(Table1[[#This Row],[Date]])</f>
        <v>2024</v>
      </c>
      <c r="J3385" t="str">
        <f>"Q" &amp; ROUNDUP(MONTH(Table1[[#This Row],[Date]])/3, 0) &amp; "'" &amp; RIGHT(YEAR(Table1[[#This Row],[Date]]), 2)</f>
        <v>Q2'24</v>
      </c>
      <c r="K3385" t="str">
        <f>VLOOKUP(Table1[[#This Row],[Store ID]],Table3[[Store ID]:[City]],4,FALSE)</f>
        <v>Los Angeles</v>
      </c>
      <c r="L3385" t="str">
        <f>VLOOKUP(Table1[[#This Row],[Product Code]],Table4[[Product Code]:[Brand]],5,FALSE)</f>
        <v>Dell</v>
      </c>
      <c r="M3385" t="str">
        <f>VLOOKUP(Table1[[#This Row],[Product Code]],Table4[[Product Code]:[Product Category]],3,FALSE)</f>
        <v>Smart Gadgets</v>
      </c>
      <c r="N3385" t="str">
        <f>_xlfn.XLOOKUP(Table1[[#This Row],[Product Code]],Table4[Product Code],Table4[Subcategory])</f>
        <v>Streaming Devices</v>
      </c>
    </row>
    <row r="3386" spans="2:14" x14ac:dyDescent="0.3">
      <c r="B3386" s="26" t="s">
        <v>23</v>
      </c>
      <c r="C3386" s="26" t="str">
        <f>IF(_xlfn.XLOOKUP(TRIM(Table1[[#This Row],[Store ID]]), 'Stores Details'!B3388:B3407, 'Stores Details'!G3388:G3407, "") = "Inactive", "Yes", "No")</f>
        <v>No</v>
      </c>
      <c r="D3386" s="14" t="s">
        <v>55</v>
      </c>
      <c r="E3386" s="51">
        <v>45118</v>
      </c>
      <c r="F3386" s="14">
        <v>11</v>
      </c>
      <c r="G3386" s="17">
        <v>11590.59</v>
      </c>
      <c r="H3386" s="27">
        <v>7178.27</v>
      </c>
      <c r="I3386">
        <f>YEAR(Table1[[#This Row],[Date]])</f>
        <v>2023</v>
      </c>
      <c r="J3386" t="str">
        <f>"Q" &amp; ROUNDUP(MONTH(Table1[[#This Row],[Date]])/3, 0) &amp; "'" &amp; RIGHT(YEAR(Table1[[#This Row],[Date]]), 2)</f>
        <v>Q3'23</v>
      </c>
      <c r="K3386" t="str">
        <f>VLOOKUP(Table1[[#This Row],[Store ID]],Table3[[Store ID]:[City]],4,FALSE)</f>
        <v>San Francisco</v>
      </c>
      <c r="L3386" t="str">
        <f>VLOOKUP(Table1[[#This Row],[Product Code]],Table4[[Product Code]:[Brand]],5,FALSE)</f>
        <v>Sony</v>
      </c>
      <c r="M3386" t="str">
        <f>VLOOKUP(Table1[[#This Row],[Product Code]],Table4[[Product Code]:[Product Category]],3,FALSE)</f>
        <v>Smart Gadgets</v>
      </c>
      <c r="N3386" t="str">
        <f>_xlfn.XLOOKUP(Table1[[#This Row],[Product Code]],Table4[Product Code],Table4[Subcategory])</f>
        <v>Fitness Bands</v>
      </c>
    </row>
    <row r="3387" spans="2:14" x14ac:dyDescent="0.3">
      <c r="B3387" s="26" t="s">
        <v>16</v>
      </c>
      <c r="C3387" s="26" t="str">
        <f>IF(_xlfn.XLOOKUP(TRIM(Table1[[#This Row],[Store ID]]), 'Stores Details'!B3389:B3408, 'Stores Details'!G3389:G3408, "") = "Inactive", "Yes", "No")</f>
        <v>No</v>
      </c>
      <c r="D3387" s="14" t="s">
        <v>40</v>
      </c>
      <c r="E3387" s="51">
        <v>45376</v>
      </c>
      <c r="F3387" s="14">
        <v>18</v>
      </c>
      <c r="G3387" s="17">
        <v>24368.22</v>
      </c>
      <c r="H3387" s="27">
        <v>17540.28</v>
      </c>
      <c r="I3387">
        <f>YEAR(Table1[[#This Row],[Date]])</f>
        <v>2024</v>
      </c>
      <c r="J3387" t="str">
        <f>"Q" &amp; ROUNDUP(MONTH(Table1[[#This Row],[Date]])/3, 0) &amp; "'" &amp; RIGHT(YEAR(Table1[[#This Row],[Date]]), 2)</f>
        <v>Q1'24</v>
      </c>
      <c r="K3387" t="str">
        <f>VLOOKUP(Table1[[#This Row],[Store ID]],Table3[[Store ID]:[City]],4,FALSE)</f>
        <v>Chicago</v>
      </c>
      <c r="L3387" t="str">
        <f>VLOOKUP(Table1[[#This Row],[Product Code]],Table4[[Product Code]:[Brand]],5,FALSE)</f>
        <v>HP</v>
      </c>
      <c r="M3387" t="str">
        <f>VLOOKUP(Table1[[#This Row],[Product Code]],Table4[[Product Code]:[Product Category]],3,FALSE)</f>
        <v>Gaming Consoles</v>
      </c>
      <c r="N3387" t="str">
        <f>_xlfn.XLOOKUP(Table1[[#This Row],[Product Code]],Table4[Product Code],Table4[Subcategory])</f>
        <v>Game Consoles</v>
      </c>
    </row>
    <row r="3388" spans="2:14" x14ac:dyDescent="0.3">
      <c r="B3388" s="26" t="s">
        <v>14</v>
      </c>
      <c r="C3388" s="26" t="str">
        <f>IF(_xlfn.XLOOKUP(TRIM(Table1[[#This Row],[Store ID]]), 'Stores Details'!B3390:B3409, 'Stores Details'!G3390:G3409, "") = "Inactive", "Yes", "No")</f>
        <v>No</v>
      </c>
      <c r="D3388" s="14" t="s">
        <v>33</v>
      </c>
      <c r="E3388" s="51">
        <v>45584</v>
      </c>
      <c r="F3388" s="14">
        <v>38</v>
      </c>
      <c r="G3388" s="17">
        <v>8991.18</v>
      </c>
      <c r="H3388" s="27">
        <v>6960.4599999999991</v>
      </c>
      <c r="I3388">
        <f>YEAR(Table1[[#This Row],[Date]])</f>
        <v>2024</v>
      </c>
      <c r="J3388" t="str">
        <f>"Q" &amp; ROUNDUP(MONTH(Table1[[#This Row],[Date]])/3, 0) &amp; "'" &amp; RIGHT(YEAR(Table1[[#This Row],[Date]]), 2)</f>
        <v>Q4'24</v>
      </c>
      <c r="K3388" t="str">
        <f>VLOOKUP(Table1[[#This Row],[Store ID]],Table3[[Store ID]:[City]],4,FALSE)</f>
        <v>Los Angeles</v>
      </c>
      <c r="L3388" t="str">
        <f>VLOOKUP(Table1[[#This Row],[Product Code]],Table4[[Product Code]:[Brand]],5,FALSE)</f>
        <v>VoltEdge</v>
      </c>
      <c r="M3388" t="str">
        <f>VLOOKUP(Table1[[#This Row],[Product Code]],Table4[[Product Code]:[Product Category]],3,FALSE)</f>
        <v>Headphones</v>
      </c>
      <c r="N3388" t="str">
        <f>_xlfn.XLOOKUP(Table1[[#This Row],[Product Code]],Table4[Product Code],Table4[Subcategory])</f>
        <v>Wired Headphones</v>
      </c>
    </row>
    <row r="3389" spans="2:14" x14ac:dyDescent="0.3">
      <c r="B3389" s="26" t="s">
        <v>24</v>
      </c>
      <c r="C3389" s="26" t="str">
        <f>IF(_xlfn.XLOOKUP(TRIM(Table1[[#This Row],[Store ID]]), 'Stores Details'!B3391:B3410, 'Stores Details'!G3391:G3410, "") = "Inactive", "Yes", "No")</f>
        <v>No</v>
      </c>
      <c r="D3389" s="14" t="s">
        <v>42</v>
      </c>
      <c r="E3389" s="51">
        <v>45652</v>
      </c>
      <c r="F3389" s="14">
        <v>32</v>
      </c>
      <c r="G3389" s="17">
        <v>40819.519999999997</v>
      </c>
      <c r="H3389" s="27">
        <v>25452.48</v>
      </c>
      <c r="I3389">
        <f>YEAR(Table1[[#This Row],[Date]])</f>
        <v>2024</v>
      </c>
      <c r="J3389" t="str">
        <f>"Q" &amp; ROUNDUP(MONTH(Table1[[#This Row],[Date]])/3, 0) &amp; "'" &amp; RIGHT(YEAR(Table1[[#This Row],[Date]]), 2)</f>
        <v>Q4'24</v>
      </c>
      <c r="K3389" t="str">
        <f>VLOOKUP(Table1[[#This Row],[Store ID]],Table3[[Store ID]:[City]],4,FALSE)</f>
        <v>Atlanta</v>
      </c>
      <c r="L3389" t="str">
        <f>VLOOKUP(Table1[[#This Row],[Product Code]],Table4[[Product Code]:[Brand]],5,FALSE)</f>
        <v>Dell</v>
      </c>
      <c r="M3389" t="str">
        <f>VLOOKUP(Table1[[#This Row],[Product Code]],Table4[[Product Code]:[Product Category]],3,FALSE)</f>
        <v>Headphones</v>
      </c>
      <c r="N3389" t="str">
        <f>_xlfn.XLOOKUP(Table1[[#This Row],[Product Code]],Table4[Product Code],Table4[Subcategory])</f>
        <v>Wired Headphones</v>
      </c>
    </row>
    <row r="3390" spans="2:14" x14ac:dyDescent="0.3">
      <c r="B3390" s="26" t="s">
        <v>30</v>
      </c>
      <c r="C3390" s="26" t="str">
        <f>IF(_xlfn.XLOOKUP(TRIM(Table1[[#This Row],[Store ID]]), 'Stores Details'!B3392:B3411, 'Stores Details'!G3392:G3411, "") = "Inactive", "Yes", "No")</f>
        <v>No</v>
      </c>
      <c r="D3390" s="14" t="s">
        <v>53</v>
      </c>
      <c r="E3390" s="51">
        <v>45187</v>
      </c>
      <c r="F3390" s="14">
        <v>15</v>
      </c>
      <c r="G3390" s="17">
        <v>1197.1500000000001</v>
      </c>
      <c r="H3390" s="27">
        <v>960.3</v>
      </c>
      <c r="I3390">
        <f>YEAR(Table1[[#This Row],[Date]])</f>
        <v>2023</v>
      </c>
      <c r="J3390" t="str">
        <f>"Q" &amp; ROUNDUP(MONTH(Table1[[#This Row],[Date]])/3, 0) &amp; "'" &amp; RIGHT(YEAR(Table1[[#This Row],[Date]]), 2)</f>
        <v>Q3'23</v>
      </c>
      <c r="K3390" t="str">
        <f>VLOOKUP(Table1[[#This Row],[Store ID]],Table3[[Store ID]:[City]],4,FALSE)</f>
        <v>Nashville</v>
      </c>
      <c r="L3390" t="str">
        <f>VLOOKUP(Table1[[#This Row],[Product Code]],Table4[[Product Code]:[Brand]],5,FALSE)</f>
        <v>HP</v>
      </c>
      <c r="M3390" t="str">
        <f>VLOOKUP(Table1[[#This Row],[Product Code]],Table4[[Product Code]:[Product Category]],3,FALSE)</f>
        <v>Laptops</v>
      </c>
      <c r="N3390" t="str">
        <f>_xlfn.XLOOKUP(Table1[[#This Row],[Product Code]],Table4[Product Code],Table4[Subcategory])</f>
        <v>Ultrabooks</v>
      </c>
    </row>
    <row r="3391" spans="2:14" x14ac:dyDescent="0.3">
      <c r="B3391" s="26" t="s">
        <v>21</v>
      </c>
      <c r="C3391" s="26" t="str">
        <f>IF(_xlfn.XLOOKUP(TRIM(Table1[[#This Row],[Store ID]]), 'Stores Details'!B3393:B3412, 'Stores Details'!G3393:G3412, "") = "Inactive", "Yes", "No")</f>
        <v>No</v>
      </c>
      <c r="D3391" s="14" t="s">
        <v>64</v>
      </c>
      <c r="E3391" s="51">
        <v>44972</v>
      </c>
      <c r="F3391" s="14">
        <v>13</v>
      </c>
      <c r="G3391" s="17">
        <v>4435.21</v>
      </c>
      <c r="H3391" s="27">
        <v>2645.11</v>
      </c>
      <c r="I3391">
        <f>YEAR(Table1[[#This Row],[Date]])</f>
        <v>2023</v>
      </c>
      <c r="J3391" t="str">
        <f>"Q" &amp; ROUNDUP(MONTH(Table1[[#This Row],[Date]])/3, 0) &amp; "'" &amp; RIGHT(YEAR(Table1[[#This Row],[Date]]), 2)</f>
        <v>Q1'23</v>
      </c>
      <c r="K3391" t="str">
        <f>VLOOKUP(Table1[[#This Row],[Store ID]],Table3[[Store ID]:[City]],4,FALSE)</f>
        <v>Raleigh</v>
      </c>
      <c r="L3391" t="str">
        <f>VLOOKUP(Table1[[#This Row],[Product Code]],Table4[[Product Code]:[Brand]],5,FALSE)</f>
        <v>VoltEdge</v>
      </c>
      <c r="M3391" t="str">
        <f>VLOOKUP(Table1[[#This Row],[Product Code]],Table4[[Product Code]:[Product Category]],3,FALSE)</f>
        <v>Accessories</v>
      </c>
      <c r="N3391" t="str">
        <f>_xlfn.XLOOKUP(Table1[[#This Row],[Product Code]],Table4[Product Code],Table4[Subcategory])</f>
        <v>Keyboards</v>
      </c>
    </row>
    <row r="3392" spans="2:14" x14ac:dyDescent="0.3">
      <c r="B3392" s="26" t="s">
        <v>14</v>
      </c>
      <c r="C3392" s="26" t="str">
        <f>IF(_xlfn.XLOOKUP(TRIM(Table1[[#This Row],[Store ID]]), 'Stores Details'!B3394:B3413, 'Stores Details'!G3394:G3413, "") = "Inactive", "Yes", "No")</f>
        <v>No</v>
      </c>
      <c r="D3392" s="14" t="s">
        <v>33</v>
      </c>
      <c r="E3392" s="51">
        <v>45413</v>
      </c>
      <c r="F3392" s="14">
        <v>17</v>
      </c>
      <c r="G3392" s="17">
        <v>4022.3700000000003</v>
      </c>
      <c r="H3392" s="27">
        <v>3113.89</v>
      </c>
      <c r="I3392">
        <f>YEAR(Table1[[#This Row],[Date]])</f>
        <v>2024</v>
      </c>
      <c r="J3392" t="str">
        <f>"Q" &amp; ROUNDUP(MONTH(Table1[[#This Row],[Date]])/3, 0) &amp; "'" &amp; RIGHT(YEAR(Table1[[#This Row],[Date]]), 2)</f>
        <v>Q2'24</v>
      </c>
      <c r="K3392" t="str">
        <f>VLOOKUP(Table1[[#This Row],[Store ID]],Table3[[Store ID]:[City]],4,FALSE)</f>
        <v>Los Angeles</v>
      </c>
      <c r="L3392" t="str">
        <f>VLOOKUP(Table1[[#This Row],[Product Code]],Table4[[Product Code]:[Brand]],5,FALSE)</f>
        <v>VoltEdge</v>
      </c>
      <c r="M3392" t="str">
        <f>VLOOKUP(Table1[[#This Row],[Product Code]],Table4[[Product Code]:[Product Category]],3,FALSE)</f>
        <v>Headphones</v>
      </c>
      <c r="N3392" t="str">
        <f>_xlfn.XLOOKUP(Table1[[#This Row],[Product Code]],Table4[Product Code],Table4[Subcategory])</f>
        <v>Wired Headphones</v>
      </c>
    </row>
    <row r="3393" spans="2:14" x14ac:dyDescent="0.3">
      <c r="B3393" s="26" t="s">
        <v>23</v>
      </c>
      <c r="C3393" s="26" t="str">
        <f>IF(_xlfn.XLOOKUP(TRIM(Table1[[#This Row],[Store ID]]), 'Stores Details'!B3395:B3414, 'Stores Details'!G3395:G3414, "") = "Inactive", "Yes", "No")</f>
        <v>No</v>
      </c>
      <c r="D3393" s="14" t="s">
        <v>58</v>
      </c>
      <c r="E3393" s="51">
        <v>45128</v>
      </c>
      <c r="F3393" s="14">
        <v>6</v>
      </c>
      <c r="G3393" s="17">
        <v>5268.42</v>
      </c>
      <c r="H3393" s="27">
        <v>3629.82</v>
      </c>
      <c r="I3393">
        <f>YEAR(Table1[[#This Row],[Date]])</f>
        <v>2023</v>
      </c>
      <c r="J3393" t="str">
        <f>"Q" &amp; ROUNDUP(MONTH(Table1[[#This Row],[Date]])/3, 0) &amp; "'" &amp; RIGHT(YEAR(Table1[[#This Row],[Date]]), 2)</f>
        <v>Q3'23</v>
      </c>
      <c r="K3393" t="str">
        <f>VLOOKUP(Table1[[#This Row],[Store ID]],Table3[[Store ID]:[City]],4,FALSE)</f>
        <v>San Francisco</v>
      </c>
      <c r="L3393" t="str">
        <f>VLOOKUP(Table1[[#This Row],[Product Code]],Table4[[Product Code]:[Brand]],5,FALSE)</f>
        <v>Sony</v>
      </c>
      <c r="M3393" t="str">
        <f>VLOOKUP(Table1[[#This Row],[Product Code]],Table4[[Product Code]:[Product Category]],3,FALSE)</f>
        <v>Accessories</v>
      </c>
      <c r="N3393" t="str">
        <f>_xlfn.XLOOKUP(Table1[[#This Row],[Product Code]],Table4[Product Code],Table4[Subcategory])</f>
        <v>Chargers</v>
      </c>
    </row>
    <row r="3394" spans="2:14" x14ac:dyDescent="0.3">
      <c r="B3394" s="26" t="s">
        <v>14</v>
      </c>
      <c r="C3394" s="26" t="str">
        <f>IF(_xlfn.XLOOKUP(TRIM(Table1[[#This Row],[Store ID]]), 'Stores Details'!B3396:B3415, 'Stores Details'!G3396:G3415, "") = "Inactive", "Yes", "No")</f>
        <v>No</v>
      </c>
      <c r="D3394" s="14" t="s">
        <v>71</v>
      </c>
      <c r="E3394" s="51">
        <v>45047</v>
      </c>
      <c r="F3394" s="14">
        <v>19</v>
      </c>
      <c r="G3394" s="17">
        <v>4926.1299999999992</v>
      </c>
      <c r="H3394" s="27">
        <v>3219.93</v>
      </c>
      <c r="I3394">
        <f>YEAR(Table1[[#This Row],[Date]])</f>
        <v>2023</v>
      </c>
      <c r="J3394" t="str">
        <f>"Q" &amp; ROUNDUP(MONTH(Table1[[#This Row],[Date]])/3, 0) &amp; "'" &amp; RIGHT(YEAR(Table1[[#This Row],[Date]]), 2)</f>
        <v>Q2'23</v>
      </c>
      <c r="K3394" t="str">
        <f>VLOOKUP(Table1[[#This Row],[Store ID]],Table3[[Store ID]:[City]],4,FALSE)</f>
        <v>Los Angeles</v>
      </c>
      <c r="L3394" t="str">
        <f>VLOOKUP(Table1[[#This Row],[Product Code]],Table4[[Product Code]:[Brand]],5,FALSE)</f>
        <v>HP</v>
      </c>
      <c r="M3394" t="str">
        <f>VLOOKUP(Table1[[#This Row],[Product Code]],Table4[[Product Code]:[Product Category]],3,FALSE)</f>
        <v>Smart Gadgets</v>
      </c>
      <c r="N3394" t="str">
        <f>_xlfn.XLOOKUP(Table1[[#This Row],[Product Code]],Table4[Product Code],Table4[Subcategory])</f>
        <v>Smart Speakers</v>
      </c>
    </row>
    <row r="3395" spans="2:14" x14ac:dyDescent="0.3">
      <c r="B3395" s="26" t="s">
        <v>20</v>
      </c>
      <c r="C3395" s="26" t="str">
        <f>IF(_xlfn.XLOOKUP(TRIM(Table1[[#This Row],[Store ID]]), 'Stores Details'!B3397:B3416, 'Stores Details'!G3397:G3416, "") = "Inactive", "Yes", "No")</f>
        <v>No</v>
      </c>
      <c r="D3395" s="14" t="s">
        <v>63</v>
      </c>
      <c r="E3395" s="51">
        <v>45181</v>
      </c>
      <c r="F3395" s="14">
        <v>19</v>
      </c>
      <c r="G3395" s="17">
        <v>6305.72</v>
      </c>
      <c r="H3395" s="27">
        <v>3756.4900000000002</v>
      </c>
      <c r="I3395">
        <f>YEAR(Table1[[#This Row],[Date]])</f>
        <v>2023</v>
      </c>
      <c r="J3395" t="str">
        <f>"Q" &amp; ROUNDUP(MONTH(Table1[[#This Row],[Date]])/3, 0) &amp; "'" &amp; RIGHT(YEAR(Table1[[#This Row],[Date]]), 2)</f>
        <v>Q3'23</v>
      </c>
      <c r="K3395" t="str">
        <f>VLOOKUP(Table1[[#This Row],[Store ID]],Table3[[Store ID]:[City]],4,FALSE)</f>
        <v>Denver</v>
      </c>
      <c r="L3395" t="str">
        <f>VLOOKUP(Table1[[#This Row],[Product Code]],Table4[[Product Code]:[Brand]],5,FALSE)</f>
        <v>Samsung</v>
      </c>
      <c r="M3395" t="str">
        <f>VLOOKUP(Table1[[#This Row],[Product Code]],Table4[[Product Code]:[Product Category]],3,FALSE)</f>
        <v>Laptops</v>
      </c>
      <c r="N3395" t="str">
        <f>_xlfn.XLOOKUP(Table1[[#This Row],[Product Code]],Table4[Product Code],Table4[Subcategory])</f>
        <v>Gaming Laptops</v>
      </c>
    </row>
    <row r="3396" spans="2:14" x14ac:dyDescent="0.3">
      <c r="B3396" s="26" t="s">
        <v>14</v>
      </c>
      <c r="C3396" s="26" t="str">
        <f>IF(_xlfn.XLOOKUP(TRIM(Table1[[#This Row],[Store ID]]), 'Stores Details'!B3398:B3417, 'Stores Details'!G3398:G3417, "") = "Inactive", "Yes", "No")</f>
        <v>No</v>
      </c>
      <c r="D3396" s="14" t="s">
        <v>74</v>
      </c>
      <c r="E3396" s="51">
        <v>45080</v>
      </c>
      <c r="F3396" s="14">
        <v>7</v>
      </c>
      <c r="G3396" s="17">
        <v>7917.7699999999995</v>
      </c>
      <c r="H3396" s="27">
        <v>6572.6500000000005</v>
      </c>
      <c r="I3396">
        <f>YEAR(Table1[[#This Row],[Date]])</f>
        <v>2023</v>
      </c>
      <c r="J3396" t="str">
        <f>"Q" &amp; ROUNDUP(MONTH(Table1[[#This Row],[Date]])/3, 0) &amp; "'" &amp; RIGHT(YEAR(Table1[[#This Row],[Date]]), 2)</f>
        <v>Q2'23</v>
      </c>
      <c r="K3396" t="str">
        <f>VLOOKUP(Table1[[#This Row],[Store ID]],Table3[[Store ID]:[City]],4,FALSE)</f>
        <v>Los Angeles</v>
      </c>
      <c r="L3396" t="str">
        <f>VLOOKUP(Table1[[#This Row],[Product Code]],Table4[[Product Code]:[Brand]],5,FALSE)</f>
        <v>VoltEdge</v>
      </c>
      <c r="M3396" t="str">
        <f>VLOOKUP(Table1[[#This Row],[Product Code]],Table4[[Product Code]:[Product Category]],3,FALSE)</f>
        <v>Gaming Consoles</v>
      </c>
      <c r="N3396" t="str">
        <f>_xlfn.XLOOKUP(Table1[[#This Row],[Product Code]],Table4[Product Code],Table4[Subcategory])</f>
        <v>Gaming Headsets</v>
      </c>
    </row>
    <row r="3397" spans="2:14" x14ac:dyDescent="0.3">
      <c r="B3397" s="26" t="s">
        <v>14</v>
      </c>
      <c r="C3397" s="26" t="str">
        <f>IF(_xlfn.XLOOKUP(TRIM(Table1[[#This Row],[Store ID]]), 'Stores Details'!B3399:B3418, 'Stores Details'!G3399:G3418, "") = "Inactive", "Yes", "No")</f>
        <v>No</v>
      </c>
      <c r="D3397" s="14" t="s">
        <v>37</v>
      </c>
      <c r="E3397" s="51">
        <v>45610</v>
      </c>
      <c r="F3397" s="14">
        <v>40</v>
      </c>
      <c r="G3397" s="17">
        <v>58858.400000000001</v>
      </c>
      <c r="H3397" s="27">
        <v>39826</v>
      </c>
      <c r="I3397">
        <f>YEAR(Table1[[#This Row],[Date]])</f>
        <v>2024</v>
      </c>
      <c r="J3397" t="str">
        <f>"Q" &amp; ROUNDUP(MONTH(Table1[[#This Row],[Date]])/3, 0) &amp; "'" &amp; RIGHT(YEAR(Table1[[#This Row],[Date]]), 2)</f>
        <v>Q4'24</v>
      </c>
      <c r="K3397" t="str">
        <f>VLOOKUP(Table1[[#This Row],[Store ID]],Table3[[Store ID]:[City]],4,FALSE)</f>
        <v>Los Angeles</v>
      </c>
      <c r="L3397" t="str">
        <f>VLOOKUP(Table1[[#This Row],[Product Code]],Table4[[Product Code]:[Brand]],5,FALSE)</f>
        <v>VoltEdge</v>
      </c>
      <c r="M3397" t="str">
        <f>VLOOKUP(Table1[[#This Row],[Product Code]],Table4[[Product Code]:[Product Category]],3,FALSE)</f>
        <v>Smart Gadgets</v>
      </c>
      <c r="N3397" t="str">
        <f>_xlfn.XLOOKUP(Table1[[#This Row],[Product Code]],Table4[Product Code],Table4[Subcategory])</f>
        <v>Fitness Bands</v>
      </c>
    </row>
    <row r="3398" spans="2:14" x14ac:dyDescent="0.3">
      <c r="B3398" s="26" t="s">
        <v>14</v>
      </c>
      <c r="C3398" s="26" t="str">
        <f>IF(_xlfn.XLOOKUP(TRIM(Table1[[#This Row],[Store ID]]), 'Stores Details'!B3400:B3419, 'Stores Details'!G3400:G3419, "") = "Inactive", "Yes", "No")</f>
        <v>No</v>
      </c>
      <c r="D3398" s="14" t="s">
        <v>33</v>
      </c>
      <c r="E3398" s="51">
        <v>45513</v>
      </c>
      <c r="F3398" s="14">
        <v>14</v>
      </c>
      <c r="G3398" s="17">
        <v>3312.54</v>
      </c>
      <c r="H3398" s="27">
        <v>2564.3799999999997</v>
      </c>
      <c r="I3398">
        <f>YEAR(Table1[[#This Row],[Date]])</f>
        <v>2024</v>
      </c>
      <c r="J3398" t="str">
        <f>"Q" &amp; ROUNDUP(MONTH(Table1[[#This Row],[Date]])/3, 0) &amp; "'" &amp; RIGHT(YEAR(Table1[[#This Row],[Date]]), 2)</f>
        <v>Q3'24</v>
      </c>
      <c r="K3398" t="str">
        <f>VLOOKUP(Table1[[#This Row],[Store ID]],Table3[[Store ID]:[City]],4,FALSE)</f>
        <v>Los Angeles</v>
      </c>
      <c r="L3398" t="str">
        <f>VLOOKUP(Table1[[#This Row],[Product Code]],Table4[[Product Code]:[Brand]],5,FALSE)</f>
        <v>VoltEdge</v>
      </c>
      <c r="M3398" t="str">
        <f>VLOOKUP(Table1[[#This Row],[Product Code]],Table4[[Product Code]:[Product Category]],3,FALSE)</f>
        <v>Headphones</v>
      </c>
      <c r="N3398" t="str">
        <f>_xlfn.XLOOKUP(Table1[[#This Row],[Product Code]],Table4[Product Code],Table4[Subcategory])</f>
        <v>Wired Headphones</v>
      </c>
    </row>
    <row r="3399" spans="2:14" x14ac:dyDescent="0.3">
      <c r="B3399" s="26" t="s">
        <v>14</v>
      </c>
      <c r="C3399" s="26" t="str">
        <f>IF(_xlfn.XLOOKUP(TRIM(Table1[[#This Row],[Store ID]]), 'Stores Details'!B3401:B3420, 'Stores Details'!G3401:G3420, "") = "Inactive", "Yes", "No")</f>
        <v>No</v>
      </c>
      <c r="D3399" s="14" t="s">
        <v>70</v>
      </c>
      <c r="E3399" s="51">
        <v>45368</v>
      </c>
      <c r="F3399" s="14">
        <v>31</v>
      </c>
      <c r="G3399" s="17">
        <v>16844.16</v>
      </c>
      <c r="H3399" s="27">
        <v>11983.98</v>
      </c>
      <c r="I3399">
        <f>YEAR(Table1[[#This Row],[Date]])</f>
        <v>2024</v>
      </c>
      <c r="J3399" t="str">
        <f>"Q" &amp; ROUNDUP(MONTH(Table1[[#This Row],[Date]])/3, 0) &amp; "'" &amp; RIGHT(YEAR(Table1[[#This Row],[Date]]), 2)</f>
        <v>Q1'24</v>
      </c>
      <c r="K3399" t="str">
        <f>VLOOKUP(Table1[[#This Row],[Store ID]],Table3[[Store ID]:[City]],4,FALSE)</f>
        <v>Los Angeles</v>
      </c>
      <c r="L3399" t="str">
        <f>VLOOKUP(Table1[[#This Row],[Product Code]],Table4[[Product Code]:[Brand]],5,FALSE)</f>
        <v>VoltEdge</v>
      </c>
      <c r="M3399" t="str">
        <f>VLOOKUP(Table1[[#This Row],[Product Code]],Table4[[Product Code]:[Product Category]],3,FALSE)</f>
        <v>Headphones</v>
      </c>
      <c r="N3399" t="str">
        <f>_xlfn.XLOOKUP(Table1[[#This Row],[Product Code]],Table4[Product Code],Table4[Subcategory])</f>
        <v>Wireless Headphones</v>
      </c>
    </row>
    <row r="3400" spans="2:14" x14ac:dyDescent="0.3">
      <c r="B3400" s="26" t="s">
        <v>29</v>
      </c>
      <c r="C3400" s="26" t="str">
        <f>IF(_xlfn.XLOOKUP(TRIM(Table1[[#This Row],[Store ID]]), 'Stores Details'!B3402:B3421, 'Stores Details'!G3402:G3421, "") = "Inactive", "Yes", "No")</f>
        <v>No</v>
      </c>
      <c r="D3400" s="14" t="s">
        <v>43</v>
      </c>
      <c r="E3400" s="51">
        <v>45491</v>
      </c>
      <c r="F3400" s="14">
        <v>8</v>
      </c>
      <c r="G3400" s="17">
        <v>10648.56</v>
      </c>
      <c r="H3400" s="27">
        <v>6540.96</v>
      </c>
      <c r="I3400">
        <f>YEAR(Table1[[#This Row],[Date]])</f>
        <v>2024</v>
      </c>
      <c r="J3400" t="str">
        <f>"Q" &amp; ROUNDUP(MONTH(Table1[[#This Row],[Date]])/3, 0) &amp; "'" &amp; RIGHT(YEAR(Table1[[#This Row],[Date]]), 2)</f>
        <v>Q3'24</v>
      </c>
      <c r="K3400" t="str">
        <f>VLOOKUP(Table1[[#This Row],[Store ID]],Table3[[Store ID]:[City]],4,FALSE)</f>
        <v>Kansas City</v>
      </c>
      <c r="L3400" t="str">
        <f>VLOOKUP(Table1[[#This Row],[Product Code]],Table4[[Product Code]:[Brand]],5,FALSE)</f>
        <v>Apple</v>
      </c>
      <c r="M3400" t="str">
        <f>VLOOKUP(Table1[[#This Row],[Product Code]],Table4[[Product Code]:[Product Category]],3,FALSE)</f>
        <v>Smart Gadgets</v>
      </c>
      <c r="N3400" t="str">
        <f>_xlfn.XLOOKUP(Table1[[#This Row],[Product Code]],Table4[Product Code],Table4[Subcategory])</f>
        <v>Smartwatches</v>
      </c>
    </row>
    <row r="3401" spans="2:14" x14ac:dyDescent="0.3">
      <c r="B3401" s="26" t="s">
        <v>28</v>
      </c>
      <c r="C3401" s="26" t="str">
        <f>IF(_xlfn.XLOOKUP(TRIM(Table1[[#This Row],[Store ID]]), 'Stores Details'!B3403:B3422, 'Stores Details'!G3403:G3422, "") = "Inactive", "Yes", "No")</f>
        <v>No</v>
      </c>
      <c r="D3401" s="14" t="s">
        <v>39</v>
      </c>
      <c r="E3401" s="51">
        <v>45356</v>
      </c>
      <c r="F3401" s="14">
        <v>21</v>
      </c>
      <c r="G3401" s="17">
        <v>8897.07</v>
      </c>
      <c r="H3401" s="27">
        <v>5798.1</v>
      </c>
      <c r="I3401">
        <f>YEAR(Table1[[#This Row],[Date]])</f>
        <v>2024</v>
      </c>
      <c r="J3401" t="str">
        <f>"Q" &amp; ROUNDUP(MONTH(Table1[[#This Row],[Date]])/3, 0) &amp; "'" &amp; RIGHT(YEAR(Table1[[#This Row],[Date]]), 2)</f>
        <v>Q1'24</v>
      </c>
      <c r="K3401" t="str">
        <f>VLOOKUP(Table1[[#This Row],[Store ID]],Table3[[Store ID]:[City]],4,FALSE)</f>
        <v>Portland</v>
      </c>
      <c r="L3401" t="str">
        <f>VLOOKUP(Table1[[#This Row],[Product Code]],Table4[[Product Code]:[Brand]],5,FALSE)</f>
        <v>Apple</v>
      </c>
      <c r="M3401" t="str">
        <f>VLOOKUP(Table1[[#This Row],[Product Code]],Table4[[Product Code]:[Product Category]],3,FALSE)</f>
        <v>Laptops</v>
      </c>
      <c r="N3401" t="str">
        <f>_xlfn.XLOOKUP(Table1[[#This Row],[Product Code]],Table4[Product Code],Table4[Subcategory])</f>
        <v>Ultrabooks</v>
      </c>
    </row>
    <row r="3402" spans="2:14" x14ac:dyDescent="0.3">
      <c r="B3402" s="26" t="s">
        <v>14</v>
      </c>
      <c r="C3402" s="26" t="str">
        <f>IF(_xlfn.XLOOKUP(TRIM(Table1[[#This Row],[Store ID]]), 'Stores Details'!B3404:B3423, 'Stores Details'!G3404:G3423, "") = "Inactive", "Yes", "No")</f>
        <v>No</v>
      </c>
      <c r="D3402" s="14" t="s">
        <v>15</v>
      </c>
      <c r="E3402" s="51">
        <v>45439</v>
      </c>
      <c r="F3402" s="14">
        <v>13</v>
      </c>
      <c r="G3402" s="17">
        <v>7311.33</v>
      </c>
      <c r="H3402" s="27">
        <v>5582.59</v>
      </c>
      <c r="I3402">
        <f>YEAR(Table1[[#This Row],[Date]])</f>
        <v>2024</v>
      </c>
      <c r="J3402" t="str">
        <f>"Q" &amp; ROUNDUP(MONTH(Table1[[#This Row],[Date]])/3, 0) &amp; "'" &amp; RIGHT(YEAR(Table1[[#This Row],[Date]]), 2)</f>
        <v>Q2'24</v>
      </c>
      <c r="K3402" t="str">
        <f>VLOOKUP(Table1[[#This Row],[Store ID]],Table3[[Store ID]:[City]],4,FALSE)</f>
        <v>Los Angeles</v>
      </c>
      <c r="L3402" t="str">
        <f>VLOOKUP(Table1[[#This Row],[Product Code]],Table4[[Product Code]:[Brand]],5,FALSE)</f>
        <v>Bose</v>
      </c>
      <c r="M3402" t="str">
        <f>VLOOKUP(Table1[[#This Row],[Product Code]],Table4[[Product Code]:[Product Category]],3,FALSE)</f>
        <v>Accessories</v>
      </c>
      <c r="N3402" t="str">
        <f>_xlfn.XLOOKUP(Table1[[#This Row],[Product Code]],Table4[Product Code],Table4[Subcategory])</f>
        <v>Mice</v>
      </c>
    </row>
    <row r="3403" spans="2:14" x14ac:dyDescent="0.3">
      <c r="B3403" s="26" t="s">
        <v>26</v>
      </c>
      <c r="C3403" s="26" t="str">
        <f>IF(_xlfn.XLOOKUP(TRIM(Table1[[#This Row],[Store ID]]), 'Stores Details'!B3405:B3424, 'Stores Details'!G3405:G3424, "") = "Inactive", "Yes", "No")</f>
        <v>No</v>
      </c>
      <c r="D3403" s="14" t="s">
        <v>65</v>
      </c>
      <c r="E3403" s="51">
        <v>44982</v>
      </c>
      <c r="F3403" s="14">
        <v>20</v>
      </c>
      <c r="G3403" s="17">
        <v>28906</v>
      </c>
      <c r="H3403" s="27">
        <v>19405.400000000001</v>
      </c>
      <c r="I3403">
        <f>YEAR(Table1[[#This Row],[Date]])</f>
        <v>2023</v>
      </c>
      <c r="J3403" t="str">
        <f>"Q" &amp; ROUNDUP(MONTH(Table1[[#This Row],[Date]])/3, 0) &amp; "'" &amp; RIGHT(YEAR(Table1[[#This Row],[Date]]), 2)</f>
        <v>Q1'23</v>
      </c>
      <c r="K3403" t="str">
        <f>VLOOKUP(Table1[[#This Row],[Store ID]],Table3[[Store ID]:[City]],4,FALSE)</f>
        <v>Philadelphia</v>
      </c>
      <c r="L3403" t="str">
        <f>VLOOKUP(Table1[[#This Row],[Product Code]],Table4[[Product Code]:[Brand]],5,FALSE)</f>
        <v>VoltEdge</v>
      </c>
      <c r="M3403" t="str">
        <f>VLOOKUP(Table1[[#This Row],[Product Code]],Table4[[Product Code]:[Product Category]],3,FALSE)</f>
        <v>Smart Gadgets</v>
      </c>
      <c r="N3403" t="str">
        <f>_xlfn.XLOOKUP(Table1[[#This Row],[Product Code]],Table4[Product Code],Table4[Subcategory])</f>
        <v>Smartwatches</v>
      </c>
    </row>
    <row r="3404" spans="2:14" x14ac:dyDescent="0.3">
      <c r="B3404" s="26" t="s">
        <v>27</v>
      </c>
      <c r="C3404" s="26" t="str">
        <f>IF(_xlfn.XLOOKUP(TRIM(Table1[[#This Row],[Store ID]]), 'Stores Details'!B3406:B3425, 'Stores Details'!G3406:G3425, "") = "Inactive", "Yes", "No")</f>
        <v>No</v>
      </c>
      <c r="D3404" s="14" t="s">
        <v>74</v>
      </c>
      <c r="E3404" s="51">
        <v>45301</v>
      </c>
      <c r="F3404" s="14">
        <v>22</v>
      </c>
      <c r="G3404" s="17">
        <v>24884.42</v>
      </c>
      <c r="H3404" s="27">
        <v>20656.900000000001</v>
      </c>
      <c r="I3404">
        <f>YEAR(Table1[[#This Row],[Date]])</f>
        <v>2024</v>
      </c>
      <c r="J3404" t="str">
        <f>"Q" &amp; ROUNDUP(MONTH(Table1[[#This Row],[Date]])/3, 0) &amp; "'" &amp; RIGHT(YEAR(Table1[[#This Row],[Date]]), 2)</f>
        <v>Q1'24</v>
      </c>
      <c r="K3404" t="str">
        <f>VLOOKUP(Table1[[#This Row],[Store ID]],Table3[[Store ID]:[City]],4,FALSE)</f>
        <v>New York</v>
      </c>
      <c r="L3404" t="str">
        <f>VLOOKUP(Table1[[#This Row],[Product Code]],Table4[[Product Code]:[Brand]],5,FALSE)</f>
        <v>VoltEdge</v>
      </c>
      <c r="M3404" t="str">
        <f>VLOOKUP(Table1[[#This Row],[Product Code]],Table4[[Product Code]:[Product Category]],3,FALSE)</f>
        <v>Gaming Consoles</v>
      </c>
      <c r="N3404" t="str">
        <f>_xlfn.XLOOKUP(Table1[[#This Row],[Product Code]],Table4[Product Code],Table4[Subcategory])</f>
        <v>Gaming Headsets</v>
      </c>
    </row>
    <row r="3405" spans="2:14" x14ac:dyDescent="0.3">
      <c r="B3405" s="26" t="s">
        <v>14</v>
      </c>
      <c r="C3405" s="26" t="str">
        <f>IF(_xlfn.XLOOKUP(TRIM(Table1[[#This Row],[Store ID]]), 'Stores Details'!B3407:B3426, 'Stores Details'!G3407:G3426, "") = "Inactive", "Yes", "No")</f>
        <v>No</v>
      </c>
      <c r="D3405" s="14" t="s">
        <v>15</v>
      </c>
      <c r="E3405" s="51">
        <v>45299</v>
      </c>
      <c r="F3405" s="14">
        <v>20</v>
      </c>
      <c r="G3405" s="17">
        <v>11248.199999999999</v>
      </c>
      <c r="H3405" s="27">
        <v>8588.6</v>
      </c>
      <c r="I3405">
        <f>YEAR(Table1[[#This Row],[Date]])</f>
        <v>2024</v>
      </c>
      <c r="J3405" t="str">
        <f>"Q" &amp; ROUNDUP(MONTH(Table1[[#This Row],[Date]])/3, 0) &amp; "'" &amp; RIGHT(YEAR(Table1[[#This Row],[Date]]), 2)</f>
        <v>Q1'24</v>
      </c>
      <c r="K3405" t="str">
        <f>VLOOKUP(Table1[[#This Row],[Store ID]],Table3[[Store ID]:[City]],4,FALSE)</f>
        <v>Los Angeles</v>
      </c>
      <c r="L3405" t="str">
        <f>VLOOKUP(Table1[[#This Row],[Product Code]],Table4[[Product Code]:[Brand]],5,FALSE)</f>
        <v>Bose</v>
      </c>
      <c r="M3405" t="str">
        <f>VLOOKUP(Table1[[#This Row],[Product Code]],Table4[[Product Code]:[Product Category]],3,FALSE)</f>
        <v>Accessories</v>
      </c>
      <c r="N3405" t="str">
        <f>_xlfn.XLOOKUP(Table1[[#This Row],[Product Code]],Table4[Product Code],Table4[Subcategory])</f>
        <v>Mice</v>
      </c>
    </row>
    <row r="3406" spans="2:14" x14ac:dyDescent="0.3">
      <c r="B3406" s="26" t="s">
        <v>19</v>
      </c>
      <c r="C3406" s="26" t="str">
        <f>IF(_xlfn.XLOOKUP(TRIM(Table1[[#This Row],[Store ID]]), 'Stores Details'!B3408:B3427, 'Stores Details'!G3408:G3427, "") = "Inactive", "Yes", "No")</f>
        <v>No</v>
      </c>
      <c r="D3406" s="14" t="s">
        <v>64</v>
      </c>
      <c r="E3406" s="51">
        <v>45206</v>
      </c>
      <c r="F3406" s="14">
        <v>26</v>
      </c>
      <c r="G3406" s="17">
        <v>8870.42</v>
      </c>
      <c r="H3406" s="27">
        <v>5290.22</v>
      </c>
      <c r="I3406">
        <f>YEAR(Table1[[#This Row],[Date]])</f>
        <v>2023</v>
      </c>
      <c r="J3406" t="str">
        <f>"Q" &amp; ROUNDUP(MONTH(Table1[[#This Row],[Date]])/3, 0) &amp; "'" &amp; RIGHT(YEAR(Table1[[#This Row],[Date]]), 2)</f>
        <v>Q4'23</v>
      </c>
      <c r="K3406" t="str">
        <f>VLOOKUP(Table1[[#This Row],[Store ID]],Table3[[Store ID]:[City]],4,FALSE)</f>
        <v>Honolulu</v>
      </c>
      <c r="L3406" t="str">
        <f>VLOOKUP(Table1[[#This Row],[Product Code]],Table4[[Product Code]:[Brand]],5,FALSE)</f>
        <v>VoltEdge</v>
      </c>
      <c r="M3406" t="str">
        <f>VLOOKUP(Table1[[#This Row],[Product Code]],Table4[[Product Code]:[Product Category]],3,FALSE)</f>
        <v>Accessories</v>
      </c>
      <c r="N3406" t="str">
        <f>_xlfn.XLOOKUP(Table1[[#This Row],[Product Code]],Table4[Product Code],Table4[Subcategory])</f>
        <v>Keyboards</v>
      </c>
    </row>
    <row r="3407" spans="2:14" x14ac:dyDescent="0.3">
      <c r="B3407" s="26" t="s">
        <v>14</v>
      </c>
      <c r="C3407" s="26" t="str">
        <f>IF(_xlfn.XLOOKUP(TRIM(Table1[[#This Row],[Store ID]]), 'Stores Details'!B3409:B3428, 'Stores Details'!G3409:G3428, "") = "Inactive", "Yes", "No")</f>
        <v>No</v>
      </c>
      <c r="D3407" s="14" t="s">
        <v>70</v>
      </c>
      <c r="E3407" s="51">
        <v>45031</v>
      </c>
      <c r="F3407" s="14">
        <v>12</v>
      </c>
      <c r="G3407" s="17">
        <v>6520.32</v>
      </c>
      <c r="H3407" s="27">
        <v>4638.96</v>
      </c>
      <c r="I3407">
        <f>YEAR(Table1[[#This Row],[Date]])</f>
        <v>2023</v>
      </c>
      <c r="J3407" t="str">
        <f>"Q" &amp; ROUNDUP(MONTH(Table1[[#This Row],[Date]])/3, 0) &amp; "'" &amp; RIGHT(YEAR(Table1[[#This Row],[Date]]), 2)</f>
        <v>Q2'23</v>
      </c>
      <c r="K3407" t="str">
        <f>VLOOKUP(Table1[[#This Row],[Store ID]],Table3[[Store ID]:[City]],4,FALSE)</f>
        <v>Los Angeles</v>
      </c>
      <c r="L3407" t="str">
        <f>VLOOKUP(Table1[[#This Row],[Product Code]],Table4[[Product Code]:[Brand]],5,FALSE)</f>
        <v>VoltEdge</v>
      </c>
      <c r="M3407" t="str">
        <f>VLOOKUP(Table1[[#This Row],[Product Code]],Table4[[Product Code]:[Product Category]],3,FALSE)</f>
        <v>Headphones</v>
      </c>
      <c r="N3407" t="str">
        <f>_xlfn.XLOOKUP(Table1[[#This Row],[Product Code]],Table4[Product Code],Table4[Subcategory])</f>
        <v>Wireless Headphones</v>
      </c>
    </row>
    <row r="3408" spans="2:14" x14ac:dyDescent="0.3">
      <c r="B3408" s="26" t="s">
        <v>14</v>
      </c>
      <c r="C3408" s="26" t="str">
        <f>IF(_xlfn.XLOOKUP(TRIM(Table1[[#This Row],[Store ID]]), 'Stores Details'!B3410:B3429, 'Stores Details'!G3410:G3429, "") = "Inactive", "Yes", "No")</f>
        <v>No</v>
      </c>
      <c r="D3408" s="14" t="s">
        <v>74</v>
      </c>
      <c r="E3408" s="51">
        <v>45122</v>
      </c>
      <c r="F3408" s="14">
        <v>7</v>
      </c>
      <c r="G3408" s="17">
        <v>7917.7699999999995</v>
      </c>
      <c r="H3408" s="27">
        <v>6572.6500000000005</v>
      </c>
      <c r="I3408">
        <f>YEAR(Table1[[#This Row],[Date]])</f>
        <v>2023</v>
      </c>
      <c r="J3408" t="str">
        <f>"Q" &amp; ROUNDUP(MONTH(Table1[[#This Row],[Date]])/3, 0) &amp; "'" &amp; RIGHT(YEAR(Table1[[#This Row],[Date]]), 2)</f>
        <v>Q3'23</v>
      </c>
      <c r="K3408" t="str">
        <f>VLOOKUP(Table1[[#This Row],[Store ID]],Table3[[Store ID]:[City]],4,FALSE)</f>
        <v>Los Angeles</v>
      </c>
      <c r="L3408" t="str">
        <f>VLOOKUP(Table1[[#This Row],[Product Code]],Table4[[Product Code]:[Brand]],5,FALSE)</f>
        <v>VoltEdge</v>
      </c>
      <c r="M3408" t="str">
        <f>VLOOKUP(Table1[[#This Row],[Product Code]],Table4[[Product Code]:[Product Category]],3,FALSE)</f>
        <v>Gaming Consoles</v>
      </c>
      <c r="N3408" t="str">
        <f>_xlfn.XLOOKUP(Table1[[#This Row],[Product Code]],Table4[Product Code],Table4[Subcategory])</f>
        <v>Gaming Headsets</v>
      </c>
    </row>
    <row r="3409" spans="2:14" x14ac:dyDescent="0.3">
      <c r="B3409" s="26" t="s">
        <v>14</v>
      </c>
      <c r="C3409" s="26" t="str">
        <f>IF(_xlfn.XLOOKUP(TRIM(Table1[[#This Row],[Store ID]]), 'Stores Details'!B3411:B3430, 'Stores Details'!G3411:G3430, "") = "Inactive", "Yes", "No")</f>
        <v>No</v>
      </c>
      <c r="D3409" s="14" t="s">
        <v>60</v>
      </c>
      <c r="E3409" s="51">
        <v>45520</v>
      </c>
      <c r="F3409" s="14">
        <v>17</v>
      </c>
      <c r="G3409" s="17">
        <v>3670.1299999999997</v>
      </c>
      <c r="H3409" s="27">
        <v>2656.59</v>
      </c>
      <c r="I3409">
        <f>YEAR(Table1[[#This Row],[Date]])</f>
        <v>2024</v>
      </c>
      <c r="J3409" t="str">
        <f>"Q" &amp; ROUNDUP(MONTH(Table1[[#This Row],[Date]])/3, 0) &amp; "'" &amp; RIGHT(YEAR(Table1[[#This Row],[Date]]), 2)</f>
        <v>Q3'24</v>
      </c>
      <c r="K3409" t="str">
        <f>VLOOKUP(Table1[[#This Row],[Store ID]],Table3[[Store ID]:[City]],4,FALSE)</f>
        <v>Los Angeles</v>
      </c>
      <c r="L3409" t="str">
        <f>VLOOKUP(Table1[[#This Row],[Product Code]],Table4[[Product Code]:[Brand]],5,FALSE)</f>
        <v>Dell</v>
      </c>
      <c r="M3409" t="str">
        <f>VLOOKUP(Table1[[#This Row],[Product Code]],Table4[[Product Code]:[Product Category]],3,FALSE)</f>
        <v>Accessories</v>
      </c>
      <c r="N3409" t="str">
        <f>_xlfn.XLOOKUP(Table1[[#This Row],[Product Code]],Table4[Product Code],Table4[Subcategory])</f>
        <v>Chargers</v>
      </c>
    </row>
    <row r="3410" spans="2:14" x14ac:dyDescent="0.3">
      <c r="B3410" s="26" t="s">
        <v>14</v>
      </c>
      <c r="C3410" s="26" t="str">
        <f>IF(_xlfn.XLOOKUP(TRIM(Table1[[#This Row],[Store ID]]), 'Stores Details'!B3412:B3431, 'Stores Details'!G3412:G3431, "") = "Inactive", "Yes", "No")</f>
        <v>No</v>
      </c>
      <c r="D3410" s="14" t="s">
        <v>57</v>
      </c>
      <c r="E3410" s="51">
        <v>45370</v>
      </c>
      <c r="F3410" s="14">
        <v>17</v>
      </c>
      <c r="G3410" s="17">
        <v>15019.33</v>
      </c>
      <c r="H3410" s="27">
        <v>10473.530000000001</v>
      </c>
      <c r="I3410">
        <f>YEAR(Table1[[#This Row],[Date]])</f>
        <v>2024</v>
      </c>
      <c r="J3410" t="str">
        <f>"Q" &amp; ROUNDUP(MONTH(Table1[[#This Row],[Date]])/3, 0) &amp; "'" &amp; RIGHT(YEAR(Table1[[#This Row],[Date]]), 2)</f>
        <v>Q1'24</v>
      </c>
      <c r="K3410" t="str">
        <f>VLOOKUP(Table1[[#This Row],[Store ID]],Table3[[Store ID]:[City]],4,FALSE)</f>
        <v>Los Angeles</v>
      </c>
      <c r="L3410" t="str">
        <f>VLOOKUP(Table1[[#This Row],[Product Code]],Table4[[Product Code]:[Brand]],5,FALSE)</f>
        <v>Bose</v>
      </c>
      <c r="M3410" t="str">
        <f>VLOOKUP(Table1[[#This Row],[Product Code]],Table4[[Product Code]:[Product Category]],3,FALSE)</f>
        <v>Headphones</v>
      </c>
      <c r="N3410" t="str">
        <f>_xlfn.XLOOKUP(Table1[[#This Row],[Product Code]],Table4[Product Code],Table4[Subcategory])</f>
        <v>Noise-Canceling Over-Ear</v>
      </c>
    </row>
    <row r="3411" spans="2:14" x14ac:dyDescent="0.3">
      <c r="B3411" s="26" t="s">
        <v>27</v>
      </c>
      <c r="C3411" s="26" t="str">
        <f>IF(_xlfn.XLOOKUP(TRIM(Table1[[#This Row],[Store ID]]), 'Stores Details'!B3413:B3432, 'Stores Details'!G3413:G3432, "") = "Inactive", "Yes", "No")</f>
        <v>No</v>
      </c>
      <c r="D3411" s="14" t="s">
        <v>42</v>
      </c>
      <c r="E3411" s="51">
        <v>45551</v>
      </c>
      <c r="F3411" s="14">
        <v>20</v>
      </c>
      <c r="G3411" s="17">
        <v>25512.199999999997</v>
      </c>
      <c r="H3411" s="27">
        <v>15907.8</v>
      </c>
      <c r="I3411">
        <f>YEAR(Table1[[#This Row],[Date]])</f>
        <v>2024</v>
      </c>
      <c r="J3411" t="str">
        <f>"Q" &amp; ROUNDUP(MONTH(Table1[[#This Row],[Date]])/3, 0) &amp; "'" &amp; RIGHT(YEAR(Table1[[#This Row],[Date]]), 2)</f>
        <v>Q3'24</v>
      </c>
      <c r="K3411" t="str">
        <f>VLOOKUP(Table1[[#This Row],[Store ID]],Table3[[Store ID]:[City]],4,FALSE)</f>
        <v>New York</v>
      </c>
      <c r="L3411" t="str">
        <f>VLOOKUP(Table1[[#This Row],[Product Code]],Table4[[Product Code]:[Brand]],5,FALSE)</f>
        <v>Dell</v>
      </c>
      <c r="M3411" t="str">
        <f>VLOOKUP(Table1[[#This Row],[Product Code]],Table4[[Product Code]:[Product Category]],3,FALSE)</f>
        <v>Headphones</v>
      </c>
      <c r="N3411" t="str">
        <f>_xlfn.XLOOKUP(Table1[[#This Row],[Product Code]],Table4[Product Code],Table4[Subcategory])</f>
        <v>Wired Headphones</v>
      </c>
    </row>
    <row r="3412" spans="2:14" x14ac:dyDescent="0.3">
      <c r="B3412" s="26" t="s">
        <v>20</v>
      </c>
      <c r="C3412" s="26" t="str">
        <f>IF(_xlfn.XLOOKUP(TRIM(Table1[[#This Row],[Store ID]]), 'Stores Details'!B3414:B3433, 'Stores Details'!G3414:G3433, "") = "Inactive", "Yes", "No")</f>
        <v>No</v>
      </c>
      <c r="D3412" s="14" t="s">
        <v>75</v>
      </c>
      <c r="E3412" s="51">
        <v>45135</v>
      </c>
      <c r="F3412" s="14">
        <v>4</v>
      </c>
      <c r="G3412" s="17">
        <v>652.20000000000005</v>
      </c>
      <c r="H3412" s="27">
        <v>504.44</v>
      </c>
      <c r="I3412">
        <f>YEAR(Table1[[#This Row],[Date]])</f>
        <v>2023</v>
      </c>
      <c r="J3412" t="str">
        <f>"Q" &amp; ROUNDUP(MONTH(Table1[[#This Row],[Date]])/3, 0) &amp; "'" &amp; RIGHT(YEAR(Table1[[#This Row],[Date]]), 2)</f>
        <v>Q3'23</v>
      </c>
      <c r="K3412" t="str">
        <f>VLOOKUP(Table1[[#This Row],[Store ID]],Table3[[Store ID]:[City]],4,FALSE)</f>
        <v>Denver</v>
      </c>
      <c r="L3412" t="str">
        <f>VLOOKUP(Table1[[#This Row],[Product Code]],Table4[[Product Code]:[Brand]],5,FALSE)</f>
        <v>VoltEdge</v>
      </c>
      <c r="M3412" t="str">
        <f>VLOOKUP(Table1[[#This Row],[Product Code]],Table4[[Product Code]:[Product Category]],3,FALSE)</f>
        <v>Accessories</v>
      </c>
      <c r="N3412" t="str">
        <f>_xlfn.XLOOKUP(Table1[[#This Row],[Product Code]],Table4[Product Code],Table4[Subcategory])</f>
        <v>Keyboards</v>
      </c>
    </row>
    <row r="3413" spans="2:14" x14ac:dyDescent="0.3">
      <c r="B3413" s="26" t="s">
        <v>14</v>
      </c>
      <c r="C3413" s="26" t="str">
        <f>IF(_xlfn.XLOOKUP(TRIM(Table1[[#This Row],[Store ID]]), 'Stores Details'!B3415:B3434, 'Stores Details'!G3415:G3434, "") = "Inactive", "Yes", "No")</f>
        <v>No</v>
      </c>
      <c r="D3413" s="14" t="s">
        <v>74</v>
      </c>
      <c r="E3413" s="51">
        <v>45052</v>
      </c>
      <c r="F3413" s="14">
        <v>9</v>
      </c>
      <c r="G3413" s="17">
        <v>10179.99</v>
      </c>
      <c r="H3413" s="27">
        <v>8450.5500000000011</v>
      </c>
      <c r="I3413">
        <f>YEAR(Table1[[#This Row],[Date]])</f>
        <v>2023</v>
      </c>
      <c r="J3413" t="str">
        <f>"Q" &amp; ROUNDUP(MONTH(Table1[[#This Row],[Date]])/3, 0) &amp; "'" &amp; RIGHT(YEAR(Table1[[#This Row],[Date]]), 2)</f>
        <v>Q2'23</v>
      </c>
      <c r="K3413" t="str">
        <f>VLOOKUP(Table1[[#This Row],[Store ID]],Table3[[Store ID]:[City]],4,FALSE)</f>
        <v>Los Angeles</v>
      </c>
      <c r="L3413" t="str">
        <f>VLOOKUP(Table1[[#This Row],[Product Code]],Table4[[Product Code]:[Brand]],5,FALSE)</f>
        <v>VoltEdge</v>
      </c>
      <c r="M3413" t="str">
        <f>VLOOKUP(Table1[[#This Row],[Product Code]],Table4[[Product Code]:[Product Category]],3,FALSE)</f>
        <v>Gaming Consoles</v>
      </c>
      <c r="N3413" t="str">
        <f>_xlfn.XLOOKUP(Table1[[#This Row],[Product Code]],Table4[Product Code],Table4[Subcategory])</f>
        <v>Gaming Headsets</v>
      </c>
    </row>
    <row r="3414" spans="2:14" x14ac:dyDescent="0.3">
      <c r="B3414" s="26" t="s">
        <v>14</v>
      </c>
      <c r="C3414" s="26" t="str">
        <f>IF(_xlfn.XLOOKUP(TRIM(Table1[[#This Row],[Store ID]]), 'Stores Details'!B3416:B3435, 'Stores Details'!G3416:G3435, "") = "Inactive", "Yes", "No")</f>
        <v>No</v>
      </c>
      <c r="D3414" s="14" t="s">
        <v>78</v>
      </c>
      <c r="E3414" s="51">
        <v>45216</v>
      </c>
      <c r="F3414" s="14">
        <v>27</v>
      </c>
      <c r="G3414" s="17">
        <v>3622.05</v>
      </c>
      <c r="H3414" s="27">
        <v>2992.14</v>
      </c>
      <c r="I3414">
        <f>YEAR(Table1[[#This Row],[Date]])</f>
        <v>2023</v>
      </c>
      <c r="J3414" t="str">
        <f>"Q" &amp; ROUNDUP(MONTH(Table1[[#This Row],[Date]])/3, 0) &amp; "'" &amp; RIGHT(YEAR(Table1[[#This Row],[Date]]), 2)</f>
        <v>Q4'23</v>
      </c>
      <c r="K3414" t="str">
        <f>VLOOKUP(Table1[[#This Row],[Store ID]],Table3[[Store ID]:[City]],4,FALSE)</f>
        <v>Los Angeles</v>
      </c>
      <c r="L3414" t="str">
        <f>VLOOKUP(Table1[[#This Row],[Product Code]],Table4[[Product Code]:[Brand]],5,FALSE)</f>
        <v>VoltEdge</v>
      </c>
      <c r="M3414" t="str">
        <f>VLOOKUP(Table1[[#This Row],[Product Code]],Table4[[Product Code]:[Product Category]],3,FALSE)</f>
        <v>Accessories</v>
      </c>
      <c r="N3414" t="str">
        <f>_xlfn.XLOOKUP(Table1[[#This Row],[Product Code]],Table4[Product Code],Table4[Subcategory])</f>
        <v>Laptop Sleeves</v>
      </c>
    </row>
    <row r="3415" spans="2:14" x14ac:dyDescent="0.3">
      <c r="B3415" s="26" t="s">
        <v>30</v>
      </c>
      <c r="C3415" s="26" t="str">
        <f>IF(_xlfn.XLOOKUP(TRIM(Table1[[#This Row],[Store ID]]), 'Stores Details'!B3417:B3436, 'Stores Details'!G3417:G3436, "") = "Inactive", "Yes", "No")</f>
        <v>No</v>
      </c>
      <c r="D3415" s="14" t="s">
        <v>32</v>
      </c>
      <c r="E3415" s="51">
        <v>45499</v>
      </c>
      <c r="F3415" s="14">
        <v>17</v>
      </c>
      <c r="G3415" s="17">
        <v>3110.66</v>
      </c>
      <c r="H3415" s="27">
        <v>2363.17</v>
      </c>
      <c r="I3415">
        <f>YEAR(Table1[[#This Row],[Date]])</f>
        <v>2024</v>
      </c>
      <c r="J3415" t="str">
        <f>"Q" &amp; ROUNDUP(MONTH(Table1[[#This Row],[Date]])/3, 0) &amp; "'" &amp; RIGHT(YEAR(Table1[[#This Row],[Date]]), 2)</f>
        <v>Q3'24</v>
      </c>
      <c r="K3415" t="str">
        <f>VLOOKUP(Table1[[#This Row],[Store ID]],Table3[[Store ID]:[City]],4,FALSE)</f>
        <v>Nashville</v>
      </c>
      <c r="L3415" t="str">
        <f>VLOOKUP(Table1[[#This Row],[Product Code]],Table4[[Product Code]:[Brand]],5,FALSE)</f>
        <v>Sony</v>
      </c>
      <c r="M3415" t="str">
        <f>VLOOKUP(Table1[[#This Row],[Product Code]],Table4[[Product Code]:[Product Category]],3,FALSE)</f>
        <v>Accessories</v>
      </c>
      <c r="N3415" t="str">
        <f>_xlfn.XLOOKUP(Table1[[#This Row],[Product Code]],Table4[Product Code],Table4[Subcategory])</f>
        <v>Chargers</v>
      </c>
    </row>
    <row r="3416" spans="2:14" x14ac:dyDescent="0.3">
      <c r="B3416" s="26" t="s">
        <v>14</v>
      </c>
      <c r="C3416" s="26" t="str">
        <f>IF(_xlfn.XLOOKUP(TRIM(Table1[[#This Row],[Store ID]]), 'Stores Details'!B3418:B3437, 'Stores Details'!G3418:G3437, "") = "Inactive", "Yes", "No")</f>
        <v>No</v>
      </c>
      <c r="D3416" s="14" t="s">
        <v>39</v>
      </c>
      <c r="E3416" s="51">
        <v>45563</v>
      </c>
      <c r="F3416" s="14">
        <v>16</v>
      </c>
      <c r="G3416" s="17">
        <v>6778.72</v>
      </c>
      <c r="H3416" s="27">
        <v>4417.6000000000004</v>
      </c>
      <c r="I3416">
        <f>YEAR(Table1[[#This Row],[Date]])</f>
        <v>2024</v>
      </c>
      <c r="J3416" t="str">
        <f>"Q" &amp; ROUNDUP(MONTH(Table1[[#This Row],[Date]])/3, 0) &amp; "'" &amp; RIGHT(YEAR(Table1[[#This Row],[Date]]), 2)</f>
        <v>Q3'24</v>
      </c>
      <c r="K3416" t="str">
        <f>VLOOKUP(Table1[[#This Row],[Store ID]],Table3[[Store ID]:[City]],4,FALSE)</f>
        <v>Los Angeles</v>
      </c>
      <c r="L3416" t="str">
        <f>VLOOKUP(Table1[[#This Row],[Product Code]],Table4[[Product Code]:[Brand]],5,FALSE)</f>
        <v>Apple</v>
      </c>
      <c r="M3416" t="str">
        <f>VLOOKUP(Table1[[#This Row],[Product Code]],Table4[[Product Code]:[Product Category]],3,FALSE)</f>
        <v>Laptops</v>
      </c>
      <c r="N3416" t="str">
        <f>_xlfn.XLOOKUP(Table1[[#This Row],[Product Code]],Table4[Product Code],Table4[Subcategory])</f>
        <v>Ultrabooks</v>
      </c>
    </row>
    <row r="3417" spans="2:14" x14ac:dyDescent="0.3">
      <c r="B3417" s="26" t="s">
        <v>27</v>
      </c>
      <c r="C3417" s="26" t="str">
        <f>IF(_xlfn.XLOOKUP(TRIM(Table1[[#This Row],[Store ID]]), 'Stores Details'!B3419:B3438, 'Stores Details'!G3419:G3438, "") = "Inactive", "Yes", "No")</f>
        <v>No</v>
      </c>
      <c r="D3417" s="14" t="s">
        <v>76</v>
      </c>
      <c r="E3417" s="51">
        <v>45218</v>
      </c>
      <c r="F3417" s="14">
        <v>43</v>
      </c>
      <c r="G3417" s="17">
        <v>9822.49</v>
      </c>
      <c r="H3417" s="27">
        <v>7850.08</v>
      </c>
      <c r="I3417">
        <f>YEAR(Table1[[#This Row],[Date]])</f>
        <v>2023</v>
      </c>
      <c r="J3417" t="str">
        <f>"Q" &amp; ROUNDUP(MONTH(Table1[[#This Row],[Date]])/3, 0) &amp; "'" &amp; RIGHT(YEAR(Table1[[#This Row],[Date]]), 2)</f>
        <v>Q4'23</v>
      </c>
      <c r="K3417" t="str">
        <f>VLOOKUP(Table1[[#This Row],[Store ID]],Table3[[Store ID]:[City]],4,FALSE)</f>
        <v>New York</v>
      </c>
      <c r="L3417" t="str">
        <f>VLOOKUP(Table1[[#This Row],[Product Code]],Table4[[Product Code]:[Brand]],5,FALSE)</f>
        <v>ASUS</v>
      </c>
      <c r="M3417" t="str">
        <f>VLOOKUP(Table1[[#This Row],[Product Code]],Table4[[Product Code]:[Product Category]],3,FALSE)</f>
        <v>Laptops</v>
      </c>
      <c r="N3417" t="str">
        <f>_xlfn.XLOOKUP(Table1[[#This Row],[Product Code]],Table4[Product Code],Table4[Subcategory])</f>
        <v>Ultrabooks</v>
      </c>
    </row>
    <row r="3418" spans="2:14" x14ac:dyDescent="0.3">
      <c r="B3418" s="26" t="s">
        <v>17</v>
      </c>
      <c r="C3418" s="26" t="str">
        <f>IF(_xlfn.XLOOKUP(TRIM(Table1[[#This Row],[Store ID]]), 'Stores Details'!B3420:B3439, 'Stores Details'!G3420:G3439, "") = "Inactive", "Yes", "No")</f>
        <v>No</v>
      </c>
      <c r="D3418" s="14" t="s">
        <v>75</v>
      </c>
      <c r="E3418" s="51">
        <v>45288</v>
      </c>
      <c r="F3418" s="14">
        <v>21</v>
      </c>
      <c r="G3418" s="17">
        <v>3424.05</v>
      </c>
      <c r="H3418" s="27">
        <v>2648.31</v>
      </c>
      <c r="I3418">
        <f>YEAR(Table1[[#This Row],[Date]])</f>
        <v>2023</v>
      </c>
      <c r="J3418" t="str">
        <f>"Q" &amp; ROUNDUP(MONTH(Table1[[#This Row],[Date]])/3, 0) &amp; "'" &amp; RIGHT(YEAR(Table1[[#This Row],[Date]]), 2)</f>
        <v>Q4'23</v>
      </c>
      <c r="K3418" t="str">
        <f>VLOOKUP(Table1[[#This Row],[Store ID]],Table3[[Store ID]:[City]],4,FALSE)</f>
        <v>Richmond</v>
      </c>
      <c r="L3418" t="str">
        <f>VLOOKUP(Table1[[#This Row],[Product Code]],Table4[[Product Code]:[Brand]],5,FALSE)</f>
        <v>VoltEdge</v>
      </c>
      <c r="M3418" t="str">
        <f>VLOOKUP(Table1[[#This Row],[Product Code]],Table4[[Product Code]:[Product Category]],3,FALSE)</f>
        <v>Accessories</v>
      </c>
      <c r="N3418" t="str">
        <f>_xlfn.XLOOKUP(Table1[[#This Row],[Product Code]],Table4[Product Code],Table4[Subcategory])</f>
        <v>Keyboards</v>
      </c>
    </row>
    <row r="3419" spans="2:14" x14ac:dyDescent="0.3">
      <c r="B3419" s="26" t="s">
        <v>17</v>
      </c>
      <c r="C3419" s="26" t="str">
        <f>IF(_xlfn.XLOOKUP(TRIM(Table1[[#This Row],[Store ID]]), 'Stores Details'!B3421:B3440, 'Stores Details'!G3421:G3440, "") = "Inactive", "Yes", "No")</f>
        <v>No</v>
      </c>
      <c r="D3419" s="14" t="s">
        <v>47</v>
      </c>
      <c r="E3419" s="51">
        <v>45630</v>
      </c>
      <c r="F3419" s="14">
        <v>21</v>
      </c>
      <c r="G3419" s="17">
        <v>27955.83</v>
      </c>
      <c r="H3419" s="27">
        <v>17444.91</v>
      </c>
      <c r="I3419">
        <f>YEAR(Table1[[#This Row],[Date]])</f>
        <v>2024</v>
      </c>
      <c r="J3419" t="str">
        <f>"Q" &amp; ROUNDUP(MONTH(Table1[[#This Row],[Date]])/3, 0) &amp; "'" &amp; RIGHT(YEAR(Table1[[#This Row],[Date]]), 2)</f>
        <v>Q4'24</v>
      </c>
      <c r="K3419" t="str">
        <f>VLOOKUP(Table1[[#This Row],[Store ID]],Table3[[Store ID]:[City]],4,FALSE)</f>
        <v>Richmond</v>
      </c>
      <c r="L3419" t="str">
        <f>VLOOKUP(Table1[[#This Row],[Product Code]],Table4[[Product Code]:[Brand]],5,FALSE)</f>
        <v>Sony</v>
      </c>
      <c r="M3419" t="str">
        <f>VLOOKUP(Table1[[#This Row],[Product Code]],Table4[[Product Code]:[Product Category]],3,FALSE)</f>
        <v>Accessories</v>
      </c>
      <c r="N3419" t="str">
        <f>_xlfn.XLOOKUP(Table1[[#This Row],[Product Code]],Table4[Product Code],Table4[Subcategory])</f>
        <v>Keyboards</v>
      </c>
    </row>
    <row r="3420" spans="2:14" x14ac:dyDescent="0.3">
      <c r="B3420" s="26" t="s">
        <v>28</v>
      </c>
      <c r="C3420" s="26" t="str">
        <f>IF(_xlfn.XLOOKUP(TRIM(Table1[[#This Row],[Store ID]]), 'Stores Details'!B3422:B3441, 'Stores Details'!G3422:G3441, "") = "Inactive", "Yes", "No")</f>
        <v>No</v>
      </c>
      <c r="D3420" s="14" t="s">
        <v>43</v>
      </c>
      <c r="E3420" s="51">
        <v>45325</v>
      </c>
      <c r="F3420" s="14">
        <v>11</v>
      </c>
      <c r="G3420" s="17">
        <v>14641.769999999999</v>
      </c>
      <c r="H3420" s="27">
        <v>8993.82</v>
      </c>
      <c r="I3420">
        <f>YEAR(Table1[[#This Row],[Date]])</f>
        <v>2024</v>
      </c>
      <c r="J3420" t="str">
        <f>"Q" &amp; ROUNDUP(MONTH(Table1[[#This Row],[Date]])/3, 0) &amp; "'" &amp; RIGHT(YEAR(Table1[[#This Row],[Date]]), 2)</f>
        <v>Q1'24</v>
      </c>
      <c r="K3420" t="str">
        <f>VLOOKUP(Table1[[#This Row],[Store ID]],Table3[[Store ID]:[City]],4,FALSE)</f>
        <v>Portland</v>
      </c>
      <c r="L3420" t="str">
        <f>VLOOKUP(Table1[[#This Row],[Product Code]],Table4[[Product Code]:[Brand]],5,FALSE)</f>
        <v>Apple</v>
      </c>
      <c r="M3420" t="str">
        <f>VLOOKUP(Table1[[#This Row],[Product Code]],Table4[[Product Code]:[Product Category]],3,FALSE)</f>
        <v>Smart Gadgets</v>
      </c>
      <c r="N3420" t="str">
        <f>_xlfn.XLOOKUP(Table1[[#This Row],[Product Code]],Table4[Product Code],Table4[Subcategory])</f>
        <v>Smartwatches</v>
      </c>
    </row>
    <row r="3421" spans="2:14" x14ac:dyDescent="0.3">
      <c r="B3421" s="26" t="s">
        <v>27</v>
      </c>
      <c r="C3421" s="26" t="str">
        <f>IF(_xlfn.XLOOKUP(TRIM(Table1[[#This Row],[Store ID]]), 'Stores Details'!B3423:B3442, 'Stores Details'!G3423:G3442, "") = "Inactive", "Yes", "No")</f>
        <v>No</v>
      </c>
      <c r="D3421" s="14" t="s">
        <v>50</v>
      </c>
      <c r="E3421" s="51">
        <v>45180</v>
      </c>
      <c r="F3421" s="14">
        <v>7</v>
      </c>
      <c r="G3421" s="17">
        <v>8385.44</v>
      </c>
      <c r="H3421" s="27">
        <v>6177.8499999999995</v>
      </c>
      <c r="I3421">
        <f>YEAR(Table1[[#This Row],[Date]])</f>
        <v>2023</v>
      </c>
      <c r="J3421" t="str">
        <f>"Q" &amp; ROUNDUP(MONTH(Table1[[#This Row],[Date]])/3, 0) &amp; "'" &amp; RIGHT(YEAR(Table1[[#This Row],[Date]]), 2)</f>
        <v>Q3'23</v>
      </c>
      <c r="K3421" t="str">
        <f>VLOOKUP(Table1[[#This Row],[Store ID]],Table3[[Store ID]:[City]],4,FALSE)</f>
        <v>New York</v>
      </c>
      <c r="L3421" t="str">
        <f>VLOOKUP(Table1[[#This Row],[Product Code]],Table4[[Product Code]:[Brand]],5,FALSE)</f>
        <v>VoltEdge</v>
      </c>
      <c r="M3421" t="str">
        <f>VLOOKUP(Table1[[#This Row],[Product Code]],Table4[[Product Code]:[Product Category]],3,FALSE)</f>
        <v>Smart Gadgets</v>
      </c>
      <c r="N3421" t="str">
        <f>_xlfn.XLOOKUP(Table1[[#This Row],[Product Code]],Table4[Product Code],Table4[Subcategory])</f>
        <v>Fitness Bands</v>
      </c>
    </row>
    <row r="3422" spans="2:14" x14ac:dyDescent="0.3">
      <c r="B3422" s="26" t="s">
        <v>27</v>
      </c>
      <c r="C3422" s="26" t="str">
        <f>IF(_xlfn.XLOOKUP(TRIM(Table1[[#This Row],[Store ID]]), 'Stores Details'!B3424:B3443, 'Stores Details'!G3424:G3443, "") = "Inactive", "Yes", "No")</f>
        <v>No</v>
      </c>
      <c r="D3422" s="14" t="s">
        <v>35</v>
      </c>
      <c r="E3422" s="51">
        <v>45339</v>
      </c>
      <c r="F3422" s="14">
        <v>14</v>
      </c>
      <c r="G3422" s="17">
        <v>5588.2400000000007</v>
      </c>
      <c r="H3422" s="27">
        <v>4222.96</v>
      </c>
      <c r="I3422">
        <f>YEAR(Table1[[#This Row],[Date]])</f>
        <v>2024</v>
      </c>
      <c r="J3422" t="str">
        <f>"Q" &amp; ROUNDUP(MONTH(Table1[[#This Row],[Date]])/3, 0) &amp; "'" &amp; RIGHT(YEAR(Table1[[#This Row],[Date]]), 2)</f>
        <v>Q1'24</v>
      </c>
      <c r="K3422" t="str">
        <f>VLOOKUP(Table1[[#This Row],[Store ID]],Table3[[Store ID]:[City]],4,FALSE)</f>
        <v>New York</v>
      </c>
      <c r="L3422" t="str">
        <f>VLOOKUP(Table1[[#This Row],[Product Code]],Table4[[Product Code]:[Brand]],5,FALSE)</f>
        <v>Dell</v>
      </c>
      <c r="M3422" t="str">
        <f>VLOOKUP(Table1[[#This Row],[Product Code]],Table4[[Product Code]:[Product Category]],3,FALSE)</f>
        <v>Smart Gadgets</v>
      </c>
      <c r="N3422" t="str">
        <f>_xlfn.XLOOKUP(Table1[[#This Row],[Product Code]],Table4[Product Code],Table4[Subcategory])</f>
        <v>Streaming Devices</v>
      </c>
    </row>
    <row r="3423" spans="2:14" x14ac:dyDescent="0.3">
      <c r="B3423" s="26" t="s">
        <v>30</v>
      </c>
      <c r="C3423" s="26" t="str">
        <f>IF(_xlfn.XLOOKUP(TRIM(Table1[[#This Row],[Store ID]]), 'Stores Details'!B3425:B3444, 'Stores Details'!G3425:G3444, "") = "Inactive", "Yes", "No")</f>
        <v>No</v>
      </c>
      <c r="D3423" s="14" t="s">
        <v>46</v>
      </c>
      <c r="E3423" s="51">
        <v>45418</v>
      </c>
      <c r="F3423" s="14">
        <v>18</v>
      </c>
      <c r="G3423" s="17">
        <v>15901.199999999999</v>
      </c>
      <c r="H3423" s="27">
        <v>10880.82</v>
      </c>
      <c r="I3423">
        <f>YEAR(Table1[[#This Row],[Date]])</f>
        <v>2024</v>
      </c>
      <c r="J3423" t="str">
        <f>"Q" &amp; ROUNDUP(MONTH(Table1[[#This Row],[Date]])/3, 0) &amp; "'" &amp; RIGHT(YEAR(Table1[[#This Row],[Date]]), 2)</f>
        <v>Q2'24</v>
      </c>
      <c r="K3423" t="str">
        <f>VLOOKUP(Table1[[#This Row],[Store ID]],Table3[[Store ID]:[City]],4,FALSE)</f>
        <v>Nashville</v>
      </c>
      <c r="L3423" t="str">
        <f>VLOOKUP(Table1[[#This Row],[Product Code]],Table4[[Product Code]:[Brand]],5,FALSE)</f>
        <v>Bose</v>
      </c>
      <c r="M3423" t="str">
        <f>VLOOKUP(Table1[[#This Row],[Product Code]],Table4[[Product Code]:[Product Category]],3,FALSE)</f>
        <v>Headphones</v>
      </c>
      <c r="N3423" t="str">
        <f>_xlfn.XLOOKUP(Table1[[#This Row],[Product Code]],Table4[Product Code],Table4[Subcategory])</f>
        <v>Wireless Headphones</v>
      </c>
    </row>
    <row r="3424" spans="2:14" x14ac:dyDescent="0.3">
      <c r="B3424" s="26" t="s">
        <v>27</v>
      </c>
      <c r="C3424" s="26" t="str">
        <f>IF(_xlfn.XLOOKUP(TRIM(Table1[[#This Row],[Store ID]]), 'Stores Details'!B3426:B3445, 'Stores Details'!G3426:G3445, "") = "Inactive", "Yes", "No")</f>
        <v>No</v>
      </c>
      <c r="D3424" s="14" t="s">
        <v>61</v>
      </c>
      <c r="E3424" s="51">
        <v>45188</v>
      </c>
      <c r="F3424" s="14">
        <v>11</v>
      </c>
      <c r="G3424" s="17">
        <v>3898.6200000000003</v>
      </c>
      <c r="H3424" s="27">
        <v>2783.66</v>
      </c>
      <c r="I3424">
        <f>YEAR(Table1[[#This Row],[Date]])</f>
        <v>2023</v>
      </c>
      <c r="J3424" t="str">
        <f>"Q" &amp; ROUNDUP(MONTH(Table1[[#This Row],[Date]])/3, 0) &amp; "'" &amp; RIGHT(YEAR(Table1[[#This Row],[Date]]), 2)</f>
        <v>Q3'23</v>
      </c>
      <c r="K3424" t="str">
        <f>VLOOKUP(Table1[[#This Row],[Store ID]],Table3[[Store ID]:[City]],4,FALSE)</f>
        <v>New York</v>
      </c>
      <c r="L3424" t="str">
        <f>VLOOKUP(Table1[[#This Row],[Product Code]],Table4[[Product Code]:[Brand]],5,FALSE)</f>
        <v>VoltEdge</v>
      </c>
      <c r="M3424" t="str">
        <f>VLOOKUP(Table1[[#This Row],[Product Code]],Table4[[Product Code]:[Product Category]],3,FALSE)</f>
        <v>Headphones</v>
      </c>
      <c r="N3424" t="str">
        <f>_xlfn.XLOOKUP(Table1[[#This Row],[Product Code]],Table4[Product Code],Table4[Subcategory])</f>
        <v>Wired Headphones</v>
      </c>
    </row>
    <row r="3425" spans="2:14" x14ac:dyDescent="0.3">
      <c r="B3425" s="26" t="s">
        <v>23</v>
      </c>
      <c r="C3425" s="26" t="str">
        <f>IF(_xlfn.XLOOKUP(TRIM(Table1[[#This Row],[Store ID]]), 'Stores Details'!B3427:B3446, 'Stores Details'!G3427:G3446, "") = "Inactive", "Yes", "No")</f>
        <v>No</v>
      </c>
      <c r="D3425" s="14" t="s">
        <v>36</v>
      </c>
      <c r="E3425" s="51">
        <v>45439</v>
      </c>
      <c r="F3425" s="14">
        <v>16</v>
      </c>
      <c r="G3425" s="17">
        <v>11679.68</v>
      </c>
      <c r="H3425" s="27">
        <v>9423.84</v>
      </c>
      <c r="I3425">
        <f>YEAR(Table1[[#This Row],[Date]])</f>
        <v>2024</v>
      </c>
      <c r="J3425" t="str">
        <f>"Q" &amp; ROUNDUP(MONTH(Table1[[#This Row],[Date]])/3, 0) &amp; "'" &amp; RIGHT(YEAR(Table1[[#This Row],[Date]]), 2)</f>
        <v>Q2'24</v>
      </c>
      <c r="K3425" t="str">
        <f>VLOOKUP(Table1[[#This Row],[Store ID]],Table3[[Store ID]:[City]],4,FALSE)</f>
        <v>San Francisco</v>
      </c>
      <c r="L3425" t="str">
        <f>VLOOKUP(Table1[[#This Row],[Product Code]],Table4[[Product Code]:[Brand]],5,FALSE)</f>
        <v>VoltEdge</v>
      </c>
      <c r="M3425" t="str">
        <f>VLOOKUP(Table1[[#This Row],[Product Code]],Table4[[Product Code]:[Product Category]],3,FALSE)</f>
        <v>Gaming Consoles</v>
      </c>
      <c r="N3425" t="str">
        <f>_xlfn.XLOOKUP(Table1[[#This Row],[Product Code]],Table4[Product Code],Table4[Subcategory])</f>
        <v>VR Headsets</v>
      </c>
    </row>
    <row r="3426" spans="2:14" x14ac:dyDescent="0.3">
      <c r="B3426" s="26" t="s">
        <v>27</v>
      </c>
      <c r="C3426" s="26" t="str">
        <f>IF(_xlfn.XLOOKUP(TRIM(Table1[[#This Row],[Store ID]]), 'Stores Details'!B3428:B3447, 'Stores Details'!G3428:G3447, "") = "Inactive", "Yes", "No")</f>
        <v>No</v>
      </c>
      <c r="D3426" s="14" t="s">
        <v>72</v>
      </c>
      <c r="E3426" s="51">
        <v>45031</v>
      </c>
      <c r="F3426" s="14">
        <v>8</v>
      </c>
      <c r="G3426" s="17">
        <v>4291.84</v>
      </c>
      <c r="H3426" s="27">
        <v>3128.24</v>
      </c>
      <c r="I3426">
        <f>YEAR(Table1[[#This Row],[Date]])</f>
        <v>2023</v>
      </c>
      <c r="J3426" t="str">
        <f>"Q" &amp; ROUNDUP(MONTH(Table1[[#This Row],[Date]])/3, 0) &amp; "'" &amp; RIGHT(YEAR(Table1[[#This Row],[Date]]), 2)</f>
        <v>Q2'23</v>
      </c>
      <c r="K3426" t="str">
        <f>VLOOKUP(Table1[[#This Row],[Store ID]],Table3[[Store ID]:[City]],4,FALSE)</f>
        <v>New York</v>
      </c>
      <c r="L3426" t="str">
        <f>VLOOKUP(Table1[[#This Row],[Product Code]],Table4[[Product Code]:[Brand]],5,FALSE)</f>
        <v>VoltEdge</v>
      </c>
      <c r="M3426" t="str">
        <f>VLOOKUP(Table1[[#This Row],[Product Code]],Table4[[Product Code]:[Product Category]],3,FALSE)</f>
        <v>Gaming Consoles</v>
      </c>
      <c r="N3426" t="str">
        <f>_xlfn.XLOOKUP(Table1[[#This Row],[Product Code]],Table4[Product Code],Table4[Subcategory])</f>
        <v>Game Consoles</v>
      </c>
    </row>
    <row r="3427" spans="2:14" x14ac:dyDescent="0.3">
      <c r="B3427" s="26" t="s">
        <v>23</v>
      </c>
      <c r="C3427" s="26" t="str">
        <f>IF(_xlfn.XLOOKUP(TRIM(Table1[[#This Row],[Store ID]]), 'Stores Details'!B3429:B3448, 'Stores Details'!G3429:G3448, "") = "Inactive", "Yes", "No")</f>
        <v>No</v>
      </c>
      <c r="D3427" s="14" t="s">
        <v>47</v>
      </c>
      <c r="E3427" s="51">
        <v>45428</v>
      </c>
      <c r="F3427" s="14">
        <v>9</v>
      </c>
      <c r="G3427" s="17">
        <v>11981.07</v>
      </c>
      <c r="H3427" s="27">
        <v>7476.39</v>
      </c>
      <c r="I3427">
        <f>YEAR(Table1[[#This Row],[Date]])</f>
        <v>2024</v>
      </c>
      <c r="J3427" t="str">
        <f>"Q" &amp; ROUNDUP(MONTH(Table1[[#This Row],[Date]])/3, 0) &amp; "'" &amp; RIGHT(YEAR(Table1[[#This Row],[Date]]), 2)</f>
        <v>Q2'24</v>
      </c>
      <c r="K3427" t="str">
        <f>VLOOKUP(Table1[[#This Row],[Store ID]],Table3[[Store ID]:[City]],4,FALSE)</f>
        <v>San Francisco</v>
      </c>
      <c r="L3427" t="str">
        <f>VLOOKUP(Table1[[#This Row],[Product Code]],Table4[[Product Code]:[Brand]],5,FALSE)</f>
        <v>Sony</v>
      </c>
      <c r="M3427" t="str">
        <f>VLOOKUP(Table1[[#This Row],[Product Code]],Table4[[Product Code]:[Product Category]],3,FALSE)</f>
        <v>Accessories</v>
      </c>
      <c r="N3427" t="str">
        <f>_xlfn.XLOOKUP(Table1[[#This Row],[Product Code]],Table4[Product Code],Table4[Subcategory])</f>
        <v>Keyboards</v>
      </c>
    </row>
    <row r="3428" spans="2:14" x14ac:dyDescent="0.3">
      <c r="B3428" s="26" t="s">
        <v>14</v>
      </c>
      <c r="C3428" s="26" t="str">
        <f>IF(_xlfn.XLOOKUP(TRIM(Table1[[#This Row],[Store ID]]), 'Stores Details'!B3430:B3449, 'Stores Details'!G3430:G3449, "") = "Inactive", "Yes", "No")</f>
        <v>No</v>
      </c>
      <c r="D3428" s="14" t="s">
        <v>41</v>
      </c>
      <c r="E3428" s="51">
        <v>45295</v>
      </c>
      <c r="F3428" s="14">
        <v>19</v>
      </c>
      <c r="G3428" s="17">
        <v>9133.2999999999993</v>
      </c>
      <c r="H3428" s="27">
        <v>5736.86</v>
      </c>
      <c r="I3428">
        <f>YEAR(Table1[[#This Row],[Date]])</f>
        <v>2024</v>
      </c>
      <c r="J3428" t="str">
        <f>"Q" &amp; ROUNDUP(MONTH(Table1[[#This Row],[Date]])/3, 0) &amp; "'" &amp; RIGHT(YEAR(Table1[[#This Row],[Date]]), 2)</f>
        <v>Q1'24</v>
      </c>
      <c r="K3428" t="str">
        <f>VLOOKUP(Table1[[#This Row],[Store ID]],Table3[[Store ID]:[City]],4,FALSE)</f>
        <v>Los Angeles</v>
      </c>
      <c r="L3428" t="str">
        <f>VLOOKUP(Table1[[#This Row],[Product Code]],Table4[[Product Code]:[Brand]],5,FALSE)</f>
        <v>VoltEdge</v>
      </c>
      <c r="M3428" t="str">
        <f>VLOOKUP(Table1[[#This Row],[Product Code]],Table4[[Product Code]:[Product Category]],3,FALSE)</f>
        <v>Laptops</v>
      </c>
      <c r="N3428" t="str">
        <f>_xlfn.XLOOKUP(Table1[[#This Row],[Product Code]],Table4[Product Code],Table4[Subcategory])</f>
        <v>Gaming Laptops</v>
      </c>
    </row>
    <row r="3429" spans="2:14" x14ac:dyDescent="0.3">
      <c r="B3429" s="26" t="s">
        <v>16</v>
      </c>
      <c r="C3429" s="26" t="str">
        <f>IF(_xlfn.XLOOKUP(TRIM(Table1[[#This Row],[Store ID]]), 'Stores Details'!B3431:B3450, 'Stores Details'!G3431:G3450, "") = "Inactive", "Yes", "No")</f>
        <v>No</v>
      </c>
      <c r="D3429" s="14" t="s">
        <v>44</v>
      </c>
      <c r="E3429" s="51">
        <v>45407</v>
      </c>
      <c r="F3429" s="14">
        <v>2</v>
      </c>
      <c r="G3429" s="17">
        <v>1894.1</v>
      </c>
      <c r="H3429" s="27">
        <v>1334.76</v>
      </c>
      <c r="I3429">
        <f>YEAR(Table1[[#This Row],[Date]])</f>
        <v>2024</v>
      </c>
      <c r="J3429" t="str">
        <f>"Q" &amp; ROUNDUP(MONTH(Table1[[#This Row],[Date]])/3, 0) &amp; "'" &amp; RIGHT(YEAR(Table1[[#This Row],[Date]]), 2)</f>
        <v>Q2'24</v>
      </c>
      <c r="K3429" t="str">
        <f>VLOOKUP(Table1[[#This Row],[Store ID]],Table3[[Store ID]:[City]],4,FALSE)</f>
        <v>Chicago</v>
      </c>
      <c r="L3429" t="str">
        <f>VLOOKUP(Table1[[#This Row],[Product Code]],Table4[[Product Code]:[Brand]],5,FALSE)</f>
        <v>Bose</v>
      </c>
      <c r="M3429" t="str">
        <f>VLOOKUP(Table1[[#This Row],[Product Code]],Table4[[Product Code]:[Product Category]],3,FALSE)</f>
        <v>Accessories</v>
      </c>
      <c r="N3429" t="str">
        <f>_xlfn.XLOOKUP(Table1[[#This Row],[Product Code]],Table4[Product Code],Table4[Subcategory])</f>
        <v>Keyboards</v>
      </c>
    </row>
    <row r="3430" spans="2:14" x14ac:dyDescent="0.3">
      <c r="B3430" s="26" t="s">
        <v>27</v>
      </c>
      <c r="C3430" s="26" t="str">
        <f>IF(_xlfn.XLOOKUP(TRIM(Table1[[#This Row],[Store ID]]), 'Stores Details'!B3432:B3451, 'Stores Details'!G3432:G3451, "") = "Inactive", "Yes", "No")</f>
        <v>No</v>
      </c>
      <c r="D3430" s="14" t="s">
        <v>42</v>
      </c>
      <c r="E3430" s="51">
        <v>45325</v>
      </c>
      <c r="F3430" s="14">
        <v>18</v>
      </c>
      <c r="G3430" s="17">
        <v>22960.98</v>
      </c>
      <c r="H3430" s="27">
        <v>14317.02</v>
      </c>
      <c r="I3430">
        <f>YEAR(Table1[[#This Row],[Date]])</f>
        <v>2024</v>
      </c>
      <c r="J3430" t="str">
        <f>"Q" &amp; ROUNDUP(MONTH(Table1[[#This Row],[Date]])/3, 0) &amp; "'" &amp; RIGHT(YEAR(Table1[[#This Row],[Date]]), 2)</f>
        <v>Q1'24</v>
      </c>
      <c r="K3430" t="str">
        <f>VLOOKUP(Table1[[#This Row],[Store ID]],Table3[[Store ID]:[City]],4,FALSE)</f>
        <v>New York</v>
      </c>
      <c r="L3430" t="str">
        <f>VLOOKUP(Table1[[#This Row],[Product Code]],Table4[[Product Code]:[Brand]],5,FALSE)</f>
        <v>Dell</v>
      </c>
      <c r="M3430" t="str">
        <f>VLOOKUP(Table1[[#This Row],[Product Code]],Table4[[Product Code]:[Product Category]],3,FALSE)</f>
        <v>Headphones</v>
      </c>
      <c r="N3430" t="str">
        <f>_xlfn.XLOOKUP(Table1[[#This Row],[Product Code]],Table4[Product Code],Table4[Subcategory])</f>
        <v>Wired Headphones</v>
      </c>
    </row>
    <row r="3431" spans="2:14" x14ac:dyDescent="0.3">
      <c r="B3431" s="26" t="s">
        <v>21</v>
      </c>
      <c r="C3431" s="26" t="str">
        <f>IF(_xlfn.XLOOKUP(TRIM(Table1[[#This Row],[Store ID]]), 'Stores Details'!B3433:B3452, 'Stores Details'!G3433:G3452, "") = "Inactive", "Yes", "No")</f>
        <v>No</v>
      </c>
      <c r="D3431" s="14" t="s">
        <v>67</v>
      </c>
      <c r="E3431" s="51">
        <v>45082</v>
      </c>
      <c r="F3431" s="14">
        <v>8</v>
      </c>
      <c r="G3431" s="17">
        <v>8427.84</v>
      </c>
      <c r="H3431" s="27">
        <v>5010.08</v>
      </c>
      <c r="I3431">
        <f>YEAR(Table1[[#This Row],[Date]])</f>
        <v>2023</v>
      </c>
      <c r="J3431" t="str">
        <f>"Q" &amp; ROUNDUP(MONTH(Table1[[#This Row],[Date]])/3, 0) &amp; "'" &amp; RIGHT(YEAR(Table1[[#This Row],[Date]]), 2)</f>
        <v>Q2'23</v>
      </c>
      <c r="K3431" t="str">
        <f>VLOOKUP(Table1[[#This Row],[Store ID]],Table3[[Store ID]:[City]],4,FALSE)</f>
        <v>Raleigh</v>
      </c>
      <c r="L3431" t="str">
        <f>VLOOKUP(Table1[[#This Row],[Product Code]],Table4[[Product Code]:[Brand]],5,FALSE)</f>
        <v>VoltEdge</v>
      </c>
      <c r="M3431" t="str">
        <f>VLOOKUP(Table1[[#This Row],[Product Code]],Table4[[Product Code]:[Product Category]],3,FALSE)</f>
        <v>Accessories</v>
      </c>
      <c r="N3431" t="str">
        <f>_xlfn.XLOOKUP(Table1[[#This Row],[Product Code]],Table4[Product Code],Table4[Subcategory])</f>
        <v>Keyboards</v>
      </c>
    </row>
    <row r="3432" spans="2:14" x14ac:dyDescent="0.3">
      <c r="B3432" s="26" t="s">
        <v>14</v>
      </c>
      <c r="C3432" s="26" t="str">
        <f>IF(_xlfn.XLOOKUP(TRIM(Table1[[#This Row],[Store ID]]), 'Stores Details'!B3434:B3453, 'Stores Details'!G3434:G3453, "") = "Inactive", "Yes", "No")</f>
        <v>No</v>
      </c>
      <c r="D3432" s="14" t="s">
        <v>44</v>
      </c>
      <c r="E3432" s="51">
        <v>45304</v>
      </c>
      <c r="F3432" s="14">
        <v>18</v>
      </c>
      <c r="G3432" s="17">
        <v>17046.899999999998</v>
      </c>
      <c r="H3432" s="27">
        <v>12012.84</v>
      </c>
      <c r="I3432">
        <f>YEAR(Table1[[#This Row],[Date]])</f>
        <v>2024</v>
      </c>
      <c r="J3432" t="str">
        <f>"Q" &amp; ROUNDUP(MONTH(Table1[[#This Row],[Date]])/3, 0) &amp; "'" &amp; RIGHT(YEAR(Table1[[#This Row],[Date]]), 2)</f>
        <v>Q1'24</v>
      </c>
      <c r="K3432" t="str">
        <f>VLOOKUP(Table1[[#This Row],[Store ID]],Table3[[Store ID]:[City]],4,FALSE)</f>
        <v>Los Angeles</v>
      </c>
      <c r="L3432" t="str">
        <f>VLOOKUP(Table1[[#This Row],[Product Code]],Table4[[Product Code]:[Brand]],5,FALSE)</f>
        <v>Bose</v>
      </c>
      <c r="M3432" t="str">
        <f>VLOOKUP(Table1[[#This Row],[Product Code]],Table4[[Product Code]:[Product Category]],3,FALSE)</f>
        <v>Accessories</v>
      </c>
      <c r="N3432" t="str">
        <f>_xlfn.XLOOKUP(Table1[[#This Row],[Product Code]],Table4[Product Code],Table4[Subcategory])</f>
        <v>Keyboards</v>
      </c>
    </row>
    <row r="3433" spans="2:14" x14ac:dyDescent="0.3">
      <c r="B3433" s="26" t="s">
        <v>22</v>
      </c>
      <c r="C3433" s="26" t="str">
        <f>IF(_xlfn.XLOOKUP(TRIM(Table1[[#This Row],[Store ID]]), 'Stores Details'!B3435:B3454, 'Stores Details'!G3435:G3454, "") = "Inactive", "Yes", "No")</f>
        <v>No</v>
      </c>
      <c r="D3433" s="14" t="s">
        <v>35</v>
      </c>
      <c r="E3433" s="51">
        <v>45421</v>
      </c>
      <c r="F3433" s="14">
        <v>15</v>
      </c>
      <c r="G3433" s="17">
        <v>5987.4000000000005</v>
      </c>
      <c r="H3433" s="27">
        <v>4524.5999999999995</v>
      </c>
      <c r="I3433">
        <f>YEAR(Table1[[#This Row],[Date]])</f>
        <v>2024</v>
      </c>
      <c r="J3433" t="str">
        <f>"Q" &amp; ROUNDUP(MONTH(Table1[[#This Row],[Date]])/3, 0) &amp; "'" &amp; RIGHT(YEAR(Table1[[#This Row],[Date]]), 2)</f>
        <v>Q2'24</v>
      </c>
      <c r="K3433" t="str">
        <f>VLOOKUP(Table1[[#This Row],[Store ID]],Table3[[Store ID]:[City]],4,FALSE)</f>
        <v>Detroit</v>
      </c>
      <c r="L3433" t="str">
        <f>VLOOKUP(Table1[[#This Row],[Product Code]],Table4[[Product Code]:[Brand]],5,FALSE)</f>
        <v>Dell</v>
      </c>
      <c r="M3433" t="str">
        <f>VLOOKUP(Table1[[#This Row],[Product Code]],Table4[[Product Code]:[Product Category]],3,FALSE)</f>
        <v>Smart Gadgets</v>
      </c>
      <c r="N3433" t="str">
        <f>_xlfn.XLOOKUP(Table1[[#This Row],[Product Code]],Table4[Product Code],Table4[Subcategory])</f>
        <v>Streaming Devices</v>
      </c>
    </row>
    <row r="3434" spans="2:14" x14ac:dyDescent="0.3">
      <c r="B3434" s="26" t="s">
        <v>25</v>
      </c>
      <c r="C3434" s="26" t="str">
        <f>IF(_xlfn.XLOOKUP(TRIM(Table1[[#This Row],[Store ID]]), 'Stores Details'!B3436:B3455, 'Stores Details'!G3436:G3455, "") = "Inactive", "Yes", "No")</f>
        <v>No</v>
      </c>
      <c r="D3434" s="14" t="s">
        <v>43</v>
      </c>
      <c r="E3434" s="51">
        <v>45568</v>
      </c>
      <c r="F3434" s="14">
        <v>30</v>
      </c>
      <c r="G3434" s="17">
        <v>39932.1</v>
      </c>
      <c r="H3434" s="27">
        <v>24528.6</v>
      </c>
      <c r="I3434">
        <f>YEAR(Table1[[#This Row],[Date]])</f>
        <v>2024</v>
      </c>
      <c r="J3434" t="str">
        <f>"Q" &amp; ROUNDUP(MONTH(Table1[[#This Row],[Date]])/3, 0) &amp; "'" &amp; RIGHT(YEAR(Table1[[#This Row],[Date]]), 2)</f>
        <v>Q4'24</v>
      </c>
      <c r="K3434" t="str">
        <f>VLOOKUP(Table1[[#This Row],[Store ID]],Table3[[Store ID]:[City]],4,FALSE)</f>
        <v>Dallas</v>
      </c>
      <c r="L3434" t="str">
        <f>VLOOKUP(Table1[[#This Row],[Product Code]],Table4[[Product Code]:[Brand]],5,FALSE)</f>
        <v>Apple</v>
      </c>
      <c r="M3434" t="str">
        <f>VLOOKUP(Table1[[#This Row],[Product Code]],Table4[[Product Code]:[Product Category]],3,FALSE)</f>
        <v>Smart Gadgets</v>
      </c>
      <c r="N3434" t="str">
        <f>_xlfn.XLOOKUP(Table1[[#This Row],[Product Code]],Table4[Product Code],Table4[Subcategory])</f>
        <v>Smartwatches</v>
      </c>
    </row>
    <row r="3435" spans="2:14" x14ac:dyDescent="0.3">
      <c r="B3435" s="26" t="s">
        <v>26</v>
      </c>
      <c r="C3435" s="26" t="str">
        <f>IF(_xlfn.XLOOKUP(TRIM(Table1[[#This Row],[Store ID]]), 'Stores Details'!B3437:B3456, 'Stores Details'!G3437:G3456, "") = "Inactive", "Yes", "No")</f>
        <v>No</v>
      </c>
      <c r="D3435" s="14" t="s">
        <v>43</v>
      </c>
      <c r="E3435" s="51">
        <v>45613</v>
      </c>
      <c r="F3435" s="14">
        <v>32</v>
      </c>
      <c r="G3435" s="17">
        <v>42594.239999999998</v>
      </c>
      <c r="H3435" s="27">
        <v>26163.84</v>
      </c>
      <c r="I3435">
        <f>YEAR(Table1[[#This Row],[Date]])</f>
        <v>2024</v>
      </c>
      <c r="J3435" t="str">
        <f>"Q" &amp; ROUNDUP(MONTH(Table1[[#This Row],[Date]])/3, 0) &amp; "'" &amp; RIGHT(YEAR(Table1[[#This Row],[Date]]), 2)</f>
        <v>Q4'24</v>
      </c>
      <c r="K3435" t="str">
        <f>VLOOKUP(Table1[[#This Row],[Store ID]],Table3[[Store ID]:[City]],4,FALSE)</f>
        <v>Philadelphia</v>
      </c>
      <c r="L3435" t="str">
        <f>VLOOKUP(Table1[[#This Row],[Product Code]],Table4[[Product Code]:[Brand]],5,FALSE)</f>
        <v>Apple</v>
      </c>
      <c r="M3435" t="str">
        <f>VLOOKUP(Table1[[#This Row],[Product Code]],Table4[[Product Code]:[Product Category]],3,FALSE)</f>
        <v>Smart Gadgets</v>
      </c>
      <c r="N3435" t="str">
        <f>_xlfn.XLOOKUP(Table1[[#This Row],[Product Code]],Table4[Product Code],Table4[Subcategory])</f>
        <v>Smartwatches</v>
      </c>
    </row>
    <row r="3436" spans="2:14" x14ac:dyDescent="0.3">
      <c r="B3436" s="26" t="s">
        <v>21</v>
      </c>
      <c r="C3436" s="26" t="str">
        <f>IF(_xlfn.XLOOKUP(TRIM(Table1[[#This Row],[Store ID]]), 'Stores Details'!B3438:B3457, 'Stores Details'!G3438:G3457, "") = "Inactive", "Yes", "No")</f>
        <v>No</v>
      </c>
      <c r="D3436" s="14" t="s">
        <v>74</v>
      </c>
      <c r="E3436" s="51">
        <v>45266</v>
      </c>
      <c r="F3436" s="14">
        <v>41</v>
      </c>
      <c r="G3436" s="17">
        <v>46375.509999999995</v>
      </c>
      <c r="H3436" s="27">
        <v>38496.950000000004</v>
      </c>
      <c r="I3436">
        <f>YEAR(Table1[[#This Row],[Date]])</f>
        <v>2023</v>
      </c>
      <c r="J3436" t="str">
        <f>"Q" &amp; ROUNDUP(MONTH(Table1[[#This Row],[Date]])/3, 0) &amp; "'" &amp; RIGHT(YEAR(Table1[[#This Row],[Date]]), 2)</f>
        <v>Q4'23</v>
      </c>
      <c r="K3436" t="str">
        <f>VLOOKUP(Table1[[#This Row],[Store ID]],Table3[[Store ID]:[City]],4,FALSE)</f>
        <v>Raleigh</v>
      </c>
      <c r="L3436" t="str">
        <f>VLOOKUP(Table1[[#This Row],[Product Code]],Table4[[Product Code]:[Brand]],5,FALSE)</f>
        <v>VoltEdge</v>
      </c>
      <c r="M3436" t="str">
        <f>VLOOKUP(Table1[[#This Row],[Product Code]],Table4[[Product Code]:[Product Category]],3,FALSE)</f>
        <v>Gaming Consoles</v>
      </c>
      <c r="N3436" t="str">
        <f>_xlfn.XLOOKUP(Table1[[#This Row],[Product Code]],Table4[Product Code],Table4[Subcategory])</f>
        <v>Gaming Headsets</v>
      </c>
    </row>
    <row r="3437" spans="2:14" x14ac:dyDescent="0.3">
      <c r="B3437" s="26" t="s">
        <v>14</v>
      </c>
      <c r="C3437" s="26" t="str">
        <f>IF(_xlfn.XLOOKUP(TRIM(Table1[[#This Row],[Store ID]]), 'Stores Details'!B3439:B3458, 'Stores Details'!G3439:G3458, "") = "Inactive", "Yes", "No")</f>
        <v>No</v>
      </c>
      <c r="D3437" s="14" t="s">
        <v>31</v>
      </c>
      <c r="E3437" s="51">
        <v>45358</v>
      </c>
      <c r="F3437" s="14">
        <v>27</v>
      </c>
      <c r="G3437" s="17">
        <v>16395.21</v>
      </c>
      <c r="H3437" s="27">
        <v>10053.179999999998</v>
      </c>
      <c r="I3437">
        <f>YEAR(Table1[[#This Row],[Date]])</f>
        <v>2024</v>
      </c>
      <c r="J3437" t="str">
        <f>"Q" &amp; ROUNDUP(MONTH(Table1[[#This Row],[Date]])/3, 0) &amp; "'" &amp; RIGHT(YEAR(Table1[[#This Row],[Date]]), 2)</f>
        <v>Q1'24</v>
      </c>
      <c r="K3437" t="str">
        <f>VLOOKUP(Table1[[#This Row],[Store ID]],Table3[[Store ID]:[City]],4,FALSE)</f>
        <v>Los Angeles</v>
      </c>
      <c r="L3437" t="str">
        <f>VLOOKUP(Table1[[#This Row],[Product Code]],Table4[[Product Code]:[Brand]],5,FALSE)</f>
        <v>VoltEdge</v>
      </c>
      <c r="M3437" t="str">
        <f>VLOOKUP(Table1[[#This Row],[Product Code]],Table4[[Product Code]:[Product Category]],3,FALSE)</f>
        <v>Laptops</v>
      </c>
      <c r="N3437" t="str">
        <f>_xlfn.XLOOKUP(Table1[[#This Row],[Product Code]],Table4[Product Code],Table4[Subcategory])</f>
        <v>Ultrabooks</v>
      </c>
    </row>
    <row r="3438" spans="2:14" x14ac:dyDescent="0.3">
      <c r="B3438" s="26" t="s">
        <v>24</v>
      </c>
      <c r="C3438" s="26" t="str">
        <f>IF(_xlfn.XLOOKUP(TRIM(Table1[[#This Row],[Store ID]]), 'Stores Details'!B3440:B3459, 'Stores Details'!G3440:G3459, "") = "Inactive", "Yes", "No")</f>
        <v>No</v>
      </c>
      <c r="D3438" s="14" t="s">
        <v>73</v>
      </c>
      <c r="E3438" s="51">
        <v>45071</v>
      </c>
      <c r="F3438" s="14">
        <v>9</v>
      </c>
      <c r="G3438" s="17">
        <v>7822.44</v>
      </c>
      <c r="H3438" s="27">
        <v>5872.7699999999995</v>
      </c>
      <c r="I3438">
        <f>YEAR(Table1[[#This Row],[Date]])</f>
        <v>2023</v>
      </c>
      <c r="J3438" t="str">
        <f>"Q" &amp; ROUNDUP(MONTH(Table1[[#This Row],[Date]])/3, 0) &amp; "'" &amp; RIGHT(YEAR(Table1[[#This Row],[Date]]), 2)</f>
        <v>Q2'23</v>
      </c>
      <c r="K3438" t="str">
        <f>VLOOKUP(Table1[[#This Row],[Store ID]],Table3[[Store ID]:[City]],4,FALSE)</f>
        <v>Atlanta</v>
      </c>
      <c r="L3438" t="str">
        <f>VLOOKUP(Table1[[#This Row],[Product Code]],Table4[[Product Code]:[Brand]],5,FALSE)</f>
        <v>ASUS</v>
      </c>
      <c r="M3438" t="str">
        <f>VLOOKUP(Table1[[#This Row],[Product Code]],Table4[[Product Code]:[Product Category]],3,FALSE)</f>
        <v>Gaming Consoles</v>
      </c>
      <c r="N3438" t="str">
        <f>_xlfn.XLOOKUP(Table1[[#This Row],[Product Code]],Table4[Product Code],Table4[Subcategory])</f>
        <v>VR Headsets</v>
      </c>
    </row>
    <row r="3439" spans="2:14" x14ac:dyDescent="0.3">
      <c r="B3439" s="26" t="s">
        <v>24</v>
      </c>
      <c r="C3439" s="26" t="str">
        <f>IF(_xlfn.XLOOKUP(TRIM(Table1[[#This Row],[Store ID]]), 'Stores Details'!B3441:B3460, 'Stores Details'!G3441:G3460, "") = "Inactive", "Yes", "No")</f>
        <v>No</v>
      </c>
      <c r="D3439" s="14" t="s">
        <v>45</v>
      </c>
      <c r="E3439" s="51">
        <v>45345</v>
      </c>
      <c r="F3439" s="14">
        <v>14</v>
      </c>
      <c r="G3439" s="17">
        <v>9405.9</v>
      </c>
      <c r="H3439" s="27">
        <v>7428.26</v>
      </c>
      <c r="I3439">
        <f>YEAR(Table1[[#This Row],[Date]])</f>
        <v>2024</v>
      </c>
      <c r="J3439" t="str">
        <f>"Q" &amp; ROUNDUP(MONTH(Table1[[#This Row],[Date]])/3, 0) &amp; "'" &amp; RIGHT(YEAR(Table1[[#This Row],[Date]]), 2)</f>
        <v>Q1'24</v>
      </c>
      <c r="K3439" t="str">
        <f>VLOOKUP(Table1[[#This Row],[Store ID]],Table3[[Store ID]:[City]],4,FALSE)</f>
        <v>Atlanta</v>
      </c>
      <c r="L3439" t="str">
        <f>VLOOKUP(Table1[[#This Row],[Product Code]],Table4[[Product Code]:[Brand]],5,FALSE)</f>
        <v>VoltEdge</v>
      </c>
      <c r="M3439" t="str">
        <f>VLOOKUP(Table1[[#This Row],[Product Code]],Table4[[Product Code]:[Product Category]],3,FALSE)</f>
        <v>Accessories</v>
      </c>
      <c r="N3439" t="str">
        <f>_xlfn.XLOOKUP(Table1[[#This Row],[Product Code]],Table4[Product Code],Table4[Subcategory])</f>
        <v>Chargers</v>
      </c>
    </row>
    <row r="3440" spans="2:14" x14ac:dyDescent="0.3">
      <c r="B3440" s="26" t="s">
        <v>21</v>
      </c>
      <c r="C3440" s="26" t="str">
        <f>IF(_xlfn.XLOOKUP(TRIM(Table1[[#This Row],[Store ID]]), 'Stores Details'!B3442:B3461, 'Stores Details'!G3442:G3461, "") = "Inactive", "Yes", "No")</f>
        <v>No</v>
      </c>
      <c r="D3440" s="14" t="s">
        <v>66</v>
      </c>
      <c r="E3440" s="51">
        <v>45290</v>
      </c>
      <c r="F3440" s="14">
        <v>41</v>
      </c>
      <c r="G3440" s="17">
        <v>15897.34</v>
      </c>
      <c r="H3440" s="27">
        <v>10636.220000000001</v>
      </c>
      <c r="I3440">
        <f>YEAR(Table1[[#This Row],[Date]])</f>
        <v>2023</v>
      </c>
      <c r="J3440" t="str">
        <f>"Q" &amp; ROUNDUP(MONTH(Table1[[#This Row],[Date]])/3, 0) &amp; "'" &amp; RIGHT(YEAR(Table1[[#This Row],[Date]]), 2)</f>
        <v>Q4'23</v>
      </c>
      <c r="K3440" t="str">
        <f>VLOOKUP(Table1[[#This Row],[Store ID]],Table3[[Store ID]:[City]],4,FALSE)</f>
        <v>Raleigh</v>
      </c>
      <c r="L3440" t="str">
        <f>VLOOKUP(Table1[[#This Row],[Product Code]],Table4[[Product Code]:[Brand]],5,FALSE)</f>
        <v>HP</v>
      </c>
      <c r="M3440" t="str">
        <f>VLOOKUP(Table1[[#This Row],[Product Code]],Table4[[Product Code]:[Product Category]],3,FALSE)</f>
        <v>Accessories</v>
      </c>
      <c r="N3440" t="str">
        <f>_xlfn.XLOOKUP(Table1[[#This Row],[Product Code]],Table4[Product Code],Table4[Subcategory])</f>
        <v>Chargers</v>
      </c>
    </row>
    <row r="3441" spans="2:14" x14ac:dyDescent="0.3">
      <c r="B3441" s="26" t="s">
        <v>18</v>
      </c>
      <c r="C3441" s="26" t="str">
        <f>IF(_xlfn.XLOOKUP(TRIM(Table1[[#This Row],[Store ID]]), 'Stores Details'!B3443:B3462, 'Stores Details'!G3443:G3462, "") = "Inactive", "Yes", "No")</f>
        <v>No</v>
      </c>
      <c r="D3441" s="14" t="s">
        <v>73</v>
      </c>
      <c r="E3441" s="51">
        <v>45262</v>
      </c>
      <c r="F3441" s="14">
        <v>27</v>
      </c>
      <c r="G3441" s="17">
        <v>23467.32</v>
      </c>
      <c r="H3441" s="27">
        <v>17618.309999999998</v>
      </c>
      <c r="I3441">
        <f>YEAR(Table1[[#This Row],[Date]])</f>
        <v>2023</v>
      </c>
      <c r="J3441" t="str">
        <f>"Q" &amp; ROUNDUP(MONTH(Table1[[#This Row],[Date]])/3, 0) &amp; "'" &amp; RIGHT(YEAR(Table1[[#This Row],[Date]]), 2)</f>
        <v>Q4'23</v>
      </c>
      <c r="K3441" t="str">
        <f>VLOOKUP(Table1[[#This Row],[Store ID]],Table3[[Store ID]:[City]],4,FALSE)</f>
        <v>Minneapolis</v>
      </c>
      <c r="L3441" t="str">
        <f>VLOOKUP(Table1[[#This Row],[Product Code]],Table4[[Product Code]:[Brand]],5,FALSE)</f>
        <v>ASUS</v>
      </c>
      <c r="M3441" t="str">
        <f>VLOOKUP(Table1[[#This Row],[Product Code]],Table4[[Product Code]:[Product Category]],3,FALSE)</f>
        <v>Gaming Consoles</v>
      </c>
      <c r="N3441" t="str">
        <f>_xlfn.XLOOKUP(Table1[[#This Row],[Product Code]],Table4[Product Code],Table4[Subcategory])</f>
        <v>VR Headsets</v>
      </c>
    </row>
    <row r="3442" spans="2:14" x14ac:dyDescent="0.3">
      <c r="B3442" s="26" t="s">
        <v>24</v>
      </c>
      <c r="C3442" s="26" t="str">
        <f>IF(_xlfn.XLOOKUP(TRIM(Table1[[#This Row],[Store ID]]), 'Stores Details'!B3444:B3463, 'Stores Details'!G3444:G3463, "") = "Inactive", "Yes", "No")</f>
        <v>No</v>
      </c>
      <c r="D3442" s="14" t="s">
        <v>48</v>
      </c>
      <c r="E3442" s="51">
        <v>45344</v>
      </c>
      <c r="F3442" s="14">
        <v>11</v>
      </c>
      <c r="G3442" s="17">
        <v>8873.26</v>
      </c>
      <c r="H3442" s="27">
        <v>5291.4400000000005</v>
      </c>
      <c r="I3442">
        <f>YEAR(Table1[[#This Row],[Date]])</f>
        <v>2024</v>
      </c>
      <c r="J3442" t="str">
        <f>"Q" &amp; ROUNDUP(MONTH(Table1[[#This Row],[Date]])/3, 0) &amp; "'" &amp; RIGHT(YEAR(Table1[[#This Row],[Date]]), 2)</f>
        <v>Q1'24</v>
      </c>
      <c r="K3442" t="str">
        <f>VLOOKUP(Table1[[#This Row],[Store ID]],Table3[[Store ID]:[City]],4,FALSE)</f>
        <v>Atlanta</v>
      </c>
      <c r="L3442" t="str">
        <f>VLOOKUP(Table1[[#This Row],[Product Code]],Table4[[Product Code]:[Brand]],5,FALSE)</f>
        <v>VoltEdge</v>
      </c>
      <c r="M3442" t="str">
        <f>VLOOKUP(Table1[[#This Row],[Product Code]],Table4[[Product Code]:[Product Category]],3,FALSE)</f>
        <v>Gaming Consoles</v>
      </c>
      <c r="N3442" t="str">
        <f>_xlfn.XLOOKUP(Table1[[#This Row],[Product Code]],Table4[Product Code],Table4[Subcategory])</f>
        <v>Game Consoles</v>
      </c>
    </row>
    <row r="3443" spans="2:14" x14ac:dyDescent="0.3">
      <c r="B3443" s="26" t="s">
        <v>19</v>
      </c>
      <c r="C3443" s="26" t="str">
        <f>IF(_xlfn.XLOOKUP(TRIM(Table1[[#This Row],[Store ID]]), 'Stores Details'!B3445:B3464, 'Stores Details'!G3445:G3464, "") = "Inactive", "Yes", "No")</f>
        <v>No</v>
      </c>
      <c r="D3443" s="14" t="s">
        <v>76</v>
      </c>
      <c r="E3443" s="51">
        <v>45244</v>
      </c>
      <c r="F3443" s="14">
        <v>36</v>
      </c>
      <c r="G3443" s="17">
        <v>8223.48</v>
      </c>
      <c r="H3443" s="27">
        <v>6572.16</v>
      </c>
      <c r="I3443">
        <f>YEAR(Table1[[#This Row],[Date]])</f>
        <v>2023</v>
      </c>
      <c r="J3443" t="str">
        <f>"Q" &amp; ROUNDUP(MONTH(Table1[[#This Row],[Date]])/3, 0) &amp; "'" &amp; RIGHT(YEAR(Table1[[#This Row],[Date]]), 2)</f>
        <v>Q4'23</v>
      </c>
      <c r="K3443" t="str">
        <f>VLOOKUP(Table1[[#This Row],[Store ID]],Table3[[Store ID]:[City]],4,FALSE)</f>
        <v>Honolulu</v>
      </c>
      <c r="L3443" t="str">
        <f>VLOOKUP(Table1[[#This Row],[Product Code]],Table4[[Product Code]:[Brand]],5,FALSE)</f>
        <v>ASUS</v>
      </c>
      <c r="M3443" t="str">
        <f>VLOOKUP(Table1[[#This Row],[Product Code]],Table4[[Product Code]:[Product Category]],3,FALSE)</f>
        <v>Laptops</v>
      </c>
      <c r="N3443" t="str">
        <f>_xlfn.XLOOKUP(Table1[[#This Row],[Product Code]],Table4[Product Code],Table4[Subcategory])</f>
        <v>Ultrabooks</v>
      </c>
    </row>
    <row r="3444" spans="2:14" x14ac:dyDescent="0.3">
      <c r="B3444" s="26" t="s">
        <v>17</v>
      </c>
      <c r="C3444" s="26" t="str">
        <f>IF(_xlfn.XLOOKUP(TRIM(Table1[[#This Row],[Store ID]]), 'Stores Details'!B3446:B3465, 'Stores Details'!G3446:G3465, "") = "Inactive", "Yes", "No")</f>
        <v>No</v>
      </c>
      <c r="D3444" s="14" t="s">
        <v>66</v>
      </c>
      <c r="E3444" s="51">
        <v>44960</v>
      </c>
      <c r="F3444" s="14">
        <v>21</v>
      </c>
      <c r="G3444" s="17">
        <v>8142.54</v>
      </c>
      <c r="H3444" s="27">
        <v>5447.8200000000006</v>
      </c>
      <c r="I3444">
        <f>YEAR(Table1[[#This Row],[Date]])</f>
        <v>2023</v>
      </c>
      <c r="J3444" t="str">
        <f>"Q" &amp; ROUNDUP(MONTH(Table1[[#This Row],[Date]])/3, 0) &amp; "'" &amp; RIGHT(YEAR(Table1[[#This Row],[Date]]), 2)</f>
        <v>Q1'23</v>
      </c>
      <c r="K3444" t="str">
        <f>VLOOKUP(Table1[[#This Row],[Store ID]],Table3[[Store ID]:[City]],4,FALSE)</f>
        <v>Richmond</v>
      </c>
      <c r="L3444" t="str">
        <f>VLOOKUP(Table1[[#This Row],[Product Code]],Table4[[Product Code]:[Brand]],5,FALSE)</f>
        <v>HP</v>
      </c>
      <c r="M3444" t="str">
        <f>VLOOKUP(Table1[[#This Row],[Product Code]],Table4[[Product Code]:[Product Category]],3,FALSE)</f>
        <v>Accessories</v>
      </c>
      <c r="N3444" t="str">
        <f>_xlfn.XLOOKUP(Table1[[#This Row],[Product Code]],Table4[Product Code],Table4[Subcategory])</f>
        <v>Chargers</v>
      </c>
    </row>
    <row r="3445" spans="2:14" x14ac:dyDescent="0.3">
      <c r="B3445" s="26" t="s">
        <v>28</v>
      </c>
      <c r="C3445" s="26" t="str">
        <f>IF(_xlfn.XLOOKUP(TRIM(Table1[[#This Row],[Store ID]]), 'Stores Details'!B3447:B3466, 'Stores Details'!G3447:G3466, "") = "Inactive", "Yes", "No")</f>
        <v>No</v>
      </c>
      <c r="D3445" s="14" t="s">
        <v>38</v>
      </c>
      <c r="E3445" s="51">
        <v>45301</v>
      </c>
      <c r="F3445" s="14">
        <v>14</v>
      </c>
      <c r="G3445" s="17">
        <v>16388.960000000003</v>
      </c>
      <c r="H3445" s="27">
        <v>13092.38</v>
      </c>
      <c r="I3445">
        <f>YEAR(Table1[[#This Row],[Date]])</f>
        <v>2024</v>
      </c>
      <c r="J3445" t="str">
        <f>"Q" &amp; ROUNDUP(MONTH(Table1[[#This Row],[Date]])/3, 0) &amp; "'" &amp; RIGHT(YEAR(Table1[[#This Row],[Date]]), 2)</f>
        <v>Q1'24</v>
      </c>
      <c r="K3445" t="str">
        <f>VLOOKUP(Table1[[#This Row],[Store ID]],Table3[[Store ID]:[City]],4,FALSE)</f>
        <v>Portland</v>
      </c>
      <c r="L3445" t="str">
        <f>VLOOKUP(Table1[[#This Row],[Product Code]],Table4[[Product Code]:[Brand]],5,FALSE)</f>
        <v>HP</v>
      </c>
      <c r="M3445" t="str">
        <f>VLOOKUP(Table1[[#This Row],[Product Code]],Table4[[Product Code]:[Product Category]],3,FALSE)</f>
        <v>Gaming Consoles</v>
      </c>
      <c r="N3445" t="str">
        <f>_xlfn.XLOOKUP(Table1[[#This Row],[Product Code]],Table4[Product Code],Table4[Subcategory])</f>
        <v>Game Consoles</v>
      </c>
    </row>
    <row r="3446" spans="2:14" x14ac:dyDescent="0.3">
      <c r="B3446" s="26" t="s">
        <v>14</v>
      </c>
      <c r="C3446" s="26" t="str">
        <f>IF(_xlfn.XLOOKUP(TRIM(Table1[[#This Row],[Store ID]]), 'Stores Details'!B3448:B3467, 'Stores Details'!G3448:G3467, "") = "Inactive", "Yes", "No")</f>
        <v>No</v>
      </c>
      <c r="D3446" s="14" t="s">
        <v>31</v>
      </c>
      <c r="E3446" s="51">
        <v>45655</v>
      </c>
      <c r="F3446" s="14">
        <v>36</v>
      </c>
      <c r="G3446" s="17">
        <v>21860.28</v>
      </c>
      <c r="H3446" s="27">
        <v>13404.24</v>
      </c>
      <c r="I3446">
        <f>YEAR(Table1[[#This Row],[Date]])</f>
        <v>2024</v>
      </c>
      <c r="J3446" t="str">
        <f>"Q" &amp; ROUNDUP(MONTH(Table1[[#This Row],[Date]])/3, 0) &amp; "'" &amp; RIGHT(YEAR(Table1[[#This Row],[Date]]), 2)</f>
        <v>Q4'24</v>
      </c>
      <c r="K3446" t="str">
        <f>VLOOKUP(Table1[[#This Row],[Store ID]],Table3[[Store ID]:[City]],4,FALSE)</f>
        <v>Los Angeles</v>
      </c>
      <c r="L3446" t="str">
        <f>VLOOKUP(Table1[[#This Row],[Product Code]],Table4[[Product Code]:[Brand]],5,FALSE)</f>
        <v>VoltEdge</v>
      </c>
      <c r="M3446" t="str">
        <f>VLOOKUP(Table1[[#This Row],[Product Code]],Table4[[Product Code]:[Product Category]],3,FALSE)</f>
        <v>Laptops</v>
      </c>
      <c r="N3446" t="str">
        <f>_xlfn.XLOOKUP(Table1[[#This Row],[Product Code]],Table4[Product Code],Table4[Subcategory])</f>
        <v>Ultrabooks</v>
      </c>
    </row>
    <row r="3447" spans="2:14" x14ac:dyDescent="0.3">
      <c r="B3447" s="26" t="s">
        <v>14</v>
      </c>
      <c r="C3447" s="26" t="str">
        <f>IF(_xlfn.XLOOKUP(TRIM(Table1[[#This Row],[Store ID]]), 'Stores Details'!B3449:B3468, 'Stores Details'!G3449:G3468, "") = "Inactive", "Yes", "No")</f>
        <v>No</v>
      </c>
      <c r="D3447" s="14" t="s">
        <v>45</v>
      </c>
      <c r="E3447" s="51">
        <v>45407</v>
      </c>
      <c r="F3447" s="14">
        <v>20</v>
      </c>
      <c r="G3447" s="17">
        <v>13437</v>
      </c>
      <c r="H3447" s="27">
        <v>10611.800000000001</v>
      </c>
      <c r="I3447">
        <f>YEAR(Table1[[#This Row],[Date]])</f>
        <v>2024</v>
      </c>
      <c r="J3447" t="str">
        <f>"Q" &amp; ROUNDUP(MONTH(Table1[[#This Row],[Date]])/3, 0) &amp; "'" &amp; RIGHT(YEAR(Table1[[#This Row],[Date]]), 2)</f>
        <v>Q2'24</v>
      </c>
      <c r="K3447" t="str">
        <f>VLOOKUP(Table1[[#This Row],[Store ID]],Table3[[Store ID]:[City]],4,FALSE)</f>
        <v>Los Angeles</v>
      </c>
      <c r="L3447" t="str">
        <f>VLOOKUP(Table1[[#This Row],[Product Code]],Table4[[Product Code]:[Brand]],5,FALSE)</f>
        <v>VoltEdge</v>
      </c>
      <c r="M3447" t="str">
        <f>VLOOKUP(Table1[[#This Row],[Product Code]],Table4[[Product Code]:[Product Category]],3,FALSE)</f>
        <v>Accessories</v>
      </c>
      <c r="N3447" t="str">
        <f>_xlfn.XLOOKUP(Table1[[#This Row],[Product Code]],Table4[Product Code],Table4[Subcategory])</f>
        <v>Chargers</v>
      </c>
    </row>
    <row r="3448" spans="2:14" x14ac:dyDescent="0.3">
      <c r="B3448" s="26" t="s">
        <v>29</v>
      </c>
      <c r="C3448" s="26" t="str">
        <f>IF(_xlfn.XLOOKUP(TRIM(Table1[[#This Row],[Store ID]]), 'Stores Details'!B3450:B3469, 'Stores Details'!G3450:G3469, "") = "Inactive", "Yes", "No")</f>
        <v>No</v>
      </c>
      <c r="D3448" s="14" t="s">
        <v>75</v>
      </c>
      <c r="E3448" s="51">
        <v>45149</v>
      </c>
      <c r="F3448" s="14">
        <v>7</v>
      </c>
      <c r="G3448" s="17">
        <v>1141.3500000000001</v>
      </c>
      <c r="H3448" s="27">
        <v>882.77</v>
      </c>
      <c r="I3448">
        <f>YEAR(Table1[[#This Row],[Date]])</f>
        <v>2023</v>
      </c>
      <c r="J3448" t="str">
        <f>"Q" &amp; ROUNDUP(MONTH(Table1[[#This Row],[Date]])/3, 0) &amp; "'" &amp; RIGHT(YEAR(Table1[[#This Row],[Date]]), 2)</f>
        <v>Q3'23</v>
      </c>
      <c r="K3448" t="str">
        <f>VLOOKUP(Table1[[#This Row],[Store ID]],Table3[[Store ID]:[City]],4,FALSE)</f>
        <v>Kansas City</v>
      </c>
      <c r="L3448" t="str">
        <f>VLOOKUP(Table1[[#This Row],[Product Code]],Table4[[Product Code]:[Brand]],5,FALSE)</f>
        <v>VoltEdge</v>
      </c>
      <c r="M3448" t="str">
        <f>VLOOKUP(Table1[[#This Row],[Product Code]],Table4[[Product Code]:[Product Category]],3,FALSE)</f>
        <v>Accessories</v>
      </c>
      <c r="N3448" t="str">
        <f>_xlfn.XLOOKUP(Table1[[#This Row],[Product Code]],Table4[Product Code],Table4[Subcategory])</f>
        <v>Keyboards</v>
      </c>
    </row>
    <row r="3449" spans="2:14" x14ac:dyDescent="0.3">
      <c r="B3449" s="26" t="s">
        <v>14</v>
      </c>
      <c r="C3449" s="26" t="str">
        <f>IF(_xlfn.XLOOKUP(TRIM(Table1[[#This Row],[Store ID]]), 'Stores Details'!B3451:B3470, 'Stores Details'!G3451:G3470, "") = "Inactive", "Yes", "No")</f>
        <v>No</v>
      </c>
      <c r="D3449" s="14" t="s">
        <v>40</v>
      </c>
      <c r="E3449" s="51">
        <v>45394</v>
      </c>
      <c r="F3449" s="14">
        <v>9</v>
      </c>
      <c r="G3449" s="17">
        <v>12184.11</v>
      </c>
      <c r="H3449" s="27">
        <v>8770.14</v>
      </c>
      <c r="I3449">
        <f>YEAR(Table1[[#This Row],[Date]])</f>
        <v>2024</v>
      </c>
      <c r="J3449" t="str">
        <f>"Q" &amp; ROUNDUP(MONTH(Table1[[#This Row],[Date]])/3, 0) &amp; "'" &amp; RIGHT(YEAR(Table1[[#This Row],[Date]]), 2)</f>
        <v>Q2'24</v>
      </c>
      <c r="K3449" t="str">
        <f>VLOOKUP(Table1[[#This Row],[Store ID]],Table3[[Store ID]:[City]],4,FALSE)</f>
        <v>Los Angeles</v>
      </c>
      <c r="L3449" t="str">
        <f>VLOOKUP(Table1[[#This Row],[Product Code]],Table4[[Product Code]:[Brand]],5,FALSE)</f>
        <v>HP</v>
      </c>
      <c r="M3449" t="str">
        <f>VLOOKUP(Table1[[#This Row],[Product Code]],Table4[[Product Code]:[Product Category]],3,FALSE)</f>
        <v>Gaming Consoles</v>
      </c>
      <c r="N3449" t="str">
        <f>_xlfn.XLOOKUP(Table1[[#This Row],[Product Code]],Table4[Product Code],Table4[Subcategory])</f>
        <v>Game Consoles</v>
      </c>
    </row>
    <row r="3450" spans="2:14" x14ac:dyDescent="0.3">
      <c r="B3450" s="26" t="s">
        <v>29</v>
      </c>
      <c r="C3450" s="26" t="str">
        <f>IF(_xlfn.XLOOKUP(TRIM(Table1[[#This Row],[Store ID]]), 'Stores Details'!B3452:B3471, 'Stores Details'!G3452:G3471, "") = "Inactive", "Yes", "No")</f>
        <v>No</v>
      </c>
      <c r="D3450" s="14" t="s">
        <v>40</v>
      </c>
      <c r="E3450" s="51">
        <v>45459</v>
      </c>
      <c r="F3450" s="14">
        <v>14</v>
      </c>
      <c r="G3450" s="17">
        <v>18953.059999999998</v>
      </c>
      <c r="H3450" s="27">
        <v>13642.44</v>
      </c>
      <c r="I3450">
        <f>YEAR(Table1[[#This Row],[Date]])</f>
        <v>2024</v>
      </c>
      <c r="J3450" t="str">
        <f>"Q" &amp; ROUNDUP(MONTH(Table1[[#This Row],[Date]])/3, 0) &amp; "'" &amp; RIGHT(YEAR(Table1[[#This Row],[Date]]), 2)</f>
        <v>Q2'24</v>
      </c>
      <c r="K3450" t="str">
        <f>VLOOKUP(Table1[[#This Row],[Store ID]],Table3[[Store ID]:[City]],4,FALSE)</f>
        <v>Kansas City</v>
      </c>
      <c r="L3450" t="str">
        <f>VLOOKUP(Table1[[#This Row],[Product Code]],Table4[[Product Code]:[Brand]],5,FALSE)</f>
        <v>HP</v>
      </c>
      <c r="M3450" t="str">
        <f>VLOOKUP(Table1[[#This Row],[Product Code]],Table4[[Product Code]:[Product Category]],3,FALSE)</f>
        <v>Gaming Consoles</v>
      </c>
      <c r="N3450" t="str">
        <f>_xlfn.XLOOKUP(Table1[[#This Row],[Product Code]],Table4[Product Code],Table4[Subcategory])</f>
        <v>Game Consoles</v>
      </c>
    </row>
    <row r="3451" spans="2:14" x14ac:dyDescent="0.3">
      <c r="B3451" s="26" t="s">
        <v>21</v>
      </c>
      <c r="C3451" s="26" t="str">
        <f>IF(_xlfn.XLOOKUP(TRIM(Table1[[#This Row],[Store ID]]), 'Stores Details'!B3453:B3472, 'Stores Details'!G3453:G3472, "") = "Inactive", "Yes", "No")</f>
        <v>No</v>
      </c>
      <c r="D3451" s="14" t="s">
        <v>37</v>
      </c>
      <c r="E3451" s="51">
        <v>45361</v>
      </c>
      <c r="F3451" s="14">
        <v>21</v>
      </c>
      <c r="G3451" s="17">
        <v>30900.66</v>
      </c>
      <c r="H3451" s="27">
        <v>20908.649999999998</v>
      </c>
      <c r="I3451">
        <f>YEAR(Table1[[#This Row],[Date]])</f>
        <v>2024</v>
      </c>
      <c r="J3451" t="str">
        <f>"Q" &amp; ROUNDUP(MONTH(Table1[[#This Row],[Date]])/3, 0) &amp; "'" &amp; RIGHT(YEAR(Table1[[#This Row],[Date]]), 2)</f>
        <v>Q1'24</v>
      </c>
      <c r="K3451" t="str">
        <f>VLOOKUP(Table1[[#This Row],[Store ID]],Table3[[Store ID]:[City]],4,FALSE)</f>
        <v>Raleigh</v>
      </c>
      <c r="L3451" t="str">
        <f>VLOOKUP(Table1[[#This Row],[Product Code]],Table4[[Product Code]:[Brand]],5,FALSE)</f>
        <v>VoltEdge</v>
      </c>
      <c r="M3451" t="str">
        <f>VLOOKUP(Table1[[#This Row],[Product Code]],Table4[[Product Code]:[Product Category]],3,FALSE)</f>
        <v>Smart Gadgets</v>
      </c>
      <c r="N3451" t="str">
        <f>_xlfn.XLOOKUP(Table1[[#This Row],[Product Code]],Table4[Product Code],Table4[Subcategory])</f>
        <v>Fitness Bands</v>
      </c>
    </row>
    <row r="3452" spans="2:14" x14ac:dyDescent="0.3">
      <c r="B3452" s="26" t="s">
        <v>21</v>
      </c>
      <c r="C3452" s="26" t="str">
        <f>IF(_xlfn.XLOOKUP(TRIM(Table1[[#This Row],[Store ID]]), 'Stores Details'!B3454:B3473, 'Stores Details'!G3454:G3473, "") = "Inactive", "Yes", "No")</f>
        <v>No</v>
      </c>
      <c r="D3452" s="14" t="s">
        <v>15</v>
      </c>
      <c r="E3452" s="51">
        <v>45556</v>
      </c>
      <c r="F3452" s="14">
        <v>18</v>
      </c>
      <c r="G3452" s="17">
        <v>10123.379999999999</v>
      </c>
      <c r="H3452" s="27">
        <v>7729.74</v>
      </c>
      <c r="I3452">
        <f>YEAR(Table1[[#This Row],[Date]])</f>
        <v>2024</v>
      </c>
      <c r="J3452" t="str">
        <f>"Q" &amp; ROUNDUP(MONTH(Table1[[#This Row],[Date]])/3, 0) &amp; "'" &amp; RIGHT(YEAR(Table1[[#This Row],[Date]]), 2)</f>
        <v>Q3'24</v>
      </c>
      <c r="K3452" t="str">
        <f>VLOOKUP(Table1[[#This Row],[Store ID]],Table3[[Store ID]:[City]],4,FALSE)</f>
        <v>Raleigh</v>
      </c>
      <c r="L3452" t="str">
        <f>VLOOKUP(Table1[[#This Row],[Product Code]],Table4[[Product Code]:[Brand]],5,FALSE)</f>
        <v>Bose</v>
      </c>
      <c r="M3452" t="str">
        <f>VLOOKUP(Table1[[#This Row],[Product Code]],Table4[[Product Code]:[Product Category]],3,FALSE)</f>
        <v>Accessories</v>
      </c>
      <c r="N3452" t="str">
        <f>_xlfn.XLOOKUP(Table1[[#This Row],[Product Code]],Table4[Product Code],Table4[Subcategory])</f>
        <v>Mice</v>
      </c>
    </row>
    <row r="3453" spans="2:14" x14ac:dyDescent="0.3">
      <c r="B3453" s="26" t="s">
        <v>27</v>
      </c>
      <c r="C3453" s="26" t="str">
        <f>IF(_xlfn.XLOOKUP(TRIM(Table1[[#This Row],[Store ID]]), 'Stores Details'!B3455:B3474, 'Stores Details'!G3455:G3474, "") = "Inactive", "Yes", "No")</f>
        <v>No</v>
      </c>
      <c r="D3453" s="14" t="s">
        <v>56</v>
      </c>
      <c r="E3453" s="51">
        <v>45144</v>
      </c>
      <c r="F3453" s="14">
        <v>16</v>
      </c>
      <c r="G3453" s="17">
        <v>6121.28</v>
      </c>
      <c r="H3453" s="27">
        <v>4837.28</v>
      </c>
      <c r="I3453">
        <f>YEAR(Table1[[#This Row],[Date]])</f>
        <v>2023</v>
      </c>
      <c r="J3453" t="str">
        <f>"Q" &amp; ROUNDUP(MONTH(Table1[[#This Row],[Date]])/3, 0) &amp; "'" &amp; RIGHT(YEAR(Table1[[#This Row],[Date]]), 2)</f>
        <v>Q3'23</v>
      </c>
      <c r="K3453" t="str">
        <f>VLOOKUP(Table1[[#This Row],[Store ID]],Table3[[Store ID]:[City]],4,FALSE)</f>
        <v>New York</v>
      </c>
      <c r="L3453" t="str">
        <f>VLOOKUP(Table1[[#This Row],[Product Code]],Table4[[Product Code]:[Brand]],5,FALSE)</f>
        <v>Samsung</v>
      </c>
      <c r="M3453" t="str">
        <f>VLOOKUP(Table1[[#This Row],[Product Code]],Table4[[Product Code]:[Product Category]],3,FALSE)</f>
        <v>Gaming Consoles</v>
      </c>
      <c r="N3453" t="str">
        <f>_xlfn.XLOOKUP(Table1[[#This Row],[Product Code]],Table4[Product Code],Table4[Subcategory])</f>
        <v>VR Headsets</v>
      </c>
    </row>
    <row r="3454" spans="2:14" x14ac:dyDescent="0.3">
      <c r="B3454" s="26" t="s">
        <v>18</v>
      </c>
      <c r="C3454" s="26" t="str">
        <f>IF(_xlfn.XLOOKUP(TRIM(Table1[[#This Row],[Store ID]]), 'Stores Details'!B3456:B3475, 'Stores Details'!G3456:G3475, "") = "Inactive", "Yes", "No")</f>
        <v>No</v>
      </c>
      <c r="D3454" s="14" t="s">
        <v>78</v>
      </c>
      <c r="E3454" s="51">
        <v>45124</v>
      </c>
      <c r="F3454" s="14">
        <v>17</v>
      </c>
      <c r="G3454" s="17">
        <v>2280.5500000000002</v>
      </c>
      <c r="H3454" s="27">
        <v>1883.9399999999998</v>
      </c>
      <c r="I3454">
        <f>YEAR(Table1[[#This Row],[Date]])</f>
        <v>2023</v>
      </c>
      <c r="J3454" t="str">
        <f>"Q" &amp; ROUNDUP(MONTH(Table1[[#This Row],[Date]])/3, 0) &amp; "'" &amp; RIGHT(YEAR(Table1[[#This Row],[Date]]), 2)</f>
        <v>Q3'23</v>
      </c>
      <c r="K3454" t="str">
        <f>VLOOKUP(Table1[[#This Row],[Store ID]],Table3[[Store ID]:[City]],4,FALSE)</f>
        <v>Minneapolis</v>
      </c>
      <c r="L3454" t="str">
        <f>VLOOKUP(Table1[[#This Row],[Product Code]],Table4[[Product Code]:[Brand]],5,FALSE)</f>
        <v>VoltEdge</v>
      </c>
      <c r="M3454" t="str">
        <f>VLOOKUP(Table1[[#This Row],[Product Code]],Table4[[Product Code]:[Product Category]],3,FALSE)</f>
        <v>Accessories</v>
      </c>
      <c r="N3454" t="str">
        <f>_xlfn.XLOOKUP(Table1[[#This Row],[Product Code]],Table4[Product Code],Table4[Subcategory])</f>
        <v>Laptop Sleeves</v>
      </c>
    </row>
    <row r="3455" spans="2:14" x14ac:dyDescent="0.3">
      <c r="B3455" s="26" t="s">
        <v>14</v>
      </c>
      <c r="C3455" s="26" t="str">
        <f>IF(_xlfn.XLOOKUP(TRIM(Table1[[#This Row],[Store ID]]), 'Stores Details'!B3457:B3476, 'Stores Details'!G3457:G3476, "") = "Inactive", "Yes", "No")</f>
        <v>No</v>
      </c>
      <c r="D3455" s="14" t="s">
        <v>33</v>
      </c>
      <c r="E3455" s="51">
        <v>45506</v>
      </c>
      <c r="F3455" s="14">
        <v>13</v>
      </c>
      <c r="G3455" s="17">
        <v>3075.9300000000003</v>
      </c>
      <c r="H3455" s="27">
        <v>2381.21</v>
      </c>
      <c r="I3455">
        <f>YEAR(Table1[[#This Row],[Date]])</f>
        <v>2024</v>
      </c>
      <c r="J3455" t="str">
        <f>"Q" &amp; ROUNDUP(MONTH(Table1[[#This Row],[Date]])/3, 0) &amp; "'" &amp; RIGHT(YEAR(Table1[[#This Row],[Date]]), 2)</f>
        <v>Q3'24</v>
      </c>
      <c r="K3455" t="str">
        <f>VLOOKUP(Table1[[#This Row],[Store ID]],Table3[[Store ID]:[City]],4,FALSE)</f>
        <v>Los Angeles</v>
      </c>
      <c r="L3455" t="str">
        <f>VLOOKUP(Table1[[#This Row],[Product Code]],Table4[[Product Code]:[Brand]],5,FALSE)</f>
        <v>VoltEdge</v>
      </c>
      <c r="M3455" t="str">
        <f>VLOOKUP(Table1[[#This Row],[Product Code]],Table4[[Product Code]:[Product Category]],3,FALSE)</f>
        <v>Headphones</v>
      </c>
      <c r="N3455" t="str">
        <f>_xlfn.XLOOKUP(Table1[[#This Row],[Product Code]],Table4[Product Code],Table4[Subcategory])</f>
        <v>Wired Headphones</v>
      </c>
    </row>
    <row r="3456" spans="2:14" x14ac:dyDescent="0.3">
      <c r="B3456" s="26" t="s">
        <v>23</v>
      </c>
      <c r="C3456" s="26" t="str">
        <f>IF(_xlfn.XLOOKUP(TRIM(Table1[[#This Row],[Store ID]]), 'Stores Details'!B3458:B3477, 'Stores Details'!G3458:G3477, "") = "Inactive", "Yes", "No")</f>
        <v>No</v>
      </c>
      <c r="D3456" s="14" t="s">
        <v>61</v>
      </c>
      <c r="E3456" s="51">
        <v>45278</v>
      </c>
      <c r="F3456" s="14">
        <v>34</v>
      </c>
      <c r="G3456" s="17">
        <v>12050.28</v>
      </c>
      <c r="H3456" s="27">
        <v>8604.0400000000009</v>
      </c>
      <c r="I3456">
        <f>YEAR(Table1[[#This Row],[Date]])</f>
        <v>2023</v>
      </c>
      <c r="J3456" t="str">
        <f>"Q" &amp; ROUNDUP(MONTH(Table1[[#This Row],[Date]])/3, 0) &amp; "'" &amp; RIGHT(YEAR(Table1[[#This Row],[Date]]), 2)</f>
        <v>Q4'23</v>
      </c>
      <c r="K3456" t="str">
        <f>VLOOKUP(Table1[[#This Row],[Store ID]],Table3[[Store ID]:[City]],4,FALSE)</f>
        <v>San Francisco</v>
      </c>
      <c r="L3456" t="str">
        <f>VLOOKUP(Table1[[#This Row],[Product Code]],Table4[[Product Code]:[Brand]],5,FALSE)</f>
        <v>VoltEdge</v>
      </c>
      <c r="M3456" t="str">
        <f>VLOOKUP(Table1[[#This Row],[Product Code]],Table4[[Product Code]:[Product Category]],3,FALSE)</f>
        <v>Headphones</v>
      </c>
      <c r="N3456" t="str">
        <f>_xlfn.XLOOKUP(Table1[[#This Row],[Product Code]],Table4[Product Code],Table4[Subcategory])</f>
        <v>Wired Headphones</v>
      </c>
    </row>
    <row r="3457" spans="2:14" x14ac:dyDescent="0.3">
      <c r="B3457" s="26" t="s">
        <v>14</v>
      </c>
      <c r="C3457" s="26" t="str">
        <f>IF(_xlfn.XLOOKUP(TRIM(Table1[[#This Row],[Store ID]]), 'Stores Details'!B3459:B3478, 'Stores Details'!G3459:G3478, "") = "Inactive", "Yes", "No")</f>
        <v>No</v>
      </c>
      <c r="D3457" s="14" t="s">
        <v>45</v>
      </c>
      <c r="E3457" s="51">
        <v>45546</v>
      </c>
      <c r="F3457" s="14">
        <v>14</v>
      </c>
      <c r="G3457" s="17">
        <v>9405.9</v>
      </c>
      <c r="H3457" s="27">
        <v>7428.26</v>
      </c>
      <c r="I3457">
        <f>YEAR(Table1[[#This Row],[Date]])</f>
        <v>2024</v>
      </c>
      <c r="J3457" t="str">
        <f>"Q" &amp; ROUNDUP(MONTH(Table1[[#This Row],[Date]])/3, 0) &amp; "'" &amp; RIGHT(YEAR(Table1[[#This Row],[Date]]), 2)</f>
        <v>Q3'24</v>
      </c>
      <c r="K3457" t="str">
        <f>VLOOKUP(Table1[[#This Row],[Store ID]],Table3[[Store ID]:[City]],4,FALSE)</f>
        <v>Los Angeles</v>
      </c>
      <c r="L3457" t="str">
        <f>VLOOKUP(Table1[[#This Row],[Product Code]],Table4[[Product Code]:[Brand]],5,FALSE)</f>
        <v>VoltEdge</v>
      </c>
      <c r="M3457" t="str">
        <f>VLOOKUP(Table1[[#This Row],[Product Code]],Table4[[Product Code]:[Product Category]],3,FALSE)</f>
        <v>Accessories</v>
      </c>
      <c r="N3457" t="str">
        <f>_xlfn.XLOOKUP(Table1[[#This Row],[Product Code]],Table4[Product Code],Table4[Subcategory])</f>
        <v>Chargers</v>
      </c>
    </row>
    <row r="3458" spans="2:14" x14ac:dyDescent="0.3">
      <c r="B3458" s="26" t="s">
        <v>14</v>
      </c>
      <c r="C3458" s="26" t="str">
        <f>IF(_xlfn.XLOOKUP(TRIM(Table1[[#This Row],[Store ID]]), 'Stores Details'!B3460:B3479, 'Stores Details'!G3460:G3479, "") = "Inactive", "Yes", "No")</f>
        <v>No</v>
      </c>
      <c r="D3458" s="14" t="s">
        <v>40</v>
      </c>
      <c r="E3458" s="51">
        <v>45513</v>
      </c>
      <c r="F3458" s="14">
        <v>12</v>
      </c>
      <c r="G3458" s="17">
        <v>16245.48</v>
      </c>
      <c r="H3458" s="27">
        <v>11693.52</v>
      </c>
      <c r="I3458">
        <f>YEAR(Table1[[#This Row],[Date]])</f>
        <v>2024</v>
      </c>
      <c r="J3458" t="str">
        <f>"Q" &amp; ROUNDUP(MONTH(Table1[[#This Row],[Date]])/3, 0) &amp; "'" &amp; RIGHT(YEAR(Table1[[#This Row],[Date]]), 2)</f>
        <v>Q3'24</v>
      </c>
      <c r="K3458" t="str">
        <f>VLOOKUP(Table1[[#This Row],[Store ID]],Table3[[Store ID]:[City]],4,FALSE)</f>
        <v>Los Angeles</v>
      </c>
      <c r="L3458" t="str">
        <f>VLOOKUP(Table1[[#This Row],[Product Code]],Table4[[Product Code]:[Brand]],5,FALSE)</f>
        <v>HP</v>
      </c>
      <c r="M3458" t="str">
        <f>VLOOKUP(Table1[[#This Row],[Product Code]],Table4[[Product Code]:[Product Category]],3,FALSE)</f>
        <v>Gaming Consoles</v>
      </c>
      <c r="N3458" t="str">
        <f>_xlfn.XLOOKUP(Table1[[#This Row],[Product Code]],Table4[Product Code],Table4[Subcategory])</f>
        <v>Game Consoles</v>
      </c>
    </row>
    <row r="3459" spans="2:14" x14ac:dyDescent="0.3">
      <c r="B3459" s="26" t="s">
        <v>28</v>
      </c>
      <c r="C3459" s="26" t="str">
        <f>IF(_xlfn.XLOOKUP(TRIM(Table1[[#This Row],[Store ID]]), 'Stores Details'!B3461:B3480, 'Stores Details'!G3461:G3480, "") = "Inactive", "Yes", "No")</f>
        <v>No</v>
      </c>
      <c r="D3459" s="14" t="s">
        <v>76</v>
      </c>
      <c r="E3459" s="51">
        <v>45028</v>
      </c>
      <c r="F3459" s="14">
        <v>7</v>
      </c>
      <c r="G3459" s="17">
        <v>1599.01</v>
      </c>
      <c r="H3459" s="27">
        <v>1277.92</v>
      </c>
      <c r="I3459">
        <f>YEAR(Table1[[#This Row],[Date]])</f>
        <v>2023</v>
      </c>
      <c r="J3459" t="str">
        <f>"Q" &amp; ROUNDUP(MONTH(Table1[[#This Row],[Date]])/3, 0) &amp; "'" &amp; RIGHT(YEAR(Table1[[#This Row],[Date]]), 2)</f>
        <v>Q2'23</v>
      </c>
      <c r="K3459" t="str">
        <f>VLOOKUP(Table1[[#This Row],[Store ID]],Table3[[Store ID]:[City]],4,FALSE)</f>
        <v>Portland</v>
      </c>
      <c r="L3459" t="str">
        <f>VLOOKUP(Table1[[#This Row],[Product Code]],Table4[[Product Code]:[Brand]],5,FALSE)</f>
        <v>ASUS</v>
      </c>
      <c r="M3459" t="str">
        <f>VLOOKUP(Table1[[#This Row],[Product Code]],Table4[[Product Code]:[Product Category]],3,FALSE)</f>
        <v>Laptops</v>
      </c>
      <c r="N3459" t="str">
        <f>_xlfn.XLOOKUP(Table1[[#This Row],[Product Code]],Table4[Product Code],Table4[Subcategory])</f>
        <v>Ultrabooks</v>
      </c>
    </row>
    <row r="3460" spans="2:14" x14ac:dyDescent="0.3">
      <c r="B3460" s="26" t="s">
        <v>28</v>
      </c>
      <c r="C3460" s="26" t="str">
        <f>IF(_xlfn.XLOOKUP(TRIM(Table1[[#This Row],[Store ID]]), 'Stores Details'!B3462:B3481, 'Stores Details'!G3462:G3481, "") = "Inactive", "Yes", "No")</f>
        <v>No</v>
      </c>
      <c r="D3460" s="14" t="s">
        <v>48</v>
      </c>
      <c r="E3460" s="51">
        <v>45491</v>
      </c>
      <c r="F3460" s="14">
        <v>4</v>
      </c>
      <c r="G3460" s="17">
        <v>3226.64</v>
      </c>
      <c r="H3460" s="27">
        <v>1924.16</v>
      </c>
      <c r="I3460">
        <f>YEAR(Table1[[#This Row],[Date]])</f>
        <v>2024</v>
      </c>
      <c r="J3460" t="str">
        <f>"Q" &amp; ROUNDUP(MONTH(Table1[[#This Row],[Date]])/3, 0) &amp; "'" &amp; RIGHT(YEAR(Table1[[#This Row],[Date]]), 2)</f>
        <v>Q3'24</v>
      </c>
      <c r="K3460" t="str">
        <f>VLOOKUP(Table1[[#This Row],[Store ID]],Table3[[Store ID]:[City]],4,FALSE)</f>
        <v>Portland</v>
      </c>
      <c r="L3460" t="str">
        <f>VLOOKUP(Table1[[#This Row],[Product Code]],Table4[[Product Code]:[Brand]],5,FALSE)</f>
        <v>VoltEdge</v>
      </c>
      <c r="M3460" t="str">
        <f>VLOOKUP(Table1[[#This Row],[Product Code]],Table4[[Product Code]:[Product Category]],3,FALSE)</f>
        <v>Gaming Consoles</v>
      </c>
      <c r="N3460" t="str">
        <f>_xlfn.XLOOKUP(Table1[[#This Row],[Product Code]],Table4[Product Code],Table4[Subcategory])</f>
        <v>Game Consoles</v>
      </c>
    </row>
    <row r="3461" spans="2:14" x14ac:dyDescent="0.3">
      <c r="B3461" s="26" t="s">
        <v>14</v>
      </c>
      <c r="C3461" s="26" t="str">
        <f>IF(_xlfn.XLOOKUP(TRIM(Table1[[#This Row],[Store ID]]), 'Stores Details'!B3463:B3482, 'Stores Details'!G3463:G3482, "") = "Inactive", "Yes", "No")</f>
        <v>No</v>
      </c>
      <c r="D3461" s="14" t="s">
        <v>73</v>
      </c>
      <c r="E3461" s="51">
        <v>45260</v>
      </c>
      <c r="F3461" s="14">
        <v>41</v>
      </c>
      <c r="G3461" s="17">
        <v>35635.56</v>
      </c>
      <c r="H3461" s="27">
        <v>26753.73</v>
      </c>
      <c r="I3461">
        <f>YEAR(Table1[[#This Row],[Date]])</f>
        <v>2023</v>
      </c>
      <c r="J3461" t="str">
        <f>"Q" &amp; ROUNDUP(MONTH(Table1[[#This Row],[Date]])/3, 0) &amp; "'" &amp; RIGHT(YEAR(Table1[[#This Row],[Date]]), 2)</f>
        <v>Q4'23</v>
      </c>
      <c r="K3461" t="str">
        <f>VLOOKUP(Table1[[#This Row],[Store ID]],Table3[[Store ID]:[City]],4,FALSE)</f>
        <v>Los Angeles</v>
      </c>
      <c r="L3461" t="str">
        <f>VLOOKUP(Table1[[#This Row],[Product Code]],Table4[[Product Code]:[Brand]],5,FALSE)</f>
        <v>ASUS</v>
      </c>
      <c r="M3461" t="str">
        <f>VLOOKUP(Table1[[#This Row],[Product Code]],Table4[[Product Code]:[Product Category]],3,FALSE)</f>
        <v>Gaming Consoles</v>
      </c>
      <c r="N3461" t="str">
        <f>_xlfn.XLOOKUP(Table1[[#This Row],[Product Code]],Table4[Product Code],Table4[Subcategory])</f>
        <v>VR Headsets</v>
      </c>
    </row>
    <row r="3462" spans="2:14" x14ac:dyDescent="0.3">
      <c r="B3462" s="26" t="s">
        <v>30</v>
      </c>
      <c r="C3462" s="26" t="str">
        <f>IF(_xlfn.XLOOKUP(TRIM(Table1[[#This Row],[Store ID]]), 'Stores Details'!B3464:B3483, 'Stores Details'!G3464:G3483, "") = "Inactive", "Yes", "No")</f>
        <v>No</v>
      </c>
      <c r="D3462" s="14" t="s">
        <v>43</v>
      </c>
      <c r="E3462" s="51">
        <v>45293</v>
      </c>
      <c r="F3462" s="14">
        <v>14</v>
      </c>
      <c r="G3462" s="17">
        <v>18634.98</v>
      </c>
      <c r="H3462" s="27">
        <v>11446.68</v>
      </c>
      <c r="I3462">
        <f>YEAR(Table1[[#This Row],[Date]])</f>
        <v>2024</v>
      </c>
      <c r="J3462" t="str">
        <f>"Q" &amp; ROUNDUP(MONTH(Table1[[#This Row],[Date]])/3, 0) &amp; "'" &amp; RIGHT(YEAR(Table1[[#This Row],[Date]]), 2)</f>
        <v>Q1'24</v>
      </c>
      <c r="K3462" t="str">
        <f>VLOOKUP(Table1[[#This Row],[Store ID]],Table3[[Store ID]:[City]],4,FALSE)</f>
        <v>Nashville</v>
      </c>
      <c r="L3462" t="str">
        <f>VLOOKUP(Table1[[#This Row],[Product Code]],Table4[[Product Code]:[Brand]],5,FALSE)</f>
        <v>Apple</v>
      </c>
      <c r="M3462" t="str">
        <f>VLOOKUP(Table1[[#This Row],[Product Code]],Table4[[Product Code]:[Product Category]],3,FALSE)</f>
        <v>Smart Gadgets</v>
      </c>
      <c r="N3462" t="str">
        <f>_xlfn.XLOOKUP(Table1[[#This Row],[Product Code]],Table4[Product Code],Table4[Subcategory])</f>
        <v>Smartwatches</v>
      </c>
    </row>
    <row r="3463" spans="2:14" x14ac:dyDescent="0.3">
      <c r="B3463" s="26" t="s">
        <v>29</v>
      </c>
      <c r="C3463" s="26" t="str">
        <f>IF(_xlfn.XLOOKUP(TRIM(Table1[[#This Row],[Store ID]]), 'Stores Details'!B3465:B3484, 'Stores Details'!G3465:G3484, "") = "Inactive", "Yes", "No")</f>
        <v>No</v>
      </c>
      <c r="D3463" s="14" t="s">
        <v>79</v>
      </c>
      <c r="E3463" s="51">
        <v>45041</v>
      </c>
      <c r="F3463" s="14">
        <v>20</v>
      </c>
      <c r="G3463" s="17">
        <v>17764.2</v>
      </c>
      <c r="H3463" s="27">
        <v>14449</v>
      </c>
      <c r="I3463">
        <f>YEAR(Table1[[#This Row],[Date]])</f>
        <v>2023</v>
      </c>
      <c r="J3463" t="str">
        <f>"Q" &amp; ROUNDUP(MONTH(Table1[[#This Row],[Date]])/3, 0) &amp; "'" &amp; RIGHT(YEAR(Table1[[#This Row],[Date]]), 2)</f>
        <v>Q2'23</v>
      </c>
      <c r="K3463" t="str">
        <f>VLOOKUP(Table1[[#This Row],[Store ID]],Table3[[Store ID]:[City]],4,FALSE)</f>
        <v>Kansas City</v>
      </c>
      <c r="L3463" t="str">
        <f>VLOOKUP(Table1[[#This Row],[Product Code]],Table4[[Product Code]:[Brand]],5,FALSE)</f>
        <v>Sony</v>
      </c>
      <c r="M3463" t="str">
        <f>VLOOKUP(Table1[[#This Row],[Product Code]],Table4[[Product Code]:[Product Category]],3,FALSE)</f>
        <v>Accessories</v>
      </c>
      <c r="N3463" t="str">
        <f>_xlfn.XLOOKUP(Table1[[#This Row],[Product Code]],Table4[Product Code],Table4[Subcategory])</f>
        <v>Keyboards</v>
      </c>
    </row>
    <row r="3464" spans="2:14" x14ac:dyDescent="0.3">
      <c r="B3464" s="26" t="s">
        <v>17</v>
      </c>
      <c r="C3464" s="26" t="str">
        <f>IF(_xlfn.XLOOKUP(TRIM(Table1[[#This Row],[Store ID]]), 'Stores Details'!B3466:B3485, 'Stores Details'!G3466:G3485, "") = "Inactive", "Yes", "No")</f>
        <v>No</v>
      </c>
      <c r="D3464" s="14" t="s">
        <v>62</v>
      </c>
      <c r="E3464" s="51">
        <v>45498</v>
      </c>
      <c r="F3464" s="14">
        <v>13</v>
      </c>
      <c r="G3464" s="17">
        <v>8489</v>
      </c>
      <c r="H3464" s="27">
        <v>6358.95</v>
      </c>
      <c r="I3464">
        <f>YEAR(Table1[[#This Row],[Date]])</f>
        <v>2024</v>
      </c>
      <c r="J3464" t="str">
        <f>"Q" &amp; ROUNDUP(MONTH(Table1[[#This Row],[Date]])/3, 0) &amp; "'" &amp; RIGHT(YEAR(Table1[[#This Row],[Date]]), 2)</f>
        <v>Q3'24</v>
      </c>
      <c r="K3464" t="str">
        <f>VLOOKUP(Table1[[#This Row],[Store ID]],Table3[[Store ID]:[City]],4,FALSE)</f>
        <v>Richmond</v>
      </c>
      <c r="L3464" t="str">
        <f>VLOOKUP(Table1[[#This Row],[Product Code]],Table4[[Product Code]:[Brand]],5,FALSE)</f>
        <v>ASUS</v>
      </c>
      <c r="M3464" t="str">
        <f>VLOOKUP(Table1[[#This Row],[Product Code]],Table4[[Product Code]:[Product Category]],3,FALSE)</f>
        <v>Laptops</v>
      </c>
      <c r="N3464" t="str">
        <f>_xlfn.XLOOKUP(Table1[[#This Row],[Product Code]],Table4[Product Code],Table4[Subcategory])</f>
        <v>Gaming Laptops</v>
      </c>
    </row>
    <row r="3465" spans="2:14" x14ac:dyDescent="0.3">
      <c r="B3465" s="26" t="s">
        <v>14</v>
      </c>
      <c r="C3465" s="26" t="str">
        <f>IF(_xlfn.XLOOKUP(TRIM(Table1[[#This Row],[Store ID]]), 'Stores Details'!B3467:B3486, 'Stores Details'!G3467:G3486, "") = "Inactive", "Yes", "No")</f>
        <v>No</v>
      </c>
      <c r="D3465" s="14" t="s">
        <v>68</v>
      </c>
      <c r="E3465" s="51">
        <v>45264</v>
      </c>
      <c r="F3465" s="14">
        <v>26</v>
      </c>
      <c r="G3465" s="17">
        <v>27140.880000000005</v>
      </c>
      <c r="H3465" s="27">
        <v>16745.04</v>
      </c>
      <c r="I3465">
        <f>YEAR(Table1[[#This Row],[Date]])</f>
        <v>2023</v>
      </c>
      <c r="J3465" t="str">
        <f>"Q" &amp; ROUNDUP(MONTH(Table1[[#This Row],[Date]])/3, 0) &amp; "'" &amp; RIGHT(YEAR(Table1[[#This Row],[Date]]), 2)</f>
        <v>Q4'23</v>
      </c>
      <c r="K3465" t="str">
        <f>VLOOKUP(Table1[[#This Row],[Store ID]],Table3[[Store ID]:[City]],4,FALSE)</f>
        <v>Los Angeles</v>
      </c>
      <c r="L3465" t="str">
        <f>VLOOKUP(Table1[[#This Row],[Product Code]],Table4[[Product Code]:[Brand]],5,FALSE)</f>
        <v>Apple</v>
      </c>
      <c r="M3465" t="str">
        <f>VLOOKUP(Table1[[#This Row],[Product Code]],Table4[[Product Code]:[Product Category]],3,FALSE)</f>
        <v>Gaming Consoles</v>
      </c>
      <c r="N3465" t="str">
        <f>_xlfn.XLOOKUP(Table1[[#This Row],[Product Code]],Table4[Product Code],Table4[Subcategory])</f>
        <v>VR Headsets</v>
      </c>
    </row>
    <row r="3466" spans="2:14" x14ac:dyDescent="0.3">
      <c r="B3466" s="26" t="s">
        <v>17</v>
      </c>
      <c r="C3466" s="26" t="str">
        <f>IF(_xlfn.XLOOKUP(TRIM(Table1[[#This Row],[Store ID]]), 'Stores Details'!B3468:B3487, 'Stores Details'!G3468:G3487, "") = "Inactive", "Yes", "No")</f>
        <v>No</v>
      </c>
      <c r="D3466" s="14" t="s">
        <v>79</v>
      </c>
      <c r="E3466" s="51">
        <v>44933</v>
      </c>
      <c r="F3466" s="14">
        <v>23</v>
      </c>
      <c r="G3466" s="17">
        <v>20428.830000000002</v>
      </c>
      <c r="H3466" s="27">
        <v>16616.350000000002</v>
      </c>
      <c r="I3466">
        <f>YEAR(Table1[[#This Row],[Date]])</f>
        <v>2023</v>
      </c>
      <c r="J3466" t="str">
        <f>"Q" &amp; ROUNDUP(MONTH(Table1[[#This Row],[Date]])/3, 0) &amp; "'" &amp; RIGHT(YEAR(Table1[[#This Row],[Date]]), 2)</f>
        <v>Q1'23</v>
      </c>
      <c r="K3466" t="str">
        <f>VLOOKUP(Table1[[#This Row],[Store ID]],Table3[[Store ID]:[City]],4,FALSE)</f>
        <v>Richmond</v>
      </c>
      <c r="L3466" t="str">
        <f>VLOOKUP(Table1[[#This Row],[Product Code]],Table4[[Product Code]:[Brand]],5,FALSE)</f>
        <v>Sony</v>
      </c>
      <c r="M3466" t="str">
        <f>VLOOKUP(Table1[[#This Row],[Product Code]],Table4[[Product Code]:[Product Category]],3,FALSE)</f>
        <v>Accessories</v>
      </c>
      <c r="N3466" t="str">
        <f>_xlfn.XLOOKUP(Table1[[#This Row],[Product Code]],Table4[Product Code],Table4[Subcategory])</f>
        <v>Keyboards</v>
      </c>
    </row>
    <row r="3467" spans="2:14" x14ac:dyDescent="0.3">
      <c r="B3467" s="26" t="s">
        <v>17</v>
      </c>
      <c r="C3467" s="26" t="str">
        <f>IF(_xlfn.XLOOKUP(TRIM(Table1[[#This Row],[Store ID]]), 'Stores Details'!B3469:B3488, 'Stores Details'!G3469:G3488, "") = "Inactive", "Yes", "No")</f>
        <v>No</v>
      </c>
      <c r="D3467" s="14" t="s">
        <v>46</v>
      </c>
      <c r="E3467" s="51">
        <v>45501</v>
      </c>
      <c r="F3467" s="14">
        <v>18</v>
      </c>
      <c r="G3467" s="17">
        <v>15901.199999999999</v>
      </c>
      <c r="H3467" s="27">
        <v>10880.82</v>
      </c>
      <c r="I3467">
        <f>YEAR(Table1[[#This Row],[Date]])</f>
        <v>2024</v>
      </c>
      <c r="J3467" t="str">
        <f>"Q" &amp; ROUNDUP(MONTH(Table1[[#This Row],[Date]])/3, 0) &amp; "'" &amp; RIGHT(YEAR(Table1[[#This Row],[Date]]), 2)</f>
        <v>Q3'24</v>
      </c>
      <c r="K3467" t="str">
        <f>VLOOKUP(Table1[[#This Row],[Store ID]],Table3[[Store ID]:[City]],4,FALSE)</f>
        <v>Richmond</v>
      </c>
      <c r="L3467" t="str">
        <f>VLOOKUP(Table1[[#This Row],[Product Code]],Table4[[Product Code]:[Brand]],5,FALSE)</f>
        <v>Bose</v>
      </c>
      <c r="M3467" t="str">
        <f>VLOOKUP(Table1[[#This Row],[Product Code]],Table4[[Product Code]:[Product Category]],3,FALSE)</f>
        <v>Headphones</v>
      </c>
      <c r="N3467" t="str">
        <f>_xlfn.XLOOKUP(Table1[[#This Row],[Product Code]],Table4[Product Code],Table4[Subcategory])</f>
        <v>Wireless Headphones</v>
      </c>
    </row>
    <row r="3468" spans="2:14" x14ac:dyDescent="0.3">
      <c r="B3468" s="26" t="s">
        <v>25</v>
      </c>
      <c r="C3468" s="26" t="str">
        <f>IF(_xlfn.XLOOKUP(TRIM(Table1[[#This Row],[Store ID]]), 'Stores Details'!B3470:B3489, 'Stores Details'!G3470:G3489, "") = "Inactive", "Yes", "No")</f>
        <v>No</v>
      </c>
      <c r="D3468" s="14" t="s">
        <v>52</v>
      </c>
      <c r="E3468" s="51">
        <v>45113</v>
      </c>
      <c r="F3468" s="14">
        <v>2</v>
      </c>
      <c r="G3468" s="17">
        <v>539.24</v>
      </c>
      <c r="H3468" s="27">
        <v>327.78</v>
      </c>
      <c r="I3468">
        <f>YEAR(Table1[[#This Row],[Date]])</f>
        <v>2023</v>
      </c>
      <c r="J3468" t="str">
        <f>"Q" &amp; ROUNDUP(MONTH(Table1[[#This Row],[Date]])/3, 0) &amp; "'" &amp; RIGHT(YEAR(Table1[[#This Row],[Date]]), 2)</f>
        <v>Q3'23</v>
      </c>
      <c r="K3468" t="str">
        <f>VLOOKUP(Table1[[#This Row],[Store ID]],Table3[[Store ID]:[City]],4,FALSE)</f>
        <v>Dallas</v>
      </c>
      <c r="L3468" t="str">
        <f>VLOOKUP(Table1[[#This Row],[Product Code]],Table4[[Product Code]:[Brand]],5,FALSE)</f>
        <v>ASUS</v>
      </c>
      <c r="M3468" t="str">
        <f>VLOOKUP(Table1[[#This Row],[Product Code]],Table4[[Product Code]:[Product Category]],3,FALSE)</f>
        <v>Accessories</v>
      </c>
      <c r="N3468" t="str">
        <f>_xlfn.XLOOKUP(Table1[[#This Row],[Product Code]],Table4[Product Code],Table4[Subcategory])</f>
        <v>Chargers</v>
      </c>
    </row>
    <row r="3469" spans="2:14" x14ac:dyDescent="0.3">
      <c r="B3469" s="26" t="s">
        <v>29</v>
      </c>
      <c r="C3469" s="26" t="str">
        <f>IF(_xlfn.XLOOKUP(TRIM(Table1[[#This Row],[Store ID]]), 'Stores Details'!B3471:B3490, 'Stores Details'!G3471:G3490, "") = "Inactive", "Yes", "No")</f>
        <v>No</v>
      </c>
      <c r="D3469" s="14" t="s">
        <v>44</v>
      </c>
      <c r="E3469" s="51">
        <v>45420</v>
      </c>
      <c r="F3469" s="14">
        <v>2</v>
      </c>
      <c r="G3469" s="17">
        <v>1894.1</v>
      </c>
      <c r="H3469" s="27">
        <v>1334.76</v>
      </c>
      <c r="I3469">
        <f>YEAR(Table1[[#This Row],[Date]])</f>
        <v>2024</v>
      </c>
      <c r="J3469" t="str">
        <f>"Q" &amp; ROUNDUP(MONTH(Table1[[#This Row],[Date]])/3, 0) &amp; "'" &amp; RIGHT(YEAR(Table1[[#This Row],[Date]]), 2)</f>
        <v>Q2'24</v>
      </c>
      <c r="K3469" t="str">
        <f>VLOOKUP(Table1[[#This Row],[Store ID]],Table3[[Store ID]:[City]],4,FALSE)</f>
        <v>Kansas City</v>
      </c>
      <c r="L3469" t="str">
        <f>VLOOKUP(Table1[[#This Row],[Product Code]],Table4[[Product Code]:[Brand]],5,FALSE)</f>
        <v>Bose</v>
      </c>
      <c r="M3469" t="str">
        <f>VLOOKUP(Table1[[#This Row],[Product Code]],Table4[[Product Code]:[Product Category]],3,FALSE)</f>
        <v>Accessories</v>
      </c>
      <c r="N3469" t="str">
        <f>_xlfn.XLOOKUP(Table1[[#This Row],[Product Code]],Table4[Product Code],Table4[Subcategory])</f>
        <v>Keyboards</v>
      </c>
    </row>
    <row r="3470" spans="2:14" x14ac:dyDescent="0.3">
      <c r="B3470" s="26" t="s">
        <v>16</v>
      </c>
      <c r="C3470" s="26" t="str">
        <f>IF(_xlfn.XLOOKUP(TRIM(Table1[[#This Row],[Store ID]]), 'Stores Details'!B3472:B3491, 'Stores Details'!G3472:G3491, "") = "Inactive", "Yes", "No")</f>
        <v>No</v>
      </c>
      <c r="D3470" s="14" t="s">
        <v>63</v>
      </c>
      <c r="E3470" s="51">
        <v>45156</v>
      </c>
      <c r="F3470" s="14">
        <v>23</v>
      </c>
      <c r="G3470" s="17">
        <v>7633.24</v>
      </c>
      <c r="H3470" s="27">
        <v>4547.33</v>
      </c>
      <c r="I3470">
        <f>YEAR(Table1[[#This Row],[Date]])</f>
        <v>2023</v>
      </c>
      <c r="J3470" t="str">
        <f>"Q" &amp; ROUNDUP(MONTH(Table1[[#This Row],[Date]])/3, 0) &amp; "'" &amp; RIGHT(YEAR(Table1[[#This Row],[Date]]), 2)</f>
        <v>Q3'23</v>
      </c>
      <c r="K3470" t="str">
        <f>VLOOKUP(Table1[[#This Row],[Store ID]],Table3[[Store ID]:[City]],4,FALSE)</f>
        <v>Chicago</v>
      </c>
      <c r="L3470" t="str">
        <f>VLOOKUP(Table1[[#This Row],[Product Code]],Table4[[Product Code]:[Brand]],5,FALSE)</f>
        <v>Samsung</v>
      </c>
      <c r="M3470" t="str">
        <f>VLOOKUP(Table1[[#This Row],[Product Code]],Table4[[Product Code]:[Product Category]],3,FALSE)</f>
        <v>Laptops</v>
      </c>
      <c r="N3470" t="str">
        <f>_xlfn.XLOOKUP(Table1[[#This Row],[Product Code]],Table4[Product Code],Table4[Subcategory])</f>
        <v>Gaming Laptops</v>
      </c>
    </row>
    <row r="3471" spans="2:14" x14ac:dyDescent="0.3">
      <c r="B3471" s="26" t="s">
        <v>24</v>
      </c>
      <c r="C3471" s="26" t="str">
        <f>IF(_xlfn.XLOOKUP(TRIM(Table1[[#This Row],[Store ID]]), 'Stores Details'!B3473:B3492, 'Stores Details'!G3473:G3492, "") = "Inactive", "Yes", "No")</f>
        <v>No</v>
      </c>
      <c r="D3471" s="14" t="s">
        <v>61</v>
      </c>
      <c r="E3471" s="51">
        <v>45048</v>
      </c>
      <c r="F3471" s="14">
        <v>3</v>
      </c>
      <c r="G3471" s="17">
        <v>1063.26</v>
      </c>
      <c r="H3471" s="27">
        <v>759.18000000000006</v>
      </c>
      <c r="I3471">
        <f>YEAR(Table1[[#This Row],[Date]])</f>
        <v>2023</v>
      </c>
      <c r="J3471" t="str">
        <f>"Q" &amp; ROUNDUP(MONTH(Table1[[#This Row],[Date]])/3, 0) &amp; "'" &amp; RIGHT(YEAR(Table1[[#This Row],[Date]]), 2)</f>
        <v>Q2'23</v>
      </c>
      <c r="K3471" t="str">
        <f>VLOOKUP(Table1[[#This Row],[Store ID]],Table3[[Store ID]:[City]],4,FALSE)</f>
        <v>Atlanta</v>
      </c>
      <c r="L3471" t="str">
        <f>VLOOKUP(Table1[[#This Row],[Product Code]],Table4[[Product Code]:[Brand]],5,FALSE)</f>
        <v>VoltEdge</v>
      </c>
      <c r="M3471" t="str">
        <f>VLOOKUP(Table1[[#This Row],[Product Code]],Table4[[Product Code]:[Product Category]],3,FALSE)</f>
        <v>Headphones</v>
      </c>
      <c r="N3471" t="str">
        <f>_xlfn.XLOOKUP(Table1[[#This Row],[Product Code]],Table4[Product Code],Table4[Subcategory])</f>
        <v>Wired Headphones</v>
      </c>
    </row>
    <row r="3472" spans="2:14" x14ac:dyDescent="0.3">
      <c r="B3472" s="26" t="s">
        <v>16</v>
      </c>
      <c r="C3472" s="26" t="str">
        <f>IF(_xlfn.XLOOKUP(TRIM(Table1[[#This Row],[Store ID]]), 'Stores Details'!B3474:B3493, 'Stores Details'!G3474:G3493, "") = "Inactive", "Yes", "No")</f>
        <v>No</v>
      </c>
      <c r="D3472" s="14" t="s">
        <v>78</v>
      </c>
      <c r="E3472" s="51">
        <v>45066</v>
      </c>
      <c r="F3472" s="14">
        <v>17</v>
      </c>
      <c r="G3472" s="17">
        <v>2280.5500000000002</v>
      </c>
      <c r="H3472" s="27">
        <v>1883.9399999999998</v>
      </c>
      <c r="I3472">
        <f>YEAR(Table1[[#This Row],[Date]])</f>
        <v>2023</v>
      </c>
      <c r="J3472" t="str">
        <f>"Q" &amp; ROUNDUP(MONTH(Table1[[#This Row],[Date]])/3, 0) &amp; "'" &amp; RIGHT(YEAR(Table1[[#This Row],[Date]]), 2)</f>
        <v>Q2'23</v>
      </c>
      <c r="K3472" t="str">
        <f>VLOOKUP(Table1[[#This Row],[Store ID]],Table3[[Store ID]:[City]],4,FALSE)</f>
        <v>Chicago</v>
      </c>
      <c r="L3472" t="str">
        <f>VLOOKUP(Table1[[#This Row],[Product Code]],Table4[[Product Code]:[Brand]],5,FALSE)</f>
        <v>VoltEdge</v>
      </c>
      <c r="M3472" t="str">
        <f>VLOOKUP(Table1[[#This Row],[Product Code]],Table4[[Product Code]:[Product Category]],3,FALSE)</f>
        <v>Accessories</v>
      </c>
      <c r="N3472" t="str">
        <f>_xlfn.XLOOKUP(Table1[[#This Row],[Product Code]],Table4[Product Code],Table4[Subcategory])</f>
        <v>Laptop Sleeves</v>
      </c>
    </row>
    <row r="3473" spans="2:14" x14ac:dyDescent="0.3">
      <c r="B3473" s="26" t="s">
        <v>23</v>
      </c>
      <c r="C3473" s="26" t="str">
        <f>IF(_xlfn.XLOOKUP(TRIM(Table1[[#This Row],[Store ID]]), 'Stores Details'!B3475:B3494, 'Stores Details'!G3475:G3494, "") = "Inactive", "Yes", "No")</f>
        <v>No</v>
      </c>
      <c r="D3473" s="14" t="s">
        <v>69</v>
      </c>
      <c r="E3473" s="51">
        <v>44932</v>
      </c>
      <c r="F3473" s="14">
        <v>31</v>
      </c>
      <c r="G3473" s="17">
        <v>33013.760000000002</v>
      </c>
      <c r="H3473" s="27">
        <v>21286.77</v>
      </c>
      <c r="I3473">
        <f>YEAR(Table1[[#This Row],[Date]])</f>
        <v>2023</v>
      </c>
      <c r="J3473" t="str">
        <f>"Q" &amp; ROUNDUP(MONTH(Table1[[#This Row],[Date]])/3, 0) &amp; "'" &amp; RIGHT(YEAR(Table1[[#This Row],[Date]]), 2)</f>
        <v>Q1'23</v>
      </c>
      <c r="K3473" t="str">
        <f>VLOOKUP(Table1[[#This Row],[Store ID]],Table3[[Store ID]:[City]],4,FALSE)</f>
        <v>San Francisco</v>
      </c>
      <c r="L3473" t="str">
        <f>VLOOKUP(Table1[[#This Row],[Product Code]],Table4[[Product Code]:[Brand]],5,FALSE)</f>
        <v>VoltEdge</v>
      </c>
      <c r="M3473" t="str">
        <f>VLOOKUP(Table1[[#This Row],[Product Code]],Table4[[Product Code]:[Product Category]],3,FALSE)</f>
        <v>Gaming Consoles</v>
      </c>
      <c r="N3473" t="str">
        <f>_xlfn.XLOOKUP(Table1[[#This Row],[Product Code]],Table4[Product Code],Table4[Subcategory])</f>
        <v>VR Headsets</v>
      </c>
    </row>
    <row r="3474" spans="2:14" x14ac:dyDescent="0.3">
      <c r="B3474" s="26" t="s">
        <v>27</v>
      </c>
      <c r="C3474" s="26" t="str">
        <f>IF(_xlfn.XLOOKUP(TRIM(Table1[[#This Row],[Store ID]]), 'Stores Details'!B3476:B3495, 'Stores Details'!G3476:G3495, "") = "Inactive", "Yes", "No")</f>
        <v>No</v>
      </c>
      <c r="D3474" s="14" t="s">
        <v>31</v>
      </c>
      <c r="E3474" s="51">
        <v>45444</v>
      </c>
      <c r="F3474" s="14">
        <v>8</v>
      </c>
      <c r="G3474" s="17">
        <v>4857.84</v>
      </c>
      <c r="H3474" s="27">
        <v>2978.72</v>
      </c>
      <c r="I3474">
        <f>YEAR(Table1[[#This Row],[Date]])</f>
        <v>2024</v>
      </c>
      <c r="J3474" t="str">
        <f>"Q" &amp; ROUNDUP(MONTH(Table1[[#This Row],[Date]])/3, 0) &amp; "'" &amp; RIGHT(YEAR(Table1[[#This Row],[Date]]), 2)</f>
        <v>Q2'24</v>
      </c>
      <c r="K3474" t="str">
        <f>VLOOKUP(Table1[[#This Row],[Store ID]],Table3[[Store ID]:[City]],4,FALSE)</f>
        <v>New York</v>
      </c>
      <c r="L3474" t="str">
        <f>VLOOKUP(Table1[[#This Row],[Product Code]],Table4[[Product Code]:[Brand]],5,FALSE)</f>
        <v>VoltEdge</v>
      </c>
      <c r="M3474" t="str">
        <f>VLOOKUP(Table1[[#This Row],[Product Code]],Table4[[Product Code]:[Product Category]],3,FALSE)</f>
        <v>Laptops</v>
      </c>
      <c r="N3474" t="str">
        <f>_xlfn.XLOOKUP(Table1[[#This Row],[Product Code]],Table4[Product Code],Table4[Subcategory])</f>
        <v>Ultrabooks</v>
      </c>
    </row>
    <row r="3475" spans="2:14" x14ac:dyDescent="0.3">
      <c r="B3475" s="26" t="s">
        <v>17</v>
      </c>
      <c r="C3475" s="26" t="str">
        <f>IF(_xlfn.XLOOKUP(TRIM(Table1[[#This Row],[Store ID]]), 'Stores Details'!B3477:B3496, 'Stores Details'!G3477:G3496, "") = "Inactive", "Yes", "No")</f>
        <v>No</v>
      </c>
      <c r="D3475" s="14" t="s">
        <v>54</v>
      </c>
      <c r="E3475" s="51">
        <v>45144</v>
      </c>
      <c r="F3475" s="14">
        <v>12</v>
      </c>
      <c r="G3475" s="17">
        <v>16836.12</v>
      </c>
      <c r="H3475" s="27">
        <v>10686.599999999999</v>
      </c>
      <c r="I3475">
        <f>YEAR(Table1[[#This Row],[Date]])</f>
        <v>2023</v>
      </c>
      <c r="J3475" t="str">
        <f>"Q" &amp; ROUNDUP(MONTH(Table1[[#This Row],[Date]])/3, 0) &amp; "'" &amp; RIGHT(YEAR(Table1[[#This Row],[Date]]), 2)</f>
        <v>Q3'23</v>
      </c>
      <c r="K3475" t="str">
        <f>VLOOKUP(Table1[[#This Row],[Store ID]],Table3[[Store ID]:[City]],4,FALSE)</f>
        <v>Richmond</v>
      </c>
      <c r="L3475" t="str">
        <f>VLOOKUP(Table1[[#This Row],[Product Code]],Table4[[Product Code]:[Brand]],5,FALSE)</f>
        <v>Apple</v>
      </c>
      <c r="M3475" t="str">
        <f>VLOOKUP(Table1[[#This Row],[Product Code]],Table4[[Product Code]:[Product Category]],3,FALSE)</f>
        <v>Gaming Consoles</v>
      </c>
      <c r="N3475" t="str">
        <f>_xlfn.XLOOKUP(Table1[[#This Row],[Product Code]],Table4[Product Code],Table4[Subcategory])</f>
        <v>Game Consoles</v>
      </c>
    </row>
    <row r="3476" spans="2:14" x14ac:dyDescent="0.3">
      <c r="B3476" s="26" t="s">
        <v>24</v>
      </c>
      <c r="C3476" s="26" t="str">
        <f>IF(_xlfn.XLOOKUP(TRIM(Table1[[#This Row],[Store ID]]), 'Stores Details'!B3478:B3497, 'Stores Details'!G3478:G3497, "") = "Inactive", "Yes", "No")</f>
        <v>No</v>
      </c>
      <c r="D3476" s="14" t="s">
        <v>36</v>
      </c>
      <c r="E3476" s="51">
        <v>45460</v>
      </c>
      <c r="F3476" s="14">
        <v>6</v>
      </c>
      <c r="G3476" s="17">
        <v>4379.88</v>
      </c>
      <c r="H3476" s="27">
        <v>3533.94</v>
      </c>
      <c r="I3476">
        <f>YEAR(Table1[[#This Row],[Date]])</f>
        <v>2024</v>
      </c>
      <c r="J3476" t="str">
        <f>"Q" &amp; ROUNDUP(MONTH(Table1[[#This Row],[Date]])/3, 0) &amp; "'" &amp; RIGHT(YEAR(Table1[[#This Row],[Date]]), 2)</f>
        <v>Q2'24</v>
      </c>
      <c r="K3476" t="str">
        <f>VLOOKUP(Table1[[#This Row],[Store ID]],Table3[[Store ID]:[City]],4,FALSE)</f>
        <v>Atlanta</v>
      </c>
      <c r="L3476" t="str">
        <f>VLOOKUP(Table1[[#This Row],[Product Code]],Table4[[Product Code]:[Brand]],5,FALSE)</f>
        <v>VoltEdge</v>
      </c>
      <c r="M3476" t="str">
        <f>VLOOKUP(Table1[[#This Row],[Product Code]],Table4[[Product Code]:[Product Category]],3,FALSE)</f>
        <v>Gaming Consoles</v>
      </c>
      <c r="N3476" t="str">
        <f>_xlfn.XLOOKUP(Table1[[#This Row],[Product Code]],Table4[Product Code],Table4[Subcategory])</f>
        <v>VR Headsets</v>
      </c>
    </row>
    <row r="3477" spans="2:14" x14ac:dyDescent="0.3">
      <c r="B3477" s="26" t="s">
        <v>25</v>
      </c>
      <c r="C3477" s="26" t="str">
        <f>IF(_xlfn.XLOOKUP(TRIM(Table1[[#This Row],[Store ID]]), 'Stores Details'!B3479:B3498, 'Stores Details'!G3479:G3498, "") = "Inactive", "Yes", "No")</f>
        <v>No</v>
      </c>
      <c r="D3477" s="14" t="s">
        <v>50</v>
      </c>
      <c r="E3477" s="51">
        <v>44940</v>
      </c>
      <c r="F3477" s="14">
        <v>26</v>
      </c>
      <c r="G3477" s="17">
        <v>31145.920000000002</v>
      </c>
      <c r="H3477" s="27">
        <v>22946.3</v>
      </c>
      <c r="I3477">
        <f>YEAR(Table1[[#This Row],[Date]])</f>
        <v>2023</v>
      </c>
      <c r="J3477" t="str">
        <f>"Q" &amp; ROUNDUP(MONTH(Table1[[#This Row],[Date]])/3, 0) &amp; "'" &amp; RIGHT(YEAR(Table1[[#This Row],[Date]]), 2)</f>
        <v>Q1'23</v>
      </c>
      <c r="K3477" t="str">
        <f>VLOOKUP(Table1[[#This Row],[Store ID]],Table3[[Store ID]:[City]],4,FALSE)</f>
        <v>Dallas</v>
      </c>
      <c r="L3477" t="str">
        <f>VLOOKUP(Table1[[#This Row],[Product Code]],Table4[[Product Code]:[Brand]],5,FALSE)</f>
        <v>VoltEdge</v>
      </c>
      <c r="M3477" t="str">
        <f>VLOOKUP(Table1[[#This Row],[Product Code]],Table4[[Product Code]:[Product Category]],3,FALSE)</f>
        <v>Smart Gadgets</v>
      </c>
      <c r="N3477" t="str">
        <f>_xlfn.XLOOKUP(Table1[[#This Row],[Product Code]],Table4[Product Code],Table4[Subcategory])</f>
        <v>Fitness Bands</v>
      </c>
    </row>
    <row r="3478" spans="2:14" x14ac:dyDescent="0.3">
      <c r="B3478" s="26" t="s">
        <v>30</v>
      </c>
      <c r="C3478" s="26" t="str">
        <f>IF(_xlfn.XLOOKUP(TRIM(Table1[[#This Row],[Store ID]]), 'Stores Details'!B3480:B3499, 'Stores Details'!G3480:G3499, "") = "Inactive", "Yes", "No")</f>
        <v>No</v>
      </c>
      <c r="D3478" s="14" t="s">
        <v>31</v>
      </c>
      <c r="E3478" s="51">
        <v>45571</v>
      </c>
      <c r="F3478" s="14">
        <v>24</v>
      </c>
      <c r="G3478" s="17">
        <v>14573.52</v>
      </c>
      <c r="H3478" s="27">
        <v>8936.16</v>
      </c>
      <c r="I3478">
        <f>YEAR(Table1[[#This Row],[Date]])</f>
        <v>2024</v>
      </c>
      <c r="J3478" t="str">
        <f>"Q" &amp; ROUNDUP(MONTH(Table1[[#This Row],[Date]])/3, 0) &amp; "'" &amp; RIGHT(YEAR(Table1[[#This Row],[Date]]), 2)</f>
        <v>Q4'24</v>
      </c>
      <c r="K3478" t="str">
        <f>VLOOKUP(Table1[[#This Row],[Store ID]],Table3[[Store ID]:[City]],4,FALSE)</f>
        <v>Nashville</v>
      </c>
      <c r="L3478" t="str">
        <f>VLOOKUP(Table1[[#This Row],[Product Code]],Table4[[Product Code]:[Brand]],5,FALSE)</f>
        <v>VoltEdge</v>
      </c>
      <c r="M3478" t="str">
        <f>VLOOKUP(Table1[[#This Row],[Product Code]],Table4[[Product Code]:[Product Category]],3,FALSE)</f>
        <v>Laptops</v>
      </c>
      <c r="N3478" t="str">
        <f>_xlfn.XLOOKUP(Table1[[#This Row],[Product Code]],Table4[Product Code],Table4[Subcategory])</f>
        <v>Ultrabooks</v>
      </c>
    </row>
    <row r="3479" spans="2:14" x14ac:dyDescent="0.3">
      <c r="B3479" s="26" t="s">
        <v>16</v>
      </c>
      <c r="C3479" s="26" t="str">
        <f>IF(_xlfn.XLOOKUP(TRIM(Table1[[#This Row],[Store ID]]), 'Stores Details'!B3481:B3500, 'Stores Details'!G3481:G3500, "") = "Inactive", "Yes", "No")</f>
        <v>No</v>
      </c>
      <c r="D3479" s="14" t="s">
        <v>35</v>
      </c>
      <c r="E3479" s="51">
        <v>45340</v>
      </c>
      <c r="F3479" s="14">
        <v>16</v>
      </c>
      <c r="G3479" s="17">
        <v>6386.56</v>
      </c>
      <c r="H3479" s="27">
        <v>4826.24</v>
      </c>
      <c r="I3479">
        <f>YEAR(Table1[[#This Row],[Date]])</f>
        <v>2024</v>
      </c>
      <c r="J3479" t="str">
        <f>"Q" &amp; ROUNDUP(MONTH(Table1[[#This Row],[Date]])/3, 0) &amp; "'" &amp; RIGHT(YEAR(Table1[[#This Row],[Date]]), 2)</f>
        <v>Q1'24</v>
      </c>
      <c r="K3479" t="str">
        <f>VLOOKUP(Table1[[#This Row],[Store ID]],Table3[[Store ID]:[City]],4,FALSE)</f>
        <v>Chicago</v>
      </c>
      <c r="L3479" t="str">
        <f>VLOOKUP(Table1[[#This Row],[Product Code]],Table4[[Product Code]:[Brand]],5,FALSE)</f>
        <v>Dell</v>
      </c>
      <c r="M3479" t="str">
        <f>VLOOKUP(Table1[[#This Row],[Product Code]],Table4[[Product Code]:[Product Category]],3,FALSE)</f>
        <v>Smart Gadgets</v>
      </c>
      <c r="N3479" t="str">
        <f>_xlfn.XLOOKUP(Table1[[#This Row],[Product Code]],Table4[Product Code],Table4[Subcategory])</f>
        <v>Streaming Devices</v>
      </c>
    </row>
    <row r="3480" spans="2:14" x14ac:dyDescent="0.3">
      <c r="B3480" s="26" t="s">
        <v>27</v>
      </c>
      <c r="C3480" s="26" t="str">
        <f>IF(_xlfn.XLOOKUP(TRIM(Table1[[#This Row],[Store ID]]), 'Stores Details'!B3482:B3501, 'Stores Details'!G3482:G3501, "") = "Inactive", "Yes", "No")</f>
        <v>No</v>
      </c>
      <c r="D3480" s="14" t="s">
        <v>41</v>
      </c>
      <c r="E3480" s="51">
        <v>45555</v>
      </c>
      <c r="F3480" s="14">
        <v>5</v>
      </c>
      <c r="G3480" s="17">
        <v>2403.5</v>
      </c>
      <c r="H3480" s="27">
        <v>1509.7</v>
      </c>
      <c r="I3480">
        <f>YEAR(Table1[[#This Row],[Date]])</f>
        <v>2024</v>
      </c>
      <c r="J3480" t="str">
        <f>"Q" &amp; ROUNDUP(MONTH(Table1[[#This Row],[Date]])/3, 0) &amp; "'" &amp; RIGHT(YEAR(Table1[[#This Row],[Date]]), 2)</f>
        <v>Q3'24</v>
      </c>
      <c r="K3480" t="str">
        <f>VLOOKUP(Table1[[#This Row],[Store ID]],Table3[[Store ID]:[City]],4,FALSE)</f>
        <v>New York</v>
      </c>
      <c r="L3480" t="str">
        <f>VLOOKUP(Table1[[#This Row],[Product Code]],Table4[[Product Code]:[Brand]],5,FALSE)</f>
        <v>VoltEdge</v>
      </c>
      <c r="M3480" t="str">
        <f>VLOOKUP(Table1[[#This Row],[Product Code]],Table4[[Product Code]:[Product Category]],3,FALSE)</f>
        <v>Laptops</v>
      </c>
      <c r="N3480" t="str">
        <f>_xlfn.XLOOKUP(Table1[[#This Row],[Product Code]],Table4[Product Code],Table4[Subcategory])</f>
        <v>Gaming Laptops</v>
      </c>
    </row>
    <row r="3481" spans="2:14" x14ac:dyDescent="0.3">
      <c r="B3481" s="26" t="s">
        <v>30</v>
      </c>
      <c r="C3481" s="26" t="str">
        <f>IF(_xlfn.XLOOKUP(TRIM(Table1[[#This Row],[Store ID]]), 'Stores Details'!B3483:B3502, 'Stores Details'!G3483:G3502, "") = "Inactive", "Yes", "No")</f>
        <v>No</v>
      </c>
      <c r="D3481" s="14" t="s">
        <v>70</v>
      </c>
      <c r="E3481" s="51">
        <v>45045</v>
      </c>
      <c r="F3481" s="14">
        <v>7</v>
      </c>
      <c r="G3481" s="17">
        <v>3803.52</v>
      </c>
      <c r="H3481" s="27">
        <v>2706.06</v>
      </c>
      <c r="I3481">
        <f>YEAR(Table1[[#This Row],[Date]])</f>
        <v>2023</v>
      </c>
      <c r="J3481" t="str">
        <f>"Q" &amp; ROUNDUP(MONTH(Table1[[#This Row],[Date]])/3, 0) &amp; "'" &amp; RIGHT(YEAR(Table1[[#This Row],[Date]]), 2)</f>
        <v>Q2'23</v>
      </c>
      <c r="K3481" t="str">
        <f>VLOOKUP(Table1[[#This Row],[Store ID]],Table3[[Store ID]:[City]],4,FALSE)</f>
        <v>Nashville</v>
      </c>
      <c r="L3481" t="str">
        <f>VLOOKUP(Table1[[#This Row],[Product Code]],Table4[[Product Code]:[Brand]],5,FALSE)</f>
        <v>VoltEdge</v>
      </c>
      <c r="M3481" t="str">
        <f>VLOOKUP(Table1[[#This Row],[Product Code]],Table4[[Product Code]:[Product Category]],3,FALSE)</f>
        <v>Headphones</v>
      </c>
      <c r="N3481" t="str">
        <f>_xlfn.XLOOKUP(Table1[[#This Row],[Product Code]],Table4[Product Code],Table4[Subcategory])</f>
        <v>Wireless Headphones</v>
      </c>
    </row>
    <row r="3482" spans="2:14" x14ac:dyDescent="0.3">
      <c r="B3482" s="26" t="s">
        <v>26</v>
      </c>
      <c r="C3482" s="26" t="str">
        <f>IF(_xlfn.XLOOKUP(TRIM(Table1[[#This Row],[Store ID]]), 'Stores Details'!B3484:B3503, 'Stores Details'!G3484:G3503, "") = "Inactive", "Yes", "No")</f>
        <v>No</v>
      </c>
      <c r="D3482" s="14" t="s">
        <v>36</v>
      </c>
      <c r="E3482" s="51">
        <v>45589</v>
      </c>
      <c r="F3482" s="14">
        <v>36</v>
      </c>
      <c r="G3482" s="17">
        <v>26279.279999999999</v>
      </c>
      <c r="H3482" s="27">
        <v>21203.64</v>
      </c>
      <c r="I3482">
        <f>YEAR(Table1[[#This Row],[Date]])</f>
        <v>2024</v>
      </c>
      <c r="J3482" t="str">
        <f>"Q" &amp; ROUNDUP(MONTH(Table1[[#This Row],[Date]])/3, 0) &amp; "'" &amp; RIGHT(YEAR(Table1[[#This Row],[Date]]), 2)</f>
        <v>Q4'24</v>
      </c>
      <c r="K3482" t="str">
        <f>VLOOKUP(Table1[[#This Row],[Store ID]],Table3[[Store ID]:[City]],4,FALSE)</f>
        <v>Philadelphia</v>
      </c>
      <c r="L3482" t="str">
        <f>VLOOKUP(Table1[[#This Row],[Product Code]],Table4[[Product Code]:[Brand]],5,FALSE)</f>
        <v>VoltEdge</v>
      </c>
      <c r="M3482" t="str">
        <f>VLOOKUP(Table1[[#This Row],[Product Code]],Table4[[Product Code]:[Product Category]],3,FALSE)</f>
        <v>Gaming Consoles</v>
      </c>
      <c r="N3482" t="str">
        <f>_xlfn.XLOOKUP(Table1[[#This Row],[Product Code]],Table4[Product Code],Table4[Subcategory])</f>
        <v>VR Headsets</v>
      </c>
    </row>
    <row r="3483" spans="2:14" x14ac:dyDescent="0.3">
      <c r="B3483" s="26" t="s">
        <v>21</v>
      </c>
      <c r="C3483" s="26" t="str">
        <f>IF(_xlfn.XLOOKUP(TRIM(Table1[[#This Row],[Store ID]]), 'Stores Details'!B3485:B3504, 'Stores Details'!G3485:G3504, "") = "Inactive", "Yes", "No")</f>
        <v>No</v>
      </c>
      <c r="D3483" s="14" t="s">
        <v>48</v>
      </c>
      <c r="E3483" s="51">
        <v>45631</v>
      </c>
      <c r="F3483" s="14">
        <v>40</v>
      </c>
      <c r="G3483" s="17">
        <v>32266.399999999998</v>
      </c>
      <c r="H3483" s="27">
        <v>19241.600000000002</v>
      </c>
      <c r="I3483">
        <f>YEAR(Table1[[#This Row],[Date]])</f>
        <v>2024</v>
      </c>
      <c r="J3483" t="str">
        <f>"Q" &amp; ROUNDUP(MONTH(Table1[[#This Row],[Date]])/3, 0) &amp; "'" &amp; RIGHT(YEAR(Table1[[#This Row],[Date]]), 2)</f>
        <v>Q4'24</v>
      </c>
      <c r="K3483" t="str">
        <f>VLOOKUP(Table1[[#This Row],[Store ID]],Table3[[Store ID]:[City]],4,FALSE)</f>
        <v>Raleigh</v>
      </c>
      <c r="L3483" t="str">
        <f>VLOOKUP(Table1[[#This Row],[Product Code]],Table4[[Product Code]:[Brand]],5,FALSE)</f>
        <v>VoltEdge</v>
      </c>
      <c r="M3483" t="str">
        <f>VLOOKUP(Table1[[#This Row],[Product Code]],Table4[[Product Code]:[Product Category]],3,FALSE)</f>
        <v>Gaming Consoles</v>
      </c>
      <c r="N3483" t="str">
        <f>_xlfn.XLOOKUP(Table1[[#This Row],[Product Code]],Table4[Product Code],Table4[Subcategory])</f>
        <v>Game Consoles</v>
      </c>
    </row>
    <row r="3484" spans="2:14" x14ac:dyDescent="0.3">
      <c r="B3484" s="26" t="s">
        <v>25</v>
      </c>
      <c r="C3484" s="26" t="str">
        <f>IF(_xlfn.XLOOKUP(TRIM(Table1[[#This Row],[Store ID]]), 'Stores Details'!B3486:B3505, 'Stores Details'!G3486:G3505, "") = "Inactive", "Yes", "No")</f>
        <v>No</v>
      </c>
      <c r="D3484" s="14" t="s">
        <v>41</v>
      </c>
      <c r="E3484" s="51">
        <v>45464</v>
      </c>
      <c r="F3484" s="14">
        <v>5</v>
      </c>
      <c r="G3484" s="17">
        <v>2403.5</v>
      </c>
      <c r="H3484" s="27">
        <v>1509.7</v>
      </c>
      <c r="I3484">
        <f>YEAR(Table1[[#This Row],[Date]])</f>
        <v>2024</v>
      </c>
      <c r="J3484" t="str">
        <f>"Q" &amp; ROUNDUP(MONTH(Table1[[#This Row],[Date]])/3, 0) &amp; "'" &amp; RIGHT(YEAR(Table1[[#This Row],[Date]]), 2)</f>
        <v>Q2'24</v>
      </c>
      <c r="K3484" t="str">
        <f>VLOOKUP(Table1[[#This Row],[Store ID]],Table3[[Store ID]:[City]],4,FALSE)</f>
        <v>Dallas</v>
      </c>
      <c r="L3484" t="str">
        <f>VLOOKUP(Table1[[#This Row],[Product Code]],Table4[[Product Code]:[Brand]],5,FALSE)</f>
        <v>VoltEdge</v>
      </c>
      <c r="M3484" t="str">
        <f>VLOOKUP(Table1[[#This Row],[Product Code]],Table4[[Product Code]:[Product Category]],3,FALSE)</f>
        <v>Laptops</v>
      </c>
      <c r="N3484" t="str">
        <f>_xlfn.XLOOKUP(Table1[[#This Row],[Product Code]],Table4[Product Code],Table4[Subcategory])</f>
        <v>Gaming Laptops</v>
      </c>
    </row>
    <row r="3485" spans="2:14" x14ac:dyDescent="0.3">
      <c r="B3485" s="26" t="s">
        <v>14</v>
      </c>
      <c r="C3485" s="26" t="str">
        <f>IF(_xlfn.XLOOKUP(TRIM(Table1[[#This Row],[Store ID]]), 'Stores Details'!B3487:B3506, 'Stores Details'!G3487:G3506, "") = "Inactive", "Yes", "No")</f>
        <v>No</v>
      </c>
      <c r="D3485" s="14" t="s">
        <v>48</v>
      </c>
      <c r="E3485" s="51">
        <v>45637</v>
      </c>
      <c r="F3485" s="14">
        <v>31</v>
      </c>
      <c r="G3485" s="17">
        <v>25006.46</v>
      </c>
      <c r="H3485" s="27">
        <v>14912.24</v>
      </c>
      <c r="I3485">
        <f>YEAR(Table1[[#This Row],[Date]])</f>
        <v>2024</v>
      </c>
      <c r="J3485" t="str">
        <f>"Q" &amp; ROUNDUP(MONTH(Table1[[#This Row],[Date]])/3, 0) &amp; "'" &amp; RIGHT(YEAR(Table1[[#This Row],[Date]]), 2)</f>
        <v>Q4'24</v>
      </c>
      <c r="K3485" t="str">
        <f>VLOOKUP(Table1[[#This Row],[Store ID]],Table3[[Store ID]:[City]],4,FALSE)</f>
        <v>Los Angeles</v>
      </c>
      <c r="L3485" t="str">
        <f>VLOOKUP(Table1[[#This Row],[Product Code]],Table4[[Product Code]:[Brand]],5,FALSE)</f>
        <v>VoltEdge</v>
      </c>
      <c r="M3485" t="str">
        <f>VLOOKUP(Table1[[#This Row],[Product Code]],Table4[[Product Code]:[Product Category]],3,FALSE)</f>
        <v>Gaming Consoles</v>
      </c>
      <c r="N3485" t="str">
        <f>_xlfn.XLOOKUP(Table1[[#This Row],[Product Code]],Table4[Product Code],Table4[Subcategory])</f>
        <v>Game Consoles</v>
      </c>
    </row>
    <row r="3486" spans="2:14" x14ac:dyDescent="0.3">
      <c r="B3486" s="26" t="s">
        <v>21</v>
      </c>
      <c r="C3486" s="26" t="str">
        <f>IF(_xlfn.XLOOKUP(TRIM(Table1[[#This Row],[Store ID]]), 'Stores Details'!B3488:B3507, 'Stores Details'!G3488:G3507, "") = "Inactive", "Yes", "No")</f>
        <v>No</v>
      </c>
      <c r="D3486" s="14" t="s">
        <v>52</v>
      </c>
      <c r="E3486" s="51">
        <v>45604</v>
      </c>
      <c r="F3486" s="14">
        <v>40</v>
      </c>
      <c r="G3486" s="17">
        <v>10784.8</v>
      </c>
      <c r="H3486" s="27">
        <v>6555.5999999999995</v>
      </c>
      <c r="I3486">
        <f>YEAR(Table1[[#This Row],[Date]])</f>
        <v>2024</v>
      </c>
      <c r="J3486" t="str">
        <f>"Q" &amp; ROUNDUP(MONTH(Table1[[#This Row],[Date]])/3, 0) &amp; "'" &amp; RIGHT(YEAR(Table1[[#This Row],[Date]]), 2)</f>
        <v>Q4'24</v>
      </c>
      <c r="K3486" t="str">
        <f>VLOOKUP(Table1[[#This Row],[Store ID]],Table3[[Store ID]:[City]],4,FALSE)</f>
        <v>Raleigh</v>
      </c>
      <c r="L3486" t="str">
        <f>VLOOKUP(Table1[[#This Row],[Product Code]],Table4[[Product Code]:[Brand]],5,FALSE)</f>
        <v>ASUS</v>
      </c>
      <c r="M3486" t="str">
        <f>VLOOKUP(Table1[[#This Row],[Product Code]],Table4[[Product Code]:[Product Category]],3,FALSE)</f>
        <v>Accessories</v>
      </c>
      <c r="N3486" t="str">
        <f>_xlfn.XLOOKUP(Table1[[#This Row],[Product Code]],Table4[Product Code],Table4[Subcategory])</f>
        <v>Chargers</v>
      </c>
    </row>
    <row r="3487" spans="2:14" x14ac:dyDescent="0.3">
      <c r="B3487" s="26" t="s">
        <v>14</v>
      </c>
      <c r="C3487" s="26" t="str">
        <f>IF(_xlfn.XLOOKUP(TRIM(Table1[[#This Row],[Store ID]]), 'Stores Details'!B3489:B3508, 'Stores Details'!G3489:G3508, "") = "Inactive", "Yes", "No")</f>
        <v>No</v>
      </c>
      <c r="D3487" s="14" t="s">
        <v>78</v>
      </c>
      <c r="E3487" s="51">
        <v>45185</v>
      </c>
      <c r="F3487" s="14">
        <v>12</v>
      </c>
      <c r="G3487" s="17">
        <v>1609.8000000000002</v>
      </c>
      <c r="H3487" s="27">
        <v>1329.84</v>
      </c>
      <c r="I3487">
        <f>YEAR(Table1[[#This Row],[Date]])</f>
        <v>2023</v>
      </c>
      <c r="J3487" t="str">
        <f>"Q" &amp; ROUNDUP(MONTH(Table1[[#This Row],[Date]])/3, 0) &amp; "'" &amp; RIGHT(YEAR(Table1[[#This Row],[Date]]), 2)</f>
        <v>Q3'23</v>
      </c>
      <c r="K3487" t="str">
        <f>VLOOKUP(Table1[[#This Row],[Store ID]],Table3[[Store ID]:[City]],4,FALSE)</f>
        <v>Los Angeles</v>
      </c>
      <c r="L3487" t="str">
        <f>VLOOKUP(Table1[[#This Row],[Product Code]],Table4[[Product Code]:[Brand]],5,FALSE)</f>
        <v>VoltEdge</v>
      </c>
      <c r="M3487" t="str">
        <f>VLOOKUP(Table1[[#This Row],[Product Code]],Table4[[Product Code]:[Product Category]],3,FALSE)</f>
        <v>Accessories</v>
      </c>
      <c r="N3487" t="str">
        <f>_xlfn.XLOOKUP(Table1[[#This Row],[Product Code]],Table4[Product Code],Table4[Subcategory])</f>
        <v>Laptop Sleeves</v>
      </c>
    </row>
    <row r="3488" spans="2:14" x14ac:dyDescent="0.3">
      <c r="B3488" s="26" t="s">
        <v>14</v>
      </c>
      <c r="C3488" s="26" t="str">
        <f>IF(_xlfn.XLOOKUP(TRIM(Table1[[#This Row],[Store ID]]), 'Stores Details'!B3490:B3509, 'Stores Details'!G3490:G3509, "") = "Inactive", "Yes", "No")</f>
        <v>No</v>
      </c>
      <c r="D3488" s="14" t="s">
        <v>52</v>
      </c>
      <c r="E3488" s="51">
        <v>45120</v>
      </c>
      <c r="F3488" s="14">
        <v>6</v>
      </c>
      <c r="G3488" s="17">
        <v>1617.72</v>
      </c>
      <c r="H3488" s="27">
        <v>983.33999999999992</v>
      </c>
      <c r="I3488">
        <f>YEAR(Table1[[#This Row],[Date]])</f>
        <v>2023</v>
      </c>
      <c r="J3488" t="str">
        <f>"Q" &amp; ROUNDUP(MONTH(Table1[[#This Row],[Date]])/3, 0) &amp; "'" &amp; RIGHT(YEAR(Table1[[#This Row],[Date]]), 2)</f>
        <v>Q3'23</v>
      </c>
      <c r="K3488" t="str">
        <f>VLOOKUP(Table1[[#This Row],[Store ID]],Table3[[Store ID]:[City]],4,FALSE)</f>
        <v>Los Angeles</v>
      </c>
      <c r="L3488" t="str">
        <f>VLOOKUP(Table1[[#This Row],[Product Code]],Table4[[Product Code]:[Brand]],5,FALSE)</f>
        <v>ASUS</v>
      </c>
      <c r="M3488" t="str">
        <f>VLOOKUP(Table1[[#This Row],[Product Code]],Table4[[Product Code]:[Product Category]],3,FALSE)</f>
        <v>Accessories</v>
      </c>
      <c r="N3488" t="str">
        <f>_xlfn.XLOOKUP(Table1[[#This Row],[Product Code]],Table4[Product Code],Table4[Subcategory])</f>
        <v>Chargers</v>
      </c>
    </row>
    <row r="3489" spans="2:14" x14ac:dyDescent="0.3">
      <c r="B3489" s="26" t="s">
        <v>17</v>
      </c>
      <c r="C3489" s="26" t="str">
        <f>IF(_xlfn.XLOOKUP(TRIM(Table1[[#This Row],[Store ID]]), 'Stores Details'!B3491:B3510, 'Stores Details'!G3491:G3510, "") = "Inactive", "Yes", "No")</f>
        <v>No</v>
      </c>
      <c r="D3489" s="14" t="s">
        <v>32</v>
      </c>
      <c r="E3489" s="51">
        <v>45496</v>
      </c>
      <c r="F3489" s="14">
        <v>7</v>
      </c>
      <c r="G3489" s="17">
        <v>1280.8599999999999</v>
      </c>
      <c r="H3489" s="27">
        <v>973.06999999999994</v>
      </c>
      <c r="I3489">
        <f>YEAR(Table1[[#This Row],[Date]])</f>
        <v>2024</v>
      </c>
      <c r="J3489" t="str">
        <f>"Q" &amp; ROUNDUP(MONTH(Table1[[#This Row],[Date]])/3, 0) &amp; "'" &amp; RIGHT(YEAR(Table1[[#This Row],[Date]]), 2)</f>
        <v>Q3'24</v>
      </c>
      <c r="K3489" t="str">
        <f>VLOOKUP(Table1[[#This Row],[Store ID]],Table3[[Store ID]:[City]],4,FALSE)</f>
        <v>Richmond</v>
      </c>
      <c r="L3489" t="str">
        <f>VLOOKUP(Table1[[#This Row],[Product Code]],Table4[[Product Code]:[Brand]],5,FALSE)</f>
        <v>Sony</v>
      </c>
      <c r="M3489" t="str">
        <f>VLOOKUP(Table1[[#This Row],[Product Code]],Table4[[Product Code]:[Product Category]],3,FALSE)</f>
        <v>Accessories</v>
      </c>
      <c r="N3489" t="str">
        <f>_xlfn.XLOOKUP(Table1[[#This Row],[Product Code]],Table4[Product Code],Table4[Subcategory])</f>
        <v>Chargers</v>
      </c>
    </row>
    <row r="3490" spans="2:14" x14ac:dyDescent="0.3">
      <c r="B3490" s="26" t="s">
        <v>17</v>
      </c>
      <c r="C3490" s="26" t="str">
        <f>IF(_xlfn.XLOOKUP(TRIM(Table1[[#This Row],[Store ID]]), 'Stores Details'!B3492:B3511, 'Stores Details'!G3492:G3511, "") = "Inactive", "Yes", "No")</f>
        <v>No</v>
      </c>
      <c r="D3490" s="14" t="s">
        <v>69</v>
      </c>
      <c r="E3490" s="51">
        <v>45237</v>
      </c>
      <c r="F3490" s="14">
        <v>28</v>
      </c>
      <c r="G3490" s="17">
        <v>29818.880000000001</v>
      </c>
      <c r="H3490" s="27">
        <v>19226.759999999998</v>
      </c>
      <c r="I3490">
        <f>YEAR(Table1[[#This Row],[Date]])</f>
        <v>2023</v>
      </c>
      <c r="J3490" t="str">
        <f>"Q" &amp; ROUNDUP(MONTH(Table1[[#This Row],[Date]])/3, 0) &amp; "'" &amp; RIGHT(YEAR(Table1[[#This Row],[Date]]), 2)</f>
        <v>Q4'23</v>
      </c>
      <c r="K3490" t="str">
        <f>VLOOKUP(Table1[[#This Row],[Store ID]],Table3[[Store ID]:[City]],4,FALSE)</f>
        <v>Richmond</v>
      </c>
      <c r="L3490" t="str">
        <f>VLOOKUP(Table1[[#This Row],[Product Code]],Table4[[Product Code]:[Brand]],5,FALSE)</f>
        <v>VoltEdge</v>
      </c>
      <c r="M3490" t="str">
        <f>VLOOKUP(Table1[[#This Row],[Product Code]],Table4[[Product Code]:[Product Category]],3,FALSE)</f>
        <v>Gaming Consoles</v>
      </c>
      <c r="N3490" t="str">
        <f>_xlfn.XLOOKUP(Table1[[#This Row],[Product Code]],Table4[Product Code],Table4[Subcategory])</f>
        <v>VR Headsets</v>
      </c>
    </row>
    <row r="3491" spans="2:14" x14ac:dyDescent="0.3">
      <c r="B3491" s="26" t="s">
        <v>14</v>
      </c>
      <c r="C3491" s="26" t="str">
        <f>IF(_xlfn.XLOOKUP(TRIM(Table1[[#This Row],[Store ID]]), 'Stores Details'!B3493:B3512, 'Stores Details'!G3493:G3512, "") = "Inactive", "Yes", "No")</f>
        <v>No</v>
      </c>
      <c r="D3491" s="14" t="s">
        <v>59</v>
      </c>
      <c r="E3491" s="51">
        <v>45003</v>
      </c>
      <c r="F3491" s="14">
        <v>32</v>
      </c>
      <c r="G3491" s="17">
        <v>6253.76</v>
      </c>
      <c r="H3491" s="27">
        <v>4670.3999999999996</v>
      </c>
      <c r="I3491">
        <f>YEAR(Table1[[#This Row],[Date]])</f>
        <v>2023</v>
      </c>
      <c r="J3491" t="str">
        <f>"Q" &amp; ROUNDUP(MONTH(Table1[[#This Row],[Date]])/3, 0) &amp; "'" &amp; RIGHT(YEAR(Table1[[#This Row],[Date]]), 2)</f>
        <v>Q1'23</v>
      </c>
      <c r="K3491" t="str">
        <f>VLOOKUP(Table1[[#This Row],[Store ID]],Table3[[Store ID]:[City]],4,FALSE)</f>
        <v>Los Angeles</v>
      </c>
      <c r="L3491" t="str">
        <f>VLOOKUP(Table1[[#This Row],[Product Code]],Table4[[Product Code]:[Brand]],5,FALSE)</f>
        <v>ASUS</v>
      </c>
      <c r="M3491" t="str">
        <f>VLOOKUP(Table1[[#This Row],[Product Code]],Table4[[Product Code]:[Product Category]],3,FALSE)</f>
        <v>Headphones</v>
      </c>
      <c r="N3491" t="str">
        <f>_xlfn.XLOOKUP(Table1[[#This Row],[Product Code]],Table4[Product Code],Table4[Subcategory])</f>
        <v>Wireless Earbuds</v>
      </c>
    </row>
    <row r="3492" spans="2:14" x14ac:dyDescent="0.3">
      <c r="B3492" s="26" t="s">
        <v>14</v>
      </c>
      <c r="C3492" s="26" t="str">
        <f>IF(_xlfn.XLOOKUP(TRIM(Table1[[#This Row],[Store ID]]), 'Stores Details'!B3494:B3513, 'Stores Details'!G3494:G3513, "") = "Inactive", "Yes", "No")</f>
        <v>No</v>
      </c>
      <c r="D3492" s="14" t="s">
        <v>59</v>
      </c>
      <c r="E3492" s="51">
        <v>45045</v>
      </c>
      <c r="F3492" s="14">
        <v>4</v>
      </c>
      <c r="G3492" s="17">
        <v>781.72</v>
      </c>
      <c r="H3492" s="27">
        <v>583.79999999999995</v>
      </c>
      <c r="I3492">
        <f>YEAR(Table1[[#This Row],[Date]])</f>
        <v>2023</v>
      </c>
      <c r="J3492" t="str">
        <f>"Q" &amp; ROUNDUP(MONTH(Table1[[#This Row],[Date]])/3, 0) &amp; "'" &amp; RIGHT(YEAR(Table1[[#This Row],[Date]]), 2)</f>
        <v>Q2'23</v>
      </c>
      <c r="K3492" t="str">
        <f>VLOOKUP(Table1[[#This Row],[Store ID]],Table3[[Store ID]:[City]],4,FALSE)</f>
        <v>Los Angeles</v>
      </c>
      <c r="L3492" t="str">
        <f>VLOOKUP(Table1[[#This Row],[Product Code]],Table4[[Product Code]:[Brand]],5,FALSE)</f>
        <v>ASUS</v>
      </c>
      <c r="M3492" t="str">
        <f>VLOOKUP(Table1[[#This Row],[Product Code]],Table4[[Product Code]:[Product Category]],3,FALSE)</f>
        <v>Headphones</v>
      </c>
      <c r="N3492" t="str">
        <f>_xlfn.XLOOKUP(Table1[[#This Row],[Product Code]],Table4[Product Code],Table4[Subcategory])</f>
        <v>Wireless Earbuds</v>
      </c>
    </row>
    <row r="3493" spans="2:14" x14ac:dyDescent="0.3">
      <c r="B3493" s="26" t="s">
        <v>16</v>
      </c>
      <c r="C3493" s="26" t="str">
        <f>IF(_xlfn.XLOOKUP(TRIM(Table1[[#This Row],[Store ID]]), 'Stores Details'!B3495:B3514, 'Stores Details'!G3495:G3514, "") = "Inactive", "Yes", "No")</f>
        <v>No</v>
      </c>
      <c r="D3493" s="14" t="s">
        <v>44</v>
      </c>
      <c r="E3493" s="51">
        <v>45453</v>
      </c>
      <c r="F3493" s="14">
        <v>7</v>
      </c>
      <c r="G3493" s="17">
        <v>6629.3499999999995</v>
      </c>
      <c r="H3493" s="27">
        <v>4671.66</v>
      </c>
      <c r="I3493">
        <f>YEAR(Table1[[#This Row],[Date]])</f>
        <v>2024</v>
      </c>
      <c r="J3493" t="str">
        <f>"Q" &amp; ROUNDUP(MONTH(Table1[[#This Row],[Date]])/3, 0) &amp; "'" &amp; RIGHT(YEAR(Table1[[#This Row],[Date]]), 2)</f>
        <v>Q2'24</v>
      </c>
      <c r="K3493" t="str">
        <f>VLOOKUP(Table1[[#This Row],[Store ID]],Table3[[Store ID]:[City]],4,FALSE)</f>
        <v>Chicago</v>
      </c>
      <c r="L3493" t="str">
        <f>VLOOKUP(Table1[[#This Row],[Product Code]],Table4[[Product Code]:[Brand]],5,FALSE)</f>
        <v>Bose</v>
      </c>
      <c r="M3493" t="str">
        <f>VLOOKUP(Table1[[#This Row],[Product Code]],Table4[[Product Code]:[Product Category]],3,FALSE)</f>
        <v>Accessories</v>
      </c>
      <c r="N3493" t="str">
        <f>_xlfn.XLOOKUP(Table1[[#This Row],[Product Code]],Table4[Product Code],Table4[Subcategory])</f>
        <v>Keyboards</v>
      </c>
    </row>
    <row r="3494" spans="2:14" x14ac:dyDescent="0.3">
      <c r="B3494" s="26" t="s">
        <v>14</v>
      </c>
      <c r="C3494" s="26" t="str">
        <f>IF(_xlfn.XLOOKUP(TRIM(Table1[[#This Row],[Store ID]]), 'Stores Details'!B3496:B3515, 'Stores Details'!G3496:G3515, "") = "Inactive", "Yes", "No")</f>
        <v>No</v>
      </c>
      <c r="D3494" s="14" t="s">
        <v>42</v>
      </c>
      <c r="E3494" s="51">
        <v>45591</v>
      </c>
      <c r="F3494" s="14">
        <v>24</v>
      </c>
      <c r="G3494" s="17">
        <v>30614.639999999999</v>
      </c>
      <c r="H3494" s="27">
        <v>19089.36</v>
      </c>
      <c r="I3494">
        <f>YEAR(Table1[[#This Row],[Date]])</f>
        <v>2024</v>
      </c>
      <c r="J3494" t="str">
        <f>"Q" &amp; ROUNDUP(MONTH(Table1[[#This Row],[Date]])/3, 0) &amp; "'" &amp; RIGHT(YEAR(Table1[[#This Row],[Date]]), 2)</f>
        <v>Q4'24</v>
      </c>
      <c r="K3494" t="str">
        <f>VLOOKUP(Table1[[#This Row],[Store ID]],Table3[[Store ID]:[City]],4,FALSE)</f>
        <v>Los Angeles</v>
      </c>
      <c r="L3494" t="str">
        <f>VLOOKUP(Table1[[#This Row],[Product Code]],Table4[[Product Code]:[Brand]],5,FALSE)</f>
        <v>Dell</v>
      </c>
      <c r="M3494" t="str">
        <f>VLOOKUP(Table1[[#This Row],[Product Code]],Table4[[Product Code]:[Product Category]],3,FALSE)</f>
        <v>Headphones</v>
      </c>
      <c r="N3494" t="str">
        <f>_xlfn.XLOOKUP(Table1[[#This Row],[Product Code]],Table4[Product Code],Table4[Subcategory])</f>
        <v>Wired Headphones</v>
      </c>
    </row>
    <row r="3495" spans="2:14" x14ac:dyDescent="0.3">
      <c r="B3495" s="26" t="s">
        <v>14</v>
      </c>
      <c r="C3495" s="26" t="str">
        <f>IF(_xlfn.XLOOKUP(TRIM(Table1[[#This Row],[Store ID]]), 'Stores Details'!B3497:B3516, 'Stores Details'!G3497:G3516, "") = "Inactive", "Yes", "No")</f>
        <v>No</v>
      </c>
      <c r="D3495" s="14" t="s">
        <v>74</v>
      </c>
      <c r="E3495" s="51">
        <v>44940</v>
      </c>
      <c r="F3495" s="14">
        <v>31</v>
      </c>
      <c r="G3495" s="17">
        <v>35064.409999999996</v>
      </c>
      <c r="H3495" s="27">
        <v>29107.45</v>
      </c>
      <c r="I3495">
        <f>YEAR(Table1[[#This Row],[Date]])</f>
        <v>2023</v>
      </c>
      <c r="J3495" t="str">
        <f>"Q" &amp; ROUNDUP(MONTH(Table1[[#This Row],[Date]])/3, 0) &amp; "'" &amp; RIGHT(YEAR(Table1[[#This Row],[Date]]), 2)</f>
        <v>Q1'23</v>
      </c>
      <c r="K3495" t="str">
        <f>VLOOKUP(Table1[[#This Row],[Store ID]],Table3[[Store ID]:[City]],4,FALSE)</f>
        <v>Los Angeles</v>
      </c>
      <c r="L3495" t="str">
        <f>VLOOKUP(Table1[[#This Row],[Product Code]],Table4[[Product Code]:[Brand]],5,FALSE)</f>
        <v>VoltEdge</v>
      </c>
      <c r="M3495" t="str">
        <f>VLOOKUP(Table1[[#This Row],[Product Code]],Table4[[Product Code]:[Product Category]],3,FALSE)</f>
        <v>Gaming Consoles</v>
      </c>
      <c r="N3495" t="str">
        <f>_xlfn.XLOOKUP(Table1[[#This Row],[Product Code]],Table4[Product Code],Table4[Subcategory])</f>
        <v>Gaming Headsets</v>
      </c>
    </row>
    <row r="3496" spans="2:14" x14ac:dyDescent="0.3">
      <c r="B3496" s="26" t="s">
        <v>21</v>
      </c>
      <c r="C3496" s="26" t="str">
        <f>IF(_xlfn.XLOOKUP(TRIM(Table1[[#This Row],[Store ID]]), 'Stores Details'!B3498:B3517, 'Stores Details'!G3498:G3517, "") = "Inactive", "Yes", "No")</f>
        <v>No</v>
      </c>
      <c r="D3496" s="14" t="s">
        <v>65</v>
      </c>
      <c r="E3496" s="51">
        <v>45199</v>
      </c>
      <c r="F3496" s="14">
        <v>13</v>
      </c>
      <c r="G3496" s="17">
        <v>18788.899999999998</v>
      </c>
      <c r="H3496" s="27">
        <v>12613.51</v>
      </c>
      <c r="I3496">
        <f>YEAR(Table1[[#This Row],[Date]])</f>
        <v>2023</v>
      </c>
      <c r="J3496" t="str">
        <f>"Q" &amp; ROUNDUP(MONTH(Table1[[#This Row],[Date]])/3, 0) &amp; "'" &amp; RIGHT(YEAR(Table1[[#This Row],[Date]]), 2)</f>
        <v>Q3'23</v>
      </c>
      <c r="K3496" t="str">
        <f>VLOOKUP(Table1[[#This Row],[Store ID]],Table3[[Store ID]:[City]],4,FALSE)</f>
        <v>Raleigh</v>
      </c>
      <c r="L3496" t="str">
        <f>VLOOKUP(Table1[[#This Row],[Product Code]],Table4[[Product Code]:[Brand]],5,FALSE)</f>
        <v>VoltEdge</v>
      </c>
      <c r="M3496" t="str">
        <f>VLOOKUP(Table1[[#This Row],[Product Code]],Table4[[Product Code]:[Product Category]],3,FALSE)</f>
        <v>Smart Gadgets</v>
      </c>
      <c r="N3496" t="str">
        <f>_xlfn.XLOOKUP(Table1[[#This Row],[Product Code]],Table4[Product Code],Table4[Subcategory])</f>
        <v>Smartwatches</v>
      </c>
    </row>
    <row r="3497" spans="2:14" x14ac:dyDescent="0.3">
      <c r="B3497" s="26" t="s">
        <v>27</v>
      </c>
      <c r="C3497" s="26" t="str">
        <f>IF(_xlfn.XLOOKUP(TRIM(Table1[[#This Row],[Store ID]]), 'Stores Details'!B3499:B3518, 'Stores Details'!G3499:G3518, "") = "Inactive", "Yes", "No")</f>
        <v>No</v>
      </c>
      <c r="D3497" s="14" t="s">
        <v>77</v>
      </c>
      <c r="E3497" s="51">
        <v>45209</v>
      </c>
      <c r="F3497" s="14">
        <v>34</v>
      </c>
      <c r="G3497" s="17">
        <v>32812.04</v>
      </c>
      <c r="H3497" s="27">
        <v>25680.199999999997</v>
      </c>
      <c r="I3497">
        <f>YEAR(Table1[[#This Row],[Date]])</f>
        <v>2023</v>
      </c>
      <c r="J3497" t="str">
        <f>"Q" &amp; ROUNDUP(MONTH(Table1[[#This Row],[Date]])/3, 0) &amp; "'" &amp; RIGHT(YEAR(Table1[[#This Row],[Date]]), 2)</f>
        <v>Q4'23</v>
      </c>
      <c r="K3497" t="str">
        <f>VLOOKUP(Table1[[#This Row],[Store ID]],Table3[[Store ID]:[City]],4,FALSE)</f>
        <v>New York</v>
      </c>
      <c r="L3497" t="str">
        <f>VLOOKUP(Table1[[#This Row],[Product Code]],Table4[[Product Code]:[Brand]],5,FALSE)</f>
        <v>VoltEdge</v>
      </c>
      <c r="M3497" t="str">
        <f>VLOOKUP(Table1[[#This Row],[Product Code]],Table4[[Product Code]:[Product Category]],3,FALSE)</f>
        <v>Headphones</v>
      </c>
      <c r="N3497" t="str">
        <f>_xlfn.XLOOKUP(Table1[[#This Row],[Product Code]],Table4[Product Code],Table4[Subcategory])</f>
        <v>Wireless Earbuds</v>
      </c>
    </row>
    <row r="3498" spans="2:14" x14ac:dyDescent="0.3">
      <c r="B3498" s="26" t="s">
        <v>25</v>
      </c>
      <c r="C3498" s="26" t="str">
        <f>IF(_xlfn.XLOOKUP(TRIM(Table1[[#This Row],[Store ID]]), 'Stores Details'!B3500:B3519, 'Stores Details'!G3500:G3519, "") = "Inactive", "Yes", "No")</f>
        <v>No</v>
      </c>
      <c r="D3498" s="14" t="s">
        <v>79</v>
      </c>
      <c r="E3498" s="51">
        <v>45037</v>
      </c>
      <c r="F3498" s="14">
        <v>18</v>
      </c>
      <c r="G3498" s="17">
        <v>15987.78</v>
      </c>
      <c r="H3498" s="27">
        <v>13004.1</v>
      </c>
      <c r="I3498">
        <f>YEAR(Table1[[#This Row],[Date]])</f>
        <v>2023</v>
      </c>
      <c r="J3498" t="str">
        <f>"Q" &amp; ROUNDUP(MONTH(Table1[[#This Row],[Date]])/3, 0) &amp; "'" &amp; RIGHT(YEAR(Table1[[#This Row],[Date]]), 2)</f>
        <v>Q2'23</v>
      </c>
      <c r="K3498" t="str">
        <f>VLOOKUP(Table1[[#This Row],[Store ID]],Table3[[Store ID]:[City]],4,FALSE)</f>
        <v>Dallas</v>
      </c>
      <c r="L3498" t="str">
        <f>VLOOKUP(Table1[[#This Row],[Product Code]],Table4[[Product Code]:[Brand]],5,FALSE)</f>
        <v>Sony</v>
      </c>
      <c r="M3498" t="str">
        <f>VLOOKUP(Table1[[#This Row],[Product Code]],Table4[[Product Code]:[Product Category]],3,FALSE)</f>
        <v>Accessories</v>
      </c>
      <c r="N3498" t="str">
        <f>_xlfn.XLOOKUP(Table1[[#This Row],[Product Code]],Table4[Product Code],Table4[Subcategory])</f>
        <v>Keyboards</v>
      </c>
    </row>
    <row r="3499" spans="2:14" x14ac:dyDescent="0.3">
      <c r="B3499" s="26" t="s">
        <v>16</v>
      </c>
      <c r="C3499" s="26" t="str">
        <f>IF(_xlfn.XLOOKUP(TRIM(Table1[[#This Row],[Store ID]]), 'Stores Details'!B3501:B3520, 'Stores Details'!G3501:G3520, "") = "Inactive", "Yes", "No")</f>
        <v>No</v>
      </c>
      <c r="D3499" s="14" t="s">
        <v>46</v>
      </c>
      <c r="E3499" s="51">
        <v>45581</v>
      </c>
      <c r="F3499" s="14">
        <v>31</v>
      </c>
      <c r="G3499" s="17">
        <v>27385.399999999998</v>
      </c>
      <c r="H3499" s="27">
        <v>18739.189999999999</v>
      </c>
      <c r="I3499">
        <f>YEAR(Table1[[#This Row],[Date]])</f>
        <v>2024</v>
      </c>
      <c r="J3499" t="str">
        <f>"Q" &amp; ROUNDUP(MONTH(Table1[[#This Row],[Date]])/3, 0) &amp; "'" &amp; RIGHT(YEAR(Table1[[#This Row],[Date]]), 2)</f>
        <v>Q4'24</v>
      </c>
      <c r="K3499" t="str">
        <f>VLOOKUP(Table1[[#This Row],[Store ID]],Table3[[Store ID]:[City]],4,FALSE)</f>
        <v>Chicago</v>
      </c>
      <c r="L3499" t="str">
        <f>VLOOKUP(Table1[[#This Row],[Product Code]],Table4[[Product Code]:[Brand]],5,FALSE)</f>
        <v>Bose</v>
      </c>
      <c r="M3499" t="str">
        <f>VLOOKUP(Table1[[#This Row],[Product Code]],Table4[[Product Code]:[Product Category]],3,FALSE)</f>
        <v>Headphones</v>
      </c>
      <c r="N3499" t="str">
        <f>_xlfn.XLOOKUP(Table1[[#This Row],[Product Code]],Table4[Product Code],Table4[Subcategory])</f>
        <v>Wireless Headphones</v>
      </c>
    </row>
    <row r="3500" spans="2:14" x14ac:dyDescent="0.3">
      <c r="B3500" s="26" t="s">
        <v>23</v>
      </c>
      <c r="C3500" s="26" t="str">
        <f>IF(_xlfn.XLOOKUP(TRIM(Table1[[#This Row],[Store ID]]), 'Stores Details'!B3502:B3521, 'Stores Details'!G3502:G3521, "") = "Inactive", "Yes", "No")</f>
        <v>No</v>
      </c>
      <c r="D3500" s="14" t="s">
        <v>33</v>
      </c>
      <c r="E3500" s="51">
        <v>45620</v>
      </c>
      <c r="F3500" s="14">
        <v>23</v>
      </c>
      <c r="G3500" s="17">
        <v>5442.0300000000007</v>
      </c>
      <c r="H3500" s="27">
        <v>4212.91</v>
      </c>
      <c r="I3500">
        <f>YEAR(Table1[[#This Row],[Date]])</f>
        <v>2024</v>
      </c>
      <c r="J3500" t="str">
        <f>"Q" &amp; ROUNDUP(MONTH(Table1[[#This Row],[Date]])/3, 0) &amp; "'" &amp; RIGHT(YEAR(Table1[[#This Row],[Date]]), 2)</f>
        <v>Q4'24</v>
      </c>
      <c r="K3500" t="str">
        <f>VLOOKUP(Table1[[#This Row],[Store ID]],Table3[[Store ID]:[City]],4,FALSE)</f>
        <v>San Francisco</v>
      </c>
      <c r="L3500" t="str">
        <f>VLOOKUP(Table1[[#This Row],[Product Code]],Table4[[Product Code]:[Brand]],5,FALSE)</f>
        <v>VoltEdge</v>
      </c>
      <c r="M3500" t="str">
        <f>VLOOKUP(Table1[[#This Row],[Product Code]],Table4[[Product Code]:[Product Category]],3,FALSE)</f>
        <v>Headphones</v>
      </c>
      <c r="N3500" t="str">
        <f>_xlfn.XLOOKUP(Table1[[#This Row],[Product Code]],Table4[Product Code],Table4[Subcategory])</f>
        <v>Wired Headphones</v>
      </c>
    </row>
    <row r="3501" spans="2:14" x14ac:dyDescent="0.3">
      <c r="B3501" s="26" t="s">
        <v>30</v>
      </c>
      <c r="C3501" s="26" t="str">
        <f>IF(_xlfn.XLOOKUP(TRIM(Table1[[#This Row],[Store ID]]), 'Stores Details'!B3503:B3522, 'Stores Details'!G3503:G3522, "") = "Inactive", "Yes", "No")</f>
        <v>No</v>
      </c>
      <c r="D3501" s="14" t="s">
        <v>74</v>
      </c>
      <c r="E3501" s="51">
        <v>45131</v>
      </c>
      <c r="F3501" s="14">
        <v>17</v>
      </c>
      <c r="G3501" s="17">
        <v>19228.87</v>
      </c>
      <c r="H3501" s="27">
        <v>15962.150000000001</v>
      </c>
      <c r="I3501">
        <f>YEAR(Table1[[#This Row],[Date]])</f>
        <v>2023</v>
      </c>
      <c r="J3501" t="str">
        <f>"Q" &amp; ROUNDUP(MONTH(Table1[[#This Row],[Date]])/3, 0) &amp; "'" &amp; RIGHT(YEAR(Table1[[#This Row],[Date]]), 2)</f>
        <v>Q3'23</v>
      </c>
      <c r="K3501" t="str">
        <f>VLOOKUP(Table1[[#This Row],[Store ID]],Table3[[Store ID]:[City]],4,FALSE)</f>
        <v>Nashville</v>
      </c>
      <c r="L3501" t="str">
        <f>VLOOKUP(Table1[[#This Row],[Product Code]],Table4[[Product Code]:[Brand]],5,FALSE)</f>
        <v>VoltEdge</v>
      </c>
      <c r="M3501" t="str">
        <f>VLOOKUP(Table1[[#This Row],[Product Code]],Table4[[Product Code]:[Product Category]],3,FALSE)</f>
        <v>Gaming Consoles</v>
      </c>
      <c r="N3501" t="str">
        <f>_xlfn.XLOOKUP(Table1[[#This Row],[Product Code]],Table4[Product Code],Table4[Subcategory])</f>
        <v>Gaming Headsets</v>
      </c>
    </row>
    <row r="3502" spans="2:14" x14ac:dyDescent="0.3">
      <c r="B3502" s="26" t="s">
        <v>14</v>
      </c>
      <c r="C3502" s="26" t="str">
        <f>IF(_xlfn.XLOOKUP(TRIM(Table1[[#This Row],[Store ID]]), 'Stores Details'!B3504:B3523, 'Stores Details'!G3504:G3523, "") = "Inactive", "Yes", "No")</f>
        <v>No</v>
      </c>
      <c r="D3502" s="14" t="s">
        <v>51</v>
      </c>
      <c r="E3502" s="51">
        <v>45267</v>
      </c>
      <c r="F3502" s="14">
        <v>27</v>
      </c>
      <c r="G3502" s="17">
        <v>7757.1</v>
      </c>
      <c r="H3502" s="27">
        <v>6282.0899999999992</v>
      </c>
      <c r="I3502">
        <f>YEAR(Table1[[#This Row],[Date]])</f>
        <v>2023</v>
      </c>
      <c r="J3502" t="str">
        <f>"Q" &amp; ROUNDUP(MONTH(Table1[[#This Row],[Date]])/3, 0) &amp; "'" &amp; RIGHT(YEAR(Table1[[#This Row],[Date]]), 2)</f>
        <v>Q4'23</v>
      </c>
      <c r="K3502" t="str">
        <f>VLOOKUP(Table1[[#This Row],[Store ID]],Table3[[Store ID]:[City]],4,FALSE)</f>
        <v>Los Angeles</v>
      </c>
      <c r="L3502" t="str">
        <f>VLOOKUP(Table1[[#This Row],[Product Code]],Table4[[Product Code]:[Brand]],5,FALSE)</f>
        <v>Samsung</v>
      </c>
      <c r="M3502" t="str">
        <f>VLOOKUP(Table1[[#This Row],[Product Code]],Table4[[Product Code]:[Product Category]],3,FALSE)</f>
        <v>Accessories</v>
      </c>
      <c r="N3502" t="str">
        <f>_xlfn.XLOOKUP(Table1[[#This Row],[Product Code]],Table4[Product Code],Table4[Subcategory])</f>
        <v>Mice</v>
      </c>
    </row>
    <row r="3503" spans="2:14" x14ac:dyDescent="0.3">
      <c r="B3503" s="26" t="s">
        <v>23</v>
      </c>
      <c r="C3503" s="26" t="str">
        <f>IF(_xlfn.XLOOKUP(TRIM(Table1[[#This Row],[Store ID]]), 'Stores Details'!B3505:B3524, 'Stores Details'!G3505:G3524, "") = "Inactive", "Yes", "No")</f>
        <v>No</v>
      </c>
      <c r="D3503" s="14" t="s">
        <v>35</v>
      </c>
      <c r="E3503" s="51">
        <v>45499</v>
      </c>
      <c r="F3503" s="14">
        <v>15</v>
      </c>
      <c r="G3503" s="17">
        <v>5987.4000000000005</v>
      </c>
      <c r="H3503" s="27">
        <v>4524.5999999999995</v>
      </c>
      <c r="I3503">
        <f>YEAR(Table1[[#This Row],[Date]])</f>
        <v>2024</v>
      </c>
      <c r="J3503" t="str">
        <f>"Q" &amp; ROUNDUP(MONTH(Table1[[#This Row],[Date]])/3, 0) &amp; "'" &amp; RIGHT(YEAR(Table1[[#This Row],[Date]]), 2)</f>
        <v>Q3'24</v>
      </c>
      <c r="K3503" t="str">
        <f>VLOOKUP(Table1[[#This Row],[Store ID]],Table3[[Store ID]:[City]],4,FALSE)</f>
        <v>San Francisco</v>
      </c>
      <c r="L3503" t="str">
        <f>VLOOKUP(Table1[[#This Row],[Product Code]],Table4[[Product Code]:[Brand]],5,FALSE)</f>
        <v>Dell</v>
      </c>
      <c r="M3503" t="str">
        <f>VLOOKUP(Table1[[#This Row],[Product Code]],Table4[[Product Code]:[Product Category]],3,FALSE)</f>
        <v>Smart Gadgets</v>
      </c>
      <c r="N3503" t="str">
        <f>_xlfn.XLOOKUP(Table1[[#This Row],[Product Code]],Table4[Product Code],Table4[Subcategory])</f>
        <v>Streaming Devices</v>
      </c>
    </row>
    <row r="3504" spans="2:14" x14ac:dyDescent="0.3">
      <c r="B3504" s="26" t="s">
        <v>21</v>
      </c>
      <c r="C3504" s="26" t="str">
        <f>IF(_xlfn.XLOOKUP(TRIM(Table1[[#This Row],[Store ID]]), 'Stores Details'!B3506:B3525, 'Stores Details'!G3506:G3525, "") = "Inactive", "Yes", "No")</f>
        <v>No</v>
      </c>
      <c r="D3504" s="14" t="s">
        <v>45</v>
      </c>
      <c r="E3504" s="51">
        <v>45620</v>
      </c>
      <c r="F3504" s="14">
        <v>31</v>
      </c>
      <c r="G3504" s="17">
        <v>20827.350000000002</v>
      </c>
      <c r="H3504" s="27">
        <v>16448.29</v>
      </c>
      <c r="I3504">
        <f>YEAR(Table1[[#This Row],[Date]])</f>
        <v>2024</v>
      </c>
      <c r="J3504" t="str">
        <f>"Q" &amp; ROUNDUP(MONTH(Table1[[#This Row],[Date]])/3, 0) &amp; "'" &amp; RIGHT(YEAR(Table1[[#This Row],[Date]]), 2)</f>
        <v>Q4'24</v>
      </c>
      <c r="K3504" t="str">
        <f>VLOOKUP(Table1[[#This Row],[Store ID]],Table3[[Store ID]:[City]],4,FALSE)</f>
        <v>Raleigh</v>
      </c>
      <c r="L3504" t="str">
        <f>VLOOKUP(Table1[[#This Row],[Product Code]],Table4[[Product Code]:[Brand]],5,FALSE)</f>
        <v>VoltEdge</v>
      </c>
      <c r="M3504" t="str">
        <f>VLOOKUP(Table1[[#This Row],[Product Code]],Table4[[Product Code]:[Product Category]],3,FALSE)</f>
        <v>Accessories</v>
      </c>
      <c r="N3504" t="str">
        <f>_xlfn.XLOOKUP(Table1[[#This Row],[Product Code]],Table4[Product Code],Table4[Subcategory])</f>
        <v>Chargers</v>
      </c>
    </row>
    <row r="3505" spans="2:14" x14ac:dyDescent="0.3">
      <c r="B3505" s="26" t="s">
        <v>18</v>
      </c>
      <c r="C3505" s="26" t="str">
        <f>IF(_xlfn.XLOOKUP(TRIM(Table1[[#This Row],[Store ID]]), 'Stores Details'!B3507:B3526, 'Stores Details'!G3507:G3526, "") = "Inactive", "Yes", "No")</f>
        <v>No</v>
      </c>
      <c r="D3505" s="14" t="s">
        <v>44</v>
      </c>
      <c r="E3505" s="51">
        <v>45376</v>
      </c>
      <c r="F3505" s="14">
        <v>20</v>
      </c>
      <c r="G3505" s="17">
        <v>18941</v>
      </c>
      <c r="H3505" s="27">
        <v>13347.6</v>
      </c>
      <c r="I3505">
        <f>YEAR(Table1[[#This Row],[Date]])</f>
        <v>2024</v>
      </c>
      <c r="J3505" t="str">
        <f>"Q" &amp; ROUNDUP(MONTH(Table1[[#This Row],[Date]])/3, 0) &amp; "'" &amp; RIGHT(YEAR(Table1[[#This Row],[Date]]), 2)</f>
        <v>Q1'24</v>
      </c>
      <c r="K3505" t="str">
        <f>VLOOKUP(Table1[[#This Row],[Store ID]],Table3[[Store ID]:[City]],4,FALSE)</f>
        <v>Minneapolis</v>
      </c>
      <c r="L3505" t="str">
        <f>VLOOKUP(Table1[[#This Row],[Product Code]],Table4[[Product Code]:[Brand]],5,FALSE)</f>
        <v>Bose</v>
      </c>
      <c r="M3505" t="str">
        <f>VLOOKUP(Table1[[#This Row],[Product Code]],Table4[[Product Code]:[Product Category]],3,FALSE)</f>
        <v>Accessories</v>
      </c>
      <c r="N3505" t="str">
        <f>_xlfn.XLOOKUP(Table1[[#This Row],[Product Code]],Table4[Product Code],Table4[Subcategory])</f>
        <v>Keyboards</v>
      </c>
    </row>
    <row r="3506" spans="2:14" x14ac:dyDescent="0.3">
      <c r="B3506" s="26" t="s">
        <v>16</v>
      </c>
      <c r="C3506" s="26" t="str">
        <f>IF(_xlfn.XLOOKUP(TRIM(Table1[[#This Row],[Store ID]]), 'Stores Details'!B3508:B3527, 'Stores Details'!G3508:G3527, "") = "Inactive", "Yes", "No")</f>
        <v>No</v>
      </c>
      <c r="D3506" s="14" t="s">
        <v>45</v>
      </c>
      <c r="E3506" s="51">
        <v>45495</v>
      </c>
      <c r="F3506" s="14">
        <v>12</v>
      </c>
      <c r="G3506" s="17">
        <v>8062.2000000000007</v>
      </c>
      <c r="H3506" s="27">
        <v>6367.08</v>
      </c>
      <c r="I3506">
        <f>YEAR(Table1[[#This Row],[Date]])</f>
        <v>2024</v>
      </c>
      <c r="J3506" t="str">
        <f>"Q" &amp; ROUNDUP(MONTH(Table1[[#This Row],[Date]])/3, 0) &amp; "'" &amp; RIGHT(YEAR(Table1[[#This Row],[Date]]), 2)</f>
        <v>Q3'24</v>
      </c>
      <c r="K3506" t="str">
        <f>VLOOKUP(Table1[[#This Row],[Store ID]],Table3[[Store ID]:[City]],4,FALSE)</f>
        <v>Chicago</v>
      </c>
      <c r="L3506" t="str">
        <f>VLOOKUP(Table1[[#This Row],[Product Code]],Table4[[Product Code]:[Brand]],5,FALSE)</f>
        <v>VoltEdge</v>
      </c>
      <c r="M3506" t="str">
        <f>VLOOKUP(Table1[[#This Row],[Product Code]],Table4[[Product Code]:[Product Category]],3,FALSE)</f>
        <v>Accessories</v>
      </c>
      <c r="N3506" t="str">
        <f>_xlfn.XLOOKUP(Table1[[#This Row],[Product Code]],Table4[Product Code],Table4[Subcategory])</f>
        <v>Chargers</v>
      </c>
    </row>
    <row r="3507" spans="2:14" x14ac:dyDescent="0.3">
      <c r="B3507" s="26" t="s">
        <v>24</v>
      </c>
      <c r="C3507" s="26" t="str">
        <f>IF(_xlfn.XLOOKUP(TRIM(Table1[[#This Row],[Store ID]]), 'Stores Details'!B3509:B3528, 'Stores Details'!G3509:G3528, "") = "Inactive", "Yes", "No")</f>
        <v>No</v>
      </c>
      <c r="D3507" s="14" t="s">
        <v>49</v>
      </c>
      <c r="E3507" s="51">
        <v>45344</v>
      </c>
      <c r="F3507" s="14">
        <v>14</v>
      </c>
      <c r="G3507" s="17">
        <v>15512</v>
      </c>
      <c r="H3507" s="27">
        <v>12152.699999999999</v>
      </c>
      <c r="I3507">
        <f>YEAR(Table1[[#This Row],[Date]])</f>
        <v>2024</v>
      </c>
      <c r="J3507" t="str">
        <f>"Q" &amp; ROUNDUP(MONTH(Table1[[#This Row],[Date]])/3, 0) &amp; "'" &amp; RIGHT(YEAR(Table1[[#This Row],[Date]]), 2)</f>
        <v>Q1'24</v>
      </c>
      <c r="K3507" t="str">
        <f>VLOOKUP(Table1[[#This Row],[Store ID]],Table3[[Store ID]:[City]],4,FALSE)</f>
        <v>Atlanta</v>
      </c>
      <c r="L3507" t="str">
        <f>VLOOKUP(Table1[[#This Row],[Product Code]],Table4[[Product Code]:[Brand]],5,FALSE)</f>
        <v>VoltEdge</v>
      </c>
      <c r="M3507" t="str">
        <f>VLOOKUP(Table1[[#This Row],[Product Code]],Table4[[Product Code]:[Product Category]],3,FALSE)</f>
        <v>Headphones</v>
      </c>
      <c r="N3507" t="str">
        <f>_xlfn.XLOOKUP(Table1[[#This Row],[Product Code]],Table4[Product Code],Table4[Subcategory])</f>
        <v>Noise-Canceling Over-Ear</v>
      </c>
    </row>
    <row r="3508" spans="2:14" x14ac:dyDescent="0.3">
      <c r="B3508" s="26" t="s">
        <v>14</v>
      </c>
      <c r="C3508" s="26" t="str">
        <f>IF(_xlfn.XLOOKUP(TRIM(Table1[[#This Row],[Store ID]]), 'Stores Details'!B3510:B3529, 'Stores Details'!G3510:G3529, "") = "Inactive", "Yes", "No")</f>
        <v>No</v>
      </c>
      <c r="D3508" s="14" t="s">
        <v>55</v>
      </c>
      <c r="E3508" s="51">
        <v>44941</v>
      </c>
      <c r="F3508" s="14">
        <v>30</v>
      </c>
      <c r="G3508" s="17">
        <v>31610.7</v>
      </c>
      <c r="H3508" s="27">
        <v>19577.100000000002</v>
      </c>
      <c r="I3508">
        <f>YEAR(Table1[[#This Row],[Date]])</f>
        <v>2023</v>
      </c>
      <c r="J3508" t="str">
        <f>"Q" &amp; ROUNDUP(MONTH(Table1[[#This Row],[Date]])/3, 0) &amp; "'" &amp; RIGHT(YEAR(Table1[[#This Row],[Date]]), 2)</f>
        <v>Q1'23</v>
      </c>
      <c r="K3508" t="str">
        <f>VLOOKUP(Table1[[#This Row],[Store ID]],Table3[[Store ID]:[City]],4,FALSE)</f>
        <v>Los Angeles</v>
      </c>
      <c r="L3508" t="str">
        <f>VLOOKUP(Table1[[#This Row],[Product Code]],Table4[[Product Code]:[Brand]],5,FALSE)</f>
        <v>Sony</v>
      </c>
      <c r="M3508" t="str">
        <f>VLOOKUP(Table1[[#This Row],[Product Code]],Table4[[Product Code]:[Product Category]],3,FALSE)</f>
        <v>Smart Gadgets</v>
      </c>
      <c r="N3508" t="str">
        <f>_xlfn.XLOOKUP(Table1[[#This Row],[Product Code]],Table4[Product Code],Table4[Subcategory])</f>
        <v>Fitness Bands</v>
      </c>
    </row>
    <row r="3509" spans="2:14" x14ac:dyDescent="0.3">
      <c r="B3509" s="26" t="s">
        <v>19</v>
      </c>
      <c r="C3509" s="26" t="str">
        <f>IF(_xlfn.XLOOKUP(TRIM(Table1[[#This Row],[Store ID]]), 'Stores Details'!B3511:B3530, 'Stores Details'!G3511:G3530, "") = "Inactive", "Yes", "No")</f>
        <v>No</v>
      </c>
      <c r="D3509" s="14" t="s">
        <v>34</v>
      </c>
      <c r="E3509" s="51">
        <v>45406</v>
      </c>
      <c r="F3509" s="14">
        <v>7</v>
      </c>
      <c r="G3509" s="17">
        <v>2262.0499999999997</v>
      </c>
      <c r="H3509" s="27">
        <v>1399.02</v>
      </c>
      <c r="I3509">
        <f>YEAR(Table1[[#This Row],[Date]])</f>
        <v>2024</v>
      </c>
      <c r="J3509" t="str">
        <f>"Q" &amp; ROUNDUP(MONTH(Table1[[#This Row],[Date]])/3, 0) &amp; "'" &amp; RIGHT(YEAR(Table1[[#This Row],[Date]]), 2)</f>
        <v>Q2'24</v>
      </c>
      <c r="K3509" t="str">
        <f>VLOOKUP(Table1[[#This Row],[Store ID]],Table3[[Store ID]:[City]],4,FALSE)</f>
        <v>Honolulu</v>
      </c>
      <c r="L3509" t="str">
        <f>VLOOKUP(Table1[[#This Row],[Product Code]],Table4[[Product Code]:[Brand]],5,FALSE)</f>
        <v>Samsung</v>
      </c>
      <c r="M3509" t="str">
        <f>VLOOKUP(Table1[[#This Row],[Product Code]],Table4[[Product Code]:[Product Category]],3,FALSE)</f>
        <v>Gaming Consoles</v>
      </c>
      <c r="N3509" t="str">
        <f>_xlfn.XLOOKUP(Table1[[#This Row],[Product Code]],Table4[Product Code],Table4[Subcategory])</f>
        <v>Game Consoles</v>
      </c>
    </row>
    <row r="3510" spans="2:14" x14ac:dyDescent="0.3">
      <c r="B3510" s="26" t="s">
        <v>23</v>
      </c>
      <c r="C3510" s="26" t="str">
        <f>IF(_xlfn.XLOOKUP(TRIM(Table1[[#This Row],[Store ID]]), 'Stores Details'!B3512:B3531, 'Stores Details'!G3512:G3531, "") = "Inactive", "Yes", "No")</f>
        <v>No</v>
      </c>
      <c r="D3510" s="14" t="s">
        <v>68</v>
      </c>
      <c r="E3510" s="51">
        <v>45054</v>
      </c>
      <c r="F3510" s="14">
        <v>16</v>
      </c>
      <c r="G3510" s="17">
        <v>16702.080000000002</v>
      </c>
      <c r="H3510" s="27">
        <v>10304.64</v>
      </c>
      <c r="I3510">
        <f>YEAR(Table1[[#This Row],[Date]])</f>
        <v>2023</v>
      </c>
      <c r="J3510" t="str">
        <f>"Q" &amp; ROUNDUP(MONTH(Table1[[#This Row],[Date]])/3, 0) &amp; "'" &amp; RIGHT(YEAR(Table1[[#This Row],[Date]]), 2)</f>
        <v>Q2'23</v>
      </c>
      <c r="K3510" t="str">
        <f>VLOOKUP(Table1[[#This Row],[Store ID]],Table3[[Store ID]:[City]],4,FALSE)</f>
        <v>San Francisco</v>
      </c>
      <c r="L3510" t="str">
        <f>VLOOKUP(Table1[[#This Row],[Product Code]],Table4[[Product Code]:[Brand]],5,FALSE)</f>
        <v>Apple</v>
      </c>
      <c r="M3510" t="str">
        <f>VLOOKUP(Table1[[#This Row],[Product Code]],Table4[[Product Code]:[Product Category]],3,FALSE)</f>
        <v>Gaming Consoles</v>
      </c>
      <c r="N3510" t="str">
        <f>_xlfn.XLOOKUP(Table1[[#This Row],[Product Code]],Table4[Product Code],Table4[Subcategory])</f>
        <v>VR Headsets</v>
      </c>
    </row>
    <row r="3511" spans="2:14" x14ac:dyDescent="0.3">
      <c r="B3511" s="26" t="s">
        <v>22</v>
      </c>
      <c r="C3511" s="26" t="str">
        <f>IF(_xlfn.XLOOKUP(TRIM(Table1[[#This Row],[Store ID]]), 'Stores Details'!B3513:B3532, 'Stores Details'!G3513:G3532, "") = "Inactive", "Yes", "No")</f>
        <v>No</v>
      </c>
      <c r="D3511" s="14" t="s">
        <v>42</v>
      </c>
      <c r="E3511" s="51">
        <v>45548</v>
      </c>
      <c r="F3511" s="14">
        <v>20</v>
      </c>
      <c r="G3511" s="17">
        <v>25512.199999999997</v>
      </c>
      <c r="H3511" s="27">
        <v>15907.8</v>
      </c>
      <c r="I3511">
        <f>YEAR(Table1[[#This Row],[Date]])</f>
        <v>2024</v>
      </c>
      <c r="J3511" t="str">
        <f>"Q" &amp; ROUNDUP(MONTH(Table1[[#This Row],[Date]])/3, 0) &amp; "'" &amp; RIGHT(YEAR(Table1[[#This Row],[Date]]), 2)</f>
        <v>Q3'24</v>
      </c>
      <c r="K3511" t="str">
        <f>VLOOKUP(Table1[[#This Row],[Store ID]],Table3[[Store ID]:[City]],4,FALSE)</f>
        <v>Detroit</v>
      </c>
      <c r="L3511" t="str">
        <f>VLOOKUP(Table1[[#This Row],[Product Code]],Table4[[Product Code]:[Brand]],5,FALSE)</f>
        <v>Dell</v>
      </c>
      <c r="M3511" t="str">
        <f>VLOOKUP(Table1[[#This Row],[Product Code]],Table4[[Product Code]:[Product Category]],3,FALSE)</f>
        <v>Headphones</v>
      </c>
      <c r="N3511" t="str">
        <f>_xlfn.XLOOKUP(Table1[[#This Row],[Product Code]],Table4[Product Code],Table4[Subcategory])</f>
        <v>Wired Headphones</v>
      </c>
    </row>
    <row r="3512" spans="2:14" x14ac:dyDescent="0.3">
      <c r="B3512" s="26" t="s">
        <v>23</v>
      </c>
      <c r="C3512" s="26" t="str">
        <f>IF(_xlfn.XLOOKUP(TRIM(Table1[[#This Row],[Store ID]]), 'Stores Details'!B3514:B3533, 'Stores Details'!G3514:G3533, "") = "Inactive", "Yes", "No")</f>
        <v>No</v>
      </c>
      <c r="D3512" s="14" t="s">
        <v>66</v>
      </c>
      <c r="E3512" s="51">
        <v>45423</v>
      </c>
      <c r="F3512" s="14">
        <v>20</v>
      </c>
      <c r="G3512" s="17">
        <v>7754.8</v>
      </c>
      <c r="H3512" s="27">
        <v>5188.4000000000005</v>
      </c>
      <c r="I3512">
        <f>YEAR(Table1[[#This Row],[Date]])</f>
        <v>2024</v>
      </c>
      <c r="J3512" t="str">
        <f>"Q" &amp; ROUNDUP(MONTH(Table1[[#This Row],[Date]])/3, 0) &amp; "'" &amp; RIGHT(YEAR(Table1[[#This Row],[Date]]), 2)</f>
        <v>Q2'24</v>
      </c>
      <c r="K3512" t="str">
        <f>VLOOKUP(Table1[[#This Row],[Store ID]],Table3[[Store ID]:[City]],4,FALSE)</f>
        <v>San Francisco</v>
      </c>
      <c r="L3512" t="str">
        <f>VLOOKUP(Table1[[#This Row],[Product Code]],Table4[[Product Code]:[Brand]],5,FALSE)</f>
        <v>HP</v>
      </c>
      <c r="M3512" t="str">
        <f>VLOOKUP(Table1[[#This Row],[Product Code]],Table4[[Product Code]:[Product Category]],3,FALSE)</f>
        <v>Accessories</v>
      </c>
      <c r="N3512" t="str">
        <f>_xlfn.XLOOKUP(Table1[[#This Row],[Product Code]],Table4[Product Code],Table4[Subcategory])</f>
        <v>Chargers</v>
      </c>
    </row>
    <row r="3513" spans="2:14" x14ac:dyDescent="0.3">
      <c r="B3513" s="26" t="s">
        <v>17</v>
      </c>
      <c r="C3513" s="26" t="str">
        <f>IF(_xlfn.XLOOKUP(TRIM(Table1[[#This Row],[Store ID]]), 'Stores Details'!B3515:B3534, 'Stores Details'!G3515:G3534, "") = "Inactive", "Yes", "No")</f>
        <v>No</v>
      </c>
      <c r="D3513" s="14" t="s">
        <v>47</v>
      </c>
      <c r="E3513" s="51">
        <v>45295</v>
      </c>
      <c r="F3513" s="14">
        <v>15</v>
      </c>
      <c r="G3513" s="17">
        <v>19968.45</v>
      </c>
      <c r="H3513" s="27">
        <v>12460.650000000001</v>
      </c>
      <c r="I3513">
        <f>YEAR(Table1[[#This Row],[Date]])</f>
        <v>2024</v>
      </c>
      <c r="J3513" t="str">
        <f>"Q" &amp; ROUNDUP(MONTH(Table1[[#This Row],[Date]])/3, 0) &amp; "'" &amp; RIGHT(YEAR(Table1[[#This Row],[Date]]), 2)</f>
        <v>Q1'24</v>
      </c>
      <c r="K3513" t="str">
        <f>VLOOKUP(Table1[[#This Row],[Store ID]],Table3[[Store ID]:[City]],4,FALSE)</f>
        <v>Richmond</v>
      </c>
      <c r="L3513" t="str">
        <f>VLOOKUP(Table1[[#This Row],[Product Code]],Table4[[Product Code]:[Brand]],5,FALSE)</f>
        <v>Sony</v>
      </c>
      <c r="M3513" t="str">
        <f>VLOOKUP(Table1[[#This Row],[Product Code]],Table4[[Product Code]:[Product Category]],3,FALSE)</f>
        <v>Accessories</v>
      </c>
      <c r="N3513" t="str">
        <f>_xlfn.XLOOKUP(Table1[[#This Row],[Product Code]],Table4[Product Code],Table4[Subcategory])</f>
        <v>Keyboards</v>
      </c>
    </row>
    <row r="3514" spans="2:14" x14ac:dyDescent="0.3">
      <c r="B3514" s="26" t="s">
        <v>19</v>
      </c>
      <c r="C3514" s="26" t="str">
        <f>IF(_xlfn.XLOOKUP(TRIM(Table1[[#This Row],[Store ID]]), 'Stores Details'!B3516:B3535, 'Stores Details'!G3516:G3535, "") = "Inactive", "Yes", "No")</f>
        <v>No</v>
      </c>
      <c r="D3514" s="14" t="s">
        <v>32</v>
      </c>
      <c r="E3514" s="51">
        <v>45422</v>
      </c>
      <c r="F3514" s="14">
        <v>12</v>
      </c>
      <c r="G3514" s="17">
        <v>2195.7599999999998</v>
      </c>
      <c r="H3514" s="27">
        <v>1668.12</v>
      </c>
      <c r="I3514">
        <f>YEAR(Table1[[#This Row],[Date]])</f>
        <v>2024</v>
      </c>
      <c r="J3514" t="str">
        <f>"Q" &amp; ROUNDUP(MONTH(Table1[[#This Row],[Date]])/3, 0) &amp; "'" &amp; RIGHT(YEAR(Table1[[#This Row],[Date]]), 2)</f>
        <v>Q2'24</v>
      </c>
      <c r="K3514" t="str">
        <f>VLOOKUP(Table1[[#This Row],[Store ID]],Table3[[Store ID]:[City]],4,FALSE)</f>
        <v>Honolulu</v>
      </c>
      <c r="L3514" t="str">
        <f>VLOOKUP(Table1[[#This Row],[Product Code]],Table4[[Product Code]:[Brand]],5,FALSE)</f>
        <v>Sony</v>
      </c>
      <c r="M3514" t="str">
        <f>VLOOKUP(Table1[[#This Row],[Product Code]],Table4[[Product Code]:[Product Category]],3,FALSE)</f>
        <v>Accessories</v>
      </c>
      <c r="N3514" t="str">
        <f>_xlfn.XLOOKUP(Table1[[#This Row],[Product Code]],Table4[Product Code],Table4[Subcategory])</f>
        <v>Chargers</v>
      </c>
    </row>
    <row r="3515" spans="2:14" x14ac:dyDescent="0.3">
      <c r="B3515" s="26" t="s">
        <v>29</v>
      </c>
      <c r="C3515" s="26" t="str">
        <f>IF(_xlfn.XLOOKUP(TRIM(Table1[[#This Row],[Store ID]]), 'Stores Details'!B3517:B3536, 'Stores Details'!G3517:G3536, "") = "Inactive", "Yes", "No")</f>
        <v>No</v>
      </c>
      <c r="D3515" s="14" t="s">
        <v>38</v>
      </c>
      <c r="E3515" s="51">
        <v>45405</v>
      </c>
      <c r="F3515" s="14">
        <v>18</v>
      </c>
      <c r="G3515" s="17">
        <v>21071.52</v>
      </c>
      <c r="H3515" s="27">
        <v>16833.059999999998</v>
      </c>
      <c r="I3515">
        <f>YEAR(Table1[[#This Row],[Date]])</f>
        <v>2024</v>
      </c>
      <c r="J3515" t="str">
        <f>"Q" &amp; ROUNDUP(MONTH(Table1[[#This Row],[Date]])/3, 0) &amp; "'" &amp; RIGHT(YEAR(Table1[[#This Row],[Date]]), 2)</f>
        <v>Q2'24</v>
      </c>
      <c r="K3515" t="str">
        <f>VLOOKUP(Table1[[#This Row],[Store ID]],Table3[[Store ID]:[City]],4,FALSE)</f>
        <v>Kansas City</v>
      </c>
      <c r="L3515" t="str">
        <f>VLOOKUP(Table1[[#This Row],[Product Code]],Table4[[Product Code]:[Brand]],5,FALSE)</f>
        <v>HP</v>
      </c>
      <c r="M3515" t="str">
        <f>VLOOKUP(Table1[[#This Row],[Product Code]],Table4[[Product Code]:[Product Category]],3,FALSE)</f>
        <v>Gaming Consoles</v>
      </c>
      <c r="N3515" t="str">
        <f>_xlfn.XLOOKUP(Table1[[#This Row],[Product Code]],Table4[Product Code],Table4[Subcategory])</f>
        <v>Game Consoles</v>
      </c>
    </row>
    <row r="3516" spans="2:14" x14ac:dyDescent="0.3">
      <c r="B3516" s="26" t="s">
        <v>26</v>
      </c>
      <c r="C3516" s="26" t="str">
        <f>IF(_xlfn.XLOOKUP(TRIM(Table1[[#This Row],[Store ID]]), 'Stores Details'!B3518:B3537, 'Stores Details'!G3518:G3537, "") = "Inactive", "Yes", "No")</f>
        <v>No</v>
      </c>
      <c r="D3516" s="14" t="s">
        <v>31</v>
      </c>
      <c r="E3516" s="51">
        <v>45508</v>
      </c>
      <c r="F3516" s="14">
        <v>5</v>
      </c>
      <c r="G3516" s="17">
        <v>3036.15</v>
      </c>
      <c r="H3516" s="27">
        <v>1861.6999999999998</v>
      </c>
      <c r="I3516">
        <f>YEAR(Table1[[#This Row],[Date]])</f>
        <v>2024</v>
      </c>
      <c r="J3516" t="str">
        <f>"Q" &amp; ROUNDUP(MONTH(Table1[[#This Row],[Date]])/3, 0) &amp; "'" &amp; RIGHT(YEAR(Table1[[#This Row],[Date]]), 2)</f>
        <v>Q3'24</v>
      </c>
      <c r="K3516" t="str">
        <f>VLOOKUP(Table1[[#This Row],[Store ID]],Table3[[Store ID]:[City]],4,FALSE)</f>
        <v>Philadelphia</v>
      </c>
      <c r="L3516" t="str">
        <f>VLOOKUP(Table1[[#This Row],[Product Code]],Table4[[Product Code]:[Brand]],5,FALSE)</f>
        <v>VoltEdge</v>
      </c>
      <c r="M3516" t="str">
        <f>VLOOKUP(Table1[[#This Row],[Product Code]],Table4[[Product Code]:[Product Category]],3,FALSE)</f>
        <v>Laptops</v>
      </c>
      <c r="N3516" t="str">
        <f>_xlfn.XLOOKUP(Table1[[#This Row],[Product Code]],Table4[Product Code],Table4[Subcategory])</f>
        <v>Ultrabooks</v>
      </c>
    </row>
    <row r="3517" spans="2:14" x14ac:dyDescent="0.3">
      <c r="B3517" s="26" t="s">
        <v>21</v>
      </c>
      <c r="C3517" s="26" t="str">
        <f>IF(_xlfn.XLOOKUP(TRIM(Table1[[#This Row],[Store ID]]), 'Stores Details'!B3519:B3538, 'Stores Details'!G3519:G3538, "") = "Inactive", "Yes", "No")</f>
        <v>No</v>
      </c>
      <c r="D3517" s="14" t="s">
        <v>65</v>
      </c>
      <c r="E3517" s="51">
        <v>45069</v>
      </c>
      <c r="F3517" s="14">
        <v>21</v>
      </c>
      <c r="G3517" s="17">
        <v>30351.3</v>
      </c>
      <c r="H3517" s="27">
        <v>20375.669999999998</v>
      </c>
      <c r="I3517">
        <f>YEAR(Table1[[#This Row],[Date]])</f>
        <v>2023</v>
      </c>
      <c r="J3517" t="str">
        <f>"Q" &amp; ROUNDUP(MONTH(Table1[[#This Row],[Date]])/3, 0) &amp; "'" &amp; RIGHT(YEAR(Table1[[#This Row],[Date]]), 2)</f>
        <v>Q2'23</v>
      </c>
      <c r="K3517" t="str">
        <f>VLOOKUP(Table1[[#This Row],[Store ID]],Table3[[Store ID]:[City]],4,FALSE)</f>
        <v>Raleigh</v>
      </c>
      <c r="L3517" t="str">
        <f>VLOOKUP(Table1[[#This Row],[Product Code]],Table4[[Product Code]:[Brand]],5,FALSE)</f>
        <v>VoltEdge</v>
      </c>
      <c r="M3517" t="str">
        <f>VLOOKUP(Table1[[#This Row],[Product Code]],Table4[[Product Code]:[Product Category]],3,FALSE)</f>
        <v>Smart Gadgets</v>
      </c>
      <c r="N3517" t="str">
        <f>_xlfn.XLOOKUP(Table1[[#This Row],[Product Code]],Table4[Product Code],Table4[Subcategory])</f>
        <v>Smartwatches</v>
      </c>
    </row>
    <row r="3518" spans="2:14" x14ac:dyDescent="0.3">
      <c r="B3518" s="26" t="s">
        <v>19</v>
      </c>
      <c r="C3518" s="26" t="str">
        <f>IF(_xlfn.XLOOKUP(TRIM(Table1[[#This Row],[Store ID]]), 'Stores Details'!B3520:B3539, 'Stores Details'!G3520:G3539, "") = "Inactive", "Yes", "No")</f>
        <v>No</v>
      </c>
      <c r="D3518" s="14" t="s">
        <v>41</v>
      </c>
      <c r="E3518" s="51">
        <v>45312</v>
      </c>
      <c r="F3518" s="14">
        <v>18</v>
      </c>
      <c r="G3518" s="17">
        <v>8652.6</v>
      </c>
      <c r="H3518" s="27">
        <v>5434.92</v>
      </c>
      <c r="I3518">
        <f>YEAR(Table1[[#This Row],[Date]])</f>
        <v>2024</v>
      </c>
      <c r="J3518" t="str">
        <f>"Q" &amp; ROUNDUP(MONTH(Table1[[#This Row],[Date]])/3, 0) &amp; "'" &amp; RIGHT(YEAR(Table1[[#This Row],[Date]]), 2)</f>
        <v>Q1'24</v>
      </c>
      <c r="K3518" t="str">
        <f>VLOOKUP(Table1[[#This Row],[Store ID]],Table3[[Store ID]:[City]],4,FALSE)</f>
        <v>Honolulu</v>
      </c>
      <c r="L3518" t="str">
        <f>VLOOKUP(Table1[[#This Row],[Product Code]],Table4[[Product Code]:[Brand]],5,FALSE)</f>
        <v>VoltEdge</v>
      </c>
      <c r="M3518" t="str">
        <f>VLOOKUP(Table1[[#This Row],[Product Code]],Table4[[Product Code]:[Product Category]],3,FALSE)</f>
        <v>Laptops</v>
      </c>
      <c r="N3518" t="str">
        <f>_xlfn.XLOOKUP(Table1[[#This Row],[Product Code]],Table4[Product Code],Table4[Subcategory])</f>
        <v>Gaming Laptops</v>
      </c>
    </row>
    <row r="3519" spans="2:14" x14ac:dyDescent="0.3">
      <c r="B3519" s="26" t="s">
        <v>21</v>
      </c>
      <c r="C3519" s="26" t="str">
        <f>IF(_xlfn.XLOOKUP(TRIM(Table1[[#This Row],[Store ID]]), 'Stores Details'!B3521:B3540, 'Stores Details'!G3521:G3540, "") = "Inactive", "Yes", "No")</f>
        <v>No</v>
      </c>
      <c r="D3519" s="14" t="s">
        <v>47</v>
      </c>
      <c r="E3519" s="51">
        <v>45438</v>
      </c>
      <c r="F3519" s="14">
        <v>5</v>
      </c>
      <c r="G3519" s="17">
        <v>6656.15</v>
      </c>
      <c r="H3519" s="27">
        <v>4153.55</v>
      </c>
      <c r="I3519">
        <f>YEAR(Table1[[#This Row],[Date]])</f>
        <v>2024</v>
      </c>
      <c r="J3519" t="str">
        <f>"Q" &amp; ROUNDUP(MONTH(Table1[[#This Row],[Date]])/3, 0) &amp; "'" &amp; RIGHT(YEAR(Table1[[#This Row],[Date]]), 2)</f>
        <v>Q2'24</v>
      </c>
      <c r="K3519" t="str">
        <f>VLOOKUP(Table1[[#This Row],[Store ID]],Table3[[Store ID]:[City]],4,FALSE)</f>
        <v>Raleigh</v>
      </c>
      <c r="L3519" t="str">
        <f>VLOOKUP(Table1[[#This Row],[Product Code]],Table4[[Product Code]:[Brand]],5,FALSE)</f>
        <v>Sony</v>
      </c>
      <c r="M3519" t="str">
        <f>VLOOKUP(Table1[[#This Row],[Product Code]],Table4[[Product Code]:[Product Category]],3,FALSE)</f>
        <v>Accessories</v>
      </c>
      <c r="N3519" t="str">
        <f>_xlfn.XLOOKUP(Table1[[#This Row],[Product Code]],Table4[Product Code],Table4[Subcategory])</f>
        <v>Keyboards</v>
      </c>
    </row>
    <row r="3520" spans="2:14" x14ac:dyDescent="0.3">
      <c r="B3520" s="26" t="s">
        <v>14</v>
      </c>
      <c r="C3520" s="26" t="str">
        <f>IF(_xlfn.XLOOKUP(TRIM(Table1[[#This Row],[Store ID]]), 'Stores Details'!B3522:B3541, 'Stores Details'!G3522:G3541, "") = "Inactive", "Yes", "No")</f>
        <v>No</v>
      </c>
      <c r="D3520" s="14" t="s">
        <v>66</v>
      </c>
      <c r="E3520" s="51">
        <v>45234</v>
      </c>
      <c r="F3520" s="14">
        <v>36</v>
      </c>
      <c r="G3520" s="17">
        <v>13958.64</v>
      </c>
      <c r="H3520" s="27">
        <v>9339.1200000000008</v>
      </c>
      <c r="I3520">
        <f>YEAR(Table1[[#This Row],[Date]])</f>
        <v>2023</v>
      </c>
      <c r="J3520" t="str">
        <f>"Q" &amp; ROUNDUP(MONTH(Table1[[#This Row],[Date]])/3, 0) &amp; "'" &amp; RIGHT(YEAR(Table1[[#This Row],[Date]]), 2)</f>
        <v>Q4'23</v>
      </c>
      <c r="K3520" t="str">
        <f>VLOOKUP(Table1[[#This Row],[Store ID]],Table3[[Store ID]:[City]],4,FALSE)</f>
        <v>Los Angeles</v>
      </c>
      <c r="L3520" t="str">
        <f>VLOOKUP(Table1[[#This Row],[Product Code]],Table4[[Product Code]:[Brand]],5,FALSE)</f>
        <v>HP</v>
      </c>
      <c r="M3520" t="str">
        <f>VLOOKUP(Table1[[#This Row],[Product Code]],Table4[[Product Code]:[Product Category]],3,FALSE)</f>
        <v>Accessories</v>
      </c>
      <c r="N3520" t="str">
        <f>_xlfn.XLOOKUP(Table1[[#This Row],[Product Code]],Table4[Product Code],Table4[Subcategory])</f>
        <v>Chargers</v>
      </c>
    </row>
    <row r="3521" spans="2:14" x14ac:dyDescent="0.3">
      <c r="B3521" s="26" t="s">
        <v>29</v>
      </c>
      <c r="C3521" s="26" t="str">
        <f>IF(_xlfn.XLOOKUP(TRIM(Table1[[#This Row],[Store ID]]), 'Stores Details'!B3523:B3542, 'Stores Details'!G3523:G3542, "") = "Inactive", "Yes", "No")</f>
        <v>No</v>
      </c>
      <c r="D3521" s="14" t="s">
        <v>36</v>
      </c>
      <c r="E3521" s="51">
        <v>45325</v>
      </c>
      <c r="F3521" s="14">
        <v>19</v>
      </c>
      <c r="G3521" s="17">
        <v>13869.62</v>
      </c>
      <c r="H3521" s="27">
        <v>11190.81</v>
      </c>
      <c r="I3521">
        <f>YEAR(Table1[[#This Row],[Date]])</f>
        <v>2024</v>
      </c>
      <c r="J3521" t="str">
        <f>"Q" &amp; ROUNDUP(MONTH(Table1[[#This Row],[Date]])/3, 0) &amp; "'" &amp; RIGHT(YEAR(Table1[[#This Row],[Date]]), 2)</f>
        <v>Q1'24</v>
      </c>
      <c r="K3521" t="str">
        <f>VLOOKUP(Table1[[#This Row],[Store ID]],Table3[[Store ID]:[City]],4,FALSE)</f>
        <v>Kansas City</v>
      </c>
      <c r="L3521" t="str">
        <f>VLOOKUP(Table1[[#This Row],[Product Code]],Table4[[Product Code]:[Brand]],5,FALSE)</f>
        <v>VoltEdge</v>
      </c>
      <c r="M3521" t="str">
        <f>VLOOKUP(Table1[[#This Row],[Product Code]],Table4[[Product Code]:[Product Category]],3,FALSE)</f>
        <v>Gaming Consoles</v>
      </c>
      <c r="N3521" t="str">
        <f>_xlfn.XLOOKUP(Table1[[#This Row],[Product Code]],Table4[Product Code],Table4[Subcategory])</f>
        <v>VR Headsets</v>
      </c>
    </row>
    <row r="3522" spans="2:14" x14ac:dyDescent="0.3">
      <c r="B3522" s="26" t="s">
        <v>21</v>
      </c>
      <c r="C3522" s="26" t="str">
        <f>IF(_xlfn.XLOOKUP(TRIM(Table1[[#This Row],[Store ID]]), 'Stores Details'!B3524:B3543, 'Stores Details'!G3524:G3543, "") = "Inactive", "Yes", "No")</f>
        <v>No</v>
      </c>
      <c r="D3522" s="14" t="s">
        <v>53</v>
      </c>
      <c r="E3522" s="51">
        <v>45027</v>
      </c>
      <c r="F3522" s="14">
        <v>10</v>
      </c>
      <c r="G3522" s="17">
        <v>798.1</v>
      </c>
      <c r="H3522" s="27">
        <v>640.19999999999993</v>
      </c>
      <c r="I3522">
        <f>YEAR(Table1[[#This Row],[Date]])</f>
        <v>2023</v>
      </c>
      <c r="J3522" t="str">
        <f>"Q" &amp; ROUNDUP(MONTH(Table1[[#This Row],[Date]])/3, 0) &amp; "'" &amp; RIGHT(YEAR(Table1[[#This Row],[Date]]), 2)</f>
        <v>Q2'23</v>
      </c>
      <c r="K3522" t="str">
        <f>VLOOKUP(Table1[[#This Row],[Store ID]],Table3[[Store ID]:[City]],4,FALSE)</f>
        <v>Raleigh</v>
      </c>
      <c r="L3522" t="str">
        <f>VLOOKUP(Table1[[#This Row],[Product Code]],Table4[[Product Code]:[Brand]],5,FALSE)</f>
        <v>HP</v>
      </c>
      <c r="M3522" t="str">
        <f>VLOOKUP(Table1[[#This Row],[Product Code]],Table4[[Product Code]:[Product Category]],3,FALSE)</f>
        <v>Laptops</v>
      </c>
      <c r="N3522" t="str">
        <f>_xlfn.XLOOKUP(Table1[[#This Row],[Product Code]],Table4[Product Code],Table4[Subcategory])</f>
        <v>Ultrabooks</v>
      </c>
    </row>
    <row r="3523" spans="2:14" x14ac:dyDescent="0.3">
      <c r="B3523" s="26" t="s">
        <v>20</v>
      </c>
      <c r="C3523" s="26" t="str">
        <f>IF(_xlfn.XLOOKUP(TRIM(Table1[[#This Row],[Store ID]]), 'Stores Details'!B3525:B3544, 'Stores Details'!G3525:G3544, "") = "Inactive", "Yes", "No")</f>
        <v>No</v>
      </c>
      <c r="D3523" s="14" t="s">
        <v>68</v>
      </c>
      <c r="E3523" s="51">
        <v>45256</v>
      </c>
      <c r="F3523" s="14">
        <v>26</v>
      </c>
      <c r="G3523" s="17">
        <v>27140.880000000005</v>
      </c>
      <c r="H3523" s="27">
        <v>16745.04</v>
      </c>
      <c r="I3523">
        <f>YEAR(Table1[[#This Row],[Date]])</f>
        <v>2023</v>
      </c>
      <c r="J3523" t="str">
        <f>"Q" &amp; ROUNDUP(MONTH(Table1[[#This Row],[Date]])/3, 0) &amp; "'" &amp; RIGHT(YEAR(Table1[[#This Row],[Date]]), 2)</f>
        <v>Q4'23</v>
      </c>
      <c r="K3523" t="str">
        <f>VLOOKUP(Table1[[#This Row],[Store ID]],Table3[[Store ID]:[City]],4,FALSE)</f>
        <v>Denver</v>
      </c>
      <c r="L3523" t="str">
        <f>VLOOKUP(Table1[[#This Row],[Product Code]],Table4[[Product Code]:[Brand]],5,FALSE)</f>
        <v>Apple</v>
      </c>
      <c r="M3523" t="str">
        <f>VLOOKUP(Table1[[#This Row],[Product Code]],Table4[[Product Code]:[Product Category]],3,FALSE)</f>
        <v>Gaming Consoles</v>
      </c>
      <c r="N3523" t="str">
        <f>_xlfn.XLOOKUP(Table1[[#This Row],[Product Code]],Table4[Product Code],Table4[Subcategory])</f>
        <v>VR Headsets</v>
      </c>
    </row>
    <row r="3524" spans="2:14" x14ac:dyDescent="0.3">
      <c r="B3524" s="26" t="s">
        <v>20</v>
      </c>
      <c r="C3524" s="26" t="str">
        <f>IF(_xlfn.XLOOKUP(TRIM(Table1[[#This Row],[Store ID]]), 'Stores Details'!B3526:B3545, 'Stores Details'!G3526:G3545, "") = "Inactive", "Yes", "No")</f>
        <v>No</v>
      </c>
      <c r="D3524" s="14" t="s">
        <v>50</v>
      </c>
      <c r="E3524" s="51">
        <v>45253</v>
      </c>
      <c r="F3524" s="14">
        <v>29</v>
      </c>
      <c r="G3524" s="17">
        <v>34739.68</v>
      </c>
      <c r="H3524" s="27">
        <v>25593.949999999997</v>
      </c>
      <c r="I3524">
        <f>YEAR(Table1[[#This Row],[Date]])</f>
        <v>2023</v>
      </c>
      <c r="J3524" t="str">
        <f>"Q" &amp; ROUNDUP(MONTH(Table1[[#This Row],[Date]])/3, 0) &amp; "'" &amp; RIGHT(YEAR(Table1[[#This Row],[Date]]), 2)</f>
        <v>Q4'23</v>
      </c>
      <c r="K3524" t="str">
        <f>VLOOKUP(Table1[[#This Row],[Store ID]],Table3[[Store ID]:[City]],4,FALSE)</f>
        <v>Denver</v>
      </c>
      <c r="L3524" t="str">
        <f>VLOOKUP(Table1[[#This Row],[Product Code]],Table4[[Product Code]:[Brand]],5,FALSE)</f>
        <v>VoltEdge</v>
      </c>
      <c r="M3524" t="str">
        <f>VLOOKUP(Table1[[#This Row],[Product Code]],Table4[[Product Code]:[Product Category]],3,FALSE)</f>
        <v>Smart Gadgets</v>
      </c>
      <c r="N3524" t="str">
        <f>_xlfn.XLOOKUP(Table1[[#This Row],[Product Code]],Table4[Product Code],Table4[Subcategory])</f>
        <v>Fitness Bands</v>
      </c>
    </row>
    <row r="3525" spans="2:14" x14ac:dyDescent="0.3">
      <c r="B3525" s="26" t="s">
        <v>23</v>
      </c>
      <c r="C3525" s="26" t="str">
        <f>IF(_xlfn.XLOOKUP(TRIM(Table1[[#This Row],[Store ID]]), 'Stores Details'!B3527:B3546, 'Stores Details'!G3527:G3546, "") = "Inactive", "Yes", "No")</f>
        <v>No</v>
      </c>
      <c r="D3525" s="14" t="s">
        <v>43</v>
      </c>
      <c r="E3525" s="51">
        <v>45484</v>
      </c>
      <c r="F3525" s="14">
        <v>19</v>
      </c>
      <c r="G3525" s="17">
        <v>25290.329999999998</v>
      </c>
      <c r="H3525" s="27">
        <v>15534.78</v>
      </c>
      <c r="I3525">
        <f>YEAR(Table1[[#This Row],[Date]])</f>
        <v>2024</v>
      </c>
      <c r="J3525" t="str">
        <f>"Q" &amp; ROUNDUP(MONTH(Table1[[#This Row],[Date]])/3, 0) &amp; "'" &amp; RIGHT(YEAR(Table1[[#This Row],[Date]]), 2)</f>
        <v>Q3'24</v>
      </c>
      <c r="K3525" t="str">
        <f>VLOOKUP(Table1[[#This Row],[Store ID]],Table3[[Store ID]:[City]],4,FALSE)</f>
        <v>San Francisco</v>
      </c>
      <c r="L3525" t="str">
        <f>VLOOKUP(Table1[[#This Row],[Product Code]],Table4[[Product Code]:[Brand]],5,FALSE)</f>
        <v>Apple</v>
      </c>
      <c r="M3525" t="str">
        <f>VLOOKUP(Table1[[#This Row],[Product Code]],Table4[[Product Code]:[Product Category]],3,FALSE)</f>
        <v>Smart Gadgets</v>
      </c>
      <c r="N3525" t="str">
        <f>_xlfn.XLOOKUP(Table1[[#This Row],[Product Code]],Table4[Product Code],Table4[Subcategory])</f>
        <v>Smartwatches</v>
      </c>
    </row>
    <row r="3526" spans="2:14" x14ac:dyDescent="0.3">
      <c r="B3526" s="26" t="s">
        <v>25</v>
      </c>
      <c r="C3526" s="26" t="str">
        <f>IF(_xlfn.XLOOKUP(TRIM(Table1[[#This Row],[Store ID]]), 'Stores Details'!B3528:B3547, 'Stores Details'!G3528:G3547, "") = "Inactive", "Yes", "No")</f>
        <v>No</v>
      </c>
      <c r="D3526" s="14" t="s">
        <v>38</v>
      </c>
      <c r="E3526" s="51">
        <v>45399</v>
      </c>
      <c r="F3526" s="14">
        <v>20</v>
      </c>
      <c r="G3526" s="17">
        <v>23412.800000000003</v>
      </c>
      <c r="H3526" s="27">
        <v>18703.399999999998</v>
      </c>
      <c r="I3526">
        <f>YEAR(Table1[[#This Row],[Date]])</f>
        <v>2024</v>
      </c>
      <c r="J3526" t="str">
        <f>"Q" &amp; ROUNDUP(MONTH(Table1[[#This Row],[Date]])/3, 0) &amp; "'" &amp; RIGHT(YEAR(Table1[[#This Row],[Date]]), 2)</f>
        <v>Q2'24</v>
      </c>
      <c r="K3526" t="str">
        <f>VLOOKUP(Table1[[#This Row],[Store ID]],Table3[[Store ID]:[City]],4,FALSE)</f>
        <v>Dallas</v>
      </c>
      <c r="L3526" t="str">
        <f>VLOOKUP(Table1[[#This Row],[Product Code]],Table4[[Product Code]:[Brand]],5,FALSE)</f>
        <v>HP</v>
      </c>
      <c r="M3526" t="str">
        <f>VLOOKUP(Table1[[#This Row],[Product Code]],Table4[[Product Code]:[Product Category]],3,FALSE)</f>
        <v>Gaming Consoles</v>
      </c>
      <c r="N3526" t="str">
        <f>_xlfn.XLOOKUP(Table1[[#This Row],[Product Code]],Table4[Product Code],Table4[Subcategory])</f>
        <v>Game Consoles</v>
      </c>
    </row>
    <row r="3527" spans="2:14" x14ac:dyDescent="0.3">
      <c r="B3527" s="26" t="s">
        <v>24</v>
      </c>
      <c r="C3527" s="26" t="str">
        <f>IF(_xlfn.XLOOKUP(TRIM(Table1[[#This Row],[Store ID]]), 'Stores Details'!B3529:B3548, 'Stores Details'!G3529:G3548, "") = "Inactive", "Yes", "No")</f>
        <v>No</v>
      </c>
      <c r="D3527" s="14" t="s">
        <v>45</v>
      </c>
      <c r="E3527" s="51">
        <v>45539</v>
      </c>
      <c r="F3527" s="14">
        <v>6</v>
      </c>
      <c r="G3527" s="17">
        <v>4031.1000000000004</v>
      </c>
      <c r="H3527" s="27">
        <v>3183.54</v>
      </c>
      <c r="I3527">
        <f>YEAR(Table1[[#This Row],[Date]])</f>
        <v>2024</v>
      </c>
      <c r="J3527" t="str">
        <f>"Q" &amp; ROUNDUP(MONTH(Table1[[#This Row],[Date]])/3, 0) &amp; "'" &amp; RIGHT(YEAR(Table1[[#This Row],[Date]]), 2)</f>
        <v>Q3'24</v>
      </c>
      <c r="K3527" t="str">
        <f>VLOOKUP(Table1[[#This Row],[Store ID]],Table3[[Store ID]:[City]],4,FALSE)</f>
        <v>Atlanta</v>
      </c>
      <c r="L3527" t="str">
        <f>VLOOKUP(Table1[[#This Row],[Product Code]],Table4[[Product Code]:[Brand]],5,FALSE)</f>
        <v>VoltEdge</v>
      </c>
      <c r="M3527" t="str">
        <f>VLOOKUP(Table1[[#This Row],[Product Code]],Table4[[Product Code]:[Product Category]],3,FALSE)</f>
        <v>Accessories</v>
      </c>
      <c r="N3527" t="str">
        <f>_xlfn.XLOOKUP(Table1[[#This Row],[Product Code]],Table4[Product Code],Table4[Subcategory])</f>
        <v>Chargers</v>
      </c>
    </row>
    <row r="3528" spans="2:14" x14ac:dyDescent="0.3">
      <c r="B3528" s="26" t="s">
        <v>14</v>
      </c>
      <c r="C3528" s="26" t="str">
        <f>IF(_xlfn.XLOOKUP(TRIM(Table1[[#This Row],[Store ID]]), 'Stores Details'!B3530:B3549, 'Stores Details'!G3530:G3549, "") = "Inactive", "Yes", "No")</f>
        <v>No</v>
      </c>
      <c r="D3528" s="14" t="s">
        <v>48</v>
      </c>
      <c r="E3528" s="51">
        <v>45359</v>
      </c>
      <c r="F3528" s="14">
        <v>17</v>
      </c>
      <c r="G3528" s="17">
        <v>13713.22</v>
      </c>
      <c r="H3528" s="27">
        <v>8177.68</v>
      </c>
      <c r="I3528">
        <f>YEAR(Table1[[#This Row],[Date]])</f>
        <v>2024</v>
      </c>
      <c r="J3528" t="str">
        <f>"Q" &amp; ROUNDUP(MONTH(Table1[[#This Row],[Date]])/3, 0) &amp; "'" &amp; RIGHT(YEAR(Table1[[#This Row],[Date]]), 2)</f>
        <v>Q1'24</v>
      </c>
      <c r="K3528" t="str">
        <f>VLOOKUP(Table1[[#This Row],[Store ID]],Table3[[Store ID]:[City]],4,FALSE)</f>
        <v>Los Angeles</v>
      </c>
      <c r="L3528" t="str">
        <f>VLOOKUP(Table1[[#This Row],[Product Code]],Table4[[Product Code]:[Brand]],5,FALSE)</f>
        <v>VoltEdge</v>
      </c>
      <c r="M3528" t="str">
        <f>VLOOKUP(Table1[[#This Row],[Product Code]],Table4[[Product Code]:[Product Category]],3,FALSE)</f>
        <v>Gaming Consoles</v>
      </c>
      <c r="N3528" t="str">
        <f>_xlfn.XLOOKUP(Table1[[#This Row],[Product Code]],Table4[Product Code],Table4[Subcategory])</f>
        <v>Game Consoles</v>
      </c>
    </row>
    <row r="3529" spans="2:14" x14ac:dyDescent="0.3">
      <c r="B3529" s="26" t="s">
        <v>30</v>
      </c>
      <c r="C3529" s="26" t="str">
        <f>IF(_xlfn.XLOOKUP(TRIM(Table1[[#This Row],[Store ID]]), 'Stores Details'!B3531:B3550, 'Stores Details'!G3531:G3550, "") = "Inactive", "Yes", "No")</f>
        <v>No</v>
      </c>
      <c r="D3529" s="14" t="s">
        <v>53</v>
      </c>
      <c r="E3529" s="51">
        <v>45101</v>
      </c>
      <c r="F3529" s="14">
        <v>18</v>
      </c>
      <c r="G3529" s="17">
        <v>1436.58</v>
      </c>
      <c r="H3529" s="27">
        <v>1152.3599999999999</v>
      </c>
      <c r="I3529">
        <f>YEAR(Table1[[#This Row],[Date]])</f>
        <v>2023</v>
      </c>
      <c r="J3529" t="str">
        <f>"Q" &amp; ROUNDUP(MONTH(Table1[[#This Row],[Date]])/3, 0) &amp; "'" &amp; RIGHT(YEAR(Table1[[#This Row],[Date]]), 2)</f>
        <v>Q2'23</v>
      </c>
      <c r="K3529" t="str">
        <f>VLOOKUP(Table1[[#This Row],[Store ID]],Table3[[Store ID]:[City]],4,FALSE)</f>
        <v>Nashville</v>
      </c>
      <c r="L3529" t="str">
        <f>VLOOKUP(Table1[[#This Row],[Product Code]],Table4[[Product Code]:[Brand]],5,FALSE)</f>
        <v>HP</v>
      </c>
      <c r="M3529" t="str">
        <f>VLOOKUP(Table1[[#This Row],[Product Code]],Table4[[Product Code]:[Product Category]],3,FALSE)</f>
        <v>Laptops</v>
      </c>
      <c r="N3529" t="str">
        <f>_xlfn.XLOOKUP(Table1[[#This Row],[Product Code]],Table4[Product Code],Table4[Subcategory])</f>
        <v>Ultrabooks</v>
      </c>
    </row>
    <row r="3530" spans="2:14" x14ac:dyDescent="0.3">
      <c r="B3530" s="26" t="s">
        <v>14</v>
      </c>
      <c r="C3530" s="26" t="str">
        <f>IF(_xlfn.XLOOKUP(TRIM(Table1[[#This Row],[Store ID]]), 'Stores Details'!B3532:B3551, 'Stores Details'!G3532:G3551, "") = "Inactive", "Yes", "No")</f>
        <v>No</v>
      </c>
      <c r="D3530" s="14" t="s">
        <v>59</v>
      </c>
      <c r="E3530" s="51">
        <v>45200</v>
      </c>
      <c r="F3530" s="14">
        <v>42</v>
      </c>
      <c r="G3530" s="17">
        <v>8208.06</v>
      </c>
      <c r="H3530" s="27">
        <v>6129.9</v>
      </c>
      <c r="I3530">
        <f>YEAR(Table1[[#This Row],[Date]])</f>
        <v>2023</v>
      </c>
      <c r="J3530" t="str">
        <f>"Q" &amp; ROUNDUP(MONTH(Table1[[#This Row],[Date]])/3, 0) &amp; "'" &amp; RIGHT(YEAR(Table1[[#This Row],[Date]]), 2)</f>
        <v>Q4'23</v>
      </c>
      <c r="K3530" t="str">
        <f>VLOOKUP(Table1[[#This Row],[Store ID]],Table3[[Store ID]:[City]],4,FALSE)</f>
        <v>Los Angeles</v>
      </c>
      <c r="L3530" t="str">
        <f>VLOOKUP(Table1[[#This Row],[Product Code]],Table4[[Product Code]:[Brand]],5,FALSE)</f>
        <v>ASUS</v>
      </c>
      <c r="M3530" t="str">
        <f>VLOOKUP(Table1[[#This Row],[Product Code]],Table4[[Product Code]:[Product Category]],3,FALSE)</f>
        <v>Headphones</v>
      </c>
      <c r="N3530" t="str">
        <f>_xlfn.XLOOKUP(Table1[[#This Row],[Product Code]],Table4[Product Code],Table4[Subcategory])</f>
        <v>Wireless Earbuds</v>
      </c>
    </row>
    <row r="3531" spans="2:14" x14ac:dyDescent="0.3">
      <c r="B3531" s="26" t="s">
        <v>28</v>
      </c>
      <c r="C3531" s="26" t="str">
        <f>IF(_xlfn.XLOOKUP(TRIM(Table1[[#This Row],[Store ID]]), 'Stores Details'!B3533:B3552, 'Stores Details'!G3533:G3552, "") = "Inactive", "Yes", "No")</f>
        <v>No</v>
      </c>
      <c r="D3531" s="14" t="s">
        <v>48</v>
      </c>
      <c r="E3531" s="51">
        <v>45590</v>
      </c>
      <c r="F3531" s="14">
        <v>24</v>
      </c>
      <c r="G3531" s="17">
        <v>19359.84</v>
      </c>
      <c r="H3531" s="27">
        <v>11544.960000000001</v>
      </c>
      <c r="I3531">
        <f>YEAR(Table1[[#This Row],[Date]])</f>
        <v>2024</v>
      </c>
      <c r="J3531" t="str">
        <f>"Q" &amp; ROUNDUP(MONTH(Table1[[#This Row],[Date]])/3, 0) &amp; "'" &amp; RIGHT(YEAR(Table1[[#This Row],[Date]]), 2)</f>
        <v>Q4'24</v>
      </c>
      <c r="K3531" t="str">
        <f>VLOOKUP(Table1[[#This Row],[Store ID]],Table3[[Store ID]:[City]],4,FALSE)</f>
        <v>Portland</v>
      </c>
      <c r="L3531" t="str">
        <f>VLOOKUP(Table1[[#This Row],[Product Code]],Table4[[Product Code]:[Brand]],5,FALSE)</f>
        <v>VoltEdge</v>
      </c>
      <c r="M3531" t="str">
        <f>VLOOKUP(Table1[[#This Row],[Product Code]],Table4[[Product Code]:[Product Category]],3,FALSE)</f>
        <v>Gaming Consoles</v>
      </c>
      <c r="N3531" t="str">
        <f>_xlfn.XLOOKUP(Table1[[#This Row],[Product Code]],Table4[Product Code],Table4[Subcategory])</f>
        <v>Game Consoles</v>
      </c>
    </row>
    <row r="3532" spans="2:14" x14ac:dyDescent="0.3">
      <c r="B3532" s="26" t="s">
        <v>27</v>
      </c>
      <c r="C3532" s="26" t="str">
        <f>IF(_xlfn.XLOOKUP(TRIM(Table1[[#This Row],[Store ID]]), 'Stores Details'!B3534:B3553, 'Stores Details'!G3534:G3553, "") = "Inactive", "Yes", "No")</f>
        <v>No</v>
      </c>
      <c r="D3532" s="14" t="s">
        <v>79</v>
      </c>
      <c r="E3532" s="51">
        <v>45148</v>
      </c>
      <c r="F3532" s="14">
        <v>10</v>
      </c>
      <c r="G3532" s="17">
        <v>8882.1</v>
      </c>
      <c r="H3532" s="27">
        <v>7224.5</v>
      </c>
      <c r="I3532">
        <f>YEAR(Table1[[#This Row],[Date]])</f>
        <v>2023</v>
      </c>
      <c r="J3532" t="str">
        <f>"Q" &amp; ROUNDUP(MONTH(Table1[[#This Row],[Date]])/3, 0) &amp; "'" &amp; RIGHT(YEAR(Table1[[#This Row],[Date]]), 2)</f>
        <v>Q3'23</v>
      </c>
      <c r="K3532" t="str">
        <f>VLOOKUP(Table1[[#This Row],[Store ID]],Table3[[Store ID]:[City]],4,FALSE)</f>
        <v>New York</v>
      </c>
      <c r="L3532" t="str">
        <f>VLOOKUP(Table1[[#This Row],[Product Code]],Table4[[Product Code]:[Brand]],5,FALSE)</f>
        <v>Sony</v>
      </c>
      <c r="M3532" t="str">
        <f>VLOOKUP(Table1[[#This Row],[Product Code]],Table4[[Product Code]:[Product Category]],3,FALSE)</f>
        <v>Accessories</v>
      </c>
      <c r="N3532" t="str">
        <f>_xlfn.XLOOKUP(Table1[[#This Row],[Product Code]],Table4[Product Code],Table4[Subcategory])</f>
        <v>Keyboards</v>
      </c>
    </row>
    <row r="3533" spans="2:14" x14ac:dyDescent="0.3">
      <c r="B3533" s="26" t="s">
        <v>28</v>
      </c>
      <c r="C3533" s="26" t="str">
        <f>IF(_xlfn.XLOOKUP(TRIM(Table1[[#This Row],[Store ID]]), 'Stores Details'!B3535:B3554, 'Stores Details'!G3535:G3554, "") = "Inactive", "Yes", "No")</f>
        <v>No</v>
      </c>
      <c r="D3533" s="14" t="s">
        <v>56</v>
      </c>
      <c r="E3533" s="51">
        <v>45035</v>
      </c>
      <c r="F3533" s="14">
        <v>5</v>
      </c>
      <c r="G3533" s="17">
        <v>1912.8999999999999</v>
      </c>
      <c r="H3533" s="27">
        <v>1511.6499999999999</v>
      </c>
      <c r="I3533">
        <f>YEAR(Table1[[#This Row],[Date]])</f>
        <v>2023</v>
      </c>
      <c r="J3533" t="str">
        <f>"Q" &amp; ROUNDUP(MONTH(Table1[[#This Row],[Date]])/3, 0) &amp; "'" &amp; RIGHT(YEAR(Table1[[#This Row],[Date]]), 2)</f>
        <v>Q2'23</v>
      </c>
      <c r="K3533" t="str">
        <f>VLOOKUP(Table1[[#This Row],[Store ID]],Table3[[Store ID]:[City]],4,FALSE)</f>
        <v>Portland</v>
      </c>
      <c r="L3533" t="str">
        <f>VLOOKUP(Table1[[#This Row],[Product Code]],Table4[[Product Code]:[Brand]],5,FALSE)</f>
        <v>Samsung</v>
      </c>
      <c r="M3533" t="str">
        <f>VLOOKUP(Table1[[#This Row],[Product Code]],Table4[[Product Code]:[Product Category]],3,FALSE)</f>
        <v>Gaming Consoles</v>
      </c>
      <c r="N3533" t="str">
        <f>_xlfn.XLOOKUP(Table1[[#This Row],[Product Code]],Table4[Product Code],Table4[Subcategory])</f>
        <v>VR Headsets</v>
      </c>
    </row>
    <row r="3534" spans="2:14" x14ac:dyDescent="0.3">
      <c r="B3534" s="26" t="s">
        <v>19</v>
      </c>
      <c r="C3534" s="26" t="str">
        <f>IF(_xlfn.XLOOKUP(TRIM(Table1[[#This Row],[Store ID]]), 'Stores Details'!B3536:B3555, 'Stores Details'!G3536:G3555, "") = "Inactive", "Yes", "No")</f>
        <v>No</v>
      </c>
      <c r="D3534" s="14" t="s">
        <v>42</v>
      </c>
      <c r="E3534" s="51">
        <v>45387</v>
      </c>
      <c r="F3534" s="14">
        <v>9</v>
      </c>
      <c r="G3534" s="17">
        <v>11480.49</v>
      </c>
      <c r="H3534" s="27">
        <v>7158.51</v>
      </c>
      <c r="I3534">
        <f>YEAR(Table1[[#This Row],[Date]])</f>
        <v>2024</v>
      </c>
      <c r="J3534" t="str">
        <f>"Q" &amp; ROUNDUP(MONTH(Table1[[#This Row],[Date]])/3, 0) &amp; "'" &amp; RIGHT(YEAR(Table1[[#This Row],[Date]]), 2)</f>
        <v>Q2'24</v>
      </c>
      <c r="K3534" t="str">
        <f>VLOOKUP(Table1[[#This Row],[Store ID]],Table3[[Store ID]:[City]],4,FALSE)</f>
        <v>Honolulu</v>
      </c>
      <c r="L3534" t="str">
        <f>VLOOKUP(Table1[[#This Row],[Product Code]],Table4[[Product Code]:[Brand]],5,FALSE)</f>
        <v>Dell</v>
      </c>
      <c r="M3534" t="str">
        <f>VLOOKUP(Table1[[#This Row],[Product Code]],Table4[[Product Code]:[Product Category]],3,FALSE)</f>
        <v>Headphones</v>
      </c>
      <c r="N3534" t="str">
        <f>_xlfn.XLOOKUP(Table1[[#This Row],[Product Code]],Table4[Product Code],Table4[Subcategory])</f>
        <v>Wired Headphones</v>
      </c>
    </row>
    <row r="3535" spans="2:14" x14ac:dyDescent="0.3">
      <c r="B3535" s="26" t="s">
        <v>29</v>
      </c>
      <c r="C3535" s="26" t="str">
        <f>IF(_xlfn.XLOOKUP(TRIM(Table1[[#This Row],[Store ID]]), 'Stores Details'!B3537:B3556, 'Stores Details'!G3537:G3556, "") = "Inactive", "Yes", "No")</f>
        <v>No</v>
      </c>
      <c r="D3535" s="14" t="s">
        <v>69</v>
      </c>
      <c r="E3535" s="51">
        <v>45161</v>
      </c>
      <c r="F3535" s="14">
        <v>5</v>
      </c>
      <c r="G3535" s="17">
        <v>5324.8</v>
      </c>
      <c r="H3535" s="27">
        <v>3433.35</v>
      </c>
      <c r="I3535">
        <f>YEAR(Table1[[#This Row],[Date]])</f>
        <v>2023</v>
      </c>
      <c r="J3535" t="str">
        <f>"Q" &amp; ROUNDUP(MONTH(Table1[[#This Row],[Date]])/3, 0) &amp; "'" &amp; RIGHT(YEAR(Table1[[#This Row],[Date]]), 2)</f>
        <v>Q3'23</v>
      </c>
      <c r="K3535" t="str">
        <f>VLOOKUP(Table1[[#This Row],[Store ID]],Table3[[Store ID]:[City]],4,FALSE)</f>
        <v>Kansas City</v>
      </c>
      <c r="L3535" t="str">
        <f>VLOOKUP(Table1[[#This Row],[Product Code]],Table4[[Product Code]:[Brand]],5,FALSE)</f>
        <v>VoltEdge</v>
      </c>
      <c r="M3535" t="str">
        <f>VLOOKUP(Table1[[#This Row],[Product Code]],Table4[[Product Code]:[Product Category]],3,FALSE)</f>
        <v>Gaming Consoles</v>
      </c>
      <c r="N3535" t="str">
        <f>_xlfn.XLOOKUP(Table1[[#This Row],[Product Code]],Table4[Product Code],Table4[Subcategory])</f>
        <v>VR Headsets</v>
      </c>
    </row>
    <row r="3536" spans="2:14" x14ac:dyDescent="0.3">
      <c r="B3536" s="26" t="s">
        <v>21</v>
      </c>
      <c r="C3536" s="26" t="str">
        <f>IF(_xlfn.XLOOKUP(TRIM(Table1[[#This Row],[Store ID]]), 'Stores Details'!B3538:B3557, 'Stores Details'!G3538:G3557, "") = "Inactive", "Yes", "No")</f>
        <v>No</v>
      </c>
      <c r="D3536" s="14" t="s">
        <v>32</v>
      </c>
      <c r="E3536" s="51">
        <v>45610</v>
      </c>
      <c r="F3536" s="14">
        <v>22</v>
      </c>
      <c r="G3536" s="17">
        <v>4025.56</v>
      </c>
      <c r="H3536" s="27">
        <v>3058.22</v>
      </c>
      <c r="I3536">
        <f>YEAR(Table1[[#This Row],[Date]])</f>
        <v>2024</v>
      </c>
      <c r="J3536" t="str">
        <f>"Q" &amp; ROUNDUP(MONTH(Table1[[#This Row],[Date]])/3, 0) &amp; "'" &amp; RIGHT(YEAR(Table1[[#This Row],[Date]]), 2)</f>
        <v>Q4'24</v>
      </c>
      <c r="K3536" t="str">
        <f>VLOOKUP(Table1[[#This Row],[Store ID]],Table3[[Store ID]:[City]],4,FALSE)</f>
        <v>Raleigh</v>
      </c>
      <c r="L3536" t="str">
        <f>VLOOKUP(Table1[[#This Row],[Product Code]],Table4[[Product Code]:[Brand]],5,FALSE)</f>
        <v>Sony</v>
      </c>
      <c r="M3536" t="str">
        <f>VLOOKUP(Table1[[#This Row],[Product Code]],Table4[[Product Code]:[Product Category]],3,FALSE)</f>
        <v>Accessories</v>
      </c>
      <c r="N3536" t="str">
        <f>_xlfn.XLOOKUP(Table1[[#This Row],[Product Code]],Table4[Product Code],Table4[Subcategory])</f>
        <v>Chargers</v>
      </c>
    </row>
    <row r="3537" spans="2:14" x14ac:dyDescent="0.3">
      <c r="B3537" s="26" t="s">
        <v>17</v>
      </c>
      <c r="C3537" s="26" t="str">
        <f>IF(_xlfn.XLOOKUP(TRIM(Table1[[#This Row],[Store ID]]), 'Stores Details'!B3539:B3558, 'Stores Details'!G3539:G3558, "") = "Inactive", "Yes", "No")</f>
        <v>No</v>
      </c>
      <c r="D3537" s="14" t="s">
        <v>51</v>
      </c>
      <c r="E3537" s="51">
        <v>45394</v>
      </c>
      <c r="F3537" s="14">
        <v>22</v>
      </c>
      <c r="G3537" s="17">
        <v>6320.6</v>
      </c>
      <c r="H3537" s="27">
        <v>5118.74</v>
      </c>
      <c r="I3537">
        <f>YEAR(Table1[[#This Row],[Date]])</f>
        <v>2024</v>
      </c>
      <c r="J3537" t="str">
        <f>"Q" &amp; ROUNDUP(MONTH(Table1[[#This Row],[Date]])/3, 0) &amp; "'" &amp; RIGHT(YEAR(Table1[[#This Row],[Date]]), 2)</f>
        <v>Q2'24</v>
      </c>
      <c r="K3537" t="str">
        <f>VLOOKUP(Table1[[#This Row],[Store ID]],Table3[[Store ID]:[City]],4,FALSE)</f>
        <v>Richmond</v>
      </c>
      <c r="L3537" t="str">
        <f>VLOOKUP(Table1[[#This Row],[Product Code]],Table4[[Product Code]:[Brand]],5,FALSE)</f>
        <v>Samsung</v>
      </c>
      <c r="M3537" t="str">
        <f>VLOOKUP(Table1[[#This Row],[Product Code]],Table4[[Product Code]:[Product Category]],3,FALSE)</f>
        <v>Accessories</v>
      </c>
      <c r="N3537" t="str">
        <f>_xlfn.XLOOKUP(Table1[[#This Row],[Product Code]],Table4[Product Code],Table4[Subcategory])</f>
        <v>Mice</v>
      </c>
    </row>
    <row r="3538" spans="2:14" x14ac:dyDescent="0.3">
      <c r="B3538" s="26" t="s">
        <v>14</v>
      </c>
      <c r="C3538" s="26" t="str">
        <f>IF(_xlfn.XLOOKUP(TRIM(Table1[[#This Row],[Store ID]]), 'Stores Details'!B3540:B3559, 'Stores Details'!G3540:G3559, "") = "Inactive", "Yes", "No")</f>
        <v>No</v>
      </c>
      <c r="D3538" s="14" t="s">
        <v>59</v>
      </c>
      <c r="E3538" s="51">
        <v>45211</v>
      </c>
      <c r="F3538" s="14">
        <v>40</v>
      </c>
      <c r="G3538" s="17">
        <v>7817.2000000000007</v>
      </c>
      <c r="H3538" s="27">
        <v>5838</v>
      </c>
      <c r="I3538">
        <f>YEAR(Table1[[#This Row],[Date]])</f>
        <v>2023</v>
      </c>
      <c r="J3538" t="str">
        <f>"Q" &amp; ROUNDUP(MONTH(Table1[[#This Row],[Date]])/3, 0) &amp; "'" &amp; RIGHT(YEAR(Table1[[#This Row],[Date]]), 2)</f>
        <v>Q4'23</v>
      </c>
      <c r="K3538" t="str">
        <f>VLOOKUP(Table1[[#This Row],[Store ID]],Table3[[Store ID]:[City]],4,FALSE)</f>
        <v>Los Angeles</v>
      </c>
      <c r="L3538" t="str">
        <f>VLOOKUP(Table1[[#This Row],[Product Code]],Table4[[Product Code]:[Brand]],5,FALSE)</f>
        <v>ASUS</v>
      </c>
      <c r="M3538" t="str">
        <f>VLOOKUP(Table1[[#This Row],[Product Code]],Table4[[Product Code]:[Product Category]],3,FALSE)</f>
        <v>Headphones</v>
      </c>
      <c r="N3538" t="str">
        <f>_xlfn.XLOOKUP(Table1[[#This Row],[Product Code]],Table4[Product Code],Table4[Subcategory])</f>
        <v>Wireless Earbuds</v>
      </c>
    </row>
    <row r="3539" spans="2:14" x14ac:dyDescent="0.3">
      <c r="B3539" s="26" t="s">
        <v>17</v>
      </c>
      <c r="C3539" s="26" t="str">
        <f>IF(_xlfn.XLOOKUP(TRIM(Table1[[#This Row],[Store ID]]), 'Stores Details'!B3541:B3560, 'Stores Details'!G3541:G3560, "") = "Inactive", "Yes", "No")</f>
        <v>No</v>
      </c>
      <c r="D3539" s="14" t="s">
        <v>68</v>
      </c>
      <c r="E3539" s="51">
        <v>45132</v>
      </c>
      <c r="F3539" s="14">
        <v>13</v>
      </c>
      <c r="G3539" s="17">
        <v>13570.440000000002</v>
      </c>
      <c r="H3539" s="27">
        <v>8372.52</v>
      </c>
      <c r="I3539">
        <f>YEAR(Table1[[#This Row],[Date]])</f>
        <v>2023</v>
      </c>
      <c r="J3539" t="str">
        <f>"Q" &amp; ROUNDUP(MONTH(Table1[[#This Row],[Date]])/3, 0) &amp; "'" &amp; RIGHT(YEAR(Table1[[#This Row],[Date]]), 2)</f>
        <v>Q3'23</v>
      </c>
      <c r="K3539" t="str">
        <f>VLOOKUP(Table1[[#This Row],[Store ID]],Table3[[Store ID]:[City]],4,FALSE)</f>
        <v>Richmond</v>
      </c>
      <c r="L3539" t="str">
        <f>VLOOKUP(Table1[[#This Row],[Product Code]],Table4[[Product Code]:[Brand]],5,FALSE)</f>
        <v>Apple</v>
      </c>
      <c r="M3539" t="str">
        <f>VLOOKUP(Table1[[#This Row],[Product Code]],Table4[[Product Code]:[Product Category]],3,FALSE)</f>
        <v>Gaming Consoles</v>
      </c>
      <c r="N3539" t="str">
        <f>_xlfn.XLOOKUP(Table1[[#This Row],[Product Code]],Table4[Product Code],Table4[Subcategory])</f>
        <v>VR Headsets</v>
      </c>
    </row>
    <row r="3540" spans="2:14" x14ac:dyDescent="0.3">
      <c r="B3540" s="26" t="s">
        <v>18</v>
      </c>
      <c r="C3540" s="26" t="str">
        <f>IF(_xlfn.XLOOKUP(TRIM(Table1[[#This Row],[Store ID]]), 'Stores Details'!B3542:B3561, 'Stores Details'!G3542:G3561, "") = "Inactive", "Yes", "No")</f>
        <v>No</v>
      </c>
      <c r="D3540" s="14" t="s">
        <v>75</v>
      </c>
      <c r="E3540" s="51">
        <v>45014</v>
      </c>
      <c r="F3540" s="14">
        <v>10</v>
      </c>
      <c r="G3540" s="17">
        <v>1630.5</v>
      </c>
      <c r="H3540" s="27">
        <v>1261.0999999999999</v>
      </c>
      <c r="I3540">
        <f>YEAR(Table1[[#This Row],[Date]])</f>
        <v>2023</v>
      </c>
      <c r="J3540" t="str">
        <f>"Q" &amp; ROUNDUP(MONTH(Table1[[#This Row],[Date]])/3, 0) &amp; "'" &amp; RIGHT(YEAR(Table1[[#This Row],[Date]]), 2)</f>
        <v>Q1'23</v>
      </c>
      <c r="K3540" t="str">
        <f>VLOOKUP(Table1[[#This Row],[Store ID]],Table3[[Store ID]:[City]],4,FALSE)</f>
        <v>Minneapolis</v>
      </c>
      <c r="L3540" t="str">
        <f>VLOOKUP(Table1[[#This Row],[Product Code]],Table4[[Product Code]:[Brand]],5,FALSE)</f>
        <v>VoltEdge</v>
      </c>
      <c r="M3540" t="str">
        <f>VLOOKUP(Table1[[#This Row],[Product Code]],Table4[[Product Code]:[Product Category]],3,FALSE)</f>
        <v>Accessories</v>
      </c>
      <c r="N3540" t="str">
        <f>_xlfn.XLOOKUP(Table1[[#This Row],[Product Code]],Table4[Product Code],Table4[Subcategory])</f>
        <v>Keyboards</v>
      </c>
    </row>
    <row r="3541" spans="2:14" x14ac:dyDescent="0.3">
      <c r="B3541" s="26" t="s">
        <v>29</v>
      </c>
      <c r="C3541" s="26" t="str">
        <f>IF(_xlfn.XLOOKUP(TRIM(Table1[[#This Row],[Store ID]]), 'Stores Details'!B3543:B3562, 'Stores Details'!G3543:G3562, "") = "Inactive", "Yes", "No")</f>
        <v>No</v>
      </c>
      <c r="D3541" s="14" t="s">
        <v>55</v>
      </c>
      <c r="E3541" s="51">
        <v>45603</v>
      </c>
      <c r="F3541" s="14">
        <v>31</v>
      </c>
      <c r="G3541" s="17">
        <v>32664.390000000003</v>
      </c>
      <c r="H3541" s="27">
        <v>20229.670000000002</v>
      </c>
      <c r="I3541">
        <f>YEAR(Table1[[#This Row],[Date]])</f>
        <v>2024</v>
      </c>
      <c r="J3541" t="str">
        <f>"Q" &amp; ROUNDUP(MONTH(Table1[[#This Row],[Date]])/3, 0) &amp; "'" &amp; RIGHT(YEAR(Table1[[#This Row],[Date]]), 2)</f>
        <v>Q4'24</v>
      </c>
      <c r="K3541" t="str">
        <f>VLOOKUP(Table1[[#This Row],[Store ID]],Table3[[Store ID]:[City]],4,FALSE)</f>
        <v>Kansas City</v>
      </c>
      <c r="L3541" t="str">
        <f>VLOOKUP(Table1[[#This Row],[Product Code]],Table4[[Product Code]:[Brand]],5,FALSE)</f>
        <v>Sony</v>
      </c>
      <c r="M3541" t="str">
        <f>VLOOKUP(Table1[[#This Row],[Product Code]],Table4[[Product Code]:[Product Category]],3,FALSE)</f>
        <v>Smart Gadgets</v>
      </c>
      <c r="N3541" t="str">
        <f>_xlfn.XLOOKUP(Table1[[#This Row],[Product Code]],Table4[Product Code],Table4[Subcategory])</f>
        <v>Fitness Bands</v>
      </c>
    </row>
    <row r="3542" spans="2:14" x14ac:dyDescent="0.3">
      <c r="B3542" s="26" t="s">
        <v>14</v>
      </c>
      <c r="C3542" s="26" t="str">
        <f>IF(_xlfn.XLOOKUP(TRIM(Table1[[#This Row],[Store ID]]), 'Stores Details'!B3544:B3563, 'Stores Details'!G3544:G3563, "") = "Inactive", "Yes", "No")</f>
        <v>No</v>
      </c>
      <c r="D3542" s="14" t="s">
        <v>65</v>
      </c>
      <c r="E3542" s="51">
        <v>45080</v>
      </c>
      <c r="F3542" s="14">
        <v>13</v>
      </c>
      <c r="G3542" s="17">
        <v>18788.899999999998</v>
      </c>
      <c r="H3542" s="27">
        <v>12613.51</v>
      </c>
      <c r="I3542">
        <f>YEAR(Table1[[#This Row],[Date]])</f>
        <v>2023</v>
      </c>
      <c r="J3542" t="str">
        <f>"Q" &amp; ROUNDUP(MONTH(Table1[[#This Row],[Date]])/3, 0) &amp; "'" &amp; RIGHT(YEAR(Table1[[#This Row],[Date]]), 2)</f>
        <v>Q2'23</v>
      </c>
      <c r="K3542" t="str">
        <f>VLOOKUP(Table1[[#This Row],[Store ID]],Table3[[Store ID]:[City]],4,FALSE)</f>
        <v>Los Angeles</v>
      </c>
      <c r="L3542" t="str">
        <f>VLOOKUP(Table1[[#This Row],[Product Code]],Table4[[Product Code]:[Brand]],5,FALSE)</f>
        <v>VoltEdge</v>
      </c>
      <c r="M3542" t="str">
        <f>VLOOKUP(Table1[[#This Row],[Product Code]],Table4[[Product Code]:[Product Category]],3,FALSE)</f>
        <v>Smart Gadgets</v>
      </c>
      <c r="N3542" t="str">
        <f>_xlfn.XLOOKUP(Table1[[#This Row],[Product Code]],Table4[Product Code],Table4[Subcategory])</f>
        <v>Smartwatches</v>
      </c>
    </row>
    <row r="3543" spans="2:14" x14ac:dyDescent="0.3">
      <c r="B3543" s="26" t="s">
        <v>26</v>
      </c>
      <c r="C3543" s="26" t="str">
        <f>IF(_xlfn.XLOOKUP(TRIM(Table1[[#This Row],[Store ID]]), 'Stores Details'!B3545:B3564, 'Stores Details'!G3545:G3564, "") = "Inactive", "Yes", "No")</f>
        <v>No</v>
      </c>
      <c r="D3543" s="14" t="s">
        <v>34</v>
      </c>
      <c r="E3543" s="51">
        <v>45295</v>
      </c>
      <c r="F3543" s="14">
        <v>18</v>
      </c>
      <c r="G3543" s="17">
        <v>5816.7</v>
      </c>
      <c r="H3543" s="27">
        <v>3597.4800000000005</v>
      </c>
      <c r="I3543">
        <f>YEAR(Table1[[#This Row],[Date]])</f>
        <v>2024</v>
      </c>
      <c r="J3543" t="str">
        <f>"Q" &amp; ROUNDUP(MONTH(Table1[[#This Row],[Date]])/3, 0) &amp; "'" &amp; RIGHT(YEAR(Table1[[#This Row],[Date]]), 2)</f>
        <v>Q1'24</v>
      </c>
      <c r="K3543" t="str">
        <f>VLOOKUP(Table1[[#This Row],[Store ID]],Table3[[Store ID]:[City]],4,FALSE)</f>
        <v>Philadelphia</v>
      </c>
      <c r="L3543" t="str">
        <f>VLOOKUP(Table1[[#This Row],[Product Code]],Table4[[Product Code]:[Brand]],5,FALSE)</f>
        <v>Samsung</v>
      </c>
      <c r="M3543" t="str">
        <f>VLOOKUP(Table1[[#This Row],[Product Code]],Table4[[Product Code]:[Product Category]],3,FALSE)</f>
        <v>Gaming Consoles</v>
      </c>
      <c r="N3543" t="str">
        <f>_xlfn.XLOOKUP(Table1[[#This Row],[Product Code]],Table4[Product Code],Table4[Subcategory])</f>
        <v>Game Consoles</v>
      </c>
    </row>
    <row r="3544" spans="2:14" x14ac:dyDescent="0.3">
      <c r="B3544" s="26" t="s">
        <v>28</v>
      </c>
      <c r="C3544" s="26" t="str">
        <f>IF(_xlfn.XLOOKUP(TRIM(Table1[[#This Row],[Store ID]]), 'Stores Details'!B3546:B3565, 'Stores Details'!G3546:G3565, "") = "Inactive", "Yes", "No")</f>
        <v>No</v>
      </c>
      <c r="D3544" s="14" t="s">
        <v>53</v>
      </c>
      <c r="E3544" s="51">
        <v>45203</v>
      </c>
      <c r="F3544" s="14">
        <v>40</v>
      </c>
      <c r="G3544" s="17">
        <v>3192.4</v>
      </c>
      <c r="H3544" s="27">
        <v>2560.7999999999997</v>
      </c>
      <c r="I3544">
        <f>YEAR(Table1[[#This Row],[Date]])</f>
        <v>2023</v>
      </c>
      <c r="J3544" t="str">
        <f>"Q" &amp; ROUNDUP(MONTH(Table1[[#This Row],[Date]])/3, 0) &amp; "'" &amp; RIGHT(YEAR(Table1[[#This Row],[Date]]), 2)</f>
        <v>Q4'23</v>
      </c>
      <c r="K3544" t="str">
        <f>VLOOKUP(Table1[[#This Row],[Store ID]],Table3[[Store ID]:[City]],4,FALSE)</f>
        <v>Portland</v>
      </c>
      <c r="L3544" t="str">
        <f>VLOOKUP(Table1[[#This Row],[Product Code]],Table4[[Product Code]:[Brand]],5,FALSE)</f>
        <v>HP</v>
      </c>
      <c r="M3544" t="str">
        <f>VLOOKUP(Table1[[#This Row],[Product Code]],Table4[[Product Code]:[Product Category]],3,FALSE)</f>
        <v>Laptops</v>
      </c>
      <c r="N3544" t="str">
        <f>_xlfn.XLOOKUP(Table1[[#This Row],[Product Code]],Table4[Product Code],Table4[Subcategory])</f>
        <v>Ultrabooks</v>
      </c>
    </row>
    <row r="3545" spans="2:14" x14ac:dyDescent="0.3">
      <c r="B3545" s="26" t="s">
        <v>26</v>
      </c>
      <c r="C3545" s="26" t="str">
        <f>IF(_xlfn.XLOOKUP(TRIM(Table1[[#This Row],[Store ID]]), 'Stores Details'!B3547:B3566, 'Stores Details'!G3547:G3566, "") = "Inactive", "Yes", "No")</f>
        <v>No</v>
      </c>
      <c r="D3545" s="14" t="s">
        <v>33</v>
      </c>
      <c r="E3545" s="51">
        <v>45560</v>
      </c>
      <c r="F3545" s="14">
        <v>10</v>
      </c>
      <c r="G3545" s="17">
        <v>2366.1000000000004</v>
      </c>
      <c r="H3545" s="27">
        <v>1831.6999999999998</v>
      </c>
      <c r="I3545">
        <f>YEAR(Table1[[#This Row],[Date]])</f>
        <v>2024</v>
      </c>
      <c r="J3545" t="str">
        <f>"Q" &amp; ROUNDUP(MONTH(Table1[[#This Row],[Date]])/3, 0) &amp; "'" &amp; RIGHT(YEAR(Table1[[#This Row],[Date]]), 2)</f>
        <v>Q3'24</v>
      </c>
      <c r="K3545" t="str">
        <f>VLOOKUP(Table1[[#This Row],[Store ID]],Table3[[Store ID]:[City]],4,FALSE)</f>
        <v>Philadelphia</v>
      </c>
      <c r="L3545" t="str">
        <f>VLOOKUP(Table1[[#This Row],[Product Code]],Table4[[Product Code]:[Brand]],5,FALSE)</f>
        <v>VoltEdge</v>
      </c>
      <c r="M3545" t="str">
        <f>VLOOKUP(Table1[[#This Row],[Product Code]],Table4[[Product Code]:[Product Category]],3,FALSE)</f>
        <v>Headphones</v>
      </c>
      <c r="N3545" t="str">
        <f>_xlfn.XLOOKUP(Table1[[#This Row],[Product Code]],Table4[Product Code],Table4[Subcategory])</f>
        <v>Wired Headphones</v>
      </c>
    </row>
    <row r="3546" spans="2:14" x14ac:dyDescent="0.3">
      <c r="B3546" s="26" t="s">
        <v>30</v>
      </c>
      <c r="C3546" s="26" t="str">
        <f>IF(_xlfn.XLOOKUP(TRIM(Table1[[#This Row],[Store ID]]), 'Stores Details'!B3548:B3567, 'Stores Details'!G3548:G3567, "") = "Inactive", "Yes", "No")</f>
        <v>No</v>
      </c>
      <c r="D3546" s="14" t="s">
        <v>38</v>
      </c>
      <c r="E3546" s="51">
        <v>45513</v>
      </c>
      <c r="F3546" s="14">
        <v>19</v>
      </c>
      <c r="G3546" s="17">
        <v>22242.160000000003</v>
      </c>
      <c r="H3546" s="27">
        <v>17768.23</v>
      </c>
      <c r="I3546">
        <f>YEAR(Table1[[#This Row],[Date]])</f>
        <v>2024</v>
      </c>
      <c r="J3546" t="str">
        <f>"Q" &amp; ROUNDUP(MONTH(Table1[[#This Row],[Date]])/3, 0) &amp; "'" &amp; RIGHT(YEAR(Table1[[#This Row],[Date]]), 2)</f>
        <v>Q3'24</v>
      </c>
      <c r="K3546" t="str">
        <f>VLOOKUP(Table1[[#This Row],[Store ID]],Table3[[Store ID]:[City]],4,FALSE)</f>
        <v>Nashville</v>
      </c>
      <c r="L3546" t="str">
        <f>VLOOKUP(Table1[[#This Row],[Product Code]],Table4[[Product Code]:[Brand]],5,FALSE)</f>
        <v>HP</v>
      </c>
      <c r="M3546" t="str">
        <f>VLOOKUP(Table1[[#This Row],[Product Code]],Table4[[Product Code]:[Product Category]],3,FALSE)</f>
        <v>Gaming Consoles</v>
      </c>
      <c r="N3546" t="str">
        <f>_xlfn.XLOOKUP(Table1[[#This Row],[Product Code]],Table4[Product Code],Table4[Subcategory])</f>
        <v>Game Consoles</v>
      </c>
    </row>
    <row r="3547" spans="2:14" x14ac:dyDescent="0.3">
      <c r="B3547" s="26" t="s">
        <v>16</v>
      </c>
      <c r="C3547" s="26" t="str">
        <f>IF(_xlfn.XLOOKUP(TRIM(Table1[[#This Row],[Store ID]]), 'Stores Details'!B3549:B3568, 'Stores Details'!G3549:G3568, "") = "Inactive", "Yes", "No")</f>
        <v>No</v>
      </c>
      <c r="D3547" s="14" t="s">
        <v>35</v>
      </c>
      <c r="E3547" s="51">
        <v>45563</v>
      </c>
      <c r="F3547" s="14">
        <v>14</v>
      </c>
      <c r="G3547" s="17">
        <v>5588.2400000000007</v>
      </c>
      <c r="H3547" s="27">
        <v>4222.96</v>
      </c>
      <c r="I3547">
        <f>YEAR(Table1[[#This Row],[Date]])</f>
        <v>2024</v>
      </c>
      <c r="J3547" t="str">
        <f>"Q" &amp; ROUNDUP(MONTH(Table1[[#This Row],[Date]])/3, 0) &amp; "'" &amp; RIGHT(YEAR(Table1[[#This Row],[Date]]), 2)</f>
        <v>Q3'24</v>
      </c>
      <c r="K3547" t="str">
        <f>VLOOKUP(Table1[[#This Row],[Store ID]],Table3[[Store ID]:[City]],4,FALSE)</f>
        <v>Chicago</v>
      </c>
      <c r="L3547" t="str">
        <f>VLOOKUP(Table1[[#This Row],[Product Code]],Table4[[Product Code]:[Brand]],5,FALSE)</f>
        <v>Dell</v>
      </c>
      <c r="M3547" t="str">
        <f>VLOOKUP(Table1[[#This Row],[Product Code]],Table4[[Product Code]:[Product Category]],3,FALSE)</f>
        <v>Smart Gadgets</v>
      </c>
      <c r="N3547" t="str">
        <f>_xlfn.XLOOKUP(Table1[[#This Row],[Product Code]],Table4[Product Code],Table4[Subcategory])</f>
        <v>Streaming Devices</v>
      </c>
    </row>
    <row r="3548" spans="2:14" x14ac:dyDescent="0.3">
      <c r="B3548" s="26" t="s">
        <v>17</v>
      </c>
      <c r="C3548" s="26" t="str">
        <f>IF(_xlfn.XLOOKUP(TRIM(Table1[[#This Row],[Store ID]]), 'Stores Details'!B3550:B3569, 'Stores Details'!G3550:G3569, "") = "Inactive", "Yes", "No")</f>
        <v>No</v>
      </c>
      <c r="D3548" s="14" t="s">
        <v>74</v>
      </c>
      <c r="E3548" s="51">
        <v>45066</v>
      </c>
      <c r="F3548" s="14">
        <v>4</v>
      </c>
      <c r="G3548" s="17">
        <v>4524.4399999999996</v>
      </c>
      <c r="H3548" s="27">
        <v>3755.8</v>
      </c>
      <c r="I3548">
        <f>YEAR(Table1[[#This Row],[Date]])</f>
        <v>2023</v>
      </c>
      <c r="J3548" t="str">
        <f>"Q" &amp; ROUNDUP(MONTH(Table1[[#This Row],[Date]])/3, 0) &amp; "'" &amp; RIGHT(YEAR(Table1[[#This Row],[Date]]), 2)</f>
        <v>Q2'23</v>
      </c>
      <c r="K3548" t="str">
        <f>VLOOKUP(Table1[[#This Row],[Store ID]],Table3[[Store ID]:[City]],4,FALSE)</f>
        <v>Richmond</v>
      </c>
      <c r="L3548" t="str">
        <f>VLOOKUP(Table1[[#This Row],[Product Code]],Table4[[Product Code]:[Brand]],5,FALSE)</f>
        <v>VoltEdge</v>
      </c>
      <c r="M3548" t="str">
        <f>VLOOKUP(Table1[[#This Row],[Product Code]],Table4[[Product Code]:[Product Category]],3,FALSE)</f>
        <v>Gaming Consoles</v>
      </c>
      <c r="N3548" t="str">
        <f>_xlfn.XLOOKUP(Table1[[#This Row],[Product Code]],Table4[Product Code],Table4[Subcategory])</f>
        <v>Gaming Headsets</v>
      </c>
    </row>
    <row r="3549" spans="2:14" x14ac:dyDescent="0.3">
      <c r="B3549" s="26" t="s">
        <v>23</v>
      </c>
      <c r="C3549" s="26" t="str">
        <f>IF(_xlfn.XLOOKUP(TRIM(Table1[[#This Row],[Store ID]]), 'Stores Details'!B3551:B3570, 'Stores Details'!G3551:G3570, "") = "Inactive", "Yes", "No")</f>
        <v>No</v>
      </c>
      <c r="D3549" s="14" t="s">
        <v>64</v>
      </c>
      <c r="E3549" s="51">
        <v>45211</v>
      </c>
      <c r="F3549" s="14">
        <v>27</v>
      </c>
      <c r="G3549" s="17">
        <v>9211.59</v>
      </c>
      <c r="H3549" s="27">
        <v>5493.69</v>
      </c>
      <c r="I3549">
        <f>YEAR(Table1[[#This Row],[Date]])</f>
        <v>2023</v>
      </c>
      <c r="J3549" t="str">
        <f>"Q" &amp; ROUNDUP(MONTH(Table1[[#This Row],[Date]])/3, 0) &amp; "'" &amp; RIGHT(YEAR(Table1[[#This Row],[Date]]), 2)</f>
        <v>Q4'23</v>
      </c>
      <c r="K3549" t="str">
        <f>VLOOKUP(Table1[[#This Row],[Store ID]],Table3[[Store ID]:[City]],4,FALSE)</f>
        <v>San Francisco</v>
      </c>
      <c r="L3549" t="str">
        <f>VLOOKUP(Table1[[#This Row],[Product Code]],Table4[[Product Code]:[Brand]],5,FALSE)</f>
        <v>VoltEdge</v>
      </c>
      <c r="M3549" t="str">
        <f>VLOOKUP(Table1[[#This Row],[Product Code]],Table4[[Product Code]:[Product Category]],3,FALSE)</f>
        <v>Accessories</v>
      </c>
      <c r="N3549" t="str">
        <f>_xlfn.XLOOKUP(Table1[[#This Row],[Product Code]],Table4[Product Code],Table4[Subcategory])</f>
        <v>Keyboards</v>
      </c>
    </row>
    <row r="3550" spans="2:14" x14ac:dyDescent="0.3">
      <c r="B3550" s="26" t="s">
        <v>26</v>
      </c>
      <c r="C3550" s="26" t="str">
        <f>IF(_xlfn.XLOOKUP(TRIM(Table1[[#This Row],[Store ID]]), 'Stores Details'!B3552:B3571, 'Stores Details'!G3552:G3571, "") = "Inactive", "Yes", "No")</f>
        <v>No</v>
      </c>
      <c r="D3550" s="14" t="s">
        <v>39</v>
      </c>
      <c r="E3550" s="51">
        <v>45374</v>
      </c>
      <c r="F3550" s="14">
        <v>19</v>
      </c>
      <c r="G3550" s="17">
        <v>8049.7300000000005</v>
      </c>
      <c r="H3550" s="27">
        <v>5245.9000000000005</v>
      </c>
      <c r="I3550">
        <f>YEAR(Table1[[#This Row],[Date]])</f>
        <v>2024</v>
      </c>
      <c r="J3550" t="str">
        <f>"Q" &amp; ROUNDUP(MONTH(Table1[[#This Row],[Date]])/3, 0) &amp; "'" &amp; RIGHT(YEAR(Table1[[#This Row],[Date]]), 2)</f>
        <v>Q1'24</v>
      </c>
      <c r="K3550" t="str">
        <f>VLOOKUP(Table1[[#This Row],[Store ID]],Table3[[Store ID]:[City]],4,FALSE)</f>
        <v>Philadelphia</v>
      </c>
      <c r="L3550" t="str">
        <f>VLOOKUP(Table1[[#This Row],[Product Code]],Table4[[Product Code]:[Brand]],5,FALSE)</f>
        <v>Apple</v>
      </c>
      <c r="M3550" t="str">
        <f>VLOOKUP(Table1[[#This Row],[Product Code]],Table4[[Product Code]:[Product Category]],3,FALSE)</f>
        <v>Laptops</v>
      </c>
      <c r="N3550" t="str">
        <f>_xlfn.XLOOKUP(Table1[[#This Row],[Product Code]],Table4[Product Code],Table4[Subcategory])</f>
        <v>Ultrabooks</v>
      </c>
    </row>
    <row r="3551" spans="2:14" x14ac:dyDescent="0.3">
      <c r="B3551" s="26" t="s">
        <v>24</v>
      </c>
      <c r="C3551" s="26" t="str">
        <f>IF(_xlfn.XLOOKUP(TRIM(Table1[[#This Row],[Store ID]]), 'Stores Details'!B3553:B3572, 'Stores Details'!G3553:G3572, "") = "Inactive", "Yes", "No")</f>
        <v>No</v>
      </c>
      <c r="D3551" s="14" t="s">
        <v>15</v>
      </c>
      <c r="E3551" s="51">
        <v>45539</v>
      </c>
      <c r="F3551" s="14">
        <v>4</v>
      </c>
      <c r="G3551" s="17">
        <v>2249.64</v>
      </c>
      <c r="H3551" s="27">
        <v>1717.72</v>
      </c>
      <c r="I3551">
        <f>YEAR(Table1[[#This Row],[Date]])</f>
        <v>2024</v>
      </c>
      <c r="J3551" t="str">
        <f>"Q" &amp; ROUNDUP(MONTH(Table1[[#This Row],[Date]])/3, 0) &amp; "'" &amp; RIGHT(YEAR(Table1[[#This Row],[Date]]), 2)</f>
        <v>Q3'24</v>
      </c>
      <c r="K3551" t="str">
        <f>VLOOKUP(Table1[[#This Row],[Store ID]],Table3[[Store ID]:[City]],4,FALSE)</f>
        <v>Atlanta</v>
      </c>
      <c r="L3551" t="str">
        <f>VLOOKUP(Table1[[#This Row],[Product Code]],Table4[[Product Code]:[Brand]],5,FALSE)</f>
        <v>Bose</v>
      </c>
      <c r="M3551" t="str">
        <f>VLOOKUP(Table1[[#This Row],[Product Code]],Table4[[Product Code]:[Product Category]],3,FALSE)</f>
        <v>Accessories</v>
      </c>
      <c r="N3551" t="str">
        <f>_xlfn.XLOOKUP(Table1[[#This Row],[Product Code]],Table4[Product Code],Table4[Subcategory])</f>
        <v>Mice</v>
      </c>
    </row>
    <row r="3552" spans="2:14" x14ac:dyDescent="0.3">
      <c r="B3552" s="26" t="s">
        <v>22</v>
      </c>
      <c r="C3552" s="26" t="str">
        <f>IF(_xlfn.XLOOKUP(TRIM(Table1[[#This Row],[Store ID]]), 'Stores Details'!B3554:B3573, 'Stores Details'!G3554:G3573, "") = "Inactive", "Yes", "No")</f>
        <v>No</v>
      </c>
      <c r="D3552" s="14" t="s">
        <v>72</v>
      </c>
      <c r="E3552" s="51">
        <v>45084</v>
      </c>
      <c r="F3552" s="14">
        <v>5</v>
      </c>
      <c r="G3552" s="17">
        <v>2682.4</v>
      </c>
      <c r="H3552" s="27">
        <v>1955.1499999999999</v>
      </c>
      <c r="I3552">
        <f>YEAR(Table1[[#This Row],[Date]])</f>
        <v>2023</v>
      </c>
      <c r="J3552" t="str">
        <f>"Q" &amp; ROUNDUP(MONTH(Table1[[#This Row],[Date]])/3, 0) &amp; "'" &amp; RIGHT(YEAR(Table1[[#This Row],[Date]]), 2)</f>
        <v>Q2'23</v>
      </c>
      <c r="K3552" t="str">
        <f>VLOOKUP(Table1[[#This Row],[Store ID]],Table3[[Store ID]:[City]],4,FALSE)</f>
        <v>Detroit</v>
      </c>
      <c r="L3552" t="str">
        <f>VLOOKUP(Table1[[#This Row],[Product Code]],Table4[[Product Code]:[Brand]],5,FALSE)</f>
        <v>VoltEdge</v>
      </c>
      <c r="M3552" t="str">
        <f>VLOOKUP(Table1[[#This Row],[Product Code]],Table4[[Product Code]:[Product Category]],3,FALSE)</f>
        <v>Gaming Consoles</v>
      </c>
      <c r="N3552" t="str">
        <f>_xlfn.XLOOKUP(Table1[[#This Row],[Product Code]],Table4[Product Code],Table4[Subcategory])</f>
        <v>Game Consoles</v>
      </c>
    </row>
    <row r="3553" spans="2:14" x14ac:dyDescent="0.3">
      <c r="B3553" s="26" t="s">
        <v>26</v>
      </c>
      <c r="C3553" s="26" t="str">
        <f>IF(_xlfn.XLOOKUP(TRIM(Table1[[#This Row],[Store ID]]), 'Stores Details'!B3555:B3574, 'Stores Details'!G3555:G3574, "") = "Inactive", "Yes", "No")</f>
        <v>No</v>
      </c>
      <c r="D3553" s="14" t="s">
        <v>49</v>
      </c>
      <c r="E3553" s="51">
        <v>45590</v>
      </c>
      <c r="F3553" s="14">
        <v>34</v>
      </c>
      <c r="G3553" s="17">
        <v>37672</v>
      </c>
      <c r="H3553" s="27">
        <v>29513.699999999997</v>
      </c>
      <c r="I3553">
        <f>YEAR(Table1[[#This Row],[Date]])</f>
        <v>2024</v>
      </c>
      <c r="J3553" t="str">
        <f>"Q" &amp; ROUNDUP(MONTH(Table1[[#This Row],[Date]])/3, 0) &amp; "'" &amp; RIGHT(YEAR(Table1[[#This Row],[Date]]), 2)</f>
        <v>Q4'24</v>
      </c>
      <c r="K3553" t="str">
        <f>VLOOKUP(Table1[[#This Row],[Store ID]],Table3[[Store ID]:[City]],4,FALSE)</f>
        <v>Philadelphia</v>
      </c>
      <c r="L3553" t="str">
        <f>VLOOKUP(Table1[[#This Row],[Product Code]],Table4[[Product Code]:[Brand]],5,FALSE)</f>
        <v>VoltEdge</v>
      </c>
      <c r="M3553" t="str">
        <f>VLOOKUP(Table1[[#This Row],[Product Code]],Table4[[Product Code]:[Product Category]],3,FALSE)</f>
        <v>Headphones</v>
      </c>
      <c r="N3553" t="str">
        <f>_xlfn.XLOOKUP(Table1[[#This Row],[Product Code]],Table4[Product Code],Table4[Subcategory])</f>
        <v>Noise-Canceling Over-Ear</v>
      </c>
    </row>
    <row r="3554" spans="2:14" x14ac:dyDescent="0.3">
      <c r="B3554" s="26" t="s">
        <v>29</v>
      </c>
      <c r="C3554" s="26" t="str">
        <f>IF(_xlfn.XLOOKUP(TRIM(Table1[[#This Row],[Store ID]]), 'Stores Details'!B3556:B3575, 'Stores Details'!G3556:G3575, "") = "Inactive", "Yes", "No")</f>
        <v>No</v>
      </c>
      <c r="D3554" s="14" t="s">
        <v>48</v>
      </c>
      <c r="E3554" s="51">
        <v>45617</v>
      </c>
      <c r="F3554" s="14">
        <v>35</v>
      </c>
      <c r="G3554" s="17">
        <v>28233.1</v>
      </c>
      <c r="H3554" s="27">
        <v>16836.400000000001</v>
      </c>
      <c r="I3554">
        <f>YEAR(Table1[[#This Row],[Date]])</f>
        <v>2024</v>
      </c>
      <c r="J3554" t="str">
        <f>"Q" &amp; ROUNDUP(MONTH(Table1[[#This Row],[Date]])/3, 0) &amp; "'" &amp; RIGHT(YEAR(Table1[[#This Row],[Date]]), 2)</f>
        <v>Q4'24</v>
      </c>
      <c r="K3554" t="str">
        <f>VLOOKUP(Table1[[#This Row],[Store ID]],Table3[[Store ID]:[City]],4,FALSE)</f>
        <v>Kansas City</v>
      </c>
      <c r="L3554" t="str">
        <f>VLOOKUP(Table1[[#This Row],[Product Code]],Table4[[Product Code]:[Brand]],5,FALSE)</f>
        <v>VoltEdge</v>
      </c>
      <c r="M3554" t="str">
        <f>VLOOKUP(Table1[[#This Row],[Product Code]],Table4[[Product Code]:[Product Category]],3,FALSE)</f>
        <v>Gaming Consoles</v>
      </c>
      <c r="N3554" t="str">
        <f>_xlfn.XLOOKUP(Table1[[#This Row],[Product Code]],Table4[Product Code],Table4[Subcategory])</f>
        <v>Game Consoles</v>
      </c>
    </row>
    <row r="3555" spans="2:14" x14ac:dyDescent="0.3">
      <c r="B3555" s="26" t="s">
        <v>14</v>
      </c>
      <c r="C3555" s="26" t="str">
        <f>IF(_xlfn.XLOOKUP(TRIM(Table1[[#This Row],[Store ID]]), 'Stores Details'!B3557:B3576, 'Stores Details'!G3557:G3576, "") = "Inactive", "Yes", "No")</f>
        <v>No</v>
      </c>
      <c r="D3555" s="14" t="s">
        <v>41</v>
      </c>
      <c r="E3555" s="51">
        <v>45578</v>
      </c>
      <c r="F3555" s="14">
        <v>32</v>
      </c>
      <c r="G3555" s="17">
        <v>15382.4</v>
      </c>
      <c r="H3555" s="27">
        <v>9662.08</v>
      </c>
      <c r="I3555">
        <f>YEAR(Table1[[#This Row],[Date]])</f>
        <v>2024</v>
      </c>
      <c r="J3555" t="str">
        <f>"Q" &amp; ROUNDUP(MONTH(Table1[[#This Row],[Date]])/3, 0) &amp; "'" &amp; RIGHT(YEAR(Table1[[#This Row],[Date]]), 2)</f>
        <v>Q4'24</v>
      </c>
      <c r="K3555" t="str">
        <f>VLOOKUP(Table1[[#This Row],[Store ID]],Table3[[Store ID]:[City]],4,FALSE)</f>
        <v>Los Angeles</v>
      </c>
      <c r="L3555" t="str">
        <f>VLOOKUP(Table1[[#This Row],[Product Code]],Table4[[Product Code]:[Brand]],5,FALSE)</f>
        <v>VoltEdge</v>
      </c>
      <c r="M3555" t="str">
        <f>VLOOKUP(Table1[[#This Row],[Product Code]],Table4[[Product Code]:[Product Category]],3,FALSE)</f>
        <v>Laptops</v>
      </c>
      <c r="N3555" t="str">
        <f>_xlfn.XLOOKUP(Table1[[#This Row],[Product Code]],Table4[Product Code],Table4[Subcategory])</f>
        <v>Gaming Laptops</v>
      </c>
    </row>
    <row r="3556" spans="2:14" x14ac:dyDescent="0.3">
      <c r="B3556" s="26" t="s">
        <v>22</v>
      </c>
      <c r="C3556" s="26" t="str">
        <f>IF(_xlfn.XLOOKUP(TRIM(Table1[[#This Row],[Store ID]]), 'Stores Details'!B3558:B3577, 'Stores Details'!G3558:G3577, "") = "Inactive", "Yes", "No")</f>
        <v>No</v>
      </c>
      <c r="D3556" s="14" t="s">
        <v>44</v>
      </c>
      <c r="E3556" s="51">
        <v>45519</v>
      </c>
      <c r="F3556" s="14">
        <v>3</v>
      </c>
      <c r="G3556" s="17">
        <v>2841.1499999999996</v>
      </c>
      <c r="H3556" s="27">
        <v>2002.1399999999999</v>
      </c>
      <c r="I3556">
        <f>YEAR(Table1[[#This Row],[Date]])</f>
        <v>2024</v>
      </c>
      <c r="J3556" t="str">
        <f>"Q" &amp; ROUNDUP(MONTH(Table1[[#This Row],[Date]])/3, 0) &amp; "'" &amp; RIGHT(YEAR(Table1[[#This Row],[Date]]), 2)</f>
        <v>Q3'24</v>
      </c>
      <c r="K3556" t="str">
        <f>VLOOKUP(Table1[[#This Row],[Store ID]],Table3[[Store ID]:[City]],4,FALSE)</f>
        <v>Detroit</v>
      </c>
      <c r="L3556" t="str">
        <f>VLOOKUP(Table1[[#This Row],[Product Code]],Table4[[Product Code]:[Brand]],5,FALSE)</f>
        <v>Bose</v>
      </c>
      <c r="M3556" t="str">
        <f>VLOOKUP(Table1[[#This Row],[Product Code]],Table4[[Product Code]:[Product Category]],3,FALSE)</f>
        <v>Accessories</v>
      </c>
      <c r="N3556" t="str">
        <f>_xlfn.XLOOKUP(Table1[[#This Row],[Product Code]],Table4[Product Code],Table4[Subcategory])</f>
        <v>Keyboards</v>
      </c>
    </row>
    <row r="3557" spans="2:14" x14ac:dyDescent="0.3">
      <c r="B3557" s="26" t="s">
        <v>29</v>
      </c>
      <c r="C3557" s="26" t="str">
        <f>IF(_xlfn.XLOOKUP(TRIM(Table1[[#This Row],[Store ID]]), 'Stores Details'!B3559:B3578, 'Stores Details'!G3559:G3578, "") = "Inactive", "Yes", "No")</f>
        <v>No</v>
      </c>
      <c r="D3557" s="14" t="s">
        <v>79</v>
      </c>
      <c r="E3557" s="51">
        <v>45137</v>
      </c>
      <c r="F3557" s="14">
        <v>4</v>
      </c>
      <c r="G3557" s="17">
        <v>3552.84</v>
      </c>
      <c r="H3557" s="27">
        <v>2889.8</v>
      </c>
      <c r="I3557">
        <f>YEAR(Table1[[#This Row],[Date]])</f>
        <v>2023</v>
      </c>
      <c r="J3557" t="str">
        <f>"Q" &amp; ROUNDUP(MONTH(Table1[[#This Row],[Date]])/3, 0) &amp; "'" &amp; RIGHT(YEAR(Table1[[#This Row],[Date]]), 2)</f>
        <v>Q3'23</v>
      </c>
      <c r="K3557" t="str">
        <f>VLOOKUP(Table1[[#This Row],[Store ID]],Table3[[Store ID]:[City]],4,FALSE)</f>
        <v>Kansas City</v>
      </c>
      <c r="L3557" t="str">
        <f>VLOOKUP(Table1[[#This Row],[Product Code]],Table4[[Product Code]:[Brand]],5,FALSE)</f>
        <v>Sony</v>
      </c>
      <c r="M3557" t="str">
        <f>VLOOKUP(Table1[[#This Row],[Product Code]],Table4[[Product Code]:[Product Category]],3,FALSE)</f>
        <v>Accessories</v>
      </c>
      <c r="N3557" t="str">
        <f>_xlfn.XLOOKUP(Table1[[#This Row],[Product Code]],Table4[Product Code],Table4[Subcategory])</f>
        <v>Keyboards</v>
      </c>
    </row>
    <row r="3558" spans="2:14" x14ac:dyDescent="0.3">
      <c r="B3558" s="26" t="s">
        <v>21</v>
      </c>
      <c r="C3558" s="26" t="str">
        <f>IF(_xlfn.XLOOKUP(TRIM(Table1[[#This Row],[Store ID]]), 'Stores Details'!B3560:B3579, 'Stores Details'!G3560:G3579, "") = "Inactive", "Yes", "No")</f>
        <v>No</v>
      </c>
      <c r="D3558" s="14" t="s">
        <v>76</v>
      </c>
      <c r="E3558" s="51">
        <v>44980</v>
      </c>
      <c r="F3558" s="14">
        <v>26</v>
      </c>
      <c r="G3558" s="17">
        <v>5939.18</v>
      </c>
      <c r="H3558" s="27">
        <v>4746.5600000000004</v>
      </c>
      <c r="I3558">
        <f>YEAR(Table1[[#This Row],[Date]])</f>
        <v>2023</v>
      </c>
      <c r="J3558" t="str">
        <f>"Q" &amp; ROUNDUP(MONTH(Table1[[#This Row],[Date]])/3, 0) &amp; "'" &amp; RIGHT(YEAR(Table1[[#This Row],[Date]]), 2)</f>
        <v>Q1'23</v>
      </c>
      <c r="K3558" t="str">
        <f>VLOOKUP(Table1[[#This Row],[Store ID]],Table3[[Store ID]:[City]],4,FALSE)</f>
        <v>Raleigh</v>
      </c>
      <c r="L3558" t="str">
        <f>VLOOKUP(Table1[[#This Row],[Product Code]],Table4[[Product Code]:[Brand]],5,FALSE)</f>
        <v>ASUS</v>
      </c>
      <c r="M3558" t="str">
        <f>VLOOKUP(Table1[[#This Row],[Product Code]],Table4[[Product Code]:[Product Category]],3,FALSE)</f>
        <v>Laptops</v>
      </c>
      <c r="N3558" t="str">
        <f>_xlfn.XLOOKUP(Table1[[#This Row],[Product Code]],Table4[Product Code],Table4[Subcategory])</f>
        <v>Ultrabooks</v>
      </c>
    </row>
    <row r="3559" spans="2:14" x14ac:dyDescent="0.3">
      <c r="B3559" s="26" t="s">
        <v>19</v>
      </c>
      <c r="C3559" s="26" t="str">
        <f>IF(_xlfn.XLOOKUP(TRIM(Table1[[#This Row],[Store ID]]), 'Stores Details'!B3561:B3580, 'Stores Details'!G3561:G3580, "") = "Inactive", "Yes", "No")</f>
        <v>No</v>
      </c>
      <c r="D3559" s="14" t="s">
        <v>43</v>
      </c>
      <c r="E3559" s="51">
        <v>45418</v>
      </c>
      <c r="F3559" s="14">
        <v>6</v>
      </c>
      <c r="G3559" s="17">
        <v>7986.42</v>
      </c>
      <c r="H3559" s="27">
        <v>4905.72</v>
      </c>
      <c r="I3559">
        <f>YEAR(Table1[[#This Row],[Date]])</f>
        <v>2024</v>
      </c>
      <c r="J3559" t="str">
        <f>"Q" &amp; ROUNDUP(MONTH(Table1[[#This Row],[Date]])/3, 0) &amp; "'" &amp; RIGHT(YEAR(Table1[[#This Row],[Date]]), 2)</f>
        <v>Q2'24</v>
      </c>
      <c r="K3559" t="str">
        <f>VLOOKUP(Table1[[#This Row],[Store ID]],Table3[[Store ID]:[City]],4,FALSE)</f>
        <v>Honolulu</v>
      </c>
      <c r="L3559" t="str">
        <f>VLOOKUP(Table1[[#This Row],[Product Code]],Table4[[Product Code]:[Brand]],5,FALSE)</f>
        <v>Apple</v>
      </c>
      <c r="M3559" t="str">
        <f>VLOOKUP(Table1[[#This Row],[Product Code]],Table4[[Product Code]:[Product Category]],3,FALSE)</f>
        <v>Smart Gadgets</v>
      </c>
      <c r="N3559" t="str">
        <f>_xlfn.XLOOKUP(Table1[[#This Row],[Product Code]],Table4[Product Code],Table4[Subcategory])</f>
        <v>Smartwatches</v>
      </c>
    </row>
    <row r="3560" spans="2:14" x14ac:dyDescent="0.3">
      <c r="B3560" s="26" t="s">
        <v>14</v>
      </c>
      <c r="C3560" s="26" t="str">
        <f>IF(_xlfn.XLOOKUP(TRIM(Table1[[#This Row],[Store ID]]), 'Stores Details'!B3562:B3581, 'Stores Details'!G3562:G3581, "") = "Inactive", "Yes", "No")</f>
        <v>No</v>
      </c>
      <c r="D3560" s="14" t="s">
        <v>43</v>
      </c>
      <c r="E3560" s="51">
        <v>45387</v>
      </c>
      <c r="F3560" s="14">
        <v>10</v>
      </c>
      <c r="G3560" s="17">
        <v>13310.699999999999</v>
      </c>
      <c r="H3560" s="27">
        <v>8176.2</v>
      </c>
      <c r="I3560">
        <f>YEAR(Table1[[#This Row],[Date]])</f>
        <v>2024</v>
      </c>
      <c r="J3560" t="str">
        <f>"Q" &amp; ROUNDUP(MONTH(Table1[[#This Row],[Date]])/3, 0) &amp; "'" &amp; RIGHT(YEAR(Table1[[#This Row],[Date]]), 2)</f>
        <v>Q2'24</v>
      </c>
      <c r="K3560" t="str">
        <f>VLOOKUP(Table1[[#This Row],[Store ID]],Table3[[Store ID]:[City]],4,FALSE)</f>
        <v>Los Angeles</v>
      </c>
      <c r="L3560" t="str">
        <f>VLOOKUP(Table1[[#This Row],[Product Code]],Table4[[Product Code]:[Brand]],5,FALSE)</f>
        <v>Apple</v>
      </c>
      <c r="M3560" t="str">
        <f>VLOOKUP(Table1[[#This Row],[Product Code]],Table4[[Product Code]:[Product Category]],3,FALSE)</f>
        <v>Smart Gadgets</v>
      </c>
      <c r="N3560" t="str">
        <f>_xlfn.XLOOKUP(Table1[[#This Row],[Product Code]],Table4[Product Code],Table4[Subcategory])</f>
        <v>Smartwatches</v>
      </c>
    </row>
    <row r="3561" spans="2:14" x14ac:dyDescent="0.3">
      <c r="B3561" s="26" t="s">
        <v>28</v>
      </c>
      <c r="C3561" s="26" t="str">
        <f>IF(_xlfn.XLOOKUP(TRIM(Table1[[#This Row],[Store ID]]), 'Stores Details'!B3563:B3582, 'Stores Details'!G3563:G3582, "") = "Inactive", "Yes", "No")</f>
        <v>No</v>
      </c>
      <c r="D3561" s="14" t="s">
        <v>76</v>
      </c>
      <c r="E3561" s="51">
        <v>45106</v>
      </c>
      <c r="F3561" s="14">
        <v>15</v>
      </c>
      <c r="G3561" s="17">
        <v>3426.4500000000003</v>
      </c>
      <c r="H3561" s="27">
        <v>2738.4</v>
      </c>
      <c r="I3561">
        <f>YEAR(Table1[[#This Row],[Date]])</f>
        <v>2023</v>
      </c>
      <c r="J3561" t="str">
        <f>"Q" &amp; ROUNDUP(MONTH(Table1[[#This Row],[Date]])/3, 0) &amp; "'" &amp; RIGHT(YEAR(Table1[[#This Row],[Date]]), 2)</f>
        <v>Q2'23</v>
      </c>
      <c r="K3561" t="str">
        <f>VLOOKUP(Table1[[#This Row],[Store ID]],Table3[[Store ID]:[City]],4,FALSE)</f>
        <v>Portland</v>
      </c>
      <c r="L3561" t="str">
        <f>VLOOKUP(Table1[[#This Row],[Product Code]],Table4[[Product Code]:[Brand]],5,FALSE)</f>
        <v>ASUS</v>
      </c>
      <c r="M3561" t="str">
        <f>VLOOKUP(Table1[[#This Row],[Product Code]],Table4[[Product Code]:[Product Category]],3,FALSE)</f>
        <v>Laptops</v>
      </c>
      <c r="N3561" t="str">
        <f>_xlfn.XLOOKUP(Table1[[#This Row],[Product Code]],Table4[Product Code],Table4[Subcategory])</f>
        <v>Ultrabooks</v>
      </c>
    </row>
    <row r="3562" spans="2:14" x14ac:dyDescent="0.3">
      <c r="B3562" s="26" t="s">
        <v>26</v>
      </c>
      <c r="C3562" s="26" t="str">
        <f>IF(_xlfn.XLOOKUP(TRIM(Table1[[#This Row],[Store ID]]), 'Stores Details'!B3564:B3583, 'Stores Details'!G3564:G3583, "") = "Inactive", "Yes", "No")</f>
        <v>No</v>
      </c>
      <c r="D3562" s="14" t="s">
        <v>58</v>
      </c>
      <c r="E3562" s="51">
        <v>44977</v>
      </c>
      <c r="F3562" s="14">
        <v>25</v>
      </c>
      <c r="G3562" s="17">
        <v>21951.75</v>
      </c>
      <c r="H3562" s="27">
        <v>15124.25</v>
      </c>
      <c r="I3562">
        <f>YEAR(Table1[[#This Row],[Date]])</f>
        <v>2023</v>
      </c>
      <c r="J3562" t="str">
        <f>"Q" &amp; ROUNDUP(MONTH(Table1[[#This Row],[Date]])/3, 0) &amp; "'" &amp; RIGHT(YEAR(Table1[[#This Row],[Date]]), 2)</f>
        <v>Q1'23</v>
      </c>
      <c r="K3562" t="str">
        <f>VLOOKUP(Table1[[#This Row],[Store ID]],Table3[[Store ID]:[City]],4,FALSE)</f>
        <v>Philadelphia</v>
      </c>
      <c r="L3562" t="str">
        <f>VLOOKUP(Table1[[#This Row],[Product Code]],Table4[[Product Code]:[Brand]],5,FALSE)</f>
        <v>Sony</v>
      </c>
      <c r="M3562" t="str">
        <f>VLOOKUP(Table1[[#This Row],[Product Code]],Table4[[Product Code]:[Product Category]],3,FALSE)</f>
        <v>Accessories</v>
      </c>
      <c r="N3562" t="str">
        <f>_xlfn.XLOOKUP(Table1[[#This Row],[Product Code]],Table4[Product Code],Table4[Subcategory])</f>
        <v>Chargers</v>
      </c>
    </row>
    <row r="3563" spans="2:14" x14ac:dyDescent="0.3">
      <c r="B3563" s="26" t="s">
        <v>28</v>
      </c>
      <c r="C3563" s="26" t="str">
        <f>IF(_xlfn.XLOOKUP(TRIM(Table1[[#This Row],[Store ID]]), 'Stores Details'!B3565:B3584, 'Stores Details'!G3565:G3584, "") = "Inactive", "Yes", "No")</f>
        <v>No</v>
      </c>
      <c r="D3563" s="14" t="s">
        <v>40</v>
      </c>
      <c r="E3563" s="51">
        <v>45375</v>
      </c>
      <c r="F3563" s="14">
        <v>23</v>
      </c>
      <c r="G3563" s="17">
        <v>31137.17</v>
      </c>
      <c r="H3563" s="27">
        <v>22412.58</v>
      </c>
      <c r="I3563">
        <f>YEAR(Table1[[#This Row],[Date]])</f>
        <v>2024</v>
      </c>
      <c r="J3563" t="str">
        <f>"Q" &amp; ROUNDUP(MONTH(Table1[[#This Row],[Date]])/3, 0) &amp; "'" &amp; RIGHT(YEAR(Table1[[#This Row],[Date]]), 2)</f>
        <v>Q1'24</v>
      </c>
      <c r="K3563" t="str">
        <f>VLOOKUP(Table1[[#This Row],[Store ID]],Table3[[Store ID]:[City]],4,FALSE)</f>
        <v>Portland</v>
      </c>
      <c r="L3563" t="str">
        <f>VLOOKUP(Table1[[#This Row],[Product Code]],Table4[[Product Code]:[Brand]],5,FALSE)</f>
        <v>HP</v>
      </c>
      <c r="M3563" t="str">
        <f>VLOOKUP(Table1[[#This Row],[Product Code]],Table4[[Product Code]:[Product Category]],3,FALSE)</f>
        <v>Gaming Consoles</v>
      </c>
      <c r="N3563" t="str">
        <f>_xlfn.XLOOKUP(Table1[[#This Row],[Product Code]],Table4[Product Code],Table4[Subcategory])</f>
        <v>Game Consoles</v>
      </c>
    </row>
    <row r="3564" spans="2:14" x14ac:dyDescent="0.3">
      <c r="B3564" s="26" t="s">
        <v>28</v>
      </c>
      <c r="C3564" s="26" t="str">
        <f>IF(_xlfn.XLOOKUP(TRIM(Table1[[#This Row],[Store ID]]), 'Stores Details'!B3566:B3585, 'Stores Details'!G3566:G3585, "") = "Inactive", "Yes", "No")</f>
        <v>No</v>
      </c>
      <c r="D3564" s="14" t="s">
        <v>72</v>
      </c>
      <c r="E3564" s="51">
        <v>45627</v>
      </c>
      <c r="F3564" s="14">
        <v>39</v>
      </c>
      <c r="G3564" s="17">
        <v>20922.72</v>
      </c>
      <c r="H3564" s="27">
        <v>15250.169999999998</v>
      </c>
      <c r="I3564">
        <f>YEAR(Table1[[#This Row],[Date]])</f>
        <v>2024</v>
      </c>
      <c r="J3564" t="str">
        <f>"Q" &amp; ROUNDUP(MONTH(Table1[[#This Row],[Date]])/3, 0) &amp; "'" &amp; RIGHT(YEAR(Table1[[#This Row],[Date]]), 2)</f>
        <v>Q4'24</v>
      </c>
      <c r="K3564" t="str">
        <f>VLOOKUP(Table1[[#This Row],[Store ID]],Table3[[Store ID]:[City]],4,FALSE)</f>
        <v>Portland</v>
      </c>
      <c r="L3564" t="str">
        <f>VLOOKUP(Table1[[#This Row],[Product Code]],Table4[[Product Code]:[Brand]],5,FALSE)</f>
        <v>VoltEdge</v>
      </c>
      <c r="M3564" t="str">
        <f>VLOOKUP(Table1[[#This Row],[Product Code]],Table4[[Product Code]:[Product Category]],3,FALSE)</f>
        <v>Gaming Consoles</v>
      </c>
      <c r="N3564" t="str">
        <f>_xlfn.XLOOKUP(Table1[[#This Row],[Product Code]],Table4[Product Code],Table4[Subcategory])</f>
        <v>Game Consoles</v>
      </c>
    </row>
    <row r="3565" spans="2:14" x14ac:dyDescent="0.3">
      <c r="B3565" s="26" t="s">
        <v>20</v>
      </c>
      <c r="C3565" s="26" t="str">
        <f>IF(_xlfn.XLOOKUP(TRIM(Table1[[#This Row],[Store ID]]), 'Stores Details'!B3567:B3586, 'Stores Details'!G3567:G3586, "") = "Inactive", "Yes", "No")</f>
        <v>No</v>
      </c>
      <c r="D3565" s="14" t="s">
        <v>43</v>
      </c>
      <c r="E3565" s="51">
        <v>45637</v>
      </c>
      <c r="F3565" s="14">
        <v>29</v>
      </c>
      <c r="G3565" s="17">
        <v>38601.03</v>
      </c>
      <c r="H3565" s="27">
        <v>23710.98</v>
      </c>
      <c r="I3565">
        <f>YEAR(Table1[[#This Row],[Date]])</f>
        <v>2024</v>
      </c>
      <c r="J3565" t="str">
        <f>"Q" &amp; ROUNDUP(MONTH(Table1[[#This Row],[Date]])/3, 0) &amp; "'" &amp; RIGHT(YEAR(Table1[[#This Row],[Date]]), 2)</f>
        <v>Q4'24</v>
      </c>
      <c r="K3565" t="str">
        <f>VLOOKUP(Table1[[#This Row],[Store ID]],Table3[[Store ID]:[City]],4,FALSE)</f>
        <v>Denver</v>
      </c>
      <c r="L3565" t="str">
        <f>VLOOKUP(Table1[[#This Row],[Product Code]],Table4[[Product Code]:[Brand]],5,FALSE)</f>
        <v>Apple</v>
      </c>
      <c r="M3565" t="str">
        <f>VLOOKUP(Table1[[#This Row],[Product Code]],Table4[[Product Code]:[Product Category]],3,FALSE)</f>
        <v>Smart Gadgets</v>
      </c>
      <c r="N3565" t="str">
        <f>_xlfn.XLOOKUP(Table1[[#This Row],[Product Code]],Table4[Product Code],Table4[Subcategory])</f>
        <v>Smartwatches</v>
      </c>
    </row>
    <row r="3566" spans="2:14" x14ac:dyDescent="0.3">
      <c r="B3566" s="26" t="s">
        <v>19</v>
      </c>
      <c r="C3566" s="26" t="str">
        <f>IF(_xlfn.XLOOKUP(TRIM(Table1[[#This Row],[Store ID]]), 'Stores Details'!B3568:B3587, 'Stores Details'!G3568:G3587, "") = "Inactive", "Yes", "No")</f>
        <v>No</v>
      </c>
      <c r="D3566" s="14" t="s">
        <v>53</v>
      </c>
      <c r="E3566" s="51">
        <v>45271</v>
      </c>
      <c r="F3566" s="14">
        <v>36</v>
      </c>
      <c r="G3566" s="17">
        <v>2873.16</v>
      </c>
      <c r="H3566" s="27">
        <v>2304.7199999999998</v>
      </c>
      <c r="I3566">
        <f>YEAR(Table1[[#This Row],[Date]])</f>
        <v>2023</v>
      </c>
      <c r="J3566" t="str">
        <f>"Q" &amp; ROUNDUP(MONTH(Table1[[#This Row],[Date]])/3, 0) &amp; "'" &amp; RIGHT(YEAR(Table1[[#This Row],[Date]]), 2)</f>
        <v>Q4'23</v>
      </c>
      <c r="K3566" t="str">
        <f>VLOOKUP(Table1[[#This Row],[Store ID]],Table3[[Store ID]:[City]],4,FALSE)</f>
        <v>Honolulu</v>
      </c>
      <c r="L3566" t="str">
        <f>VLOOKUP(Table1[[#This Row],[Product Code]],Table4[[Product Code]:[Brand]],5,FALSE)</f>
        <v>HP</v>
      </c>
      <c r="M3566" t="str">
        <f>VLOOKUP(Table1[[#This Row],[Product Code]],Table4[[Product Code]:[Product Category]],3,FALSE)</f>
        <v>Laptops</v>
      </c>
      <c r="N3566" t="str">
        <f>_xlfn.XLOOKUP(Table1[[#This Row],[Product Code]],Table4[Product Code],Table4[Subcategory])</f>
        <v>Ultrabooks</v>
      </c>
    </row>
    <row r="3567" spans="2:14" x14ac:dyDescent="0.3">
      <c r="B3567" s="26" t="s">
        <v>19</v>
      </c>
      <c r="C3567" s="26" t="str">
        <f>IF(_xlfn.XLOOKUP(TRIM(Table1[[#This Row],[Store ID]]), 'Stores Details'!B3569:B3588, 'Stores Details'!G3569:G3588, "") = "Inactive", "Yes", "No")</f>
        <v>No</v>
      </c>
      <c r="D3567" s="14" t="s">
        <v>34</v>
      </c>
      <c r="E3567" s="51">
        <v>45465</v>
      </c>
      <c r="F3567" s="14">
        <v>20</v>
      </c>
      <c r="G3567" s="17">
        <v>6463</v>
      </c>
      <c r="H3567" s="27">
        <v>3997.2000000000003</v>
      </c>
      <c r="I3567">
        <f>YEAR(Table1[[#This Row],[Date]])</f>
        <v>2024</v>
      </c>
      <c r="J3567" t="str">
        <f>"Q" &amp; ROUNDUP(MONTH(Table1[[#This Row],[Date]])/3, 0) &amp; "'" &amp; RIGHT(YEAR(Table1[[#This Row],[Date]]), 2)</f>
        <v>Q2'24</v>
      </c>
      <c r="K3567" t="str">
        <f>VLOOKUP(Table1[[#This Row],[Store ID]],Table3[[Store ID]:[City]],4,FALSE)</f>
        <v>Honolulu</v>
      </c>
      <c r="L3567" t="str">
        <f>VLOOKUP(Table1[[#This Row],[Product Code]],Table4[[Product Code]:[Brand]],5,FALSE)</f>
        <v>Samsung</v>
      </c>
      <c r="M3567" t="str">
        <f>VLOOKUP(Table1[[#This Row],[Product Code]],Table4[[Product Code]:[Product Category]],3,FALSE)</f>
        <v>Gaming Consoles</v>
      </c>
      <c r="N3567" t="str">
        <f>_xlfn.XLOOKUP(Table1[[#This Row],[Product Code]],Table4[Product Code],Table4[Subcategory])</f>
        <v>Game Consoles</v>
      </c>
    </row>
    <row r="3568" spans="2:14" x14ac:dyDescent="0.3">
      <c r="B3568" s="26" t="s">
        <v>22</v>
      </c>
      <c r="C3568" s="26" t="str">
        <f>IF(_xlfn.XLOOKUP(TRIM(Table1[[#This Row],[Store ID]]), 'Stores Details'!B3570:B3589, 'Stores Details'!G3570:G3589, "") = "Inactive", "Yes", "No")</f>
        <v>No</v>
      </c>
      <c r="D3568" s="14" t="s">
        <v>70</v>
      </c>
      <c r="E3568" s="51">
        <v>45000</v>
      </c>
      <c r="F3568" s="14">
        <v>13</v>
      </c>
      <c r="G3568" s="17">
        <v>7063.68</v>
      </c>
      <c r="H3568" s="27">
        <v>5025.54</v>
      </c>
      <c r="I3568">
        <f>YEAR(Table1[[#This Row],[Date]])</f>
        <v>2023</v>
      </c>
      <c r="J3568" t="str">
        <f>"Q" &amp; ROUNDUP(MONTH(Table1[[#This Row],[Date]])/3, 0) &amp; "'" &amp; RIGHT(YEAR(Table1[[#This Row],[Date]]), 2)</f>
        <v>Q1'23</v>
      </c>
      <c r="K3568" t="str">
        <f>VLOOKUP(Table1[[#This Row],[Store ID]],Table3[[Store ID]:[City]],4,FALSE)</f>
        <v>Detroit</v>
      </c>
      <c r="L3568" t="str">
        <f>VLOOKUP(Table1[[#This Row],[Product Code]],Table4[[Product Code]:[Brand]],5,FALSE)</f>
        <v>VoltEdge</v>
      </c>
      <c r="M3568" t="str">
        <f>VLOOKUP(Table1[[#This Row],[Product Code]],Table4[[Product Code]:[Product Category]],3,FALSE)</f>
        <v>Headphones</v>
      </c>
      <c r="N3568" t="str">
        <f>_xlfn.XLOOKUP(Table1[[#This Row],[Product Code]],Table4[Product Code],Table4[Subcategory])</f>
        <v>Wireless Headphones</v>
      </c>
    </row>
    <row r="3569" spans="2:14" x14ac:dyDescent="0.3">
      <c r="B3569" s="26" t="s">
        <v>29</v>
      </c>
      <c r="C3569" s="26" t="str">
        <f>IF(_xlfn.XLOOKUP(TRIM(Table1[[#This Row],[Store ID]]), 'Stores Details'!B3571:B3590, 'Stores Details'!G3571:G3590, "") = "Inactive", "Yes", "No")</f>
        <v>No</v>
      </c>
      <c r="D3569" s="14" t="s">
        <v>42</v>
      </c>
      <c r="E3569" s="51">
        <v>45475</v>
      </c>
      <c r="F3569" s="14">
        <v>19</v>
      </c>
      <c r="G3569" s="17">
        <v>24236.589999999997</v>
      </c>
      <c r="H3569" s="27">
        <v>15112.41</v>
      </c>
      <c r="I3569">
        <f>YEAR(Table1[[#This Row],[Date]])</f>
        <v>2024</v>
      </c>
      <c r="J3569" t="str">
        <f>"Q" &amp; ROUNDUP(MONTH(Table1[[#This Row],[Date]])/3, 0) &amp; "'" &amp; RIGHT(YEAR(Table1[[#This Row],[Date]]), 2)</f>
        <v>Q3'24</v>
      </c>
      <c r="K3569" t="str">
        <f>VLOOKUP(Table1[[#This Row],[Store ID]],Table3[[Store ID]:[City]],4,FALSE)</f>
        <v>Kansas City</v>
      </c>
      <c r="L3569" t="str">
        <f>VLOOKUP(Table1[[#This Row],[Product Code]],Table4[[Product Code]:[Brand]],5,FALSE)</f>
        <v>Dell</v>
      </c>
      <c r="M3569" t="str">
        <f>VLOOKUP(Table1[[#This Row],[Product Code]],Table4[[Product Code]:[Product Category]],3,FALSE)</f>
        <v>Headphones</v>
      </c>
      <c r="N3569" t="str">
        <f>_xlfn.XLOOKUP(Table1[[#This Row],[Product Code]],Table4[Product Code],Table4[Subcategory])</f>
        <v>Wired Headphones</v>
      </c>
    </row>
    <row r="3570" spans="2:14" x14ac:dyDescent="0.3">
      <c r="B3570" s="26" t="s">
        <v>14</v>
      </c>
      <c r="C3570" s="26" t="str">
        <f>IF(_xlfn.XLOOKUP(TRIM(Table1[[#This Row],[Store ID]]), 'Stores Details'!B3572:B3591, 'Stores Details'!G3572:G3591, "") = "Inactive", "Yes", "No")</f>
        <v>No</v>
      </c>
      <c r="D3570" s="14" t="s">
        <v>33</v>
      </c>
      <c r="E3570" s="51">
        <v>45365</v>
      </c>
      <c r="F3570" s="14">
        <v>25</v>
      </c>
      <c r="G3570" s="17">
        <v>5915.25</v>
      </c>
      <c r="H3570" s="27">
        <v>4579.25</v>
      </c>
      <c r="I3570">
        <f>YEAR(Table1[[#This Row],[Date]])</f>
        <v>2024</v>
      </c>
      <c r="J3570" t="str">
        <f>"Q" &amp; ROUNDUP(MONTH(Table1[[#This Row],[Date]])/3, 0) &amp; "'" &amp; RIGHT(YEAR(Table1[[#This Row],[Date]]), 2)</f>
        <v>Q1'24</v>
      </c>
      <c r="K3570" t="str">
        <f>VLOOKUP(Table1[[#This Row],[Store ID]],Table3[[Store ID]:[City]],4,FALSE)</f>
        <v>Los Angeles</v>
      </c>
      <c r="L3570" t="str">
        <f>VLOOKUP(Table1[[#This Row],[Product Code]],Table4[[Product Code]:[Brand]],5,FALSE)</f>
        <v>VoltEdge</v>
      </c>
      <c r="M3570" t="str">
        <f>VLOOKUP(Table1[[#This Row],[Product Code]],Table4[[Product Code]:[Product Category]],3,FALSE)</f>
        <v>Headphones</v>
      </c>
      <c r="N3570" t="str">
        <f>_xlfn.XLOOKUP(Table1[[#This Row],[Product Code]],Table4[Product Code],Table4[Subcategory])</f>
        <v>Wired Headphones</v>
      </c>
    </row>
    <row r="3571" spans="2:14" x14ac:dyDescent="0.3">
      <c r="B3571" s="26" t="s">
        <v>26</v>
      </c>
      <c r="C3571" s="26" t="str">
        <f>IF(_xlfn.XLOOKUP(TRIM(Table1[[#This Row],[Store ID]]), 'Stores Details'!B3573:B3592, 'Stores Details'!G3573:G3592, "") = "Inactive", "Yes", "No")</f>
        <v>No</v>
      </c>
      <c r="D3571" s="14" t="s">
        <v>58</v>
      </c>
      <c r="E3571" s="51">
        <v>45230</v>
      </c>
      <c r="F3571" s="14">
        <v>26</v>
      </c>
      <c r="G3571" s="17">
        <v>22829.82</v>
      </c>
      <c r="H3571" s="27">
        <v>15729.220000000001</v>
      </c>
      <c r="I3571">
        <f>YEAR(Table1[[#This Row],[Date]])</f>
        <v>2023</v>
      </c>
      <c r="J3571" t="str">
        <f>"Q" &amp; ROUNDUP(MONTH(Table1[[#This Row],[Date]])/3, 0) &amp; "'" &amp; RIGHT(YEAR(Table1[[#This Row],[Date]]), 2)</f>
        <v>Q4'23</v>
      </c>
      <c r="K3571" t="str">
        <f>VLOOKUP(Table1[[#This Row],[Store ID]],Table3[[Store ID]:[City]],4,FALSE)</f>
        <v>Philadelphia</v>
      </c>
      <c r="L3571" t="str">
        <f>VLOOKUP(Table1[[#This Row],[Product Code]],Table4[[Product Code]:[Brand]],5,FALSE)</f>
        <v>Sony</v>
      </c>
      <c r="M3571" t="str">
        <f>VLOOKUP(Table1[[#This Row],[Product Code]],Table4[[Product Code]:[Product Category]],3,FALSE)</f>
        <v>Accessories</v>
      </c>
      <c r="N3571" t="str">
        <f>_xlfn.XLOOKUP(Table1[[#This Row],[Product Code]],Table4[Product Code],Table4[Subcategory])</f>
        <v>Chargers</v>
      </c>
    </row>
    <row r="3572" spans="2:14" x14ac:dyDescent="0.3">
      <c r="B3572" s="26" t="s">
        <v>30</v>
      </c>
      <c r="C3572" s="26" t="str">
        <f>IF(_xlfn.XLOOKUP(TRIM(Table1[[#This Row],[Store ID]]), 'Stores Details'!B3574:B3593, 'Stores Details'!G3574:G3593, "") = "Inactive", "Yes", "No")</f>
        <v>No</v>
      </c>
      <c r="D3572" s="14" t="s">
        <v>48</v>
      </c>
      <c r="E3572" s="51">
        <v>45495</v>
      </c>
      <c r="F3572" s="14">
        <v>9</v>
      </c>
      <c r="G3572" s="17">
        <v>7259.94</v>
      </c>
      <c r="H3572" s="27">
        <v>4329.3600000000006</v>
      </c>
      <c r="I3572">
        <f>YEAR(Table1[[#This Row],[Date]])</f>
        <v>2024</v>
      </c>
      <c r="J3572" t="str">
        <f>"Q" &amp; ROUNDUP(MONTH(Table1[[#This Row],[Date]])/3, 0) &amp; "'" &amp; RIGHT(YEAR(Table1[[#This Row],[Date]]), 2)</f>
        <v>Q3'24</v>
      </c>
      <c r="K3572" t="str">
        <f>VLOOKUP(Table1[[#This Row],[Store ID]],Table3[[Store ID]:[City]],4,FALSE)</f>
        <v>Nashville</v>
      </c>
      <c r="L3572" t="str">
        <f>VLOOKUP(Table1[[#This Row],[Product Code]],Table4[[Product Code]:[Brand]],5,FALSE)</f>
        <v>VoltEdge</v>
      </c>
      <c r="M3572" t="str">
        <f>VLOOKUP(Table1[[#This Row],[Product Code]],Table4[[Product Code]:[Product Category]],3,FALSE)</f>
        <v>Gaming Consoles</v>
      </c>
      <c r="N3572" t="str">
        <f>_xlfn.XLOOKUP(Table1[[#This Row],[Product Code]],Table4[Product Code],Table4[Subcategory])</f>
        <v>Game Consoles</v>
      </c>
    </row>
    <row r="3573" spans="2:14" x14ac:dyDescent="0.3">
      <c r="B3573" s="26" t="s">
        <v>30</v>
      </c>
      <c r="C3573" s="26" t="str">
        <f>IF(_xlfn.XLOOKUP(TRIM(Table1[[#This Row],[Store ID]]), 'Stores Details'!B3575:B3594, 'Stores Details'!G3575:G3594, "") = "Inactive", "Yes", "No")</f>
        <v>No</v>
      </c>
      <c r="D3573" s="14" t="s">
        <v>15</v>
      </c>
      <c r="E3573" s="51">
        <v>45299</v>
      </c>
      <c r="F3573" s="14">
        <v>17</v>
      </c>
      <c r="G3573" s="17">
        <v>9560.9699999999993</v>
      </c>
      <c r="H3573" s="27">
        <v>7300.31</v>
      </c>
      <c r="I3573">
        <f>YEAR(Table1[[#This Row],[Date]])</f>
        <v>2024</v>
      </c>
      <c r="J3573" t="str">
        <f>"Q" &amp; ROUNDUP(MONTH(Table1[[#This Row],[Date]])/3, 0) &amp; "'" &amp; RIGHT(YEAR(Table1[[#This Row],[Date]]), 2)</f>
        <v>Q1'24</v>
      </c>
      <c r="K3573" t="str">
        <f>VLOOKUP(Table1[[#This Row],[Store ID]],Table3[[Store ID]:[City]],4,FALSE)</f>
        <v>Nashville</v>
      </c>
      <c r="L3573" t="str">
        <f>VLOOKUP(Table1[[#This Row],[Product Code]],Table4[[Product Code]:[Brand]],5,FALSE)</f>
        <v>Bose</v>
      </c>
      <c r="M3573" t="str">
        <f>VLOOKUP(Table1[[#This Row],[Product Code]],Table4[[Product Code]:[Product Category]],3,FALSE)</f>
        <v>Accessories</v>
      </c>
      <c r="N3573" t="str">
        <f>_xlfn.XLOOKUP(Table1[[#This Row],[Product Code]],Table4[Product Code],Table4[Subcategory])</f>
        <v>Mice</v>
      </c>
    </row>
    <row r="3574" spans="2:14" x14ac:dyDescent="0.3">
      <c r="B3574" s="26" t="s">
        <v>14</v>
      </c>
      <c r="C3574" s="26" t="str">
        <f>IF(_xlfn.XLOOKUP(TRIM(Table1[[#This Row],[Store ID]]), 'Stores Details'!B3576:B3595, 'Stores Details'!G3576:G3595, "") = "Inactive", "Yes", "No")</f>
        <v>No</v>
      </c>
      <c r="D3574" s="14" t="s">
        <v>68</v>
      </c>
      <c r="E3574" s="51">
        <v>45189</v>
      </c>
      <c r="F3574" s="14">
        <v>21</v>
      </c>
      <c r="G3574" s="17">
        <v>21921.480000000003</v>
      </c>
      <c r="H3574" s="27">
        <v>13524.84</v>
      </c>
      <c r="I3574">
        <f>YEAR(Table1[[#This Row],[Date]])</f>
        <v>2023</v>
      </c>
      <c r="J3574" t="str">
        <f>"Q" &amp; ROUNDUP(MONTH(Table1[[#This Row],[Date]])/3, 0) &amp; "'" &amp; RIGHT(YEAR(Table1[[#This Row],[Date]]), 2)</f>
        <v>Q3'23</v>
      </c>
      <c r="K3574" t="str">
        <f>VLOOKUP(Table1[[#This Row],[Store ID]],Table3[[Store ID]:[City]],4,FALSE)</f>
        <v>Los Angeles</v>
      </c>
      <c r="L3574" t="str">
        <f>VLOOKUP(Table1[[#This Row],[Product Code]],Table4[[Product Code]:[Brand]],5,FALSE)</f>
        <v>Apple</v>
      </c>
      <c r="M3574" t="str">
        <f>VLOOKUP(Table1[[#This Row],[Product Code]],Table4[[Product Code]:[Product Category]],3,FALSE)</f>
        <v>Gaming Consoles</v>
      </c>
      <c r="N3574" t="str">
        <f>_xlfn.XLOOKUP(Table1[[#This Row],[Product Code]],Table4[Product Code],Table4[Subcategory])</f>
        <v>VR Headsets</v>
      </c>
    </row>
    <row r="3575" spans="2:14" x14ac:dyDescent="0.3">
      <c r="B3575" s="26" t="s">
        <v>24</v>
      </c>
      <c r="C3575" s="26" t="str">
        <f>IF(_xlfn.XLOOKUP(TRIM(Table1[[#This Row],[Store ID]]), 'Stores Details'!B3577:B3596, 'Stores Details'!G3577:G3596, "") = "Inactive", "Yes", "No")</f>
        <v>No</v>
      </c>
      <c r="D3575" s="14" t="s">
        <v>46</v>
      </c>
      <c r="E3575" s="51">
        <v>45599</v>
      </c>
      <c r="F3575" s="14">
        <v>30</v>
      </c>
      <c r="G3575" s="17">
        <v>26502</v>
      </c>
      <c r="H3575" s="27">
        <v>18134.7</v>
      </c>
      <c r="I3575">
        <f>YEAR(Table1[[#This Row],[Date]])</f>
        <v>2024</v>
      </c>
      <c r="J3575" t="str">
        <f>"Q" &amp; ROUNDUP(MONTH(Table1[[#This Row],[Date]])/3, 0) &amp; "'" &amp; RIGHT(YEAR(Table1[[#This Row],[Date]]), 2)</f>
        <v>Q4'24</v>
      </c>
      <c r="K3575" t="str">
        <f>VLOOKUP(Table1[[#This Row],[Store ID]],Table3[[Store ID]:[City]],4,FALSE)</f>
        <v>Atlanta</v>
      </c>
      <c r="L3575" t="str">
        <f>VLOOKUP(Table1[[#This Row],[Product Code]],Table4[[Product Code]:[Brand]],5,FALSE)</f>
        <v>Bose</v>
      </c>
      <c r="M3575" t="str">
        <f>VLOOKUP(Table1[[#This Row],[Product Code]],Table4[[Product Code]:[Product Category]],3,FALSE)</f>
        <v>Headphones</v>
      </c>
      <c r="N3575" t="str">
        <f>_xlfn.XLOOKUP(Table1[[#This Row],[Product Code]],Table4[Product Code],Table4[Subcategory])</f>
        <v>Wireless Headphones</v>
      </c>
    </row>
    <row r="3576" spans="2:14" x14ac:dyDescent="0.3">
      <c r="B3576" s="26" t="s">
        <v>23</v>
      </c>
      <c r="C3576" s="26" t="str">
        <f>IF(_xlfn.XLOOKUP(TRIM(Table1[[#This Row],[Store ID]]), 'Stores Details'!B3578:B3597, 'Stores Details'!G3578:G3597, "") = "Inactive", "Yes", "No")</f>
        <v>No</v>
      </c>
      <c r="D3576" s="14" t="s">
        <v>54</v>
      </c>
      <c r="E3576" s="51">
        <v>45142</v>
      </c>
      <c r="F3576" s="14">
        <v>7</v>
      </c>
      <c r="G3576" s="17">
        <v>9821.07</v>
      </c>
      <c r="H3576" s="27">
        <v>6233.8499999999995</v>
      </c>
      <c r="I3576">
        <f>YEAR(Table1[[#This Row],[Date]])</f>
        <v>2023</v>
      </c>
      <c r="J3576" t="str">
        <f>"Q" &amp; ROUNDUP(MONTH(Table1[[#This Row],[Date]])/3, 0) &amp; "'" &amp; RIGHT(YEAR(Table1[[#This Row],[Date]]), 2)</f>
        <v>Q3'23</v>
      </c>
      <c r="K3576" t="str">
        <f>VLOOKUP(Table1[[#This Row],[Store ID]],Table3[[Store ID]:[City]],4,FALSE)</f>
        <v>San Francisco</v>
      </c>
      <c r="L3576" t="str">
        <f>VLOOKUP(Table1[[#This Row],[Product Code]],Table4[[Product Code]:[Brand]],5,FALSE)</f>
        <v>Apple</v>
      </c>
      <c r="M3576" t="str">
        <f>VLOOKUP(Table1[[#This Row],[Product Code]],Table4[[Product Code]:[Product Category]],3,FALSE)</f>
        <v>Gaming Consoles</v>
      </c>
      <c r="N3576" t="str">
        <f>_xlfn.XLOOKUP(Table1[[#This Row],[Product Code]],Table4[Product Code],Table4[Subcategory])</f>
        <v>Game Consoles</v>
      </c>
    </row>
    <row r="3577" spans="2:14" x14ac:dyDescent="0.3">
      <c r="B3577" s="26" t="s">
        <v>24</v>
      </c>
      <c r="C3577" s="26" t="str">
        <f>IF(_xlfn.XLOOKUP(TRIM(Table1[[#This Row],[Store ID]]), 'Stores Details'!B3579:B3598, 'Stores Details'!G3579:G3598, "") = "Inactive", "Yes", "No")</f>
        <v>No</v>
      </c>
      <c r="D3577" s="14" t="s">
        <v>42</v>
      </c>
      <c r="E3577" s="51">
        <v>45301</v>
      </c>
      <c r="F3577" s="14">
        <v>21</v>
      </c>
      <c r="G3577" s="17">
        <v>26787.809999999998</v>
      </c>
      <c r="H3577" s="27">
        <v>16703.189999999999</v>
      </c>
      <c r="I3577">
        <f>YEAR(Table1[[#This Row],[Date]])</f>
        <v>2024</v>
      </c>
      <c r="J3577" t="str">
        <f>"Q" &amp; ROUNDUP(MONTH(Table1[[#This Row],[Date]])/3, 0) &amp; "'" &amp; RIGHT(YEAR(Table1[[#This Row],[Date]]), 2)</f>
        <v>Q1'24</v>
      </c>
      <c r="K3577" t="str">
        <f>VLOOKUP(Table1[[#This Row],[Store ID]],Table3[[Store ID]:[City]],4,FALSE)</f>
        <v>Atlanta</v>
      </c>
      <c r="L3577" t="str">
        <f>VLOOKUP(Table1[[#This Row],[Product Code]],Table4[[Product Code]:[Brand]],5,FALSE)</f>
        <v>Dell</v>
      </c>
      <c r="M3577" t="str">
        <f>VLOOKUP(Table1[[#This Row],[Product Code]],Table4[[Product Code]:[Product Category]],3,FALSE)</f>
        <v>Headphones</v>
      </c>
      <c r="N3577" t="str">
        <f>_xlfn.XLOOKUP(Table1[[#This Row],[Product Code]],Table4[Product Code],Table4[Subcategory])</f>
        <v>Wired Headphones</v>
      </c>
    </row>
    <row r="3578" spans="2:14" x14ac:dyDescent="0.3">
      <c r="B3578" s="26" t="s">
        <v>14</v>
      </c>
      <c r="C3578" s="26" t="str">
        <f>IF(_xlfn.XLOOKUP(TRIM(Table1[[#This Row],[Store ID]]), 'Stores Details'!B3580:B3599, 'Stores Details'!G3580:G3599, "") = "Inactive", "Yes", "No")</f>
        <v>No</v>
      </c>
      <c r="D3578" s="14" t="s">
        <v>79</v>
      </c>
      <c r="E3578" s="51">
        <v>44932</v>
      </c>
      <c r="F3578" s="14">
        <v>25</v>
      </c>
      <c r="G3578" s="17">
        <v>22205.25</v>
      </c>
      <c r="H3578" s="27">
        <v>18061.25</v>
      </c>
      <c r="I3578">
        <f>YEAR(Table1[[#This Row],[Date]])</f>
        <v>2023</v>
      </c>
      <c r="J3578" t="str">
        <f>"Q" &amp; ROUNDUP(MONTH(Table1[[#This Row],[Date]])/3, 0) &amp; "'" &amp; RIGHT(YEAR(Table1[[#This Row],[Date]]), 2)</f>
        <v>Q1'23</v>
      </c>
      <c r="K3578" t="str">
        <f>VLOOKUP(Table1[[#This Row],[Store ID]],Table3[[Store ID]:[City]],4,FALSE)</f>
        <v>Los Angeles</v>
      </c>
      <c r="L3578" t="str">
        <f>VLOOKUP(Table1[[#This Row],[Product Code]],Table4[[Product Code]:[Brand]],5,FALSE)</f>
        <v>Sony</v>
      </c>
      <c r="M3578" t="str">
        <f>VLOOKUP(Table1[[#This Row],[Product Code]],Table4[[Product Code]:[Product Category]],3,FALSE)</f>
        <v>Accessories</v>
      </c>
      <c r="N3578" t="str">
        <f>_xlfn.XLOOKUP(Table1[[#This Row],[Product Code]],Table4[Product Code],Table4[Subcategory])</f>
        <v>Keyboards</v>
      </c>
    </row>
    <row r="3579" spans="2:14" x14ac:dyDescent="0.3">
      <c r="B3579" s="26" t="s">
        <v>14</v>
      </c>
      <c r="C3579" s="26" t="str">
        <f>IF(_xlfn.XLOOKUP(TRIM(Table1[[#This Row],[Store ID]]), 'Stores Details'!B3581:B3600, 'Stores Details'!G3581:G3600, "") = "Inactive", "Yes", "No")</f>
        <v>No</v>
      </c>
      <c r="D3579" s="14" t="s">
        <v>70</v>
      </c>
      <c r="E3579" s="51">
        <v>45094</v>
      </c>
      <c r="F3579" s="14">
        <v>9</v>
      </c>
      <c r="G3579" s="17">
        <v>4890.24</v>
      </c>
      <c r="H3579" s="27">
        <v>3479.22</v>
      </c>
      <c r="I3579">
        <f>YEAR(Table1[[#This Row],[Date]])</f>
        <v>2023</v>
      </c>
      <c r="J3579" t="str">
        <f>"Q" &amp; ROUNDUP(MONTH(Table1[[#This Row],[Date]])/3, 0) &amp; "'" &amp; RIGHT(YEAR(Table1[[#This Row],[Date]]), 2)</f>
        <v>Q2'23</v>
      </c>
      <c r="K3579" t="str">
        <f>VLOOKUP(Table1[[#This Row],[Store ID]],Table3[[Store ID]:[City]],4,FALSE)</f>
        <v>Los Angeles</v>
      </c>
      <c r="L3579" t="str">
        <f>VLOOKUP(Table1[[#This Row],[Product Code]],Table4[[Product Code]:[Brand]],5,FALSE)</f>
        <v>VoltEdge</v>
      </c>
      <c r="M3579" t="str">
        <f>VLOOKUP(Table1[[#This Row],[Product Code]],Table4[[Product Code]:[Product Category]],3,FALSE)</f>
        <v>Headphones</v>
      </c>
      <c r="N3579" t="str">
        <f>_xlfn.XLOOKUP(Table1[[#This Row],[Product Code]],Table4[Product Code],Table4[Subcategory])</f>
        <v>Wireless Headphones</v>
      </c>
    </row>
    <row r="3580" spans="2:14" x14ac:dyDescent="0.3">
      <c r="B3580" s="26" t="s">
        <v>17</v>
      </c>
      <c r="C3580" s="26" t="str">
        <f>IF(_xlfn.XLOOKUP(TRIM(Table1[[#This Row],[Store ID]]), 'Stores Details'!B3582:B3601, 'Stores Details'!G3582:G3601, "") = "Inactive", "Yes", "No")</f>
        <v>No</v>
      </c>
      <c r="D3580" s="14" t="s">
        <v>59</v>
      </c>
      <c r="E3580" s="51">
        <v>44938</v>
      </c>
      <c r="F3580" s="14">
        <v>30</v>
      </c>
      <c r="G3580" s="17">
        <v>5862.9000000000005</v>
      </c>
      <c r="H3580" s="27">
        <v>4378.5</v>
      </c>
      <c r="I3580">
        <f>YEAR(Table1[[#This Row],[Date]])</f>
        <v>2023</v>
      </c>
      <c r="J3580" t="str">
        <f>"Q" &amp; ROUNDUP(MONTH(Table1[[#This Row],[Date]])/3, 0) &amp; "'" &amp; RIGHT(YEAR(Table1[[#This Row],[Date]]), 2)</f>
        <v>Q1'23</v>
      </c>
      <c r="K3580" t="str">
        <f>VLOOKUP(Table1[[#This Row],[Store ID]],Table3[[Store ID]:[City]],4,FALSE)</f>
        <v>Richmond</v>
      </c>
      <c r="L3580" t="str">
        <f>VLOOKUP(Table1[[#This Row],[Product Code]],Table4[[Product Code]:[Brand]],5,FALSE)</f>
        <v>ASUS</v>
      </c>
      <c r="M3580" t="str">
        <f>VLOOKUP(Table1[[#This Row],[Product Code]],Table4[[Product Code]:[Product Category]],3,FALSE)</f>
        <v>Headphones</v>
      </c>
      <c r="N3580" t="str">
        <f>_xlfn.XLOOKUP(Table1[[#This Row],[Product Code]],Table4[Product Code],Table4[Subcategory])</f>
        <v>Wireless Earbuds</v>
      </c>
    </row>
    <row r="3581" spans="2:14" x14ac:dyDescent="0.3">
      <c r="B3581" s="26" t="s">
        <v>28</v>
      </c>
      <c r="C3581" s="26" t="str">
        <f>IF(_xlfn.XLOOKUP(TRIM(Table1[[#This Row],[Store ID]]), 'Stores Details'!B3583:B3602, 'Stores Details'!G3583:G3602, "") = "Inactive", "Yes", "No")</f>
        <v>No</v>
      </c>
      <c r="D3581" s="14" t="s">
        <v>66</v>
      </c>
      <c r="E3581" s="51">
        <v>45019</v>
      </c>
      <c r="F3581" s="14">
        <v>20</v>
      </c>
      <c r="G3581" s="17">
        <v>7754.8</v>
      </c>
      <c r="H3581" s="27">
        <v>5188.4000000000005</v>
      </c>
      <c r="I3581">
        <f>YEAR(Table1[[#This Row],[Date]])</f>
        <v>2023</v>
      </c>
      <c r="J3581" t="str">
        <f>"Q" &amp; ROUNDUP(MONTH(Table1[[#This Row],[Date]])/3, 0) &amp; "'" &amp; RIGHT(YEAR(Table1[[#This Row],[Date]]), 2)</f>
        <v>Q2'23</v>
      </c>
      <c r="K3581" t="str">
        <f>VLOOKUP(Table1[[#This Row],[Store ID]],Table3[[Store ID]:[City]],4,FALSE)</f>
        <v>Portland</v>
      </c>
      <c r="L3581" t="str">
        <f>VLOOKUP(Table1[[#This Row],[Product Code]],Table4[[Product Code]:[Brand]],5,FALSE)</f>
        <v>HP</v>
      </c>
      <c r="M3581" t="str">
        <f>VLOOKUP(Table1[[#This Row],[Product Code]],Table4[[Product Code]:[Product Category]],3,FALSE)</f>
        <v>Accessories</v>
      </c>
      <c r="N3581" t="str">
        <f>_xlfn.XLOOKUP(Table1[[#This Row],[Product Code]],Table4[Product Code],Table4[Subcategory])</f>
        <v>Chargers</v>
      </c>
    </row>
    <row r="3582" spans="2:14" x14ac:dyDescent="0.3">
      <c r="B3582" s="26" t="s">
        <v>21</v>
      </c>
      <c r="C3582" s="26" t="str">
        <f>IF(_xlfn.XLOOKUP(TRIM(Table1[[#This Row],[Store ID]]), 'Stores Details'!B3584:B3603, 'Stores Details'!G3584:G3603, "") = "Inactive", "Yes", "No")</f>
        <v>No</v>
      </c>
      <c r="D3582" s="14" t="s">
        <v>74</v>
      </c>
      <c r="E3582" s="51">
        <v>45504</v>
      </c>
      <c r="F3582" s="14">
        <v>10</v>
      </c>
      <c r="G3582" s="17">
        <v>11311.099999999999</v>
      </c>
      <c r="H3582" s="27">
        <v>9389.5</v>
      </c>
      <c r="I3582">
        <f>YEAR(Table1[[#This Row],[Date]])</f>
        <v>2024</v>
      </c>
      <c r="J3582" t="str">
        <f>"Q" &amp; ROUNDUP(MONTH(Table1[[#This Row],[Date]])/3, 0) &amp; "'" &amp; RIGHT(YEAR(Table1[[#This Row],[Date]]), 2)</f>
        <v>Q3'24</v>
      </c>
      <c r="K3582" t="str">
        <f>VLOOKUP(Table1[[#This Row],[Store ID]],Table3[[Store ID]:[City]],4,FALSE)</f>
        <v>Raleigh</v>
      </c>
      <c r="L3582" t="str">
        <f>VLOOKUP(Table1[[#This Row],[Product Code]],Table4[[Product Code]:[Brand]],5,FALSE)</f>
        <v>VoltEdge</v>
      </c>
      <c r="M3582" t="str">
        <f>VLOOKUP(Table1[[#This Row],[Product Code]],Table4[[Product Code]:[Product Category]],3,FALSE)</f>
        <v>Gaming Consoles</v>
      </c>
      <c r="N3582" t="str">
        <f>_xlfn.XLOOKUP(Table1[[#This Row],[Product Code]],Table4[Product Code],Table4[Subcategory])</f>
        <v>Gaming Headsets</v>
      </c>
    </row>
    <row r="3583" spans="2:14" x14ac:dyDescent="0.3">
      <c r="B3583" s="26" t="s">
        <v>14</v>
      </c>
      <c r="C3583" s="26" t="str">
        <f>IF(_xlfn.XLOOKUP(TRIM(Table1[[#This Row],[Store ID]]), 'Stores Details'!B3585:B3604, 'Stores Details'!G3585:G3604, "") = "Inactive", "Yes", "No")</f>
        <v>No</v>
      </c>
      <c r="D3583" s="14" t="s">
        <v>42</v>
      </c>
      <c r="E3583" s="51">
        <v>45422</v>
      </c>
      <c r="F3583" s="14">
        <v>14</v>
      </c>
      <c r="G3583" s="17">
        <v>17858.539999999997</v>
      </c>
      <c r="H3583" s="27">
        <v>11135.46</v>
      </c>
      <c r="I3583">
        <f>YEAR(Table1[[#This Row],[Date]])</f>
        <v>2024</v>
      </c>
      <c r="J3583" t="str">
        <f>"Q" &amp; ROUNDUP(MONTH(Table1[[#This Row],[Date]])/3, 0) &amp; "'" &amp; RIGHT(YEAR(Table1[[#This Row],[Date]]), 2)</f>
        <v>Q2'24</v>
      </c>
      <c r="K3583" t="str">
        <f>VLOOKUP(Table1[[#This Row],[Store ID]],Table3[[Store ID]:[City]],4,FALSE)</f>
        <v>Los Angeles</v>
      </c>
      <c r="L3583" t="str">
        <f>VLOOKUP(Table1[[#This Row],[Product Code]],Table4[[Product Code]:[Brand]],5,FALSE)</f>
        <v>Dell</v>
      </c>
      <c r="M3583" t="str">
        <f>VLOOKUP(Table1[[#This Row],[Product Code]],Table4[[Product Code]:[Product Category]],3,FALSE)</f>
        <v>Headphones</v>
      </c>
      <c r="N3583" t="str">
        <f>_xlfn.XLOOKUP(Table1[[#This Row],[Product Code]],Table4[Product Code],Table4[Subcategory])</f>
        <v>Wired Headphones</v>
      </c>
    </row>
    <row r="3584" spans="2:14" x14ac:dyDescent="0.3">
      <c r="B3584" s="26" t="s">
        <v>30</v>
      </c>
      <c r="C3584" s="26" t="str">
        <f>IF(_xlfn.XLOOKUP(TRIM(Table1[[#This Row],[Store ID]]), 'Stores Details'!B3586:B3605, 'Stores Details'!G3586:G3605, "") = "Inactive", "Yes", "No")</f>
        <v>No</v>
      </c>
      <c r="D3584" s="14" t="s">
        <v>62</v>
      </c>
      <c r="E3584" s="51">
        <v>44934</v>
      </c>
      <c r="F3584" s="14">
        <v>18</v>
      </c>
      <c r="G3584" s="17">
        <v>11754</v>
      </c>
      <c r="H3584" s="27">
        <v>8804.6999999999989</v>
      </c>
      <c r="I3584">
        <f>YEAR(Table1[[#This Row],[Date]])</f>
        <v>2023</v>
      </c>
      <c r="J3584" t="str">
        <f>"Q" &amp; ROUNDUP(MONTH(Table1[[#This Row],[Date]])/3, 0) &amp; "'" &amp; RIGHT(YEAR(Table1[[#This Row],[Date]]), 2)</f>
        <v>Q1'23</v>
      </c>
      <c r="K3584" t="str">
        <f>VLOOKUP(Table1[[#This Row],[Store ID]],Table3[[Store ID]:[City]],4,FALSE)</f>
        <v>Nashville</v>
      </c>
      <c r="L3584" t="str">
        <f>VLOOKUP(Table1[[#This Row],[Product Code]],Table4[[Product Code]:[Brand]],5,FALSE)</f>
        <v>ASUS</v>
      </c>
      <c r="M3584" t="str">
        <f>VLOOKUP(Table1[[#This Row],[Product Code]],Table4[[Product Code]:[Product Category]],3,FALSE)</f>
        <v>Laptops</v>
      </c>
      <c r="N3584" t="str">
        <f>_xlfn.XLOOKUP(Table1[[#This Row],[Product Code]],Table4[Product Code],Table4[Subcategory])</f>
        <v>Gaming Laptops</v>
      </c>
    </row>
    <row r="3585" spans="2:14" x14ac:dyDescent="0.3">
      <c r="B3585" s="26" t="s">
        <v>30</v>
      </c>
      <c r="C3585" s="26" t="str">
        <f>IF(_xlfn.XLOOKUP(TRIM(Table1[[#This Row],[Store ID]]), 'Stores Details'!B3587:B3606, 'Stores Details'!G3587:G3606, "") = "Inactive", "Yes", "No")</f>
        <v>No</v>
      </c>
      <c r="D3585" s="14" t="s">
        <v>73</v>
      </c>
      <c r="E3585" s="51">
        <v>45226</v>
      </c>
      <c r="F3585" s="14">
        <v>40</v>
      </c>
      <c r="G3585" s="17">
        <v>34766.400000000001</v>
      </c>
      <c r="H3585" s="27">
        <v>26101.199999999997</v>
      </c>
      <c r="I3585">
        <f>YEAR(Table1[[#This Row],[Date]])</f>
        <v>2023</v>
      </c>
      <c r="J3585" t="str">
        <f>"Q" &amp; ROUNDUP(MONTH(Table1[[#This Row],[Date]])/3, 0) &amp; "'" &amp; RIGHT(YEAR(Table1[[#This Row],[Date]]), 2)</f>
        <v>Q4'23</v>
      </c>
      <c r="K3585" t="str">
        <f>VLOOKUP(Table1[[#This Row],[Store ID]],Table3[[Store ID]:[City]],4,FALSE)</f>
        <v>Nashville</v>
      </c>
      <c r="L3585" t="str">
        <f>VLOOKUP(Table1[[#This Row],[Product Code]],Table4[[Product Code]:[Brand]],5,FALSE)</f>
        <v>ASUS</v>
      </c>
      <c r="M3585" t="str">
        <f>VLOOKUP(Table1[[#This Row],[Product Code]],Table4[[Product Code]:[Product Category]],3,FALSE)</f>
        <v>Gaming Consoles</v>
      </c>
      <c r="N3585" t="str">
        <f>_xlfn.XLOOKUP(Table1[[#This Row],[Product Code]],Table4[Product Code],Table4[Subcategory])</f>
        <v>VR Headsets</v>
      </c>
    </row>
    <row r="3586" spans="2:14" x14ac:dyDescent="0.3">
      <c r="B3586" s="26" t="s">
        <v>19</v>
      </c>
      <c r="C3586" s="26" t="str">
        <f>IF(_xlfn.XLOOKUP(TRIM(Table1[[#This Row],[Store ID]]), 'Stores Details'!B3588:B3607, 'Stores Details'!G3588:G3607, "") = "Inactive", "Yes", "No")</f>
        <v>No</v>
      </c>
      <c r="D3586" s="14" t="s">
        <v>71</v>
      </c>
      <c r="E3586" s="51">
        <v>45223</v>
      </c>
      <c r="F3586" s="14">
        <v>40</v>
      </c>
      <c r="G3586" s="17">
        <v>10370.799999999999</v>
      </c>
      <c r="H3586" s="27">
        <v>6778.8</v>
      </c>
      <c r="I3586">
        <f>YEAR(Table1[[#This Row],[Date]])</f>
        <v>2023</v>
      </c>
      <c r="J3586" t="str">
        <f>"Q" &amp; ROUNDUP(MONTH(Table1[[#This Row],[Date]])/3, 0) &amp; "'" &amp; RIGHT(YEAR(Table1[[#This Row],[Date]]), 2)</f>
        <v>Q4'23</v>
      </c>
      <c r="K3586" t="str">
        <f>VLOOKUP(Table1[[#This Row],[Store ID]],Table3[[Store ID]:[City]],4,FALSE)</f>
        <v>Honolulu</v>
      </c>
      <c r="L3586" t="str">
        <f>VLOOKUP(Table1[[#This Row],[Product Code]],Table4[[Product Code]:[Brand]],5,FALSE)</f>
        <v>HP</v>
      </c>
      <c r="M3586" t="str">
        <f>VLOOKUP(Table1[[#This Row],[Product Code]],Table4[[Product Code]:[Product Category]],3,FALSE)</f>
        <v>Smart Gadgets</v>
      </c>
      <c r="N3586" t="str">
        <f>_xlfn.XLOOKUP(Table1[[#This Row],[Product Code]],Table4[Product Code],Table4[Subcategory])</f>
        <v>Smart Speakers</v>
      </c>
    </row>
    <row r="3587" spans="2:14" x14ac:dyDescent="0.3">
      <c r="B3587" s="26" t="s">
        <v>14</v>
      </c>
      <c r="C3587" s="26" t="str">
        <f>IF(_xlfn.XLOOKUP(TRIM(Table1[[#This Row],[Store ID]]), 'Stores Details'!B3589:B3608, 'Stores Details'!G3589:G3608, "") = "Inactive", "Yes", "No")</f>
        <v>No</v>
      </c>
      <c r="D3587" s="14" t="s">
        <v>63</v>
      </c>
      <c r="E3587" s="51">
        <v>45641</v>
      </c>
      <c r="F3587" s="14">
        <v>40</v>
      </c>
      <c r="G3587" s="17">
        <v>13275.2</v>
      </c>
      <c r="H3587" s="27">
        <v>7908.4000000000005</v>
      </c>
      <c r="I3587">
        <f>YEAR(Table1[[#This Row],[Date]])</f>
        <v>2024</v>
      </c>
      <c r="J3587" t="str">
        <f>"Q" &amp; ROUNDUP(MONTH(Table1[[#This Row],[Date]])/3, 0) &amp; "'" &amp; RIGHT(YEAR(Table1[[#This Row],[Date]]), 2)</f>
        <v>Q4'24</v>
      </c>
      <c r="K3587" t="str">
        <f>VLOOKUP(Table1[[#This Row],[Store ID]],Table3[[Store ID]:[City]],4,FALSE)</f>
        <v>Los Angeles</v>
      </c>
      <c r="L3587" t="str">
        <f>VLOOKUP(Table1[[#This Row],[Product Code]],Table4[[Product Code]:[Brand]],5,FALSE)</f>
        <v>Samsung</v>
      </c>
      <c r="M3587" t="str">
        <f>VLOOKUP(Table1[[#This Row],[Product Code]],Table4[[Product Code]:[Product Category]],3,FALSE)</f>
        <v>Laptops</v>
      </c>
      <c r="N3587" t="str">
        <f>_xlfn.XLOOKUP(Table1[[#This Row],[Product Code]],Table4[Product Code],Table4[Subcategory])</f>
        <v>Gaming Laptops</v>
      </c>
    </row>
    <row r="3588" spans="2:14" x14ac:dyDescent="0.3">
      <c r="B3588" s="26" t="s">
        <v>18</v>
      </c>
      <c r="C3588" s="26" t="str">
        <f>IF(_xlfn.XLOOKUP(TRIM(Table1[[#This Row],[Store ID]]), 'Stores Details'!B3590:B3609, 'Stores Details'!G3590:G3609, "") = "Inactive", "Yes", "No")</f>
        <v>No</v>
      </c>
      <c r="D3588" s="14" t="s">
        <v>79</v>
      </c>
      <c r="E3588" s="51">
        <v>45049</v>
      </c>
      <c r="F3588" s="14">
        <v>19</v>
      </c>
      <c r="G3588" s="17">
        <v>16875.990000000002</v>
      </c>
      <c r="H3588" s="27">
        <v>13726.550000000001</v>
      </c>
      <c r="I3588">
        <f>YEAR(Table1[[#This Row],[Date]])</f>
        <v>2023</v>
      </c>
      <c r="J3588" t="str">
        <f>"Q" &amp; ROUNDUP(MONTH(Table1[[#This Row],[Date]])/3, 0) &amp; "'" &amp; RIGHT(YEAR(Table1[[#This Row],[Date]]), 2)</f>
        <v>Q2'23</v>
      </c>
      <c r="K3588" t="str">
        <f>VLOOKUP(Table1[[#This Row],[Store ID]],Table3[[Store ID]:[City]],4,FALSE)</f>
        <v>Minneapolis</v>
      </c>
      <c r="L3588" t="str">
        <f>VLOOKUP(Table1[[#This Row],[Product Code]],Table4[[Product Code]:[Brand]],5,FALSE)</f>
        <v>Sony</v>
      </c>
      <c r="M3588" t="str">
        <f>VLOOKUP(Table1[[#This Row],[Product Code]],Table4[[Product Code]:[Product Category]],3,FALSE)</f>
        <v>Accessories</v>
      </c>
      <c r="N3588" t="str">
        <f>_xlfn.XLOOKUP(Table1[[#This Row],[Product Code]],Table4[Product Code],Table4[Subcategory])</f>
        <v>Keyboards</v>
      </c>
    </row>
    <row r="3589" spans="2:14" x14ac:dyDescent="0.3">
      <c r="B3589" s="26" t="s">
        <v>23</v>
      </c>
      <c r="C3589" s="26" t="str">
        <f>IF(_xlfn.XLOOKUP(TRIM(Table1[[#This Row],[Store ID]]), 'Stores Details'!B3591:B3610, 'Stores Details'!G3591:G3610, "") = "Inactive", "Yes", "No")</f>
        <v>No</v>
      </c>
      <c r="D3589" s="14" t="s">
        <v>61</v>
      </c>
      <c r="E3589" s="51">
        <v>45108</v>
      </c>
      <c r="F3589" s="14">
        <v>17</v>
      </c>
      <c r="G3589" s="17">
        <v>6025.14</v>
      </c>
      <c r="H3589" s="27">
        <v>4302.0200000000004</v>
      </c>
      <c r="I3589">
        <f>YEAR(Table1[[#This Row],[Date]])</f>
        <v>2023</v>
      </c>
      <c r="J3589" t="str">
        <f>"Q" &amp; ROUNDUP(MONTH(Table1[[#This Row],[Date]])/3, 0) &amp; "'" &amp; RIGHT(YEAR(Table1[[#This Row],[Date]]), 2)</f>
        <v>Q3'23</v>
      </c>
      <c r="K3589" t="str">
        <f>VLOOKUP(Table1[[#This Row],[Store ID]],Table3[[Store ID]:[City]],4,FALSE)</f>
        <v>San Francisco</v>
      </c>
      <c r="L3589" t="str">
        <f>VLOOKUP(Table1[[#This Row],[Product Code]],Table4[[Product Code]:[Brand]],5,FALSE)</f>
        <v>VoltEdge</v>
      </c>
      <c r="M3589" t="str">
        <f>VLOOKUP(Table1[[#This Row],[Product Code]],Table4[[Product Code]:[Product Category]],3,FALSE)</f>
        <v>Headphones</v>
      </c>
      <c r="N3589" t="str">
        <f>_xlfn.XLOOKUP(Table1[[#This Row],[Product Code]],Table4[Product Code],Table4[Subcategory])</f>
        <v>Wired Headphones</v>
      </c>
    </row>
    <row r="3590" spans="2:14" x14ac:dyDescent="0.3">
      <c r="B3590" s="26" t="s">
        <v>23</v>
      </c>
      <c r="C3590" s="26" t="str">
        <f>IF(_xlfn.XLOOKUP(TRIM(Table1[[#This Row],[Store ID]]), 'Stores Details'!B3592:B3611, 'Stores Details'!G3592:G3611, "") = "Inactive", "Yes", "No")</f>
        <v>No</v>
      </c>
      <c r="D3590" s="14" t="s">
        <v>45</v>
      </c>
      <c r="E3590" s="51">
        <v>45331</v>
      </c>
      <c r="F3590" s="14">
        <v>29</v>
      </c>
      <c r="G3590" s="17">
        <v>19483.650000000001</v>
      </c>
      <c r="H3590" s="27">
        <v>15387.11</v>
      </c>
      <c r="I3590">
        <f>YEAR(Table1[[#This Row],[Date]])</f>
        <v>2024</v>
      </c>
      <c r="J3590" t="str">
        <f>"Q" &amp; ROUNDUP(MONTH(Table1[[#This Row],[Date]])/3, 0) &amp; "'" &amp; RIGHT(YEAR(Table1[[#This Row],[Date]]), 2)</f>
        <v>Q1'24</v>
      </c>
      <c r="K3590" t="str">
        <f>VLOOKUP(Table1[[#This Row],[Store ID]],Table3[[Store ID]:[City]],4,FALSE)</f>
        <v>San Francisco</v>
      </c>
      <c r="L3590" t="str">
        <f>VLOOKUP(Table1[[#This Row],[Product Code]],Table4[[Product Code]:[Brand]],5,FALSE)</f>
        <v>VoltEdge</v>
      </c>
      <c r="M3590" t="str">
        <f>VLOOKUP(Table1[[#This Row],[Product Code]],Table4[[Product Code]:[Product Category]],3,FALSE)</f>
        <v>Accessories</v>
      </c>
      <c r="N3590" t="str">
        <f>_xlfn.XLOOKUP(Table1[[#This Row],[Product Code]],Table4[Product Code],Table4[Subcategory])</f>
        <v>Chargers</v>
      </c>
    </row>
    <row r="3591" spans="2:14" x14ac:dyDescent="0.3">
      <c r="B3591" s="26" t="s">
        <v>23</v>
      </c>
      <c r="C3591" s="26" t="str">
        <f>IF(_xlfn.XLOOKUP(TRIM(Table1[[#This Row],[Store ID]]), 'Stores Details'!B3593:B3612, 'Stores Details'!G3593:G3612, "") = "Inactive", "Yes", "No")</f>
        <v>No</v>
      </c>
      <c r="D3591" s="14" t="s">
        <v>55</v>
      </c>
      <c r="E3591" s="51">
        <v>45058</v>
      </c>
      <c r="F3591" s="14">
        <v>14</v>
      </c>
      <c r="G3591" s="17">
        <v>14751.66</v>
      </c>
      <c r="H3591" s="27">
        <v>9135.9800000000014</v>
      </c>
      <c r="I3591">
        <f>YEAR(Table1[[#This Row],[Date]])</f>
        <v>2023</v>
      </c>
      <c r="J3591" t="str">
        <f>"Q" &amp; ROUNDUP(MONTH(Table1[[#This Row],[Date]])/3, 0) &amp; "'" &amp; RIGHT(YEAR(Table1[[#This Row],[Date]]), 2)</f>
        <v>Q2'23</v>
      </c>
      <c r="K3591" t="str">
        <f>VLOOKUP(Table1[[#This Row],[Store ID]],Table3[[Store ID]:[City]],4,FALSE)</f>
        <v>San Francisco</v>
      </c>
      <c r="L3591" t="str">
        <f>VLOOKUP(Table1[[#This Row],[Product Code]],Table4[[Product Code]:[Brand]],5,FALSE)</f>
        <v>Sony</v>
      </c>
      <c r="M3591" t="str">
        <f>VLOOKUP(Table1[[#This Row],[Product Code]],Table4[[Product Code]:[Product Category]],3,FALSE)</f>
        <v>Smart Gadgets</v>
      </c>
      <c r="N3591" t="str">
        <f>_xlfn.XLOOKUP(Table1[[#This Row],[Product Code]],Table4[Product Code],Table4[Subcategory])</f>
        <v>Fitness Bands</v>
      </c>
    </row>
    <row r="3592" spans="2:14" x14ac:dyDescent="0.3">
      <c r="B3592" s="26" t="s">
        <v>26</v>
      </c>
      <c r="C3592" s="26" t="str">
        <f>IF(_xlfn.XLOOKUP(TRIM(Table1[[#This Row],[Store ID]]), 'Stores Details'!B3594:B3613, 'Stores Details'!G3594:G3613, "") = "Inactive", "Yes", "No")</f>
        <v>No</v>
      </c>
      <c r="D3592" s="14" t="s">
        <v>48</v>
      </c>
      <c r="E3592" s="51">
        <v>45527</v>
      </c>
      <c r="F3592" s="14">
        <v>15</v>
      </c>
      <c r="G3592" s="17">
        <v>12099.9</v>
      </c>
      <c r="H3592" s="27">
        <v>7215.6</v>
      </c>
      <c r="I3592">
        <f>YEAR(Table1[[#This Row],[Date]])</f>
        <v>2024</v>
      </c>
      <c r="J3592" t="str">
        <f>"Q" &amp; ROUNDUP(MONTH(Table1[[#This Row],[Date]])/3, 0) &amp; "'" &amp; RIGHT(YEAR(Table1[[#This Row],[Date]]), 2)</f>
        <v>Q3'24</v>
      </c>
      <c r="K3592" t="str">
        <f>VLOOKUP(Table1[[#This Row],[Store ID]],Table3[[Store ID]:[City]],4,FALSE)</f>
        <v>Philadelphia</v>
      </c>
      <c r="L3592" t="str">
        <f>VLOOKUP(Table1[[#This Row],[Product Code]],Table4[[Product Code]:[Brand]],5,FALSE)</f>
        <v>VoltEdge</v>
      </c>
      <c r="M3592" t="str">
        <f>VLOOKUP(Table1[[#This Row],[Product Code]],Table4[[Product Code]:[Product Category]],3,FALSE)</f>
        <v>Gaming Consoles</v>
      </c>
      <c r="N3592" t="str">
        <f>_xlfn.XLOOKUP(Table1[[#This Row],[Product Code]],Table4[Product Code],Table4[Subcategory])</f>
        <v>Game Consoles</v>
      </c>
    </row>
    <row r="3593" spans="2:14" x14ac:dyDescent="0.3">
      <c r="B3593" s="26" t="s">
        <v>19</v>
      </c>
      <c r="C3593" s="26" t="str">
        <f>IF(_xlfn.XLOOKUP(TRIM(Table1[[#This Row],[Store ID]]), 'Stores Details'!B3595:B3614, 'Stores Details'!G3595:G3614, "") = "Inactive", "Yes", "No")</f>
        <v>No</v>
      </c>
      <c r="D3593" s="14" t="s">
        <v>62</v>
      </c>
      <c r="E3593" s="51">
        <v>45117</v>
      </c>
      <c r="F3593" s="14">
        <v>22</v>
      </c>
      <c r="G3593" s="17">
        <v>14366</v>
      </c>
      <c r="H3593" s="27">
        <v>10761.3</v>
      </c>
      <c r="I3593">
        <f>YEAR(Table1[[#This Row],[Date]])</f>
        <v>2023</v>
      </c>
      <c r="J3593" t="str">
        <f>"Q" &amp; ROUNDUP(MONTH(Table1[[#This Row],[Date]])/3, 0) &amp; "'" &amp; RIGHT(YEAR(Table1[[#This Row],[Date]]), 2)</f>
        <v>Q3'23</v>
      </c>
      <c r="K3593" t="str">
        <f>VLOOKUP(Table1[[#This Row],[Store ID]],Table3[[Store ID]:[City]],4,FALSE)</f>
        <v>Honolulu</v>
      </c>
      <c r="L3593" t="str">
        <f>VLOOKUP(Table1[[#This Row],[Product Code]],Table4[[Product Code]:[Brand]],5,FALSE)</f>
        <v>ASUS</v>
      </c>
      <c r="M3593" t="str">
        <f>VLOOKUP(Table1[[#This Row],[Product Code]],Table4[[Product Code]:[Product Category]],3,FALSE)</f>
        <v>Laptops</v>
      </c>
      <c r="N3593" t="str">
        <f>_xlfn.XLOOKUP(Table1[[#This Row],[Product Code]],Table4[Product Code],Table4[Subcategory])</f>
        <v>Gaming Laptops</v>
      </c>
    </row>
    <row r="3594" spans="2:14" x14ac:dyDescent="0.3">
      <c r="B3594" s="26" t="s">
        <v>26</v>
      </c>
      <c r="C3594" s="26" t="str">
        <f>IF(_xlfn.XLOOKUP(TRIM(Table1[[#This Row],[Store ID]]), 'Stores Details'!B3596:B3615, 'Stores Details'!G3596:G3615, "") = "Inactive", "Yes", "No")</f>
        <v>No</v>
      </c>
      <c r="D3594" s="14" t="s">
        <v>61</v>
      </c>
      <c r="E3594" s="51">
        <v>45171</v>
      </c>
      <c r="F3594" s="14">
        <v>18</v>
      </c>
      <c r="G3594" s="17">
        <v>6379.56</v>
      </c>
      <c r="H3594" s="27">
        <v>4555.08</v>
      </c>
      <c r="I3594">
        <f>YEAR(Table1[[#This Row],[Date]])</f>
        <v>2023</v>
      </c>
      <c r="J3594" t="str">
        <f>"Q" &amp; ROUNDUP(MONTH(Table1[[#This Row],[Date]])/3, 0) &amp; "'" &amp; RIGHT(YEAR(Table1[[#This Row],[Date]]), 2)</f>
        <v>Q3'23</v>
      </c>
      <c r="K3594" t="str">
        <f>VLOOKUP(Table1[[#This Row],[Store ID]],Table3[[Store ID]:[City]],4,FALSE)</f>
        <v>Philadelphia</v>
      </c>
      <c r="L3594" t="str">
        <f>VLOOKUP(Table1[[#This Row],[Product Code]],Table4[[Product Code]:[Brand]],5,FALSE)</f>
        <v>VoltEdge</v>
      </c>
      <c r="M3594" t="str">
        <f>VLOOKUP(Table1[[#This Row],[Product Code]],Table4[[Product Code]:[Product Category]],3,FALSE)</f>
        <v>Headphones</v>
      </c>
      <c r="N3594" t="str">
        <f>_xlfn.XLOOKUP(Table1[[#This Row],[Product Code]],Table4[Product Code],Table4[Subcategory])</f>
        <v>Wired Headphones</v>
      </c>
    </row>
    <row r="3595" spans="2:14" x14ac:dyDescent="0.3">
      <c r="B3595" s="26" t="s">
        <v>14</v>
      </c>
      <c r="C3595" s="26" t="str">
        <f>IF(_xlfn.XLOOKUP(TRIM(Table1[[#This Row],[Store ID]]), 'Stores Details'!B3597:B3616, 'Stores Details'!G3597:G3616, "") = "Inactive", "Yes", "No")</f>
        <v>No</v>
      </c>
      <c r="D3595" s="14" t="s">
        <v>35</v>
      </c>
      <c r="E3595" s="51">
        <v>45580</v>
      </c>
      <c r="F3595" s="14">
        <v>1</v>
      </c>
      <c r="G3595" s="17">
        <v>399.16</v>
      </c>
      <c r="H3595" s="27">
        <v>301.64</v>
      </c>
      <c r="I3595">
        <f>YEAR(Table1[[#This Row],[Date]])</f>
        <v>2024</v>
      </c>
      <c r="J3595" t="str">
        <f>"Q" &amp; ROUNDUP(MONTH(Table1[[#This Row],[Date]])/3, 0) &amp; "'" &amp; RIGHT(YEAR(Table1[[#This Row],[Date]]), 2)</f>
        <v>Q4'24</v>
      </c>
      <c r="K3595" t="str">
        <f>VLOOKUP(Table1[[#This Row],[Store ID]],Table3[[Store ID]:[City]],4,FALSE)</f>
        <v>Los Angeles</v>
      </c>
      <c r="L3595" t="str">
        <f>VLOOKUP(Table1[[#This Row],[Product Code]],Table4[[Product Code]:[Brand]],5,FALSE)</f>
        <v>Dell</v>
      </c>
      <c r="M3595" t="str">
        <f>VLOOKUP(Table1[[#This Row],[Product Code]],Table4[[Product Code]:[Product Category]],3,FALSE)</f>
        <v>Smart Gadgets</v>
      </c>
      <c r="N3595" t="str">
        <f>_xlfn.XLOOKUP(Table1[[#This Row],[Product Code]],Table4[Product Code],Table4[Subcategory])</f>
        <v>Streaming Devices</v>
      </c>
    </row>
    <row r="3596" spans="2:14" x14ac:dyDescent="0.3">
      <c r="B3596" s="26" t="s">
        <v>14</v>
      </c>
      <c r="C3596" s="26" t="str">
        <f>IF(_xlfn.XLOOKUP(TRIM(Table1[[#This Row],[Store ID]]), 'Stores Details'!B3598:B3617, 'Stores Details'!G3598:G3617, "") = "Inactive", "Yes", "No")</f>
        <v>No</v>
      </c>
      <c r="D3596" s="14" t="s">
        <v>48</v>
      </c>
      <c r="E3596" s="51">
        <v>45592</v>
      </c>
      <c r="F3596" s="14">
        <v>22</v>
      </c>
      <c r="G3596" s="17">
        <v>17746.52</v>
      </c>
      <c r="H3596" s="27">
        <v>10582.880000000001</v>
      </c>
      <c r="I3596">
        <f>YEAR(Table1[[#This Row],[Date]])</f>
        <v>2024</v>
      </c>
      <c r="J3596" t="str">
        <f>"Q" &amp; ROUNDUP(MONTH(Table1[[#This Row],[Date]])/3, 0) &amp; "'" &amp; RIGHT(YEAR(Table1[[#This Row],[Date]]), 2)</f>
        <v>Q4'24</v>
      </c>
      <c r="K3596" t="str">
        <f>VLOOKUP(Table1[[#This Row],[Store ID]],Table3[[Store ID]:[City]],4,FALSE)</f>
        <v>Los Angeles</v>
      </c>
      <c r="L3596" t="str">
        <f>VLOOKUP(Table1[[#This Row],[Product Code]],Table4[[Product Code]:[Brand]],5,FALSE)</f>
        <v>VoltEdge</v>
      </c>
      <c r="M3596" t="str">
        <f>VLOOKUP(Table1[[#This Row],[Product Code]],Table4[[Product Code]:[Product Category]],3,FALSE)</f>
        <v>Gaming Consoles</v>
      </c>
      <c r="N3596" t="str">
        <f>_xlfn.XLOOKUP(Table1[[#This Row],[Product Code]],Table4[Product Code],Table4[Subcategory])</f>
        <v>Game Consoles</v>
      </c>
    </row>
    <row r="3597" spans="2:14" x14ac:dyDescent="0.3">
      <c r="B3597" s="26" t="s">
        <v>14</v>
      </c>
      <c r="C3597" s="26" t="str">
        <f>IF(_xlfn.XLOOKUP(TRIM(Table1[[#This Row],[Store ID]]), 'Stores Details'!B3599:B3618, 'Stores Details'!G3599:G3618, "") = "Inactive", "Yes", "No")</f>
        <v>No</v>
      </c>
      <c r="D3597" s="14" t="s">
        <v>69</v>
      </c>
      <c r="E3597" s="51">
        <v>44990</v>
      </c>
      <c r="F3597" s="14">
        <v>26</v>
      </c>
      <c r="G3597" s="17">
        <v>27688.959999999999</v>
      </c>
      <c r="H3597" s="27">
        <v>17853.419999999998</v>
      </c>
      <c r="I3597">
        <f>YEAR(Table1[[#This Row],[Date]])</f>
        <v>2023</v>
      </c>
      <c r="J3597" t="str">
        <f>"Q" &amp; ROUNDUP(MONTH(Table1[[#This Row],[Date]])/3, 0) &amp; "'" &amp; RIGHT(YEAR(Table1[[#This Row],[Date]]), 2)</f>
        <v>Q1'23</v>
      </c>
      <c r="K3597" t="str">
        <f>VLOOKUP(Table1[[#This Row],[Store ID]],Table3[[Store ID]:[City]],4,FALSE)</f>
        <v>Los Angeles</v>
      </c>
      <c r="L3597" t="str">
        <f>VLOOKUP(Table1[[#This Row],[Product Code]],Table4[[Product Code]:[Brand]],5,FALSE)</f>
        <v>VoltEdge</v>
      </c>
      <c r="M3597" t="str">
        <f>VLOOKUP(Table1[[#This Row],[Product Code]],Table4[[Product Code]:[Product Category]],3,FALSE)</f>
        <v>Gaming Consoles</v>
      </c>
      <c r="N3597" t="str">
        <f>_xlfn.XLOOKUP(Table1[[#This Row],[Product Code]],Table4[Product Code],Table4[Subcategory])</f>
        <v>VR Headsets</v>
      </c>
    </row>
    <row r="3598" spans="2:14" x14ac:dyDescent="0.3">
      <c r="B3598" s="26" t="s">
        <v>14</v>
      </c>
      <c r="C3598" s="26" t="str">
        <f>IF(_xlfn.XLOOKUP(TRIM(Table1[[#This Row],[Store ID]]), 'Stores Details'!B3600:B3619, 'Stores Details'!G3600:G3619, "") = "Inactive", "Yes", "No")</f>
        <v>No</v>
      </c>
      <c r="D3598" s="14" t="s">
        <v>66</v>
      </c>
      <c r="E3598" s="51">
        <v>45451</v>
      </c>
      <c r="F3598" s="14">
        <v>15</v>
      </c>
      <c r="G3598" s="17">
        <v>5816.1</v>
      </c>
      <c r="H3598" s="27">
        <v>3891.3</v>
      </c>
      <c r="I3598">
        <f>YEAR(Table1[[#This Row],[Date]])</f>
        <v>2024</v>
      </c>
      <c r="J3598" t="str">
        <f>"Q" &amp; ROUNDUP(MONTH(Table1[[#This Row],[Date]])/3, 0) &amp; "'" &amp; RIGHT(YEAR(Table1[[#This Row],[Date]]), 2)</f>
        <v>Q2'24</v>
      </c>
      <c r="K3598" t="str">
        <f>VLOOKUP(Table1[[#This Row],[Store ID]],Table3[[Store ID]:[City]],4,FALSE)</f>
        <v>Los Angeles</v>
      </c>
      <c r="L3598" t="str">
        <f>VLOOKUP(Table1[[#This Row],[Product Code]],Table4[[Product Code]:[Brand]],5,FALSE)</f>
        <v>HP</v>
      </c>
      <c r="M3598" t="str">
        <f>VLOOKUP(Table1[[#This Row],[Product Code]],Table4[[Product Code]:[Product Category]],3,FALSE)</f>
        <v>Accessories</v>
      </c>
      <c r="N3598" t="str">
        <f>_xlfn.XLOOKUP(Table1[[#This Row],[Product Code]],Table4[Product Code],Table4[Subcategory])</f>
        <v>Chargers</v>
      </c>
    </row>
    <row r="3599" spans="2:14" x14ac:dyDescent="0.3">
      <c r="B3599" s="26" t="s">
        <v>14</v>
      </c>
      <c r="C3599" s="26" t="str">
        <f>IF(_xlfn.XLOOKUP(TRIM(Table1[[#This Row],[Store ID]]), 'Stores Details'!B3601:B3620, 'Stores Details'!G3601:G3620, "") = "Inactive", "Yes", "No")</f>
        <v>No</v>
      </c>
      <c r="D3599" s="14" t="s">
        <v>54</v>
      </c>
      <c r="E3599" s="51">
        <v>45656</v>
      </c>
      <c r="F3599" s="14">
        <v>38</v>
      </c>
      <c r="G3599" s="17">
        <v>53314.38</v>
      </c>
      <c r="H3599" s="27">
        <v>33840.9</v>
      </c>
      <c r="I3599">
        <f>YEAR(Table1[[#This Row],[Date]])</f>
        <v>2024</v>
      </c>
      <c r="J3599" t="str">
        <f>"Q" &amp; ROUNDUP(MONTH(Table1[[#This Row],[Date]])/3, 0) &amp; "'" &amp; RIGHT(YEAR(Table1[[#This Row],[Date]]), 2)</f>
        <v>Q4'24</v>
      </c>
      <c r="K3599" t="str">
        <f>VLOOKUP(Table1[[#This Row],[Store ID]],Table3[[Store ID]:[City]],4,FALSE)</f>
        <v>Los Angeles</v>
      </c>
      <c r="L3599" t="str">
        <f>VLOOKUP(Table1[[#This Row],[Product Code]],Table4[[Product Code]:[Brand]],5,FALSE)</f>
        <v>Apple</v>
      </c>
      <c r="M3599" t="str">
        <f>VLOOKUP(Table1[[#This Row],[Product Code]],Table4[[Product Code]:[Product Category]],3,FALSE)</f>
        <v>Gaming Consoles</v>
      </c>
      <c r="N3599" t="str">
        <f>_xlfn.XLOOKUP(Table1[[#This Row],[Product Code]],Table4[Product Code],Table4[Subcategory])</f>
        <v>Game Consoles</v>
      </c>
    </row>
    <row r="3600" spans="2:14" x14ac:dyDescent="0.3">
      <c r="B3600" s="26" t="s">
        <v>26</v>
      </c>
      <c r="C3600" s="26" t="str">
        <f>IF(_xlfn.XLOOKUP(TRIM(Table1[[#This Row],[Store ID]]), 'Stores Details'!B3602:B3621, 'Stores Details'!G3602:G3621, "") = "Inactive", "Yes", "No")</f>
        <v>No</v>
      </c>
      <c r="D3600" s="14" t="s">
        <v>36</v>
      </c>
      <c r="E3600" s="51">
        <v>45587</v>
      </c>
      <c r="F3600" s="14">
        <v>26</v>
      </c>
      <c r="G3600" s="17">
        <v>18979.48</v>
      </c>
      <c r="H3600" s="27">
        <v>15313.74</v>
      </c>
      <c r="I3600">
        <f>YEAR(Table1[[#This Row],[Date]])</f>
        <v>2024</v>
      </c>
      <c r="J3600" t="str">
        <f>"Q" &amp; ROUNDUP(MONTH(Table1[[#This Row],[Date]])/3, 0) &amp; "'" &amp; RIGHT(YEAR(Table1[[#This Row],[Date]]), 2)</f>
        <v>Q4'24</v>
      </c>
      <c r="K3600" t="str">
        <f>VLOOKUP(Table1[[#This Row],[Store ID]],Table3[[Store ID]:[City]],4,FALSE)</f>
        <v>Philadelphia</v>
      </c>
      <c r="L3600" t="str">
        <f>VLOOKUP(Table1[[#This Row],[Product Code]],Table4[[Product Code]:[Brand]],5,FALSE)</f>
        <v>VoltEdge</v>
      </c>
      <c r="M3600" t="str">
        <f>VLOOKUP(Table1[[#This Row],[Product Code]],Table4[[Product Code]:[Product Category]],3,FALSE)</f>
        <v>Gaming Consoles</v>
      </c>
      <c r="N3600" t="str">
        <f>_xlfn.XLOOKUP(Table1[[#This Row],[Product Code]],Table4[Product Code],Table4[Subcategory])</f>
        <v>VR Headsets</v>
      </c>
    </row>
    <row r="3601" spans="2:14" x14ac:dyDescent="0.3">
      <c r="B3601" s="26" t="s">
        <v>22</v>
      </c>
      <c r="C3601" s="26" t="str">
        <f>IF(_xlfn.XLOOKUP(TRIM(Table1[[#This Row],[Store ID]]), 'Stores Details'!B3603:B3622, 'Stores Details'!G3603:G3622, "") = "Inactive", "Yes", "No")</f>
        <v>No</v>
      </c>
      <c r="D3601" s="14" t="s">
        <v>33</v>
      </c>
      <c r="E3601" s="51">
        <v>45330</v>
      </c>
      <c r="F3601" s="14">
        <v>20</v>
      </c>
      <c r="G3601" s="17">
        <v>4732.2000000000007</v>
      </c>
      <c r="H3601" s="27">
        <v>3663.3999999999996</v>
      </c>
      <c r="I3601">
        <f>YEAR(Table1[[#This Row],[Date]])</f>
        <v>2024</v>
      </c>
      <c r="J3601" t="str">
        <f>"Q" &amp; ROUNDUP(MONTH(Table1[[#This Row],[Date]])/3, 0) &amp; "'" &amp; RIGHT(YEAR(Table1[[#This Row],[Date]]), 2)</f>
        <v>Q1'24</v>
      </c>
      <c r="K3601" t="str">
        <f>VLOOKUP(Table1[[#This Row],[Store ID]],Table3[[Store ID]:[City]],4,FALSE)</f>
        <v>Detroit</v>
      </c>
      <c r="L3601" t="str">
        <f>VLOOKUP(Table1[[#This Row],[Product Code]],Table4[[Product Code]:[Brand]],5,FALSE)</f>
        <v>VoltEdge</v>
      </c>
      <c r="M3601" t="str">
        <f>VLOOKUP(Table1[[#This Row],[Product Code]],Table4[[Product Code]:[Product Category]],3,FALSE)</f>
        <v>Headphones</v>
      </c>
      <c r="N3601" t="str">
        <f>_xlfn.XLOOKUP(Table1[[#This Row],[Product Code]],Table4[Product Code],Table4[Subcategory])</f>
        <v>Wired Headphones</v>
      </c>
    </row>
    <row r="3602" spans="2:14" x14ac:dyDescent="0.3">
      <c r="B3602" s="26" t="s">
        <v>24</v>
      </c>
      <c r="C3602" s="26" t="str">
        <f>IF(_xlfn.XLOOKUP(TRIM(Table1[[#This Row],[Store ID]]), 'Stores Details'!B3604:B3623, 'Stores Details'!G3604:G3623, "") = "Inactive", "Yes", "No")</f>
        <v>No</v>
      </c>
      <c r="D3602" s="14" t="s">
        <v>69</v>
      </c>
      <c r="E3602" s="51">
        <v>45233</v>
      </c>
      <c r="F3602" s="14">
        <v>25</v>
      </c>
      <c r="G3602" s="17">
        <v>26624</v>
      </c>
      <c r="H3602" s="27">
        <v>17166.75</v>
      </c>
      <c r="I3602">
        <f>YEAR(Table1[[#This Row],[Date]])</f>
        <v>2023</v>
      </c>
      <c r="J3602" t="str">
        <f>"Q" &amp; ROUNDUP(MONTH(Table1[[#This Row],[Date]])/3, 0) &amp; "'" &amp; RIGHT(YEAR(Table1[[#This Row],[Date]]), 2)</f>
        <v>Q4'23</v>
      </c>
      <c r="K3602" t="str">
        <f>VLOOKUP(Table1[[#This Row],[Store ID]],Table3[[Store ID]:[City]],4,FALSE)</f>
        <v>Atlanta</v>
      </c>
      <c r="L3602" t="str">
        <f>VLOOKUP(Table1[[#This Row],[Product Code]],Table4[[Product Code]:[Brand]],5,FALSE)</f>
        <v>VoltEdge</v>
      </c>
      <c r="M3602" t="str">
        <f>VLOOKUP(Table1[[#This Row],[Product Code]],Table4[[Product Code]:[Product Category]],3,FALSE)</f>
        <v>Gaming Consoles</v>
      </c>
      <c r="N3602" t="str">
        <f>_xlfn.XLOOKUP(Table1[[#This Row],[Product Code]],Table4[Product Code],Table4[Subcategory])</f>
        <v>VR Headsets</v>
      </c>
    </row>
    <row r="3603" spans="2:14" x14ac:dyDescent="0.3">
      <c r="B3603" s="26" t="s">
        <v>14</v>
      </c>
      <c r="C3603" s="26" t="str">
        <f>IF(_xlfn.XLOOKUP(TRIM(Table1[[#This Row],[Store ID]]), 'Stores Details'!B3605:B3624, 'Stores Details'!G3605:G3624, "") = "Inactive", "Yes", "No")</f>
        <v>No</v>
      </c>
      <c r="D3603" s="14" t="s">
        <v>79</v>
      </c>
      <c r="E3603" s="51">
        <v>45202</v>
      </c>
      <c r="F3603" s="14">
        <v>24</v>
      </c>
      <c r="G3603" s="17">
        <v>21317.040000000001</v>
      </c>
      <c r="H3603" s="27">
        <v>17338.800000000003</v>
      </c>
      <c r="I3603">
        <f>YEAR(Table1[[#This Row],[Date]])</f>
        <v>2023</v>
      </c>
      <c r="J3603" t="str">
        <f>"Q" &amp; ROUNDUP(MONTH(Table1[[#This Row],[Date]])/3, 0) &amp; "'" &amp; RIGHT(YEAR(Table1[[#This Row],[Date]]), 2)</f>
        <v>Q4'23</v>
      </c>
      <c r="K3603" t="str">
        <f>VLOOKUP(Table1[[#This Row],[Store ID]],Table3[[Store ID]:[City]],4,FALSE)</f>
        <v>Los Angeles</v>
      </c>
      <c r="L3603" t="str">
        <f>VLOOKUP(Table1[[#This Row],[Product Code]],Table4[[Product Code]:[Brand]],5,FALSE)</f>
        <v>Sony</v>
      </c>
      <c r="M3603" t="str">
        <f>VLOOKUP(Table1[[#This Row],[Product Code]],Table4[[Product Code]:[Product Category]],3,FALSE)</f>
        <v>Accessories</v>
      </c>
      <c r="N3603" t="str">
        <f>_xlfn.XLOOKUP(Table1[[#This Row],[Product Code]],Table4[Product Code],Table4[Subcategory])</f>
        <v>Keyboards</v>
      </c>
    </row>
    <row r="3604" spans="2:14" x14ac:dyDescent="0.3">
      <c r="B3604" s="26" t="s">
        <v>24</v>
      </c>
      <c r="C3604" s="26" t="str">
        <f>IF(_xlfn.XLOOKUP(TRIM(Table1[[#This Row],[Store ID]]), 'Stores Details'!B3606:B3625, 'Stores Details'!G3606:G3625, "") = "Inactive", "Yes", "No")</f>
        <v>No</v>
      </c>
      <c r="D3604" s="14" t="s">
        <v>63</v>
      </c>
      <c r="E3604" s="51">
        <v>45073</v>
      </c>
      <c r="F3604" s="14">
        <v>7</v>
      </c>
      <c r="G3604" s="17">
        <v>2323.16</v>
      </c>
      <c r="H3604" s="27">
        <v>1383.97</v>
      </c>
      <c r="I3604">
        <f>YEAR(Table1[[#This Row],[Date]])</f>
        <v>2023</v>
      </c>
      <c r="J3604" t="str">
        <f>"Q" &amp; ROUNDUP(MONTH(Table1[[#This Row],[Date]])/3, 0) &amp; "'" &amp; RIGHT(YEAR(Table1[[#This Row],[Date]]), 2)</f>
        <v>Q2'23</v>
      </c>
      <c r="K3604" t="str">
        <f>VLOOKUP(Table1[[#This Row],[Store ID]],Table3[[Store ID]:[City]],4,FALSE)</f>
        <v>Atlanta</v>
      </c>
      <c r="L3604" t="str">
        <f>VLOOKUP(Table1[[#This Row],[Product Code]],Table4[[Product Code]:[Brand]],5,FALSE)</f>
        <v>Samsung</v>
      </c>
      <c r="M3604" t="str">
        <f>VLOOKUP(Table1[[#This Row],[Product Code]],Table4[[Product Code]:[Product Category]],3,FALSE)</f>
        <v>Laptops</v>
      </c>
      <c r="N3604" t="str">
        <f>_xlfn.XLOOKUP(Table1[[#This Row],[Product Code]],Table4[Product Code],Table4[Subcategory])</f>
        <v>Gaming Laptops</v>
      </c>
    </row>
    <row r="3605" spans="2:14" x14ac:dyDescent="0.3">
      <c r="B3605" s="26" t="s">
        <v>14</v>
      </c>
      <c r="C3605" s="26" t="str">
        <f>IF(_xlfn.XLOOKUP(TRIM(Table1[[#This Row],[Store ID]]), 'Stores Details'!B3607:B3626, 'Stores Details'!G3607:G3626, "") = "Inactive", "Yes", "No")</f>
        <v>No</v>
      </c>
      <c r="D3605" s="14" t="s">
        <v>57</v>
      </c>
      <c r="E3605" s="51">
        <v>44984</v>
      </c>
      <c r="F3605" s="14">
        <v>28</v>
      </c>
      <c r="G3605" s="17">
        <v>24737.72</v>
      </c>
      <c r="H3605" s="27">
        <v>17250.52</v>
      </c>
      <c r="I3605">
        <f>YEAR(Table1[[#This Row],[Date]])</f>
        <v>2023</v>
      </c>
      <c r="J3605" t="str">
        <f>"Q" &amp; ROUNDUP(MONTH(Table1[[#This Row],[Date]])/3, 0) &amp; "'" &amp; RIGHT(YEAR(Table1[[#This Row],[Date]]), 2)</f>
        <v>Q1'23</v>
      </c>
      <c r="K3605" t="str">
        <f>VLOOKUP(Table1[[#This Row],[Store ID]],Table3[[Store ID]:[City]],4,FALSE)</f>
        <v>Los Angeles</v>
      </c>
      <c r="L3605" t="str">
        <f>VLOOKUP(Table1[[#This Row],[Product Code]],Table4[[Product Code]:[Brand]],5,FALSE)</f>
        <v>Bose</v>
      </c>
      <c r="M3605" t="str">
        <f>VLOOKUP(Table1[[#This Row],[Product Code]],Table4[[Product Code]:[Product Category]],3,FALSE)</f>
        <v>Headphones</v>
      </c>
      <c r="N3605" t="str">
        <f>_xlfn.XLOOKUP(Table1[[#This Row],[Product Code]],Table4[Product Code],Table4[Subcategory])</f>
        <v>Noise-Canceling Over-Ear</v>
      </c>
    </row>
    <row r="3606" spans="2:14" x14ac:dyDescent="0.3">
      <c r="B3606" s="26" t="s">
        <v>14</v>
      </c>
      <c r="C3606" s="26" t="str">
        <f>IF(_xlfn.XLOOKUP(TRIM(Table1[[#This Row],[Store ID]]), 'Stores Details'!B3608:B3627, 'Stores Details'!G3608:G3627, "") = "Inactive", "Yes", "No")</f>
        <v>No</v>
      </c>
      <c r="D3606" s="14" t="s">
        <v>73</v>
      </c>
      <c r="E3606" s="51">
        <v>45021</v>
      </c>
      <c r="F3606" s="14">
        <v>23</v>
      </c>
      <c r="G3606" s="17">
        <v>19990.68</v>
      </c>
      <c r="H3606" s="27">
        <v>15008.189999999999</v>
      </c>
      <c r="I3606">
        <f>YEAR(Table1[[#This Row],[Date]])</f>
        <v>2023</v>
      </c>
      <c r="J3606" t="str">
        <f>"Q" &amp; ROUNDUP(MONTH(Table1[[#This Row],[Date]])/3, 0) &amp; "'" &amp; RIGHT(YEAR(Table1[[#This Row],[Date]]), 2)</f>
        <v>Q2'23</v>
      </c>
      <c r="K3606" t="str">
        <f>VLOOKUP(Table1[[#This Row],[Store ID]],Table3[[Store ID]:[City]],4,FALSE)</f>
        <v>Los Angeles</v>
      </c>
      <c r="L3606" t="str">
        <f>VLOOKUP(Table1[[#This Row],[Product Code]],Table4[[Product Code]:[Brand]],5,FALSE)</f>
        <v>ASUS</v>
      </c>
      <c r="M3606" t="str">
        <f>VLOOKUP(Table1[[#This Row],[Product Code]],Table4[[Product Code]:[Product Category]],3,FALSE)</f>
        <v>Gaming Consoles</v>
      </c>
      <c r="N3606" t="str">
        <f>_xlfn.XLOOKUP(Table1[[#This Row],[Product Code]],Table4[Product Code],Table4[Subcategory])</f>
        <v>VR Headsets</v>
      </c>
    </row>
    <row r="3607" spans="2:14" x14ac:dyDescent="0.3">
      <c r="B3607" s="26" t="s">
        <v>19</v>
      </c>
      <c r="C3607" s="26" t="str">
        <f>IF(_xlfn.XLOOKUP(TRIM(Table1[[#This Row],[Store ID]]), 'Stores Details'!B3609:B3628, 'Stores Details'!G3609:G3628, "") = "Inactive", "Yes", "No")</f>
        <v>No</v>
      </c>
      <c r="D3607" s="14" t="s">
        <v>46</v>
      </c>
      <c r="E3607" s="51">
        <v>45512</v>
      </c>
      <c r="F3607" s="14">
        <v>3</v>
      </c>
      <c r="G3607" s="17">
        <v>2650.2</v>
      </c>
      <c r="H3607" s="27">
        <v>1813.47</v>
      </c>
      <c r="I3607">
        <f>YEAR(Table1[[#This Row],[Date]])</f>
        <v>2024</v>
      </c>
      <c r="J3607" t="str">
        <f>"Q" &amp; ROUNDUP(MONTH(Table1[[#This Row],[Date]])/3, 0) &amp; "'" &amp; RIGHT(YEAR(Table1[[#This Row],[Date]]), 2)</f>
        <v>Q3'24</v>
      </c>
      <c r="K3607" t="str">
        <f>VLOOKUP(Table1[[#This Row],[Store ID]],Table3[[Store ID]:[City]],4,FALSE)</f>
        <v>Honolulu</v>
      </c>
      <c r="L3607" t="str">
        <f>VLOOKUP(Table1[[#This Row],[Product Code]],Table4[[Product Code]:[Brand]],5,FALSE)</f>
        <v>Bose</v>
      </c>
      <c r="M3607" t="str">
        <f>VLOOKUP(Table1[[#This Row],[Product Code]],Table4[[Product Code]:[Product Category]],3,FALSE)</f>
        <v>Headphones</v>
      </c>
      <c r="N3607" t="str">
        <f>_xlfn.XLOOKUP(Table1[[#This Row],[Product Code]],Table4[Product Code],Table4[Subcategory])</f>
        <v>Wireless Headphones</v>
      </c>
    </row>
    <row r="3608" spans="2:14" x14ac:dyDescent="0.3">
      <c r="B3608" s="26" t="s">
        <v>24</v>
      </c>
      <c r="C3608" s="26" t="str">
        <f>IF(_xlfn.XLOOKUP(TRIM(Table1[[#This Row],[Store ID]]), 'Stores Details'!B3610:B3629, 'Stores Details'!G3610:G3629, "") = "Inactive", "Yes", "No")</f>
        <v>No</v>
      </c>
      <c r="D3608" s="14" t="s">
        <v>33</v>
      </c>
      <c r="E3608" s="51">
        <v>45323</v>
      </c>
      <c r="F3608" s="14">
        <v>27</v>
      </c>
      <c r="G3608" s="17">
        <v>6388.47</v>
      </c>
      <c r="H3608" s="27">
        <v>4945.5899999999992</v>
      </c>
      <c r="I3608">
        <f>YEAR(Table1[[#This Row],[Date]])</f>
        <v>2024</v>
      </c>
      <c r="J3608" t="str">
        <f>"Q" &amp; ROUNDUP(MONTH(Table1[[#This Row],[Date]])/3, 0) &amp; "'" &amp; RIGHT(YEAR(Table1[[#This Row],[Date]]), 2)</f>
        <v>Q1'24</v>
      </c>
      <c r="K3608" t="str">
        <f>VLOOKUP(Table1[[#This Row],[Store ID]],Table3[[Store ID]:[City]],4,FALSE)</f>
        <v>Atlanta</v>
      </c>
      <c r="L3608" t="str">
        <f>VLOOKUP(Table1[[#This Row],[Product Code]],Table4[[Product Code]:[Brand]],5,FALSE)</f>
        <v>VoltEdge</v>
      </c>
      <c r="M3608" t="str">
        <f>VLOOKUP(Table1[[#This Row],[Product Code]],Table4[[Product Code]:[Product Category]],3,FALSE)</f>
        <v>Headphones</v>
      </c>
      <c r="N3608" t="str">
        <f>_xlfn.XLOOKUP(Table1[[#This Row],[Product Code]],Table4[Product Code],Table4[Subcategory])</f>
        <v>Wired Headphones</v>
      </c>
    </row>
    <row r="3609" spans="2:14" x14ac:dyDescent="0.3">
      <c r="B3609" s="26" t="s">
        <v>30</v>
      </c>
      <c r="C3609" s="26" t="str">
        <f>IF(_xlfn.XLOOKUP(TRIM(Table1[[#This Row],[Store ID]]), 'Stores Details'!B3611:B3630, 'Stores Details'!G3611:G3630, "") = "Inactive", "Yes", "No")</f>
        <v>No</v>
      </c>
      <c r="D3609" s="14" t="s">
        <v>53</v>
      </c>
      <c r="E3609" s="51">
        <v>45196</v>
      </c>
      <c r="F3609" s="14">
        <v>12</v>
      </c>
      <c r="G3609" s="17">
        <v>957.72</v>
      </c>
      <c r="H3609" s="27">
        <v>768.24</v>
      </c>
      <c r="I3609">
        <f>YEAR(Table1[[#This Row],[Date]])</f>
        <v>2023</v>
      </c>
      <c r="J3609" t="str">
        <f>"Q" &amp; ROUNDUP(MONTH(Table1[[#This Row],[Date]])/3, 0) &amp; "'" &amp; RIGHT(YEAR(Table1[[#This Row],[Date]]), 2)</f>
        <v>Q3'23</v>
      </c>
      <c r="K3609" t="str">
        <f>VLOOKUP(Table1[[#This Row],[Store ID]],Table3[[Store ID]:[City]],4,FALSE)</f>
        <v>Nashville</v>
      </c>
      <c r="L3609" t="str">
        <f>VLOOKUP(Table1[[#This Row],[Product Code]],Table4[[Product Code]:[Brand]],5,FALSE)</f>
        <v>HP</v>
      </c>
      <c r="M3609" t="str">
        <f>VLOOKUP(Table1[[#This Row],[Product Code]],Table4[[Product Code]:[Product Category]],3,FALSE)</f>
        <v>Laptops</v>
      </c>
      <c r="N3609" t="str">
        <f>_xlfn.XLOOKUP(Table1[[#This Row],[Product Code]],Table4[Product Code],Table4[Subcategory])</f>
        <v>Ultrabooks</v>
      </c>
    </row>
    <row r="3610" spans="2:14" x14ac:dyDescent="0.3">
      <c r="B3610" s="26" t="s">
        <v>16</v>
      </c>
      <c r="C3610" s="26" t="str">
        <f>IF(_xlfn.XLOOKUP(TRIM(Table1[[#This Row],[Store ID]]), 'Stores Details'!B3612:B3631, 'Stores Details'!G3612:G3631, "") = "Inactive", "Yes", "No")</f>
        <v>No</v>
      </c>
      <c r="D3610" s="14" t="s">
        <v>46</v>
      </c>
      <c r="E3610" s="51">
        <v>45555</v>
      </c>
      <c r="F3610" s="14">
        <v>13</v>
      </c>
      <c r="G3610" s="17">
        <v>11484.199999999999</v>
      </c>
      <c r="H3610" s="27">
        <v>7858.37</v>
      </c>
      <c r="I3610">
        <f>YEAR(Table1[[#This Row],[Date]])</f>
        <v>2024</v>
      </c>
      <c r="J3610" t="str">
        <f>"Q" &amp; ROUNDUP(MONTH(Table1[[#This Row],[Date]])/3, 0) &amp; "'" &amp; RIGHT(YEAR(Table1[[#This Row],[Date]]), 2)</f>
        <v>Q3'24</v>
      </c>
      <c r="K3610" t="str">
        <f>VLOOKUP(Table1[[#This Row],[Store ID]],Table3[[Store ID]:[City]],4,FALSE)</f>
        <v>Chicago</v>
      </c>
      <c r="L3610" t="str">
        <f>VLOOKUP(Table1[[#This Row],[Product Code]],Table4[[Product Code]:[Brand]],5,FALSE)</f>
        <v>Bose</v>
      </c>
      <c r="M3610" t="str">
        <f>VLOOKUP(Table1[[#This Row],[Product Code]],Table4[[Product Code]:[Product Category]],3,FALSE)</f>
        <v>Headphones</v>
      </c>
      <c r="N3610" t="str">
        <f>_xlfn.XLOOKUP(Table1[[#This Row],[Product Code]],Table4[Product Code],Table4[Subcategory])</f>
        <v>Wireless Headphones</v>
      </c>
    </row>
    <row r="3611" spans="2:14" x14ac:dyDescent="0.3">
      <c r="B3611" s="26" t="s">
        <v>24</v>
      </c>
      <c r="C3611" s="26" t="str">
        <f>IF(_xlfn.XLOOKUP(TRIM(Table1[[#This Row],[Store ID]]), 'Stores Details'!B3613:B3632, 'Stores Details'!G3613:G3632, "") = "Inactive", "Yes", "No")</f>
        <v>No</v>
      </c>
      <c r="D3611" s="14" t="s">
        <v>33</v>
      </c>
      <c r="E3611" s="51">
        <v>45632</v>
      </c>
      <c r="F3611" s="14">
        <v>38</v>
      </c>
      <c r="G3611" s="17">
        <v>8991.18</v>
      </c>
      <c r="H3611" s="27">
        <v>6960.4599999999991</v>
      </c>
      <c r="I3611">
        <f>YEAR(Table1[[#This Row],[Date]])</f>
        <v>2024</v>
      </c>
      <c r="J3611" t="str">
        <f>"Q" &amp; ROUNDUP(MONTH(Table1[[#This Row],[Date]])/3, 0) &amp; "'" &amp; RIGHT(YEAR(Table1[[#This Row],[Date]]), 2)</f>
        <v>Q4'24</v>
      </c>
      <c r="K3611" t="str">
        <f>VLOOKUP(Table1[[#This Row],[Store ID]],Table3[[Store ID]:[City]],4,FALSE)</f>
        <v>Atlanta</v>
      </c>
      <c r="L3611" t="str">
        <f>VLOOKUP(Table1[[#This Row],[Product Code]],Table4[[Product Code]:[Brand]],5,FALSE)</f>
        <v>VoltEdge</v>
      </c>
      <c r="M3611" t="str">
        <f>VLOOKUP(Table1[[#This Row],[Product Code]],Table4[[Product Code]:[Product Category]],3,FALSE)</f>
        <v>Headphones</v>
      </c>
      <c r="N3611" t="str">
        <f>_xlfn.XLOOKUP(Table1[[#This Row],[Product Code]],Table4[Product Code],Table4[Subcategory])</f>
        <v>Wired Headphones</v>
      </c>
    </row>
    <row r="3612" spans="2:14" x14ac:dyDescent="0.3">
      <c r="B3612" s="26" t="s">
        <v>14</v>
      </c>
      <c r="C3612" s="26" t="str">
        <f>IF(_xlfn.XLOOKUP(TRIM(Table1[[#This Row],[Store ID]]), 'Stores Details'!B3614:B3633, 'Stores Details'!G3614:G3633, "") = "Inactive", "Yes", "No")</f>
        <v>No</v>
      </c>
      <c r="D3612" s="14" t="s">
        <v>47</v>
      </c>
      <c r="E3612" s="51">
        <v>45418</v>
      </c>
      <c r="F3612" s="14">
        <v>14</v>
      </c>
      <c r="G3612" s="17">
        <v>18637.22</v>
      </c>
      <c r="H3612" s="27">
        <v>11629.94</v>
      </c>
      <c r="I3612">
        <f>YEAR(Table1[[#This Row],[Date]])</f>
        <v>2024</v>
      </c>
      <c r="J3612" t="str">
        <f>"Q" &amp; ROUNDUP(MONTH(Table1[[#This Row],[Date]])/3, 0) &amp; "'" &amp; RIGHT(YEAR(Table1[[#This Row],[Date]]), 2)</f>
        <v>Q2'24</v>
      </c>
      <c r="K3612" t="str">
        <f>VLOOKUP(Table1[[#This Row],[Store ID]],Table3[[Store ID]:[City]],4,FALSE)</f>
        <v>Los Angeles</v>
      </c>
      <c r="L3612" t="str">
        <f>VLOOKUP(Table1[[#This Row],[Product Code]],Table4[[Product Code]:[Brand]],5,FALSE)</f>
        <v>Sony</v>
      </c>
      <c r="M3612" t="str">
        <f>VLOOKUP(Table1[[#This Row],[Product Code]],Table4[[Product Code]:[Product Category]],3,FALSE)</f>
        <v>Accessories</v>
      </c>
      <c r="N3612" t="str">
        <f>_xlfn.XLOOKUP(Table1[[#This Row],[Product Code]],Table4[Product Code],Table4[Subcategory])</f>
        <v>Keyboards</v>
      </c>
    </row>
    <row r="3613" spans="2:14" x14ac:dyDescent="0.3">
      <c r="B3613" s="26" t="s">
        <v>23</v>
      </c>
      <c r="C3613" s="26" t="str">
        <f>IF(_xlfn.XLOOKUP(TRIM(Table1[[#This Row],[Store ID]]), 'Stores Details'!B3615:B3634, 'Stores Details'!G3615:G3634, "") = "Inactive", "Yes", "No")</f>
        <v>No</v>
      </c>
      <c r="D3613" s="14" t="s">
        <v>76</v>
      </c>
      <c r="E3613" s="51">
        <v>45129</v>
      </c>
      <c r="F3613" s="14">
        <v>6</v>
      </c>
      <c r="G3613" s="17">
        <v>1370.58</v>
      </c>
      <c r="H3613" s="27">
        <v>1095.3600000000001</v>
      </c>
      <c r="I3613">
        <f>YEAR(Table1[[#This Row],[Date]])</f>
        <v>2023</v>
      </c>
      <c r="J3613" t="str">
        <f>"Q" &amp; ROUNDUP(MONTH(Table1[[#This Row],[Date]])/3, 0) &amp; "'" &amp; RIGHT(YEAR(Table1[[#This Row],[Date]]), 2)</f>
        <v>Q3'23</v>
      </c>
      <c r="K3613" t="str">
        <f>VLOOKUP(Table1[[#This Row],[Store ID]],Table3[[Store ID]:[City]],4,FALSE)</f>
        <v>San Francisco</v>
      </c>
      <c r="L3613" t="str">
        <f>VLOOKUP(Table1[[#This Row],[Product Code]],Table4[[Product Code]:[Brand]],5,FALSE)</f>
        <v>ASUS</v>
      </c>
      <c r="M3613" t="str">
        <f>VLOOKUP(Table1[[#This Row],[Product Code]],Table4[[Product Code]:[Product Category]],3,FALSE)</f>
        <v>Laptops</v>
      </c>
      <c r="N3613" t="str">
        <f>_xlfn.XLOOKUP(Table1[[#This Row],[Product Code]],Table4[Product Code],Table4[Subcategory])</f>
        <v>Ultrabooks</v>
      </c>
    </row>
    <row r="3614" spans="2:14" x14ac:dyDescent="0.3">
      <c r="B3614" s="26" t="s">
        <v>20</v>
      </c>
      <c r="C3614" s="26" t="str">
        <f>IF(_xlfn.XLOOKUP(TRIM(Table1[[#This Row],[Store ID]]), 'Stores Details'!B3616:B3635, 'Stores Details'!G3616:G3635, "") = "Inactive", "Yes", "No")</f>
        <v>No</v>
      </c>
      <c r="D3614" s="14" t="s">
        <v>52</v>
      </c>
      <c r="E3614" s="51">
        <v>45073</v>
      </c>
      <c r="F3614" s="14">
        <v>4</v>
      </c>
      <c r="G3614" s="17">
        <v>1078.48</v>
      </c>
      <c r="H3614" s="27">
        <v>655.56</v>
      </c>
      <c r="I3614">
        <f>YEAR(Table1[[#This Row],[Date]])</f>
        <v>2023</v>
      </c>
      <c r="J3614" t="str">
        <f>"Q" &amp; ROUNDUP(MONTH(Table1[[#This Row],[Date]])/3, 0) &amp; "'" &amp; RIGHT(YEAR(Table1[[#This Row],[Date]]), 2)</f>
        <v>Q2'23</v>
      </c>
      <c r="K3614" t="str">
        <f>VLOOKUP(Table1[[#This Row],[Store ID]],Table3[[Store ID]:[City]],4,FALSE)</f>
        <v>Denver</v>
      </c>
      <c r="L3614" t="str">
        <f>VLOOKUP(Table1[[#This Row],[Product Code]],Table4[[Product Code]:[Brand]],5,FALSE)</f>
        <v>ASUS</v>
      </c>
      <c r="M3614" t="str">
        <f>VLOOKUP(Table1[[#This Row],[Product Code]],Table4[[Product Code]:[Product Category]],3,FALSE)</f>
        <v>Accessories</v>
      </c>
      <c r="N3614" t="str">
        <f>_xlfn.XLOOKUP(Table1[[#This Row],[Product Code]],Table4[Product Code],Table4[Subcategory])</f>
        <v>Chargers</v>
      </c>
    </row>
    <row r="3615" spans="2:14" x14ac:dyDescent="0.3">
      <c r="B3615" s="26" t="s">
        <v>14</v>
      </c>
      <c r="C3615" s="26" t="str">
        <f>IF(_xlfn.XLOOKUP(TRIM(Table1[[#This Row],[Store ID]]), 'Stores Details'!B3617:B3636, 'Stores Details'!G3617:G3636, "") = "Inactive", "Yes", "No")</f>
        <v>No</v>
      </c>
      <c r="D3615" s="14" t="s">
        <v>45</v>
      </c>
      <c r="E3615" s="51">
        <v>45577</v>
      </c>
      <c r="F3615" s="14">
        <v>27</v>
      </c>
      <c r="G3615" s="17">
        <v>18139.95</v>
      </c>
      <c r="H3615" s="27">
        <v>14325.93</v>
      </c>
      <c r="I3615">
        <f>YEAR(Table1[[#This Row],[Date]])</f>
        <v>2024</v>
      </c>
      <c r="J3615" t="str">
        <f>"Q" &amp; ROUNDUP(MONTH(Table1[[#This Row],[Date]])/3, 0) &amp; "'" &amp; RIGHT(YEAR(Table1[[#This Row],[Date]]), 2)</f>
        <v>Q4'24</v>
      </c>
      <c r="K3615" t="str">
        <f>VLOOKUP(Table1[[#This Row],[Store ID]],Table3[[Store ID]:[City]],4,FALSE)</f>
        <v>Los Angeles</v>
      </c>
      <c r="L3615" t="str">
        <f>VLOOKUP(Table1[[#This Row],[Product Code]],Table4[[Product Code]:[Brand]],5,FALSE)</f>
        <v>VoltEdge</v>
      </c>
      <c r="M3615" t="str">
        <f>VLOOKUP(Table1[[#This Row],[Product Code]],Table4[[Product Code]:[Product Category]],3,FALSE)</f>
        <v>Accessories</v>
      </c>
      <c r="N3615" t="str">
        <f>_xlfn.XLOOKUP(Table1[[#This Row],[Product Code]],Table4[Product Code],Table4[Subcategory])</f>
        <v>Chargers</v>
      </c>
    </row>
    <row r="3616" spans="2:14" x14ac:dyDescent="0.3">
      <c r="B3616" s="26" t="s">
        <v>14</v>
      </c>
      <c r="C3616" s="26" t="str">
        <f>IF(_xlfn.XLOOKUP(TRIM(Table1[[#This Row],[Store ID]]), 'Stores Details'!B3618:B3637, 'Stores Details'!G3618:G3637, "") = "Inactive", "Yes", "No")</f>
        <v>No</v>
      </c>
      <c r="D3616" s="14" t="s">
        <v>79</v>
      </c>
      <c r="E3616" s="51">
        <v>44969</v>
      </c>
      <c r="F3616" s="14">
        <v>22</v>
      </c>
      <c r="G3616" s="17">
        <v>19540.620000000003</v>
      </c>
      <c r="H3616" s="27">
        <v>15893.900000000001</v>
      </c>
      <c r="I3616">
        <f>YEAR(Table1[[#This Row],[Date]])</f>
        <v>2023</v>
      </c>
      <c r="J3616" t="str">
        <f>"Q" &amp; ROUNDUP(MONTH(Table1[[#This Row],[Date]])/3, 0) &amp; "'" &amp; RIGHT(YEAR(Table1[[#This Row],[Date]]), 2)</f>
        <v>Q1'23</v>
      </c>
      <c r="K3616" t="str">
        <f>VLOOKUP(Table1[[#This Row],[Store ID]],Table3[[Store ID]:[City]],4,FALSE)</f>
        <v>Los Angeles</v>
      </c>
      <c r="L3616" t="str">
        <f>VLOOKUP(Table1[[#This Row],[Product Code]],Table4[[Product Code]:[Brand]],5,FALSE)</f>
        <v>Sony</v>
      </c>
      <c r="M3616" t="str">
        <f>VLOOKUP(Table1[[#This Row],[Product Code]],Table4[[Product Code]:[Product Category]],3,FALSE)</f>
        <v>Accessories</v>
      </c>
      <c r="N3616" t="str">
        <f>_xlfn.XLOOKUP(Table1[[#This Row],[Product Code]],Table4[Product Code],Table4[Subcategory])</f>
        <v>Keyboards</v>
      </c>
    </row>
    <row r="3617" spans="2:14" x14ac:dyDescent="0.3">
      <c r="B3617" s="26" t="s">
        <v>21</v>
      </c>
      <c r="C3617" s="26" t="str">
        <f>IF(_xlfn.XLOOKUP(TRIM(Table1[[#This Row],[Store ID]]), 'Stores Details'!B3619:B3638, 'Stores Details'!G3619:G3638, "") = "Inactive", "Yes", "No")</f>
        <v>No</v>
      </c>
      <c r="D3617" s="14" t="s">
        <v>78</v>
      </c>
      <c r="E3617" s="51">
        <v>45496</v>
      </c>
      <c r="F3617" s="14">
        <v>16</v>
      </c>
      <c r="G3617" s="17">
        <v>2146.4</v>
      </c>
      <c r="H3617" s="27">
        <v>1773.12</v>
      </c>
      <c r="I3617">
        <f>YEAR(Table1[[#This Row],[Date]])</f>
        <v>2024</v>
      </c>
      <c r="J3617" t="str">
        <f>"Q" &amp; ROUNDUP(MONTH(Table1[[#This Row],[Date]])/3, 0) &amp; "'" &amp; RIGHT(YEAR(Table1[[#This Row],[Date]]), 2)</f>
        <v>Q3'24</v>
      </c>
      <c r="K3617" t="str">
        <f>VLOOKUP(Table1[[#This Row],[Store ID]],Table3[[Store ID]:[City]],4,FALSE)</f>
        <v>Raleigh</v>
      </c>
      <c r="L3617" t="str">
        <f>VLOOKUP(Table1[[#This Row],[Product Code]],Table4[[Product Code]:[Brand]],5,FALSE)</f>
        <v>VoltEdge</v>
      </c>
      <c r="M3617" t="str">
        <f>VLOOKUP(Table1[[#This Row],[Product Code]],Table4[[Product Code]:[Product Category]],3,FALSE)</f>
        <v>Accessories</v>
      </c>
      <c r="N3617" t="str">
        <f>_xlfn.XLOOKUP(Table1[[#This Row],[Product Code]],Table4[Product Code],Table4[Subcategory])</f>
        <v>Laptop Sleeves</v>
      </c>
    </row>
    <row r="3618" spans="2:14" x14ac:dyDescent="0.3">
      <c r="B3618" s="26" t="s">
        <v>26</v>
      </c>
      <c r="C3618" s="26" t="str">
        <f>IF(_xlfn.XLOOKUP(TRIM(Table1[[#This Row],[Store ID]]), 'Stores Details'!B3620:B3639, 'Stores Details'!G3620:G3639, "") = "Inactive", "Yes", "No")</f>
        <v>No</v>
      </c>
      <c r="D3618" s="14" t="s">
        <v>76</v>
      </c>
      <c r="E3618" s="51">
        <v>45217</v>
      </c>
      <c r="F3618" s="14">
        <v>24</v>
      </c>
      <c r="G3618" s="17">
        <v>5482.32</v>
      </c>
      <c r="H3618" s="27">
        <v>4381.4400000000005</v>
      </c>
      <c r="I3618">
        <f>YEAR(Table1[[#This Row],[Date]])</f>
        <v>2023</v>
      </c>
      <c r="J3618" t="str">
        <f>"Q" &amp; ROUNDUP(MONTH(Table1[[#This Row],[Date]])/3, 0) &amp; "'" &amp; RIGHT(YEAR(Table1[[#This Row],[Date]]), 2)</f>
        <v>Q4'23</v>
      </c>
      <c r="K3618" t="str">
        <f>VLOOKUP(Table1[[#This Row],[Store ID]],Table3[[Store ID]:[City]],4,FALSE)</f>
        <v>Philadelphia</v>
      </c>
      <c r="L3618" t="str">
        <f>VLOOKUP(Table1[[#This Row],[Product Code]],Table4[[Product Code]:[Brand]],5,FALSE)</f>
        <v>ASUS</v>
      </c>
      <c r="M3618" t="str">
        <f>VLOOKUP(Table1[[#This Row],[Product Code]],Table4[[Product Code]:[Product Category]],3,FALSE)</f>
        <v>Laptops</v>
      </c>
      <c r="N3618" t="str">
        <f>_xlfn.XLOOKUP(Table1[[#This Row],[Product Code]],Table4[Product Code],Table4[Subcategory])</f>
        <v>Ultrabooks</v>
      </c>
    </row>
    <row r="3619" spans="2:14" x14ac:dyDescent="0.3">
      <c r="B3619" s="26" t="s">
        <v>23</v>
      </c>
      <c r="C3619" s="26" t="str">
        <f>IF(_xlfn.XLOOKUP(TRIM(Table1[[#This Row],[Store ID]]), 'Stores Details'!B3621:B3640, 'Stores Details'!G3621:G3640, "") = "Inactive", "Yes", "No")</f>
        <v>No</v>
      </c>
      <c r="D3619" s="14" t="s">
        <v>60</v>
      </c>
      <c r="E3619" s="51">
        <v>45520</v>
      </c>
      <c r="F3619" s="14">
        <v>11</v>
      </c>
      <c r="G3619" s="17">
        <v>2374.79</v>
      </c>
      <c r="H3619" s="27">
        <v>1718.97</v>
      </c>
      <c r="I3619">
        <f>YEAR(Table1[[#This Row],[Date]])</f>
        <v>2024</v>
      </c>
      <c r="J3619" t="str">
        <f>"Q" &amp; ROUNDUP(MONTH(Table1[[#This Row],[Date]])/3, 0) &amp; "'" &amp; RIGHT(YEAR(Table1[[#This Row],[Date]]), 2)</f>
        <v>Q3'24</v>
      </c>
      <c r="K3619" t="str">
        <f>VLOOKUP(Table1[[#This Row],[Store ID]],Table3[[Store ID]:[City]],4,FALSE)</f>
        <v>San Francisco</v>
      </c>
      <c r="L3619" t="str">
        <f>VLOOKUP(Table1[[#This Row],[Product Code]],Table4[[Product Code]:[Brand]],5,FALSE)</f>
        <v>Dell</v>
      </c>
      <c r="M3619" t="str">
        <f>VLOOKUP(Table1[[#This Row],[Product Code]],Table4[[Product Code]:[Product Category]],3,FALSE)</f>
        <v>Accessories</v>
      </c>
      <c r="N3619" t="str">
        <f>_xlfn.XLOOKUP(Table1[[#This Row],[Product Code]],Table4[Product Code],Table4[Subcategory])</f>
        <v>Chargers</v>
      </c>
    </row>
    <row r="3620" spans="2:14" x14ac:dyDescent="0.3">
      <c r="B3620" s="26" t="s">
        <v>18</v>
      </c>
      <c r="C3620" s="26" t="str">
        <f>IF(_xlfn.XLOOKUP(TRIM(Table1[[#This Row],[Store ID]]), 'Stores Details'!B3622:B3641, 'Stores Details'!G3622:G3641, "") = "Inactive", "Yes", "No")</f>
        <v>No</v>
      </c>
      <c r="D3620" s="14" t="s">
        <v>37</v>
      </c>
      <c r="E3620" s="51">
        <v>45336</v>
      </c>
      <c r="F3620" s="14">
        <v>22</v>
      </c>
      <c r="G3620" s="17">
        <v>32372.120000000003</v>
      </c>
      <c r="H3620" s="27">
        <v>21904.3</v>
      </c>
      <c r="I3620">
        <f>YEAR(Table1[[#This Row],[Date]])</f>
        <v>2024</v>
      </c>
      <c r="J3620" t="str">
        <f>"Q" &amp; ROUNDUP(MONTH(Table1[[#This Row],[Date]])/3, 0) &amp; "'" &amp; RIGHT(YEAR(Table1[[#This Row],[Date]]), 2)</f>
        <v>Q1'24</v>
      </c>
      <c r="K3620" t="str">
        <f>VLOOKUP(Table1[[#This Row],[Store ID]],Table3[[Store ID]:[City]],4,FALSE)</f>
        <v>Minneapolis</v>
      </c>
      <c r="L3620" t="str">
        <f>VLOOKUP(Table1[[#This Row],[Product Code]],Table4[[Product Code]:[Brand]],5,FALSE)</f>
        <v>VoltEdge</v>
      </c>
      <c r="M3620" t="str">
        <f>VLOOKUP(Table1[[#This Row],[Product Code]],Table4[[Product Code]:[Product Category]],3,FALSE)</f>
        <v>Smart Gadgets</v>
      </c>
      <c r="N3620" t="str">
        <f>_xlfn.XLOOKUP(Table1[[#This Row],[Product Code]],Table4[Product Code],Table4[Subcategory])</f>
        <v>Fitness Bands</v>
      </c>
    </row>
    <row r="3621" spans="2:14" x14ac:dyDescent="0.3">
      <c r="B3621" s="26" t="s">
        <v>28</v>
      </c>
      <c r="C3621" s="26" t="str">
        <f>IF(_xlfn.XLOOKUP(TRIM(Table1[[#This Row],[Store ID]]), 'Stores Details'!B3623:B3642, 'Stores Details'!G3623:G3642, "") = "Inactive", "Yes", "No")</f>
        <v>No</v>
      </c>
      <c r="D3621" s="14" t="s">
        <v>67</v>
      </c>
      <c r="E3621" s="51">
        <v>45531</v>
      </c>
      <c r="F3621" s="14">
        <v>13</v>
      </c>
      <c r="G3621" s="17">
        <v>13695.24</v>
      </c>
      <c r="H3621" s="27">
        <v>8141.38</v>
      </c>
      <c r="I3621">
        <f>YEAR(Table1[[#This Row],[Date]])</f>
        <v>2024</v>
      </c>
      <c r="J3621" t="str">
        <f>"Q" &amp; ROUNDUP(MONTH(Table1[[#This Row],[Date]])/3, 0) &amp; "'" &amp; RIGHT(YEAR(Table1[[#This Row],[Date]]), 2)</f>
        <v>Q3'24</v>
      </c>
      <c r="K3621" t="str">
        <f>VLOOKUP(Table1[[#This Row],[Store ID]],Table3[[Store ID]:[City]],4,FALSE)</f>
        <v>Portland</v>
      </c>
      <c r="L3621" t="str">
        <f>VLOOKUP(Table1[[#This Row],[Product Code]],Table4[[Product Code]:[Brand]],5,FALSE)</f>
        <v>VoltEdge</v>
      </c>
      <c r="M3621" t="str">
        <f>VLOOKUP(Table1[[#This Row],[Product Code]],Table4[[Product Code]:[Product Category]],3,FALSE)</f>
        <v>Accessories</v>
      </c>
      <c r="N3621" t="str">
        <f>_xlfn.XLOOKUP(Table1[[#This Row],[Product Code]],Table4[Product Code],Table4[Subcategory])</f>
        <v>Keyboards</v>
      </c>
    </row>
    <row r="3622" spans="2:14" x14ac:dyDescent="0.3">
      <c r="B3622" s="26" t="s">
        <v>23</v>
      </c>
      <c r="C3622" s="26" t="str">
        <f>IF(_xlfn.XLOOKUP(TRIM(Table1[[#This Row],[Store ID]]), 'Stores Details'!B3624:B3643, 'Stores Details'!G3624:G3643, "") = "Inactive", "Yes", "No")</f>
        <v>No</v>
      </c>
      <c r="D3622" s="14" t="s">
        <v>39</v>
      </c>
      <c r="E3622" s="51">
        <v>45325</v>
      </c>
      <c r="F3622" s="14">
        <v>22</v>
      </c>
      <c r="G3622" s="17">
        <v>9320.74</v>
      </c>
      <c r="H3622" s="27">
        <v>6074.2000000000007</v>
      </c>
      <c r="I3622">
        <f>YEAR(Table1[[#This Row],[Date]])</f>
        <v>2024</v>
      </c>
      <c r="J3622" t="str">
        <f>"Q" &amp; ROUNDUP(MONTH(Table1[[#This Row],[Date]])/3, 0) &amp; "'" &amp; RIGHT(YEAR(Table1[[#This Row],[Date]]), 2)</f>
        <v>Q1'24</v>
      </c>
      <c r="K3622" t="str">
        <f>VLOOKUP(Table1[[#This Row],[Store ID]],Table3[[Store ID]:[City]],4,FALSE)</f>
        <v>San Francisco</v>
      </c>
      <c r="L3622" t="str">
        <f>VLOOKUP(Table1[[#This Row],[Product Code]],Table4[[Product Code]:[Brand]],5,FALSE)</f>
        <v>Apple</v>
      </c>
      <c r="M3622" t="str">
        <f>VLOOKUP(Table1[[#This Row],[Product Code]],Table4[[Product Code]:[Product Category]],3,FALSE)</f>
        <v>Laptops</v>
      </c>
      <c r="N3622" t="str">
        <f>_xlfn.XLOOKUP(Table1[[#This Row],[Product Code]],Table4[Product Code],Table4[Subcategory])</f>
        <v>Ultrabooks</v>
      </c>
    </row>
    <row r="3623" spans="2:14" x14ac:dyDescent="0.3">
      <c r="B3623" s="26" t="s">
        <v>16</v>
      </c>
      <c r="C3623" s="26" t="str">
        <f>IF(_xlfn.XLOOKUP(TRIM(Table1[[#This Row],[Store ID]]), 'Stores Details'!B3625:B3644, 'Stores Details'!G3625:G3644, "") = "Inactive", "Yes", "No")</f>
        <v>No</v>
      </c>
      <c r="D3623" s="14" t="s">
        <v>63</v>
      </c>
      <c r="E3623" s="51">
        <v>44964</v>
      </c>
      <c r="F3623" s="14">
        <v>24</v>
      </c>
      <c r="G3623" s="17">
        <v>7965.12</v>
      </c>
      <c r="H3623" s="27">
        <v>4745.04</v>
      </c>
      <c r="I3623">
        <f>YEAR(Table1[[#This Row],[Date]])</f>
        <v>2023</v>
      </c>
      <c r="J3623" t="str">
        <f>"Q" &amp; ROUNDUP(MONTH(Table1[[#This Row],[Date]])/3, 0) &amp; "'" &amp; RIGHT(YEAR(Table1[[#This Row],[Date]]), 2)</f>
        <v>Q1'23</v>
      </c>
      <c r="K3623" t="str">
        <f>VLOOKUP(Table1[[#This Row],[Store ID]],Table3[[Store ID]:[City]],4,FALSE)</f>
        <v>Chicago</v>
      </c>
      <c r="L3623" t="str">
        <f>VLOOKUP(Table1[[#This Row],[Product Code]],Table4[[Product Code]:[Brand]],5,FALSE)</f>
        <v>Samsung</v>
      </c>
      <c r="M3623" t="str">
        <f>VLOOKUP(Table1[[#This Row],[Product Code]],Table4[[Product Code]:[Product Category]],3,FALSE)</f>
        <v>Laptops</v>
      </c>
      <c r="N3623" t="str">
        <f>_xlfn.XLOOKUP(Table1[[#This Row],[Product Code]],Table4[Product Code],Table4[Subcategory])</f>
        <v>Gaming Laptops</v>
      </c>
    </row>
    <row r="3624" spans="2:14" x14ac:dyDescent="0.3">
      <c r="B3624" s="26" t="s">
        <v>25</v>
      </c>
      <c r="C3624" s="26" t="str">
        <f>IF(_xlfn.XLOOKUP(TRIM(Table1[[#This Row],[Store ID]]), 'Stores Details'!B3626:B3645, 'Stores Details'!G3626:G3645, "") = "Inactive", "Yes", "No")</f>
        <v>No</v>
      </c>
      <c r="D3624" s="14" t="s">
        <v>53</v>
      </c>
      <c r="E3624" s="51">
        <v>45214</v>
      </c>
      <c r="F3624" s="14">
        <v>39</v>
      </c>
      <c r="G3624" s="17">
        <v>3112.59</v>
      </c>
      <c r="H3624" s="27">
        <v>2496.7799999999997</v>
      </c>
      <c r="I3624">
        <f>YEAR(Table1[[#This Row],[Date]])</f>
        <v>2023</v>
      </c>
      <c r="J3624" t="str">
        <f>"Q" &amp; ROUNDUP(MONTH(Table1[[#This Row],[Date]])/3, 0) &amp; "'" &amp; RIGHT(YEAR(Table1[[#This Row],[Date]]), 2)</f>
        <v>Q4'23</v>
      </c>
      <c r="K3624" t="str">
        <f>VLOOKUP(Table1[[#This Row],[Store ID]],Table3[[Store ID]:[City]],4,FALSE)</f>
        <v>Dallas</v>
      </c>
      <c r="L3624" t="str">
        <f>VLOOKUP(Table1[[#This Row],[Product Code]],Table4[[Product Code]:[Brand]],5,FALSE)</f>
        <v>HP</v>
      </c>
      <c r="M3624" t="str">
        <f>VLOOKUP(Table1[[#This Row],[Product Code]],Table4[[Product Code]:[Product Category]],3,FALSE)</f>
        <v>Laptops</v>
      </c>
      <c r="N3624" t="str">
        <f>_xlfn.XLOOKUP(Table1[[#This Row],[Product Code]],Table4[Product Code],Table4[Subcategory])</f>
        <v>Ultrabooks</v>
      </c>
    </row>
    <row r="3625" spans="2:14" x14ac:dyDescent="0.3">
      <c r="B3625" s="26" t="s">
        <v>30</v>
      </c>
      <c r="C3625" s="26" t="str">
        <f>IF(_xlfn.XLOOKUP(TRIM(Table1[[#This Row],[Store ID]]), 'Stores Details'!B3627:B3646, 'Stores Details'!G3627:G3646, "") = "Inactive", "Yes", "No")</f>
        <v>No</v>
      </c>
      <c r="D3625" s="14" t="s">
        <v>66</v>
      </c>
      <c r="E3625" s="51">
        <v>45500</v>
      </c>
      <c r="F3625" s="14">
        <v>19</v>
      </c>
      <c r="G3625" s="17">
        <v>7367.06</v>
      </c>
      <c r="H3625" s="27">
        <v>4928.9800000000005</v>
      </c>
      <c r="I3625">
        <f>YEAR(Table1[[#This Row],[Date]])</f>
        <v>2024</v>
      </c>
      <c r="J3625" t="str">
        <f>"Q" &amp; ROUNDUP(MONTH(Table1[[#This Row],[Date]])/3, 0) &amp; "'" &amp; RIGHT(YEAR(Table1[[#This Row],[Date]]), 2)</f>
        <v>Q3'24</v>
      </c>
      <c r="K3625" t="str">
        <f>VLOOKUP(Table1[[#This Row],[Store ID]],Table3[[Store ID]:[City]],4,FALSE)</f>
        <v>Nashville</v>
      </c>
      <c r="L3625" t="str">
        <f>VLOOKUP(Table1[[#This Row],[Product Code]],Table4[[Product Code]:[Brand]],5,FALSE)</f>
        <v>HP</v>
      </c>
      <c r="M3625" t="str">
        <f>VLOOKUP(Table1[[#This Row],[Product Code]],Table4[[Product Code]:[Product Category]],3,FALSE)</f>
        <v>Accessories</v>
      </c>
      <c r="N3625" t="str">
        <f>_xlfn.XLOOKUP(Table1[[#This Row],[Product Code]],Table4[Product Code],Table4[Subcategory])</f>
        <v>Chargers</v>
      </c>
    </row>
    <row r="3626" spans="2:14" x14ac:dyDescent="0.3">
      <c r="B3626" s="26" t="s">
        <v>16</v>
      </c>
      <c r="C3626" s="26" t="str">
        <f>IF(_xlfn.XLOOKUP(TRIM(Table1[[#This Row],[Store ID]]), 'Stores Details'!B3628:B3647, 'Stores Details'!G3628:G3647, "") = "Inactive", "Yes", "No")</f>
        <v>No</v>
      </c>
      <c r="D3626" s="14" t="s">
        <v>33</v>
      </c>
      <c r="E3626" s="51">
        <v>45434</v>
      </c>
      <c r="F3626" s="14">
        <v>4</v>
      </c>
      <c r="G3626" s="17">
        <v>946.44</v>
      </c>
      <c r="H3626" s="27">
        <v>732.68</v>
      </c>
      <c r="I3626">
        <f>YEAR(Table1[[#This Row],[Date]])</f>
        <v>2024</v>
      </c>
      <c r="J3626" t="str">
        <f>"Q" &amp; ROUNDUP(MONTH(Table1[[#This Row],[Date]])/3, 0) &amp; "'" &amp; RIGHT(YEAR(Table1[[#This Row],[Date]]), 2)</f>
        <v>Q2'24</v>
      </c>
      <c r="K3626" t="str">
        <f>VLOOKUP(Table1[[#This Row],[Store ID]],Table3[[Store ID]:[City]],4,FALSE)</f>
        <v>Chicago</v>
      </c>
      <c r="L3626" t="str">
        <f>VLOOKUP(Table1[[#This Row],[Product Code]],Table4[[Product Code]:[Brand]],5,FALSE)</f>
        <v>VoltEdge</v>
      </c>
      <c r="M3626" t="str">
        <f>VLOOKUP(Table1[[#This Row],[Product Code]],Table4[[Product Code]:[Product Category]],3,FALSE)</f>
        <v>Headphones</v>
      </c>
      <c r="N3626" t="str">
        <f>_xlfn.XLOOKUP(Table1[[#This Row],[Product Code]],Table4[Product Code],Table4[Subcategory])</f>
        <v>Wired Headphones</v>
      </c>
    </row>
    <row r="3627" spans="2:14" x14ac:dyDescent="0.3">
      <c r="B3627" s="26" t="s">
        <v>14</v>
      </c>
      <c r="C3627" s="26" t="str">
        <f>IF(_xlfn.XLOOKUP(TRIM(Table1[[#This Row],[Store ID]]), 'Stores Details'!B3629:B3648, 'Stores Details'!G3629:G3648, "") = "Inactive", "Yes", "No")</f>
        <v>No</v>
      </c>
      <c r="D3627" s="14" t="s">
        <v>67</v>
      </c>
      <c r="E3627" s="51">
        <v>45246</v>
      </c>
      <c r="F3627" s="14">
        <v>43</v>
      </c>
      <c r="G3627" s="17">
        <v>45299.64</v>
      </c>
      <c r="H3627" s="27">
        <v>26929.18</v>
      </c>
      <c r="I3627">
        <f>YEAR(Table1[[#This Row],[Date]])</f>
        <v>2023</v>
      </c>
      <c r="J3627" t="str">
        <f>"Q" &amp; ROUNDUP(MONTH(Table1[[#This Row],[Date]])/3, 0) &amp; "'" &amp; RIGHT(YEAR(Table1[[#This Row],[Date]]), 2)</f>
        <v>Q4'23</v>
      </c>
      <c r="K3627" t="str">
        <f>VLOOKUP(Table1[[#This Row],[Store ID]],Table3[[Store ID]:[City]],4,FALSE)</f>
        <v>Los Angeles</v>
      </c>
      <c r="L3627" t="str">
        <f>VLOOKUP(Table1[[#This Row],[Product Code]],Table4[[Product Code]:[Brand]],5,FALSE)</f>
        <v>VoltEdge</v>
      </c>
      <c r="M3627" t="str">
        <f>VLOOKUP(Table1[[#This Row],[Product Code]],Table4[[Product Code]:[Product Category]],3,FALSE)</f>
        <v>Accessories</v>
      </c>
      <c r="N3627" t="str">
        <f>_xlfn.XLOOKUP(Table1[[#This Row],[Product Code]],Table4[Product Code],Table4[Subcategory])</f>
        <v>Keyboards</v>
      </c>
    </row>
    <row r="3628" spans="2:14" x14ac:dyDescent="0.3">
      <c r="B3628" s="26" t="s">
        <v>14</v>
      </c>
      <c r="C3628" s="26" t="str">
        <f>IF(_xlfn.XLOOKUP(TRIM(Table1[[#This Row],[Store ID]]), 'Stores Details'!B3630:B3649, 'Stores Details'!G3630:G3649, "") = "Inactive", "Yes", "No")</f>
        <v>No</v>
      </c>
      <c r="D3628" s="14" t="s">
        <v>61</v>
      </c>
      <c r="E3628" s="51">
        <v>45213</v>
      </c>
      <c r="F3628" s="14">
        <v>34</v>
      </c>
      <c r="G3628" s="17">
        <v>12050.28</v>
      </c>
      <c r="H3628" s="27">
        <v>8604.0400000000009</v>
      </c>
      <c r="I3628">
        <f>YEAR(Table1[[#This Row],[Date]])</f>
        <v>2023</v>
      </c>
      <c r="J3628" t="str">
        <f>"Q" &amp; ROUNDUP(MONTH(Table1[[#This Row],[Date]])/3, 0) &amp; "'" &amp; RIGHT(YEAR(Table1[[#This Row],[Date]]), 2)</f>
        <v>Q4'23</v>
      </c>
      <c r="K3628" t="str">
        <f>VLOOKUP(Table1[[#This Row],[Store ID]],Table3[[Store ID]:[City]],4,FALSE)</f>
        <v>Los Angeles</v>
      </c>
      <c r="L3628" t="str">
        <f>VLOOKUP(Table1[[#This Row],[Product Code]],Table4[[Product Code]:[Brand]],5,FALSE)</f>
        <v>VoltEdge</v>
      </c>
      <c r="M3628" t="str">
        <f>VLOOKUP(Table1[[#This Row],[Product Code]],Table4[[Product Code]:[Product Category]],3,FALSE)</f>
        <v>Headphones</v>
      </c>
      <c r="N3628" t="str">
        <f>_xlfn.XLOOKUP(Table1[[#This Row],[Product Code]],Table4[Product Code],Table4[Subcategory])</f>
        <v>Wired Headphones</v>
      </c>
    </row>
    <row r="3629" spans="2:14" x14ac:dyDescent="0.3">
      <c r="B3629" s="26" t="s">
        <v>23</v>
      </c>
      <c r="C3629" s="26" t="str">
        <f>IF(_xlfn.XLOOKUP(TRIM(Table1[[#This Row],[Store ID]]), 'Stores Details'!B3631:B3650, 'Stores Details'!G3631:G3650, "") = "Inactive", "Yes", "No")</f>
        <v>No</v>
      </c>
      <c r="D3629" s="14" t="s">
        <v>44</v>
      </c>
      <c r="E3629" s="51">
        <v>45530</v>
      </c>
      <c r="F3629" s="14">
        <v>20</v>
      </c>
      <c r="G3629" s="17">
        <v>18941</v>
      </c>
      <c r="H3629" s="27">
        <v>13347.6</v>
      </c>
      <c r="I3629">
        <f>YEAR(Table1[[#This Row],[Date]])</f>
        <v>2024</v>
      </c>
      <c r="J3629" t="str">
        <f>"Q" &amp; ROUNDUP(MONTH(Table1[[#This Row],[Date]])/3, 0) &amp; "'" &amp; RIGHT(YEAR(Table1[[#This Row],[Date]]), 2)</f>
        <v>Q3'24</v>
      </c>
      <c r="K3629" t="str">
        <f>VLOOKUP(Table1[[#This Row],[Store ID]],Table3[[Store ID]:[City]],4,FALSE)</f>
        <v>San Francisco</v>
      </c>
      <c r="L3629" t="str">
        <f>VLOOKUP(Table1[[#This Row],[Product Code]],Table4[[Product Code]:[Brand]],5,FALSE)</f>
        <v>Bose</v>
      </c>
      <c r="M3629" t="str">
        <f>VLOOKUP(Table1[[#This Row],[Product Code]],Table4[[Product Code]:[Product Category]],3,FALSE)</f>
        <v>Accessories</v>
      </c>
      <c r="N3629" t="str">
        <f>_xlfn.XLOOKUP(Table1[[#This Row],[Product Code]],Table4[Product Code],Table4[Subcategory])</f>
        <v>Keyboards</v>
      </c>
    </row>
    <row r="3630" spans="2:14" x14ac:dyDescent="0.3">
      <c r="B3630" s="26" t="s">
        <v>26</v>
      </c>
      <c r="C3630" s="26" t="str">
        <f>IF(_xlfn.XLOOKUP(TRIM(Table1[[#This Row],[Store ID]]), 'Stores Details'!B3632:B3651, 'Stores Details'!G3632:G3651, "") = "Inactive", "Yes", "No")</f>
        <v>No</v>
      </c>
      <c r="D3630" s="14" t="s">
        <v>65</v>
      </c>
      <c r="E3630" s="51">
        <v>45257</v>
      </c>
      <c r="F3630" s="14">
        <v>27</v>
      </c>
      <c r="G3630" s="17">
        <v>39023.1</v>
      </c>
      <c r="H3630" s="27">
        <v>26197.29</v>
      </c>
      <c r="I3630">
        <f>YEAR(Table1[[#This Row],[Date]])</f>
        <v>2023</v>
      </c>
      <c r="J3630" t="str">
        <f>"Q" &amp; ROUNDUP(MONTH(Table1[[#This Row],[Date]])/3, 0) &amp; "'" &amp; RIGHT(YEAR(Table1[[#This Row],[Date]]), 2)</f>
        <v>Q4'23</v>
      </c>
      <c r="K3630" t="str">
        <f>VLOOKUP(Table1[[#This Row],[Store ID]],Table3[[Store ID]:[City]],4,FALSE)</f>
        <v>Philadelphia</v>
      </c>
      <c r="L3630" t="str">
        <f>VLOOKUP(Table1[[#This Row],[Product Code]],Table4[[Product Code]:[Brand]],5,FALSE)</f>
        <v>VoltEdge</v>
      </c>
      <c r="M3630" t="str">
        <f>VLOOKUP(Table1[[#This Row],[Product Code]],Table4[[Product Code]:[Product Category]],3,FALSE)</f>
        <v>Smart Gadgets</v>
      </c>
      <c r="N3630" t="str">
        <f>_xlfn.XLOOKUP(Table1[[#This Row],[Product Code]],Table4[Product Code],Table4[Subcategory])</f>
        <v>Smartwatches</v>
      </c>
    </row>
    <row r="3631" spans="2:14" x14ac:dyDescent="0.3">
      <c r="B3631" s="26" t="s">
        <v>19</v>
      </c>
      <c r="C3631" s="26" t="str">
        <f>IF(_xlfn.XLOOKUP(TRIM(Table1[[#This Row],[Store ID]]), 'Stores Details'!B3633:B3652, 'Stores Details'!G3633:G3652, "") = "Inactive", "Yes", "No")</f>
        <v>No</v>
      </c>
      <c r="D3631" s="14" t="s">
        <v>73</v>
      </c>
      <c r="E3631" s="51">
        <v>45118</v>
      </c>
      <c r="F3631" s="14">
        <v>6</v>
      </c>
      <c r="G3631" s="17">
        <v>5214.96</v>
      </c>
      <c r="H3631" s="27">
        <v>3915.18</v>
      </c>
      <c r="I3631">
        <f>YEAR(Table1[[#This Row],[Date]])</f>
        <v>2023</v>
      </c>
      <c r="J3631" t="str">
        <f>"Q" &amp; ROUNDUP(MONTH(Table1[[#This Row],[Date]])/3, 0) &amp; "'" &amp; RIGHT(YEAR(Table1[[#This Row],[Date]]), 2)</f>
        <v>Q3'23</v>
      </c>
      <c r="K3631" t="str">
        <f>VLOOKUP(Table1[[#This Row],[Store ID]],Table3[[Store ID]:[City]],4,FALSE)</f>
        <v>Honolulu</v>
      </c>
      <c r="L3631" t="str">
        <f>VLOOKUP(Table1[[#This Row],[Product Code]],Table4[[Product Code]:[Brand]],5,FALSE)</f>
        <v>ASUS</v>
      </c>
      <c r="M3631" t="str">
        <f>VLOOKUP(Table1[[#This Row],[Product Code]],Table4[[Product Code]:[Product Category]],3,FALSE)</f>
        <v>Gaming Consoles</v>
      </c>
      <c r="N3631" t="str">
        <f>_xlfn.XLOOKUP(Table1[[#This Row],[Product Code]],Table4[Product Code],Table4[Subcategory])</f>
        <v>VR Headsets</v>
      </c>
    </row>
    <row r="3632" spans="2:14" x14ac:dyDescent="0.3">
      <c r="B3632" s="26" t="s">
        <v>24</v>
      </c>
      <c r="C3632" s="26" t="str">
        <f>IF(_xlfn.XLOOKUP(TRIM(Table1[[#This Row],[Store ID]]), 'Stores Details'!B3634:B3653, 'Stores Details'!G3634:G3653, "") = "Inactive", "Yes", "No")</f>
        <v>No</v>
      </c>
      <c r="D3632" s="14" t="s">
        <v>55</v>
      </c>
      <c r="E3632" s="51">
        <v>45081</v>
      </c>
      <c r="F3632" s="14">
        <v>10</v>
      </c>
      <c r="G3632" s="17">
        <v>10536.900000000001</v>
      </c>
      <c r="H3632" s="27">
        <v>6525.7000000000007</v>
      </c>
      <c r="I3632">
        <f>YEAR(Table1[[#This Row],[Date]])</f>
        <v>2023</v>
      </c>
      <c r="J3632" t="str">
        <f>"Q" &amp; ROUNDUP(MONTH(Table1[[#This Row],[Date]])/3, 0) &amp; "'" &amp; RIGHT(YEAR(Table1[[#This Row],[Date]]), 2)</f>
        <v>Q2'23</v>
      </c>
      <c r="K3632" t="str">
        <f>VLOOKUP(Table1[[#This Row],[Store ID]],Table3[[Store ID]:[City]],4,FALSE)</f>
        <v>Atlanta</v>
      </c>
      <c r="L3632" t="str">
        <f>VLOOKUP(Table1[[#This Row],[Product Code]],Table4[[Product Code]:[Brand]],5,FALSE)</f>
        <v>Sony</v>
      </c>
      <c r="M3632" t="str">
        <f>VLOOKUP(Table1[[#This Row],[Product Code]],Table4[[Product Code]:[Product Category]],3,FALSE)</f>
        <v>Smart Gadgets</v>
      </c>
      <c r="N3632" t="str">
        <f>_xlfn.XLOOKUP(Table1[[#This Row],[Product Code]],Table4[Product Code],Table4[Subcategory])</f>
        <v>Fitness Bands</v>
      </c>
    </row>
    <row r="3633" spans="2:14" x14ac:dyDescent="0.3">
      <c r="B3633" s="26" t="s">
        <v>30</v>
      </c>
      <c r="C3633" s="26" t="str">
        <f>IF(_xlfn.XLOOKUP(TRIM(Table1[[#This Row],[Store ID]]), 'Stores Details'!B3635:B3654, 'Stores Details'!G3635:G3654, "") = "Inactive", "Yes", "No")</f>
        <v>No</v>
      </c>
      <c r="D3633" s="14" t="s">
        <v>43</v>
      </c>
      <c r="E3633" s="51">
        <v>45326</v>
      </c>
      <c r="F3633" s="14">
        <v>22</v>
      </c>
      <c r="G3633" s="17">
        <v>29283.539999999997</v>
      </c>
      <c r="H3633" s="27">
        <v>17987.64</v>
      </c>
      <c r="I3633">
        <f>YEAR(Table1[[#This Row],[Date]])</f>
        <v>2024</v>
      </c>
      <c r="J3633" t="str">
        <f>"Q" &amp; ROUNDUP(MONTH(Table1[[#This Row],[Date]])/3, 0) &amp; "'" &amp; RIGHT(YEAR(Table1[[#This Row],[Date]]), 2)</f>
        <v>Q1'24</v>
      </c>
      <c r="K3633" t="str">
        <f>VLOOKUP(Table1[[#This Row],[Store ID]],Table3[[Store ID]:[City]],4,FALSE)</f>
        <v>Nashville</v>
      </c>
      <c r="L3633" t="str">
        <f>VLOOKUP(Table1[[#This Row],[Product Code]],Table4[[Product Code]:[Brand]],5,FALSE)</f>
        <v>Apple</v>
      </c>
      <c r="M3633" t="str">
        <f>VLOOKUP(Table1[[#This Row],[Product Code]],Table4[[Product Code]:[Product Category]],3,FALSE)</f>
        <v>Smart Gadgets</v>
      </c>
      <c r="N3633" t="str">
        <f>_xlfn.XLOOKUP(Table1[[#This Row],[Product Code]],Table4[Product Code],Table4[Subcategory])</f>
        <v>Smartwatches</v>
      </c>
    </row>
    <row r="3634" spans="2:14" x14ac:dyDescent="0.3">
      <c r="B3634" s="26" t="s">
        <v>23</v>
      </c>
      <c r="C3634" s="26" t="str">
        <f>IF(_xlfn.XLOOKUP(TRIM(Table1[[#This Row],[Store ID]]), 'Stores Details'!B3636:B3655, 'Stores Details'!G3636:G3655, "") = "Inactive", "Yes", "No")</f>
        <v>No</v>
      </c>
      <c r="D3634" s="14" t="s">
        <v>76</v>
      </c>
      <c r="E3634" s="51">
        <v>45173</v>
      </c>
      <c r="F3634" s="14">
        <v>3</v>
      </c>
      <c r="G3634" s="17">
        <v>685.29</v>
      </c>
      <c r="H3634" s="27">
        <v>547.68000000000006</v>
      </c>
      <c r="I3634">
        <f>YEAR(Table1[[#This Row],[Date]])</f>
        <v>2023</v>
      </c>
      <c r="J3634" t="str">
        <f>"Q" &amp; ROUNDUP(MONTH(Table1[[#This Row],[Date]])/3, 0) &amp; "'" &amp; RIGHT(YEAR(Table1[[#This Row],[Date]]), 2)</f>
        <v>Q3'23</v>
      </c>
      <c r="K3634" t="str">
        <f>VLOOKUP(Table1[[#This Row],[Store ID]],Table3[[Store ID]:[City]],4,FALSE)</f>
        <v>San Francisco</v>
      </c>
      <c r="L3634" t="str">
        <f>VLOOKUP(Table1[[#This Row],[Product Code]],Table4[[Product Code]:[Brand]],5,FALSE)</f>
        <v>ASUS</v>
      </c>
      <c r="M3634" t="str">
        <f>VLOOKUP(Table1[[#This Row],[Product Code]],Table4[[Product Code]:[Product Category]],3,FALSE)</f>
        <v>Laptops</v>
      </c>
      <c r="N3634" t="str">
        <f>_xlfn.XLOOKUP(Table1[[#This Row],[Product Code]],Table4[Product Code],Table4[Subcategory])</f>
        <v>Ultrabooks</v>
      </c>
    </row>
    <row r="3635" spans="2:14" x14ac:dyDescent="0.3">
      <c r="B3635" s="26" t="s">
        <v>26</v>
      </c>
      <c r="C3635" s="26" t="str">
        <f>IF(_xlfn.XLOOKUP(TRIM(Table1[[#This Row],[Store ID]]), 'Stores Details'!B3637:B3656, 'Stores Details'!G3637:G3656, "") = "Inactive", "Yes", "No")</f>
        <v>No</v>
      </c>
      <c r="D3635" s="14" t="s">
        <v>66</v>
      </c>
      <c r="E3635" s="51">
        <v>45641</v>
      </c>
      <c r="F3635" s="14">
        <v>33</v>
      </c>
      <c r="G3635" s="17">
        <v>12795.42</v>
      </c>
      <c r="H3635" s="27">
        <v>8560.86</v>
      </c>
      <c r="I3635">
        <f>YEAR(Table1[[#This Row],[Date]])</f>
        <v>2024</v>
      </c>
      <c r="J3635" t="str">
        <f>"Q" &amp; ROUNDUP(MONTH(Table1[[#This Row],[Date]])/3, 0) &amp; "'" &amp; RIGHT(YEAR(Table1[[#This Row],[Date]]), 2)</f>
        <v>Q4'24</v>
      </c>
      <c r="K3635" t="str">
        <f>VLOOKUP(Table1[[#This Row],[Store ID]],Table3[[Store ID]:[City]],4,FALSE)</f>
        <v>Philadelphia</v>
      </c>
      <c r="L3635" t="str">
        <f>VLOOKUP(Table1[[#This Row],[Product Code]],Table4[[Product Code]:[Brand]],5,FALSE)</f>
        <v>HP</v>
      </c>
      <c r="M3635" t="str">
        <f>VLOOKUP(Table1[[#This Row],[Product Code]],Table4[[Product Code]:[Product Category]],3,FALSE)</f>
        <v>Accessories</v>
      </c>
      <c r="N3635" t="str">
        <f>_xlfn.XLOOKUP(Table1[[#This Row],[Product Code]],Table4[Product Code],Table4[Subcategory])</f>
        <v>Chargers</v>
      </c>
    </row>
    <row r="3636" spans="2:14" x14ac:dyDescent="0.3">
      <c r="B3636" s="26" t="s">
        <v>26</v>
      </c>
      <c r="C3636" s="26" t="str">
        <f>IF(_xlfn.XLOOKUP(TRIM(Table1[[#This Row],[Store ID]]), 'Stores Details'!B3638:B3657, 'Stores Details'!G3638:G3657, "") = "Inactive", "Yes", "No")</f>
        <v>No</v>
      </c>
      <c r="D3636" s="14" t="s">
        <v>75</v>
      </c>
      <c r="E3636" s="51">
        <v>44940</v>
      </c>
      <c r="F3636" s="14">
        <v>26</v>
      </c>
      <c r="G3636" s="17">
        <v>4239.3</v>
      </c>
      <c r="H3636" s="27">
        <v>3278.86</v>
      </c>
      <c r="I3636">
        <f>YEAR(Table1[[#This Row],[Date]])</f>
        <v>2023</v>
      </c>
      <c r="J3636" t="str">
        <f>"Q" &amp; ROUNDUP(MONTH(Table1[[#This Row],[Date]])/3, 0) &amp; "'" &amp; RIGHT(YEAR(Table1[[#This Row],[Date]]), 2)</f>
        <v>Q1'23</v>
      </c>
      <c r="K3636" t="str">
        <f>VLOOKUP(Table1[[#This Row],[Store ID]],Table3[[Store ID]:[City]],4,FALSE)</f>
        <v>Philadelphia</v>
      </c>
      <c r="L3636" t="str">
        <f>VLOOKUP(Table1[[#This Row],[Product Code]],Table4[[Product Code]:[Brand]],5,FALSE)</f>
        <v>VoltEdge</v>
      </c>
      <c r="M3636" t="str">
        <f>VLOOKUP(Table1[[#This Row],[Product Code]],Table4[[Product Code]:[Product Category]],3,FALSE)</f>
        <v>Accessories</v>
      </c>
      <c r="N3636" t="str">
        <f>_xlfn.XLOOKUP(Table1[[#This Row],[Product Code]],Table4[Product Code],Table4[Subcategory])</f>
        <v>Keyboards</v>
      </c>
    </row>
    <row r="3637" spans="2:14" x14ac:dyDescent="0.3">
      <c r="B3637" s="26" t="s">
        <v>30</v>
      </c>
      <c r="C3637" s="26" t="str">
        <f>IF(_xlfn.XLOOKUP(TRIM(Table1[[#This Row],[Store ID]]), 'Stores Details'!B3639:B3658, 'Stores Details'!G3639:G3658, "") = "Inactive", "Yes", "No")</f>
        <v>No</v>
      </c>
      <c r="D3637" s="14" t="s">
        <v>32</v>
      </c>
      <c r="E3637" s="51">
        <v>45405</v>
      </c>
      <c r="F3637" s="14">
        <v>17</v>
      </c>
      <c r="G3637" s="17">
        <v>3110.66</v>
      </c>
      <c r="H3637" s="27">
        <v>2363.17</v>
      </c>
      <c r="I3637">
        <f>YEAR(Table1[[#This Row],[Date]])</f>
        <v>2024</v>
      </c>
      <c r="J3637" t="str">
        <f>"Q" &amp; ROUNDUP(MONTH(Table1[[#This Row],[Date]])/3, 0) &amp; "'" &amp; RIGHT(YEAR(Table1[[#This Row],[Date]]), 2)</f>
        <v>Q2'24</v>
      </c>
      <c r="K3637" t="str">
        <f>VLOOKUP(Table1[[#This Row],[Store ID]],Table3[[Store ID]:[City]],4,FALSE)</f>
        <v>Nashville</v>
      </c>
      <c r="L3637" t="str">
        <f>VLOOKUP(Table1[[#This Row],[Product Code]],Table4[[Product Code]:[Brand]],5,FALSE)</f>
        <v>Sony</v>
      </c>
      <c r="M3637" t="str">
        <f>VLOOKUP(Table1[[#This Row],[Product Code]],Table4[[Product Code]:[Product Category]],3,FALSE)</f>
        <v>Accessories</v>
      </c>
      <c r="N3637" t="str">
        <f>_xlfn.XLOOKUP(Table1[[#This Row],[Product Code]],Table4[Product Code],Table4[Subcategory])</f>
        <v>Chargers</v>
      </c>
    </row>
    <row r="3638" spans="2:14" x14ac:dyDescent="0.3">
      <c r="B3638" s="26" t="s">
        <v>14</v>
      </c>
      <c r="C3638" s="26" t="str">
        <f>IF(_xlfn.XLOOKUP(TRIM(Table1[[#This Row],[Store ID]]), 'Stores Details'!B3640:B3659, 'Stores Details'!G3640:G3659, "") = "Inactive", "Yes", "No")</f>
        <v>No</v>
      </c>
      <c r="D3638" s="14" t="s">
        <v>40</v>
      </c>
      <c r="E3638" s="51">
        <v>45431</v>
      </c>
      <c r="F3638" s="14">
        <v>15</v>
      </c>
      <c r="G3638" s="17">
        <v>20306.849999999999</v>
      </c>
      <c r="H3638" s="27">
        <v>14616.900000000001</v>
      </c>
      <c r="I3638">
        <f>YEAR(Table1[[#This Row],[Date]])</f>
        <v>2024</v>
      </c>
      <c r="J3638" t="str">
        <f>"Q" &amp; ROUNDUP(MONTH(Table1[[#This Row],[Date]])/3, 0) &amp; "'" &amp; RIGHT(YEAR(Table1[[#This Row],[Date]]), 2)</f>
        <v>Q2'24</v>
      </c>
      <c r="K3638" t="str">
        <f>VLOOKUP(Table1[[#This Row],[Store ID]],Table3[[Store ID]:[City]],4,FALSE)</f>
        <v>Los Angeles</v>
      </c>
      <c r="L3638" t="str">
        <f>VLOOKUP(Table1[[#This Row],[Product Code]],Table4[[Product Code]:[Brand]],5,FALSE)</f>
        <v>HP</v>
      </c>
      <c r="M3638" t="str">
        <f>VLOOKUP(Table1[[#This Row],[Product Code]],Table4[[Product Code]:[Product Category]],3,FALSE)</f>
        <v>Gaming Consoles</v>
      </c>
      <c r="N3638" t="str">
        <f>_xlfn.XLOOKUP(Table1[[#This Row],[Product Code]],Table4[Product Code],Table4[Subcategory])</f>
        <v>Game Consoles</v>
      </c>
    </row>
    <row r="3639" spans="2:14" x14ac:dyDescent="0.3">
      <c r="B3639" s="26" t="s">
        <v>23</v>
      </c>
      <c r="C3639" s="26" t="str">
        <f>IF(_xlfn.XLOOKUP(TRIM(Table1[[#This Row],[Store ID]]), 'Stores Details'!B3641:B3660, 'Stores Details'!G3641:G3660, "") = "Inactive", "Yes", "No")</f>
        <v>No</v>
      </c>
      <c r="D3639" s="14" t="s">
        <v>69</v>
      </c>
      <c r="E3639" s="51">
        <v>45251</v>
      </c>
      <c r="F3639" s="14">
        <v>35</v>
      </c>
      <c r="G3639" s="17">
        <v>37273.599999999999</v>
      </c>
      <c r="H3639" s="27">
        <v>24033.449999999997</v>
      </c>
      <c r="I3639">
        <f>YEAR(Table1[[#This Row],[Date]])</f>
        <v>2023</v>
      </c>
      <c r="J3639" t="str">
        <f>"Q" &amp; ROUNDUP(MONTH(Table1[[#This Row],[Date]])/3, 0) &amp; "'" &amp; RIGHT(YEAR(Table1[[#This Row],[Date]]), 2)</f>
        <v>Q4'23</v>
      </c>
      <c r="K3639" t="str">
        <f>VLOOKUP(Table1[[#This Row],[Store ID]],Table3[[Store ID]:[City]],4,FALSE)</f>
        <v>San Francisco</v>
      </c>
      <c r="L3639" t="str">
        <f>VLOOKUP(Table1[[#This Row],[Product Code]],Table4[[Product Code]:[Brand]],5,FALSE)</f>
        <v>VoltEdge</v>
      </c>
      <c r="M3639" t="str">
        <f>VLOOKUP(Table1[[#This Row],[Product Code]],Table4[[Product Code]:[Product Category]],3,FALSE)</f>
        <v>Gaming Consoles</v>
      </c>
      <c r="N3639" t="str">
        <f>_xlfn.XLOOKUP(Table1[[#This Row],[Product Code]],Table4[Product Code],Table4[Subcategory])</f>
        <v>VR Headsets</v>
      </c>
    </row>
    <row r="3640" spans="2:14" x14ac:dyDescent="0.3">
      <c r="B3640" s="26" t="s">
        <v>14</v>
      </c>
      <c r="C3640" s="26" t="str">
        <f>IF(_xlfn.XLOOKUP(TRIM(Table1[[#This Row],[Store ID]]), 'Stores Details'!B3642:B3661, 'Stores Details'!G3642:G3661, "") = "Inactive", "Yes", "No")</f>
        <v>No</v>
      </c>
      <c r="D3640" s="14" t="s">
        <v>56</v>
      </c>
      <c r="E3640" s="51">
        <v>45576</v>
      </c>
      <c r="F3640" s="14">
        <v>34</v>
      </c>
      <c r="G3640" s="17">
        <v>13007.72</v>
      </c>
      <c r="H3640" s="27">
        <v>10279.219999999999</v>
      </c>
      <c r="I3640">
        <f>YEAR(Table1[[#This Row],[Date]])</f>
        <v>2024</v>
      </c>
      <c r="J3640" t="str">
        <f>"Q" &amp; ROUNDUP(MONTH(Table1[[#This Row],[Date]])/3, 0) &amp; "'" &amp; RIGHT(YEAR(Table1[[#This Row],[Date]]), 2)</f>
        <v>Q4'24</v>
      </c>
      <c r="K3640" t="str">
        <f>VLOOKUP(Table1[[#This Row],[Store ID]],Table3[[Store ID]:[City]],4,FALSE)</f>
        <v>Los Angeles</v>
      </c>
      <c r="L3640" t="str">
        <f>VLOOKUP(Table1[[#This Row],[Product Code]],Table4[[Product Code]:[Brand]],5,FALSE)</f>
        <v>Samsung</v>
      </c>
      <c r="M3640" t="str">
        <f>VLOOKUP(Table1[[#This Row],[Product Code]],Table4[[Product Code]:[Product Category]],3,FALSE)</f>
        <v>Gaming Consoles</v>
      </c>
      <c r="N3640" t="str">
        <f>_xlfn.XLOOKUP(Table1[[#This Row],[Product Code]],Table4[Product Code],Table4[Subcategory])</f>
        <v>VR Headsets</v>
      </c>
    </row>
    <row r="3641" spans="2:14" x14ac:dyDescent="0.3">
      <c r="B3641" s="26" t="s">
        <v>26</v>
      </c>
      <c r="C3641" s="26" t="str">
        <f>IF(_xlfn.XLOOKUP(TRIM(Table1[[#This Row],[Store ID]]), 'Stores Details'!B3643:B3662, 'Stores Details'!G3643:G3662, "") = "Inactive", "Yes", "No")</f>
        <v>No</v>
      </c>
      <c r="D3641" s="14" t="s">
        <v>49</v>
      </c>
      <c r="E3641" s="51">
        <v>45589</v>
      </c>
      <c r="F3641" s="14">
        <v>24</v>
      </c>
      <c r="G3641" s="17">
        <v>26592</v>
      </c>
      <c r="H3641" s="27">
        <v>20833.199999999997</v>
      </c>
      <c r="I3641">
        <f>YEAR(Table1[[#This Row],[Date]])</f>
        <v>2024</v>
      </c>
      <c r="J3641" t="str">
        <f>"Q" &amp; ROUNDUP(MONTH(Table1[[#This Row],[Date]])/3, 0) &amp; "'" &amp; RIGHT(YEAR(Table1[[#This Row],[Date]]), 2)</f>
        <v>Q4'24</v>
      </c>
      <c r="K3641" t="str">
        <f>VLOOKUP(Table1[[#This Row],[Store ID]],Table3[[Store ID]:[City]],4,FALSE)</f>
        <v>Philadelphia</v>
      </c>
      <c r="L3641" t="str">
        <f>VLOOKUP(Table1[[#This Row],[Product Code]],Table4[[Product Code]:[Brand]],5,FALSE)</f>
        <v>VoltEdge</v>
      </c>
      <c r="M3641" t="str">
        <f>VLOOKUP(Table1[[#This Row],[Product Code]],Table4[[Product Code]:[Product Category]],3,FALSE)</f>
        <v>Headphones</v>
      </c>
      <c r="N3641" t="str">
        <f>_xlfn.XLOOKUP(Table1[[#This Row],[Product Code]],Table4[Product Code],Table4[Subcategory])</f>
        <v>Noise-Canceling Over-Ear</v>
      </c>
    </row>
    <row r="3642" spans="2:14" x14ac:dyDescent="0.3">
      <c r="B3642" s="26" t="s">
        <v>23</v>
      </c>
      <c r="C3642" s="26" t="str">
        <f>IF(_xlfn.XLOOKUP(TRIM(Table1[[#This Row],[Store ID]]), 'Stores Details'!B3644:B3663, 'Stores Details'!G3644:G3663, "") = "Inactive", "Yes", "No")</f>
        <v>No</v>
      </c>
      <c r="D3642" s="14" t="s">
        <v>50</v>
      </c>
      <c r="E3642" s="51">
        <v>45148</v>
      </c>
      <c r="F3642" s="14">
        <v>5</v>
      </c>
      <c r="G3642" s="17">
        <v>5989.6</v>
      </c>
      <c r="H3642" s="27">
        <v>4412.75</v>
      </c>
      <c r="I3642">
        <f>YEAR(Table1[[#This Row],[Date]])</f>
        <v>2023</v>
      </c>
      <c r="J3642" t="str">
        <f>"Q" &amp; ROUNDUP(MONTH(Table1[[#This Row],[Date]])/3, 0) &amp; "'" &amp; RIGHT(YEAR(Table1[[#This Row],[Date]]), 2)</f>
        <v>Q3'23</v>
      </c>
      <c r="K3642" t="str">
        <f>VLOOKUP(Table1[[#This Row],[Store ID]],Table3[[Store ID]:[City]],4,FALSE)</f>
        <v>San Francisco</v>
      </c>
      <c r="L3642" t="str">
        <f>VLOOKUP(Table1[[#This Row],[Product Code]],Table4[[Product Code]:[Brand]],5,FALSE)</f>
        <v>VoltEdge</v>
      </c>
      <c r="M3642" t="str">
        <f>VLOOKUP(Table1[[#This Row],[Product Code]],Table4[[Product Code]:[Product Category]],3,FALSE)</f>
        <v>Smart Gadgets</v>
      </c>
      <c r="N3642" t="str">
        <f>_xlfn.XLOOKUP(Table1[[#This Row],[Product Code]],Table4[Product Code],Table4[Subcategory])</f>
        <v>Fitness Bands</v>
      </c>
    </row>
    <row r="3643" spans="2:14" x14ac:dyDescent="0.3">
      <c r="B3643" s="26" t="s">
        <v>21</v>
      </c>
      <c r="C3643" s="26" t="str">
        <f>IF(_xlfn.XLOOKUP(TRIM(Table1[[#This Row],[Store ID]]), 'Stores Details'!B3645:B3664, 'Stores Details'!G3645:G3664, "") = "Inactive", "Yes", "No")</f>
        <v>No</v>
      </c>
      <c r="D3643" s="14" t="s">
        <v>52</v>
      </c>
      <c r="E3643" s="51">
        <v>45223</v>
      </c>
      <c r="F3643" s="14">
        <v>26</v>
      </c>
      <c r="G3643" s="17">
        <v>7010.12</v>
      </c>
      <c r="H3643" s="27">
        <v>4261.1399999999994</v>
      </c>
      <c r="I3643">
        <f>YEAR(Table1[[#This Row],[Date]])</f>
        <v>2023</v>
      </c>
      <c r="J3643" t="str">
        <f>"Q" &amp; ROUNDUP(MONTH(Table1[[#This Row],[Date]])/3, 0) &amp; "'" &amp; RIGHT(YEAR(Table1[[#This Row],[Date]]), 2)</f>
        <v>Q4'23</v>
      </c>
      <c r="K3643" t="str">
        <f>VLOOKUP(Table1[[#This Row],[Store ID]],Table3[[Store ID]:[City]],4,FALSE)</f>
        <v>Raleigh</v>
      </c>
      <c r="L3643" t="str">
        <f>VLOOKUP(Table1[[#This Row],[Product Code]],Table4[[Product Code]:[Brand]],5,FALSE)</f>
        <v>ASUS</v>
      </c>
      <c r="M3643" t="str">
        <f>VLOOKUP(Table1[[#This Row],[Product Code]],Table4[[Product Code]:[Product Category]],3,FALSE)</f>
        <v>Accessories</v>
      </c>
      <c r="N3643" t="str">
        <f>_xlfn.XLOOKUP(Table1[[#This Row],[Product Code]],Table4[Product Code],Table4[Subcategory])</f>
        <v>Chargers</v>
      </c>
    </row>
    <row r="3644" spans="2:14" x14ac:dyDescent="0.3">
      <c r="B3644" s="26" t="s">
        <v>17</v>
      </c>
      <c r="C3644" s="26" t="str">
        <f>IF(_xlfn.XLOOKUP(TRIM(Table1[[#This Row],[Store ID]]), 'Stores Details'!B3646:B3665, 'Stores Details'!G3646:G3665, "") = "Inactive", "Yes", "No")</f>
        <v>No</v>
      </c>
      <c r="D3644" s="14" t="s">
        <v>46</v>
      </c>
      <c r="E3644" s="51">
        <v>45376</v>
      </c>
      <c r="F3644" s="14">
        <v>30</v>
      </c>
      <c r="G3644" s="17">
        <v>26502</v>
      </c>
      <c r="H3644" s="27">
        <v>18134.7</v>
      </c>
      <c r="I3644">
        <f>YEAR(Table1[[#This Row],[Date]])</f>
        <v>2024</v>
      </c>
      <c r="J3644" t="str">
        <f>"Q" &amp; ROUNDUP(MONTH(Table1[[#This Row],[Date]])/3, 0) &amp; "'" &amp; RIGHT(YEAR(Table1[[#This Row],[Date]]), 2)</f>
        <v>Q1'24</v>
      </c>
      <c r="K3644" t="str">
        <f>VLOOKUP(Table1[[#This Row],[Store ID]],Table3[[Store ID]:[City]],4,FALSE)</f>
        <v>Richmond</v>
      </c>
      <c r="L3644" t="str">
        <f>VLOOKUP(Table1[[#This Row],[Product Code]],Table4[[Product Code]:[Brand]],5,FALSE)</f>
        <v>Bose</v>
      </c>
      <c r="M3644" t="str">
        <f>VLOOKUP(Table1[[#This Row],[Product Code]],Table4[[Product Code]:[Product Category]],3,FALSE)</f>
        <v>Headphones</v>
      </c>
      <c r="N3644" t="str">
        <f>_xlfn.XLOOKUP(Table1[[#This Row],[Product Code]],Table4[Product Code],Table4[Subcategory])</f>
        <v>Wireless Headphones</v>
      </c>
    </row>
    <row r="3645" spans="2:14" x14ac:dyDescent="0.3">
      <c r="B3645" s="26" t="s">
        <v>16</v>
      </c>
      <c r="C3645" s="26" t="str">
        <f>IF(_xlfn.XLOOKUP(TRIM(Table1[[#This Row],[Store ID]]), 'Stores Details'!B3647:B3666, 'Stores Details'!G3647:G3666, "") = "Inactive", "Yes", "No")</f>
        <v>No</v>
      </c>
      <c r="D3645" s="14" t="s">
        <v>35</v>
      </c>
      <c r="E3645" s="51">
        <v>45539</v>
      </c>
      <c r="F3645" s="14">
        <v>1</v>
      </c>
      <c r="G3645" s="17">
        <v>399.16</v>
      </c>
      <c r="H3645" s="27">
        <v>301.64</v>
      </c>
      <c r="I3645">
        <f>YEAR(Table1[[#This Row],[Date]])</f>
        <v>2024</v>
      </c>
      <c r="J3645" t="str">
        <f>"Q" &amp; ROUNDUP(MONTH(Table1[[#This Row],[Date]])/3, 0) &amp; "'" &amp; RIGHT(YEAR(Table1[[#This Row],[Date]]), 2)</f>
        <v>Q3'24</v>
      </c>
      <c r="K3645" t="str">
        <f>VLOOKUP(Table1[[#This Row],[Store ID]],Table3[[Store ID]:[City]],4,FALSE)</f>
        <v>Chicago</v>
      </c>
      <c r="L3645" t="str">
        <f>VLOOKUP(Table1[[#This Row],[Product Code]],Table4[[Product Code]:[Brand]],5,FALSE)</f>
        <v>Dell</v>
      </c>
      <c r="M3645" t="str">
        <f>VLOOKUP(Table1[[#This Row],[Product Code]],Table4[[Product Code]:[Product Category]],3,FALSE)</f>
        <v>Smart Gadgets</v>
      </c>
      <c r="N3645" t="str">
        <f>_xlfn.XLOOKUP(Table1[[#This Row],[Product Code]],Table4[Product Code],Table4[Subcategory])</f>
        <v>Streaming Devices</v>
      </c>
    </row>
    <row r="3646" spans="2:14" x14ac:dyDescent="0.3">
      <c r="B3646" s="26" t="s">
        <v>17</v>
      </c>
      <c r="C3646" s="26" t="str">
        <f>IF(_xlfn.XLOOKUP(TRIM(Table1[[#This Row],[Store ID]]), 'Stores Details'!B3648:B3667, 'Stores Details'!G3648:G3667, "") = "Inactive", "Yes", "No")</f>
        <v>No</v>
      </c>
      <c r="D3646" s="14" t="s">
        <v>67</v>
      </c>
      <c r="E3646" s="51">
        <v>45039</v>
      </c>
      <c r="F3646" s="14">
        <v>19</v>
      </c>
      <c r="G3646" s="17">
        <v>20016.12</v>
      </c>
      <c r="H3646" s="27">
        <v>11898.94</v>
      </c>
      <c r="I3646">
        <f>YEAR(Table1[[#This Row],[Date]])</f>
        <v>2023</v>
      </c>
      <c r="J3646" t="str">
        <f>"Q" &amp; ROUNDUP(MONTH(Table1[[#This Row],[Date]])/3, 0) &amp; "'" &amp; RIGHT(YEAR(Table1[[#This Row],[Date]]), 2)</f>
        <v>Q2'23</v>
      </c>
      <c r="K3646" t="str">
        <f>VLOOKUP(Table1[[#This Row],[Store ID]],Table3[[Store ID]:[City]],4,FALSE)</f>
        <v>Richmond</v>
      </c>
      <c r="L3646" t="str">
        <f>VLOOKUP(Table1[[#This Row],[Product Code]],Table4[[Product Code]:[Brand]],5,FALSE)</f>
        <v>VoltEdge</v>
      </c>
      <c r="M3646" t="str">
        <f>VLOOKUP(Table1[[#This Row],[Product Code]],Table4[[Product Code]:[Product Category]],3,FALSE)</f>
        <v>Accessories</v>
      </c>
      <c r="N3646" t="str">
        <f>_xlfn.XLOOKUP(Table1[[#This Row],[Product Code]],Table4[Product Code],Table4[Subcategory])</f>
        <v>Keyboards</v>
      </c>
    </row>
    <row r="3647" spans="2:14" x14ac:dyDescent="0.3">
      <c r="B3647" s="26" t="s">
        <v>20</v>
      </c>
      <c r="C3647" s="26" t="str">
        <f>IF(_xlfn.XLOOKUP(TRIM(Table1[[#This Row],[Store ID]]), 'Stores Details'!B3649:B3668, 'Stores Details'!G3649:G3668, "") = "Inactive", "Yes", "No")</f>
        <v>No</v>
      </c>
      <c r="D3647" s="14" t="s">
        <v>32</v>
      </c>
      <c r="E3647" s="51">
        <v>45318</v>
      </c>
      <c r="F3647" s="14">
        <v>27</v>
      </c>
      <c r="G3647" s="17">
        <v>4940.46</v>
      </c>
      <c r="H3647" s="27">
        <v>3753.2699999999995</v>
      </c>
      <c r="I3647">
        <f>YEAR(Table1[[#This Row],[Date]])</f>
        <v>2024</v>
      </c>
      <c r="J3647" t="str">
        <f>"Q" &amp; ROUNDUP(MONTH(Table1[[#This Row],[Date]])/3, 0) &amp; "'" &amp; RIGHT(YEAR(Table1[[#This Row],[Date]]), 2)</f>
        <v>Q1'24</v>
      </c>
      <c r="K3647" t="str">
        <f>VLOOKUP(Table1[[#This Row],[Store ID]],Table3[[Store ID]:[City]],4,FALSE)</f>
        <v>Denver</v>
      </c>
      <c r="L3647" t="str">
        <f>VLOOKUP(Table1[[#This Row],[Product Code]],Table4[[Product Code]:[Brand]],5,FALSE)</f>
        <v>Sony</v>
      </c>
      <c r="M3647" t="str">
        <f>VLOOKUP(Table1[[#This Row],[Product Code]],Table4[[Product Code]:[Product Category]],3,FALSE)</f>
        <v>Accessories</v>
      </c>
      <c r="N3647" t="str">
        <f>_xlfn.XLOOKUP(Table1[[#This Row],[Product Code]],Table4[Product Code],Table4[Subcategory])</f>
        <v>Chargers</v>
      </c>
    </row>
    <row r="3648" spans="2:14" x14ac:dyDescent="0.3">
      <c r="B3648" s="26" t="s">
        <v>14</v>
      </c>
      <c r="C3648" s="26" t="str">
        <f>IF(_xlfn.XLOOKUP(TRIM(Table1[[#This Row],[Store ID]]), 'Stores Details'!B3650:B3669, 'Stores Details'!G3650:G3669, "") = "Inactive", "Yes", "No")</f>
        <v>No</v>
      </c>
      <c r="D3648" s="14" t="s">
        <v>34</v>
      </c>
      <c r="E3648" s="51">
        <v>45616</v>
      </c>
      <c r="F3648" s="14">
        <v>24</v>
      </c>
      <c r="G3648" s="17">
        <v>7755.5999999999995</v>
      </c>
      <c r="H3648" s="27">
        <v>4796.6400000000003</v>
      </c>
      <c r="I3648">
        <f>YEAR(Table1[[#This Row],[Date]])</f>
        <v>2024</v>
      </c>
      <c r="J3648" t="str">
        <f>"Q" &amp; ROUNDUP(MONTH(Table1[[#This Row],[Date]])/3, 0) &amp; "'" &amp; RIGHT(YEAR(Table1[[#This Row],[Date]]), 2)</f>
        <v>Q4'24</v>
      </c>
      <c r="K3648" t="str">
        <f>VLOOKUP(Table1[[#This Row],[Store ID]],Table3[[Store ID]:[City]],4,FALSE)</f>
        <v>Los Angeles</v>
      </c>
      <c r="L3648" t="str">
        <f>VLOOKUP(Table1[[#This Row],[Product Code]],Table4[[Product Code]:[Brand]],5,FALSE)</f>
        <v>Samsung</v>
      </c>
      <c r="M3648" t="str">
        <f>VLOOKUP(Table1[[#This Row],[Product Code]],Table4[[Product Code]:[Product Category]],3,FALSE)</f>
        <v>Gaming Consoles</v>
      </c>
      <c r="N3648" t="str">
        <f>_xlfn.XLOOKUP(Table1[[#This Row],[Product Code]],Table4[Product Code],Table4[Subcategory])</f>
        <v>Game Consoles</v>
      </c>
    </row>
    <row r="3649" spans="2:14" x14ac:dyDescent="0.3">
      <c r="B3649" s="26" t="s">
        <v>21</v>
      </c>
      <c r="C3649" s="26" t="str">
        <f>IF(_xlfn.XLOOKUP(TRIM(Table1[[#This Row],[Store ID]]), 'Stores Details'!B3651:B3670, 'Stores Details'!G3651:G3670, "") = "Inactive", "Yes", "No")</f>
        <v>No</v>
      </c>
      <c r="D3649" s="14" t="s">
        <v>32</v>
      </c>
      <c r="E3649" s="51">
        <v>45557</v>
      </c>
      <c r="F3649" s="14">
        <v>13</v>
      </c>
      <c r="G3649" s="17">
        <v>2378.7399999999998</v>
      </c>
      <c r="H3649" s="27">
        <v>1807.1299999999999</v>
      </c>
      <c r="I3649">
        <f>YEAR(Table1[[#This Row],[Date]])</f>
        <v>2024</v>
      </c>
      <c r="J3649" t="str">
        <f>"Q" &amp; ROUNDUP(MONTH(Table1[[#This Row],[Date]])/3, 0) &amp; "'" &amp; RIGHT(YEAR(Table1[[#This Row],[Date]]), 2)</f>
        <v>Q3'24</v>
      </c>
      <c r="K3649" t="str">
        <f>VLOOKUP(Table1[[#This Row],[Store ID]],Table3[[Store ID]:[City]],4,FALSE)</f>
        <v>Raleigh</v>
      </c>
      <c r="L3649" t="str">
        <f>VLOOKUP(Table1[[#This Row],[Product Code]],Table4[[Product Code]:[Brand]],5,FALSE)</f>
        <v>Sony</v>
      </c>
      <c r="M3649" t="str">
        <f>VLOOKUP(Table1[[#This Row],[Product Code]],Table4[[Product Code]:[Product Category]],3,FALSE)</f>
        <v>Accessories</v>
      </c>
      <c r="N3649" t="str">
        <f>_xlfn.XLOOKUP(Table1[[#This Row],[Product Code]],Table4[Product Code],Table4[Subcategory])</f>
        <v>Chargers</v>
      </c>
    </row>
    <row r="3650" spans="2:14" x14ac:dyDescent="0.3">
      <c r="B3650" s="26" t="s">
        <v>14</v>
      </c>
      <c r="C3650" s="26" t="str">
        <f>IF(_xlfn.XLOOKUP(TRIM(Table1[[#This Row],[Store ID]]), 'Stores Details'!B3652:B3671, 'Stores Details'!G3652:G3671, "") = "Inactive", "Yes", "No")</f>
        <v>No</v>
      </c>
      <c r="D3650" s="14" t="s">
        <v>44</v>
      </c>
      <c r="E3650" s="51">
        <v>45408</v>
      </c>
      <c r="F3650" s="14">
        <v>12</v>
      </c>
      <c r="G3650" s="17">
        <v>11364.599999999999</v>
      </c>
      <c r="H3650" s="27">
        <v>8008.5599999999995</v>
      </c>
      <c r="I3650">
        <f>YEAR(Table1[[#This Row],[Date]])</f>
        <v>2024</v>
      </c>
      <c r="J3650" t="str">
        <f>"Q" &amp; ROUNDUP(MONTH(Table1[[#This Row],[Date]])/3, 0) &amp; "'" &amp; RIGHT(YEAR(Table1[[#This Row],[Date]]), 2)</f>
        <v>Q2'24</v>
      </c>
      <c r="K3650" t="str">
        <f>VLOOKUP(Table1[[#This Row],[Store ID]],Table3[[Store ID]:[City]],4,FALSE)</f>
        <v>Los Angeles</v>
      </c>
      <c r="L3650" t="str">
        <f>VLOOKUP(Table1[[#This Row],[Product Code]],Table4[[Product Code]:[Brand]],5,FALSE)</f>
        <v>Bose</v>
      </c>
      <c r="M3650" t="str">
        <f>VLOOKUP(Table1[[#This Row],[Product Code]],Table4[[Product Code]:[Product Category]],3,FALSE)</f>
        <v>Accessories</v>
      </c>
      <c r="N3650" t="str">
        <f>_xlfn.XLOOKUP(Table1[[#This Row],[Product Code]],Table4[Product Code],Table4[Subcategory])</f>
        <v>Keyboards</v>
      </c>
    </row>
    <row r="3651" spans="2:14" x14ac:dyDescent="0.3">
      <c r="B3651" s="26" t="s">
        <v>14</v>
      </c>
      <c r="C3651" s="26" t="str">
        <f>IF(_xlfn.XLOOKUP(TRIM(Table1[[#This Row],[Store ID]]), 'Stores Details'!B3653:B3672, 'Stores Details'!G3653:G3672, "") = "Inactive", "Yes", "No")</f>
        <v>No</v>
      </c>
      <c r="D3651" s="14" t="s">
        <v>36</v>
      </c>
      <c r="E3651" s="51">
        <v>45395</v>
      </c>
      <c r="F3651" s="14">
        <v>13</v>
      </c>
      <c r="G3651" s="17">
        <v>9489.74</v>
      </c>
      <c r="H3651" s="27">
        <v>7656.87</v>
      </c>
      <c r="I3651">
        <f>YEAR(Table1[[#This Row],[Date]])</f>
        <v>2024</v>
      </c>
      <c r="J3651" t="str">
        <f>"Q" &amp; ROUNDUP(MONTH(Table1[[#This Row],[Date]])/3, 0) &amp; "'" &amp; RIGHT(YEAR(Table1[[#This Row],[Date]]), 2)</f>
        <v>Q2'24</v>
      </c>
      <c r="K3651" t="str">
        <f>VLOOKUP(Table1[[#This Row],[Store ID]],Table3[[Store ID]:[City]],4,FALSE)</f>
        <v>Los Angeles</v>
      </c>
      <c r="L3651" t="str">
        <f>VLOOKUP(Table1[[#This Row],[Product Code]],Table4[[Product Code]:[Brand]],5,FALSE)</f>
        <v>VoltEdge</v>
      </c>
      <c r="M3651" t="str">
        <f>VLOOKUP(Table1[[#This Row],[Product Code]],Table4[[Product Code]:[Product Category]],3,FALSE)</f>
        <v>Gaming Consoles</v>
      </c>
      <c r="N3651" t="str">
        <f>_xlfn.XLOOKUP(Table1[[#This Row],[Product Code]],Table4[Product Code],Table4[Subcategory])</f>
        <v>VR Headsets</v>
      </c>
    </row>
    <row r="3652" spans="2:14" x14ac:dyDescent="0.3">
      <c r="B3652" s="26" t="s">
        <v>16</v>
      </c>
      <c r="C3652" s="26" t="str">
        <f>IF(_xlfn.XLOOKUP(TRIM(Table1[[#This Row],[Store ID]]), 'Stores Details'!B3654:B3673, 'Stores Details'!G3654:G3673, "") = "Inactive", "Yes", "No")</f>
        <v>No</v>
      </c>
      <c r="D3652" s="14" t="s">
        <v>39</v>
      </c>
      <c r="E3652" s="51">
        <v>45571</v>
      </c>
      <c r="F3652" s="14">
        <v>27</v>
      </c>
      <c r="G3652" s="17">
        <v>11439.09</v>
      </c>
      <c r="H3652" s="27">
        <v>7454.7000000000007</v>
      </c>
      <c r="I3652">
        <f>YEAR(Table1[[#This Row],[Date]])</f>
        <v>2024</v>
      </c>
      <c r="J3652" t="str">
        <f>"Q" &amp; ROUNDUP(MONTH(Table1[[#This Row],[Date]])/3, 0) &amp; "'" &amp; RIGHT(YEAR(Table1[[#This Row],[Date]]), 2)</f>
        <v>Q4'24</v>
      </c>
      <c r="K3652" t="str">
        <f>VLOOKUP(Table1[[#This Row],[Store ID]],Table3[[Store ID]:[City]],4,FALSE)</f>
        <v>Chicago</v>
      </c>
      <c r="L3652" t="str">
        <f>VLOOKUP(Table1[[#This Row],[Product Code]],Table4[[Product Code]:[Brand]],5,FALSE)</f>
        <v>Apple</v>
      </c>
      <c r="M3652" t="str">
        <f>VLOOKUP(Table1[[#This Row],[Product Code]],Table4[[Product Code]:[Product Category]],3,FALSE)</f>
        <v>Laptops</v>
      </c>
      <c r="N3652" t="str">
        <f>_xlfn.XLOOKUP(Table1[[#This Row],[Product Code]],Table4[Product Code],Table4[Subcategory])</f>
        <v>Ultrabooks</v>
      </c>
    </row>
    <row r="3653" spans="2:14" x14ac:dyDescent="0.3">
      <c r="B3653" s="26" t="s">
        <v>14</v>
      </c>
      <c r="C3653" s="26" t="str">
        <f>IF(_xlfn.XLOOKUP(TRIM(Table1[[#This Row],[Store ID]]), 'Stores Details'!B3655:B3674, 'Stores Details'!G3655:G3674, "") = "Inactive", "Yes", "No")</f>
        <v>No</v>
      </c>
      <c r="D3653" s="14" t="s">
        <v>55</v>
      </c>
      <c r="E3653" s="51">
        <v>45199</v>
      </c>
      <c r="F3653" s="14">
        <v>8</v>
      </c>
      <c r="G3653" s="17">
        <v>8429.52</v>
      </c>
      <c r="H3653" s="27">
        <v>5220.5600000000004</v>
      </c>
      <c r="I3653">
        <f>YEAR(Table1[[#This Row],[Date]])</f>
        <v>2023</v>
      </c>
      <c r="J3653" t="str">
        <f>"Q" &amp; ROUNDUP(MONTH(Table1[[#This Row],[Date]])/3, 0) &amp; "'" &amp; RIGHT(YEAR(Table1[[#This Row],[Date]]), 2)</f>
        <v>Q3'23</v>
      </c>
      <c r="K3653" t="str">
        <f>VLOOKUP(Table1[[#This Row],[Store ID]],Table3[[Store ID]:[City]],4,FALSE)</f>
        <v>Los Angeles</v>
      </c>
      <c r="L3653" t="str">
        <f>VLOOKUP(Table1[[#This Row],[Product Code]],Table4[[Product Code]:[Brand]],5,FALSE)</f>
        <v>Sony</v>
      </c>
      <c r="M3653" t="str">
        <f>VLOOKUP(Table1[[#This Row],[Product Code]],Table4[[Product Code]:[Product Category]],3,FALSE)</f>
        <v>Smart Gadgets</v>
      </c>
      <c r="N3653" t="str">
        <f>_xlfn.XLOOKUP(Table1[[#This Row],[Product Code]],Table4[Product Code],Table4[Subcategory])</f>
        <v>Fitness Bands</v>
      </c>
    </row>
    <row r="3654" spans="2:14" x14ac:dyDescent="0.3">
      <c r="B3654" s="26" t="s">
        <v>30</v>
      </c>
      <c r="C3654" s="26" t="str">
        <f>IF(_xlfn.XLOOKUP(TRIM(Table1[[#This Row],[Store ID]]), 'Stores Details'!B3656:B3675, 'Stores Details'!G3656:G3675, "") = "Inactive", "Yes", "No")</f>
        <v>No</v>
      </c>
      <c r="D3654" s="14" t="s">
        <v>43</v>
      </c>
      <c r="E3654" s="51">
        <v>45375</v>
      </c>
      <c r="F3654" s="14">
        <v>24</v>
      </c>
      <c r="G3654" s="17">
        <v>31945.68</v>
      </c>
      <c r="H3654" s="27">
        <v>19622.88</v>
      </c>
      <c r="I3654">
        <f>YEAR(Table1[[#This Row],[Date]])</f>
        <v>2024</v>
      </c>
      <c r="J3654" t="str">
        <f>"Q" &amp; ROUNDUP(MONTH(Table1[[#This Row],[Date]])/3, 0) &amp; "'" &amp; RIGHT(YEAR(Table1[[#This Row],[Date]]), 2)</f>
        <v>Q1'24</v>
      </c>
      <c r="K3654" t="str">
        <f>VLOOKUP(Table1[[#This Row],[Store ID]],Table3[[Store ID]:[City]],4,FALSE)</f>
        <v>Nashville</v>
      </c>
      <c r="L3654" t="str">
        <f>VLOOKUP(Table1[[#This Row],[Product Code]],Table4[[Product Code]:[Brand]],5,FALSE)</f>
        <v>Apple</v>
      </c>
      <c r="M3654" t="str">
        <f>VLOOKUP(Table1[[#This Row],[Product Code]],Table4[[Product Code]:[Product Category]],3,FALSE)</f>
        <v>Smart Gadgets</v>
      </c>
      <c r="N3654" t="str">
        <f>_xlfn.XLOOKUP(Table1[[#This Row],[Product Code]],Table4[Product Code],Table4[Subcategory])</f>
        <v>Smartwatches</v>
      </c>
    </row>
    <row r="3655" spans="2:14" x14ac:dyDescent="0.3">
      <c r="B3655" s="26" t="s">
        <v>26</v>
      </c>
      <c r="C3655" s="26" t="str">
        <f>IF(_xlfn.XLOOKUP(TRIM(Table1[[#This Row],[Store ID]]), 'Stores Details'!B3657:B3676, 'Stores Details'!G3657:G3676, "") = "Inactive", "Yes", "No")</f>
        <v>No</v>
      </c>
      <c r="D3655" s="14" t="s">
        <v>31</v>
      </c>
      <c r="E3655" s="51">
        <v>45547</v>
      </c>
      <c r="F3655" s="14">
        <v>20</v>
      </c>
      <c r="G3655" s="17">
        <v>12144.6</v>
      </c>
      <c r="H3655" s="27">
        <v>7446.7999999999993</v>
      </c>
      <c r="I3655">
        <f>YEAR(Table1[[#This Row],[Date]])</f>
        <v>2024</v>
      </c>
      <c r="J3655" t="str">
        <f>"Q" &amp; ROUNDUP(MONTH(Table1[[#This Row],[Date]])/3, 0) &amp; "'" &amp; RIGHT(YEAR(Table1[[#This Row],[Date]]), 2)</f>
        <v>Q3'24</v>
      </c>
      <c r="K3655" t="str">
        <f>VLOOKUP(Table1[[#This Row],[Store ID]],Table3[[Store ID]:[City]],4,FALSE)</f>
        <v>Philadelphia</v>
      </c>
      <c r="L3655" t="str">
        <f>VLOOKUP(Table1[[#This Row],[Product Code]],Table4[[Product Code]:[Brand]],5,FALSE)</f>
        <v>VoltEdge</v>
      </c>
      <c r="M3655" t="str">
        <f>VLOOKUP(Table1[[#This Row],[Product Code]],Table4[[Product Code]:[Product Category]],3,FALSE)</f>
        <v>Laptops</v>
      </c>
      <c r="N3655" t="str">
        <f>_xlfn.XLOOKUP(Table1[[#This Row],[Product Code]],Table4[Product Code],Table4[Subcategory])</f>
        <v>Ultrabooks</v>
      </c>
    </row>
    <row r="3656" spans="2:14" x14ac:dyDescent="0.3">
      <c r="B3656" s="26" t="s">
        <v>30</v>
      </c>
      <c r="C3656" s="26" t="str">
        <f>IF(_xlfn.XLOOKUP(TRIM(Table1[[#This Row],[Store ID]]), 'Stores Details'!B3658:B3677, 'Stores Details'!G3658:G3677, "") = "Inactive", "Yes", "No")</f>
        <v>No</v>
      </c>
      <c r="D3656" s="14" t="s">
        <v>32</v>
      </c>
      <c r="E3656" s="51">
        <v>45416</v>
      </c>
      <c r="F3656" s="14">
        <v>13</v>
      </c>
      <c r="G3656" s="17">
        <v>2378.7399999999998</v>
      </c>
      <c r="H3656" s="27">
        <v>1807.1299999999999</v>
      </c>
      <c r="I3656">
        <f>YEAR(Table1[[#This Row],[Date]])</f>
        <v>2024</v>
      </c>
      <c r="J3656" t="str">
        <f>"Q" &amp; ROUNDUP(MONTH(Table1[[#This Row],[Date]])/3, 0) &amp; "'" &amp; RIGHT(YEAR(Table1[[#This Row],[Date]]), 2)</f>
        <v>Q2'24</v>
      </c>
      <c r="K3656" t="str">
        <f>VLOOKUP(Table1[[#This Row],[Store ID]],Table3[[Store ID]:[City]],4,FALSE)</f>
        <v>Nashville</v>
      </c>
      <c r="L3656" t="str">
        <f>VLOOKUP(Table1[[#This Row],[Product Code]],Table4[[Product Code]:[Brand]],5,FALSE)</f>
        <v>Sony</v>
      </c>
      <c r="M3656" t="str">
        <f>VLOOKUP(Table1[[#This Row],[Product Code]],Table4[[Product Code]:[Product Category]],3,FALSE)</f>
        <v>Accessories</v>
      </c>
      <c r="N3656" t="str">
        <f>_xlfn.XLOOKUP(Table1[[#This Row],[Product Code]],Table4[Product Code],Table4[Subcategory])</f>
        <v>Chargers</v>
      </c>
    </row>
    <row r="3657" spans="2:14" x14ac:dyDescent="0.3">
      <c r="B3657" s="26" t="s">
        <v>14</v>
      </c>
      <c r="C3657" s="26" t="str">
        <f>IF(_xlfn.XLOOKUP(TRIM(Table1[[#This Row],[Store ID]]), 'Stores Details'!B3659:B3678, 'Stores Details'!G3659:G3678, "") = "Inactive", "Yes", "No")</f>
        <v>No</v>
      </c>
      <c r="D3657" s="14" t="s">
        <v>15</v>
      </c>
      <c r="E3657" s="51">
        <v>45410</v>
      </c>
      <c r="F3657" s="14">
        <v>9</v>
      </c>
      <c r="G3657" s="17">
        <v>5061.6899999999996</v>
      </c>
      <c r="H3657" s="27">
        <v>3864.87</v>
      </c>
      <c r="I3657">
        <f>YEAR(Table1[[#This Row],[Date]])</f>
        <v>2024</v>
      </c>
      <c r="J3657" t="str">
        <f>"Q" &amp; ROUNDUP(MONTH(Table1[[#This Row],[Date]])/3, 0) &amp; "'" &amp; RIGHT(YEAR(Table1[[#This Row],[Date]]), 2)</f>
        <v>Q2'24</v>
      </c>
      <c r="K3657" t="str">
        <f>VLOOKUP(Table1[[#This Row],[Store ID]],Table3[[Store ID]:[City]],4,FALSE)</f>
        <v>Los Angeles</v>
      </c>
      <c r="L3657" t="str">
        <f>VLOOKUP(Table1[[#This Row],[Product Code]],Table4[[Product Code]:[Brand]],5,FALSE)</f>
        <v>Bose</v>
      </c>
      <c r="M3657" t="str">
        <f>VLOOKUP(Table1[[#This Row],[Product Code]],Table4[[Product Code]:[Product Category]],3,FALSE)</f>
        <v>Accessories</v>
      </c>
      <c r="N3657" t="str">
        <f>_xlfn.XLOOKUP(Table1[[#This Row],[Product Code]],Table4[Product Code],Table4[Subcategory])</f>
        <v>Mice</v>
      </c>
    </row>
    <row r="3658" spans="2:14" x14ac:dyDescent="0.3">
      <c r="B3658" s="26" t="s">
        <v>24</v>
      </c>
      <c r="C3658" s="26" t="str">
        <f>IF(_xlfn.XLOOKUP(TRIM(Table1[[#This Row],[Store ID]]), 'Stores Details'!B3660:B3679, 'Stores Details'!G3660:G3679, "") = "Inactive", "Yes", "No")</f>
        <v>No</v>
      </c>
      <c r="D3658" s="14" t="s">
        <v>43</v>
      </c>
      <c r="E3658" s="51">
        <v>45547</v>
      </c>
      <c r="F3658" s="14">
        <v>9</v>
      </c>
      <c r="G3658" s="17">
        <v>11979.63</v>
      </c>
      <c r="H3658" s="27">
        <v>7358.58</v>
      </c>
      <c r="I3658">
        <f>YEAR(Table1[[#This Row],[Date]])</f>
        <v>2024</v>
      </c>
      <c r="J3658" t="str">
        <f>"Q" &amp; ROUNDUP(MONTH(Table1[[#This Row],[Date]])/3, 0) &amp; "'" &amp; RIGHT(YEAR(Table1[[#This Row],[Date]]), 2)</f>
        <v>Q3'24</v>
      </c>
      <c r="K3658" t="str">
        <f>VLOOKUP(Table1[[#This Row],[Store ID]],Table3[[Store ID]:[City]],4,FALSE)</f>
        <v>Atlanta</v>
      </c>
      <c r="L3658" t="str">
        <f>VLOOKUP(Table1[[#This Row],[Product Code]],Table4[[Product Code]:[Brand]],5,FALSE)</f>
        <v>Apple</v>
      </c>
      <c r="M3658" t="str">
        <f>VLOOKUP(Table1[[#This Row],[Product Code]],Table4[[Product Code]:[Product Category]],3,FALSE)</f>
        <v>Smart Gadgets</v>
      </c>
      <c r="N3658" t="str">
        <f>_xlfn.XLOOKUP(Table1[[#This Row],[Product Code]],Table4[Product Code],Table4[Subcategory])</f>
        <v>Smartwatches</v>
      </c>
    </row>
    <row r="3659" spans="2:14" x14ac:dyDescent="0.3">
      <c r="B3659" s="26" t="s">
        <v>22</v>
      </c>
      <c r="C3659" s="26" t="str">
        <f>IF(_xlfn.XLOOKUP(TRIM(Table1[[#This Row],[Store ID]]), 'Stores Details'!B3661:B3680, 'Stores Details'!G3661:G3680, "") = "Inactive", "Yes", "No")</f>
        <v>No</v>
      </c>
      <c r="D3659" s="14" t="s">
        <v>47</v>
      </c>
      <c r="E3659" s="51">
        <v>45621</v>
      </c>
      <c r="F3659" s="14">
        <v>24</v>
      </c>
      <c r="G3659" s="17">
        <v>31949.52</v>
      </c>
      <c r="H3659" s="27">
        <v>19937.04</v>
      </c>
      <c r="I3659">
        <f>YEAR(Table1[[#This Row],[Date]])</f>
        <v>2024</v>
      </c>
      <c r="J3659" t="str">
        <f>"Q" &amp; ROUNDUP(MONTH(Table1[[#This Row],[Date]])/3, 0) &amp; "'" &amp; RIGHT(YEAR(Table1[[#This Row],[Date]]), 2)</f>
        <v>Q4'24</v>
      </c>
      <c r="K3659" t="str">
        <f>VLOOKUP(Table1[[#This Row],[Store ID]],Table3[[Store ID]:[City]],4,FALSE)</f>
        <v>Detroit</v>
      </c>
      <c r="L3659" t="str">
        <f>VLOOKUP(Table1[[#This Row],[Product Code]],Table4[[Product Code]:[Brand]],5,FALSE)</f>
        <v>Sony</v>
      </c>
      <c r="M3659" t="str">
        <f>VLOOKUP(Table1[[#This Row],[Product Code]],Table4[[Product Code]:[Product Category]],3,FALSE)</f>
        <v>Accessories</v>
      </c>
      <c r="N3659" t="str">
        <f>_xlfn.XLOOKUP(Table1[[#This Row],[Product Code]],Table4[Product Code],Table4[Subcategory])</f>
        <v>Keyboards</v>
      </c>
    </row>
    <row r="3660" spans="2:14" x14ac:dyDescent="0.3">
      <c r="B3660" s="26" t="s">
        <v>27</v>
      </c>
      <c r="C3660" s="26" t="str">
        <f>IF(_xlfn.XLOOKUP(TRIM(Table1[[#This Row],[Store ID]]), 'Stores Details'!B3662:B3681, 'Stores Details'!G3662:G3681, "") = "Inactive", "Yes", "No")</f>
        <v>No</v>
      </c>
      <c r="D3660" s="14" t="s">
        <v>65</v>
      </c>
      <c r="E3660" s="51">
        <v>44961</v>
      </c>
      <c r="F3660" s="14">
        <v>21</v>
      </c>
      <c r="G3660" s="17">
        <v>30351.3</v>
      </c>
      <c r="H3660" s="27">
        <v>20375.669999999998</v>
      </c>
      <c r="I3660">
        <f>YEAR(Table1[[#This Row],[Date]])</f>
        <v>2023</v>
      </c>
      <c r="J3660" t="str">
        <f>"Q" &amp; ROUNDUP(MONTH(Table1[[#This Row],[Date]])/3, 0) &amp; "'" &amp; RIGHT(YEAR(Table1[[#This Row],[Date]]), 2)</f>
        <v>Q1'23</v>
      </c>
      <c r="K3660" t="str">
        <f>VLOOKUP(Table1[[#This Row],[Store ID]],Table3[[Store ID]:[City]],4,FALSE)</f>
        <v>New York</v>
      </c>
      <c r="L3660" t="str">
        <f>VLOOKUP(Table1[[#This Row],[Product Code]],Table4[[Product Code]:[Brand]],5,FALSE)</f>
        <v>VoltEdge</v>
      </c>
      <c r="M3660" t="str">
        <f>VLOOKUP(Table1[[#This Row],[Product Code]],Table4[[Product Code]:[Product Category]],3,FALSE)</f>
        <v>Smart Gadgets</v>
      </c>
      <c r="N3660" t="str">
        <f>_xlfn.XLOOKUP(Table1[[#This Row],[Product Code]],Table4[Product Code],Table4[Subcategory])</f>
        <v>Smartwatches</v>
      </c>
    </row>
    <row r="3661" spans="2:14" x14ac:dyDescent="0.3">
      <c r="B3661" s="26" t="s">
        <v>20</v>
      </c>
      <c r="C3661" s="26" t="str">
        <f>IF(_xlfn.XLOOKUP(TRIM(Table1[[#This Row],[Store ID]]), 'Stores Details'!B3663:B3682, 'Stores Details'!G3663:G3682, "") = "Inactive", "Yes", "No")</f>
        <v>No</v>
      </c>
      <c r="D3661" s="14" t="s">
        <v>36</v>
      </c>
      <c r="E3661" s="51">
        <v>45586</v>
      </c>
      <c r="F3661" s="14">
        <v>38</v>
      </c>
      <c r="G3661" s="17">
        <v>27739.24</v>
      </c>
      <c r="H3661" s="27">
        <v>22381.62</v>
      </c>
      <c r="I3661">
        <f>YEAR(Table1[[#This Row],[Date]])</f>
        <v>2024</v>
      </c>
      <c r="J3661" t="str">
        <f>"Q" &amp; ROUNDUP(MONTH(Table1[[#This Row],[Date]])/3, 0) &amp; "'" &amp; RIGHT(YEAR(Table1[[#This Row],[Date]]), 2)</f>
        <v>Q4'24</v>
      </c>
      <c r="K3661" t="str">
        <f>VLOOKUP(Table1[[#This Row],[Store ID]],Table3[[Store ID]:[City]],4,FALSE)</f>
        <v>Denver</v>
      </c>
      <c r="L3661" t="str">
        <f>VLOOKUP(Table1[[#This Row],[Product Code]],Table4[[Product Code]:[Brand]],5,FALSE)</f>
        <v>VoltEdge</v>
      </c>
      <c r="M3661" t="str">
        <f>VLOOKUP(Table1[[#This Row],[Product Code]],Table4[[Product Code]:[Product Category]],3,FALSE)</f>
        <v>Gaming Consoles</v>
      </c>
      <c r="N3661" t="str">
        <f>_xlfn.XLOOKUP(Table1[[#This Row],[Product Code]],Table4[Product Code],Table4[Subcategory])</f>
        <v>VR Headsets</v>
      </c>
    </row>
    <row r="3662" spans="2:14" x14ac:dyDescent="0.3">
      <c r="B3662" s="26" t="s">
        <v>18</v>
      </c>
      <c r="C3662" s="26" t="str">
        <f>IF(_xlfn.XLOOKUP(TRIM(Table1[[#This Row],[Store ID]]), 'Stores Details'!B3664:B3683, 'Stores Details'!G3664:G3683, "") = "Inactive", "Yes", "No")</f>
        <v>No</v>
      </c>
      <c r="D3662" s="14" t="s">
        <v>42</v>
      </c>
      <c r="E3662" s="51">
        <v>45584</v>
      </c>
      <c r="F3662" s="14">
        <v>30</v>
      </c>
      <c r="G3662" s="17">
        <v>38268.299999999996</v>
      </c>
      <c r="H3662" s="27">
        <v>23861.7</v>
      </c>
      <c r="I3662">
        <f>YEAR(Table1[[#This Row],[Date]])</f>
        <v>2024</v>
      </c>
      <c r="J3662" t="str">
        <f>"Q" &amp; ROUNDUP(MONTH(Table1[[#This Row],[Date]])/3, 0) &amp; "'" &amp; RIGHT(YEAR(Table1[[#This Row],[Date]]), 2)</f>
        <v>Q4'24</v>
      </c>
      <c r="K3662" t="str">
        <f>VLOOKUP(Table1[[#This Row],[Store ID]],Table3[[Store ID]:[City]],4,FALSE)</f>
        <v>Minneapolis</v>
      </c>
      <c r="L3662" t="str">
        <f>VLOOKUP(Table1[[#This Row],[Product Code]],Table4[[Product Code]:[Brand]],5,FALSE)</f>
        <v>Dell</v>
      </c>
      <c r="M3662" t="str">
        <f>VLOOKUP(Table1[[#This Row],[Product Code]],Table4[[Product Code]:[Product Category]],3,FALSE)</f>
        <v>Headphones</v>
      </c>
      <c r="N3662" t="str">
        <f>_xlfn.XLOOKUP(Table1[[#This Row],[Product Code]],Table4[Product Code],Table4[Subcategory])</f>
        <v>Wired Headphones</v>
      </c>
    </row>
    <row r="3663" spans="2:14" x14ac:dyDescent="0.3">
      <c r="B3663" s="26" t="s">
        <v>19</v>
      </c>
      <c r="C3663" s="26" t="str">
        <f>IF(_xlfn.XLOOKUP(TRIM(Table1[[#This Row],[Store ID]]), 'Stores Details'!B3665:B3684, 'Stores Details'!G3665:G3684, "") = "Inactive", "Yes", "No")</f>
        <v>No</v>
      </c>
      <c r="D3663" s="14" t="s">
        <v>32</v>
      </c>
      <c r="E3663" s="51">
        <v>45403</v>
      </c>
      <c r="F3663" s="14">
        <v>9</v>
      </c>
      <c r="G3663" s="17">
        <v>1646.82</v>
      </c>
      <c r="H3663" s="27">
        <v>1251.0899999999999</v>
      </c>
      <c r="I3663">
        <f>YEAR(Table1[[#This Row],[Date]])</f>
        <v>2024</v>
      </c>
      <c r="J3663" t="str">
        <f>"Q" &amp; ROUNDUP(MONTH(Table1[[#This Row],[Date]])/3, 0) &amp; "'" &amp; RIGHT(YEAR(Table1[[#This Row],[Date]]), 2)</f>
        <v>Q2'24</v>
      </c>
      <c r="K3663" t="str">
        <f>VLOOKUP(Table1[[#This Row],[Store ID]],Table3[[Store ID]:[City]],4,FALSE)</f>
        <v>Honolulu</v>
      </c>
      <c r="L3663" t="str">
        <f>VLOOKUP(Table1[[#This Row],[Product Code]],Table4[[Product Code]:[Brand]],5,FALSE)</f>
        <v>Sony</v>
      </c>
      <c r="M3663" t="str">
        <f>VLOOKUP(Table1[[#This Row],[Product Code]],Table4[[Product Code]:[Product Category]],3,FALSE)</f>
        <v>Accessories</v>
      </c>
      <c r="N3663" t="str">
        <f>_xlfn.XLOOKUP(Table1[[#This Row],[Product Code]],Table4[Product Code],Table4[Subcategory])</f>
        <v>Chargers</v>
      </c>
    </row>
    <row r="3664" spans="2:14" x14ac:dyDescent="0.3">
      <c r="B3664" s="26" t="s">
        <v>18</v>
      </c>
      <c r="C3664" s="26" t="str">
        <f>IF(_xlfn.XLOOKUP(TRIM(Table1[[#This Row],[Store ID]]), 'Stores Details'!B3666:B3685, 'Stores Details'!G3666:G3685, "") = "Inactive", "Yes", "No")</f>
        <v>No</v>
      </c>
      <c r="D3664" s="14" t="s">
        <v>15</v>
      </c>
      <c r="E3664" s="51">
        <v>45599</v>
      </c>
      <c r="F3664" s="14">
        <v>26</v>
      </c>
      <c r="G3664" s="17">
        <v>14622.66</v>
      </c>
      <c r="H3664" s="27">
        <v>11165.18</v>
      </c>
      <c r="I3664">
        <f>YEAR(Table1[[#This Row],[Date]])</f>
        <v>2024</v>
      </c>
      <c r="J3664" t="str">
        <f>"Q" &amp; ROUNDUP(MONTH(Table1[[#This Row],[Date]])/3, 0) &amp; "'" &amp; RIGHT(YEAR(Table1[[#This Row],[Date]]), 2)</f>
        <v>Q4'24</v>
      </c>
      <c r="K3664" t="str">
        <f>VLOOKUP(Table1[[#This Row],[Store ID]],Table3[[Store ID]:[City]],4,FALSE)</f>
        <v>Minneapolis</v>
      </c>
      <c r="L3664" t="str">
        <f>VLOOKUP(Table1[[#This Row],[Product Code]],Table4[[Product Code]:[Brand]],5,FALSE)</f>
        <v>Bose</v>
      </c>
      <c r="M3664" t="str">
        <f>VLOOKUP(Table1[[#This Row],[Product Code]],Table4[[Product Code]:[Product Category]],3,FALSE)</f>
        <v>Accessories</v>
      </c>
      <c r="N3664" t="str">
        <f>_xlfn.XLOOKUP(Table1[[#This Row],[Product Code]],Table4[Product Code],Table4[Subcategory])</f>
        <v>Mice</v>
      </c>
    </row>
    <row r="3665" spans="2:14" x14ac:dyDescent="0.3">
      <c r="B3665" s="26" t="s">
        <v>19</v>
      </c>
      <c r="C3665" s="26" t="str">
        <f>IF(_xlfn.XLOOKUP(TRIM(Table1[[#This Row],[Store ID]]), 'Stores Details'!B3667:B3686, 'Stores Details'!G3667:G3686, "") = "Inactive", "Yes", "No")</f>
        <v>No</v>
      </c>
      <c r="D3665" s="14" t="s">
        <v>35</v>
      </c>
      <c r="E3665" s="51">
        <v>45463</v>
      </c>
      <c r="F3665" s="14">
        <v>17</v>
      </c>
      <c r="G3665" s="17">
        <v>6785.72</v>
      </c>
      <c r="H3665" s="27">
        <v>5127.88</v>
      </c>
      <c r="I3665">
        <f>YEAR(Table1[[#This Row],[Date]])</f>
        <v>2024</v>
      </c>
      <c r="J3665" t="str">
        <f>"Q" &amp; ROUNDUP(MONTH(Table1[[#This Row],[Date]])/3, 0) &amp; "'" &amp; RIGHT(YEAR(Table1[[#This Row],[Date]]), 2)</f>
        <v>Q2'24</v>
      </c>
      <c r="K3665" t="str">
        <f>VLOOKUP(Table1[[#This Row],[Store ID]],Table3[[Store ID]:[City]],4,FALSE)</f>
        <v>Honolulu</v>
      </c>
      <c r="L3665" t="str">
        <f>VLOOKUP(Table1[[#This Row],[Product Code]],Table4[[Product Code]:[Brand]],5,FALSE)</f>
        <v>Dell</v>
      </c>
      <c r="M3665" t="str">
        <f>VLOOKUP(Table1[[#This Row],[Product Code]],Table4[[Product Code]:[Product Category]],3,FALSE)</f>
        <v>Smart Gadgets</v>
      </c>
      <c r="N3665" t="str">
        <f>_xlfn.XLOOKUP(Table1[[#This Row],[Product Code]],Table4[Product Code],Table4[Subcategory])</f>
        <v>Streaming Devices</v>
      </c>
    </row>
    <row r="3666" spans="2:14" x14ac:dyDescent="0.3">
      <c r="B3666" s="26" t="s">
        <v>24</v>
      </c>
      <c r="C3666" s="26" t="str">
        <f>IF(_xlfn.XLOOKUP(TRIM(Table1[[#This Row],[Store ID]]), 'Stores Details'!B3668:B3687, 'Stores Details'!G3668:G3687, "") = "Inactive", "Yes", "No")</f>
        <v>No</v>
      </c>
      <c r="D3666" s="14" t="s">
        <v>57</v>
      </c>
      <c r="E3666" s="51">
        <v>45255</v>
      </c>
      <c r="F3666" s="14">
        <v>22</v>
      </c>
      <c r="G3666" s="17">
        <v>19436.78</v>
      </c>
      <c r="H3666" s="27">
        <v>13553.980000000001</v>
      </c>
      <c r="I3666">
        <f>YEAR(Table1[[#This Row],[Date]])</f>
        <v>2023</v>
      </c>
      <c r="J3666" t="str">
        <f>"Q" &amp; ROUNDUP(MONTH(Table1[[#This Row],[Date]])/3, 0) &amp; "'" &amp; RIGHT(YEAR(Table1[[#This Row],[Date]]), 2)</f>
        <v>Q4'23</v>
      </c>
      <c r="K3666" t="str">
        <f>VLOOKUP(Table1[[#This Row],[Store ID]],Table3[[Store ID]:[City]],4,FALSE)</f>
        <v>Atlanta</v>
      </c>
      <c r="L3666" t="str">
        <f>VLOOKUP(Table1[[#This Row],[Product Code]],Table4[[Product Code]:[Brand]],5,FALSE)</f>
        <v>Bose</v>
      </c>
      <c r="M3666" t="str">
        <f>VLOOKUP(Table1[[#This Row],[Product Code]],Table4[[Product Code]:[Product Category]],3,FALSE)</f>
        <v>Headphones</v>
      </c>
      <c r="N3666" t="str">
        <f>_xlfn.XLOOKUP(Table1[[#This Row],[Product Code]],Table4[Product Code],Table4[Subcategory])</f>
        <v>Noise-Canceling Over-Ear</v>
      </c>
    </row>
    <row r="3667" spans="2:14" x14ac:dyDescent="0.3">
      <c r="B3667" s="26" t="s">
        <v>28</v>
      </c>
      <c r="C3667" s="26" t="str">
        <f>IF(_xlfn.XLOOKUP(TRIM(Table1[[#This Row],[Store ID]]), 'Stores Details'!B3669:B3688, 'Stores Details'!G3669:G3688, "") = "Inactive", "Yes", "No")</f>
        <v>No</v>
      </c>
      <c r="D3667" s="14" t="s">
        <v>34</v>
      </c>
      <c r="E3667" s="51">
        <v>45458</v>
      </c>
      <c r="F3667" s="14">
        <v>15</v>
      </c>
      <c r="G3667" s="17">
        <v>4847.25</v>
      </c>
      <c r="H3667" s="27">
        <v>2997.9</v>
      </c>
      <c r="I3667">
        <f>YEAR(Table1[[#This Row],[Date]])</f>
        <v>2024</v>
      </c>
      <c r="J3667" t="str">
        <f>"Q" &amp; ROUNDUP(MONTH(Table1[[#This Row],[Date]])/3, 0) &amp; "'" &amp; RIGHT(YEAR(Table1[[#This Row],[Date]]), 2)</f>
        <v>Q2'24</v>
      </c>
      <c r="K3667" t="str">
        <f>VLOOKUP(Table1[[#This Row],[Store ID]],Table3[[Store ID]:[City]],4,FALSE)</f>
        <v>Portland</v>
      </c>
      <c r="L3667" t="str">
        <f>VLOOKUP(Table1[[#This Row],[Product Code]],Table4[[Product Code]:[Brand]],5,FALSE)</f>
        <v>Samsung</v>
      </c>
      <c r="M3667" t="str">
        <f>VLOOKUP(Table1[[#This Row],[Product Code]],Table4[[Product Code]:[Product Category]],3,FALSE)</f>
        <v>Gaming Consoles</v>
      </c>
      <c r="N3667" t="str">
        <f>_xlfn.XLOOKUP(Table1[[#This Row],[Product Code]],Table4[Product Code],Table4[Subcategory])</f>
        <v>Game Consoles</v>
      </c>
    </row>
    <row r="3668" spans="2:14" x14ac:dyDescent="0.3">
      <c r="B3668" s="26" t="s">
        <v>28</v>
      </c>
      <c r="C3668" s="26" t="str">
        <f>IF(_xlfn.XLOOKUP(TRIM(Table1[[#This Row],[Store ID]]), 'Stores Details'!B3670:B3689, 'Stores Details'!G3670:G3689, "") = "Inactive", "Yes", "No")</f>
        <v>No</v>
      </c>
      <c r="D3668" s="14" t="s">
        <v>43</v>
      </c>
      <c r="E3668" s="51">
        <v>45522</v>
      </c>
      <c r="F3668" s="14">
        <v>14</v>
      </c>
      <c r="G3668" s="17">
        <v>18634.98</v>
      </c>
      <c r="H3668" s="27">
        <v>11446.68</v>
      </c>
      <c r="I3668">
        <f>YEAR(Table1[[#This Row],[Date]])</f>
        <v>2024</v>
      </c>
      <c r="J3668" t="str">
        <f>"Q" &amp; ROUNDUP(MONTH(Table1[[#This Row],[Date]])/3, 0) &amp; "'" &amp; RIGHT(YEAR(Table1[[#This Row],[Date]]), 2)</f>
        <v>Q3'24</v>
      </c>
      <c r="K3668" t="str">
        <f>VLOOKUP(Table1[[#This Row],[Store ID]],Table3[[Store ID]:[City]],4,FALSE)</f>
        <v>Portland</v>
      </c>
      <c r="L3668" t="str">
        <f>VLOOKUP(Table1[[#This Row],[Product Code]],Table4[[Product Code]:[Brand]],5,FALSE)</f>
        <v>Apple</v>
      </c>
      <c r="M3668" t="str">
        <f>VLOOKUP(Table1[[#This Row],[Product Code]],Table4[[Product Code]:[Product Category]],3,FALSE)</f>
        <v>Smart Gadgets</v>
      </c>
      <c r="N3668" t="str">
        <f>_xlfn.XLOOKUP(Table1[[#This Row],[Product Code]],Table4[Product Code],Table4[Subcategory])</f>
        <v>Smartwatches</v>
      </c>
    </row>
    <row r="3669" spans="2:14" x14ac:dyDescent="0.3">
      <c r="B3669" s="26" t="s">
        <v>21</v>
      </c>
      <c r="C3669" s="26" t="str">
        <f>IF(_xlfn.XLOOKUP(TRIM(Table1[[#This Row],[Store ID]]), 'Stores Details'!B3671:B3690, 'Stores Details'!G3671:G3690, "") = "Inactive", "Yes", "No")</f>
        <v>No</v>
      </c>
      <c r="D3669" s="14" t="s">
        <v>39</v>
      </c>
      <c r="E3669" s="51">
        <v>45361</v>
      </c>
      <c r="F3669" s="14">
        <v>24</v>
      </c>
      <c r="G3669" s="17">
        <v>10168.08</v>
      </c>
      <c r="H3669" s="27">
        <v>6626.4000000000005</v>
      </c>
      <c r="I3669">
        <f>YEAR(Table1[[#This Row],[Date]])</f>
        <v>2024</v>
      </c>
      <c r="J3669" t="str">
        <f>"Q" &amp; ROUNDUP(MONTH(Table1[[#This Row],[Date]])/3, 0) &amp; "'" &amp; RIGHT(YEAR(Table1[[#This Row],[Date]]), 2)</f>
        <v>Q1'24</v>
      </c>
      <c r="K3669" t="str">
        <f>VLOOKUP(Table1[[#This Row],[Store ID]],Table3[[Store ID]:[City]],4,FALSE)</f>
        <v>Raleigh</v>
      </c>
      <c r="L3669" t="str">
        <f>VLOOKUP(Table1[[#This Row],[Product Code]],Table4[[Product Code]:[Brand]],5,FALSE)</f>
        <v>Apple</v>
      </c>
      <c r="M3669" t="str">
        <f>VLOOKUP(Table1[[#This Row],[Product Code]],Table4[[Product Code]:[Product Category]],3,FALSE)</f>
        <v>Laptops</v>
      </c>
      <c r="N3669" t="str">
        <f>_xlfn.XLOOKUP(Table1[[#This Row],[Product Code]],Table4[Product Code],Table4[Subcategory])</f>
        <v>Ultrabooks</v>
      </c>
    </row>
    <row r="3670" spans="2:14" x14ac:dyDescent="0.3">
      <c r="B3670" s="26" t="s">
        <v>24</v>
      </c>
      <c r="C3670" s="26" t="str">
        <f>IF(_xlfn.XLOOKUP(TRIM(Table1[[#This Row],[Store ID]]), 'Stores Details'!B3672:B3691, 'Stores Details'!G3672:G3691, "") = "Inactive", "Yes", "No")</f>
        <v>No</v>
      </c>
      <c r="D3670" s="14" t="s">
        <v>47</v>
      </c>
      <c r="E3670" s="51">
        <v>45511</v>
      </c>
      <c r="F3670" s="14">
        <v>3</v>
      </c>
      <c r="G3670" s="17">
        <v>3993.69</v>
      </c>
      <c r="H3670" s="27">
        <v>2492.13</v>
      </c>
      <c r="I3670">
        <f>YEAR(Table1[[#This Row],[Date]])</f>
        <v>2024</v>
      </c>
      <c r="J3670" t="str">
        <f>"Q" &amp; ROUNDUP(MONTH(Table1[[#This Row],[Date]])/3, 0) &amp; "'" &amp; RIGHT(YEAR(Table1[[#This Row],[Date]]), 2)</f>
        <v>Q3'24</v>
      </c>
      <c r="K3670" t="str">
        <f>VLOOKUP(Table1[[#This Row],[Store ID]],Table3[[Store ID]:[City]],4,FALSE)</f>
        <v>Atlanta</v>
      </c>
      <c r="L3670" t="str">
        <f>VLOOKUP(Table1[[#This Row],[Product Code]],Table4[[Product Code]:[Brand]],5,FALSE)</f>
        <v>Sony</v>
      </c>
      <c r="M3670" t="str">
        <f>VLOOKUP(Table1[[#This Row],[Product Code]],Table4[[Product Code]:[Product Category]],3,FALSE)</f>
        <v>Accessories</v>
      </c>
      <c r="N3670" t="str">
        <f>_xlfn.XLOOKUP(Table1[[#This Row],[Product Code]],Table4[Product Code],Table4[Subcategory])</f>
        <v>Keyboards</v>
      </c>
    </row>
    <row r="3671" spans="2:14" x14ac:dyDescent="0.3">
      <c r="B3671" s="26" t="s">
        <v>21</v>
      </c>
      <c r="C3671" s="26" t="str">
        <f>IF(_xlfn.XLOOKUP(TRIM(Table1[[#This Row],[Store ID]]), 'Stores Details'!B3673:B3692, 'Stores Details'!G3673:G3692, "") = "Inactive", "Yes", "No")</f>
        <v>No</v>
      </c>
      <c r="D3671" s="14" t="s">
        <v>43</v>
      </c>
      <c r="E3671" s="51">
        <v>45607</v>
      </c>
      <c r="F3671" s="14">
        <v>25</v>
      </c>
      <c r="G3671" s="17">
        <v>33276.75</v>
      </c>
      <c r="H3671" s="27">
        <v>20440.5</v>
      </c>
      <c r="I3671">
        <f>YEAR(Table1[[#This Row],[Date]])</f>
        <v>2024</v>
      </c>
      <c r="J3671" t="str">
        <f>"Q" &amp; ROUNDUP(MONTH(Table1[[#This Row],[Date]])/3, 0) &amp; "'" &amp; RIGHT(YEAR(Table1[[#This Row],[Date]]), 2)</f>
        <v>Q4'24</v>
      </c>
      <c r="K3671" t="str">
        <f>VLOOKUP(Table1[[#This Row],[Store ID]],Table3[[Store ID]:[City]],4,FALSE)</f>
        <v>Raleigh</v>
      </c>
      <c r="L3671" t="str">
        <f>VLOOKUP(Table1[[#This Row],[Product Code]],Table4[[Product Code]:[Brand]],5,FALSE)</f>
        <v>Apple</v>
      </c>
      <c r="M3671" t="str">
        <f>VLOOKUP(Table1[[#This Row],[Product Code]],Table4[[Product Code]:[Product Category]],3,FALSE)</f>
        <v>Smart Gadgets</v>
      </c>
      <c r="N3671" t="str">
        <f>_xlfn.XLOOKUP(Table1[[#This Row],[Product Code]],Table4[Product Code],Table4[Subcategory])</f>
        <v>Smartwatches</v>
      </c>
    </row>
    <row r="3672" spans="2:14" x14ac:dyDescent="0.3">
      <c r="B3672" s="26" t="s">
        <v>16</v>
      </c>
      <c r="C3672" s="26" t="str">
        <f>IF(_xlfn.XLOOKUP(TRIM(Table1[[#This Row],[Store ID]]), 'Stores Details'!B3674:B3693, 'Stores Details'!G3674:G3693, "") = "Inactive", "Yes", "No")</f>
        <v>No</v>
      </c>
      <c r="D3672" s="14" t="s">
        <v>74</v>
      </c>
      <c r="E3672" s="51">
        <v>45189</v>
      </c>
      <c r="F3672" s="14">
        <v>5</v>
      </c>
      <c r="G3672" s="17">
        <v>5655.5499999999993</v>
      </c>
      <c r="H3672" s="27">
        <v>4694.75</v>
      </c>
      <c r="I3672">
        <f>YEAR(Table1[[#This Row],[Date]])</f>
        <v>2023</v>
      </c>
      <c r="J3672" t="str">
        <f>"Q" &amp; ROUNDUP(MONTH(Table1[[#This Row],[Date]])/3, 0) &amp; "'" &amp; RIGHT(YEAR(Table1[[#This Row],[Date]]), 2)</f>
        <v>Q3'23</v>
      </c>
      <c r="K3672" t="str">
        <f>VLOOKUP(Table1[[#This Row],[Store ID]],Table3[[Store ID]:[City]],4,FALSE)</f>
        <v>Chicago</v>
      </c>
      <c r="L3672" t="str">
        <f>VLOOKUP(Table1[[#This Row],[Product Code]],Table4[[Product Code]:[Brand]],5,FALSE)</f>
        <v>VoltEdge</v>
      </c>
      <c r="M3672" t="str">
        <f>VLOOKUP(Table1[[#This Row],[Product Code]],Table4[[Product Code]:[Product Category]],3,FALSE)</f>
        <v>Gaming Consoles</v>
      </c>
      <c r="N3672" t="str">
        <f>_xlfn.XLOOKUP(Table1[[#This Row],[Product Code]],Table4[Product Code],Table4[Subcategory])</f>
        <v>Gaming Headsets</v>
      </c>
    </row>
    <row r="3673" spans="2:14" x14ac:dyDescent="0.3">
      <c r="B3673" s="26" t="s">
        <v>14</v>
      </c>
      <c r="C3673" s="26" t="str">
        <f>IF(_xlfn.XLOOKUP(TRIM(Table1[[#This Row],[Store ID]]), 'Stores Details'!B3675:B3694, 'Stores Details'!G3675:G3694, "") = "Inactive", "Yes", "No")</f>
        <v>No</v>
      </c>
      <c r="D3673" s="14" t="s">
        <v>44</v>
      </c>
      <c r="E3673" s="51">
        <v>45507</v>
      </c>
      <c r="F3673" s="14">
        <v>11</v>
      </c>
      <c r="G3673" s="17">
        <v>10417.549999999999</v>
      </c>
      <c r="H3673" s="27">
        <v>7341.18</v>
      </c>
      <c r="I3673">
        <f>YEAR(Table1[[#This Row],[Date]])</f>
        <v>2024</v>
      </c>
      <c r="J3673" t="str">
        <f>"Q" &amp; ROUNDUP(MONTH(Table1[[#This Row],[Date]])/3, 0) &amp; "'" &amp; RIGHT(YEAR(Table1[[#This Row],[Date]]), 2)</f>
        <v>Q3'24</v>
      </c>
      <c r="K3673" t="str">
        <f>VLOOKUP(Table1[[#This Row],[Store ID]],Table3[[Store ID]:[City]],4,FALSE)</f>
        <v>Los Angeles</v>
      </c>
      <c r="L3673" t="str">
        <f>VLOOKUP(Table1[[#This Row],[Product Code]],Table4[[Product Code]:[Brand]],5,FALSE)</f>
        <v>Bose</v>
      </c>
      <c r="M3673" t="str">
        <f>VLOOKUP(Table1[[#This Row],[Product Code]],Table4[[Product Code]:[Product Category]],3,FALSE)</f>
        <v>Accessories</v>
      </c>
      <c r="N3673" t="str">
        <f>_xlfn.XLOOKUP(Table1[[#This Row],[Product Code]],Table4[Product Code],Table4[Subcategory])</f>
        <v>Keyboards</v>
      </c>
    </row>
    <row r="3674" spans="2:14" x14ac:dyDescent="0.3">
      <c r="B3674" s="26" t="s">
        <v>22</v>
      </c>
      <c r="C3674" s="26" t="str">
        <f>IF(_xlfn.XLOOKUP(TRIM(Table1[[#This Row],[Store ID]]), 'Stores Details'!B3676:B3695, 'Stores Details'!G3676:G3695, "") = "Inactive", "Yes", "No")</f>
        <v>No</v>
      </c>
      <c r="D3674" s="14" t="s">
        <v>54</v>
      </c>
      <c r="E3674" s="51">
        <v>45036</v>
      </c>
      <c r="F3674" s="14">
        <v>15</v>
      </c>
      <c r="G3674" s="17">
        <v>21045.15</v>
      </c>
      <c r="H3674" s="27">
        <v>13358.25</v>
      </c>
      <c r="I3674">
        <f>YEAR(Table1[[#This Row],[Date]])</f>
        <v>2023</v>
      </c>
      <c r="J3674" t="str">
        <f>"Q" &amp; ROUNDUP(MONTH(Table1[[#This Row],[Date]])/3, 0) &amp; "'" &amp; RIGHT(YEAR(Table1[[#This Row],[Date]]), 2)</f>
        <v>Q2'23</v>
      </c>
      <c r="K3674" t="str">
        <f>VLOOKUP(Table1[[#This Row],[Store ID]],Table3[[Store ID]:[City]],4,FALSE)</f>
        <v>Detroit</v>
      </c>
      <c r="L3674" t="str">
        <f>VLOOKUP(Table1[[#This Row],[Product Code]],Table4[[Product Code]:[Brand]],5,FALSE)</f>
        <v>Apple</v>
      </c>
      <c r="M3674" t="str">
        <f>VLOOKUP(Table1[[#This Row],[Product Code]],Table4[[Product Code]:[Product Category]],3,FALSE)</f>
        <v>Gaming Consoles</v>
      </c>
      <c r="N3674" t="str">
        <f>_xlfn.XLOOKUP(Table1[[#This Row],[Product Code]],Table4[Product Code],Table4[Subcategory])</f>
        <v>Game Consoles</v>
      </c>
    </row>
    <row r="3675" spans="2:14" x14ac:dyDescent="0.3">
      <c r="B3675" s="26" t="s">
        <v>26</v>
      </c>
      <c r="C3675" s="26" t="str">
        <f>IF(_xlfn.XLOOKUP(TRIM(Table1[[#This Row],[Store ID]]), 'Stores Details'!B3677:B3696, 'Stores Details'!G3677:G3696, "") = "Inactive", "Yes", "No")</f>
        <v>No</v>
      </c>
      <c r="D3675" s="14" t="s">
        <v>65</v>
      </c>
      <c r="E3675" s="51">
        <v>44986</v>
      </c>
      <c r="F3675" s="14">
        <v>15</v>
      </c>
      <c r="G3675" s="17">
        <v>21679.5</v>
      </c>
      <c r="H3675" s="27">
        <v>14554.05</v>
      </c>
      <c r="I3675">
        <f>YEAR(Table1[[#This Row],[Date]])</f>
        <v>2023</v>
      </c>
      <c r="J3675" t="str">
        <f>"Q" &amp; ROUNDUP(MONTH(Table1[[#This Row],[Date]])/3, 0) &amp; "'" &amp; RIGHT(YEAR(Table1[[#This Row],[Date]]), 2)</f>
        <v>Q1'23</v>
      </c>
      <c r="K3675" t="str">
        <f>VLOOKUP(Table1[[#This Row],[Store ID]],Table3[[Store ID]:[City]],4,FALSE)</f>
        <v>Philadelphia</v>
      </c>
      <c r="L3675" t="str">
        <f>VLOOKUP(Table1[[#This Row],[Product Code]],Table4[[Product Code]:[Brand]],5,FALSE)</f>
        <v>VoltEdge</v>
      </c>
      <c r="M3675" t="str">
        <f>VLOOKUP(Table1[[#This Row],[Product Code]],Table4[[Product Code]:[Product Category]],3,FALSE)</f>
        <v>Smart Gadgets</v>
      </c>
      <c r="N3675" t="str">
        <f>_xlfn.XLOOKUP(Table1[[#This Row],[Product Code]],Table4[Product Code],Table4[Subcategory])</f>
        <v>Smartwatches</v>
      </c>
    </row>
    <row r="3676" spans="2:14" x14ac:dyDescent="0.3">
      <c r="B3676" s="26" t="s">
        <v>27</v>
      </c>
      <c r="C3676" s="26" t="str">
        <f>IF(_xlfn.XLOOKUP(TRIM(Table1[[#This Row],[Store ID]]), 'Stores Details'!B3678:B3697, 'Stores Details'!G3678:G3697, "") = "Inactive", "Yes", "No")</f>
        <v>No</v>
      </c>
      <c r="D3676" s="14" t="s">
        <v>50</v>
      </c>
      <c r="E3676" s="51">
        <v>44930</v>
      </c>
      <c r="F3676" s="14">
        <v>21</v>
      </c>
      <c r="G3676" s="17">
        <v>25156.32</v>
      </c>
      <c r="H3676" s="27">
        <v>18533.55</v>
      </c>
      <c r="I3676">
        <f>YEAR(Table1[[#This Row],[Date]])</f>
        <v>2023</v>
      </c>
      <c r="J3676" t="str">
        <f>"Q" &amp; ROUNDUP(MONTH(Table1[[#This Row],[Date]])/3, 0) &amp; "'" &amp; RIGHT(YEAR(Table1[[#This Row],[Date]]), 2)</f>
        <v>Q1'23</v>
      </c>
      <c r="K3676" t="str">
        <f>VLOOKUP(Table1[[#This Row],[Store ID]],Table3[[Store ID]:[City]],4,FALSE)</f>
        <v>New York</v>
      </c>
      <c r="L3676" t="str">
        <f>VLOOKUP(Table1[[#This Row],[Product Code]],Table4[[Product Code]:[Brand]],5,FALSE)</f>
        <v>VoltEdge</v>
      </c>
      <c r="M3676" t="str">
        <f>VLOOKUP(Table1[[#This Row],[Product Code]],Table4[[Product Code]:[Product Category]],3,FALSE)</f>
        <v>Smart Gadgets</v>
      </c>
      <c r="N3676" t="str">
        <f>_xlfn.XLOOKUP(Table1[[#This Row],[Product Code]],Table4[Product Code],Table4[Subcategory])</f>
        <v>Fitness Bands</v>
      </c>
    </row>
    <row r="3677" spans="2:14" x14ac:dyDescent="0.3">
      <c r="B3677" s="26" t="s">
        <v>21</v>
      </c>
      <c r="C3677" s="26" t="str">
        <f>IF(_xlfn.XLOOKUP(TRIM(Table1[[#This Row],[Store ID]]), 'Stores Details'!B3679:B3698, 'Stores Details'!G3679:G3698, "") = "Inactive", "Yes", "No")</f>
        <v>No</v>
      </c>
      <c r="D3677" s="14" t="s">
        <v>69</v>
      </c>
      <c r="E3677" s="51">
        <v>45153</v>
      </c>
      <c r="F3677" s="14">
        <v>11</v>
      </c>
      <c r="G3677" s="17">
        <v>11714.560000000001</v>
      </c>
      <c r="H3677" s="27">
        <v>7553.37</v>
      </c>
      <c r="I3677">
        <f>YEAR(Table1[[#This Row],[Date]])</f>
        <v>2023</v>
      </c>
      <c r="J3677" t="str">
        <f>"Q" &amp; ROUNDUP(MONTH(Table1[[#This Row],[Date]])/3, 0) &amp; "'" &amp; RIGHT(YEAR(Table1[[#This Row],[Date]]), 2)</f>
        <v>Q3'23</v>
      </c>
      <c r="K3677" t="str">
        <f>VLOOKUP(Table1[[#This Row],[Store ID]],Table3[[Store ID]:[City]],4,FALSE)</f>
        <v>Raleigh</v>
      </c>
      <c r="L3677" t="str">
        <f>VLOOKUP(Table1[[#This Row],[Product Code]],Table4[[Product Code]:[Brand]],5,FALSE)</f>
        <v>VoltEdge</v>
      </c>
      <c r="M3677" t="str">
        <f>VLOOKUP(Table1[[#This Row],[Product Code]],Table4[[Product Code]:[Product Category]],3,FALSE)</f>
        <v>Gaming Consoles</v>
      </c>
      <c r="N3677" t="str">
        <f>_xlfn.XLOOKUP(Table1[[#This Row],[Product Code]],Table4[Product Code],Table4[Subcategory])</f>
        <v>VR Headsets</v>
      </c>
    </row>
    <row r="3678" spans="2:14" x14ac:dyDescent="0.3">
      <c r="B3678" s="26" t="s">
        <v>26</v>
      </c>
      <c r="C3678" s="26" t="str">
        <f>IF(_xlfn.XLOOKUP(TRIM(Table1[[#This Row],[Store ID]]), 'Stores Details'!B3680:B3699, 'Stores Details'!G3680:G3699, "") = "Inactive", "Yes", "No")</f>
        <v>No</v>
      </c>
      <c r="D3678" s="14" t="s">
        <v>78</v>
      </c>
      <c r="E3678" s="51">
        <v>45225</v>
      </c>
      <c r="F3678" s="14">
        <v>29</v>
      </c>
      <c r="G3678" s="17">
        <v>3890.3500000000004</v>
      </c>
      <c r="H3678" s="27">
        <v>3213.7799999999997</v>
      </c>
      <c r="I3678">
        <f>YEAR(Table1[[#This Row],[Date]])</f>
        <v>2023</v>
      </c>
      <c r="J3678" t="str">
        <f>"Q" &amp; ROUNDUP(MONTH(Table1[[#This Row],[Date]])/3, 0) &amp; "'" &amp; RIGHT(YEAR(Table1[[#This Row],[Date]]), 2)</f>
        <v>Q4'23</v>
      </c>
      <c r="K3678" t="str">
        <f>VLOOKUP(Table1[[#This Row],[Store ID]],Table3[[Store ID]:[City]],4,FALSE)</f>
        <v>Philadelphia</v>
      </c>
      <c r="L3678" t="str">
        <f>VLOOKUP(Table1[[#This Row],[Product Code]],Table4[[Product Code]:[Brand]],5,FALSE)</f>
        <v>VoltEdge</v>
      </c>
      <c r="M3678" t="str">
        <f>VLOOKUP(Table1[[#This Row],[Product Code]],Table4[[Product Code]:[Product Category]],3,FALSE)</f>
        <v>Accessories</v>
      </c>
      <c r="N3678" t="str">
        <f>_xlfn.XLOOKUP(Table1[[#This Row],[Product Code]],Table4[Product Code],Table4[Subcategory])</f>
        <v>Laptop Sleeves</v>
      </c>
    </row>
    <row r="3679" spans="2:14" x14ac:dyDescent="0.3">
      <c r="B3679" s="26" t="s">
        <v>24</v>
      </c>
      <c r="C3679" s="26" t="str">
        <f>IF(_xlfn.XLOOKUP(TRIM(Table1[[#This Row],[Store ID]]), 'Stores Details'!B3681:B3700, 'Stores Details'!G3681:G3700, "") = "Inactive", "Yes", "No")</f>
        <v>No</v>
      </c>
      <c r="D3679" s="14" t="s">
        <v>61</v>
      </c>
      <c r="E3679" s="51">
        <v>45122</v>
      </c>
      <c r="F3679" s="14">
        <v>21</v>
      </c>
      <c r="G3679" s="17">
        <v>7442.8200000000006</v>
      </c>
      <c r="H3679" s="27">
        <v>5314.26</v>
      </c>
      <c r="I3679">
        <f>YEAR(Table1[[#This Row],[Date]])</f>
        <v>2023</v>
      </c>
      <c r="J3679" t="str">
        <f>"Q" &amp; ROUNDUP(MONTH(Table1[[#This Row],[Date]])/3, 0) &amp; "'" &amp; RIGHT(YEAR(Table1[[#This Row],[Date]]), 2)</f>
        <v>Q3'23</v>
      </c>
      <c r="K3679" t="str">
        <f>VLOOKUP(Table1[[#This Row],[Store ID]],Table3[[Store ID]:[City]],4,FALSE)</f>
        <v>Atlanta</v>
      </c>
      <c r="L3679" t="str">
        <f>VLOOKUP(Table1[[#This Row],[Product Code]],Table4[[Product Code]:[Brand]],5,FALSE)</f>
        <v>VoltEdge</v>
      </c>
      <c r="M3679" t="str">
        <f>VLOOKUP(Table1[[#This Row],[Product Code]],Table4[[Product Code]:[Product Category]],3,FALSE)</f>
        <v>Headphones</v>
      </c>
      <c r="N3679" t="str">
        <f>_xlfn.XLOOKUP(Table1[[#This Row],[Product Code]],Table4[Product Code],Table4[Subcategory])</f>
        <v>Wired Headphones</v>
      </c>
    </row>
    <row r="3680" spans="2:14" x14ac:dyDescent="0.3">
      <c r="B3680" s="26" t="s">
        <v>20</v>
      </c>
      <c r="C3680" s="26" t="str">
        <f>IF(_xlfn.XLOOKUP(TRIM(Table1[[#This Row],[Store ID]]), 'Stores Details'!B3682:B3701, 'Stores Details'!G3682:G3701, "") = "Inactive", "Yes", "No")</f>
        <v>No</v>
      </c>
      <c r="D3680" s="14" t="s">
        <v>33</v>
      </c>
      <c r="E3680" s="51">
        <v>45456</v>
      </c>
      <c r="F3680" s="14">
        <v>2</v>
      </c>
      <c r="G3680" s="17">
        <v>473.22</v>
      </c>
      <c r="H3680" s="27">
        <v>366.34</v>
      </c>
      <c r="I3680">
        <f>YEAR(Table1[[#This Row],[Date]])</f>
        <v>2024</v>
      </c>
      <c r="J3680" t="str">
        <f>"Q" &amp; ROUNDUP(MONTH(Table1[[#This Row],[Date]])/3, 0) &amp; "'" &amp; RIGHT(YEAR(Table1[[#This Row],[Date]]), 2)</f>
        <v>Q2'24</v>
      </c>
      <c r="K3680" t="str">
        <f>VLOOKUP(Table1[[#This Row],[Store ID]],Table3[[Store ID]:[City]],4,FALSE)</f>
        <v>Denver</v>
      </c>
      <c r="L3680" t="str">
        <f>VLOOKUP(Table1[[#This Row],[Product Code]],Table4[[Product Code]:[Brand]],5,FALSE)</f>
        <v>VoltEdge</v>
      </c>
      <c r="M3680" t="str">
        <f>VLOOKUP(Table1[[#This Row],[Product Code]],Table4[[Product Code]:[Product Category]],3,FALSE)</f>
        <v>Headphones</v>
      </c>
      <c r="N3680" t="str">
        <f>_xlfn.XLOOKUP(Table1[[#This Row],[Product Code]],Table4[Product Code],Table4[Subcategory])</f>
        <v>Wired Headphones</v>
      </c>
    </row>
    <row r="3681" spans="2:14" x14ac:dyDescent="0.3">
      <c r="B3681" s="26" t="s">
        <v>16</v>
      </c>
      <c r="C3681" s="26" t="str">
        <f>IF(_xlfn.XLOOKUP(TRIM(Table1[[#This Row],[Store ID]]), 'Stores Details'!B3683:B3702, 'Stores Details'!G3683:G3702, "") = "Inactive", "Yes", "No")</f>
        <v>No</v>
      </c>
      <c r="D3681" s="14" t="s">
        <v>44</v>
      </c>
      <c r="E3681" s="51">
        <v>45338</v>
      </c>
      <c r="F3681" s="14">
        <v>26</v>
      </c>
      <c r="G3681" s="17">
        <v>24623.3</v>
      </c>
      <c r="H3681" s="27">
        <v>17351.88</v>
      </c>
      <c r="I3681">
        <f>YEAR(Table1[[#This Row],[Date]])</f>
        <v>2024</v>
      </c>
      <c r="J3681" t="str">
        <f>"Q" &amp; ROUNDUP(MONTH(Table1[[#This Row],[Date]])/3, 0) &amp; "'" &amp; RIGHT(YEAR(Table1[[#This Row],[Date]]), 2)</f>
        <v>Q1'24</v>
      </c>
      <c r="K3681" t="str">
        <f>VLOOKUP(Table1[[#This Row],[Store ID]],Table3[[Store ID]:[City]],4,FALSE)</f>
        <v>Chicago</v>
      </c>
      <c r="L3681" t="str">
        <f>VLOOKUP(Table1[[#This Row],[Product Code]],Table4[[Product Code]:[Brand]],5,FALSE)</f>
        <v>Bose</v>
      </c>
      <c r="M3681" t="str">
        <f>VLOOKUP(Table1[[#This Row],[Product Code]],Table4[[Product Code]:[Product Category]],3,FALSE)</f>
        <v>Accessories</v>
      </c>
      <c r="N3681" t="str">
        <f>_xlfn.XLOOKUP(Table1[[#This Row],[Product Code]],Table4[Product Code],Table4[Subcategory])</f>
        <v>Keyboards</v>
      </c>
    </row>
    <row r="3682" spans="2:14" x14ac:dyDescent="0.3">
      <c r="B3682" s="26" t="s">
        <v>21</v>
      </c>
      <c r="C3682" s="26" t="str">
        <f>IF(_xlfn.XLOOKUP(TRIM(Table1[[#This Row],[Store ID]]), 'Stores Details'!B3684:B3703, 'Stores Details'!G3684:G3703, "") = "Inactive", "Yes", "No")</f>
        <v>No</v>
      </c>
      <c r="D3682" s="14" t="s">
        <v>60</v>
      </c>
      <c r="E3682" s="51">
        <v>45137</v>
      </c>
      <c r="F3682" s="14">
        <v>23</v>
      </c>
      <c r="G3682" s="17">
        <v>4965.4699999999993</v>
      </c>
      <c r="H3682" s="27">
        <v>3594.21</v>
      </c>
      <c r="I3682">
        <f>YEAR(Table1[[#This Row],[Date]])</f>
        <v>2023</v>
      </c>
      <c r="J3682" t="str">
        <f>"Q" &amp; ROUNDUP(MONTH(Table1[[#This Row],[Date]])/3, 0) &amp; "'" &amp; RIGHT(YEAR(Table1[[#This Row],[Date]]), 2)</f>
        <v>Q3'23</v>
      </c>
      <c r="K3682" t="str">
        <f>VLOOKUP(Table1[[#This Row],[Store ID]],Table3[[Store ID]:[City]],4,FALSE)</f>
        <v>Raleigh</v>
      </c>
      <c r="L3682" t="str">
        <f>VLOOKUP(Table1[[#This Row],[Product Code]],Table4[[Product Code]:[Brand]],5,FALSE)</f>
        <v>Dell</v>
      </c>
      <c r="M3682" t="str">
        <f>VLOOKUP(Table1[[#This Row],[Product Code]],Table4[[Product Code]:[Product Category]],3,FALSE)</f>
        <v>Accessories</v>
      </c>
      <c r="N3682" t="str">
        <f>_xlfn.XLOOKUP(Table1[[#This Row],[Product Code]],Table4[Product Code],Table4[Subcategory])</f>
        <v>Chargers</v>
      </c>
    </row>
    <row r="3683" spans="2:14" x14ac:dyDescent="0.3">
      <c r="B3683" s="26" t="s">
        <v>19</v>
      </c>
      <c r="C3683" s="26" t="str">
        <f>IF(_xlfn.XLOOKUP(TRIM(Table1[[#This Row],[Store ID]]), 'Stores Details'!B3685:B3704, 'Stores Details'!G3685:G3704, "") = "Inactive", "Yes", "No")</f>
        <v>No</v>
      </c>
      <c r="D3683" s="14" t="s">
        <v>36</v>
      </c>
      <c r="E3683" s="51">
        <v>45418</v>
      </c>
      <c r="F3683" s="14">
        <v>10</v>
      </c>
      <c r="G3683" s="17">
        <v>7299.8</v>
      </c>
      <c r="H3683" s="27">
        <v>5889.9</v>
      </c>
      <c r="I3683">
        <f>YEAR(Table1[[#This Row],[Date]])</f>
        <v>2024</v>
      </c>
      <c r="J3683" t="str">
        <f>"Q" &amp; ROUNDUP(MONTH(Table1[[#This Row],[Date]])/3, 0) &amp; "'" &amp; RIGHT(YEAR(Table1[[#This Row],[Date]]), 2)</f>
        <v>Q2'24</v>
      </c>
      <c r="K3683" t="str">
        <f>VLOOKUP(Table1[[#This Row],[Store ID]],Table3[[Store ID]:[City]],4,FALSE)</f>
        <v>Honolulu</v>
      </c>
      <c r="L3683" t="str">
        <f>VLOOKUP(Table1[[#This Row],[Product Code]],Table4[[Product Code]:[Brand]],5,FALSE)</f>
        <v>VoltEdge</v>
      </c>
      <c r="M3683" t="str">
        <f>VLOOKUP(Table1[[#This Row],[Product Code]],Table4[[Product Code]:[Product Category]],3,FALSE)</f>
        <v>Gaming Consoles</v>
      </c>
      <c r="N3683" t="str">
        <f>_xlfn.XLOOKUP(Table1[[#This Row],[Product Code]],Table4[Product Code],Table4[Subcategory])</f>
        <v>VR Headsets</v>
      </c>
    </row>
    <row r="3684" spans="2:14" x14ac:dyDescent="0.3">
      <c r="B3684" s="26" t="s">
        <v>14</v>
      </c>
      <c r="C3684" s="26" t="str">
        <f>IF(_xlfn.XLOOKUP(TRIM(Table1[[#This Row],[Store ID]]), 'Stores Details'!B3686:B3705, 'Stores Details'!G3686:G3705, "") = "Inactive", "Yes", "No")</f>
        <v>No</v>
      </c>
      <c r="D3684" s="14" t="s">
        <v>78</v>
      </c>
      <c r="E3684" s="51">
        <v>44948</v>
      </c>
      <c r="F3684" s="14">
        <v>19</v>
      </c>
      <c r="G3684" s="17">
        <v>2548.85</v>
      </c>
      <c r="H3684" s="27">
        <v>2105.58</v>
      </c>
      <c r="I3684">
        <f>YEAR(Table1[[#This Row],[Date]])</f>
        <v>2023</v>
      </c>
      <c r="J3684" t="str">
        <f>"Q" &amp; ROUNDUP(MONTH(Table1[[#This Row],[Date]])/3, 0) &amp; "'" &amp; RIGHT(YEAR(Table1[[#This Row],[Date]]), 2)</f>
        <v>Q1'23</v>
      </c>
      <c r="K3684" t="str">
        <f>VLOOKUP(Table1[[#This Row],[Store ID]],Table3[[Store ID]:[City]],4,FALSE)</f>
        <v>Los Angeles</v>
      </c>
      <c r="L3684" t="str">
        <f>VLOOKUP(Table1[[#This Row],[Product Code]],Table4[[Product Code]:[Brand]],5,FALSE)</f>
        <v>VoltEdge</v>
      </c>
      <c r="M3684" t="str">
        <f>VLOOKUP(Table1[[#This Row],[Product Code]],Table4[[Product Code]:[Product Category]],3,FALSE)</f>
        <v>Accessories</v>
      </c>
      <c r="N3684" t="str">
        <f>_xlfn.XLOOKUP(Table1[[#This Row],[Product Code]],Table4[Product Code],Table4[Subcategory])</f>
        <v>Laptop Sleeves</v>
      </c>
    </row>
    <row r="3685" spans="2:14" x14ac:dyDescent="0.3">
      <c r="B3685" s="26" t="s">
        <v>26</v>
      </c>
      <c r="C3685" s="26" t="str">
        <f>IF(_xlfn.XLOOKUP(TRIM(Table1[[#This Row],[Store ID]]), 'Stores Details'!B3687:B3706, 'Stores Details'!G3687:G3706, "") = "Inactive", "Yes", "No")</f>
        <v>No</v>
      </c>
      <c r="D3685" s="14" t="s">
        <v>62</v>
      </c>
      <c r="E3685" s="51">
        <v>44948</v>
      </c>
      <c r="F3685" s="14">
        <v>17</v>
      </c>
      <c r="G3685" s="17">
        <v>11101</v>
      </c>
      <c r="H3685" s="27">
        <v>8315.5499999999993</v>
      </c>
      <c r="I3685">
        <f>YEAR(Table1[[#This Row],[Date]])</f>
        <v>2023</v>
      </c>
      <c r="J3685" t="str">
        <f>"Q" &amp; ROUNDUP(MONTH(Table1[[#This Row],[Date]])/3, 0) &amp; "'" &amp; RIGHT(YEAR(Table1[[#This Row],[Date]]), 2)</f>
        <v>Q1'23</v>
      </c>
      <c r="K3685" t="str">
        <f>VLOOKUP(Table1[[#This Row],[Store ID]],Table3[[Store ID]:[City]],4,FALSE)</f>
        <v>Philadelphia</v>
      </c>
      <c r="L3685" t="str">
        <f>VLOOKUP(Table1[[#This Row],[Product Code]],Table4[[Product Code]:[Brand]],5,FALSE)</f>
        <v>ASUS</v>
      </c>
      <c r="M3685" t="str">
        <f>VLOOKUP(Table1[[#This Row],[Product Code]],Table4[[Product Code]:[Product Category]],3,FALSE)</f>
        <v>Laptops</v>
      </c>
      <c r="N3685" t="str">
        <f>_xlfn.XLOOKUP(Table1[[#This Row],[Product Code]],Table4[Product Code],Table4[Subcategory])</f>
        <v>Gaming Laptops</v>
      </c>
    </row>
    <row r="3686" spans="2:14" x14ac:dyDescent="0.3">
      <c r="B3686" s="26" t="s">
        <v>21</v>
      </c>
      <c r="C3686" s="26" t="str">
        <f>IF(_xlfn.XLOOKUP(TRIM(Table1[[#This Row],[Store ID]]), 'Stores Details'!B3688:B3707, 'Stores Details'!G3688:G3707, "") = "Inactive", "Yes", "No")</f>
        <v>No</v>
      </c>
      <c r="D3686" s="14" t="s">
        <v>67</v>
      </c>
      <c r="E3686" s="51">
        <v>45207</v>
      </c>
      <c r="F3686" s="14">
        <v>34</v>
      </c>
      <c r="G3686" s="17">
        <v>35818.32</v>
      </c>
      <c r="H3686" s="27">
        <v>21292.84</v>
      </c>
      <c r="I3686">
        <f>YEAR(Table1[[#This Row],[Date]])</f>
        <v>2023</v>
      </c>
      <c r="J3686" t="str">
        <f>"Q" &amp; ROUNDUP(MONTH(Table1[[#This Row],[Date]])/3, 0) &amp; "'" &amp; RIGHT(YEAR(Table1[[#This Row],[Date]]), 2)</f>
        <v>Q4'23</v>
      </c>
      <c r="K3686" t="str">
        <f>VLOOKUP(Table1[[#This Row],[Store ID]],Table3[[Store ID]:[City]],4,FALSE)</f>
        <v>Raleigh</v>
      </c>
      <c r="L3686" t="str">
        <f>VLOOKUP(Table1[[#This Row],[Product Code]],Table4[[Product Code]:[Brand]],5,FALSE)</f>
        <v>VoltEdge</v>
      </c>
      <c r="M3686" t="str">
        <f>VLOOKUP(Table1[[#This Row],[Product Code]],Table4[[Product Code]:[Product Category]],3,FALSE)</f>
        <v>Accessories</v>
      </c>
      <c r="N3686" t="str">
        <f>_xlfn.XLOOKUP(Table1[[#This Row],[Product Code]],Table4[Product Code],Table4[Subcategory])</f>
        <v>Keyboards</v>
      </c>
    </row>
    <row r="3687" spans="2:14" x14ac:dyDescent="0.3">
      <c r="B3687" s="26" t="s">
        <v>21</v>
      </c>
      <c r="C3687" s="26" t="str">
        <f>IF(_xlfn.XLOOKUP(TRIM(Table1[[#This Row],[Store ID]]), 'Stores Details'!B3689:B3708, 'Stores Details'!G3689:G3708, "") = "Inactive", "Yes", "No")</f>
        <v>No</v>
      </c>
      <c r="D3687" s="14" t="s">
        <v>35</v>
      </c>
      <c r="E3687" s="51">
        <v>45539</v>
      </c>
      <c r="F3687" s="14">
        <v>14</v>
      </c>
      <c r="G3687" s="17">
        <v>5588.2400000000007</v>
      </c>
      <c r="H3687" s="27">
        <v>4222.96</v>
      </c>
      <c r="I3687">
        <f>YEAR(Table1[[#This Row],[Date]])</f>
        <v>2024</v>
      </c>
      <c r="J3687" t="str">
        <f>"Q" &amp; ROUNDUP(MONTH(Table1[[#This Row],[Date]])/3, 0) &amp; "'" &amp; RIGHT(YEAR(Table1[[#This Row],[Date]]), 2)</f>
        <v>Q3'24</v>
      </c>
      <c r="K3687" t="str">
        <f>VLOOKUP(Table1[[#This Row],[Store ID]],Table3[[Store ID]:[City]],4,FALSE)</f>
        <v>Raleigh</v>
      </c>
      <c r="L3687" t="str">
        <f>VLOOKUP(Table1[[#This Row],[Product Code]],Table4[[Product Code]:[Brand]],5,FALSE)</f>
        <v>Dell</v>
      </c>
      <c r="M3687" t="str">
        <f>VLOOKUP(Table1[[#This Row],[Product Code]],Table4[[Product Code]:[Product Category]],3,FALSE)</f>
        <v>Smart Gadgets</v>
      </c>
      <c r="N3687" t="str">
        <f>_xlfn.XLOOKUP(Table1[[#This Row],[Product Code]],Table4[Product Code],Table4[Subcategory])</f>
        <v>Streaming Devices</v>
      </c>
    </row>
    <row r="3688" spans="2:14" x14ac:dyDescent="0.3">
      <c r="B3688" s="26" t="s">
        <v>21</v>
      </c>
      <c r="C3688" s="26" t="str">
        <f>IF(_xlfn.XLOOKUP(TRIM(Table1[[#This Row],[Store ID]]), 'Stores Details'!B3690:B3709, 'Stores Details'!G3690:G3709, "") = "Inactive", "Yes", "No")</f>
        <v>No</v>
      </c>
      <c r="D3688" s="14" t="s">
        <v>43</v>
      </c>
      <c r="E3688" s="51">
        <v>45653</v>
      </c>
      <c r="F3688" s="14">
        <v>22</v>
      </c>
      <c r="G3688" s="17">
        <v>29283.539999999997</v>
      </c>
      <c r="H3688" s="27">
        <v>17987.64</v>
      </c>
      <c r="I3688">
        <f>YEAR(Table1[[#This Row],[Date]])</f>
        <v>2024</v>
      </c>
      <c r="J3688" t="str">
        <f>"Q" &amp; ROUNDUP(MONTH(Table1[[#This Row],[Date]])/3, 0) &amp; "'" &amp; RIGHT(YEAR(Table1[[#This Row],[Date]]), 2)</f>
        <v>Q4'24</v>
      </c>
      <c r="K3688" t="str">
        <f>VLOOKUP(Table1[[#This Row],[Store ID]],Table3[[Store ID]:[City]],4,FALSE)</f>
        <v>Raleigh</v>
      </c>
      <c r="L3688" t="str">
        <f>VLOOKUP(Table1[[#This Row],[Product Code]],Table4[[Product Code]:[Brand]],5,FALSE)</f>
        <v>Apple</v>
      </c>
      <c r="M3688" t="str">
        <f>VLOOKUP(Table1[[#This Row],[Product Code]],Table4[[Product Code]:[Product Category]],3,FALSE)</f>
        <v>Smart Gadgets</v>
      </c>
      <c r="N3688" t="str">
        <f>_xlfn.XLOOKUP(Table1[[#This Row],[Product Code]],Table4[Product Code],Table4[Subcategory])</f>
        <v>Smartwatches</v>
      </c>
    </row>
    <row r="3689" spans="2:14" x14ac:dyDescent="0.3">
      <c r="B3689" s="26" t="s">
        <v>16</v>
      </c>
      <c r="C3689" s="26" t="str">
        <f>IF(_xlfn.XLOOKUP(TRIM(Table1[[#This Row],[Store ID]]), 'Stores Details'!B3691:B3710, 'Stores Details'!G3691:G3710, "") = "Inactive", "Yes", "No")</f>
        <v>No</v>
      </c>
      <c r="D3689" s="14" t="s">
        <v>64</v>
      </c>
      <c r="E3689" s="51">
        <v>45176</v>
      </c>
      <c r="F3689" s="14">
        <v>13</v>
      </c>
      <c r="G3689" s="17">
        <v>4435.21</v>
      </c>
      <c r="H3689" s="27">
        <v>2645.11</v>
      </c>
      <c r="I3689">
        <f>YEAR(Table1[[#This Row],[Date]])</f>
        <v>2023</v>
      </c>
      <c r="J3689" t="str">
        <f>"Q" &amp; ROUNDUP(MONTH(Table1[[#This Row],[Date]])/3, 0) &amp; "'" &amp; RIGHT(YEAR(Table1[[#This Row],[Date]]), 2)</f>
        <v>Q3'23</v>
      </c>
      <c r="K3689" t="str">
        <f>VLOOKUP(Table1[[#This Row],[Store ID]],Table3[[Store ID]:[City]],4,FALSE)</f>
        <v>Chicago</v>
      </c>
      <c r="L3689" t="str">
        <f>VLOOKUP(Table1[[#This Row],[Product Code]],Table4[[Product Code]:[Brand]],5,FALSE)</f>
        <v>VoltEdge</v>
      </c>
      <c r="M3689" t="str">
        <f>VLOOKUP(Table1[[#This Row],[Product Code]],Table4[[Product Code]:[Product Category]],3,FALSE)</f>
        <v>Accessories</v>
      </c>
      <c r="N3689" t="str">
        <f>_xlfn.XLOOKUP(Table1[[#This Row],[Product Code]],Table4[Product Code],Table4[Subcategory])</f>
        <v>Keyboards</v>
      </c>
    </row>
    <row r="3690" spans="2:14" x14ac:dyDescent="0.3">
      <c r="B3690" s="26" t="s">
        <v>18</v>
      </c>
      <c r="C3690" s="26" t="str">
        <f>IF(_xlfn.XLOOKUP(TRIM(Table1[[#This Row],[Store ID]]), 'Stores Details'!B3692:B3711, 'Stores Details'!G3692:G3711, "") = "Inactive", "Yes", "No")</f>
        <v>No</v>
      </c>
      <c r="D3690" s="14" t="s">
        <v>43</v>
      </c>
      <c r="E3690" s="51">
        <v>45506</v>
      </c>
      <c r="F3690" s="14">
        <v>18</v>
      </c>
      <c r="G3690" s="17">
        <v>23959.26</v>
      </c>
      <c r="H3690" s="27">
        <v>14717.16</v>
      </c>
      <c r="I3690">
        <f>YEAR(Table1[[#This Row],[Date]])</f>
        <v>2024</v>
      </c>
      <c r="J3690" t="str">
        <f>"Q" &amp; ROUNDUP(MONTH(Table1[[#This Row],[Date]])/3, 0) &amp; "'" &amp; RIGHT(YEAR(Table1[[#This Row],[Date]]), 2)</f>
        <v>Q3'24</v>
      </c>
      <c r="K3690" t="str">
        <f>VLOOKUP(Table1[[#This Row],[Store ID]],Table3[[Store ID]:[City]],4,FALSE)</f>
        <v>Minneapolis</v>
      </c>
      <c r="L3690" t="str">
        <f>VLOOKUP(Table1[[#This Row],[Product Code]],Table4[[Product Code]:[Brand]],5,FALSE)</f>
        <v>Apple</v>
      </c>
      <c r="M3690" t="str">
        <f>VLOOKUP(Table1[[#This Row],[Product Code]],Table4[[Product Code]:[Product Category]],3,FALSE)</f>
        <v>Smart Gadgets</v>
      </c>
      <c r="N3690" t="str">
        <f>_xlfn.XLOOKUP(Table1[[#This Row],[Product Code]],Table4[Product Code],Table4[Subcategory])</f>
        <v>Smartwatches</v>
      </c>
    </row>
    <row r="3691" spans="2:14" x14ac:dyDescent="0.3">
      <c r="B3691" s="26" t="s">
        <v>26</v>
      </c>
      <c r="C3691" s="26" t="str">
        <f>IF(_xlfn.XLOOKUP(TRIM(Table1[[#This Row],[Store ID]]), 'Stores Details'!B3693:B3712, 'Stores Details'!G3693:G3712, "") = "Inactive", "Yes", "No")</f>
        <v>No</v>
      </c>
      <c r="D3691" s="14" t="s">
        <v>33</v>
      </c>
      <c r="E3691" s="51">
        <v>45610</v>
      </c>
      <c r="F3691" s="14">
        <v>22</v>
      </c>
      <c r="G3691" s="17">
        <v>5205.42</v>
      </c>
      <c r="H3691" s="27">
        <v>4029.74</v>
      </c>
      <c r="I3691">
        <f>YEAR(Table1[[#This Row],[Date]])</f>
        <v>2024</v>
      </c>
      <c r="J3691" t="str">
        <f>"Q" &amp; ROUNDUP(MONTH(Table1[[#This Row],[Date]])/3, 0) &amp; "'" &amp; RIGHT(YEAR(Table1[[#This Row],[Date]]), 2)</f>
        <v>Q4'24</v>
      </c>
      <c r="K3691" t="str">
        <f>VLOOKUP(Table1[[#This Row],[Store ID]],Table3[[Store ID]:[City]],4,FALSE)</f>
        <v>Philadelphia</v>
      </c>
      <c r="L3691" t="str">
        <f>VLOOKUP(Table1[[#This Row],[Product Code]],Table4[[Product Code]:[Brand]],5,FALSE)</f>
        <v>VoltEdge</v>
      </c>
      <c r="M3691" t="str">
        <f>VLOOKUP(Table1[[#This Row],[Product Code]],Table4[[Product Code]:[Product Category]],3,FALSE)</f>
        <v>Headphones</v>
      </c>
      <c r="N3691" t="str">
        <f>_xlfn.XLOOKUP(Table1[[#This Row],[Product Code]],Table4[Product Code],Table4[Subcategory])</f>
        <v>Wired Headphones</v>
      </c>
    </row>
    <row r="3692" spans="2:14" x14ac:dyDescent="0.3">
      <c r="B3692" s="26" t="s">
        <v>14</v>
      </c>
      <c r="C3692" s="26" t="str">
        <f>IF(_xlfn.XLOOKUP(TRIM(Table1[[#This Row],[Store ID]]), 'Stores Details'!B3694:B3713, 'Stores Details'!G3694:G3713, "") = "Inactive", "Yes", "No")</f>
        <v>No</v>
      </c>
      <c r="D3692" s="14" t="s">
        <v>41</v>
      </c>
      <c r="E3692" s="51">
        <v>45332</v>
      </c>
      <c r="F3692" s="14">
        <v>18</v>
      </c>
      <c r="G3692" s="17">
        <v>8652.6</v>
      </c>
      <c r="H3692" s="27">
        <v>5434.92</v>
      </c>
      <c r="I3692">
        <f>YEAR(Table1[[#This Row],[Date]])</f>
        <v>2024</v>
      </c>
      <c r="J3692" t="str">
        <f>"Q" &amp; ROUNDUP(MONTH(Table1[[#This Row],[Date]])/3, 0) &amp; "'" &amp; RIGHT(YEAR(Table1[[#This Row],[Date]]), 2)</f>
        <v>Q1'24</v>
      </c>
      <c r="K3692" t="str">
        <f>VLOOKUP(Table1[[#This Row],[Store ID]],Table3[[Store ID]:[City]],4,FALSE)</f>
        <v>Los Angeles</v>
      </c>
      <c r="L3692" t="str">
        <f>VLOOKUP(Table1[[#This Row],[Product Code]],Table4[[Product Code]:[Brand]],5,FALSE)</f>
        <v>VoltEdge</v>
      </c>
      <c r="M3692" t="str">
        <f>VLOOKUP(Table1[[#This Row],[Product Code]],Table4[[Product Code]:[Product Category]],3,FALSE)</f>
        <v>Laptops</v>
      </c>
      <c r="N3692" t="str">
        <f>_xlfn.XLOOKUP(Table1[[#This Row],[Product Code]],Table4[Product Code],Table4[Subcategory])</f>
        <v>Gaming Laptops</v>
      </c>
    </row>
    <row r="3693" spans="2:14" x14ac:dyDescent="0.3">
      <c r="B3693" s="26" t="s">
        <v>19</v>
      </c>
      <c r="C3693" s="26" t="str">
        <f>IF(_xlfn.XLOOKUP(TRIM(Table1[[#This Row],[Store ID]]), 'Stores Details'!B3695:B3714, 'Stores Details'!G3695:G3714, "") = "Inactive", "Yes", "No")</f>
        <v>No</v>
      </c>
      <c r="D3693" s="14" t="s">
        <v>32</v>
      </c>
      <c r="E3693" s="51">
        <v>45519</v>
      </c>
      <c r="F3693" s="14">
        <v>1</v>
      </c>
      <c r="G3693" s="17">
        <v>182.98</v>
      </c>
      <c r="H3693" s="27">
        <v>139.01</v>
      </c>
      <c r="I3693">
        <f>YEAR(Table1[[#This Row],[Date]])</f>
        <v>2024</v>
      </c>
      <c r="J3693" t="str">
        <f>"Q" &amp; ROUNDUP(MONTH(Table1[[#This Row],[Date]])/3, 0) &amp; "'" &amp; RIGHT(YEAR(Table1[[#This Row],[Date]]), 2)</f>
        <v>Q3'24</v>
      </c>
      <c r="K3693" t="str">
        <f>VLOOKUP(Table1[[#This Row],[Store ID]],Table3[[Store ID]:[City]],4,FALSE)</f>
        <v>Honolulu</v>
      </c>
      <c r="L3693" t="str">
        <f>VLOOKUP(Table1[[#This Row],[Product Code]],Table4[[Product Code]:[Brand]],5,FALSE)</f>
        <v>Sony</v>
      </c>
      <c r="M3693" t="str">
        <f>VLOOKUP(Table1[[#This Row],[Product Code]],Table4[[Product Code]:[Product Category]],3,FALSE)</f>
        <v>Accessories</v>
      </c>
      <c r="N3693" t="str">
        <f>_xlfn.XLOOKUP(Table1[[#This Row],[Product Code]],Table4[Product Code],Table4[Subcategory])</f>
        <v>Chargers</v>
      </c>
    </row>
    <row r="3694" spans="2:14" x14ac:dyDescent="0.3">
      <c r="B3694" s="26" t="s">
        <v>24</v>
      </c>
      <c r="C3694" s="26" t="str">
        <f>IF(_xlfn.XLOOKUP(TRIM(Table1[[#This Row],[Store ID]]), 'Stores Details'!B3696:B3715, 'Stores Details'!G3696:G3715, "") = "Inactive", "Yes", "No")</f>
        <v>No</v>
      </c>
      <c r="D3694" s="14" t="s">
        <v>76</v>
      </c>
      <c r="E3694" s="51">
        <v>45050</v>
      </c>
      <c r="F3694" s="14">
        <v>19</v>
      </c>
      <c r="G3694" s="17">
        <v>4340.17</v>
      </c>
      <c r="H3694" s="27">
        <v>3468.64</v>
      </c>
      <c r="I3694">
        <f>YEAR(Table1[[#This Row],[Date]])</f>
        <v>2023</v>
      </c>
      <c r="J3694" t="str">
        <f>"Q" &amp; ROUNDUP(MONTH(Table1[[#This Row],[Date]])/3, 0) &amp; "'" &amp; RIGHT(YEAR(Table1[[#This Row],[Date]]), 2)</f>
        <v>Q2'23</v>
      </c>
      <c r="K3694" t="str">
        <f>VLOOKUP(Table1[[#This Row],[Store ID]],Table3[[Store ID]:[City]],4,FALSE)</f>
        <v>Atlanta</v>
      </c>
      <c r="L3694" t="str">
        <f>VLOOKUP(Table1[[#This Row],[Product Code]],Table4[[Product Code]:[Brand]],5,FALSE)</f>
        <v>ASUS</v>
      </c>
      <c r="M3694" t="str">
        <f>VLOOKUP(Table1[[#This Row],[Product Code]],Table4[[Product Code]:[Product Category]],3,FALSE)</f>
        <v>Laptops</v>
      </c>
      <c r="N3694" t="str">
        <f>_xlfn.XLOOKUP(Table1[[#This Row],[Product Code]],Table4[Product Code],Table4[Subcategory])</f>
        <v>Ultrabooks</v>
      </c>
    </row>
    <row r="3695" spans="2:14" x14ac:dyDescent="0.3">
      <c r="B3695" s="26" t="s">
        <v>18</v>
      </c>
      <c r="C3695" s="26" t="str">
        <f>IF(_xlfn.XLOOKUP(TRIM(Table1[[#This Row],[Store ID]]), 'Stores Details'!B3697:B3716, 'Stores Details'!G3697:G3716, "") = "Inactive", "Yes", "No")</f>
        <v>No</v>
      </c>
      <c r="D3695" s="14" t="s">
        <v>41</v>
      </c>
      <c r="E3695" s="51">
        <v>45474</v>
      </c>
      <c r="F3695" s="14">
        <v>14</v>
      </c>
      <c r="G3695" s="17">
        <v>6729.8</v>
      </c>
      <c r="H3695" s="27">
        <v>4227.16</v>
      </c>
      <c r="I3695">
        <f>YEAR(Table1[[#This Row],[Date]])</f>
        <v>2024</v>
      </c>
      <c r="J3695" t="str">
        <f>"Q" &amp; ROUNDUP(MONTH(Table1[[#This Row],[Date]])/3, 0) &amp; "'" &amp; RIGHT(YEAR(Table1[[#This Row],[Date]]), 2)</f>
        <v>Q3'24</v>
      </c>
      <c r="K3695" t="str">
        <f>VLOOKUP(Table1[[#This Row],[Store ID]],Table3[[Store ID]:[City]],4,FALSE)</f>
        <v>Minneapolis</v>
      </c>
      <c r="L3695" t="str">
        <f>VLOOKUP(Table1[[#This Row],[Product Code]],Table4[[Product Code]:[Brand]],5,FALSE)</f>
        <v>VoltEdge</v>
      </c>
      <c r="M3695" t="str">
        <f>VLOOKUP(Table1[[#This Row],[Product Code]],Table4[[Product Code]:[Product Category]],3,FALSE)</f>
        <v>Laptops</v>
      </c>
      <c r="N3695" t="str">
        <f>_xlfn.XLOOKUP(Table1[[#This Row],[Product Code]],Table4[Product Code],Table4[Subcategory])</f>
        <v>Gaming Laptops</v>
      </c>
    </row>
    <row r="3696" spans="2:14" x14ac:dyDescent="0.3">
      <c r="B3696" s="26" t="s">
        <v>29</v>
      </c>
      <c r="C3696" s="26" t="str">
        <f>IF(_xlfn.XLOOKUP(TRIM(Table1[[#This Row],[Store ID]]), 'Stores Details'!B3698:B3717, 'Stores Details'!G3698:G3717, "") = "Inactive", "Yes", "No")</f>
        <v>No</v>
      </c>
      <c r="D3696" s="14" t="s">
        <v>55</v>
      </c>
      <c r="E3696" s="51">
        <v>45487</v>
      </c>
      <c r="F3696" s="14">
        <v>14</v>
      </c>
      <c r="G3696" s="17">
        <v>14751.66</v>
      </c>
      <c r="H3696" s="27">
        <v>9135.9800000000014</v>
      </c>
      <c r="I3696">
        <f>YEAR(Table1[[#This Row],[Date]])</f>
        <v>2024</v>
      </c>
      <c r="J3696" t="str">
        <f>"Q" &amp; ROUNDUP(MONTH(Table1[[#This Row],[Date]])/3, 0) &amp; "'" &amp; RIGHT(YEAR(Table1[[#This Row],[Date]]), 2)</f>
        <v>Q3'24</v>
      </c>
      <c r="K3696" t="str">
        <f>VLOOKUP(Table1[[#This Row],[Store ID]],Table3[[Store ID]:[City]],4,FALSE)</f>
        <v>Kansas City</v>
      </c>
      <c r="L3696" t="str">
        <f>VLOOKUP(Table1[[#This Row],[Product Code]],Table4[[Product Code]:[Brand]],5,FALSE)</f>
        <v>Sony</v>
      </c>
      <c r="M3696" t="str">
        <f>VLOOKUP(Table1[[#This Row],[Product Code]],Table4[[Product Code]:[Product Category]],3,FALSE)</f>
        <v>Smart Gadgets</v>
      </c>
      <c r="N3696" t="str">
        <f>_xlfn.XLOOKUP(Table1[[#This Row],[Product Code]],Table4[Product Code],Table4[Subcategory])</f>
        <v>Fitness Bands</v>
      </c>
    </row>
    <row r="3697" spans="2:14" x14ac:dyDescent="0.3">
      <c r="B3697" s="26" t="s">
        <v>14</v>
      </c>
      <c r="C3697" s="26" t="str">
        <f>IF(_xlfn.XLOOKUP(TRIM(Table1[[#This Row],[Store ID]]), 'Stores Details'!B3699:B3718, 'Stores Details'!G3699:G3718, "") = "Inactive", "Yes", "No")</f>
        <v>No</v>
      </c>
      <c r="D3697" s="14" t="s">
        <v>48</v>
      </c>
      <c r="E3697" s="51">
        <v>45390</v>
      </c>
      <c r="F3697" s="14">
        <v>17</v>
      </c>
      <c r="G3697" s="17">
        <v>13713.22</v>
      </c>
      <c r="H3697" s="27">
        <v>8177.68</v>
      </c>
      <c r="I3697">
        <f>YEAR(Table1[[#This Row],[Date]])</f>
        <v>2024</v>
      </c>
      <c r="J3697" t="str">
        <f>"Q" &amp; ROUNDUP(MONTH(Table1[[#This Row],[Date]])/3, 0) &amp; "'" &amp; RIGHT(YEAR(Table1[[#This Row],[Date]]), 2)</f>
        <v>Q2'24</v>
      </c>
      <c r="K3697" t="str">
        <f>VLOOKUP(Table1[[#This Row],[Store ID]],Table3[[Store ID]:[City]],4,FALSE)</f>
        <v>Los Angeles</v>
      </c>
      <c r="L3697" t="str">
        <f>VLOOKUP(Table1[[#This Row],[Product Code]],Table4[[Product Code]:[Brand]],5,FALSE)</f>
        <v>VoltEdge</v>
      </c>
      <c r="M3697" t="str">
        <f>VLOOKUP(Table1[[#This Row],[Product Code]],Table4[[Product Code]:[Product Category]],3,FALSE)</f>
        <v>Gaming Consoles</v>
      </c>
      <c r="N3697" t="str">
        <f>_xlfn.XLOOKUP(Table1[[#This Row],[Product Code]],Table4[Product Code],Table4[Subcategory])</f>
        <v>Game Consoles</v>
      </c>
    </row>
    <row r="3698" spans="2:14" x14ac:dyDescent="0.3">
      <c r="B3698" s="26" t="s">
        <v>24</v>
      </c>
      <c r="C3698" s="26" t="str">
        <f>IF(_xlfn.XLOOKUP(TRIM(Table1[[#This Row],[Store ID]]), 'Stores Details'!B3700:B3719, 'Stores Details'!G3700:G3719, "") = "Inactive", "Yes", "No")</f>
        <v>No</v>
      </c>
      <c r="D3698" s="14" t="s">
        <v>41</v>
      </c>
      <c r="E3698" s="51">
        <v>45447</v>
      </c>
      <c r="F3698" s="14">
        <v>11</v>
      </c>
      <c r="G3698" s="17">
        <v>5287.7</v>
      </c>
      <c r="H3698" s="27">
        <v>3321.34</v>
      </c>
      <c r="I3698">
        <f>YEAR(Table1[[#This Row],[Date]])</f>
        <v>2024</v>
      </c>
      <c r="J3698" t="str">
        <f>"Q" &amp; ROUNDUP(MONTH(Table1[[#This Row],[Date]])/3, 0) &amp; "'" &amp; RIGHT(YEAR(Table1[[#This Row],[Date]]), 2)</f>
        <v>Q2'24</v>
      </c>
      <c r="K3698" t="str">
        <f>VLOOKUP(Table1[[#This Row],[Store ID]],Table3[[Store ID]:[City]],4,FALSE)</f>
        <v>Atlanta</v>
      </c>
      <c r="L3698" t="str">
        <f>VLOOKUP(Table1[[#This Row],[Product Code]],Table4[[Product Code]:[Brand]],5,FALSE)</f>
        <v>VoltEdge</v>
      </c>
      <c r="M3698" t="str">
        <f>VLOOKUP(Table1[[#This Row],[Product Code]],Table4[[Product Code]:[Product Category]],3,FALSE)</f>
        <v>Laptops</v>
      </c>
      <c r="N3698" t="str">
        <f>_xlfn.XLOOKUP(Table1[[#This Row],[Product Code]],Table4[Product Code],Table4[Subcategory])</f>
        <v>Gaming Laptops</v>
      </c>
    </row>
    <row r="3699" spans="2:14" x14ac:dyDescent="0.3">
      <c r="B3699" s="26" t="s">
        <v>21</v>
      </c>
      <c r="C3699" s="26" t="str">
        <f>IF(_xlfn.XLOOKUP(TRIM(Table1[[#This Row],[Store ID]]), 'Stores Details'!B3701:B3720, 'Stores Details'!G3701:G3720, "") = "Inactive", "Yes", "No")</f>
        <v>No</v>
      </c>
      <c r="D3699" s="14" t="s">
        <v>55</v>
      </c>
      <c r="E3699" s="51">
        <v>45071</v>
      </c>
      <c r="F3699" s="14">
        <v>21</v>
      </c>
      <c r="G3699" s="17">
        <v>22127.49</v>
      </c>
      <c r="H3699" s="27">
        <v>13703.970000000001</v>
      </c>
      <c r="I3699">
        <f>YEAR(Table1[[#This Row],[Date]])</f>
        <v>2023</v>
      </c>
      <c r="J3699" t="str">
        <f>"Q" &amp; ROUNDUP(MONTH(Table1[[#This Row],[Date]])/3, 0) &amp; "'" &amp; RIGHT(YEAR(Table1[[#This Row],[Date]]), 2)</f>
        <v>Q2'23</v>
      </c>
      <c r="K3699" t="str">
        <f>VLOOKUP(Table1[[#This Row],[Store ID]],Table3[[Store ID]:[City]],4,FALSE)</f>
        <v>Raleigh</v>
      </c>
      <c r="L3699" t="str">
        <f>VLOOKUP(Table1[[#This Row],[Product Code]],Table4[[Product Code]:[Brand]],5,FALSE)</f>
        <v>Sony</v>
      </c>
      <c r="M3699" t="str">
        <f>VLOOKUP(Table1[[#This Row],[Product Code]],Table4[[Product Code]:[Product Category]],3,FALSE)</f>
        <v>Smart Gadgets</v>
      </c>
      <c r="N3699" t="str">
        <f>_xlfn.XLOOKUP(Table1[[#This Row],[Product Code]],Table4[Product Code],Table4[Subcategory])</f>
        <v>Fitness Bands</v>
      </c>
    </row>
    <row r="3700" spans="2:14" x14ac:dyDescent="0.3">
      <c r="B3700" s="26" t="s">
        <v>25</v>
      </c>
      <c r="C3700" s="26" t="str">
        <f>IF(_xlfn.XLOOKUP(TRIM(Table1[[#This Row],[Store ID]]), 'Stores Details'!B3702:B3721, 'Stores Details'!G3702:G3721, "") = "Inactive", "Yes", "No")</f>
        <v>No</v>
      </c>
      <c r="D3700" s="14" t="s">
        <v>69</v>
      </c>
      <c r="E3700" s="51">
        <v>45012</v>
      </c>
      <c r="F3700" s="14">
        <v>17</v>
      </c>
      <c r="G3700" s="17">
        <v>18104.32</v>
      </c>
      <c r="H3700" s="27">
        <v>11673.39</v>
      </c>
      <c r="I3700">
        <f>YEAR(Table1[[#This Row],[Date]])</f>
        <v>2023</v>
      </c>
      <c r="J3700" t="str">
        <f>"Q" &amp; ROUNDUP(MONTH(Table1[[#This Row],[Date]])/3, 0) &amp; "'" &amp; RIGHT(YEAR(Table1[[#This Row],[Date]]), 2)</f>
        <v>Q1'23</v>
      </c>
      <c r="K3700" t="str">
        <f>VLOOKUP(Table1[[#This Row],[Store ID]],Table3[[Store ID]:[City]],4,FALSE)</f>
        <v>Dallas</v>
      </c>
      <c r="L3700" t="str">
        <f>VLOOKUP(Table1[[#This Row],[Product Code]],Table4[[Product Code]:[Brand]],5,FALSE)</f>
        <v>VoltEdge</v>
      </c>
      <c r="M3700" t="str">
        <f>VLOOKUP(Table1[[#This Row],[Product Code]],Table4[[Product Code]:[Product Category]],3,FALSE)</f>
        <v>Gaming Consoles</v>
      </c>
      <c r="N3700" t="str">
        <f>_xlfn.XLOOKUP(Table1[[#This Row],[Product Code]],Table4[Product Code],Table4[Subcategory])</f>
        <v>VR Headsets</v>
      </c>
    </row>
    <row r="3701" spans="2:14" x14ac:dyDescent="0.3">
      <c r="B3701" s="26" t="s">
        <v>28</v>
      </c>
      <c r="C3701" s="26" t="str">
        <f>IF(_xlfn.XLOOKUP(TRIM(Table1[[#This Row],[Store ID]]), 'Stores Details'!B3703:B3722, 'Stores Details'!G3703:G3722, "") = "Inactive", "Yes", "No")</f>
        <v>No</v>
      </c>
      <c r="D3701" s="14" t="s">
        <v>36</v>
      </c>
      <c r="E3701" s="51">
        <v>45414</v>
      </c>
      <c r="F3701" s="14">
        <v>15</v>
      </c>
      <c r="G3701" s="17">
        <v>10949.7</v>
      </c>
      <c r="H3701" s="27">
        <v>8834.85</v>
      </c>
      <c r="I3701">
        <f>YEAR(Table1[[#This Row],[Date]])</f>
        <v>2024</v>
      </c>
      <c r="J3701" t="str">
        <f>"Q" &amp; ROUNDUP(MONTH(Table1[[#This Row],[Date]])/3, 0) &amp; "'" &amp; RIGHT(YEAR(Table1[[#This Row],[Date]]), 2)</f>
        <v>Q2'24</v>
      </c>
      <c r="K3701" t="str">
        <f>VLOOKUP(Table1[[#This Row],[Store ID]],Table3[[Store ID]:[City]],4,FALSE)</f>
        <v>Portland</v>
      </c>
      <c r="L3701" t="str">
        <f>VLOOKUP(Table1[[#This Row],[Product Code]],Table4[[Product Code]:[Brand]],5,FALSE)</f>
        <v>VoltEdge</v>
      </c>
      <c r="M3701" t="str">
        <f>VLOOKUP(Table1[[#This Row],[Product Code]],Table4[[Product Code]:[Product Category]],3,FALSE)</f>
        <v>Gaming Consoles</v>
      </c>
      <c r="N3701" t="str">
        <f>_xlfn.XLOOKUP(Table1[[#This Row],[Product Code]],Table4[Product Code],Table4[Subcategory])</f>
        <v>VR Headsets</v>
      </c>
    </row>
    <row r="3702" spans="2:14" x14ac:dyDescent="0.3">
      <c r="B3702" s="26" t="s">
        <v>29</v>
      </c>
      <c r="C3702" s="26" t="str">
        <f>IF(_xlfn.XLOOKUP(TRIM(Table1[[#This Row],[Store ID]]), 'Stores Details'!B3704:B3723, 'Stores Details'!G3704:G3723, "") = "Inactive", "Yes", "No")</f>
        <v>No</v>
      </c>
      <c r="D3702" s="14" t="s">
        <v>53</v>
      </c>
      <c r="E3702" s="51">
        <v>45269</v>
      </c>
      <c r="F3702" s="14">
        <v>34</v>
      </c>
      <c r="G3702" s="17">
        <v>2713.54</v>
      </c>
      <c r="H3702" s="27">
        <v>2176.6799999999998</v>
      </c>
      <c r="I3702">
        <f>YEAR(Table1[[#This Row],[Date]])</f>
        <v>2023</v>
      </c>
      <c r="J3702" t="str">
        <f>"Q" &amp; ROUNDUP(MONTH(Table1[[#This Row],[Date]])/3, 0) &amp; "'" &amp; RIGHT(YEAR(Table1[[#This Row],[Date]]), 2)</f>
        <v>Q4'23</v>
      </c>
      <c r="K3702" t="str">
        <f>VLOOKUP(Table1[[#This Row],[Store ID]],Table3[[Store ID]:[City]],4,FALSE)</f>
        <v>Kansas City</v>
      </c>
      <c r="L3702" t="str">
        <f>VLOOKUP(Table1[[#This Row],[Product Code]],Table4[[Product Code]:[Brand]],5,FALSE)</f>
        <v>HP</v>
      </c>
      <c r="M3702" t="str">
        <f>VLOOKUP(Table1[[#This Row],[Product Code]],Table4[[Product Code]:[Product Category]],3,FALSE)</f>
        <v>Laptops</v>
      </c>
      <c r="N3702" t="str">
        <f>_xlfn.XLOOKUP(Table1[[#This Row],[Product Code]],Table4[Product Code],Table4[Subcategory])</f>
        <v>Ultrabooks</v>
      </c>
    </row>
    <row r="3703" spans="2:14" x14ac:dyDescent="0.3">
      <c r="B3703" s="26" t="s">
        <v>21</v>
      </c>
      <c r="C3703" s="26" t="str">
        <f>IF(_xlfn.XLOOKUP(TRIM(Table1[[#This Row],[Store ID]]), 'Stores Details'!B3705:B3724, 'Stores Details'!G3705:G3724, "") = "Inactive", "Yes", "No")</f>
        <v>No</v>
      </c>
      <c r="D3703" s="14" t="s">
        <v>40</v>
      </c>
      <c r="E3703" s="51">
        <v>45493</v>
      </c>
      <c r="F3703" s="14">
        <v>15</v>
      </c>
      <c r="G3703" s="17">
        <v>20306.849999999999</v>
      </c>
      <c r="H3703" s="27">
        <v>14616.900000000001</v>
      </c>
      <c r="I3703">
        <f>YEAR(Table1[[#This Row],[Date]])</f>
        <v>2024</v>
      </c>
      <c r="J3703" t="str">
        <f>"Q" &amp; ROUNDUP(MONTH(Table1[[#This Row],[Date]])/3, 0) &amp; "'" &amp; RIGHT(YEAR(Table1[[#This Row],[Date]]), 2)</f>
        <v>Q3'24</v>
      </c>
      <c r="K3703" t="str">
        <f>VLOOKUP(Table1[[#This Row],[Store ID]],Table3[[Store ID]:[City]],4,FALSE)</f>
        <v>Raleigh</v>
      </c>
      <c r="L3703" t="str">
        <f>VLOOKUP(Table1[[#This Row],[Product Code]],Table4[[Product Code]:[Brand]],5,FALSE)</f>
        <v>HP</v>
      </c>
      <c r="M3703" t="str">
        <f>VLOOKUP(Table1[[#This Row],[Product Code]],Table4[[Product Code]:[Product Category]],3,FALSE)</f>
        <v>Gaming Consoles</v>
      </c>
      <c r="N3703" t="str">
        <f>_xlfn.XLOOKUP(Table1[[#This Row],[Product Code]],Table4[Product Code],Table4[Subcategory])</f>
        <v>Game Consoles</v>
      </c>
    </row>
    <row r="3704" spans="2:14" x14ac:dyDescent="0.3">
      <c r="B3704" s="26" t="s">
        <v>19</v>
      </c>
      <c r="C3704" s="26" t="str">
        <f>IF(_xlfn.XLOOKUP(TRIM(Table1[[#This Row],[Store ID]]), 'Stores Details'!B3706:B3725, 'Stores Details'!G3706:G3725, "") = "Inactive", "Yes", "No")</f>
        <v>No</v>
      </c>
      <c r="D3704" s="14" t="s">
        <v>61</v>
      </c>
      <c r="E3704" s="51">
        <v>45042</v>
      </c>
      <c r="F3704" s="14">
        <v>17</v>
      </c>
      <c r="G3704" s="17">
        <v>6025.14</v>
      </c>
      <c r="H3704" s="27">
        <v>4302.0200000000004</v>
      </c>
      <c r="I3704">
        <f>YEAR(Table1[[#This Row],[Date]])</f>
        <v>2023</v>
      </c>
      <c r="J3704" t="str">
        <f>"Q" &amp; ROUNDUP(MONTH(Table1[[#This Row],[Date]])/3, 0) &amp; "'" &amp; RIGHT(YEAR(Table1[[#This Row],[Date]]), 2)</f>
        <v>Q2'23</v>
      </c>
      <c r="K3704" t="str">
        <f>VLOOKUP(Table1[[#This Row],[Store ID]],Table3[[Store ID]:[City]],4,FALSE)</f>
        <v>Honolulu</v>
      </c>
      <c r="L3704" t="str">
        <f>VLOOKUP(Table1[[#This Row],[Product Code]],Table4[[Product Code]:[Brand]],5,FALSE)</f>
        <v>VoltEdge</v>
      </c>
      <c r="M3704" t="str">
        <f>VLOOKUP(Table1[[#This Row],[Product Code]],Table4[[Product Code]:[Product Category]],3,FALSE)</f>
        <v>Headphones</v>
      </c>
      <c r="N3704" t="str">
        <f>_xlfn.XLOOKUP(Table1[[#This Row],[Product Code]],Table4[Product Code],Table4[Subcategory])</f>
        <v>Wired Headphones</v>
      </c>
    </row>
    <row r="3705" spans="2:14" x14ac:dyDescent="0.3">
      <c r="B3705" s="26" t="s">
        <v>29</v>
      </c>
      <c r="C3705" s="26" t="str">
        <f>IF(_xlfn.XLOOKUP(TRIM(Table1[[#This Row],[Store ID]]), 'Stores Details'!B3707:B3726, 'Stores Details'!G3707:G3726, "") = "Inactive", "Yes", "No")</f>
        <v>No</v>
      </c>
      <c r="D3705" s="14" t="s">
        <v>78</v>
      </c>
      <c r="E3705" s="51">
        <v>45184</v>
      </c>
      <c r="F3705" s="14">
        <v>5</v>
      </c>
      <c r="G3705" s="17">
        <v>670.75</v>
      </c>
      <c r="H3705" s="27">
        <v>554.09999999999991</v>
      </c>
      <c r="I3705">
        <f>YEAR(Table1[[#This Row],[Date]])</f>
        <v>2023</v>
      </c>
      <c r="J3705" t="str">
        <f>"Q" &amp; ROUNDUP(MONTH(Table1[[#This Row],[Date]])/3, 0) &amp; "'" &amp; RIGHT(YEAR(Table1[[#This Row],[Date]]), 2)</f>
        <v>Q3'23</v>
      </c>
      <c r="K3705" t="str">
        <f>VLOOKUP(Table1[[#This Row],[Store ID]],Table3[[Store ID]:[City]],4,FALSE)</f>
        <v>Kansas City</v>
      </c>
      <c r="L3705" t="str">
        <f>VLOOKUP(Table1[[#This Row],[Product Code]],Table4[[Product Code]:[Brand]],5,FALSE)</f>
        <v>VoltEdge</v>
      </c>
      <c r="M3705" t="str">
        <f>VLOOKUP(Table1[[#This Row],[Product Code]],Table4[[Product Code]:[Product Category]],3,FALSE)</f>
        <v>Accessories</v>
      </c>
      <c r="N3705" t="str">
        <f>_xlfn.XLOOKUP(Table1[[#This Row],[Product Code]],Table4[Product Code],Table4[Subcategory])</f>
        <v>Laptop Sleeves</v>
      </c>
    </row>
    <row r="3706" spans="2:14" x14ac:dyDescent="0.3">
      <c r="B3706" s="26" t="s">
        <v>20</v>
      </c>
      <c r="C3706" s="26" t="str">
        <f>IF(_xlfn.XLOOKUP(TRIM(Table1[[#This Row],[Store ID]]), 'Stores Details'!B3708:B3727, 'Stores Details'!G3708:G3727, "") = "Inactive", "Yes", "No")</f>
        <v>No</v>
      </c>
      <c r="D3706" s="14" t="s">
        <v>65</v>
      </c>
      <c r="E3706" s="51">
        <v>45539</v>
      </c>
      <c r="F3706" s="14">
        <v>4</v>
      </c>
      <c r="G3706" s="17">
        <v>5781.2</v>
      </c>
      <c r="H3706" s="27">
        <v>3881.08</v>
      </c>
      <c r="I3706">
        <f>YEAR(Table1[[#This Row],[Date]])</f>
        <v>2024</v>
      </c>
      <c r="J3706" t="str">
        <f>"Q" &amp; ROUNDUP(MONTH(Table1[[#This Row],[Date]])/3, 0) &amp; "'" &amp; RIGHT(YEAR(Table1[[#This Row],[Date]]), 2)</f>
        <v>Q3'24</v>
      </c>
      <c r="K3706" t="str">
        <f>VLOOKUP(Table1[[#This Row],[Store ID]],Table3[[Store ID]:[City]],4,FALSE)</f>
        <v>Denver</v>
      </c>
      <c r="L3706" t="str">
        <f>VLOOKUP(Table1[[#This Row],[Product Code]],Table4[[Product Code]:[Brand]],5,FALSE)</f>
        <v>VoltEdge</v>
      </c>
      <c r="M3706" t="str">
        <f>VLOOKUP(Table1[[#This Row],[Product Code]],Table4[[Product Code]:[Product Category]],3,FALSE)</f>
        <v>Smart Gadgets</v>
      </c>
      <c r="N3706" t="str">
        <f>_xlfn.XLOOKUP(Table1[[#This Row],[Product Code]],Table4[Product Code],Table4[Subcategory])</f>
        <v>Smartwatches</v>
      </c>
    </row>
    <row r="3707" spans="2:14" x14ac:dyDescent="0.3">
      <c r="B3707" s="26" t="s">
        <v>17</v>
      </c>
      <c r="C3707" s="26" t="str">
        <f>IF(_xlfn.XLOOKUP(TRIM(Table1[[#This Row],[Store ID]]), 'Stores Details'!B3709:B3728, 'Stores Details'!G3709:G3728, "") = "Inactive", "Yes", "No")</f>
        <v>No</v>
      </c>
      <c r="D3707" s="14" t="s">
        <v>59</v>
      </c>
      <c r="E3707" s="51">
        <v>45108</v>
      </c>
      <c r="F3707" s="14">
        <v>4</v>
      </c>
      <c r="G3707" s="17">
        <v>781.72</v>
      </c>
      <c r="H3707" s="27">
        <v>583.79999999999995</v>
      </c>
      <c r="I3707">
        <f>YEAR(Table1[[#This Row],[Date]])</f>
        <v>2023</v>
      </c>
      <c r="J3707" t="str">
        <f>"Q" &amp; ROUNDUP(MONTH(Table1[[#This Row],[Date]])/3, 0) &amp; "'" &amp; RIGHT(YEAR(Table1[[#This Row],[Date]]), 2)</f>
        <v>Q3'23</v>
      </c>
      <c r="K3707" t="str">
        <f>VLOOKUP(Table1[[#This Row],[Store ID]],Table3[[Store ID]:[City]],4,FALSE)</f>
        <v>Richmond</v>
      </c>
      <c r="L3707" t="str">
        <f>VLOOKUP(Table1[[#This Row],[Product Code]],Table4[[Product Code]:[Brand]],5,FALSE)</f>
        <v>ASUS</v>
      </c>
      <c r="M3707" t="str">
        <f>VLOOKUP(Table1[[#This Row],[Product Code]],Table4[[Product Code]:[Product Category]],3,FALSE)</f>
        <v>Headphones</v>
      </c>
      <c r="N3707" t="str">
        <f>_xlfn.XLOOKUP(Table1[[#This Row],[Product Code]],Table4[Product Code],Table4[Subcategory])</f>
        <v>Wireless Earbuds</v>
      </c>
    </row>
    <row r="3708" spans="2:14" x14ac:dyDescent="0.3">
      <c r="B3708" s="26" t="s">
        <v>14</v>
      </c>
      <c r="C3708" s="26" t="str">
        <f>IF(_xlfn.XLOOKUP(TRIM(Table1[[#This Row],[Store ID]]), 'Stores Details'!B3710:B3729, 'Stores Details'!G3710:G3729, "") = "Inactive", "Yes", "No")</f>
        <v>No</v>
      </c>
      <c r="D3708" s="14" t="s">
        <v>67</v>
      </c>
      <c r="E3708" s="51">
        <v>45247</v>
      </c>
      <c r="F3708" s="14">
        <v>22</v>
      </c>
      <c r="G3708" s="17">
        <v>23176.560000000001</v>
      </c>
      <c r="H3708" s="27">
        <v>13777.72</v>
      </c>
      <c r="I3708">
        <f>YEAR(Table1[[#This Row],[Date]])</f>
        <v>2023</v>
      </c>
      <c r="J3708" t="str">
        <f>"Q" &amp; ROUNDUP(MONTH(Table1[[#This Row],[Date]])/3, 0) &amp; "'" &amp; RIGHT(YEAR(Table1[[#This Row],[Date]]), 2)</f>
        <v>Q4'23</v>
      </c>
      <c r="K3708" t="str">
        <f>VLOOKUP(Table1[[#This Row],[Store ID]],Table3[[Store ID]:[City]],4,FALSE)</f>
        <v>Los Angeles</v>
      </c>
      <c r="L3708" t="str">
        <f>VLOOKUP(Table1[[#This Row],[Product Code]],Table4[[Product Code]:[Brand]],5,FALSE)</f>
        <v>VoltEdge</v>
      </c>
      <c r="M3708" t="str">
        <f>VLOOKUP(Table1[[#This Row],[Product Code]],Table4[[Product Code]:[Product Category]],3,FALSE)</f>
        <v>Accessories</v>
      </c>
      <c r="N3708" t="str">
        <f>_xlfn.XLOOKUP(Table1[[#This Row],[Product Code]],Table4[Product Code],Table4[Subcategory])</f>
        <v>Keyboards</v>
      </c>
    </row>
    <row r="3709" spans="2:14" x14ac:dyDescent="0.3">
      <c r="B3709" s="26" t="s">
        <v>18</v>
      </c>
      <c r="C3709" s="26" t="str">
        <f>IF(_xlfn.XLOOKUP(TRIM(Table1[[#This Row],[Store ID]]), 'Stores Details'!B3711:B3730, 'Stores Details'!G3711:G3730, "") = "Inactive", "Yes", "No")</f>
        <v>No</v>
      </c>
      <c r="D3709" s="14" t="s">
        <v>48</v>
      </c>
      <c r="E3709" s="51">
        <v>45375</v>
      </c>
      <c r="F3709" s="14">
        <v>11</v>
      </c>
      <c r="G3709" s="17">
        <v>8873.26</v>
      </c>
      <c r="H3709" s="27">
        <v>5291.4400000000005</v>
      </c>
      <c r="I3709">
        <f>YEAR(Table1[[#This Row],[Date]])</f>
        <v>2024</v>
      </c>
      <c r="J3709" t="str">
        <f>"Q" &amp; ROUNDUP(MONTH(Table1[[#This Row],[Date]])/3, 0) &amp; "'" &amp; RIGHT(YEAR(Table1[[#This Row],[Date]]), 2)</f>
        <v>Q1'24</v>
      </c>
      <c r="K3709" t="str">
        <f>VLOOKUP(Table1[[#This Row],[Store ID]],Table3[[Store ID]:[City]],4,FALSE)</f>
        <v>Minneapolis</v>
      </c>
      <c r="L3709" t="str">
        <f>VLOOKUP(Table1[[#This Row],[Product Code]],Table4[[Product Code]:[Brand]],5,FALSE)</f>
        <v>VoltEdge</v>
      </c>
      <c r="M3709" t="str">
        <f>VLOOKUP(Table1[[#This Row],[Product Code]],Table4[[Product Code]:[Product Category]],3,FALSE)</f>
        <v>Gaming Consoles</v>
      </c>
      <c r="N3709" t="str">
        <f>_xlfn.XLOOKUP(Table1[[#This Row],[Product Code]],Table4[Product Code],Table4[Subcategory])</f>
        <v>Game Consoles</v>
      </c>
    </row>
    <row r="3710" spans="2:14" x14ac:dyDescent="0.3">
      <c r="B3710" s="26" t="s">
        <v>30</v>
      </c>
      <c r="C3710" s="26" t="str">
        <f>IF(_xlfn.XLOOKUP(TRIM(Table1[[#This Row],[Store ID]]), 'Stores Details'!B3712:B3731, 'Stores Details'!G3712:G3731, "") = "Inactive", "Yes", "No")</f>
        <v>No</v>
      </c>
      <c r="D3710" s="14" t="s">
        <v>37</v>
      </c>
      <c r="E3710" s="51">
        <v>45334</v>
      </c>
      <c r="F3710" s="14">
        <v>19</v>
      </c>
      <c r="G3710" s="17">
        <v>27957.74</v>
      </c>
      <c r="H3710" s="27">
        <v>18917.349999999999</v>
      </c>
      <c r="I3710">
        <f>YEAR(Table1[[#This Row],[Date]])</f>
        <v>2024</v>
      </c>
      <c r="J3710" t="str">
        <f>"Q" &amp; ROUNDUP(MONTH(Table1[[#This Row],[Date]])/3, 0) &amp; "'" &amp; RIGHT(YEAR(Table1[[#This Row],[Date]]), 2)</f>
        <v>Q1'24</v>
      </c>
      <c r="K3710" t="str">
        <f>VLOOKUP(Table1[[#This Row],[Store ID]],Table3[[Store ID]:[City]],4,FALSE)</f>
        <v>Nashville</v>
      </c>
      <c r="L3710" t="str">
        <f>VLOOKUP(Table1[[#This Row],[Product Code]],Table4[[Product Code]:[Brand]],5,FALSE)</f>
        <v>VoltEdge</v>
      </c>
      <c r="M3710" t="str">
        <f>VLOOKUP(Table1[[#This Row],[Product Code]],Table4[[Product Code]:[Product Category]],3,FALSE)</f>
        <v>Smart Gadgets</v>
      </c>
      <c r="N3710" t="str">
        <f>_xlfn.XLOOKUP(Table1[[#This Row],[Product Code]],Table4[Product Code],Table4[Subcategory])</f>
        <v>Fitness Bands</v>
      </c>
    </row>
    <row r="3711" spans="2:14" x14ac:dyDescent="0.3">
      <c r="B3711" s="26" t="s">
        <v>14</v>
      </c>
      <c r="C3711" s="26" t="str">
        <f>IF(_xlfn.XLOOKUP(TRIM(Table1[[#This Row],[Store ID]]), 'Stores Details'!B3713:B3732, 'Stores Details'!G3713:G3732, "") = "Inactive", "Yes", "No")</f>
        <v>No</v>
      </c>
      <c r="D3711" s="14" t="s">
        <v>63</v>
      </c>
      <c r="E3711" s="51">
        <v>45127</v>
      </c>
      <c r="F3711" s="14">
        <v>15</v>
      </c>
      <c r="G3711" s="17">
        <v>4978.2</v>
      </c>
      <c r="H3711" s="27">
        <v>2965.65</v>
      </c>
      <c r="I3711">
        <f>YEAR(Table1[[#This Row],[Date]])</f>
        <v>2023</v>
      </c>
      <c r="J3711" t="str">
        <f>"Q" &amp; ROUNDUP(MONTH(Table1[[#This Row],[Date]])/3, 0) &amp; "'" &amp; RIGHT(YEAR(Table1[[#This Row],[Date]]), 2)</f>
        <v>Q3'23</v>
      </c>
      <c r="K3711" t="str">
        <f>VLOOKUP(Table1[[#This Row],[Store ID]],Table3[[Store ID]:[City]],4,FALSE)</f>
        <v>Los Angeles</v>
      </c>
      <c r="L3711" t="str">
        <f>VLOOKUP(Table1[[#This Row],[Product Code]],Table4[[Product Code]:[Brand]],5,FALSE)</f>
        <v>Samsung</v>
      </c>
      <c r="M3711" t="str">
        <f>VLOOKUP(Table1[[#This Row],[Product Code]],Table4[[Product Code]:[Product Category]],3,FALSE)</f>
        <v>Laptops</v>
      </c>
      <c r="N3711" t="str">
        <f>_xlfn.XLOOKUP(Table1[[#This Row],[Product Code]],Table4[Product Code],Table4[Subcategory])</f>
        <v>Gaming Laptops</v>
      </c>
    </row>
    <row r="3712" spans="2:14" x14ac:dyDescent="0.3">
      <c r="B3712" s="26" t="s">
        <v>14</v>
      </c>
      <c r="C3712" s="26" t="str">
        <f>IF(_xlfn.XLOOKUP(TRIM(Table1[[#This Row],[Store ID]]), 'Stores Details'!B3714:B3733, 'Stores Details'!G3714:G3733, "") = "Inactive", "Yes", "No")</f>
        <v>No</v>
      </c>
      <c r="D3712" s="14" t="s">
        <v>77</v>
      </c>
      <c r="E3712" s="51">
        <v>45087</v>
      </c>
      <c r="F3712" s="14">
        <v>17</v>
      </c>
      <c r="G3712" s="17">
        <v>16406.02</v>
      </c>
      <c r="H3712" s="27">
        <v>12840.099999999999</v>
      </c>
      <c r="I3712">
        <f>YEAR(Table1[[#This Row],[Date]])</f>
        <v>2023</v>
      </c>
      <c r="J3712" t="str">
        <f>"Q" &amp; ROUNDUP(MONTH(Table1[[#This Row],[Date]])/3, 0) &amp; "'" &amp; RIGHT(YEAR(Table1[[#This Row],[Date]]), 2)</f>
        <v>Q2'23</v>
      </c>
      <c r="K3712" t="str">
        <f>VLOOKUP(Table1[[#This Row],[Store ID]],Table3[[Store ID]:[City]],4,FALSE)</f>
        <v>Los Angeles</v>
      </c>
      <c r="L3712" t="str">
        <f>VLOOKUP(Table1[[#This Row],[Product Code]],Table4[[Product Code]:[Brand]],5,FALSE)</f>
        <v>VoltEdge</v>
      </c>
      <c r="M3712" t="str">
        <f>VLOOKUP(Table1[[#This Row],[Product Code]],Table4[[Product Code]:[Product Category]],3,FALSE)</f>
        <v>Headphones</v>
      </c>
      <c r="N3712" t="str">
        <f>_xlfn.XLOOKUP(Table1[[#This Row],[Product Code]],Table4[Product Code],Table4[Subcategory])</f>
        <v>Wireless Earbuds</v>
      </c>
    </row>
    <row r="3713" spans="2:14" x14ac:dyDescent="0.3">
      <c r="B3713" s="26" t="s">
        <v>29</v>
      </c>
      <c r="C3713" s="26" t="str">
        <f>IF(_xlfn.XLOOKUP(TRIM(Table1[[#This Row],[Store ID]]), 'Stores Details'!B3715:B3734, 'Stores Details'!G3715:G3734, "") = "Inactive", "Yes", "No")</f>
        <v>No</v>
      </c>
      <c r="D3713" s="14" t="s">
        <v>67</v>
      </c>
      <c r="E3713" s="51">
        <v>44944</v>
      </c>
      <c r="F3713" s="14">
        <v>25</v>
      </c>
      <c r="G3713" s="17">
        <v>26337</v>
      </c>
      <c r="H3713" s="27">
        <v>15656.5</v>
      </c>
      <c r="I3713">
        <f>YEAR(Table1[[#This Row],[Date]])</f>
        <v>2023</v>
      </c>
      <c r="J3713" t="str">
        <f>"Q" &amp; ROUNDUP(MONTH(Table1[[#This Row],[Date]])/3, 0) &amp; "'" &amp; RIGHT(YEAR(Table1[[#This Row],[Date]]), 2)</f>
        <v>Q1'23</v>
      </c>
      <c r="K3713" t="str">
        <f>VLOOKUP(Table1[[#This Row],[Store ID]],Table3[[Store ID]:[City]],4,FALSE)</f>
        <v>Kansas City</v>
      </c>
      <c r="L3713" t="str">
        <f>VLOOKUP(Table1[[#This Row],[Product Code]],Table4[[Product Code]:[Brand]],5,FALSE)</f>
        <v>VoltEdge</v>
      </c>
      <c r="M3713" t="str">
        <f>VLOOKUP(Table1[[#This Row],[Product Code]],Table4[[Product Code]:[Product Category]],3,FALSE)</f>
        <v>Accessories</v>
      </c>
      <c r="N3713" t="str">
        <f>_xlfn.XLOOKUP(Table1[[#This Row],[Product Code]],Table4[Product Code],Table4[Subcategory])</f>
        <v>Keyboards</v>
      </c>
    </row>
    <row r="3714" spans="2:14" x14ac:dyDescent="0.3">
      <c r="B3714" s="26" t="s">
        <v>14</v>
      </c>
      <c r="C3714" s="26" t="str">
        <f>IF(_xlfn.XLOOKUP(TRIM(Table1[[#This Row],[Store ID]]), 'Stores Details'!B3716:B3735, 'Stores Details'!G3716:G3735, "") = "Inactive", "Yes", "No")</f>
        <v>No</v>
      </c>
      <c r="D3714" s="14" t="s">
        <v>52</v>
      </c>
      <c r="E3714" s="51">
        <v>45091</v>
      </c>
      <c r="F3714" s="14">
        <v>6</v>
      </c>
      <c r="G3714" s="17">
        <v>1617.72</v>
      </c>
      <c r="H3714" s="27">
        <v>983.33999999999992</v>
      </c>
      <c r="I3714">
        <f>YEAR(Table1[[#This Row],[Date]])</f>
        <v>2023</v>
      </c>
      <c r="J3714" t="str">
        <f>"Q" &amp; ROUNDUP(MONTH(Table1[[#This Row],[Date]])/3, 0) &amp; "'" &amp; RIGHT(YEAR(Table1[[#This Row],[Date]]), 2)</f>
        <v>Q2'23</v>
      </c>
      <c r="K3714" t="str">
        <f>VLOOKUP(Table1[[#This Row],[Store ID]],Table3[[Store ID]:[City]],4,FALSE)</f>
        <v>Los Angeles</v>
      </c>
      <c r="L3714" t="str">
        <f>VLOOKUP(Table1[[#This Row],[Product Code]],Table4[[Product Code]:[Brand]],5,FALSE)</f>
        <v>ASUS</v>
      </c>
      <c r="M3714" t="str">
        <f>VLOOKUP(Table1[[#This Row],[Product Code]],Table4[[Product Code]:[Product Category]],3,FALSE)</f>
        <v>Accessories</v>
      </c>
      <c r="N3714" t="str">
        <f>_xlfn.XLOOKUP(Table1[[#This Row],[Product Code]],Table4[Product Code],Table4[Subcategory])</f>
        <v>Chargers</v>
      </c>
    </row>
    <row r="3715" spans="2:14" x14ac:dyDescent="0.3">
      <c r="B3715" s="26" t="s">
        <v>21</v>
      </c>
      <c r="C3715" s="26" t="str">
        <f>IF(_xlfn.XLOOKUP(TRIM(Table1[[#This Row],[Store ID]]), 'Stores Details'!B3717:B3736, 'Stores Details'!G3717:G3736, "") = "Inactive", "Yes", "No")</f>
        <v>No</v>
      </c>
      <c r="D3715" s="14" t="s">
        <v>35</v>
      </c>
      <c r="E3715" s="51">
        <v>45420</v>
      </c>
      <c r="F3715" s="14">
        <v>17</v>
      </c>
      <c r="G3715" s="17">
        <v>6785.72</v>
      </c>
      <c r="H3715" s="27">
        <v>5127.88</v>
      </c>
      <c r="I3715">
        <f>YEAR(Table1[[#This Row],[Date]])</f>
        <v>2024</v>
      </c>
      <c r="J3715" t="str">
        <f>"Q" &amp; ROUNDUP(MONTH(Table1[[#This Row],[Date]])/3, 0) &amp; "'" &amp; RIGHT(YEAR(Table1[[#This Row],[Date]]), 2)</f>
        <v>Q2'24</v>
      </c>
      <c r="K3715" t="str">
        <f>VLOOKUP(Table1[[#This Row],[Store ID]],Table3[[Store ID]:[City]],4,FALSE)</f>
        <v>Raleigh</v>
      </c>
      <c r="L3715" t="str">
        <f>VLOOKUP(Table1[[#This Row],[Product Code]],Table4[[Product Code]:[Brand]],5,FALSE)</f>
        <v>Dell</v>
      </c>
      <c r="M3715" t="str">
        <f>VLOOKUP(Table1[[#This Row],[Product Code]],Table4[[Product Code]:[Product Category]],3,FALSE)</f>
        <v>Smart Gadgets</v>
      </c>
      <c r="N3715" t="str">
        <f>_xlfn.XLOOKUP(Table1[[#This Row],[Product Code]],Table4[Product Code],Table4[Subcategory])</f>
        <v>Streaming Devices</v>
      </c>
    </row>
    <row r="3716" spans="2:14" x14ac:dyDescent="0.3">
      <c r="B3716" s="26" t="s">
        <v>24</v>
      </c>
      <c r="C3716" s="26" t="str">
        <f>IF(_xlfn.XLOOKUP(TRIM(Table1[[#This Row],[Store ID]]), 'Stores Details'!B3718:B3737, 'Stores Details'!G3718:G3737, "") = "Inactive", "Yes", "No")</f>
        <v>No</v>
      </c>
      <c r="D3716" s="14" t="s">
        <v>38</v>
      </c>
      <c r="E3716" s="51">
        <v>45375</v>
      </c>
      <c r="F3716" s="14">
        <v>17</v>
      </c>
      <c r="G3716" s="17">
        <v>19900.88</v>
      </c>
      <c r="H3716" s="27">
        <v>15897.89</v>
      </c>
      <c r="I3716">
        <f>YEAR(Table1[[#This Row],[Date]])</f>
        <v>2024</v>
      </c>
      <c r="J3716" t="str">
        <f>"Q" &amp; ROUNDUP(MONTH(Table1[[#This Row],[Date]])/3, 0) &amp; "'" &amp; RIGHT(YEAR(Table1[[#This Row],[Date]]), 2)</f>
        <v>Q1'24</v>
      </c>
      <c r="K3716" t="str">
        <f>VLOOKUP(Table1[[#This Row],[Store ID]],Table3[[Store ID]:[City]],4,FALSE)</f>
        <v>Atlanta</v>
      </c>
      <c r="L3716" t="str">
        <f>VLOOKUP(Table1[[#This Row],[Product Code]],Table4[[Product Code]:[Brand]],5,FALSE)</f>
        <v>HP</v>
      </c>
      <c r="M3716" t="str">
        <f>VLOOKUP(Table1[[#This Row],[Product Code]],Table4[[Product Code]:[Product Category]],3,FALSE)</f>
        <v>Gaming Consoles</v>
      </c>
      <c r="N3716" t="str">
        <f>_xlfn.XLOOKUP(Table1[[#This Row],[Product Code]],Table4[Product Code],Table4[Subcategory])</f>
        <v>Game Consoles</v>
      </c>
    </row>
    <row r="3717" spans="2:14" x14ac:dyDescent="0.3">
      <c r="B3717" s="26" t="s">
        <v>30</v>
      </c>
      <c r="C3717" s="26" t="str">
        <f>IF(_xlfn.XLOOKUP(TRIM(Table1[[#This Row],[Store ID]]), 'Stores Details'!B3719:B3738, 'Stores Details'!G3719:G3738, "") = "Inactive", "Yes", "No")</f>
        <v>No</v>
      </c>
      <c r="D3717" s="14" t="s">
        <v>47</v>
      </c>
      <c r="E3717" s="51">
        <v>45570</v>
      </c>
      <c r="F3717" s="14">
        <v>23</v>
      </c>
      <c r="G3717" s="17">
        <v>30618.29</v>
      </c>
      <c r="H3717" s="27">
        <v>19106.330000000002</v>
      </c>
      <c r="I3717">
        <f>YEAR(Table1[[#This Row],[Date]])</f>
        <v>2024</v>
      </c>
      <c r="J3717" t="str">
        <f>"Q" &amp; ROUNDUP(MONTH(Table1[[#This Row],[Date]])/3, 0) &amp; "'" &amp; RIGHT(YEAR(Table1[[#This Row],[Date]]), 2)</f>
        <v>Q4'24</v>
      </c>
      <c r="K3717" t="str">
        <f>VLOOKUP(Table1[[#This Row],[Store ID]],Table3[[Store ID]:[City]],4,FALSE)</f>
        <v>Nashville</v>
      </c>
      <c r="L3717" t="str">
        <f>VLOOKUP(Table1[[#This Row],[Product Code]],Table4[[Product Code]:[Brand]],5,FALSE)</f>
        <v>Sony</v>
      </c>
      <c r="M3717" t="str">
        <f>VLOOKUP(Table1[[#This Row],[Product Code]],Table4[[Product Code]:[Product Category]],3,FALSE)</f>
        <v>Accessories</v>
      </c>
      <c r="N3717" t="str">
        <f>_xlfn.XLOOKUP(Table1[[#This Row],[Product Code]],Table4[Product Code],Table4[Subcategory])</f>
        <v>Keyboards</v>
      </c>
    </row>
    <row r="3718" spans="2:14" x14ac:dyDescent="0.3">
      <c r="B3718" s="26" t="s">
        <v>30</v>
      </c>
      <c r="C3718" s="26" t="str">
        <f>IF(_xlfn.XLOOKUP(TRIM(Table1[[#This Row],[Store ID]]), 'Stores Details'!B3720:B3739, 'Stores Details'!G3720:G3739, "") = "Inactive", "Yes", "No")</f>
        <v>No</v>
      </c>
      <c r="D3718" s="14" t="s">
        <v>31</v>
      </c>
      <c r="E3718" s="51">
        <v>45432</v>
      </c>
      <c r="F3718" s="14">
        <v>7</v>
      </c>
      <c r="G3718" s="17">
        <v>4250.6100000000006</v>
      </c>
      <c r="H3718" s="27">
        <v>2606.3799999999997</v>
      </c>
      <c r="I3718">
        <f>YEAR(Table1[[#This Row],[Date]])</f>
        <v>2024</v>
      </c>
      <c r="J3718" t="str">
        <f>"Q" &amp; ROUNDUP(MONTH(Table1[[#This Row],[Date]])/3, 0) &amp; "'" &amp; RIGHT(YEAR(Table1[[#This Row],[Date]]), 2)</f>
        <v>Q2'24</v>
      </c>
      <c r="K3718" t="str">
        <f>VLOOKUP(Table1[[#This Row],[Store ID]],Table3[[Store ID]:[City]],4,FALSE)</f>
        <v>Nashville</v>
      </c>
      <c r="L3718" t="str">
        <f>VLOOKUP(Table1[[#This Row],[Product Code]],Table4[[Product Code]:[Brand]],5,FALSE)</f>
        <v>VoltEdge</v>
      </c>
      <c r="M3718" t="str">
        <f>VLOOKUP(Table1[[#This Row],[Product Code]],Table4[[Product Code]:[Product Category]],3,FALSE)</f>
        <v>Laptops</v>
      </c>
      <c r="N3718" t="str">
        <f>_xlfn.XLOOKUP(Table1[[#This Row],[Product Code]],Table4[Product Code],Table4[Subcategory])</f>
        <v>Ultrabooks</v>
      </c>
    </row>
    <row r="3719" spans="2:14" x14ac:dyDescent="0.3">
      <c r="B3719" s="26" t="s">
        <v>14</v>
      </c>
      <c r="C3719" s="26" t="str">
        <f>IF(_xlfn.XLOOKUP(TRIM(Table1[[#This Row],[Store ID]]), 'Stores Details'!B3721:B3740, 'Stores Details'!G3721:G3740, "") = "Inactive", "Yes", "No")</f>
        <v>No</v>
      </c>
      <c r="D3719" s="14" t="s">
        <v>51</v>
      </c>
      <c r="E3719" s="51">
        <v>45125</v>
      </c>
      <c r="F3719" s="14">
        <v>17</v>
      </c>
      <c r="G3719" s="17">
        <v>4884.1000000000004</v>
      </c>
      <c r="H3719" s="27">
        <v>3955.39</v>
      </c>
      <c r="I3719">
        <f>YEAR(Table1[[#This Row],[Date]])</f>
        <v>2023</v>
      </c>
      <c r="J3719" t="str">
        <f>"Q" &amp; ROUNDUP(MONTH(Table1[[#This Row],[Date]])/3, 0) &amp; "'" &amp; RIGHT(YEAR(Table1[[#This Row],[Date]]), 2)</f>
        <v>Q3'23</v>
      </c>
      <c r="K3719" t="str">
        <f>VLOOKUP(Table1[[#This Row],[Store ID]],Table3[[Store ID]:[City]],4,FALSE)</f>
        <v>Los Angeles</v>
      </c>
      <c r="L3719" t="str">
        <f>VLOOKUP(Table1[[#This Row],[Product Code]],Table4[[Product Code]:[Brand]],5,FALSE)</f>
        <v>Samsung</v>
      </c>
      <c r="M3719" t="str">
        <f>VLOOKUP(Table1[[#This Row],[Product Code]],Table4[[Product Code]:[Product Category]],3,FALSE)</f>
        <v>Accessories</v>
      </c>
      <c r="N3719" t="str">
        <f>_xlfn.XLOOKUP(Table1[[#This Row],[Product Code]],Table4[Product Code],Table4[Subcategory])</f>
        <v>Mice</v>
      </c>
    </row>
    <row r="3720" spans="2:14" x14ac:dyDescent="0.3">
      <c r="B3720" s="26" t="s">
        <v>14</v>
      </c>
      <c r="C3720" s="26" t="str">
        <f>IF(_xlfn.XLOOKUP(TRIM(Table1[[#This Row],[Store ID]]), 'Stores Details'!B3722:B3741, 'Stores Details'!G3722:G3741, "") = "Inactive", "Yes", "No")</f>
        <v>No</v>
      </c>
      <c r="D3720" s="14" t="s">
        <v>66</v>
      </c>
      <c r="E3720" s="51">
        <v>45592</v>
      </c>
      <c r="F3720" s="14">
        <v>38</v>
      </c>
      <c r="G3720" s="17">
        <v>14734.12</v>
      </c>
      <c r="H3720" s="27">
        <v>9857.9600000000009</v>
      </c>
      <c r="I3720">
        <f>YEAR(Table1[[#This Row],[Date]])</f>
        <v>2024</v>
      </c>
      <c r="J3720" t="str">
        <f>"Q" &amp; ROUNDUP(MONTH(Table1[[#This Row],[Date]])/3, 0) &amp; "'" &amp; RIGHT(YEAR(Table1[[#This Row],[Date]]), 2)</f>
        <v>Q4'24</v>
      </c>
      <c r="K3720" t="str">
        <f>VLOOKUP(Table1[[#This Row],[Store ID]],Table3[[Store ID]:[City]],4,FALSE)</f>
        <v>Los Angeles</v>
      </c>
      <c r="L3720" t="str">
        <f>VLOOKUP(Table1[[#This Row],[Product Code]],Table4[[Product Code]:[Brand]],5,FALSE)</f>
        <v>HP</v>
      </c>
      <c r="M3720" t="str">
        <f>VLOOKUP(Table1[[#This Row],[Product Code]],Table4[[Product Code]:[Product Category]],3,FALSE)</f>
        <v>Accessories</v>
      </c>
      <c r="N3720" t="str">
        <f>_xlfn.XLOOKUP(Table1[[#This Row],[Product Code]],Table4[Product Code],Table4[Subcategory])</f>
        <v>Chargers</v>
      </c>
    </row>
    <row r="3721" spans="2:14" x14ac:dyDescent="0.3">
      <c r="B3721" s="26" t="s">
        <v>14</v>
      </c>
      <c r="C3721" s="26" t="str">
        <f>IF(_xlfn.XLOOKUP(TRIM(Table1[[#This Row],[Store ID]]), 'Stores Details'!B3723:B3742, 'Stores Details'!G3723:G3742, "") = "Inactive", "Yes", "No")</f>
        <v>No</v>
      </c>
      <c r="D3721" s="14" t="s">
        <v>72</v>
      </c>
      <c r="E3721" s="51">
        <v>45231</v>
      </c>
      <c r="F3721" s="14">
        <v>37</v>
      </c>
      <c r="G3721" s="17">
        <v>19849.760000000002</v>
      </c>
      <c r="H3721" s="27">
        <v>14468.109999999999</v>
      </c>
      <c r="I3721">
        <f>YEAR(Table1[[#This Row],[Date]])</f>
        <v>2023</v>
      </c>
      <c r="J3721" t="str">
        <f>"Q" &amp; ROUNDUP(MONTH(Table1[[#This Row],[Date]])/3, 0) &amp; "'" &amp; RIGHT(YEAR(Table1[[#This Row],[Date]]), 2)</f>
        <v>Q4'23</v>
      </c>
      <c r="K3721" t="str">
        <f>VLOOKUP(Table1[[#This Row],[Store ID]],Table3[[Store ID]:[City]],4,FALSE)</f>
        <v>Los Angeles</v>
      </c>
      <c r="L3721" t="str">
        <f>VLOOKUP(Table1[[#This Row],[Product Code]],Table4[[Product Code]:[Brand]],5,FALSE)</f>
        <v>VoltEdge</v>
      </c>
      <c r="M3721" t="str">
        <f>VLOOKUP(Table1[[#This Row],[Product Code]],Table4[[Product Code]:[Product Category]],3,FALSE)</f>
        <v>Gaming Consoles</v>
      </c>
      <c r="N3721" t="str">
        <f>_xlfn.XLOOKUP(Table1[[#This Row],[Product Code]],Table4[Product Code],Table4[Subcategory])</f>
        <v>Game Consoles</v>
      </c>
    </row>
    <row r="3722" spans="2:14" x14ac:dyDescent="0.3">
      <c r="B3722" s="26" t="s">
        <v>14</v>
      </c>
      <c r="C3722" s="26" t="str">
        <f>IF(_xlfn.XLOOKUP(TRIM(Table1[[#This Row],[Store ID]]), 'Stores Details'!B3724:B3743, 'Stores Details'!G3724:G3743, "") = "Inactive", "Yes", "No")</f>
        <v>No</v>
      </c>
      <c r="D3722" s="14" t="s">
        <v>61</v>
      </c>
      <c r="E3722" s="51">
        <v>45044</v>
      </c>
      <c r="F3722" s="14">
        <v>16</v>
      </c>
      <c r="G3722" s="17">
        <v>5670.72</v>
      </c>
      <c r="H3722" s="27">
        <v>4048.96</v>
      </c>
      <c r="I3722">
        <f>YEAR(Table1[[#This Row],[Date]])</f>
        <v>2023</v>
      </c>
      <c r="J3722" t="str">
        <f>"Q" &amp; ROUNDUP(MONTH(Table1[[#This Row],[Date]])/3, 0) &amp; "'" &amp; RIGHT(YEAR(Table1[[#This Row],[Date]]), 2)</f>
        <v>Q2'23</v>
      </c>
      <c r="K3722" t="str">
        <f>VLOOKUP(Table1[[#This Row],[Store ID]],Table3[[Store ID]:[City]],4,FALSE)</f>
        <v>Los Angeles</v>
      </c>
      <c r="L3722" t="str">
        <f>VLOOKUP(Table1[[#This Row],[Product Code]],Table4[[Product Code]:[Brand]],5,FALSE)</f>
        <v>VoltEdge</v>
      </c>
      <c r="M3722" t="str">
        <f>VLOOKUP(Table1[[#This Row],[Product Code]],Table4[[Product Code]:[Product Category]],3,FALSE)</f>
        <v>Headphones</v>
      </c>
      <c r="N3722" t="str">
        <f>_xlfn.XLOOKUP(Table1[[#This Row],[Product Code]],Table4[Product Code],Table4[Subcategory])</f>
        <v>Wired Headphones</v>
      </c>
    </row>
    <row r="3723" spans="2:14" x14ac:dyDescent="0.3">
      <c r="B3723" s="26" t="s">
        <v>17</v>
      </c>
      <c r="C3723" s="26" t="str">
        <f>IF(_xlfn.XLOOKUP(TRIM(Table1[[#This Row],[Store ID]]), 'Stores Details'!B3725:B3744, 'Stores Details'!G3725:G3744, "") = "Inactive", "Yes", "No")</f>
        <v>No</v>
      </c>
      <c r="D3723" s="14" t="s">
        <v>50</v>
      </c>
      <c r="E3723" s="51">
        <v>45068</v>
      </c>
      <c r="F3723" s="14">
        <v>8</v>
      </c>
      <c r="G3723" s="17">
        <v>9583.36</v>
      </c>
      <c r="H3723" s="27">
        <v>7060.4</v>
      </c>
      <c r="I3723">
        <f>YEAR(Table1[[#This Row],[Date]])</f>
        <v>2023</v>
      </c>
      <c r="J3723" t="str">
        <f>"Q" &amp; ROUNDUP(MONTH(Table1[[#This Row],[Date]])/3, 0) &amp; "'" &amp; RIGHT(YEAR(Table1[[#This Row],[Date]]), 2)</f>
        <v>Q2'23</v>
      </c>
      <c r="K3723" t="str">
        <f>VLOOKUP(Table1[[#This Row],[Store ID]],Table3[[Store ID]:[City]],4,FALSE)</f>
        <v>Richmond</v>
      </c>
      <c r="L3723" t="str">
        <f>VLOOKUP(Table1[[#This Row],[Product Code]],Table4[[Product Code]:[Brand]],5,FALSE)</f>
        <v>VoltEdge</v>
      </c>
      <c r="M3723" t="str">
        <f>VLOOKUP(Table1[[#This Row],[Product Code]],Table4[[Product Code]:[Product Category]],3,FALSE)</f>
        <v>Smart Gadgets</v>
      </c>
      <c r="N3723" t="str">
        <f>_xlfn.XLOOKUP(Table1[[#This Row],[Product Code]],Table4[Product Code],Table4[Subcategory])</f>
        <v>Fitness Bands</v>
      </c>
    </row>
    <row r="3724" spans="2:14" x14ac:dyDescent="0.3">
      <c r="B3724" s="26" t="s">
        <v>14</v>
      </c>
      <c r="C3724" s="26" t="str">
        <f>IF(_xlfn.XLOOKUP(TRIM(Table1[[#This Row],[Store ID]]), 'Stores Details'!B3726:B3745, 'Stores Details'!G3726:G3745, "") = "Inactive", "Yes", "No")</f>
        <v>No</v>
      </c>
      <c r="D3724" s="14" t="s">
        <v>66</v>
      </c>
      <c r="E3724" s="51">
        <v>44999</v>
      </c>
      <c r="F3724" s="14">
        <v>18</v>
      </c>
      <c r="G3724" s="17">
        <v>6979.32</v>
      </c>
      <c r="H3724" s="27">
        <v>4669.5600000000004</v>
      </c>
      <c r="I3724">
        <f>YEAR(Table1[[#This Row],[Date]])</f>
        <v>2023</v>
      </c>
      <c r="J3724" t="str">
        <f>"Q" &amp; ROUNDUP(MONTH(Table1[[#This Row],[Date]])/3, 0) &amp; "'" &amp; RIGHT(YEAR(Table1[[#This Row],[Date]]), 2)</f>
        <v>Q1'23</v>
      </c>
      <c r="K3724" t="str">
        <f>VLOOKUP(Table1[[#This Row],[Store ID]],Table3[[Store ID]:[City]],4,FALSE)</f>
        <v>Los Angeles</v>
      </c>
      <c r="L3724" t="str">
        <f>VLOOKUP(Table1[[#This Row],[Product Code]],Table4[[Product Code]:[Brand]],5,FALSE)</f>
        <v>HP</v>
      </c>
      <c r="M3724" t="str">
        <f>VLOOKUP(Table1[[#This Row],[Product Code]],Table4[[Product Code]:[Product Category]],3,FALSE)</f>
        <v>Accessories</v>
      </c>
      <c r="N3724" t="str">
        <f>_xlfn.XLOOKUP(Table1[[#This Row],[Product Code]],Table4[Product Code],Table4[Subcategory])</f>
        <v>Chargers</v>
      </c>
    </row>
    <row r="3725" spans="2:14" x14ac:dyDescent="0.3">
      <c r="B3725" s="26" t="s">
        <v>18</v>
      </c>
      <c r="C3725" s="26" t="str">
        <f>IF(_xlfn.XLOOKUP(TRIM(Table1[[#This Row],[Store ID]]), 'Stores Details'!B3727:B3746, 'Stores Details'!G3727:G3746, "") = "Inactive", "Yes", "No")</f>
        <v>No</v>
      </c>
      <c r="D3725" s="14" t="s">
        <v>40</v>
      </c>
      <c r="E3725" s="51">
        <v>45465</v>
      </c>
      <c r="F3725" s="14">
        <v>13</v>
      </c>
      <c r="G3725" s="17">
        <v>17599.27</v>
      </c>
      <c r="H3725" s="27">
        <v>12667.98</v>
      </c>
      <c r="I3725">
        <f>YEAR(Table1[[#This Row],[Date]])</f>
        <v>2024</v>
      </c>
      <c r="J3725" t="str">
        <f>"Q" &amp; ROUNDUP(MONTH(Table1[[#This Row],[Date]])/3, 0) &amp; "'" &amp; RIGHT(YEAR(Table1[[#This Row],[Date]]), 2)</f>
        <v>Q2'24</v>
      </c>
      <c r="K3725" t="str">
        <f>VLOOKUP(Table1[[#This Row],[Store ID]],Table3[[Store ID]:[City]],4,FALSE)</f>
        <v>Minneapolis</v>
      </c>
      <c r="L3725" t="str">
        <f>VLOOKUP(Table1[[#This Row],[Product Code]],Table4[[Product Code]:[Brand]],5,FALSE)</f>
        <v>HP</v>
      </c>
      <c r="M3725" t="str">
        <f>VLOOKUP(Table1[[#This Row],[Product Code]],Table4[[Product Code]:[Product Category]],3,FALSE)</f>
        <v>Gaming Consoles</v>
      </c>
      <c r="N3725" t="str">
        <f>_xlfn.XLOOKUP(Table1[[#This Row],[Product Code]],Table4[Product Code],Table4[Subcategory])</f>
        <v>Game Consoles</v>
      </c>
    </row>
    <row r="3726" spans="2:14" x14ac:dyDescent="0.3">
      <c r="B3726" s="26" t="s">
        <v>30</v>
      </c>
      <c r="C3726" s="26" t="str">
        <f>IF(_xlfn.XLOOKUP(TRIM(Table1[[#This Row],[Store ID]]), 'Stores Details'!B3728:B3747, 'Stores Details'!G3728:G3747, "") = "Inactive", "Yes", "No")</f>
        <v>No</v>
      </c>
      <c r="D3726" s="14" t="s">
        <v>35</v>
      </c>
      <c r="E3726" s="51">
        <v>45651</v>
      </c>
      <c r="F3726" s="14">
        <v>40</v>
      </c>
      <c r="G3726" s="17">
        <v>15966.400000000001</v>
      </c>
      <c r="H3726" s="27">
        <v>12065.599999999999</v>
      </c>
      <c r="I3726">
        <f>YEAR(Table1[[#This Row],[Date]])</f>
        <v>2024</v>
      </c>
      <c r="J3726" t="str">
        <f>"Q" &amp; ROUNDUP(MONTH(Table1[[#This Row],[Date]])/3, 0) &amp; "'" &amp; RIGHT(YEAR(Table1[[#This Row],[Date]]), 2)</f>
        <v>Q4'24</v>
      </c>
      <c r="K3726" t="str">
        <f>VLOOKUP(Table1[[#This Row],[Store ID]],Table3[[Store ID]:[City]],4,FALSE)</f>
        <v>Nashville</v>
      </c>
      <c r="L3726" t="str">
        <f>VLOOKUP(Table1[[#This Row],[Product Code]],Table4[[Product Code]:[Brand]],5,FALSE)</f>
        <v>Dell</v>
      </c>
      <c r="M3726" t="str">
        <f>VLOOKUP(Table1[[#This Row],[Product Code]],Table4[[Product Code]:[Product Category]],3,FALSE)</f>
        <v>Smart Gadgets</v>
      </c>
      <c r="N3726" t="str">
        <f>_xlfn.XLOOKUP(Table1[[#This Row],[Product Code]],Table4[Product Code],Table4[Subcategory])</f>
        <v>Streaming Devices</v>
      </c>
    </row>
    <row r="3727" spans="2:14" x14ac:dyDescent="0.3">
      <c r="B3727" s="26" t="s">
        <v>16</v>
      </c>
      <c r="C3727" s="26" t="str">
        <f>IF(_xlfn.XLOOKUP(TRIM(Table1[[#This Row],[Store ID]]), 'Stores Details'!B3729:B3748, 'Stores Details'!G3729:G3748, "") = "Inactive", "Yes", "No")</f>
        <v>No</v>
      </c>
      <c r="D3727" s="14" t="s">
        <v>57</v>
      </c>
      <c r="E3727" s="51">
        <v>45289</v>
      </c>
      <c r="F3727" s="14">
        <v>36</v>
      </c>
      <c r="G3727" s="17">
        <v>31805.64</v>
      </c>
      <c r="H3727" s="27">
        <v>22179.24</v>
      </c>
      <c r="I3727">
        <f>YEAR(Table1[[#This Row],[Date]])</f>
        <v>2023</v>
      </c>
      <c r="J3727" t="str">
        <f>"Q" &amp; ROUNDUP(MONTH(Table1[[#This Row],[Date]])/3, 0) &amp; "'" &amp; RIGHT(YEAR(Table1[[#This Row],[Date]]), 2)</f>
        <v>Q4'23</v>
      </c>
      <c r="K3727" t="str">
        <f>VLOOKUP(Table1[[#This Row],[Store ID]],Table3[[Store ID]:[City]],4,FALSE)</f>
        <v>Chicago</v>
      </c>
      <c r="L3727" t="str">
        <f>VLOOKUP(Table1[[#This Row],[Product Code]],Table4[[Product Code]:[Brand]],5,FALSE)</f>
        <v>Bose</v>
      </c>
      <c r="M3727" t="str">
        <f>VLOOKUP(Table1[[#This Row],[Product Code]],Table4[[Product Code]:[Product Category]],3,FALSE)</f>
        <v>Headphones</v>
      </c>
      <c r="N3727" t="str">
        <f>_xlfn.XLOOKUP(Table1[[#This Row],[Product Code]],Table4[Product Code],Table4[Subcategory])</f>
        <v>Noise-Canceling Over-Ear</v>
      </c>
    </row>
    <row r="3728" spans="2:14" x14ac:dyDescent="0.3">
      <c r="B3728" s="26" t="s">
        <v>20</v>
      </c>
      <c r="C3728" s="26" t="str">
        <f>IF(_xlfn.XLOOKUP(TRIM(Table1[[#This Row],[Store ID]]), 'Stores Details'!B3730:B3749, 'Stores Details'!G3730:G3749, "") = "Inactive", "Yes", "No")</f>
        <v>No</v>
      </c>
      <c r="D3728" s="14" t="s">
        <v>45</v>
      </c>
      <c r="E3728" s="51">
        <v>45610</v>
      </c>
      <c r="F3728" s="14">
        <v>21</v>
      </c>
      <c r="G3728" s="17">
        <v>14108.85</v>
      </c>
      <c r="H3728" s="27">
        <v>11142.390000000001</v>
      </c>
      <c r="I3728">
        <f>YEAR(Table1[[#This Row],[Date]])</f>
        <v>2024</v>
      </c>
      <c r="J3728" t="str">
        <f>"Q" &amp; ROUNDUP(MONTH(Table1[[#This Row],[Date]])/3, 0) &amp; "'" &amp; RIGHT(YEAR(Table1[[#This Row],[Date]]), 2)</f>
        <v>Q4'24</v>
      </c>
      <c r="K3728" t="str">
        <f>VLOOKUP(Table1[[#This Row],[Store ID]],Table3[[Store ID]:[City]],4,FALSE)</f>
        <v>Denver</v>
      </c>
      <c r="L3728" t="str">
        <f>VLOOKUP(Table1[[#This Row],[Product Code]],Table4[[Product Code]:[Brand]],5,FALSE)</f>
        <v>VoltEdge</v>
      </c>
      <c r="M3728" t="str">
        <f>VLOOKUP(Table1[[#This Row],[Product Code]],Table4[[Product Code]:[Product Category]],3,FALSE)</f>
        <v>Accessories</v>
      </c>
      <c r="N3728" t="str">
        <f>_xlfn.XLOOKUP(Table1[[#This Row],[Product Code]],Table4[Product Code],Table4[Subcategory])</f>
        <v>Chargers</v>
      </c>
    </row>
    <row r="3729" spans="2:14" x14ac:dyDescent="0.3">
      <c r="B3729" s="26" t="s">
        <v>25</v>
      </c>
      <c r="C3729" s="26" t="str">
        <f>IF(_xlfn.XLOOKUP(TRIM(Table1[[#This Row],[Store ID]]), 'Stores Details'!B3731:B3750, 'Stores Details'!G3731:G3750, "") = "Inactive", "Yes", "No")</f>
        <v>No</v>
      </c>
      <c r="D3729" s="14" t="s">
        <v>36</v>
      </c>
      <c r="E3729" s="51">
        <v>45652</v>
      </c>
      <c r="F3729" s="14">
        <v>36</v>
      </c>
      <c r="G3729" s="17">
        <v>26279.279999999999</v>
      </c>
      <c r="H3729" s="27">
        <v>21203.64</v>
      </c>
      <c r="I3729">
        <f>YEAR(Table1[[#This Row],[Date]])</f>
        <v>2024</v>
      </c>
      <c r="J3729" t="str">
        <f>"Q" &amp; ROUNDUP(MONTH(Table1[[#This Row],[Date]])/3, 0) &amp; "'" &amp; RIGHT(YEAR(Table1[[#This Row],[Date]]), 2)</f>
        <v>Q4'24</v>
      </c>
      <c r="K3729" t="str">
        <f>VLOOKUP(Table1[[#This Row],[Store ID]],Table3[[Store ID]:[City]],4,FALSE)</f>
        <v>Dallas</v>
      </c>
      <c r="L3729" t="str">
        <f>VLOOKUP(Table1[[#This Row],[Product Code]],Table4[[Product Code]:[Brand]],5,FALSE)</f>
        <v>VoltEdge</v>
      </c>
      <c r="M3729" t="str">
        <f>VLOOKUP(Table1[[#This Row],[Product Code]],Table4[[Product Code]:[Product Category]],3,FALSE)</f>
        <v>Gaming Consoles</v>
      </c>
      <c r="N3729" t="str">
        <f>_xlfn.XLOOKUP(Table1[[#This Row],[Product Code]],Table4[Product Code],Table4[Subcategory])</f>
        <v>VR Headsets</v>
      </c>
    </row>
    <row r="3730" spans="2:14" x14ac:dyDescent="0.3">
      <c r="B3730" s="26" t="s">
        <v>30</v>
      </c>
      <c r="C3730" s="26" t="str">
        <f>IF(_xlfn.XLOOKUP(TRIM(Table1[[#This Row],[Store ID]]), 'Stores Details'!B3732:B3751, 'Stores Details'!G3732:G3751, "") = "Inactive", "Yes", "No")</f>
        <v>No</v>
      </c>
      <c r="D3730" s="14" t="s">
        <v>78</v>
      </c>
      <c r="E3730" s="51">
        <v>45120</v>
      </c>
      <c r="F3730" s="14">
        <v>19</v>
      </c>
      <c r="G3730" s="17">
        <v>2548.85</v>
      </c>
      <c r="H3730" s="27">
        <v>2105.58</v>
      </c>
      <c r="I3730">
        <f>YEAR(Table1[[#This Row],[Date]])</f>
        <v>2023</v>
      </c>
      <c r="J3730" t="str">
        <f>"Q" &amp; ROUNDUP(MONTH(Table1[[#This Row],[Date]])/3, 0) &amp; "'" &amp; RIGHT(YEAR(Table1[[#This Row],[Date]]), 2)</f>
        <v>Q3'23</v>
      </c>
      <c r="K3730" t="str">
        <f>VLOOKUP(Table1[[#This Row],[Store ID]],Table3[[Store ID]:[City]],4,FALSE)</f>
        <v>Nashville</v>
      </c>
      <c r="L3730" t="str">
        <f>VLOOKUP(Table1[[#This Row],[Product Code]],Table4[[Product Code]:[Brand]],5,FALSE)</f>
        <v>VoltEdge</v>
      </c>
      <c r="M3730" t="str">
        <f>VLOOKUP(Table1[[#This Row],[Product Code]],Table4[[Product Code]:[Product Category]],3,FALSE)</f>
        <v>Accessories</v>
      </c>
      <c r="N3730" t="str">
        <f>_xlfn.XLOOKUP(Table1[[#This Row],[Product Code]],Table4[Product Code],Table4[Subcategory])</f>
        <v>Laptop Sleeves</v>
      </c>
    </row>
    <row r="3731" spans="2:14" x14ac:dyDescent="0.3">
      <c r="B3731" s="26" t="s">
        <v>14</v>
      </c>
      <c r="C3731" s="26" t="str">
        <f>IF(_xlfn.XLOOKUP(TRIM(Table1[[#This Row],[Store ID]]), 'Stores Details'!B3733:B3752, 'Stores Details'!G3733:G3752, "") = "Inactive", "Yes", "No")</f>
        <v>No</v>
      </c>
      <c r="D3731" s="14" t="s">
        <v>42</v>
      </c>
      <c r="E3731" s="51">
        <v>45572</v>
      </c>
      <c r="F3731" s="14">
        <v>32</v>
      </c>
      <c r="G3731" s="17">
        <v>40819.519999999997</v>
      </c>
      <c r="H3731" s="27">
        <v>25452.48</v>
      </c>
      <c r="I3731">
        <f>YEAR(Table1[[#This Row],[Date]])</f>
        <v>2024</v>
      </c>
      <c r="J3731" t="str">
        <f>"Q" &amp; ROUNDUP(MONTH(Table1[[#This Row],[Date]])/3, 0) &amp; "'" &amp; RIGHT(YEAR(Table1[[#This Row],[Date]]), 2)</f>
        <v>Q4'24</v>
      </c>
      <c r="K3731" t="str">
        <f>VLOOKUP(Table1[[#This Row],[Store ID]],Table3[[Store ID]:[City]],4,FALSE)</f>
        <v>Los Angeles</v>
      </c>
      <c r="L3731" t="str">
        <f>VLOOKUP(Table1[[#This Row],[Product Code]],Table4[[Product Code]:[Brand]],5,FALSE)</f>
        <v>Dell</v>
      </c>
      <c r="M3731" t="str">
        <f>VLOOKUP(Table1[[#This Row],[Product Code]],Table4[[Product Code]:[Product Category]],3,FALSE)</f>
        <v>Headphones</v>
      </c>
      <c r="N3731" t="str">
        <f>_xlfn.XLOOKUP(Table1[[#This Row],[Product Code]],Table4[Product Code],Table4[Subcategory])</f>
        <v>Wired Headphones</v>
      </c>
    </row>
    <row r="3732" spans="2:14" x14ac:dyDescent="0.3">
      <c r="B3732" s="26" t="s">
        <v>19</v>
      </c>
      <c r="C3732" s="26" t="str">
        <f>IF(_xlfn.XLOOKUP(TRIM(Table1[[#This Row],[Store ID]]), 'Stores Details'!B3734:B3753, 'Stores Details'!G3734:G3753, "") = "Inactive", "Yes", "No")</f>
        <v>No</v>
      </c>
      <c r="D3732" s="14" t="s">
        <v>58</v>
      </c>
      <c r="E3732" s="51">
        <v>45194</v>
      </c>
      <c r="F3732" s="14">
        <v>7</v>
      </c>
      <c r="G3732" s="17">
        <v>6146.4900000000007</v>
      </c>
      <c r="H3732" s="27">
        <v>4234.79</v>
      </c>
      <c r="I3732">
        <f>YEAR(Table1[[#This Row],[Date]])</f>
        <v>2023</v>
      </c>
      <c r="J3732" t="str">
        <f>"Q" &amp; ROUNDUP(MONTH(Table1[[#This Row],[Date]])/3, 0) &amp; "'" &amp; RIGHT(YEAR(Table1[[#This Row],[Date]]), 2)</f>
        <v>Q3'23</v>
      </c>
      <c r="K3732" t="str">
        <f>VLOOKUP(Table1[[#This Row],[Store ID]],Table3[[Store ID]:[City]],4,FALSE)</f>
        <v>Honolulu</v>
      </c>
      <c r="L3732" t="str">
        <f>VLOOKUP(Table1[[#This Row],[Product Code]],Table4[[Product Code]:[Brand]],5,FALSE)</f>
        <v>Sony</v>
      </c>
      <c r="M3732" t="str">
        <f>VLOOKUP(Table1[[#This Row],[Product Code]],Table4[[Product Code]:[Product Category]],3,FALSE)</f>
        <v>Accessories</v>
      </c>
      <c r="N3732" t="str">
        <f>_xlfn.XLOOKUP(Table1[[#This Row],[Product Code]],Table4[Product Code],Table4[Subcategory])</f>
        <v>Chargers</v>
      </c>
    </row>
    <row r="3733" spans="2:14" x14ac:dyDescent="0.3">
      <c r="B3733" s="26" t="s">
        <v>14</v>
      </c>
      <c r="C3733" s="26" t="str">
        <f>IF(_xlfn.XLOOKUP(TRIM(Table1[[#This Row],[Store ID]]), 'Stores Details'!B3735:B3754, 'Stores Details'!G3735:G3754, "") = "Inactive", "Yes", "No")</f>
        <v>No</v>
      </c>
      <c r="D3733" s="14" t="s">
        <v>44</v>
      </c>
      <c r="E3733" s="51">
        <v>45372</v>
      </c>
      <c r="F3733" s="14">
        <v>29</v>
      </c>
      <c r="G3733" s="17">
        <v>27464.449999999997</v>
      </c>
      <c r="H3733" s="27">
        <v>19354.02</v>
      </c>
      <c r="I3733">
        <f>YEAR(Table1[[#This Row],[Date]])</f>
        <v>2024</v>
      </c>
      <c r="J3733" t="str">
        <f>"Q" &amp; ROUNDUP(MONTH(Table1[[#This Row],[Date]])/3, 0) &amp; "'" &amp; RIGHT(YEAR(Table1[[#This Row],[Date]]), 2)</f>
        <v>Q1'24</v>
      </c>
      <c r="K3733" t="str">
        <f>VLOOKUP(Table1[[#This Row],[Store ID]],Table3[[Store ID]:[City]],4,FALSE)</f>
        <v>Los Angeles</v>
      </c>
      <c r="L3733" t="str">
        <f>VLOOKUP(Table1[[#This Row],[Product Code]],Table4[[Product Code]:[Brand]],5,FALSE)</f>
        <v>Bose</v>
      </c>
      <c r="M3733" t="str">
        <f>VLOOKUP(Table1[[#This Row],[Product Code]],Table4[[Product Code]:[Product Category]],3,FALSE)</f>
        <v>Accessories</v>
      </c>
      <c r="N3733" t="str">
        <f>_xlfn.XLOOKUP(Table1[[#This Row],[Product Code]],Table4[Product Code],Table4[Subcategory])</f>
        <v>Keyboards</v>
      </c>
    </row>
    <row r="3734" spans="2:14" x14ac:dyDescent="0.3">
      <c r="B3734" s="26" t="s">
        <v>14</v>
      </c>
      <c r="C3734" s="26" t="str">
        <f>IF(_xlfn.XLOOKUP(TRIM(Table1[[#This Row],[Store ID]]), 'Stores Details'!B3736:B3755, 'Stores Details'!G3736:G3755, "") = "Inactive", "Yes", "No")</f>
        <v>No</v>
      </c>
      <c r="D3734" s="14" t="s">
        <v>50</v>
      </c>
      <c r="E3734" s="51">
        <v>45530</v>
      </c>
      <c r="F3734" s="14">
        <v>14</v>
      </c>
      <c r="G3734" s="17">
        <v>16770.88</v>
      </c>
      <c r="H3734" s="27">
        <v>12355.699999999999</v>
      </c>
      <c r="I3734">
        <f>YEAR(Table1[[#This Row],[Date]])</f>
        <v>2024</v>
      </c>
      <c r="J3734" t="str">
        <f>"Q" &amp; ROUNDUP(MONTH(Table1[[#This Row],[Date]])/3, 0) &amp; "'" &amp; RIGHT(YEAR(Table1[[#This Row],[Date]]), 2)</f>
        <v>Q3'24</v>
      </c>
      <c r="K3734" t="str">
        <f>VLOOKUP(Table1[[#This Row],[Store ID]],Table3[[Store ID]:[City]],4,FALSE)</f>
        <v>Los Angeles</v>
      </c>
      <c r="L3734" t="str">
        <f>VLOOKUP(Table1[[#This Row],[Product Code]],Table4[[Product Code]:[Brand]],5,FALSE)</f>
        <v>VoltEdge</v>
      </c>
      <c r="M3734" t="str">
        <f>VLOOKUP(Table1[[#This Row],[Product Code]],Table4[[Product Code]:[Product Category]],3,FALSE)</f>
        <v>Smart Gadgets</v>
      </c>
      <c r="N3734" t="str">
        <f>_xlfn.XLOOKUP(Table1[[#This Row],[Product Code]],Table4[Product Code],Table4[Subcategory])</f>
        <v>Fitness Bands</v>
      </c>
    </row>
    <row r="3735" spans="2:14" x14ac:dyDescent="0.3">
      <c r="B3735" s="26" t="s">
        <v>22</v>
      </c>
      <c r="C3735" s="26" t="str">
        <f>IF(_xlfn.XLOOKUP(TRIM(Table1[[#This Row],[Store ID]]), 'Stores Details'!B3737:B3756, 'Stores Details'!G3737:G3756, "") = "Inactive", "Yes", "No")</f>
        <v>No</v>
      </c>
      <c r="D3735" s="14" t="s">
        <v>42</v>
      </c>
      <c r="E3735" s="51">
        <v>45357</v>
      </c>
      <c r="F3735" s="14">
        <v>12</v>
      </c>
      <c r="G3735" s="17">
        <v>15307.32</v>
      </c>
      <c r="H3735" s="27">
        <v>9544.68</v>
      </c>
      <c r="I3735">
        <f>YEAR(Table1[[#This Row],[Date]])</f>
        <v>2024</v>
      </c>
      <c r="J3735" t="str">
        <f>"Q" &amp; ROUNDUP(MONTH(Table1[[#This Row],[Date]])/3, 0) &amp; "'" &amp; RIGHT(YEAR(Table1[[#This Row],[Date]]), 2)</f>
        <v>Q1'24</v>
      </c>
      <c r="K3735" t="str">
        <f>VLOOKUP(Table1[[#This Row],[Store ID]],Table3[[Store ID]:[City]],4,FALSE)</f>
        <v>Detroit</v>
      </c>
      <c r="L3735" t="str">
        <f>VLOOKUP(Table1[[#This Row],[Product Code]],Table4[[Product Code]:[Brand]],5,FALSE)</f>
        <v>Dell</v>
      </c>
      <c r="M3735" t="str">
        <f>VLOOKUP(Table1[[#This Row],[Product Code]],Table4[[Product Code]:[Product Category]],3,FALSE)</f>
        <v>Headphones</v>
      </c>
      <c r="N3735" t="str">
        <f>_xlfn.XLOOKUP(Table1[[#This Row],[Product Code]],Table4[Product Code],Table4[Subcategory])</f>
        <v>Wired Headphones</v>
      </c>
    </row>
    <row r="3736" spans="2:14" x14ac:dyDescent="0.3">
      <c r="B3736" s="26" t="s">
        <v>26</v>
      </c>
      <c r="C3736" s="26" t="str">
        <f>IF(_xlfn.XLOOKUP(TRIM(Table1[[#This Row],[Store ID]]), 'Stores Details'!B3738:B3757, 'Stores Details'!G3738:G3757, "") = "Inactive", "Yes", "No")</f>
        <v>No</v>
      </c>
      <c r="D3736" s="14" t="s">
        <v>42</v>
      </c>
      <c r="E3736" s="51">
        <v>45539</v>
      </c>
      <c r="F3736" s="14">
        <v>18</v>
      </c>
      <c r="G3736" s="17">
        <v>22960.98</v>
      </c>
      <c r="H3736" s="27">
        <v>14317.02</v>
      </c>
      <c r="I3736">
        <f>YEAR(Table1[[#This Row],[Date]])</f>
        <v>2024</v>
      </c>
      <c r="J3736" t="str">
        <f>"Q" &amp; ROUNDUP(MONTH(Table1[[#This Row],[Date]])/3, 0) &amp; "'" &amp; RIGHT(YEAR(Table1[[#This Row],[Date]]), 2)</f>
        <v>Q3'24</v>
      </c>
      <c r="K3736" t="str">
        <f>VLOOKUP(Table1[[#This Row],[Store ID]],Table3[[Store ID]:[City]],4,FALSE)</f>
        <v>Philadelphia</v>
      </c>
      <c r="L3736" t="str">
        <f>VLOOKUP(Table1[[#This Row],[Product Code]],Table4[[Product Code]:[Brand]],5,FALSE)</f>
        <v>Dell</v>
      </c>
      <c r="M3736" t="str">
        <f>VLOOKUP(Table1[[#This Row],[Product Code]],Table4[[Product Code]:[Product Category]],3,FALSE)</f>
        <v>Headphones</v>
      </c>
      <c r="N3736" t="str">
        <f>_xlfn.XLOOKUP(Table1[[#This Row],[Product Code]],Table4[Product Code],Table4[Subcategory])</f>
        <v>Wired Headphones</v>
      </c>
    </row>
    <row r="3737" spans="2:14" x14ac:dyDescent="0.3">
      <c r="B3737" s="26" t="s">
        <v>23</v>
      </c>
      <c r="C3737" s="26" t="str">
        <f>IF(_xlfn.XLOOKUP(TRIM(Table1[[#This Row],[Store ID]]), 'Stores Details'!B3739:B3758, 'Stores Details'!G3739:G3758, "") = "Inactive", "Yes", "No")</f>
        <v>No</v>
      </c>
      <c r="D3737" s="14" t="s">
        <v>38</v>
      </c>
      <c r="E3737" s="51">
        <v>45469</v>
      </c>
      <c r="F3737" s="14">
        <v>16</v>
      </c>
      <c r="G3737" s="17">
        <v>18730.240000000002</v>
      </c>
      <c r="H3737" s="27">
        <v>14962.72</v>
      </c>
      <c r="I3737">
        <f>YEAR(Table1[[#This Row],[Date]])</f>
        <v>2024</v>
      </c>
      <c r="J3737" t="str">
        <f>"Q" &amp; ROUNDUP(MONTH(Table1[[#This Row],[Date]])/3, 0) &amp; "'" &amp; RIGHT(YEAR(Table1[[#This Row],[Date]]), 2)</f>
        <v>Q2'24</v>
      </c>
      <c r="K3737" t="str">
        <f>VLOOKUP(Table1[[#This Row],[Store ID]],Table3[[Store ID]:[City]],4,FALSE)</f>
        <v>San Francisco</v>
      </c>
      <c r="L3737" t="str">
        <f>VLOOKUP(Table1[[#This Row],[Product Code]],Table4[[Product Code]:[Brand]],5,FALSE)</f>
        <v>HP</v>
      </c>
      <c r="M3737" t="str">
        <f>VLOOKUP(Table1[[#This Row],[Product Code]],Table4[[Product Code]:[Product Category]],3,FALSE)</f>
        <v>Gaming Consoles</v>
      </c>
      <c r="N3737" t="str">
        <f>_xlfn.XLOOKUP(Table1[[#This Row],[Product Code]],Table4[Product Code],Table4[Subcategory])</f>
        <v>Game Consoles</v>
      </c>
    </row>
    <row r="3738" spans="2:14" x14ac:dyDescent="0.3">
      <c r="B3738" s="26" t="s">
        <v>17</v>
      </c>
      <c r="C3738" s="26" t="str">
        <f>IF(_xlfn.XLOOKUP(TRIM(Table1[[#This Row],[Store ID]]), 'Stores Details'!B3740:B3759, 'Stores Details'!G3740:G3759, "") = "Inactive", "Yes", "No")</f>
        <v>No</v>
      </c>
      <c r="D3738" s="14" t="s">
        <v>73</v>
      </c>
      <c r="E3738" s="51">
        <v>45244</v>
      </c>
      <c r="F3738" s="14">
        <v>30</v>
      </c>
      <c r="G3738" s="17">
        <v>26074.799999999999</v>
      </c>
      <c r="H3738" s="27">
        <v>19575.899999999998</v>
      </c>
      <c r="I3738">
        <f>YEAR(Table1[[#This Row],[Date]])</f>
        <v>2023</v>
      </c>
      <c r="J3738" t="str">
        <f>"Q" &amp; ROUNDUP(MONTH(Table1[[#This Row],[Date]])/3, 0) &amp; "'" &amp; RIGHT(YEAR(Table1[[#This Row],[Date]]), 2)</f>
        <v>Q4'23</v>
      </c>
      <c r="K3738" t="str">
        <f>VLOOKUP(Table1[[#This Row],[Store ID]],Table3[[Store ID]:[City]],4,FALSE)</f>
        <v>Richmond</v>
      </c>
      <c r="L3738" t="str">
        <f>VLOOKUP(Table1[[#This Row],[Product Code]],Table4[[Product Code]:[Brand]],5,FALSE)</f>
        <v>ASUS</v>
      </c>
      <c r="M3738" t="str">
        <f>VLOOKUP(Table1[[#This Row],[Product Code]],Table4[[Product Code]:[Product Category]],3,FALSE)</f>
        <v>Gaming Consoles</v>
      </c>
      <c r="N3738" t="str">
        <f>_xlfn.XLOOKUP(Table1[[#This Row],[Product Code]],Table4[Product Code],Table4[Subcategory])</f>
        <v>VR Headsets</v>
      </c>
    </row>
    <row r="3739" spans="2:14" x14ac:dyDescent="0.3">
      <c r="B3739" s="26" t="s">
        <v>30</v>
      </c>
      <c r="C3739" s="26" t="str">
        <f>IF(_xlfn.XLOOKUP(TRIM(Table1[[#This Row],[Store ID]]), 'Stores Details'!B3741:B3760, 'Stores Details'!G3741:G3760, "") = "Inactive", "Yes", "No")</f>
        <v>No</v>
      </c>
      <c r="D3739" s="14" t="s">
        <v>41</v>
      </c>
      <c r="E3739" s="51">
        <v>45565</v>
      </c>
      <c r="F3739" s="14">
        <v>6</v>
      </c>
      <c r="G3739" s="17">
        <v>2884.2</v>
      </c>
      <c r="H3739" s="27">
        <v>1811.6399999999999</v>
      </c>
      <c r="I3739">
        <f>YEAR(Table1[[#This Row],[Date]])</f>
        <v>2024</v>
      </c>
      <c r="J3739" t="str">
        <f>"Q" &amp; ROUNDUP(MONTH(Table1[[#This Row],[Date]])/3, 0) &amp; "'" &amp; RIGHT(YEAR(Table1[[#This Row],[Date]]), 2)</f>
        <v>Q3'24</v>
      </c>
      <c r="K3739" t="str">
        <f>VLOOKUP(Table1[[#This Row],[Store ID]],Table3[[Store ID]:[City]],4,FALSE)</f>
        <v>Nashville</v>
      </c>
      <c r="L3739" t="str">
        <f>VLOOKUP(Table1[[#This Row],[Product Code]],Table4[[Product Code]:[Brand]],5,FALSE)</f>
        <v>VoltEdge</v>
      </c>
      <c r="M3739" t="str">
        <f>VLOOKUP(Table1[[#This Row],[Product Code]],Table4[[Product Code]:[Product Category]],3,FALSE)</f>
        <v>Laptops</v>
      </c>
      <c r="N3739" t="str">
        <f>_xlfn.XLOOKUP(Table1[[#This Row],[Product Code]],Table4[Product Code],Table4[Subcategory])</f>
        <v>Gaming Laptops</v>
      </c>
    </row>
    <row r="3740" spans="2:14" x14ac:dyDescent="0.3">
      <c r="B3740" s="26" t="s">
        <v>28</v>
      </c>
      <c r="C3740" s="26" t="str">
        <f>IF(_xlfn.XLOOKUP(TRIM(Table1[[#This Row],[Store ID]]), 'Stores Details'!B3742:B3761, 'Stores Details'!G3742:G3761, "") = "Inactive", "Yes", "No")</f>
        <v>No</v>
      </c>
      <c r="D3740" s="14" t="s">
        <v>34</v>
      </c>
      <c r="E3740" s="51">
        <v>45439</v>
      </c>
      <c r="F3740" s="14">
        <v>2</v>
      </c>
      <c r="G3740" s="17">
        <v>646.29999999999995</v>
      </c>
      <c r="H3740" s="27">
        <v>399.72</v>
      </c>
      <c r="I3740">
        <f>YEAR(Table1[[#This Row],[Date]])</f>
        <v>2024</v>
      </c>
      <c r="J3740" t="str">
        <f>"Q" &amp; ROUNDUP(MONTH(Table1[[#This Row],[Date]])/3, 0) &amp; "'" &amp; RIGHT(YEAR(Table1[[#This Row],[Date]]), 2)</f>
        <v>Q2'24</v>
      </c>
      <c r="K3740" t="str">
        <f>VLOOKUP(Table1[[#This Row],[Store ID]],Table3[[Store ID]:[City]],4,FALSE)</f>
        <v>Portland</v>
      </c>
      <c r="L3740" t="str">
        <f>VLOOKUP(Table1[[#This Row],[Product Code]],Table4[[Product Code]:[Brand]],5,FALSE)</f>
        <v>Samsung</v>
      </c>
      <c r="M3740" t="str">
        <f>VLOOKUP(Table1[[#This Row],[Product Code]],Table4[[Product Code]:[Product Category]],3,FALSE)</f>
        <v>Gaming Consoles</v>
      </c>
      <c r="N3740" t="str">
        <f>_xlfn.XLOOKUP(Table1[[#This Row],[Product Code]],Table4[Product Code],Table4[Subcategory])</f>
        <v>Game Consoles</v>
      </c>
    </row>
    <row r="3741" spans="2:14" x14ac:dyDescent="0.3">
      <c r="B3741" s="26" t="s">
        <v>16</v>
      </c>
      <c r="C3741" s="26" t="str">
        <f>IF(_xlfn.XLOOKUP(TRIM(Table1[[#This Row],[Store ID]]), 'Stores Details'!B3743:B3762, 'Stores Details'!G3743:G3762, "") = "Inactive", "Yes", "No")</f>
        <v>No</v>
      </c>
      <c r="D3741" s="14" t="s">
        <v>40</v>
      </c>
      <c r="E3741" s="51">
        <v>45543</v>
      </c>
      <c r="F3741" s="14">
        <v>9</v>
      </c>
      <c r="G3741" s="17">
        <v>12184.11</v>
      </c>
      <c r="H3741" s="27">
        <v>8770.14</v>
      </c>
      <c r="I3741">
        <f>YEAR(Table1[[#This Row],[Date]])</f>
        <v>2024</v>
      </c>
      <c r="J3741" t="str">
        <f>"Q" &amp; ROUNDUP(MONTH(Table1[[#This Row],[Date]])/3, 0) &amp; "'" &amp; RIGHT(YEAR(Table1[[#This Row],[Date]]), 2)</f>
        <v>Q3'24</v>
      </c>
      <c r="K3741" t="str">
        <f>VLOOKUP(Table1[[#This Row],[Store ID]],Table3[[Store ID]:[City]],4,FALSE)</f>
        <v>Chicago</v>
      </c>
      <c r="L3741" t="str">
        <f>VLOOKUP(Table1[[#This Row],[Product Code]],Table4[[Product Code]:[Brand]],5,FALSE)</f>
        <v>HP</v>
      </c>
      <c r="M3741" t="str">
        <f>VLOOKUP(Table1[[#This Row],[Product Code]],Table4[[Product Code]:[Product Category]],3,FALSE)</f>
        <v>Gaming Consoles</v>
      </c>
      <c r="N3741" t="str">
        <f>_xlfn.XLOOKUP(Table1[[#This Row],[Product Code]],Table4[Product Code],Table4[Subcategory])</f>
        <v>Game Consoles</v>
      </c>
    </row>
    <row r="3742" spans="2:14" x14ac:dyDescent="0.3">
      <c r="B3742" s="26" t="s">
        <v>14</v>
      </c>
      <c r="C3742" s="26" t="str">
        <f>IF(_xlfn.XLOOKUP(TRIM(Table1[[#This Row],[Store ID]]), 'Stores Details'!B3744:B3763, 'Stores Details'!G3744:G3763, "") = "Inactive", "Yes", "No")</f>
        <v>No</v>
      </c>
      <c r="D3742" s="14" t="s">
        <v>75</v>
      </c>
      <c r="E3742" s="51">
        <v>45438</v>
      </c>
      <c r="F3742" s="14">
        <v>22</v>
      </c>
      <c r="G3742" s="17">
        <v>3587.1000000000004</v>
      </c>
      <c r="H3742" s="27">
        <v>2774.42</v>
      </c>
      <c r="I3742">
        <f>YEAR(Table1[[#This Row],[Date]])</f>
        <v>2024</v>
      </c>
      <c r="J3742" t="str">
        <f>"Q" &amp; ROUNDUP(MONTH(Table1[[#This Row],[Date]])/3, 0) &amp; "'" &amp; RIGHT(YEAR(Table1[[#This Row],[Date]]), 2)</f>
        <v>Q2'24</v>
      </c>
      <c r="K3742" t="str">
        <f>VLOOKUP(Table1[[#This Row],[Store ID]],Table3[[Store ID]:[City]],4,FALSE)</f>
        <v>Los Angeles</v>
      </c>
      <c r="L3742" t="str">
        <f>VLOOKUP(Table1[[#This Row],[Product Code]],Table4[[Product Code]:[Brand]],5,FALSE)</f>
        <v>VoltEdge</v>
      </c>
      <c r="M3742" t="str">
        <f>VLOOKUP(Table1[[#This Row],[Product Code]],Table4[[Product Code]:[Product Category]],3,FALSE)</f>
        <v>Accessories</v>
      </c>
      <c r="N3742" t="str">
        <f>_xlfn.XLOOKUP(Table1[[#This Row],[Product Code]],Table4[Product Code],Table4[Subcategory])</f>
        <v>Keyboards</v>
      </c>
    </row>
    <row r="3743" spans="2:14" x14ac:dyDescent="0.3">
      <c r="B3743" s="26" t="s">
        <v>14</v>
      </c>
      <c r="C3743" s="26" t="str">
        <f>IF(_xlfn.XLOOKUP(TRIM(Table1[[#This Row],[Store ID]]), 'Stores Details'!B3745:B3764, 'Stores Details'!G3745:G3764, "") = "Inactive", "Yes", "No")</f>
        <v>No</v>
      </c>
      <c r="D3743" s="14" t="s">
        <v>66</v>
      </c>
      <c r="E3743" s="51">
        <v>45081</v>
      </c>
      <c r="F3743" s="14">
        <v>15</v>
      </c>
      <c r="G3743" s="17">
        <v>5816.1</v>
      </c>
      <c r="H3743" s="27">
        <v>3891.3</v>
      </c>
      <c r="I3743">
        <f>YEAR(Table1[[#This Row],[Date]])</f>
        <v>2023</v>
      </c>
      <c r="J3743" t="str">
        <f>"Q" &amp; ROUNDUP(MONTH(Table1[[#This Row],[Date]])/3, 0) &amp; "'" &amp; RIGHT(YEAR(Table1[[#This Row],[Date]]), 2)</f>
        <v>Q2'23</v>
      </c>
      <c r="K3743" t="str">
        <f>VLOOKUP(Table1[[#This Row],[Store ID]],Table3[[Store ID]:[City]],4,FALSE)</f>
        <v>Los Angeles</v>
      </c>
      <c r="L3743" t="str">
        <f>VLOOKUP(Table1[[#This Row],[Product Code]],Table4[[Product Code]:[Brand]],5,FALSE)</f>
        <v>HP</v>
      </c>
      <c r="M3743" t="str">
        <f>VLOOKUP(Table1[[#This Row],[Product Code]],Table4[[Product Code]:[Product Category]],3,FALSE)</f>
        <v>Accessories</v>
      </c>
      <c r="N3743" t="str">
        <f>_xlfn.XLOOKUP(Table1[[#This Row],[Product Code]],Table4[Product Code],Table4[Subcategory])</f>
        <v>Chargers</v>
      </c>
    </row>
    <row r="3744" spans="2:14" x14ac:dyDescent="0.3">
      <c r="B3744" s="26" t="s">
        <v>14</v>
      </c>
      <c r="C3744" s="26" t="str">
        <f>IF(_xlfn.XLOOKUP(TRIM(Table1[[#This Row],[Store ID]]), 'Stores Details'!B3746:B3765, 'Stores Details'!G3746:G3765, "") = "Inactive", "Yes", "No")</f>
        <v>No</v>
      </c>
      <c r="D3744" s="14" t="s">
        <v>71</v>
      </c>
      <c r="E3744" s="51">
        <v>45265</v>
      </c>
      <c r="F3744" s="14">
        <v>38</v>
      </c>
      <c r="G3744" s="17">
        <v>9852.2599999999984</v>
      </c>
      <c r="H3744" s="27">
        <v>6439.86</v>
      </c>
      <c r="I3744">
        <f>YEAR(Table1[[#This Row],[Date]])</f>
        <v>2023</v>
      </c>
      <c r="J3744" t="str">
        <f>"Q" &amp; ROUNDUP(MONTH(Table1[[#This Row],[Date]])/3, 0) &amp; "'" &amp; RIGHT(YEAR(Table1[[#This Row],[Date]]), 2)</f>
        <v>Q4'23</v>
      </c>
      <c r="K3744" t="str">
        <f>VLOOKUP(Table1[[#This Row],[Store ID]],Table3[[Store ID]:[City]],4,FALSE)</f>
        <v>Los Angeles</v>
      </c>
      <c r="L3744" t="str">
        <f>VLOOKUP(Table1[[#This Row],[Product Code]],Table4[[Product Code]:[Brand]],5,FALSE)</f>
        <v>HP</v>
      </c>
      <c r="M3744" t="str">
        <f>VLOOKUP(Table1[[#This Row],[Product Code]],Table4[[Product Code]:[Product Category]],3,FALSE)</f>
        <v>Smart Gadgets</v>
      </c>
      <c r="N3744" t="str">
        <f>_xlfn.XLOOKUP(Table1[[#This Row],[Product Code]],Table4[Product Code],Table4[Subcategory])</f>
        <v>Smart Speakers</v>
      </c>
    </row>
    <row r="3745" spans="2:14" x14ac:dyDescent="0.3">
      <c r="B3745" s="26" t="s">
        <v>14</v>
      </c>
      <c r="C3745" s="26" t="str">
        <f>IF(_xlfn.XLOOKUP(TRIM(Table1[[#This Row],[Store ID]]), 'Stores Details'!B3747:B3766, 'Stores Details'!G3747:G3766, "") = "Inactive", "Yes", "No")</f>
        <v>No</v>
      </c>
      <c r="D3745" s="14" t="s">
        <v>35</v>
      </c>
      <c r="E3745" s="51">
        <v>45414</v>
      </c>
      <c r="F3745" s="14">
        <v>20</v>
      </c>
      <c r="G3745" s="17">
        <v>7983.2000000000007</v>
      </c>
      <c r="H3745" s="27">
        <v>6032.7999999999993</v>
      </c>
      <c r="I3745">
        <f>YEAR(Table1[[#This Row],[Date]])</f>
        <v>2024</v>
      </c>
      <c r="J3745" t="str">
        <f>"Q" &amp; ROUNDUP(MONTH(Table1[[#This Row],[Date]])/3, 0) &amp; "'" &amp; RIGHT(YEAR(Table1[[#This Row],[Date]]), 2)</f>
        <v>Q2'24</v>
      </c>
      <c r="K3745" t="str">
        <f>VLOOKUP(Table1[[#This Row],[Store ID]],Table3[[Store ID]:[City]],4,FALSE)</f>
        <v>Los Angeles</v>
      </c>
      <c r="L3745" t="str">
        <f>VLOOKUP(Table1[[#This Row],[Product Code]],Table4[[Product Code]:[Brand]],5,FALSE)</f>
        <v>Dell</v>
      </c>
      <c r="M3745" t="str">
        <f>VLOOKUP(Table1[[#This Row],[Product Code]],Table4[[Product Code]:[Product Category]],3,FALSE)</f>
        <v>Smart Gadgets</v>
      </c>
      <c r="N3745" t="str">
        <f>_xlfn.XLOOKUP(Table1[[#This Row],[Product Code]],Table4[Product Code],Table4[Subcategory])</f>
        <v>Streaming Devices</v>
      </c>
    </row>
    <row r="3746" spans="2:14" x14ac:dyDescent="0.3">
      <c r="B3746" s="26" t="s">
        <v>14</v>
      </c>
      <c r="C3746" s="26" t="str">
        <f>IF(_xlfn.XLOOKUP(TRIM(Table1[[#This Row],[Store ID]]), 'Stores Details'!B3748:B3767, 'Stores Details'!G3748:G3767, "") = "Inactive", "Yes", "No")</f>
        <v>No</v>
      </c>
      <c r="D3746" s="14" t="s">
        <v>37</v>
      </c>
      <c r="E3746" s="51">
        <v>45494</v>
      </c>
      <c r="F3746" s="14">
        <v>16</v>
      </c>
      <c r="G3746" s="17">
        <v>23543.360000000001</v>
      </c>
      <c r="H3746" s="27">
        <v>15930.4</v>
      </c>
      <c r="I3746">
        <f>YEAR(Table1[[#This Row],[Date]])</f>
        <v>2024</v>
      </c>
      <c r="J3746" t="str">
        <f>"Q" &amp; ROUNDUP(MONTH(Table1[[#This Row],[Date]])/3, 0) &amp; "'" &amp; RIGHT(YEAR(Table1[[#This Row],[Date]]), 2)</f>
        <v>Q3'24</v>
      </c>
      <c r="K3746" t="str">
        <f>VLOOKUP(Table1[[#This Row],[Store ID]],Table3[[Store ID]:[City]],4,FALSE)</f>
        <v>Los Angeles</v>
      </c>
      <c r="L3746" t="str">
        <f>VLOOKUP(Table1[[#This Row],[Product Code]],Table4[[Product Code]:[Brand]],5,FALSE)</f>
        <v>VoltEdge</v>
      </c>
      <c r="M3746" t="str">
        <f>VLOOKUP(Table1[[#This Row],[Product Code]],Table4[[Product Code]:[Product Category]],3,FALSE)</f>
        <v>Smart Gadgets</v>
      </c>
      <c r="N3746" t="str">
        <f>_xlfn.XLOOKUP(Table1[[#This Row],[Product Code]],Table4[Product Code],Table4[Subcategory])</f>
        <v>Fitness Bands</v>
      </c>
    </row>
    <row r="3747" spans="2:14" x14ac:dyDescent="0.3">
      <c r="B3747" s="26" t="s">
        <v>23</v>
      </c>
      <c r="C3747" s="26" t="str">
        <f>IF(_xlfn.XLOOKUP(TRIM(Table1[[#This Row],[Store ID]]), 'Stores Details'!B3749:B3768, 'Stores Details'!G3749:G3768, "") = "Inactive", "Yes", "No")</f>
        <v>No</v>
      </c>
      <c r="D3747" s="14" t="s">
        <v>32</v>
      </c>
      <c r="E3747" s="51">
        <v>45408</v>
      </c>
      <c r="F3747" s="14">
        <v>19</v>
      </c>
      <c r="G3747" s="17">
        <v>3476.62</v>
      </c>
      <c r="H3747" s="27">
        <v>2641.1899999999996</v>
      </c>
      <c r="I3747">
        <f>YEAR(Table1[[#This Row],[Date]])</f>
        <v>2024</v>
      </c>
      <c r="J3747" t="str">
        <f>"Q" &amp; ROUNDUP(MONTH(Table1[[#This Row],[Date]])/3, 0) &amp; "'" &amp; RIGHT(YEAR(Table1[[#This Row],[Date]]), 2)</f>
        <v>Q2'24</v>
      </c>
      <c r="K3747" t="str">
        <f>VLOOKUP(Table1[[#This Row],[Store ID]],Table3[[Store ID]:[City]],4,FALSE)</f>
        <v>San Francisco</v>
      </c>
      <c r="L3747" t="str">
        <f>VLOOKUP(Table1[[#This Row],[Product Code]],Table4[[Product Code]:[Brand]],5,FALSE)</f>
        <v>Sony</v>
      </c>
      <c r="M3747" t="str">
        <f>VLOOKUP(Table1[[#This Row],[Product Code]],Table4[[Product Code]:[Product Category]],3,FALSE)</f>
        <v>Accessories</v>
      </c>
      <c r="N3747" t="str">
        <f>_xlfn.XLOOKUP(Table1[[#This Row],[Product Code]],Table4[Product Code],Table4[Subcategory])</f>
        <v>Chargers</v>
      </c>
    </row>
    <row r="3748" spans="2:14" x14ac:dyDescent="0.3">
      <c r="B3748" s="26" t="s">
        <v>26</v>
      </c>
      <c r="C3748" s="26" t="str">
        <f>IF(_xlfn.XLOOKUP(TRIM(Table1[[#This Row],[Store ID]]), 'Stores Details'!B3750:B3769, 'Stores Details'!G3750:G3769, "") = "Inactive", "Yes", "No")</f>
        <v>No</v>
      </c>
      <c r="D3748" s="14" t="s">
        <v>32</v>
      </c>
      <c r="E3748" s="51">
        <v>45311</v>
      </c>
      <c r="F3748" s="14">
        <v>20</v>
      </c>
      <c r="G3748" s="17">
        <v>3659.6</v>
      </c>
      <c r="H3748" s="27">
        <v>2780.2</v>
      </c>
      <c r="I3748">
        <f>YEAR(Table1[[#This Row],[Date]])</f>
        <v>2024</v>
      </c>
      <c r="J3748" t="str">
        <f>"Q" &amp; ROUNDUP(MONTH(Table1[[#This Row],[Date]])/3, 0) &amp; "'" &amp; RIGHT(YEAR(Table1[[#This Row],[Date]]), 2)</f>
        <v>Q1'24</v>
      </c>
      <c r="K3748" t="str">
        <f>VLOOKUP(Table1[[#This Row],[Store ID]],Table3[[Store ID]:[City]],4,FALSE)</f>
        <v>Philadelphia</v>
      </c>
      <c r="L3748" t="str">
        <f>VLOOKUP(Table1[[#This Row],[Product Code]],Table4[[Product Code]:[Brand]],5,FALSE)</f>
        <v>Sony</v>
      </c>
      <c r="M3748" t="str">
        <f>VLOOKUP(Table1[[#This Row],[Product Code]],Table4[[Product Code]:[Product Category]],3,FALSE)</f>
        <v>Accessories</v>
      </c>
      <c r="N3748" t="str">
        <f>_xlfn.XLOOKUP(Table1[[#This Row],[Product Code]],Table4[Product Code],Table4[Subcategory])</f>
        <v>Chargers</v>
      </c>
    </row>
    <row r="3749" spans="2:14" x14ac:dyDescent="0.3">
      <c r="B3749" s="26" t="s">
        <v>24</v>
      </c>
      <c r="C3749" s="26" t="str">
        <f>IF(_xlfn.XLOOKUP(TRIM(Table1[[#This Row],[Store ID]]), 'Stores Details'!B3751:B3770, 'Stores Details'!G3751:G3770, "") = "Inactive", "Yes", "No")</f>
        <v>No</v>
      </c>
      <c r="D3749" s="14" t="s">
        <v>56</v>
      </c>
      <c r="E3749" s="51">
        <v>45289</v>
      </c>
      <c r="F3749" s="14">
        <v>25</v>
      </c>
      <c r="G3749" s="17">
        <v>9564.5</v>
      </c>
      <c r="H3749" s="27">
        <v>7558.25</v>
      </c>
      <c r="I3749">
        <f>YEAR(Table1[[#This Row],[Date]])</f>
        <v>2023</v>
      </c>
      <c r="J3749" t="str">
        <f>"Q" &amp; ROUNDUP(MONTH(Table1[[#This Row],[Date]])/3, 0) &amp; "'" &amp; RIGHT(YEAR(Table1[[#This Row],[Date]]), 2)</f>
        <v>Q4'23</v>
      </c>
      <c r="K3749" t="str">
        <f>VLOOKUP(Table1[[#This Row],[Store ID]],Table3[[Store ID]:[City]],4,FALSE)</f>
        <v>Atlanta</v>
      </c>
      <c r="L3749" t="str">
        <f>VLOOKUP(Table1[[#This Row],[Product Code]],Table4[[Product Code]:[Brand]],5,FALSE)</f>
        <v>Samsung</v>
      </c>
      <c r="M3749" t="str">
        <f>VLOOKUP(Table1[[#This Row],[Product Code]],Table4[[Product Code]:[Product Category]],3,FALSE)</f>
        <v>Gaming Consoles</v>
      </c>
      <c r="N3749" t="str">
        <f>_xlfn.XLOOKUP(Table1[[#This Row],[Product Code]],Table4[Product Code],Table4[Subcategory])</f>
        <v>VR Headsets</v>
      </c>
    </row>
    <row r="3750" spans="2:14" x14ac:dyDescent="0.3">
      <c r="B3750" s="26" t="s">
        <v>14</v>
      </c>
      <c r="C3750" s="26" t="str">
        <f>IF(_xlfn.XLOOKUP(TRIM(Table1[[#This Row],[Store ID]]), 'Stores Details'!B3752:B3771, 'Stores Details'!G3752:G3771, "") = "Inactive", "Yes", "No")</f>
        <v>No</v>
      </c>
      <c r="D3750" s="14" t="s">
        <v>69</v>
      </c>
      <c r="E3750" s="51">
        <v>44979</v>
      </c>
      <c r="F3750" s="14">
        <v>27</v>
      </c>
      <c r="G3750" s="17">
        <v>28753.920000000002</v>
      </c>
      <c r="H3750" s="27">
        <v>18540.09</v>
      </c>
      <c r="I3750">
        <f>YEAR(Table1[[#This Row],[Date]])</f>
        <v>2023</v>
      </c>
      <c r="J3750" t="str">
        <f>"Q" &amp; ROUNDUP(MONTH(Table1[[#This Row],[Date]])/3, 0) &amp; "'" &amp; RIGHT(YEAR(Table1[[#This Row],[Date]]), 2)</f>
        <v>Q1'23</v>
      </c>
      <c r="K3750" t="str">
        <f>VLOOKUP(Table1[[#This Row],[Store ID]],Table3[[Store ID]:[City]],4,FALSE)</f>
        <v>Los Angeles</v>
      </c>
      <c r="L3750" t="str">
        <f>VLOOKUP(Table1[[#This Row],[Product Code]],Table4[[Product Code]:[Brand]],5,FALSE)</f>
        <v>VoltEdge</v>
      </c>
      <c r="M3750" t="str">
        <f>VLOOKUP(Table1[[#This Row],[Product Code]],Table4[[Product Code]:[Product Category]],3,FALSE)</f>
        <v>Gaming Consoles</v>
      </c>
      <c r="N3750" t="str">
        <f>_xlfn.XLOOKUP(Table1[[#This Row],[Product Code]],Table4[Product Code],Table4[Subcategory])</f>
        <v>VR Headsets</v>
      </c>
    </row>
    <row r="3751" spans="2:14" x14ac:dyDescent="0.3">
      <c r="B3751" s="26" t="s">
        <v>17</v>
      </c>
      <c r="C3751" s="26" t="str">
        <f>IF(_xlfn.XLOOKUP(TRIM(Table1[[#This Row],[Store ID]]), 'Stores Details'!B3753:B3772, 'Stores Details'!G3753:G3772, "") = "Inactive", "Yes", "No")</f>
        <v>No</v>
      </c>
      <c r="D3751" s="14" t="s">
        <v>38</v>
      </c>
      <c r="E3751" s="51">
        <v>45460</v>
      </c>
      <c r="F3751" s="14">
        <v>13</v>
      </c>
      <c r="G3751" s="17">
        <v>15218.320000000002</v>
      </c>
      <c r="H3751" s="27">
        <v>12157.21</v>
      </c>
      <c r="I3751">
        <f>YEAR(Table1[[#This Row],[Date]])</f>
        <v>2024</v>
      </c>
      <c r="J3751" t="str">
        <f>"Q" &amp; ROUNDUP(MONTH(Table1[[#This Row],[Date]])/3, 0) &amp; "'" &amp; RIGHT(YEAR(Table1[[#This Row],[Date]]), 2)</f>
        <v>Q2'24</v>
      </c>
      <c r="K3751" t="str">
        <f>VLOOKUP(Table1[[#This Row],[Store ID]],Table3[[Store ID]:[City]],4,FALSE)</f>
        <v>Richmond</v>
      </c>
      <c r="L3751" t="str">
        <f>VLOOKUP(Table1[[#This Row],[Product Code]],Table4[[Product Code]:[Brand]],5,FALSE)</f>
        <v>HP</v>
      </c>
      <c r="M3751" t="str">
        <f>VLOOKUP(Table1[[#This Row],[Product Code]],Table4[[Product Code]:[Product Category]],3,FALSE)</f>
        <v>Gaming Consoles</v>
      </c>
      <c r="N3751" t="str">
        <f>_xlfn.XLOOKUP(Table1[[#This Row],[Product Code]],Table4[Product Code],Table4[Subcategory])</f>
        <v>Game Consoles</v>
      </c>
    </row>
    <row r="3752" spans="2:14" x14ac:dyDescent="0.3">
      <c r="B3752" s="26" t="s">
        <v>19</v>
      </c>
      <c r="C3752" s="26" t="str">
        <f>IF(_xlfn.XLOOKUP(TRIM(Table1[[#This Row],[Store ID]]), 'Stores Details'!B3754:B3773, 'Stores Details'!G3754:G3773, "") = "Inactive", "Yes", "No")</f>
        <v>No</v>
      </c>
      <c r="D3752" s="14" t="s">
        <v>34</v>
      </c>
      <c r="E3752" s="51">
        <v>45505</v>
      </c>
      <c r="F3752" s="14">
        <v>19</v>
      </c>
      <c r="G3752" s="17">
        <v>6139.8499999999995</v>
      </c>
      <c r="H3752" s="27">
        <v>3797.34</v>
      </c>
      <c r="I3752">
        <f>YEAR(Table1[[#This Row],[Date]])</f>
        <v>2024</v>
      </c>
      <c r="J3752" t="str">
        <f>"Q" &amp; ROUNDUP(MONTH(Table1[[#This Row],[Date]])/3, 0) &amp; "'" &amp; RIGHT(YEAR(Table1[[#This Row],[Date]]), 2)</f>
        <v>Q3'24</v>
      </c>
      <c r="K3752" t="str">
        <f>VLOOKUP(Table1[[#This Row],[Store ID]],Table3[[Store ID]:[City]],4,FALSE)</f>
        <v>Honolulu</v>
      </c>
      <c r="L3752" t="str">
        <f>VLOOKUP(Table1[[#This Row],[Product Code]],Table4[[Product Code]:[Brand]],5,FALSE)</f>
        <v>Samsung</v>
      </c>
      <c r="M3752" t="str">
        <f>VLOOKUP(Table1[[#This Row],[Product Code]],Table4[[Product Code]:[Product Category]],3,FALSE)</f>
        <v>Gaming Consoles</v>
      </c>
      <c r="N3752" t="str">
        <f>_xlfn.XLOOKUP(Table1[[#This Row],[Product Code]],Table4[Product Code],Table4[Subcategory])</f>
        <v>Game Consoles</v>
      </c>
    </row>
    <row r="3753" spans="2:14" x14ac:dyDescent="0.3">
      <c r="B3753" s="26" t="s">
        <v>25</v>
      </c>
      <c r="C3753" s="26" t="str">
        <f>IF(_xlfn.XLOOKUP(TRIM(Table1[[#This Row],[Store ID]]), 'Stores Details'!B3755:B3774, 'Stores Details'!G3755:G3774, "") = "Inactive", "Yes", "No")</f>
        <v>No</v>
      </c>
      <c r="D3753" s="14" t="s">
        <v>53</v>
      </c>
      <c r="E3753" s="51">
        <v>45039</v>
      </c>
      <c r="F3753" s="14">
        <v>5</v>
      </c>
      <c r="G3753" s="17">
        <v>399.05</v>
      </c>
      <c r="H3753" s="27">
        <v>320.09999999999997</v>
      </c>
      <c r="I3753">
        <f>YEAR(Table1[[#This Row],[Date]])</f>
        <v>2023</v>
      </c>
      <c r="J3753" t="str">
        <f>"Q" &amp; ROUNDUP(MONTH(Table1[[#This Row],[Date]])/3, 0) &amp; "'" &amp; RIGHT(YEAR(Table1[[#This Row],[Date]]), 2)</f>
        <v>Q2'23</v>
      </c>
      <c r="K3753" t="str">
        <f>VLOOKUP(Table1[[#This Row],[Store ID]],Table3[[Store ID]:[City]],4,FALSE)</f>
        <v>Dallas</v>
      </c>
      <c r="L3753" t="str">
        <f>VLOOKUP(Table1[[#This Row],[Product Code]],Table4[[Product Code]:[Brand]],5,FALSE)</f>
        <v>HP</v>
      </c>
      <c r="M3753" t="str">
        <f>VLOOKUP(Table1[[#This Row],[Product Code]],Table4[[Product Code]:[Product Category]],3,FALSE)</f>
        <v>Laptops</v>
      </c>
      <c r="N3753" t="str">
        <f>_xlfn.XLOOKUP(Table1[[#This Row],[Product Code]],Table4[Product Code],Table4[Subcategory])</f>
        <v>Ultrabooks</v>
      </c>
    </row>
    <row r="3754" spans="2:14" x14ac:dyDescent="0.3">
      <c r="B3754" s="26" t="s">
        <v>24</v>
      </c>
      <c r="C3754" s="26" t="str">
        <f>IF(_xlfn.XLOOKUP(TRIM(Table1[[#This Row],[Store ID]]), 'Stores Details'!B3756:B3775, 'Stores Details'!G3756:G3775, "") = "Inactive", "Yes", "No")</f>
        <v>No</v>
      </c>
      <c r="D3754" s="14" t="s">
        <v>34</v>
      </c>
      <c r="E3754" s="51">
        <v>45358</v>
      </c>
      <c r="F3754" s="14">
        <v>19</v>
      </c>
      <c r="G3754" s="17">
        <v>6139.8499999999995</v>
      </c>
      <c r="H3754" s="27">
        <v>3797.34</v>
      </c>
      <c r="I3754">
        <f>YEAR(Table1[[#This Row],[Date]])</f>
        <v>2024</v>
      </c>
      <c r="J3754" t="str">
        <f>"Q" &amp; ROUNDUP(MONTH(Table1[[#This Row],[Date]])/3, 0) &amp; "'" &amp; RIGHT(YEAR(Table1[[#This Row],[Date]]), 2)</f>
        <v>Q1'24</v>
      </c>
      <c r="K3754" t="str">
        <f>VLOOKUP(Table1[[#This Row],[Store ID]],Table3[[Store ID]:[City]],4,FALSE)</f>
        <v>Atlanta</v>
      </c>
      <c r="L3754" t="str">
        <f>VLOOKUP(Table1[[#This Row],[Product Code]],Table4[[Product Code]:[Brand]],5,FALSE)</f>
        <v>Samsung</v>
      </c>
      <c r="M3754" t="str">
        <f>VLOOKUP(Table1[[#This Row],[Product Code]],Table4[[Product Code]:[Product Category]],3,FALSE)</f>
        <v>Gaming Consoles</v>
      </c>
      <c r="N3754" t="str">
        <f>_xlfn.XLOOKUP(Table1[[#This Row],[Product Code]],Table4[Product Code],Table4[Subcategory])</f>
        <v>Game Consoles</v>
      </c>
    </row>
    <row r="3755" spans="2:14" x14ac:dyDescent="0.3">
      <c r="B3755" s="26" t="s">
        <v>30</v>
      </c>
      <c r="C3755" s="26" t="str">
        <f>IF(_xlfn.XLOOKUP(TRIM(Table1[[#This Row],[Store ID]]), 'Stores Details'!B3757:B3776, 'Stores Details'!G3757:G3776, "") = "Inactive", "Yes", "No")</f>
        <v>No</v>
      </c>
      <c r="D3755" s="14" t="s">
        <v>36</v>
      </c>
      <c r="E3755" s="51">
        <v>45548</v>
      </c>
      <c r="F3755" s="14">
        <v>15</v>
      </c>
      <c r="G3755" s="17">
        <v>10949.7</v>
      </c>
      <c r="H3755" s="27">
        <v>8834.85</v>
      </c>
      <c r="I3755">
        <f>YEAR(Table1[[#This Row],[Date]])</f>
        <v>2024</v>
      </c>
      <c r="J3755" t="str">
        <f>"Q" &amp; ROUNDUP(MONTH(Table1[[#This Row],[Date]])/3, 0) &amp; "'" &amp; RIGHT(YEAR(Table1[[#This Row],[Date]]), 2)</f>
        <v>Q3'24</v>
      </c>
      <c r="K3755" t="str">
        <f>VLOOKUP(Table1[[#This Row],[Store ID]],Table3[[Store ID]:[City]],4,FALSE)</f>
        <v>Nashville</v>
      </c>
      <c r="L3755" t="str">
        <f>VLOOKUP(Table1[[#This Row],[Product Code]],Table4[[Product Code]:[Brand]],5,FALSE)</f>
        <v>VoltEdge</v>
      </c>
      <c r="M3755" t="str">
        <f>VLOOKUP(Table1[[#This Row],[Product Code]],Table4[[Product Code]:[Product Category]],3,FALSE)</f>
        <v>Gaming Consoles</v>
      </c>
      <c r="N3755" t="str">
        <f>_xlfn.XLOOKUP(Table1[[#This Row],[Product Code]],Table4[Product Code],Table4[Subcategory])</f>
        <v>VR Headsets</v>
      </c>
    </row>
    <row r="3756" spans="2:14" x14ac:dyDescent="0.3">
      <c r="B3756" s="26" t="s">
        <v>26</v>
      </c>
      <c r="C3756" s="26" t="str">
        <f>IF(_xlfn.XLOOKUP(TRIM(Table1[[#This Row],[Store ID]]), 'Stores Details'!B3758:B3777, 'Stores Details'!G3758:G3777, "") = "Inactive", "Yes", "No")</f>
        <v>No</v>
      </c>
      <c r="D3756" s="14" t="s">
        <v>45</v>
      </c>
      <c r="E3756" s="51">
        <v>45575</v>
      </c>
      <c r="F3756" s="14">
        <v>31</v>
      </c>
      <c r="G3756" s="17">
        <v>20827.350000000002</v>
      </c>
      <c r="H3756" s="27">
        <v>16448.29</v>
      </c>
      <c r="I3756">
        <f>YEAR(Table1[[#This Row],[Date]])</f>
        <v>2024</v>
      </c>
      <c r="J3756" t="str">
        <f>"Q" &amp; ROUNDUP(MONTH(Table1[[#This Row],[Date]])/3, 0) &amp; "'" &amp; RIGHT(YEAR(Table1[[#This Row],[Date]]), 2)</f>
        <v>Q4'24</v>
      </c>
      <c r="K3756" t="str">
        <f>VLOOKUP(Table1[[#This Row],[Store ID]],Table3[[Store ID]:[City]],4,FALSE)</f>
        <v>Philadelphia</v>
      </c>
      <c r="L3756" t="str">
        <f>VLOOKUP(Table1[[#This Row],[Product Code]],Table4[[Product Code]:[Brand]],5,FALSE)</f>
        <v>VoltEdge</v>
      </c>
      <c r="M3756" t="str">
        <f>VLOOKUP(Table1[[#This Row],[Product Code]],Table4[[Product Code]:[Product Category]],3,FALSE)</f>
        <v>Accessories</v>
      </c>
      <c r="N3756" t="str">
        <f>_xlfn.XLOOKUP(Table1[[#This Row],[Product Code]],Table4[Product Code],Table4[Subcategory])</f>
        <v>Chargers</v>
      </c>
    </row>
    <row r="3757" spans="2:14" x14ac:dyDescent="0.3">
      <c r="B3757" s="26" t="s">
        <v>14</v>
      </c>
      <c r="C3757" s="26" t="str">
        <f>IF(_xlfn.XLOOKUP(TRIM(Table1[[#This Row],[Store ID]]), 'Stores Details'!B3759:B3778, 'Stores Details'!G3759:G3778, "") = "Inactive", "Yes", "No")</f>
        <v>No</v>
      </c>
      <c r="D3757" s="14" t="s">
        <v>70</v>
      </c>
      <c r="E3757" s="51">
        <v>45105</v>
      </c>
      <c r="F3757" s="14">
        <v>8</v>
      </c>
      <c r="G3757" s="17">
        <v>4346.88</v>
      </c>
      <c r="H3757" s="27">
        <v>3092.64</v>
      </c>
      <c r="I3757">
        <f>YEAR(Table1[[#This Row],[Date]])</f>
        <v>2023</v>
      </c>
      <c r="J3757" t="str">
        <f>"Q" &amp; ROUNDUP(MONTH(Table1[[#This Row],[Date]])/3, 0) &amp; "'" &amp; RIGHT(YEAR(Table1[[#This Row],[Date]]), 2)</f>
        <v>Q2'23</v>
      </c>
      <c r="K3757" t="str">
        <f>VLOOKUP(Table1[[#This Row],[Store ID]],Table3[[Store ID]:[City]],4,FALSE)</f>
        <v>Los Angeles</v>
      </c>
      <c r="L3757" t="str">
        <f>VLOOKUP(Table1[[#This Row],[Product Code]],Table4[[Product Code]:[Brand]],5,FALSE)</f>
        <v>VoltEdge</v>
      </c>
      <c r="M3757" t="str">
        <f>VLOOKUP(Table1[[#This Row],[Product Code]],Table4[[Product Code]:[Product Category]],3,FALSE)</f>
        <v>Headphones</v>
      </c>
      <c r="N3757" t="str">
        <f>_xlfn.XLOOKUP(Table1[[#This Row],[Product Code]],Table4[Product Code],Table4[Subcategory])</f>
        <v>Wireless Headphones</v>
      </c>
    </row>
    <row r="3758" spans="2:14" x14ac:dyDescent="0.3">
      <c r="B3758" s="26" t="s">
        <v>19</v>
      </c>
      <c r="C3758" s="26" t="str">
        <f>IF(_xlfn.XLOOKUP(TRIM(Table1[[#This Row],[Store ID]]), 'Stores Details'!B3760:B3779, 'Stores Details'!G3760:G3779, "") = "Inactive", "Yes", "No")</f>
        <v>No</v>
      </c>
      <c r="D3758" s="14" t="s">
        <v>34</v>
      </c>
      <c r="E3758" s="51">
        <v>45397</v>
      </c>
      <c r="F3758" s="14">
        <v>15</v>
      </c>
      <c r="G3758" s="17">
        <v>4847.25</v>
      </c>
      <c r="H3758" s="27">
        <v>2997.9</v>
      </c>
      <c r="I3758">
        <f>YEAR(Table1[[#This Row],[Date]])</f>
        <v>2024</v>
      </c>
      <c r="J3758" t="str">
        <f>"Q" &amp; ROUNDUP(MONTH(Table1[[#This Row],[Date]])/3, 0) &amp; "'" &amp; RIGHT(YEAR(Table1[[#This Row],[Date]]), 2)</f>
        <v>Q2'24</v>
      </c>
      <c r="K3758" t="str">
        <f>VLOOKUP(Table1[[#This Row],[Store ID]],Table3[[Store ID]:[City]],4,FALSE)</f>
        <v>Honolulu</v>
      </c>
      <c r="L3758" t="str">
        <f>VLOOKUP(Table1[[#This Row],[Product Code]],Table4[[Product Code]:[Brand]],5,FALSE)</f>
        <v>Samsung</v>
      </c>
      <c r="M3758" t="str">
        <f>VLOOKUP(Table1[[#This Row],[Product Code]],Table4[[Product Code]:[Product Category]],3,FALSE)</f>
        <v>Gaming Consoles</v>
      </c>
      <c r="N3758" t="str">
        <f>_xlfn.XLOOKUP(Table1[[#This Row],[Product Code]],Table4[Product Code],Table4[Subcategory])</f>
        <v>Game Consoles</v>
      </c>
    </row>
    <row r="3759" spans="2:14" x14ac:dyDescent="0.3">
      <c r="B3759" s="26" t="s">
        <v>24</v>
      </c>
      <c r="C3759" s="26" t="str">
        <f>IF(_xlfn.XLOOKUP(TRIM(Table1[[#This Row],[Store ID]]), 'Stores Details'!B3761:B3780, 'Stores Details'!G3761:G3780, "") = "Inactive", "Yes", "No")</f>
        <v>No</v>
      </c>
      <c r="D3759" s="14" t="s">
        <v>44</v>
      </c>
      <c r="E3759" s="51">
        <v>45488</v>
      </c>
      <c r="F3759" s="14">
        <v>9</v>
      </c>
      <c r="G3759" s="17">
        <v>8523.4499999999989</v>
      </c>
      <c r="H3759" s="27">
        <v>6006.42</v>
      </c>
      <c r="I3759">
        <f>YEAR(Table1[[#This Row],[Date]])</f>
        <v>2024</v>
      </c>
      <c r="J3759" t="str">
        <f>"Q" &amp; ROUNDUP(MONTH(Table1[[#This Row],[Date]])/3, 0) &amp; "'" &amp; RIGHT(YEAR(Table1[[#This Row],[Date]]), 2)</f>
        <v>Q3'24</v>
      </c>
      <c r="K3759" t="str">
        <f>VLOOKUP(Table1[[#This Row],[Store ID]],Table3[[Store ID]:[City]],4,FALSE)</f>
        <v>Atlanta</v>
      </c>
      <c r="L3759" t="str">
        <f>VLOOKUP(Table1[[#This Row],[Product Code]],Table4[[Product Code]:[Brand]],5,FALSE)</f>
        <v>Bose</v>
      </c>
      <c r="M3759" t="str">
        <f>VLOOKUP(Table1[[#This Row],[Product Code]],Table4[[Product Code]:[Product Category]],3,FALSE)</f>
        <v>Accessories</v>
      </c>
      <c r="N3759" t="str">
        <f>_xlfn.XLOOKUP(Table1[[#This Row],[Product Code]],Table4[Product Code],Table4[Subcategory])</f>
        <v>Keyboards</v>
      </c>
    </row>
    <row r="3760" spans="2:14" x14ac:dyDescent="0.3">
      <c r="B3760" s="26" t="s">
        <v>17</v>
      </c>
      <c r="C3760" s="26" t="str">
        <f>IF(_xlfn.XLOOKUP(TRIM(Table1[[#This Row],[Store ID]]), 'Stores Details'!B3762:B3781, 'Stores Details'!G3762:G3781, "") = "Inactive", "Yes", "No")</f>
        <v>No</v>
      </c>
      <c r="D3760" s="14" t="s">
        <v>32</v>
      </c>
      <c r="E3760" s="51">
        <v>45499</v>
      </c>
      <c r="F3760" s="14">
        <v>15</v>
      </c>
      <c r="G3760" s="17">
        <v>2744.7</v>
      </c>
      <c r="H3760" s="27">
        <v>2085.1499999999996</v>
      </c>
      <c r="I3760">
        <f>YEAR(Table1[[#This Row],[Date]])</f>
        <v>2024</v>
      </c>
      <c r="J3760" t="str">
        <f>"Q" &amp; ROUNDUP(MONTH(Table1[[#This Row],[Date]])/3, 0) &amp; "'" &amp; RIGHT(YEAR(Table1[[#This Row],[Date]]), 2)</f>
        <v>Q3'24</v>
      </c>
      <c r="K3760" t="str">
        <f>VLOOKUP(Table1[[#This Row],[Store ID]],Table3[[Store ID]:[City]],4,FALSE)</f>
        <v>Richmond</v>
      </c>
      <c r="L3760" t="str">
        <f>VLOOKUP(Table1[[#This Row],[Product Code]],Table4[[Product Code]:[Brand]],5,FALSE)</f>
        <v>Sony</v>
      </c>
      <c r="M3760" t="str">
        <f>VLOOKUP(Table1[[#This Row],[Product Code]],Table4[[Product Code]:[Product Category]],3,FALSE)</f>
        <v>Accessories</v>
      </c>
      <c r="N3760" t="str">
        <f>_xlfn.XLOOKUP(Table1[[#This Row],[Product Code]],Table4[Product Code],Table4[Subcategory])</f>
        <v>Chargers</v>
      </c>
    </row>
    <row r="3761" spans="2:14" x14ac:dyDescent="0.3">
      <c r="B3761" s="26" t="s">
        <v>23</v>
      </c>
      <c r="C3761" s="26" t="str">
        <f>IF(_xlfn.XLOOKUP(TRIM(Table1[[#This Row],[Store ID]]), 'Stores Details'!B3763:B3782, 'Stores Details'!G3763:G3782, "") = "Inactive", "Yes", "No")</f>
        <v>No</v>
      </c>
      <c r="D3761" s="14" t="s">
        <v>63</v>
      </c>
      <c r="E3761" s="51">
        <v>45273</v>
      </c>
      <c r="F3761" s="14">
        <v>26</v>
      </c>
      <c r="G3761" s="17">
        <v>8628.8799999999992</v>
      </c>
      <c r="H3761" s="27">
        <v>5140.46</v>
      </c>
      <c r="I3761">
        <f>YEAR(Table1[[#This Row],[Date]])</f>
        <v>2023</v>
      </c>
      <c r="J3761" t="str">
        <f>"Q" &amp; ROUNDUP(MONTH(Table1[[#This Row],[Date]])/3, 0) &amp; "'" &amp; RIGHT(YEAR(Table1[[#This Row],[Date]]), 2)</f>
        <v>Q4'23</v>
      </c>
      <c r="K3761" t="str">
        <f>VLOOKUP(Table1[[#This Row],[Store ID]],Table3[[Store ID]:[City]],4,FALSE)</f>
        <v>San Francisco</v>
      </c>
      <c r="L3761" t="str">
        <f>VLOOKUP(Table1[[#This Row],[Product Code]],Table4[[Product Code]:[Brand]],5,FALSE)</f>
        <v>Samsung</v>
      </c>
      <c r="M3761" t="str">
        <f>VLOOKUP(Table1[[#This Row],[Product Code]],Table4[[Product Code]:[Product Category]],3,FALSE)</f>
        <v>Laptops</v>
      </c>
      <c r="N3761" t="str">
        <f>_xlfn.XLOOKUP(Table1[[#This Row],[Product Code]],Table4[Product Code],Table4[Subcategory])</f>
        <v>Gaming Laptops</v>
      </c>
    </row>
    <row r="3762" spans="2:14" x14ac:dyDescent="0.3">
      <c r="B3762" s="26" t="s">
        <v>30</v>
      </c>
      <c r="C3762" s="26" t="str">
        <f>IF(_xlfn.XLOOKUP(TRIM(Table1[[#This Row],[Store ID]]), 'Stores Details'!B3764:B3783, 'Stores Details'!G3764:G3783, "") = "Inactive", "Yes", "No")</f>
        <v>No</v>
      </c>
      <c r="D3762" s="14" t="s">
        <v>67</v>
      </c>
      <c r="E3762" s="51">
        <v>45403</v>
      </c>
      <c r="F3762" s="14">
        <v>5</v>
      </c>
      <c r="G3762" s="17">
        <v>5267.4</v>
      </c>
      <c r="H3762" s="27">
        <v>3131.3</v>
      </c>
      <c r="I3762">
        <f>YEAR(Table1[[#This Row],[Date]])</f>
        <v>2024</v>
      </c>
      <c r="J3762" t="str">
        <f>"Q" &amp; ROUNDUP(MONTH(Table1[[#This Row],[Date]])/3, 0) &amp; "'" &amp; RIGHT(YEAR(Table1[[#This Row],[Date]]), 2)</f>
        <v>Q2'24</v>
      </c>
      <c r="K3762" t="str">
        <f>VLOOKUP(Table1[[#This Row],[Store ID]],Table3[[Store ID]:[City]],4,FALSE)</f>
        <v>Nashville</v>
      </c>
      <c r="L3762" t="str">
        <f>VLOOKUP(Table1[[#This Row],[Product Code]],Table4[[Product Code]:[Brand]],5,FALSE)</f>
        <v>VoltEdge</v>
      </c>
      <c r="M3762" t="str">
        <f>VLOOKUP(Table1[[#This Row],[Product Code]],Table4[[Product Code]:[Product Category]],3,FALSE)</f>
        <v>Accessories</v>
      </c>
      <c r="N3762" t="str">
        <f>_xlfn.XLOOKUP(Table1[[#This Row],[Product Code]],Table4[Product Code],Table4[Subcategory])</f>
        <v>Keyboards</v>
      </c>
    </row>
    <row r="3763" spans="2:14" x14ac:dyDescent="0.3">
      <c r="B3763" s="26" t="s">
        <v>18</v>
      </c>
      <c r="C3763" s="26" t="str">
        <f>IF(_xlfn.XLOOKUP(TRIM(Table1[[#This Row],[Store ID]]), 'Stores Details'!B3765:B3784, 'Stores Details'!G3765:G3784, "") = "Inactive", "Yes", "No")</f>
        <v>No</v>
      </c>
      <c r="D3763" s="14" t="s">
        <v>56</v>
      </c>
      <c r="E3763" s="51">
        <v>45120</v>
      </c>
      <c r="F3763" s="14">
        <v>14</v>
      </c>
      <c r="G3763" s="17">
        <v>5356.12</v>
      </c>
      <c r="H3763" s="27">
        <v>4232.62</v>
      </c>
      <c r="I3763">
        <f>YEAR(Table1[[#This Row],[Date]])</f>
        <v>2023</v>
      </c>
      <c r="J3763" t="str">
        <f>"Q" &amp; ROUNDUP(MONTH(Table1[[#This Row],[Date]])/3, 0) &amp; "'" &amp; RIGHT(YEAR(Table1[[#This Row],[Date]]), 2)</f>
        <v>Q3'23</v>
      </c>
      <c r="K3763" t="str">
        <f>VLOOKUP(Table1[[#This Row],[Store ID]],Table3[[Store ID]:[City]],4,FALSE)</f>
        <v>Minneapolis</v>
      </c>
      <c r="L3763" t="str">
        <f>VLOOKUP(Table1[[#This Row],[Product Code]],Table4[[Product Code]:[Brand]],5,FALSE)</f>
        <v>Samsung</v>
      </c>
      <c r="M3763" t="str">
        <f>VLOOKUP(Table1[[#This Row],[Product Code]],Table4[[Product Code]:[Product Category]],3,FALSE)</f>
        <v>Gaming Consoles</v>
      </c>
      <c r="N3763" t="str">
        <f>_xlfn.XLOOKUP(Table1[[#This Row],[Product Code]],Table4[Product Code],Table4[Subcategory])</f>
        <v>VR Headsets</v>
      </c>
    </row>
    <row r="3764" spans="2:14" x14ac:dyDescent="0.3">
      <c r="B3764" s="26" t="s">
        <v>26</v>
      </c>
      <c r="C3764" s="26" t="str">
        <f>IF(_xlfn.XLOOKUP(TRIM(Table1[[#This Row],[Store ID]]), 'Stores Details'!B3766:B3785, 'Stores Details'!G3766:G3785, "") = "Inactive", "Yes", "No")</f>
        <v>No</v>
      </c>
      <c r="D3764" s="14" t="s">
        <v>48</v>
      </c>
      <c r="E3764" s="51">
        <v>45446</v>
      </c>
      <c r="F3764" s="14">
        <v>14</v>
      </c>
      <c r="G3764" s="17">
        <v>11293.24</v>
      </c>
      <c r="H3764" s="27">
        <v>6734.56</v>
      </c>
      <c r="I3764">
        <f>YEAR(Table1[[#This Row],[Date]])</f>
        <v>2024</v>
      </c>
      <c r="J3764" t="str">
        <f>"Q" &amp; ROUNDUP(MONTH(Table1[[#This Row],[Date]])/3, 0) &amp; "'" &amp; RIGHT(YEAR(Table1[[#This Row],[Date]]), 2)</f>
        <v>Q2'24</v>
      </c>
      <c r="K3764" t="str">
        <f>VLOOKUP(Table1[[#This Row],[Store ID]],Table3[[Store ID]:[City]],4,FALSE)</f>
        <v>Philadelphia</v>
      </c>
      <c r="L3764" t="str">
        <f>VLOOKUP(Table1[[#This Row],[Product Code]],Table4[[Product Code]:[Brand]],5,FALSE)</f>
        <v>VoltEdge</v>
      </c>
      <c r="M3764" t="str">
        <f>VLOOKUP(Table1[[#This Row],[Product Code]],Table4[[Product Code]:[Product Category]],3,FALSE)</f>
        <v>Gaming Consoles</v>
      </c>
      <c r="N3764" t="str">
        <f>_xlfn.XLOOKUP(Table1[[#This Row],[Product Code]],Table4[Product Code],Table4[Subcategory])</f>
        <v>Game Consoles</v>
      </c>
    </row>
    <row r="3765" spans="2:14" x14ac:dyDescent="0.3">
      <c r="B3765" s="26" t="s">
        <v>24</v>
      </c>
      <c r="C3765" s="26" t="str">
        <f>IF(_xlfn.XLOOKUP(TRIM(Table1[[#This Row],[Store ID]]), 'Stores Details'!B3767:B3786, 'Stores Details'!G3767:G3786, "") = "Inactive", "Yes", "No")</f>
        <v>No</v>
      </c>
      <c r="D3765" s="14" t="s">
        <v>44</v>
      </c>
      <c r="E3765" s="51">
        <v>45397</v>
      </c>
      <c r="F3765" s="14">
        <v>20</v>
      </c>
      <c r="G3765" s="17">
        <v>18941</v>
      </c>
      <c r="H3765" s="27">
        <v>13347.6</v>
      </c>
      <c r="I3765">
        <f>YEAR(Table1[[#This Row],[Date]])</f>
        <v>2024</v>
      </c>
      <c r="J3765" t="str">
        <f>"Q" &amp; ROUNDUP(MONTH(Table1[[#This Row],[Date]])/3, 0) &amp; "'" &amp; RIGHT(YEAR(Table1[[#This Row],[Date]]), 2)</f>
        <v>Q2'24</v>
      </c>
      <c r="K3765" t="str">
        <f>VLOOKUP(Table1[[#This Row],[Store ID]],Table3[[Store ID]:[City]],4,FALSE)</f>
        <v>Atlanta</v>
      </c>
      <c r="L3765" t="str">
        <f>VLOOKUP(Table1[[#This Row],[Product Code]],Table4[[Product Code]:[Brand]],5,FALSE)</f>
        <v>Bose</v>
      </c>
      <c r="M3765" t="str">
        <f>VLOOKUP(Table1[[#This Row],[Product Code]],Table4[[Product Code]:[Product Category]],3,FALSE)</f>
        <v>Accessories</v>
      </c>
      <c r="N3765" t="str">
        <f>_xlfn.XLOOKUP(Table1[[#This Row],[Product Code]],Table4[Product Code],Table4[Subcategory])</f>
        <v>Keyboards</v>
      </c>
    </row>
    <row r="3766" spans="2:14" x14ac:dyDescent="0.3">
      <c r="B3766" s="26" t="s">
        <v>26</v>
      </c>
      <c r="C3766" s="26" t="str">
        <f>IF(_xlfn.XLOOKUP(TRIM(Table1[[#This Row],[Store ID]]), 'Stores Details'!B3768:B3787, 'Stores Details'!G3768:G3787, "") = "Inactive", "Yes", "No")</f>
        <v>No</v>
      </c>
      <c r="D3766" s="14" t="s">
        <v>31</v>
      </c>
      <c r="E3766" s="51">
        <v>45354</v>
      </c>
      <c r="F3766" s="14">
        <v>28</v>
      </c>
      <c r="G3766" s="17">
        <v>17002.440000000002</v>
      </c>
      <c r="H3766" s="27">
        <v>10425.519999999999</v>
      </c>
      <c r="I3766">
        <f>YEAR(Table1[[#This Row],[Date]])</f>
        <v>2024</v>
      </c>
      <c r="J3766" t="str">
        <f>"Q" &amp; ROUNDUP(MONTH(Table1[[#This Row],[Date]])/3, 0) &amp; "'" &amp; RIGHT(YEAR(Table1[[#This Row],[Date]]), 2)</f>
        <v>Q1'24</v>
      </c>
      <c r="K3766" t="str">
        <f>VLOOKUP(Table1[[#This Row],[Store ID]],Table3[[Store ID]:[City]],4,FALSE)</f>
        <v>Philadelphia</v>
      </c>
      <c r="L3766" t="str">
        <f>VLOOKUP(Table1[[#This Row],[Product Code]],Table4[[Product Code]:[Brand]],5,FALSE)</f>
        <v>VoltEdge</v>
      </c>
      <c r="M3766" t="str">
        <f>VLOOKUP(Table1[[#This Row],[Product Code]],Table4[[Product Code]:[Product Category]],3,FALSE)</f>
        <v>Laptops</v>
      </c>
      <c r="N3766" t="str">
        <f>_xlfn.XLOOKUP(Table1[[#This Row],[Product Code]],Table4[Product Code],Table4[Subcategory])</f>
        <v>Ultrabooks</v>
      </c>
    </row>
    <row r="3767" spans="2:14" x14ac:dyDescent="0.3">
      <c r="B3767" s="26" t="s">
        <v>17</v>
      </c>
      <c r="C3767" s="26" t="str">
        <f>IF(_xlfn.XLOOKUP(TRIM(Table1[[#This Row],[Store ID]]), 'Stores Details'!B3769:B3788, 'Stores Details'!G3769:G3788, "") = "Inactive", "Yes", "No")</f>
        <v>No</v>
      </c>
      <c r="D3767" s="14" t="s">
        <v>52</v>
      </c>
      <c r="E3767" s="51">
        <v>45095</v>
      </c>
      <c r="F3767" s="14">
        <v>20</v>
      </c>
      <c r="G3767" s="17">
        <v>5392.4</v>
      </c>
      <c r="H3767" s="27">
        <v>3277.7999999999997</v>
      </c>
      <c r="I3767">
        <f>YEAR(Table1[[#This Row],[Date]])</f>
        <v>2023</v>
      </c>
      <c r="J3767" t="str">
        <f>"Q" &amp; ROUNDUP(MONTH(Table1[[#This Row],[Date]])/3, 0) &amp; "'" &amp; RIGHT(YEAR(Table1[[#This Row],[Date]]), 2)</f>
        <v>Q2'23</v>
      </c>
      <c r="K3767" t="str">
        <f>VLOOKUP(Table1[[#This Row],[Store ID]],Table3[[Store ID]:[City]],4,FALSE)</f>
        <v>Richmond</v>
      </c>
      <c r="L3767" t="str">
        <f>VLOOKUP(Table1[[#This Row],[Product Code]],Table4[[Product Code]:[Brand]],5,FALSE)</f>
        <v>ASUS</v>
      </c>
      <c r="M3767" t="str">
        <f>VLOOKUP(Table1[[#This Row],[Product Code]],Table4[[Product Code]:[Product Category]],3,FALSE)</f>
        <v>Accessories</v>
      </c>
      <c r="N3767" t="str">
        <f>_xlfn.XLOOKUP(Table1[[#This Row],[Product Code]],Table4[Product Code],Table4[Subcategory])</f>
        <v>Chargers</v>
      </c>
    </row>
    <row r="3768" spans="2:14" x14ac:dyDescent="0.3">
      <c r="B3768" s="26" t="s">
        <v>26</v>
      </c>
      <c r="C3768" s="26" t="str">
        <f>IF(_xlfn.XLOOKUP(TRIM(Table1[[#This Row],[Store ID]]), 'Stores Details'!B3770:B3789, 'Stores Details'!G3770:G3789, "") = "Inactive", "Yes", "No")</f>
        <v>No</v>
      </c>
      <c r="D3768" s="14" t="s">
        <v>72</v>
      </c>
      <c r="E3768" s="51">
        <v>45120</v>
      </c>
      <c r="F3768" s="14">
        <v>4</v>
      </c>
      <c r="G3768" s="17">
        <v>2145.92</v>
      </c>
      <c r="H3768" s="27">
        <v>1564.12</v>
      </c>
      <c r="I3768">
        <f>YEAR(Table1[[#This Row],[Date]])</f>
        <v>2023</v>
      </c>
      <c r="J3768" t="str">
        <f>"Q" &amp; ROUNDUP(MONTH(Table1[[#This Row],[Date]])/3, 0) &amp; "'" &amp; RIGHT(YEAR(Table1[[#This Row],[Date]]), 2)</f>
        <v>Q3'23</v>
      </c>
      <c r="K3768" t="str">
        <f>VLOOKUP(Table1[[#This Row],[Store ID]],Table3[[Store ID]:[City]],4,FALSE)</f>
        <v>Philadelphia</v>
      </c>
      <c r="L3768" t="str">
        <f>VLOOKUP(Table1[[#This Row],[Product Code]],Table4[[Product Code]:[Brand]],5,FALSE)</f>
        <v>VoltEdge</v>
      </c>
      <c r="M3768" t="str">
        <f>VLOOKUP(Table1[[#This Row],[Product Code]],Table4[[Product Code]:[Product Category]],3,FALSE)</f>
        <v>Gaming Consoles</v>
      </c>
      <c r="N3768" t="str">
        <f>_xlfn.XLOOKUP(Table1[[#This Row],[Product Code]],Table4[Product Code],Table4[Subcategory])</f>
        <v>Game Consoles</v>
      </c>
    </row>
    <row r="3769" spans="2:14" x14ac:dyDescent="0.3">
      <c r="B3769" s="26" t="s">
        <v>22</v>
      </c>
      <c r="C3769" s="26" t="str">
        <f>IF(_xlfn.XLOOKUP(TRIM(Table1[[#This Row],[Store ID]]), 'Stores Details'!B3771:B3790, 'Stores Details'!G3771:G3790, "") = "Inactive", "Yes", "No")</f>
        <v>No</v>
      </c>
      <c r="D3769" s="14" t="s">
        <v>49</v>
      </c>
      <c r="E3769" s="51">
        <v>45360</v>
      </c>
      <c r="F3769" s="14">
        <v>22</v>
      </c>
      <c r="G3769" s="17">
        <v>24376</v>
      </c>
      <c r="H3769" s="27">
        <v>19097.099999999999</v>
      </c>
      <c r="I3769">
        <f>YEAR(Table1[[#This Row],[Date]])</f>
        <v>2024</v>
      </c>
      <c r="J3769" t="str">
        <f>"Q" &amp; ROUNDUP(MONTH(Table1[[#This Row],[Date]])/3, 0) &amp; "'" &amp; RIGHT(YEAR(Table1[[#This Row],[Date]]), 2)</f>
        <v>Q1'24</v>
      </c>
      <c r="K3769" t="str">
        <f>VLOOKUP(Table1[[#This Row],[Store ID]],Table3[[Store ID]:[City]],4,FALSE)</f>
        <v>Detroit</v>
      </c>
      <c r="L3769" t="str">
        <f>VLOOKUP(Table1[[#This Row],[Product Code]],Table4[[Product Code]:[Brand]],5,FALSE)</f>
        <v>VoltEdge</v>
      </c>
      <c r="M3769" t="str">
        <f>VLOOKUP(Table1[[#This Row],[Product Code]],Table4[[Product Code]:[Product Category]],3,FALSE)</f>
        <v>Headphones</v>
      </c>
      <c r="N3769" t="str">
        <f>_xlfn.XLOOKUP(Table1[[#This Row],[Product Code]],Table4[Product Code],Table4[Subcategory])</f>
        <v>Noise-Canceling Over-Ear</v>
      </c>
    </row>
    <row r="3770" spans="2:14" x14ac:dyDescent="0.3">
      <c r="B3770" s="26" t="s">
        <v>16</v>
      </c>
      <c r="C3770" s="26" t="str">
        <f>IF(_xlfn.XLOOKUP(TRIM(Table1[[#This Row],[Store ID]]), 'Stores Details'!B3772:B3791, 'Stores Details'!G3772:G3791, "") = "Inactive", "Yes", "No")</f>
        <v>No</v>
      </c>
      <c r="D3770" s="14" t="s">
        <v>77</v>
      </c>
      <c r="E3770" s="51">
        <v>44994</v>
      </c>
      <c r="F3770" s="14">
        <v>21</v>
      </c>
      <c r="G3770" s="17">
        <v>20266.259999999998</v>
      </c>
      <c r="H3770" s="27">
        <v>15861.3</v>
      </c>
      <c r="I3770">
        <f>YEAR(Table1[[#This Row],[Date]])</f>
        <v>2023</v>
      </c>
      <c r="J3770" t="str">
        <f>"Q" &amp; ROUNDUP(MONTH(Table1[[#This Row],[Date]])/3, 0) &amp; "'" &amp; RIGHT(YEAR(Table1[[#This Row],[Date]]), 2)</f>
        <v>Q1'23</v>
      </c>
      <c r="K3770" t="str">
        <f>VLOOKUP(Table1[[#This Row],[Store ID]],Table3[[Store ID]:[City]],4,FALSE)</f>
        <v>Chicago</v>
      </c>
      <c r="L3770" t="str">
        <f>VLOOKUP(Table1[[#This Row],[Product Code]],Table4[[Product Code]:[Brand]],5,FALSE)</f>
        <v>VoltEdge</v>
      </c>
      <c r="M3770" t="str">
        <f>VLOOKUP(Table1[[#This Row],[Product Code]],Table4[[Product Code]:[Product Category]],3,FALSE)</f>
        <v>Headphones</v>
      </c>
      <c r="N3770" t="str">
        <f>_xlfn.XLOOKUP(Table1[[#This Row],[Product Code]],Table4[Product Code],Table4[Subcategory])</f>
        <v>Wireless Earbuds</v>
      </c>
    </row>
    <row r="3771" spans="2:14" x14ac:dyDescent="0.3">
      <c r="B3771" s="26" t="s">
        <v>14</v>
      </c>
      <c r="C3771" s="26" t="str">
        <f>IF(_xlfn.XLOOKUP(TRIM(Table1[[#This Row],[Store ID]]), 'Stores Details'!B3773:B3792, 'Stores Details'!G3773:G3792, "") = "Inactive", "Yes", "No")</f>
        <v>No</v>
      </c>
      <c r="D3771" s="14" t="s">
        <v>55</v>
      </c>
      <c r="E3771" s="51">
        <v>45159</v>
      </c>
      <c r="F3771" s="14">
        <v>21</v>
      </c>
      <c r="G3771" s="17">
        <v>22127.49</v>
      </c>
      <c r="H3771" s="27">
        <v>13703.970000000001</v>
      </c>
      <c r="I3771">
        <f>YEAR(Table1[[#This Row],[Date]])</f>
        <v>2023</v>
      </c>
      <c r="J3771" t="str">
        <f>"Q" &amp; ROUNDUP(MONTH(Table1[[#This Row],[Date]])/3, 0) &amp; "'" &amp; RIGHT(YEAR(Table1[[#This Row],[Date]]), 2)</f>
        <v>Q3'23</v>
      </c>
      <c r="K3771" t="str">
        <f>VLOOKUP(Table1[[#This Row],[Store ID]],Table3[[Store ID]:[City]],4,FALSE)</f>
        <v>Los Angeles</v>
      </c>
      <c r="L3771" t="str">
        <f>VLOOKUP(Table1[[#This Row],[Product Code]],Table4[[Product Code]:[Brand]],5,FALSE)</f>
        <v>Sony</v>
      </c>
      <c r="M3771" t="str">
        <f>VLOOKUP(Table1[[#This Row],[Product Code]],Table4[[Product Code]:[Product Category]],3,FALSE)</f>
        <v>Smart Gadgets</v>
      </c>
      <c r="N3771" t="str">
        <f>_xlfn.XLOOKUP(Table1[[#This Row],[Product Code]],Table4[Product Code],Table4[Subcategory])</f>
        <v>Fitness Bands</v>
      </c>
    </row>
    <row r="3772" spans="2:14" x14ac:dyDescent="0.3">
      <c r="B3772" s="26" t="s">
        <v>19</v>
      </c>
      <c r="C3772" s="26" t="str">
        <f>IF(_xlfn.XLOOKUP(TRIM(Table1[[#This Row],[Store ID]]), 'Stores Details'!B3774:B3793, 'Stores Details'!G3774:G3793, "") = "Inactive", "Yes", "No")</f>
        <v>No</v>
      </c>
      <c r="D3772" s="14" t="s">
        <v>61</v>
      </c>
      <c r="E3772" s="51">
        <v>45064</v>
      </c>
      <c r="F3772" s="14">
        <v>19</v>
      </c>
      <c r="G3772" s="17">
        <v>6733.9800000000005</v>
      </c>
      <c r="H3772" s="27">
        <v>4808.1400000000003</v>
      </c>
      <c r="I3772">
        <f>YEAR(Table1[[#This Row],[Date]])</f>
        <v>2023</v>
      </c>
      <c r="J3772" t="str">
        <f>"Q" &amp; ROUNDUP(MONTH(Table1[[#This Row],[Date]])/3, 0) &amp; "'" &amp; RIGHT(YEAR(Table1[[#This Row],[Date]]), 2)</f>
        <v>Q2'23</v>
      </c>
      <c r="K3772" t="str">
        <f>VLOOKUP(Table1[[#This Row],[Store ID]],Table3[[Store ID]:[City]],4,FALSE)</f>
        <v>Honolulu</v>
      </c>
      <c r="L3772" t="str">
        <f>VLOOKUP(Table1[[#This Row],[Product Code]],Table4[[Product Code]:[Brand]],5,FALSE)</f>
        <v>VoltEdge</v>
      </c>
      <c r="M3772" t="str">
        <f>VLOOKUP(Table1[[#This Row],[Product Code]],Table4[[Product Code]:[Product Category]],3,FALSE)</f>
        <v>Headphones</v>
      </c>
      <c r="N3772" t="str">
        <f>_xlfn.XLOOKUP(Table1[[#This Row],[Product Code]],Table4[Product Code],Table4[Subcategory])</f>
        <v>Wired Headphones</v>
      </c>
    </row>
    <row r="3773" spans="2:14" x14ac:dyDescent="0.3">
      <c r="B3773" s="26" t="s">
        <v>26</v>
      </c>
      <c r="C3773" s="26" t="str">
        <f>IF(_xlfn.XLOOKUP(TRIM(Table1[[#This Row],[Store ID]]), 'Stores Details'!B3775:B3794, 'Stores Details'!G3775:G3794, "") = "Inactive", "Yes", "No")</f>
        <v>No</v>
      </c>
      <c r="D3773" s="14" t="s">
        <v>43</v>
      </c>
      <c r="E3773" s="51">
        <v>45570</v>
      </c>
      <c r="F3773" s="14">
        <v>40</v>
      </c>
      <c r="G3773" s="17">
        <v>53242.799999999996</v>
      </c>
      <c r="H3773" s="27">
        <v>32704.799999999999</v>
      </c>
      <c r="I3773">
        <f>YEAR(Table1[[#This Row],[Date]])</f>
        <v>2024</v>
      </c>
      <c r="J3773" t="str">
        <f>"Q" &amp; ROUNDUP(MONTH(Table1[[#This Row],[Date]])/3, 0) &amp; "'" &amp; RIGHT(YEAR(Table1[[#This Row],[Date]]), 2)</f>
        <v>Q4'24</v>
      </c>
      <c r="K3773" t="str">
        <f>VLOOKUP(Table1[[#This Row],[Store ID]],Table3[[Store ID]:[City]],4,FALSE)</f>
        <v>Philadelphia</v>
      </c>
      <c r="L3773" t="str">
        <f>VLOOKUP(Table1[[#This Row],[Product Code]],Table4[[Product Code]:[Brand]],5,FALSE)</f>
        <v>Apple</v>
      </c>
      <c r="M3773" t="str">
        <f>VLOOKUP(Table1[[#This Row],[Product Code]],Table4[[Product Code]:[Product Category]],3,FALSE)</f>
        <v>Smart Gadgets</v>
      </c>
      <c r="N3773" t="str">
        <f>_xlfn.XLOOKUP(Table1[[#This Row],[Product Code]],Table4[Product Code],Table4[Subcategory])</f>
        <v>Smartwatches</v>
      </c>
    </row>
    <row r="3774" spans="2:14" x14ac:dyDescent="0.3">
      <c r="B3774" s="26" t="s">
        <v>19</v>
      </c>
      <c r="C3774" s="26" t="str">
        <f>IF(_xlfn.XLOOKUP(TRIM(Table1[[#This Row],[Store ID]]), 'Stores Details'!B3776:B3795, 'Stores Details'!G3776:G3795, "") = "Inactive", "Yes", "No")</f>
        <v>No</v>
      </c>
      <c r="D3774" s="14" t="s">
        <v>34</v>
      </c>
      <c r="E3774" s="51">
        <v>45346</v>
      </c>
      <c r="F3774" s="14">
        <v>18</v>
      </c>
      <c r="G3774" s="17">
        <v>5816.7</v>
      </c>
      <c r="H3774" s="27">
        <v>3597.4800000000005</v>
      </c>
      <c r="I3774">
        <f>YEAR(Table1[[#This Row],[Date]])</f>
        <v>2024</v>
      </c>
      <c r="J3774" t="str">
        <f>"Q" &amp; ROUNDUP(MONTH(Table1[[#This Row],[Date]])/3, 0) &amp; "'" &amp; RIGHT(YEAR(Table1[[#This Row],[Date]]), 2)</f>
        <v>Q1'24</v>
      </c>
      <c r="K3774" t="str">
        <f>VLOOKUP(Table1[[#This Row],[Store ID]],Table3[[Store ID]:[City]],4,FALSE)</f>
        <v>Honolulu</v>
      </c>
      <c r="L3774" t="str">
        <f>VLOOKUP(Table1[[#This Row],[Product Code]],Table4[[Product Code]:[Brand]],5,FALSE)</f>
        <v>Samsung</v>
      </c>
      <c r="M3774" t="str">
        <f>VLOOKUP(Table1[[#This Row],[Product Code]],Table4[[Product Code]:[Product Category]],3,FALSE)</f>
        <v>Gaming Consoles</v>
      </c>
      <c r="N3774" t="str">
        <f>_xlfn.XLOOKUP(Table1[[#This Row],[Product Code]],Table4[Product Code],Table4[Subcategory])</f>
        <v>Game Consoles</v>
      </c>
    </row>
    <row r="3775" spans="2:14" x14ac:dyDescent="0.3">
      <c r="B3775" s="26" t="s">
        <v>20</v>
      </c>
      <c r="C3775" s="26" t="str">
        <f>IF(_xlfn.XLOOKUP(TRIM(Table1[[#This Row],[Store ID]]), 'Stores Details'!B3777:B3796, 'Stores Details'!G3777:G3796, "") = "Inactive", "Yes", "No")</f>
        <v>No</v>
      </c>
      <c r="D3775" s="14" t="s">
        <v>73</v>
      </c>
      <c r="E3775" s="51">
        <v>44964</v>
      </c>
      <c r="F3775" s="14">
        <v>18</v>
      </c>
      <c r="G3775" s="17">
        <v>15644.88</v>
      </c>
      <c r="H3775" s="27">
        <v>11745.539999999999</v>
      </c>
      <c r="I3775">
        <f>YEAR(Table1[[#This Row],[Date]])</f>
        <v>2023</v>
      </c>
      <c r="J3775" t="str">
        <f>"Q" &amp; ROUNDUP(MONTH(Table1[[#This Row],[Date]])/3, 0) &amp; "'" &amp; RIGHT(YEAR(Table1[[#This Row],[Date]]), 2)</f>
        <v>Q1'23</v>
      </c>
      <c r="K3775" t="str">
        <f>VLOOKUP(Table1[[#This Row],[Store ID]],Table3[[Store ID]:[City]],4,FALSE)</f>
        <v>Denver</v>
      </c>
      <c r="L3775" t="str">
        <f>VLOOKUP(Table1[[#This Row],[Product Code]],Table4[[Product Code]:[Brand]],5,FALSE)</f>
        <v>ASUS</v>
      </c>
      <c r="M3775" t="str">
        <f>VLOOKUP(Table1[[#This Row],[Product Code]],Table4[[Product Code]:[Product Category]],3,FALSE)</f>
        <v>Gaming Consoles</v>
      </c>
      <c r="N3775" t="str">
        <f>_xlfn.XLOOKUP(Table1[[#This Row],[Product Code]],Table4[Product Code],Table4[Subcategory])</f>
        <v>VR Headsets</v>
      </c>
    </row>
    <row r="3776" spans="2:14" x14ac:dyDescent="0.3">
      <c r="B3776" s="26" t="s">
        <v>20</v>
      </c>
      <c r="C3776" s="26" t="str">
        <f>IF(_xlfn.XLOOKUP(TRIM(Table1[[#This Row],[Store ID]]), 'Stores Details'!B3778:B3797, 'Stores Details'!G3778:G3797, "") = "Inactive", "Yes", "No")</f>
        <v>No</v>
      </c>
      <c r="D3776" s="14" t="s">
        <v>55</v>
      </c>
      <c r="E3776" s="51">
        <v>45211</v>
      </c>
      <c r="F3776" s="14">
        <v>27</v>
      </c>
      <c r="G3776" s="17">
        <v>28449.63</v>
      </c>
      <c r="H3776" s="27">
        <v>17619.390000000003</v>
      </c>
      <c r="I3776">
        <f>YEAR(Table1[[#This Row],[Date]])</f>
        <v>2023</v>
      </c>
      <c r="J3776" t="str">
        <f>"Q" &amp; ROUNDUP(MONTH(Table1[[#This Row],[Date]])/3, 0) &amp; "'" &amp; RIGHT(YEAR(Table1[[#This Row],[Date]]), 2)</f>
        <v>Q4'23</v>
      </c>
      <c r="K3776" t="str">
        <f>VLOOKUP(Table1[[#This Row],[Store ID]],Table3[[Store ID]:[City]],4,FALSE)</f>
        <v>Denver</v>
      </c>
      <c r="L3776" t="str">
        <f>VLOOKUP(Table1[[#This Row],[Product Code]],Table4[[Product Code]:[Brand]],5,FALSE)</f>
        <v>Sony</v>
      </c>
      <c r="M3776" t="str">
        <f>VLOOKUP(Table1[[#This Row],[Product Code]],Table4[[Product Code]:[Product Category]],3,FALSE)</f>
        <v>Smart Gadgets</v>
      </c>
      <c r="N3776" t="str">
        <f>_xlfn.XLOOKUP(Table1[[#This Row],[Product Code]],Table4[Product Code],Table4[Subcategory])</f>
        <v>Fitness Bands</v>
      </c>
    </row>
    <row r="3777" spans="2:14" x14ac:dyDescent="0.3">
      <c r="B3777" s="26" t="s">
        <v>18</v>
      </c>
      <c r="C3777" s="26" t="str">
        <f>IF(_xlfn.XLOOKUP(TRIM(Table1[[#This Row],[Store ID]]), 'Stores Details'!B3779:B3798, 'Stores Details'!G3779:G3798, "") = "Inactive", "Yes", "No")</f>
        <v>No</v>
      </c>
      <c r="D3777" s="14" t="s">
        <v>49</v>
      </c>
      <c r="E3777" s="51">
        <v>45335</v>
      </c>
      <c r="F3777" s="14">
        <v>21</v>
      </c>
      <c r="G3777" s="17">
        <v>23268</v>
      </c>
      <c r="H3777" s="27">
        <v>18229.05</v>
      </c>
      <c r="I3777">
        <f>YEAR(Table1[[#This Row],[Date]])</f>
        <v>2024</v>
      </c>
      <c r="J3777" t="str">
        <f>"Q" &amp; ROUNDUP(MONTH(Table1[[#This Row],[Date]])/3, 0) &amp; "'" &amp; RIGHT(YEAR(Table1[[#This Row],[Date]]), 2)</f>
        <v>Q1'24</v>
      </c>
      <c r="K3777" t="str">
        <f>VLOOKUP(Table1[[#This Row],[Store ID]],Table3[[Store ID]:[City]],4,FALSE)</f>
        <v>Minneapolis</v>
      </c>
      <c r="L3777" t="str">
        <f>VLOOKUP(Table1[[#This Row],[Product Code]],Table4[[Product Code]:[Brand]],5,FALSE)</f>
        <v>VoltEdge</v>
      </c>
      <c r="M3777" t="str">
        <f>VLOOKUP(Table1[[#This Row],[Product Code]],Table4[[Product Code]:[Product Category]],3,FALSE)</f>
        <v>Headphones</v>
      </c>
      <c r="N3777" t="str">
        <f>_xlfn.XLOOKUP(Table1[[#This Row],[Product Code]],Table4[Product Code],Table4[Subcategory])</f>
        <v>Noise-Canceling Over-Ear</v>
      </c>
    </row>
    <row r="3778" spans="2:14" x14ac:dyDescent="0.3">
      <c r="B3778" s="26" t="s">
        <v>16</v>
      </c>
      <c r="C3778" s="26" t="str">
        <f>IF(_xlfn.XLOOKUP(TRIM(Table1[[#This Row],[Store ID]]), 'Stores Details'!B3780:B3799, 'Stores Details'!G3780:G3799, "") = "Inactive", "Yes", "No")</f>
        <v>No</v>
      </c>
      <c r="D3778" s="14" t="s">
        <v>75</v>
      </c>
      <c r="E3778" s="51">
        <v>44986</v>
      </c>
      <c r="F3778" s="14">
        <v>30</v>
      </c>
      <c r="G3778" s="17">
        <v>4891.5</v>
      </c>
      <c r="H3778" s="27">
        <v>3783.3</v>
      </c>
      <c r="I3778">
        <f>YEAR(Table1[[#This Row],[Date]])</f>
        <v>2023</v>
      </c>
      <c r="J3778" t="str">
        <f>"Q" &amp; ROUNDUP(MONTH(Table1[[#This Row],[Date]])/3, 0) &amp; "'" &amp; RIGHT(YEAR(Table1[[#This Row],[Date]]), 2)</f>
        <v>Q1'23</v>
      </c>
      <c r="K3778" t="str">
        <f>VLOOKUP(Table1[[#This Row],[Store ID]],Table3[[Store ID]:[City]],4,FALSE)</f>
        <v>Chicago</v>
      </c>
      <c r="L3778" t="str">
        <f>VLOOKUP(Table1[[#This Row],[Product Code]],Table4[[Product Code]:[Brand]],5,FALSE)</f>
        <v>VoltEdge</v>
      </c>
      <c r="M3778" t="str">
        <f>VLOOKUP(Table1[[#This Row],[Product Code]],Table4[[Product Code]:[Product Category]],3,FALSE)</f>
        <v>Accessories</v>
      </c>
      <c r="N3778" t="str">
        <f>_xlfn.XLOOKUP(Table1[[#This Row],[Product Code]],Table4[Product Code],Table4[Subcategory])</f>
        <v>Keyboards</v>
      </c>
    </row>
    <row r="3779" spans="2:14" x14ac:dyDescent="0.3">
      <c r="B3779" s="26" t="s">
        <v>26</v>
      </c>
      <c r="C3779" s="26" t="str">
        <f>IF(_xlfn.XLOOKUP(TRIM(Table1[[#This Row],[Store ID]]), 'Stores Details'!B3781:B3800, 'Stores Details'!G3781:G3800, "") = "Inactive", "Yes", "No")</f>
        <v>No</v>
      </c>
      <c r="D3779" s="14" t="s">
        <v>57</v>
      </c>
      <c r="E3779" s="51">
        <v>45136</v>
      </c>
      <c r="F3779" s="14">
        <v>9</v>
      </c>
      <c r="G3779" s="17">
        <v>7951.41</v>
      </c>
      <c r="H3779" s="27">
        <v>5544.81</v>
      </c>
      <c r="I3779">
        <f>YEAR(Table1[[#This Row],[Date]])</f>
        <v>2023</v>
      </c>
      <c r="J3779" t="str">
        <f>"Q" &amp; ROUNDUP(MONTH(Table1[[#This Row],[Date]])/3, 0) &amp; "'" &amp; RIGHT(YEAR(Table1[[#This Row],[Date]]), 2)</f>
        <v>Q3'23</v>
      </c>
      <c r="K3779" t="str">
        <f>VLOOKUP(Table1[[#This Row],[Store ID]],Table3[[Store ID]:[City]],4,FALSE)</f>
        <v>Philadelphia</v>
      </c>
      <c r="L3779" t="str">
        <f>VLOOKUP(Table1[[#This Row],[Product Code]],Table4[[Product Code]:[Brand]],5,FALSE)</f>
        <v>Bose</v>
      </c>
      <c r="M3779" t="str">
        <f>VLOOKUP(Table1[[#This Row],[Product Code]],Table4[[Product Code]:[Product Category]],3,FALSE)</f>
        <v>Headphones</v>
      </c>
      <c r="N3779" t="str">
        <f>_xlfn.XLOOKUP(Table1[[#This Row],[Product Code]],Table4[Product Code],Table4[Subcategory])</f>
        <v>Noise-Canceling Over-Ear</v>
      </c>
    </row>
    <row r="3780" spans="2:14" x14ac:dyDescent="0.3">
      <c r="B3780" s="26" t="s">
        <v>14</v>
      </c>
      <c r="C3780" s="26" t="str">
        <f>IF(_xlfn.XLOOKUP(TRIM(Table1[[#This Row],[Store ID]]), 'Stores Details'!B3782:B3801, 'Stores Details'!G3782:G3801, "") = "Inactive", "Yes", "No")</f>
        <v>No</v>
      </c>
      <c r="D3780" s="14" t="s">
        <v>42</v>
      </c>
      <c r="E3780" s="51">
        <v>45416</v>
      </c>
      <c r="F3780" s="14">
        <v>15</v>
      </c>
      <c r="G3780" s="17">
        <v>19134.149999999998</v>
      </c>
      <c r="H3780" s="27">
        <v>11930.85</v>
      </c>
      <c r="I3780">
        <f>YEAR(Table1[[#This Row],[Date]])</f>
        <v>2024</v>
      </c>
      <c r="J3780" t="str">
        <f>"Q" &amp; ROUNDUP(MONTH(Table1[[#This Row],[Date]])/3, 0) &amp; "'" &amp; RIGHT(YEAR(Table1[[#This Row],[Date]]), 2)</f>
        <v>Q2'24</v>
      </c>
      <c r="K3780" t="str">
        <f>VLOOKUP(Table1[[#This Row],[Store ID]],Table3[[Store ID]:[City]],4,FALSE)</f>
        <v>Los Angeles</v>
      </c>
      <c r="L3780" t="str">
        <f>VLOOKUP(Table1[[#This Row],[Product Code]],Table4[[Product Code]:[Brand]],5,FALSE)</f>
        <v>Dell</v>
      </c>
      <c r="M3780" t="str">
        <f>VLOOKUP(Table1[[#This Row],[Product Code]],Table4[[Product Code]:[Product Category]],3,FALSE)</f>
        <v>Headphones</v>
      </c>
      <c r="N3780" t="str">
        <f>_xlfn.XLOOKUP(Table1[[#This Row],[Product Code]],Table4[Product Code],Table4[Subcategory])</f>
        <v>Wired Headphones</v>
      </c>
    </row>
    <row r="3781" spans="2:14" x14ac:dyDescent="0.3">
      <c r="B3781" s="26" t="s">
        <v>21</v>
      </c>
      <c r="C3781" s="26" t="str">
        <f>IF(_xlfn.XLOOKUP(TRIM(Table1[[#This Row],[Store ID]]), 'Stores Details'!B3783:B3802, 'Stores Details'!G3783:G3802, "") = "Inactive", "Yes", "No")</f>
        <v>No</v>
      </c>
      <c r="D3781" s="14" t="s">
        <v>66</v>
      </c>
      <c r="E3781" s="51">
        <v>45106</v>
      </c>
      <c r="F3781" s="14">
        <v>22</v>
      </c>
      <c r="G3781" s="17">
        <v>8530.2800000000007</v>
      </c>
      <c r="H3781" s="27">
        <v>5707.2400000000007</v>
      </c>
      <c r="I3781">
        <f>YEAR(Table1[[#This Row],[Date]])</f>
        <v>2023</v>
      </c>
      <c r="J3781" t="str">
        <f>"Q" &amp; ROUNDUP(MONTH(Table1[[#This Row],[Date]])/3, 0) &amp; "'" &amp; RIGHT(YEAR(Table1[[#This Row],[Date]]), 2)</f>
        <v>Q2'23</v>
      </c>
      <c r="K3781" t="str">
        <f>VLOOKUP(Table1[[#This Row],[Store ID]],Table3[[Store ID]:[City]],4,FALSE)</f>
        <v>Raleigh</v>
      </c>
      <c r="L3781" t="str">
        <f>VLOOKUP(Table1[[#This Row],[Product Code]],Table4[[Product Code]:[Brand]],5,FALSE)</f>
        <v>HP</v>
      </c>
      <c r="M3781" t="str">
        <f>VLOOKUP(Table1[[#This Row],[Product Code]],Table4[[Product Code]:[Product Category]],3,FALSE)</f>
        <v>Accessories</v>
      </c>
      <c r="N3781" t="str">
        <f>_xlfn.XLOOKUP(Table1[[#This Row],[Product Code]],Table4[Product Code],Table4[Subcategory])</f>
        <v>Chargers</v>
      </c>
    </row>
    <row r="3782" spans="2:14" x14ac:dyDescent="0.3">
      <c r="B3782" s="26" t="s">
        <v>16</v>
      </c>
      <c r="C3782" s="26" t="str">
        <f>IF(_xlfn.XLOOKUP(TRIM(Table1[[#This Row],[Store ID]]), 'Stores Details'!B3784:B3803, 'Stores Details'!G3784:G3803, "") = "Inactive", "Yes", "No")</f>
        <v>No</v>
      </c>
      <c r="D3782" s="14" t="s">
        <v>66</v>
      </c>
      <c r="E3782" s="51">
        <v>45403</v>
      </c>
      <c r="F3782" s="14">
        <v>20</v>
      </c>
      <c r="G3782" s="17">
        <v>7754.8</v>
      </c>
      <c r="H3782" s="27">
        <v>5188.4000000000005</v>
      </c>
      <c r="I3782">
        <f>YEAR(Table1[[#This Row],[Date]])</f>
        <v>2024</v>
      </c>
      <c r="J3782" t="str">
        <f>"Q" &amp; ROUNDUP(MONTH(Table1[[#This Row],[Date]])/3, 0) &amp; "'" &amp; RIGHT(YEAR(Table1[[#This Row],[Date]]), 2)</f>
        <v>Q2'24</v>
      </c>
      <c r="K3782" t="str">
        <f>VLOOKUP(Table1[[#This Row],[Store ID]],Table3[[Store ID]:[City]],4,FALSE)</f>
        <v>Chicago</v>
      </c>
      <c r="L3782" t="str">
        <f>VLOOKUP(Table1[[#This Row],[Product Code]],Table4[[Product Code]:[Brand]],5,FALSE)</f>
        <v>HP</v>
      </c>
      <c r="M3782" t="str">
        <f>VLOOKUP(Table1[[#This Row],[Product Code]],Table4[[Product Code]:[Product Category]],3,FALSE)</f>
        <v>Accessories</v>
      </c>
      <c r="N3782" t="str">
        <f>_xlfn.XLOOKUP(Table1[[#This Row],[Product Code]],Table4[Product Code],Table4[Subcategory])</f>
        <v>Chargers</v>
      </c>
    </row>
    <row r="3783" spans="2:14" x14ac:dyDescent="0.3">
      <c r="B3783" s="26" t="s">
        <v>14</v>
      </c>
      <c r="C3783" s="26" t="str">
        <f>IF(_xlfn.XLOOKUP(TRIM(Table1[[#This Row],[Store ID]]), 'Stores Details'!B3785:B3804, 'Stores Details'!G3785:G3804, "") = "Inactive", "Yes", "No")</f>
        <v>No</v>
      </c>
      <c r="D3783" s="14" t="s">
        <v>41</v>
      </c>
      <c r="E3783" s="51">
        <v>45505</v>
      </c>
      <c r="F3783" s="14">
        <v>20</v>
      </c>
      <c r="G3783" s="17">
        <v>9614</v>
      </c>
      <c r="H3783" s="27">
        <v>6038.8</v>
      </c>
      <c r="I3783">
        <f>YEAR(Table1[[#This Row],[Date]])</f>
        <v>2024</v>
      </c>
      <c r="J3783" t="str">
        <f>"Q" &amp; ROUNDUP(MONTH(Table1[[#This Row],[Date]])/3, 0) &amp; "'" &amp; RIGHT(YEAR(Table1[[#This Row],[Date]]), 2)</f>
        <v>Q3'24</v>
      </c>
      <c r="K3783" t="str">
        <f>VLOOKUP(Table1[[#This Row],[Store ID]],Table3[[Store ID]:[City]],4,FALSE)</f>
        <v>Los Angeles</v>
      </c>
      <c r="L3783" t="str">
        <f>VLOOKUP(Table1[[#This Row],[Product Code]],Table4[[Product Code]:[Brand]],5,FALSE)</f>
        <v>VoltEdge</v>
      </c>
      <c r="M3783" t="str">
        <f>VLOOKUP(Table1[[#This Row],[Product Code]],Table4[[Product Code]:[Product Category]],3,FALSE)</f>
        <v>Laptops</v>
      </c>
      <c r="N3783" t="str">
        <f>_xlfn.XLOOKUP(Table1[[#This Row],[Product Code]],Table4[Product Code],Table4[Subcategory])</f>
        <v>Gaming Laptops</v>
      </c>
    </row>
    <row r="3784" spans="2:14" x14ac:dyDescent="0.3">
      <c r="B3784" s="26" t="s">
        <v>28</v>
      </c>
      <c r="C3784" s="26" t="str">
        <f>IF(_xlfn.XLOOKUP(TRIM(Table1[[#This Row],[Store ID]]), 'Stores Details'!B3786:B3805, 'Stores Details'!G3786:G3805, "") = "Inactive", "Yes", "No")</f>
        <v>No</v>
      </c>
      <c r="D3784" s="14" t="s">
        <v>15</v>
      </c>
      <c r="E3784" s="51">
        <v>45584</v>
      </c>
      <c r="F3784" s="14">
        <v>34</v>
      </c>
      <c r="G3784" s="17">
        <v>19121.939999999999</v>
      </c>
      <c r="H3784" s="27">
        <v>14600.62</v>
      </c>
      <c r="I3784">
        <f>YEAR(Table1[[#This Row],[Date]])</f>
        <v>2024</v>
      </c>
      <c r="J3784" t="str">
        <f>"Q" &amp; ROUNDUP(MONTH(Table1[[#This Row],[Date]])/3, 0) &amp; "'" &amp; RIGHT(YEAR(Table1[[#This Row],[Date]]), 2)</f>
        <v>Q4'24</v>
      </c>
      <c r="K3784" t="str">
        <f>VLOOKUP(Table1[[#This Row],[Store ID]],Table3[[Store ID]:[City]],4,FALSE)</f>
        <v>Portland</v>
      </c>
      <c r="L3784" t="str">
        <f>VLOOKUP(Table1[[#This Row],[Product Code]],Table4[[Product Code]:[Brand]],5,FALSE)</f>
        <v>Bose</v>
      </c>
      <c r="M3784" t="str">
        <f>VLOOKUP(Table1[[#This Row],[Product Code]],Table4[[Product Code]:[Product Category]],3,FALSE)</f>
        <v>Accessories</v>
      </c>
      <c r="N3784" t="str">
        <f>_xlfn.XLOOKUP(Table1[[#This Row],[Product Code]],Table4[Product Code],Table4[Subcategory])</f>
        <v>Mice</v>
      </c>
    </row>
    <row r="3785" spans="2:14" x14ac:dyDescent="0.3">
      <c r="B3785" s="26" t="s">
        <v>29</v>
      </c>
      <c r="C3785" s="26" t="str">
        <f>IF(_xlfn.XLOOKUP(TRIM(Table1[[#This Row],[Store ID]]), 'Stores Details'!B3787:B3806, 'Stores Details'!G3787:G3806, "") = "Inactive", "Yes", "No")</f>
        <v>No</v>
      </c>
      <c r="D3785" s="14" t="s">
        <v>61</v>
      </c>
      <c r="E3785" s="51">
        <v>45194</v>
      </c>
      <c r="F3785" s="14">
        <v>13</v>
      </c>
      <c r="G3785" s="17">
        <v>4607.46</v>
      </c>
      <c r="H3785" s="27">
        <v>3289.78</v>
      </c>
      <c r="I3785">
        <f>YEAR(Table1[[#This Row],[Date]])</f>
        <v>2023</v>
      </c>
      <c r="J3785" t="str">
        <f>"Q" &amp; ROUNDUP(MONTH(Table1[[#This Row],[Date]])/3, 0) &amp; "'" &amp; RIGHT(YEAR(Table1[[#This Row],[Date]]), 2)</f>
        <v>Q3'23</v>
      </c>
      <c r="K3785" t="str">
        <f>VLOOKUP(Table1[[#This Row],[Store ID]],Table3[[Store ID]:[City]],4,FALSE)</f>
        <v>Kansas City</v>
      </c>
      <c r="L3785" t="str">
        <f>VLOOKUP(Table1[[#This Row],[Product Code]],Table4[[Product Code]:[Brand]],5,FALSE)</f>
        <v>VoltEdge</v>
      </c>
      <c r="M3785" t="str">
        <f>VLOOKUP(Table1[[#This Row],[Product Code]],Table4[[Product Code]:[Product Category]],3,FALSE)</f>
        <v>Headphones</v>
      </c>
      <c r="N3785" t="str">
        <f>_xlfn.XLOOKUP(Table1[[#This Row],[Product Code]],Table4[Product Code],Table4[Subcategory])</f>
        <v>Wired Headphones</v>
      </c>
    </row>
    <row r="3786" spans="2:14" x14ac:dyDescent="0.3">
      <c r="B3786" s="26" t="s">
        <v>27</v>
      </c>
      <c r="C3786" s="26" t="str">
        <f>IF(_xlfn.XLOOKUP(TRIM(Table1[[#This Row],[Store ID]]), 'Stores Details'!B3788:B3807, 'Stores Details'!G3788:G3807, "") = "Inactive", "Yes", "No")</f>
        <v>No</v>
      </c>
      <c r="D3786" s="14" t="s">
        <v>35</v>
      </c>
      <c r="E3786" s="51">
        <v>45453</v>
      </c>
      <c r="F3786" s="14">
        <v>10</v>
      </c>
      <c r="G3786" s="17">
        <v>3991.6000000000004</v>
      </c>
      <c r="H3786" s="27">
        <v>3016.3999999999996</v>
      </c>
      <c r="I3786">
        <f>YEAR(Table1[[#This Row],[Date]])</f>
        <v>2024</v>
      </c>
      <c r="J3786" t="str">
        <f>"Q" &amp; ROUNDUP(MONTH(Table1[[#This Row],[Date]])/3, 0) &amp; "'" &amp; RIGHT(YEAR(Table1[[#This Row],[Date]]), 2)</f>
        <v>Q2'24</v>
      </c>
      <c r="K3786" t="str">
        <f>VLOOKUP(Table1[[#This Row],[Store ID]],Table3[[Store ID]:[City]],4,FALSE)</f>
        <v>New York</v>
      </c>
      <c r="L3786" t="str">
        <f>VLOOKUP(Table1[[#This Row],[Product Code]],Table4[[Product Code]:[Brand]],5,FALSE)</f>
        <v>Dell</v>
      </c>
      <c r="M3786" t="str">
        <f>VLOOKUP(Table1[[#This Row],[Product Code]],Table4[[Product Code]:[Product Category]],3,FALSE)</f>
        <v>Smart Gadgets</v>
      </c>
      <c r="N3786" t="str">
        <f>_xlfn.XLOOKUP(Table1[[#This Row],[Product Code]],Table4[Product Code],Table4[Subcategory])</f>
        <v>Streaming Devices</v>
      </c>
    </row>
    <row r="3787" spans="2:14" x14ac:dyDescent="0.3">
      <c r="B3787" s="26" t="s">
        <v>23</v>
      </c>
      <c r="C3787" s="26" t="str">
        <f>IF(_xlfn.XLOOKUP(TRIM(Table1[[#This Row],[Store ID]]), 'Stores Details'!B3789:B3808, 'Stores Details'!G3789:G3808, "") = "Inactive", "Yes", "No")</f>
        <v>No</v>
      </c>
      <c r="D3787" s="14" t="s">
        <v>65</v>
      </c>
      <c r="E3787" s="51">
        <v>45513</v>
      </c>
      <c r="F3787" s="14">
        <v>6</v>
      </c>
      <c r="G3787" s="17">
        <v>8671.7999999999993</v>
      </c>
      <c r="H3787" s="27">
        <v>5821.62</v>
      </c>
      <c r="I3787">
        <f>YEAR(Table1[[#This Row],[Date]])</f>
        <v>2024</v>
      </c>
      <c r="J3787" t="str">
        <f>"Q" &amp; ROUNDUP(MONTH(Table1[[#This Row],[Date]])/3, 0) &amp; "'" &amp; RIGHT(YEAR(Table1[[#This Row],[Date]]), 2)</f>
        <v>Q3'24</v>
      </c>
      <c r="K3787" t="str">
        <f>VLOOKUP(Table1[[#This Row],[Store ID]],Table3[[Store ID]:[City]],4,FALSE)</f>
        <v>San Francisco</v>
      </c>
      <c r="L3787" t="str">
        <f>VLOOKUP(Table1[[#This Row],[Product Code]],Table4[[Product Code]:[Brand]],5,FALSE)</f>
        <v>VoltEdge</v>
      </c>
      <c r="M3787" t="str">
        <f>VLOOKUP(Table1[[#This Row],[Product Code]],Table4[[Product Code]:[Product Category]],3,FALSE)</f>
        <v>Smart Gadgets</v>
      </c>
      <c r="N3787" t="str">
        <f>_xlfn.XLOOKUP(Table1[[#This Row],[Product Code]],Table4[Product Code],Table4[Subcategory])</f>
        <v>Smartwatches</v>
      </c>
    </row>
    <row r="3788" spans="2:14" x14ac:dyDescent="0.3">
      <c r="B3788" s="26" t="s">
        <v>19</v>
      </c>
      <c r="C3788" s="26" t="str">
        <f>IF(_xlfn.XLOOKUP(TRIM(Table1[[#This Row],[Store ID]]), 'Stores Details'!B3790:B3809, 'Stores Details'!G3790:G3809, "") = "Inactive", "Yes", "No")</f>
        <v>No</v>
      </c>
      <c r="D3788" s="14" t="s">
        <v>60</v>
      </c>
      <c r="E3788" s="51">
        <v>45115</v>
      </c>
      <c r="F3788" s="14">
        <v>15</v>
      </c>
      <c r="G3788" s="17">
        <v>3238.35</v>
      </c>
      <c r="H3788" s="27">
        <v>2344.0500000000002</v>
      </c>
      <c r="I3788">
        <f>YEAR(Table1[[#This Row],[Date]])</f>
        <v>2023</v>
      </c>
      <c r="J3788" t="str">
        <f>"Q" &amp; ROUNDUP(MONTH(Table1[[#This Row],[Date]])/3, 0) &amp; "'" &amp; RIGHT(YEAR(Table1[[#This Row],[Date]]), 2)</f>
        <v>Q3'23</v>
      </c>
      <c r="K3788" t="str">
        <f>VLOOKUP(Table1[[#This Row],[Store ID]],Table3[[Store ID]:[City]],4,FALSE)</f>
        <v>Honolulu</v>
      </c>
      <c r="L3788" t="str">
        <f>VLOOKUP(Table1[[#This Row],[Product Code]],Table4[[Product Code]:[Brand]],5,FALSE)</f>
        <v>Dell</v>
      </c>
      <c r="M3788" t="str">
        <f>VLOOKUP(Table1[[#This Row],[Product Code]],Table4[[Product Code]:[Product Category]],3,FALSE)</f>
        <v>Accessories</v>
      </c>
      <c r="N3788" t="str">
        <f>_xlfn.XLOOKUP(Table1[[#This Row],[Product Code]],Table4[Product Code],Table4[Subcategory])</f>
        <v>Chargers</v>
      </c>
    </row>
    <row r="3789" spans="2:14" x14ac:dyDescent="0.3">
      <c r="B3789" s="26" t="s">
        <v>14</v>
      </c>
      <c r="C3789" s="26" t="str">
        <f>IF(_xlfn.XLOOKUP(TRIM(Table1[[#This Row],[Store ID]]), 'Stores Details'!B3791:B3810, 'Stores Details'!G3791:G3810, "") = "Inactive", "Yes", "No")</f>
        <v>No</v>
      </c>
      <c r="D3789" s="14" t="s">
        <v>36</v>
      </c>
      <c r="E3789" s="51">
        <v>45388</v>
      </c>
      <c r="F3789" s="14">
        <v>17</v>
      </c>
      <c r="G3789" s="17">
        <v>12409.66</v>
      </c>
      <c r="H3789" s="27">
        <v>10012.83</v>
      </c>
      <c r="I3789">
        <f>YEAR(Table1[[#This Row],[Date]])</f>
        <v>2024</v>
      </c>
      <c r="J3789" t="str">
        <f>"Q" &amp; ROUNDUP(MONTH(Table1[[#This Row],[Date]])/3, 0) &amp; "'" &amp; RIGHT(YEAR(Table1[[#This Row],[Date]]), 2)</f>
        <v>Q2'24</v>
      </c>
      <c r="K3789" t="str">
        <f>VLOOKUP(Table1[[#This Row],[Store ID]],Table3[[Store ID]:[City]],4,FALSE)</f>
        <v>Los Angeles</v>
      </c>
      <c r="L3789" t="str">
        <f>VLOOKUP(Table1[[#This Row],[Product Code]],Table4[[Product Code]:[Brand]],5,FALSE)</f>
        <v>VoltEdge</v>
      </c>
      <c r="M3789" t="str">
        <f>VLOOKUP(Table1[[#This Row],[Product Code]],Table4[[Product Code]:[Product Category]],3,FALSE)</f>
        <v>Gaming Consoles</v>
      </c>
      <c r="N3789" t="str">
        <f>_xlfn.XLOOKUP(Table1[[#This Row],[Product Code]],Table4[Product Code],Table4[Subcategory])</f>
        <v>VR Headsets</v>
      </c>
    </row>
    <row r="3790" spans="2:14" x14ac:dyDescent="0.3">
      <c r="B3790" s="26" t="s">
        <v>22</v>
      </c>
      <c r="C3790" s="26" t="str">
        <f>IF(_xlfn.XLOOKUP(TRIM(Table1[[#This Row],[Store ID]]), 'Stores Details'!B3792:B3811, 'Stores Details'!G3792:G3811, "") = "Inactive", "Yes", "No")</f>
        <v>No</v>
      </c>
      <c r="D3790" s="14" t="s">
        <v>66</v>
      </c>
      <c r="E3790" s="51">
        <v>45274</v>
      </c>
      <c r="F3790" s="14">
        <v>34</v>
      </c>
      <c r="G3790" s="17">
        <v>13183.16</v>
      </c>
      <c r="H3790" s="27">
        <v>8820.2800000000007</v>
      </c>
      <c r="I3790">
        <f>YEAR(Table1[[#This Row],[Date]])</f>
        <v>2023</v>
      </c>
      <c r="J3790" t="str">
        <f>"Q" &amp; ROUNDUP(MONTH(Table1[[#This Row],[Date]])/3, 0) &amp; "'" &amp; RIGHT(YEAR(Table1[[#This Row],[Date]]), 2)</f>
        <v>Q4'23</v>
      </c>
      <c r="K3790" t="str">
        <f>VLOOKUP(Table1[[#This Row],[Store ID]],Table3[[Store ID]:[City]],4,FALSE)</f>
        <v>Detroit</v>
      </c>
      <c r="L3790" t="str">
        <f>VLOOKUP(Table1[[#This Row],[Product Code]],Table4[[Product Code]:[Brand]],5,FALSE)</f>
        <v>HP</v>
      </c>
      <c r="M3790" t="str">
        <f>VLOOKUP(Table1[[#This Row],[Product Code]],Table4[[Product Code]:[Product Category]],3,FALSE)</f>
        <v>Accessories</v>
      </c>
      <c r="N3790" t="str">
        <f>_xlfn.XLOOKUP(Table1[[#This Row],[Product Code]],Table4[Product Code],Table4[Subcategory])</f>
        <v>Chargers</v>
      </c>
    </row>
    <row r="3791" spans="2:14" x14ac:dyDescent="0.3">
      <c r="B3791" s="26" t="s">
        <v>14</v>
      </c>
      <c r="C3791" s="26" t="str">
        <f>IF(_xlfn.XLOOKUP(TRIM(Table1[[#This Row],[Store ID]]), 'Stores Details'!B3793:B3812, 'Stores Details'!G3793:G3812, "") = "Inactive", "Yes", "No")</f>
        <v>No</v>
      </c>
      <c r="D3791" s="14" t="s">
        <v>46</v>
      </c>
      <c r="E3791" s="51">
        <v>45338</v>
      </c>
      <c r="F3791" s="14">
        <v>30</v>
      </c>
      <c r="G3791" s="17">
        <v>26502</v>
      </c>
      <c r="H3791" s="27">
        <v>18134.7</v>
      </c>
      <c r="I3791">
        <f>YEAR(Table1[[#This Row],[Date]])</f>
        <v>2024</v>
      </c>
      <c r="J3791" t="str">
        <f>"Q" &amp; ROUNDUP(MONTH(Table1[[#This Row],[Date]])/3, 0) &amp; "'" &amp; RIGHT(YEAR(Table1[[#This Row],[Date]]), 2)</f>
        <v>Q1'24</v>
      </c>
      <c r="K3791" t="str">
        <f>VLOOKUP(Table1[[#This Row],[Store ID]],Table3[[Store ID]:[City]],4,FALSE)</f>
        <v>Los Angeles</v>
      </c>
      <c r="L3791" t="str">
        <f>VLOOKUP(Table1[[#This Row],[Product Code]],Table4[[Product Code]:[Brand]],5,FALSE)</f>
        <v>Bose</v>
      </c>
      <c r="M3791" t="str">
        <f>VLOOKUP(Table1[[#This Row],[Product Code]],Table4[[Product Code]:[Product Category]],3,FALSE)</f>
        <v>Headphones</v>
      </c>
      <c r="N3791" t="str">
        <f>_xlfn.XLOOKUP(Table1[[#This Row],[Product Code]],Table4[Product Code],Table4[Subcategory])</f>
        <v>Wireless Headphones</v>
      </c>
    </row>
    <row r="3792" spans="2:14" x14ac:dyDescent="0.3">
      <c r="B3792" s="26" t="s">
        <v>14</v>
      </c>
      <c r="C3792" s="26" t="str">
        <f>IF(_xlfn.XLOOKUP(TRIM(Table1[[#This Row],[Store ID]]), 'Stores Details'!B3794:B3813, 'Stores Details'!G3794:G3813, "") = "Inactive", "Yes", "No")</f>
        <v>No</v>
      </c>
      <c r="D3792" s="14" t="s">
        <v>40</v>
      </c>
      <c r="E3792" s="51">
        <v>45509</v>
      </c>
      <c r="F3792" s="14">
        <v>7</v>
      </c>
      <c r="G3792" s="17">
        <v>9476.5299999999988</v>
      </c>
      <c r="H3792" s="27">
        <v>6821.22</v>
      </c>
      <c r="I3792">
        <f>YEAR(Table1[[#This Row],[Date]])</f>
        <v>2024</v>
      </c>
      <c r="J3792" t="str">
        <f>"Q" &amp; ROUNDUP(MONTH(Table1[[#This Row],[Date]])/3, 0) &amp; "'" &amp; RIGHT(YEAR(Table1[[#This Row],[Date]]), 2)</f>
        <v>Q3'24</v>
      </c>
      <c r="K3792" t="str">
        <f>VLOOKUP(Table1[[#This Row],[Store ID]],Table3[[Store ID]:[City]],4,FALSE)</f>
        <v>Los Angeles</v>
      </c>
      <c r="L3792" t="str">
        <f>VLOOKUP(Table1[[#This Row],[Product Code]],Table4[[Product Code]:[Brand]],5,FALSE)</f>
        <v>HP</v>
      </c>
      <c r="M3792" t="str">
        <f>VLOOKUP(Table1[[#This Row],[Product Code]],Table4[[Product Code]:[Product Category]],3,FALSE)</f>
        <v>Gaming Consoles</v>
      </c>
      <c r="N3792" t="str">
        <f>_xlfn.XLOOKUP(Table1[[#This Row],[Product Code]],Table4[Product Code],Table4[Subcategory])</f>
        <v>Game Consoles</v>
      </c>
    </row>
    <row r="3793" spans="2:14" x14ac:dyDescent="0.3">
      <c r="B3793" s="26" t="s">
        <v>22</v>
      </c>
      <c r="C3793" s="26" t="str">
        <f>IF(_xlfn.XLOOKUP(TRIM(Table1[[#This Row],[Store ID]]), 'Stores Details'!B3795:B3814, 'Stores Details'!G3795:G3814, "") = "Inactive", "Yes", "No")</f>
        <v>No</v>
      </c>
      <c r="D3793" s="14" t="s">
        <v>62</v>
      </c>
      <c r="E3793" s="51">
        <v>45157</v>
      </c>
      <c r="F3793" s="14">
        <v>20</v>
      </c>
      <c r="G3793" s="17">
        <v>13060</v>
      </c>
      <c r="H3793" s="27">
        <v>9783</v>
      </c>
      <c r="I3793">
        <f>YEAR(Table1[[#This Row],[Date]])</f>
        <v>2023</v>
      </c>
      <c r="J3793" t="str">
        <f>"Q" &amp; ROUNDUP(MONTH(Table1[[#This Row],[Date]])/3, 0) &amp; "'" &amp; RIGHT(YEAR(Table1[[#This Row],[Date]]), 2)</f>
        <v>Q3'23</v>
      </c>
      <c r="K3793" t="str">
        <f>VLOOKUP(Table1[[#This Row],[Store ID]],Table3[[Store ID]:[City]],4,FALSE)</f>
        <v>Detroit</v>
      </c>
      <c r="L3793" t="str">
        <f>VLOOKUP(Table1[[#This Row],[Product Code]],Table4[[Product Code]:[Brand]],5,FALSE)</f>
        <v>ASUS</v>
      </c>
      <c r="M3793" t="str">
        <f>VLOOKUP(Table1[[#This Row],[Product Code]],Table4[[Product Code]:[Product Category]],3,FALSE)</f>
        <v>Laptops</v>
      </c>
      <c r="N3793" t="str">
        <f>_xlfn.XLOOKUP(Table1[[#This Row],[Product Code]],Table4[Product Code],Table4[Subcategory])</f>
        <v>Gaming Laptops</v>
      </c>
    </row>
    <row r="3794" spans="2:14" x14ac:dyDescent="0.3">
      <c r="B3794" s="26" t="s">
        <v>28</v>
      </c>
      <c r="C3794" s="26" t="str">
        <f>IF(_xlfn.XLOOKUP(TRIM(Table1[[#This Row],[Store ID]]), 'Stores Details'!B3796:B3815, 'Stores Details'!G3796:G3815, "") = "Inactive", "Yes", "No")</f>
        <v>No</v>
      </c>
      <c r="D3794" s="14" t="s">
        <v>34</v>
      </c>
      <c r="E3794" s="51">
        <v>45505</v>
      </c>
      <c r="F3794" s="14">
        <v>16</v>
      </c>
      <c r="G3794" s="17">
        <v>5170.3999999999996</v>
      </c>
      <c r="H3794" s="27">
        <v>3197.76</v>
      </c>
      <c r="I3794">
        <f>YEAR(Table1[[#This Row],[Date]])</f>
        <v>2024</v>
      </c>
      <c r="J3794" t="str">
        <f>"Q" &amp; ROUNDUP(MONTH(Table1[[#This Row],[Date]])/3, 0) &amp; "'" &amp; RIGHT(YEAR(Table1[[#This Row],[Date]]), 2)</f>
        <v>Q3'24</v>
      </c>
      <c r="K3794" t="str">
        <f>VLOOKUP(Table1[[#This Row],[Store ID]],Table3[[Store ID]:[City]],4,FALSE)</f>
        <v>Portland</v>
      </c>
      <c r="L3794" t="str">
        <f>VLOOKUP(Table1[[#This Row],[Product Code]],Table4[[Product Code]:[Brand]],5,FALSE)</f>
        <v>Samsung</v>
      </c>
      <c r="M3794" t="str">
        <f>VLOOKUP(Table1[[#This Row],[Product Code]],Table4[[Product Code]:[Product Category]],3,FALSE)</f>
        <v>Gaming Consoles</v>
      </c>
      <c r="N3794" t="str">
        <f>_xlfn.XLOOKUP(Table1[[#This Row],[Product Code]],Table4[Product Code],Table4[Subcategory])</f>
        <v>Game Consoles</v>
      </c>
    </row>
    <row r="3795" spans="2:14" x14ac:dyDescent="0.3">
      <c r="B3795" s="26" t="s">
        <v>14</v>
      </c>
      <c r="C3795" s="26" t="str">
        <f>IF(_xlfn.XLOOKUP(TRIM(Table1[[#This Row],[Store ID]]), 'Stores Details'!B3797:B3816, 'Stores Details'!G3797:G3816, "") = "Inactive", "Yes", "No")</f>
        <v>No</v>
      </c>
      <c r="D3795" s="14" t="s">
        <v>44</v>
      </c>
      <c r="E3795" s="51">
        <v>45332</v>
      </c>
      <c r="F3795" s="14">
        <v>16</v>
      </c>
      <c r="G3795" s="17">
        <v>15152.8</v>
      </c>
      <c r="H3795" s="27">
        <v>10678.08</v>
      </c>
      <c r="I3795">
        <f>YEAR(Table1[[#This Row],[Date]])</f>
        <v>2024</v>
      </c>
      <c r="J3795" t="str">
        <f>"Q" &amp; ROUNDUP(MONTH(Table1[[#This Row],[Date]])/3, 0) &amp; "'" &amp; RIGHT(YEAR(Table1[[#This Row],[Date]]), 2)</f>
        <v>Q1'24</v>
      </c>
      <c r="K3795" t="str">
        <f>VLOOKUP(Table1[[#This Row],[Store ID]],Table3[[Store ID]:[City]],4,FALSE)</f>
        <v>Los Angeles</v>
      </c>
      <c r="L3795" t="str">
        <f>VLOOKUP(Table1[[#This Row],[Product Code]],Table4[[Product Code]:[Brand]],5,FALSE)</f>
        <v>Bose</v>
      </c>
      <c r="M3795" t="str">
        <f>VLOOKUP(Table1[[#This Row],[Product Code]],Table4[[Product Code]:[Product Category]],3,FALSE)</f>
        <v>Accessories</v>
      </c>
      <c r="N3795" t="str">
        <f>_xlfn.XLOOKUP(Table1[[#This Row],[Product Code]],Table4[Product Code],Table4[Subcategory])</f>
        <v>Keyboards</v>
      </c>
    </row>
    <row r="3796" spans="2:14" x14ac:dyDescent="0.3">
      <c r="B3796" s="26" t="s">
        <v>22</v>
      </c>
      <c r="C3796" s="26" t="str">
        <f>IF(_xlfn.XLOOKUP(TRIM(Table1[[#This Row],[Store ID]]), 'Stores Details'!B3798:B3817, 'Stores Details'!G3798:G3817, "") = "Inactive", "Yes", "No")</f>
        <v>No</v>
      </c>
      <c r="D3796" s="14" t="s">
        <v>58</v>
      </c>
      <c r="E3796" s="51">
        <v>45053</v>
      </c>
      <c r="F3796" s="14">
        <v>10</v>
      </c>
      <c r="G3796" s="17">
        <v>8780.7000000000007</v>
      </c>
      <c r="H3796" s="27">
        <v>6049.7000000000007</v>
      </c>
      <c r="I3796">
        <f>YEAR(Table1[[#This Row],[Date]])</f>
        <v>2023</v>
      </c>
      <c r="J3796" t="str">
        <f>"Q" &amp; ROUNDUP(MONTH(Table1[[#This Row],[Date]])/3, 0) &amp; "'" &amp; RIGHT(YEAR(Table1[[#This Row],[Date]]), 2)</f>
        <v>Q2'23</v>
      </c>
      <c r="K3796" t="str">
        <f>VLOOKUP(Table1[[#This Row],[Store ID]],Table3[[Store ID]:[City]],4,FALSE)</f>
        <v>Detroit</v>
      </c>
      <c r="L3796" t="str">
        <f>VLOOKUP(Table1[[#This Row],[Product Code]],Table4[[Product Code]:[Brand]],5,FALSE)</f>
        <v>Sony</v>
      </c>
      <c r="M3796" t="str">
        <f>VLOOKUP(Table1[[#This Row],[Product Code]],Table4[[Product Code]:[Product Category]],3,FALSE)</f>
        <v>Accessories</v>
      </c>
      <c r="N3796" t="str">
        <f>_xlfn.XLOOKUP(Table1[[#This Row],[Product Code]],Table4[Product Code],Table4[Subcategory])</f>
        <v>Chargers</v>
      </c>
    </row>
    <row r="3797" spans="2:14" x14ac:dyDescent="0.3">
      <c r="B3797" s="26" t="s">
        <v>14</v>
      </c>
      <c r="C3797" s="26" t="str">
        <f>IF(_xlfn.XLOOKUP(TRIM(Table1[[#This Row],[Store ID]]), 'Stores Details'!B3799:B3818, 'Stores Details'!G3799:G3818, "") = "Inactive", "Yes", "No")</f>
        <v>No</v>
      </c>
      <c r="D3797" s="14" t="s">
        <v>70</v>
      </c>
      <c r="E3797" s="51">
        <v>45366</v>
      </c>
      <c r="F3797" s="14">
        <v>26</v>
      </c>
      <c r="G3797" s="17">
        <v>14127.36</v>
      </c>
      <c r="H3797" s="27">
        <v>10051.08</v>
      </c>
      <c r="I3797">
        <f>YEAR(Table1[[#This Row],[Date]])</f>
        <v>2024</v>
      </c>
      <c r="J3797" t="str">
        <f>"Q" &amp; ROUNDUP(MONTH(Table1[[#This Row],[Date]])/3, 0) &amp; "'" &amp; RIGHT(YEAR(Table1[[#This Row],[Date]]), 2)</f>
        <v>Q1'24</v>
      </c>
      <c r="K3797" t="str">
        <f>VLOOKUP(Table1[[#This Row],[Store ID]],Table3[[Store ID]:[City]],4,FALSE)</f>
        <v>Los Angeles</v>
      </c>
      <c r="L3797" t="str">
        <f>VLOOKUP(Table1[[#This Row],[Product Code]],Table4[[Product Code]:[Brand]],5,FALSE)</f>
        <v>VoltEdge</v>
      </c>
      <c r="M3797" t="str">
        <f>VLOOKUP(Table1[[#This Row],[Product Code]],Table4[[Product Code]:[Product Category]],3,FALSE)</f>
        <v>Headphones</v>
      </c>
      <c r="N3797" t="str">
        <f>_xlfn.XLOOKUP(Table1[[#This Row],[Product Code]],Table4[Product Code],Table4[Subcategory])</f>
        <v>Wireless Headphones</v>
      </c>
    </row>
    <row r="3798" spans="2:14" x14ac:dyDescent="0.3">
      <c r="B3798" s="26" t="s">
        <v>16</v>
      </c>
      <c r="C3798" s="26" t="str">
        <f>IF(_xlfn.XLOOKUP(TRIM(Table1[[#This Row],[Store ID]]), 'Stores Details'!B3800:B3819, 'Stores Details'!G3800:G3819, "") = "Inactive", "Yes", "No")</f>
        <v>No</v>
      </c>
      <c r="D3798" s="14" t="s">
        <v>32</v>
      </c>
      <c r="E3798" s="51">
        <v>45547</v>
      </c>
      <c r="F3798" s="14">
        <v>15</v>
      </c>
      <c r="G3798" s="17">
        <v>2744.7</v>
      </c>
      <c r="H3798" s="27">
        <v>2085.1499999999996</v>
      </c>
      <c r="I3798">
        <f>YEAR(Table1[[#This Row],[Date]])</f>
        <v>2024</v>
      </c>
      <c r="J3798" t="str">
        <f>"Q" &amp; ROUNDUP(MONTH(Table1[[#This Row],[Date]])/3, 0) &amp; "'" &amp; RIGHT(YEAR(Table1[[#This Row],[Date]]), 2)</f>
        <v>Q3'24</v>
      </c>
      <c r="K3798" t="str">
        <f>VLOOKUP(Table1[[#This Row],[Store ID]],Table3[[Store ID]:[City]],4,FALSE)</f>
        <v>Chicago</v>
      </c>
      <c r="L3798" t="str">
        <f>VLOOKUP(Table1[[#This Row],[Product Code]],Table4[[Product Code]:[Brand]],5,FALSE)</f>
        <v>Sony</v>
      </c>
      <c r="M3798" t="str">
        <f>VLOOKUP(Table1[[#This Row],[Product Code]],Table4[[Product Code]:[Product Category]],3,FALSE)</f>
        <v>Accessories</v>
      </c>
      <c r="N3798" t="str">
        <f>_xlfn.XLOOKUP(Table1[[#This Row],[Product Code]],Table4[Product Code],Table4[Subcategory])</f>
        <v>Chargers</v>
      </c>
    </row>
    <row r="3799" spans="2:14" x14ac:dyDescent="0.3">
      <c r="B3799" s="26" t="s">
        <v>21</v>
      </c>
      <c r="C3799" s="26" t="str">
        <f>IF(_xlfn.XLOOKUP(TRIM(Table1[[#This Row],[Store ID]]), 'Stores Details'!B3801:B3820, 'Stores Details'!G3801:G3820, "") = "Inactive", "Yes", "No")</f>
        <v>No</v>
      </c>
      <c r="D3799" s="14" t="s">
        <v>57</v>
      </c>
      <c r="E3799" s="51">
        <v>45180</v>
      </c>
      <c r="F3799" s="14">
        <v>16</v>
      </c>
      <c r="G3799" s="17">
        <v>14135.84</v>
      </c>
      <c r="H3799" s="27">
        <v>9857.44</v>
      </c>
      <c r="I3799">
        <f>YEAR(Table1[[#This Row],[Date]])</f>
        <v>2023</v>
      </c>
      <c r="J3799" t="str">
        <f>"Q" &amp; ROUNDUP(MONTH(Table1[[#This Row],[Date]])/3, 0) &amp; "'" &amp; RIGHT(YEAR(Table1[[#This Row],[Date]]), 2)</f>
        <v>Q3'23</v>
      </c>
      <c r="K3799" t="str">
        <f>VLOOKUP(Table1[[#This Row],[Store ID]],Table3[[Store ID]:[City]],4,FALSE)</f>
        <v>Raleigh</v>
      </c>
      <c r="L3799" t="str">
        <f>VLOOKUP(Table1[[#This Row],[Product Code]],Table4[[Product Code]:[Brand]],5,FALSE)</f>
        <v>Bose</v>
      </c>
      <c r="M3799" t="str">
        <f>VLOOKUP(Table1[[#This Row],[Product Code]],Table4[[Product Code]:[Product Category]],3,FALSE)</f>
        <v>Headphones</v>
      </c>
      <c r="N3799" t="str">
        <f>_xlfn.XLOOKUP(Table1[[#This Row],[Product Code]],Table4[Product Code],Table4[Subcategory])</f>
        <v>Noise-Canceling Over-Ear</v>
      </c>
    </row>
    <row r="3800" spans="2:14" x14ac:dyDescent="0.3">
      <c r="B3800" s="26" t="s">
        <v>18</v>
      </c>
      <c r="C3800" s="26" t="str">
        <f>IF(_xlfn.XLOOKUP(TRIM(Table1[[#This Row],[Store ID]]), 'Stores Details'!B3802:B3821, 'Stores Details'!G3802:G3821, "") = "Inactive", "Yes", "No")</f>
        <v>No</v>
      </c>
      <c r="D3800" s="14" t="s">
        <v>52</v>
      </c>
      <c r="E3800" s="51">
        <v>45184</v>
      </c>
      <c r="F3800" s="14">
        <v>16</v>
      </c>
      <c r="G3800" s="17">
        <v>4313.92</v>
      </c>
      <c r="H3800" s="27">
        <v>2622.24</v>
      </c>
      <c r="I3800">
        <f>YEAR(Table1[[#This Row],[Date]])</f>
        <v>2023</v>
      </c>
      <c r="J3800" t="str">
        <f>"Q" &amp; ROUNDUP(MONTH(Table1[[#This Row],[Date]])/3, 0) &amp; "'" &amp; RIGHT(YEAR(Table1[[#This Row],[Date]]), 2)</f>
        <v>Q3'23</v>
      </c>
      <c r="K3800" t="str">
        <f>VLOOKUP(Table1[[#This Row],[Store ID]],Table3[[Store ID]:[City]],4,FALSE)</f>
        <v>Minneapolis</v>
      </c>
      <c r="L3800" t="str">
        <f>VLOOKUP(Table1[[#This Row],[Product Code]],Table4[[Product Code]:[Brand]],5,FALSE)</f>
        <v>ASUS</v>
      </c>
      <c r="M3800" t="str">
        <f>VLOOKUP(Table1[[#This Row],[Product Code]],Table4[[Product Code]:[Product Category]],3,FALSE)</f>
        <v>Accessories</v>
      </c>
      <c r="N3800" t="str">
        <f>_xlfn.XLOOKUP(Table1[[#This Row],[Product Code]],Table4[Product Code],Table4[Subcategory])</f>
        <v>Chargers</v>
      </c>
    </row>
    <row r="3801" spans="2:14" x14ac:dyDescent="0.3">
      <c r="B3801" s="26" t="s">
        <v>19</v>
      </c>
      <c r="C3801" s="26" t="str">
        <f>IF(_xlfn.XLOOKUP(TRIM(Table1[[#This Row],[Store ID]]), 'Stores Details'!B3803:B3822, 'Stores Details'!G3803:G3822, "") = "Inactive", "Yes", "No")</f>
        <v>No</v>
      </c>
      <c r="D3801" s="14" t="s">
        <v>35</v>
      </c>
      <c r="E3801" s="51">
        <v>45518</v>
      </c>
      <c r="F3801" s="14">
        <v>1</v>
      </c>
      <c r="G3801" s="17">
        <v>399.16</v>
      </c>
      <c r="H3801" s="27">
        <v>301.64</v>
      </c>
      <c r="I3801">
        <f>YEAR(Table1[[#This Row],[Date]])</f>
        <v>2024</v>
      </c>
      <c r="J3801" t="str">
        <f>"Q" &amp; ROUNDUP(MONTH(Table1[[#This Row],[Date]])/3, 0) &amp; "'" &amp; RIGHT(YEAR(Table1[[#This Row],[Date]]), 2)</f>
        <v>Q3'24</v>
      </c>
      <c r="K3801" t="str">
        <f>VLOOKUP(Table1[[#This Row],[Store ID]],Table3[[Store ID]:[City]],4,FALSE)</f>
        <v>Honolulu</v>
      </c>
      <c r="L3801" t="str">
        <f>VLOOKUP(Table1[[#This Row],[Product Code]],Table4[[Product Code]:[Brand]],5,FALSE)</f>
        <v>Dell</v>
      </c>
      <c r="M3801" t="str">
        <f>VLOOKUP(Table1[[#This Row],[Product Code]],Table4[[Product Code]:[Product Category]],3,FALSE)</f>
        <v>Smart Gadgets</v>
      </c>
      <c r="N3801" t="str">
        <f>_xlfn.XLOOKUP(Table1[[#This Row],[Product Code]],Table4[Product Code],Table4[Subcategory])</f>
        <v>Streaming Devices</v>
      </c>
    </row>
    <row r="3802" spans="2:14" x14ac:dyDescent="0.3">
      <c r="B3802" s="26" t="s">
        <v>14</v>
      </c>
      <c r="C3802" s="26" t="str">
        <f>IF(_xlfn.XLOOKUP(TRIM(Table1[[#This Row],[Store ID]]), 'Stores Details'!B3804:B3823, 'Stores Details'!G3804:G3823, "") = "Inactive", "Yes", "No")</f>
        <v>No</v>
      </c>
      <c r="D3802" s="14" t="s">
        <v>74</v>
      </c>
      <c r="E3802" s="51">
        <v>45147</v>
      </c>
      <c r="F3802" s="14">
        <v>3</v>
      </c>
      <c r="G3802" s="17">
        <v>3393.33</v>
      </c>
      <c r="H3802" s="27">
        <v>2816.8500000000004</v>
      </c>
      <c r="I3802">
        <f>YEAR(Table1[[#This Row],[Date]])</f>
        <v>2023</v>
      </c>
      <c r="J3802" t="str">
        <f>"Q" &amp; ROUNDUP(MONTH(Table1[[#This Row],[Date]])/3, 0) &amp; "'" &amp; RIGHT(YEAR(Table1[[#This Row],[Date]]), 2)</f>
        <v>Q3'23</v>
      </c>
      <c r="K3802" t="str">
        <f>VLOOKUP(Table1[[#This Row],[Store ID]],Table3[[Store ID]:[City]],4,FALSE)</f>
        <v>Los Angeles</v>
      </c>
      <c r="L3802" t="str">
        <f>VLOOKUP(Table1[[#This Row],[Product Code]],Table4[[Product Code]:[Brand]],5,FALSE)</f>
        <v>VoltEdge</v>
      </c>
      <c r="M3802" t="str">
        <f>VLOOKUP(Table1[[#This Row],[Product Code]],Table4[[Product Code]:[Product Category]],3,FALSE)</f>
        <v>Gaming Consoles</v>
      </c>
      <c r="N3802" t="str">
        <f>_xlfn.XLOOKUP(Table1[[#This Row],[Product Code]],Table4[Product Code],Table4[Subcategory])</f>
        <v>Gaming Headsets</v>
      </c>
    </row>
    <row r="3803" spans="2:14" x14ac:dyDescent="0.3">
      <c r="B3803" s="26" t="s">
        <v>30</v>
      </c>
      <c r="C3803" s="26" t="str">
        <f>IF(_xlfn.XLOOKUP(TRIM(Table1[[#This Row],[Store ID]]), 'Stores Details'!B3805:B3824, 'Stores Details'!G3805:G3824, "") = "Inactive", "Yes", "No")</f>
        <v>No</v>
      </c>
      <c r="D3803" s="14" t="s">
        <v>78</v>
      </c>
      <c r="E3803" s="51">
        <v>45214</v>
      </c>
      <c r="F3803" s="14">
        <v>37</v>
      </c>
      <c r="G3803" s="17">
        <v>4963.55</v>
      </c>
      <c r="H3803" s="27">
        <v>4100.34</v>
      </c>
      <c r="I3803">
        <f>YEAR(Table1[[#This Row],[Date]])</f>
        <v>2023</v>
      </c>
      <c r="J3803" t="str">
        <f>"Q" &amp; ROUNDUP(MONTH(Table1[[#This Row],[Date]])/3, 0) &amp; "'" &amp; RIGHT(YEAR(Table1[[#This Row],[Date]]), 2)</f>
        <v>Q4'23</v>
      </c>
      <c r="K3803" t="str">
        <f>VLOOKUP(Table1[[#This Row],[Store ID]],Table3[[Store ID]:[City]],4,FALSE)</f>
        <v>Nashville</v>
      </c>
      <c r="L3803" t="str">
        <f>VLOOKUP(Table1[[#This Row],[Product Code]],Table4[[Product Code]:[Brand]],5,FALSE)</f>
        <v>VoltEdge</v>
      </c>
      <c r="M3803" t="str">
        <f>VLOOKUP(Table1[[#This Row],[Product Code]],Table4[[Product Code]:[Product Category]],3,FALSE)</f>
        <v>Accessories</v>
      </c>
      <c r="N3803" t="str">
        <f>_xlfn.XLOOKUP(Table1[[#This Row],[Product Code]],Table4[Product Code],Table4[Subcategory])</f>
        <v>Laptop Sleeves</v>
      </c>
    </row>
    <row r="3804" spans="2:14" x14ac:dyDescent="0.3">
      <c r="B3804" s="26" t="s">
        <v>14</v>
      </c>
      <c r="C3804" s="26" t="str">
        <f>IF(_xlfn.XLOOKUP(TRIM(Table1[[#This Row],[Store ID]]), 'Stores Details'!B3806:B3825, 'Stores Details'!G3806:G3825, "") = "Inactive", "Yes", "No")</f>
        <v>No</v>
      </c>
      <c r="D3804" s="14" t="s">
        <v>31</v>
      </c>
      <c r="E3804" s="51">
        <v>45519</v>
      </c>
      <c r="F3804" s="14">
        <v>4</v>
      </c>
      <c r="G3804" s="17">
        <v>2428.92</v>
      </c>
      <c r="H3804" s="27">
        <v>1489.36</v>
      </c>
      <c r="I3804">
        <f>YEAR(Table1[[#This Row],[Date]])</f>
        <v>2024</v>
      </c>
      <c r="J3804" t="str">
        <f>"Q" &amp; ROUNDUP(MONTH(Table1[[#This Row],[Date]])/3, 0) &amp; "'" &amp; RIGHT(YEAR(Table1[[#This Row],[Date]]), 2)</f>
        <v>Q3'24</v>
      </c>
      <c r="K3804" t="str">
        <f>VLOOKUP(Table1[[#This Row],[Store ID]],Table3[[Store ID]:[City]],4,FALSE)</f>
        <v>Los Angeles</v>
      </c>
      <c r="L3804" t="str">
        <f>VLOOKUP(Table1[[#This Row],[Product Code]],Table4[[Product Code]:[Brand]],5,FALSE)</f>
        <v>VoltEdge</v>
      </c>
      <c r="M3804" t="str">
        <f>VLOOKUP(Table1[[#This Row],[Product Code]],Table4[[Product Code]:[Product Category]],3,FALSE)</f>
        <v>Laptops</v>
      </c>
      <c r="N3804" t="str">
        <f>_xlfn.XLOOKUP(Table1[[#This Row],[Product Code]],Table4[Product Code],Table4[Subcategory])</f>
        <v>Ultrabooks</v>
      </c>
    </row>
    <row r="3805" spans="2:14" x14ac:dyDescent="0.3">
      <c r="B3805" s="26" t="s">
        <v>26</v>
      </c>
      <c r="C3805" s="26" t="str">
        <f>IF(_xlfn.XLOOKUP(TRIM(Table1[[#This Row],[Store ID]]), 'Stores Details'!B3807:B3826, 'Stores Details'!G3807:G3826, "") = "Inactive", "Yes", "No")</f>
        <v>No</v>
      </c>
      <c r="D3805" s="14" t="s">
        <v>67</v>
      </c>
      <c r="E3805" s="51">
        <v>45517</v>
      </c>
      <c r="F3805" s="14">
        <v>17</v>
      </c>
      <c r="G3805" s="17">
        <v>17909.16</v>
      </c>
      <c r="H3805" s="27">
        <v>10646.42</v>
      </c>
      <c r="I3805">
        <f>YEAR(Table1[[#This Row],[Date]])</f>
        <v>2024</v>
      </c>
      <c r="J3805" t="str">
        <f>"Q" &amp; ROUNDUP(MONTH(Table1[[#This Row],[Date]])/3, 0) &amp; "'" &amp; RIGHT(YEAR(Table1[[#This Row],[Date]]), 2)</f>
        <v>Q3'24</v>
      </c>
      <c r="K3805" t="str">
        <f>VLOOKUP(Table1[[#This Row],[Store ID]],Table3[[Store ID]:[City]],4,FALSE)</f>
        <v>Philadelphia</v>
      </c>
      <c r="L3805" t="str">
        <f>VLOOKUP(Table1[[#This Row],[Product Code]],Table4[[Product Code]:[Brand]],5,FALSE)</f>
        <v>VoltEdge</v>
      </c>
      <c r="M3805" t="str">
        <f>VLOOKUP(Table1[[#This Row],[Product Code]],Table4[[Product Code]:[Product Category]],3,FALSE)</f>
        <v>Accessories</v>
      </c>
      <c r="N3805" t="str">
        <f>_xlfn.XLOOKUP(Table1[[#This Row],[Product Code]],Table4[Product Code],Table4[Subcategory])</f>
        <v>Keyboards</v>
      </c>
    </row>
    <row r="3806" spans="2:14" x14ac:dyDescent="0.3">
      <c r="B3806" s="26" t="s">
        <v>25</v>
      </c>
      <c r="C3806" s="26" t="str">
        <f>IF(_xlfn.XLOOKUP(TRIM(Table1[[#This Row],[Store ID]]), 'Stores Details'!B3808:B3827, 'Stores Details'!G3808:G3827, "") = "Inactive", "Yes", "No")</f>
        <v>No</v>
      </c>
      <c r="D3806" s="14" t="s">
        <v>36</v>
      </c>
      <c r="E3806" s="51">
        <v>45457</v>
      </c>
      <c r="F3806" s="14">
        <v>15</v>
      </c>
      <c r="G3806" s="17">
        <v>10949.7</v>
      </c>
      <c r="H3806" s="27">
        <v>8834.85</v>
      </c>
      <c r="I3806">
        <f>YEAR(Table1[[#This Row],[Date]])</f>
        <v>2024</v>
      </c>
      <c r="J3806" t="str">
        <f>"Q" &amp; ROUNDUP(MONTH(Table1[[#This Row],[Date]])/3, 0) &amp; "'" &amp; RIGHT(YEAR(Table1[[#This Row],[Date]]), 2)</f>
        <v>Q2'24</v>
      </c>
      <c r="K3806" t="str">
        <f>VLOOKUP(Table1[[#This Row],[Store ID]],Table3[[Store ID]:[City]],4,FALSE)</f>
        <v>Dallas</v>
      </c>
      <c r="L3806" t="str">
        <f>VLOOKUP(Table1[[#This Row],[Product Code]],Table4[[Product Code]:[Brand]],5,FALSE)</f>
        <v>VoltEdge</v>
      </c>
      <c r="M3806" t="str">
        <f>VLOOKUP(Table1[[#This Row],[Product Code]],Table4[[Product Code]:[Product Category]],3,FALSE)</f>
        <v>Gaming Consoles</v>
      </c>
      <c r="N3806" t="str">
        <f>_xlfn.XLOOKUP(Table1[[#This Row],[Product Code]],Table4[Product Code],Table4[Subcategory])</f>
        <v>VR Headsets</v>
      </c>
    </row>
    <row r="3807" spans="2:14" x14ac:dyDescent="0.3">
      <c r="B3807" s="26" t="s">
        <v>16</v>
      </c>
      <c r="C3807" s="26" t="str">
        <f>IF(_xlfn.XLOOKUP(TRIM(Table1[[#This Row],[Store ID]]), 'Stores Details'!B3809:B3828, 'Stores Details'!G3809:G3828, "") = "Inactive", "Yes", "No")</f>
        <v>No</v>
      </c>
      <c r="D3807" s="14" t="s">
        <v>34</v>
      </c>
      <c r="E3807" s="51">
        <v>45486</v>
      </c>
      <c r="F3807" s="14">
        <v>18</v>
      </c>
      <c r="G3807" s="17">
        <v>5816.7</v>
      </c>
      <c r="H3807" s="27">
        <v>3597.4800000000005</v>
      </c>
      <c r="I3807">
        <f>YEAR(Table1[[#This Row],[Date]])</f>
        <v>2024</v>
      </c>
      <c r="J3807" t="str">
        <f>"Q" &amp; ROUNDUP(MONTH(Table1[[#This Row],[Date]])/3, 0) &amp; "'" &amp; RIGHT(YEAR(Table1[[#This Row],[Date]]), 2)</f>
        <v>Q3'24</v>
      </c>
      <c r="K3807" t="str">
        <f>VLOOKUP(Table1[[#This Row],[Store ID]],Table3[[Store ID]:[City]],4,FALSE)</f>
        <v>Chicago</v>
      </c>
      <c r="L3807" t="str">
        <f>VLOOKUP(Table1[[#This Row],[Product Code]],Table4[[Product Code]:[Brand]],5,FALSE)</f>
        <v>Samsung</v>
      </c>
      <c r="M3807" t="str">
        <f>VLOOKUP(Table1[[#This Row],[Product Code]],Table4[[Product Code]:[Product Category]],3,FALSE)</f>
        <v>Gaming Consoles</v>
      </c>
      <c r="N3807" t="str">
        <f>_xlfn.XLOOKUP(Table1[[#This Row],[Product Code]],Table4[Product Code],Table4[Subcategory])</f>
        <v>Game Consoles</v>
      </c>
    </row>
    <row r="3808" spans="2:14" x14ac:dyDescent="0.3">
      <c r="B3808" s="26" t="s">
        <v>14</v>
      </c>
      <c r="C3808" s="26" t="str">
        <f>IF(_xlfn.XLOOKUP(TRIM(Table1[[#This Row],[Store ID]]), 'Stores Details'!B3810:B3829, 'Stores Details'!G3810:G3829, "") = "Inactive", "Yes", "No")</f>
        <v>No</v>
      </c>
      <c r="D3808" s="14" t="s">
        <v>42</v>
      </c>
      <c r="E3808" s="51">
        <v>45568</v>
      </c>
      <c r="F3808" s="14">
        <v>24</v>
      </c>
      <c r="G3808" s="17">
        <v>30614.639999999999</v>
      </c>
      <c r="H3808" s="27">
        <v>19089.36</v>
      </c>
      <c r="I3808">
        <f>YEAR(Table1[[#This Row],[Date]])</f>
        <v>2024</v>
      </c>
      <c r="J3808" t="str">
        <f>"Q" &amp; ROUNDUP(MONTH(Table1[[#This Row],[Date]])/3, 0) &amp; "'" &amp; RIGHT(YEAR(Table1[[#This Row],[Date]]), 2)</f>
        <v>Q4'24</v>
      </c>
      <c r="K3808" t="str">
        <f>VLOOKUP(Table1[[#This Row],[Store ID]],Table3[[Store ID]:[City]],4,FALSE)</f>
        <v>Los Angeles</v>
      </c>
      <c r="L3808" t="str">
        <f>VLOOKUP(Table1[[#This Row],[Product Code]],Table4[[Product Code]:[Brand]],5,FALSE)</f>
        <v>Dell</v>
      </c>
      <c r="M3808" t="str">
        <f>VLOOKUP(Table1[[#This Row],[Product Code]],Table4[[Product Code]:[Product Category]],3,FALSE)</f>
        <v>Headphones</v>
      </c>
      <c r="N3808" t="str">
        <f>_xlfn.XLOOKUP(Table1[[#This Row],[Product Code]],Table4[Product Code],Table4[Subcategory])</f>
        <v>Wired Headphones</v>
      </c>
    </row>
    <row r="3809" spans="2:14" x14ac:dyDescent="0.3">
      <c r="B3809" s="26" t="s">
        <v>25</v>
      </c>
      <c r="C3809" s="26" t="str">
        <f>IF(_xlfn.XLOOKUP(TRIM(Table1[[#This Row],[Store ID]]), 'Stores Details'!B3811:B3830, 'Stores Details'!G3811:G3830, "") = "Inactive", "Yes", "No")</f>
        <v>No</v>
      </c>
      <c r="D3809" s="14" t="s">
        <v>56</v>
      </c>
      <c r="E3809" s="51">
        <v>45058</v>
      </c>
      <c r="F3809" s="14">
        <v>19</v>
      </c>
      <c r="G3809" s="17">
        <v>7269.0199999999995</v>
      </c>
      <c r="H3809" s="27">
        <v>5744.2699999999995</v>
      </c>
      <c r="I3809">
        <f>YEAR(Table1[[#This Row],[Date]])</f>
        <v>2023</v>
      </c>
      <c r="J3809" t="str">
        <f>"Q" &amp; ROUNDUP(MONTH(Table1[[#This Row],[Date]])/3, 0) &amp; "'" &amp; RIGHT(YEAR(Table1[[#This Row],[Date]]), 2)</f>
        <v>Q2'23</v>
      </c>
      <c r="K3809" t="str">
        <f>VLOOKUP(Table1[[#This Row],[Store ID]],Table3[[Store ID]:[City]],4,FALSE)</f>
        <v>Dallas</v>
      </c>
      <c r="L3809" t="str">
        <f>VLOOKUP(Table1[[#This Row],[Product Code]],Table4[[Product Code]:[Brand]],5,FALSE)</f>
        <v>Samsung</v>
      </c>
      <c r="M3809" t="str">
        <f>VLOOKUP(Table1[[#This Row],[Product Code]],Table4[[Product Code]:[Product Category]],3,FALSE)</f>
        <v>Gaming Consoles</v>
      </c>
      <c r="N3809" t="str">
        <f>_xlfn.XLOOKUP(Table1[[#This Row],[Product Code]],Table4[Product Code],Table4[Subcategory])</f>
        <v>VR Headsets</v>
      </c>
    </row>
    <row r="3810" spans="2:14" x14ac:dyDescent="0.3">
      <c r="B3810" s="26" t="s">
        <v>14</v>
      </c>
      <c r="C3810" s="26" t="str">
        <f>IF(_xlfn.XLOOKUP(TRIM(Table1[[#This Row],[Store ID]]), 'Stores Details'!B3812:B3831, 'Stores Details'!G3812:G3831, "") = "Inactive", "Yes", "No")</f>
        <v>No</v>
      </c>
      <c r="D3810" s="14" t="s">
        <v>77</v>
      </c>
      <c r="E3810" s="51">
        <v>45017</v>
      </c>
      <c r="F3810" s="14">
        <v>13</v>
      </c>
      <c r="G3810" s="17">
        <v>12545.779999999999</v>
      </c>
      <c r="H3810" s="27">
        <v>9818.9</v>
      </c>
      <c r="I3810">
        <f>YEAR(Table1[[#This Row],[Date]])</f>
        <v>2023</v>
      </c>
      <c r="J3810" t="str">
        <f>"Q" &amp; ROUNDUP(MONTH(Table1[[#This Row],[Date]])/3, 0) &amp; "'" &amp; RIGHT(YEAR(Table1[[#This Row],[Date]]), 2)</f>
        <v>Q2'23</v>
      </c>
      <c r="K3810" t="str">
        <f>VLOOKUP(Table1[[#This Row],[Store ID]],Table3[[Store ID]:[City]],4,FALSE)</f>
        <v>Los Angeles</v>
      </c>
      <c r="L3810" t="str">
        <f>VLOOKUP(Table1[[#This Row],[Product Code]],Table4[[Product Code]:[Brand]],5,FALSE)</f>
        <v>VoltEdge</v>
      </c>
      <c r="M3810" t="str">
        <f>VLOOKUP(Table1[[#This Row],[Product Code]],Table4[[Product Code]:[Product Category]],3,FALSE)</f>
        <v>Headphones</v>
      </c>
      <c r="N3810" t="str">
        <f>_xlfn.XLOOKUP(Table1[[#This Row],[Product Code]],Table4[Product Code],Table4[Subcategory])</f>
        <v>Wireless Earbuds</v>
      </c>
    </row>
    <row r="3811" spans="2:14" x14ac:dyDescent="0.3">
      <c r="B3811" s="26" t="s">
        <v>24</v>
      </c>
      <c r="C3811" s="26" t="str">
        <f>IF(_xlfn.XLOOKUP(TRIM(Table1[[#This Row],[Store ID]]), 'Stores Details'!B3813:B3832, 'Stores Details'!G3813:G3832, "") = "Inactive", "Yes", "No")</f>
        <v>No</v>
      </c>
      <c r="D3811" s="14" t="s">
        <v>52</v>
      </c>
      <c r="E3811" s="51">
        <v>45015</v>
      </c>
      <c r="F3811" s="14">
        <v>12</v>
      </c>
      <c r="G3811" s="17">
        <v>3235.44</v>
      </c>
      <c r="H3811" s="27">
        <v>1966.6799999999998</v>
      </c>
      <c r="I3811">
        <f>YEAR(Table1[[#This Row],[Date]])</f>
        <v>2023</v>
      </c>
      <c r="J3811" t="str">
        <f>"Q" &amp; ROUNDUP(MONTH(Table1[[#This Row],[Date]])/3, 0) &amp; "'" &amp; RIGHT(YEAR(Table1[[#This Row],[Date]]), 2)</f>
        <v>Q1'23</v>
      </c>
      <c r="K3811" t="str">
        <f>VLOOKUP(Table1[[#This Row],[Store ID]],Table3[[Store ID]:[City]],4,FALSE)</f>
        <v>Atlanta</v>
      </c>
      <c r="L3811" t="str">
        <f>VLOOKUP(Table1[[#This Row],[Product Code]],Table4[[Product Code]:[Brand]],5,FALSE)</f>
        <v>ASUS</v>
      </c>
      <c r="M3811" t="str">
        <f>VLOOKUP(Table1[[#This Row],[Product Code]],Table4[[Product Code]:[Product Category]],3,FALSE)</f>
        <v>Accessories</v>
      </c>
      <c r="N3811" t="str">
        <f>_xlfn.XLOOKUP(Table1[[#This Row],[Product Code]],Table4[Product Code],Table4[Subcategory])</f>
        <v>Chargers</v>
      </c>
    </row>
    <row r="3812" spans="2:14" x14ac:dyDescent="0.3">
      <c r="B3812" s="26" t="s">
        <v>29</v>
      </c>
      <c r="C3812" s="26" t="str">
        <f>IF(_xlfn.XLOOKUP(TRIM(Table1[[#This Row],[Store ID]]), 'Stores Details'!B3814:B3833, 'Stores Details'!G3814:G3833, "") = "Inactive", "Yes", "No")</f>
        <v>No</v>
      </c>
      <c r="D3812" s="14" t="s">
        <v>48</v>
      </c>
      <c r="E3812" s="51">
        <v>45304</v>
      </c>
      <c r="F3812" s="14">
        <v>16</v>
      </c>
      <c r="G3812" s="17">
        <v>12906.56</v>
      </c>
      <c r="H3812" s="27">
        <v>7696.64</v>
      </c>
      <c r="I3812">
        <f>YEAR(Table1[[#This Row],[Date]])</f>
        <v>2024</v>
      </c>
      <c r="J3812" t="str">
        <f>"Q" &amp; ROUNDUP(MONTH(Table1[[#This Row],[Date]])/3, 0) &amp; "'" &amp; RIGHT(YEAR(Table1[[#This Row],[Date]]), 2)</f>
        <v>Q1'24</v>
      </c>
      <c r="K3812" t="str">
        <f>VLOOKUP(Table1[[#This Row],[Store ID]],Table3[[Store ID]:[City]],4,FALSE)</f>
        <v>Kansas City</v>
      </c>
      <c r="L3812" t="str">
        <f>VLOOKUP(Table1[[#This Row],[Product Code]],Table4[[Product Code]:[Brand]],5,FALSE)</f>
        <v>VoltEdge</v>
      </c>
      <c r="M3812" t="str">
        <f>VLOOKUP(Table1[[#This Row],[Product Code]],Table4[[Product Code]:[Product Category]],3,FALSE)</f>
        <v>Gaming Consoles</v>
      </c>
      <c r="N3812" t="str">
        <f>_xlfn.XLOOKUP(Table1[[#This Row],[Product Code]],Table4[Product Code],Table4[Subcategory])</f>
        <v>Game Consoles</v>
      </c>
    </row>
    <row r="3813" spans="2:14" x14ac:dyDescent="0.3">
      <c r="B3813" s="26" t="s">
        <v>14</v>
      </c>
      <c r="C3813" s="26" t="str">
        <f>IF(_xlfn.XLOOKUP(TRIM(Table1[[#This Row],[Store ID]]), 'Stores Details'!B3815:B3834, 'Stores Details'!G3815:G3834, "") = "Inactive", "Yes", "No")</f>
        <v>No</v>
      </c>
      <c r="D3813" s="14" t="s">
        <v>77</v>
      </c>
      <c r="E3813" s="51">
        <v>44932</v>
      </c>
      <c r="F3813" s="14">
        <v>27</v>
      </c>
      <c r="G3813" s="17">
        <v>26056.62</v>
      </c>
      <c r="H3813" s="27">
        <v>20393.099999999999</v>
      </c>
      <c r="I3813">
        <f>YEAR(Table1[[#This Row],[Date]])</f>
        <v>2023</v>
      </c>
      <c r="J3813" t="str">
        <f>"Q" &amp; ROUNDUP(MONTH(Table1[[#This Row],[Date]])/3, 0) &amp; "'" &amp; RIGHT(YEAR(Table1[[#This Row],[Date]]), 2)</f>
        <v>Q1'23</v>
      </c>
      <c r="K3813" t="str">
        <f>VLOOKUP(Table1[[#This Row],[Store ID]],Table3[[Store ID]:[City]],4,FALSE)</f>
        <v>Los Angeles</v>
      </c>
      <c r="L3813" t="str">
        <f>VLOOKUP(Table1[[#This Row],[Product Code]],Table4[[Product Code]:[Brand]],5,FALSE)</f>
        <v>VoltEdge</v>
      </c>
      <c r="M3813" t="str">
        <f>VLOOKUP(Table1[[#This Row],[Product Code]],Table4[[Product Code]:[Product Category]],3,FALSE)</f>
        <v>Headphones</v>
      </c>
      <c r="N3813" t="str">
        <f>_xlfn.XLOOKUP(Table1[[#This Row],[Product Code]],Table4[Product Code],Table4[Subcategory])</f>
        <v>Wireless Earbuds</v>
      </c>
    </row>
    <row r="3814" spans="2:14" x14ac:dyDescent="0.3">
      <c r="B3814" s="26" t="s">
        <v>18</v>
      </c>
      <c r="C3814" s="26" t="str">
        <f>IF(_xlfn.XLOOKUP(TRIM(Table1[[#This Row],[Store ID]]), 'Stores Details'!B3816:B3835, 'Stores Details'!G3816:G3835, "") = "Inactive", "Yes", "No")</f>
        <v>No</v>
      </c>
      <c r="D3814" s="14" t="s">
        <v>71</v>
      </c>
      <c r="E3814" s="51">
        <v>45083</v>
      </c>
      <c r="F3814" s="14">
        <v>17</v>
      </c>
      <c r="G3814" s="17">
        <v>4407.59</v>
      </c>
      <c r="H3814" s="27">
        <v>2880.99</v>
      </c>
      <c r="I3814">
        <f>YEAR(Table1[[#This Row],[Date]])</f>
        <v>2023</v>
      </c>
      <c r="J3814" t="str">
        <f>"Q" &amp; ROUNDUP(MONTH(Table1[[#This Row],[Date]])/3, 0) &amp; "'" &amp; RIGHT(YEAR(Table1[[#This Row],[Date]]), 2)</f>
        <v>Q2'23</v>
      </c>
      <c r="K3814" t="str">
        <f>VLOOKUP(Table1[[#This Row],[Store ID]],Table3[[Store ID]:[City]],4,FALSE)</f>
        <v>Minneapolis</v>
      </c>
      <c r="L3814" t="str">
        <f>VLOOKUP(Table1[[#This Row],[Product Code]],Table4[[Product Code]:[Brand]],5,FALSE)</f>
        <v>HP</v>
      </c>
      <c r="M3814" t="str">
        <f>VLOOKUP(Table1[[#This Row],[Product Code]],Table4[[Product Code]:[Product Category]],3,FALSE)</f>
        <v>Smart Gadgets</v>
      </c>
      <c r="N3814" t="str">
        <f>_xlfn.XLOOKUP(Table1[[#This Row],[Product Code]],Table4[Product Code],Table4[Subcategory])</f>
        <v>Smart Speakers</v>
      </c>
    </row>
    <row r="3815" spans="2:14" x14ac:dyDescent="0.3">
      <c r="B3815" s="26" t="s">
        <v>19</v>
      </c>
      <c r="C3815" s="26" t="str">
        <f>IF(_xlfn.XLOOKUP(TRIM(Table1[[#This Row],[Store ID]]), 'Stores Details'!B3817:B3836, 'Stores Details'!G3817:G3836, "") = "Inactive", "Yes", "No")</f>
        <v>No</v>
      </c>
      <c r="D3815" s="14" t="s">
        <v>74</v>
      </c>
      <c r="E3815" s="51">
        <v>45109</v>
      </c>
      <c r="F3815" s="14">
        <v>8</v>
      </c>
      <c r="G3815" s="17">
        <v>9048.8799999999992</v>
      </c>
      <c r="H3815" s="27">
        <v>7511.6</v>
      </c>
      <c r="I3815">
        <f>YEAR(Table1[[#This Row],[Date]])</f>
        <v>2023</v>
      </c>
      <c r="J3815" t="str">
        <f>"Q" &amp; ROUNDUP(MONTH(Table1[[#This Row],[Date]])/3, 0) &amp; "'" &amp; RIGHT(YEAR(Table1[[#This Row],[Date]]), 2)</f>
        <v>Q3'23</v>
      </c>
      <c r="K3815" t="str">
        <f>VLOOKUP(Table1[[#This Row],[Store ID]],Table3[[Store ID]:[City]],4,FALSE)</f>
        <v>Honolulu</v>
      </c>
      <c r="L3815" t="str">
        <f>VLOOKUP(Table1[[#This Row],[Product Code]],Table4[[Product Code]:[Brand]],5,FALSE)</f>
        <v>VoltEdge</v>
      </c>
      <c r="M3815" t="str">
        <f>VLOOKUP(Table1[[#This Row],[Product Code]],Table4[[Product Code]:[Product Category]],3,FALSE)</f>
        <v>Gaming Consoles</v>
      </c>
      <c r="N3815" t="str">
        <f>_xlfn.XLOOKUP(Table1[[#This Row],[Product Code]],Table4[Product Code],Table4[Subcategory])</f>
        <v>Gaming Headsets</v>
      </c>
    </row>
    <row r="3816" spans="2:14" x14ac:dyDescent="0.3">
      <c r="B3816" s="26" t="s">
        <v>14</v>
      </c>
      <c r="C3816" s="26" t="str">
        <f>IF(_xlfn.XLOOKUP(TRIM(Table1[[#This Row],[Store ID]]), 'Stores Details'!B3818:B3837, 'Stores Details'!G3818:G3837, "") = "Inactive", "Yes", "No")</f>
        <v>No</v>
      </c>
      <c r="D3816" s="14" t="s">
        <v>36</v>
      </c>
      <c r="E3816" s="51">
        <v>45341</v>
      </c>
      <c r="F3816" s="14">
        <v>29</v>
      </c>
      <c r="G3816" s="17">
        <v>21169.420000000002</v>
      </c>
      <c r="H3816" s="27">
        <v>17080.71</v>
      </c>
      <c r="I3816">
        <f>YEAR(Table1[[#This Row],[Date]])</f>
        <v>2024</v>
      </c>
      <c r="J3816" t="str">
        <f>"Q" &amp; ROUNDUP(MONTH(Table1[[#This Row],[Date]])/3, 0) &amp; "'" &amp; RIGHT(YEAR(Table1[[#This Row],[Date]]), 2)</f>
        <v>Q1'24</v>
      </c>
      <c r="K3816" t="str">
        <f>VLOOKUP(Table1[[#This Row],[Store ID]],Table3[[Store ID]:[City]],4,FALSE)</f>
        <v>Los Angeles</v>
      </c>
      <c r="L3816" t="str">
        <f>VLOOKUP(Table1[[#This Row],[Product Code]],Table4[[Product Code]:[Brand]],5,FALSE)</f>
        <v>VoltEdge</v>
      </c>
      <c r="M3816" t="str">
        <f>VLOOKUP(Table1[[#This Row],[Product Code]],Table4[[Product Code]:[Product Category]],3,FALSE)</f>
        <v>Gaming Consoles</v>
      </c>
      <c r="N3816" t="str">
        <f>_xlfn.XLOOKUP(Table1[[#This Row],[Product Code]],Table4[Product Code],Table4[Subcategory])</f>
        <v>VR Headsets</v>
      </c>
    </row>
    <row r="3817" spans="2:14" x14ac:dyDescent="0.3">
      <c r="B3817" s="26" t="s">
        <v>25</v>
      </c>
      <c r="C3817" s="26" t="str">
        <f>IF(_xlfn.XLOOKUP(TRIM(Table1[[#This Row],[Store ID]]), 'Stores Details'!B3819:B3838, 'Stores Details'!G3819:G3838, "") = "Inactive", "Yes", "No")</f>
        <v>No</v>
      </c>
      <c r="D3817" s="14" t="s">
        <v>48</v>
      </c>
      <c r="E3817" s="51">
        <v>45613</v>
      </c>
      <c r="F3817" s="14">
        <v>27</v>
      </c>
      <c r="G3817" s="17">
        <v>21779.82</v>
      </c>
      <c r="H3817" s="27">
        <v>12988.08</v>
      </c>
      <c r="I3817">
        <f>YEAR(Table1[[#This Row],[Date]])</f>
        <v>2024</v>
      </c>
      <c r="J3817" t="str">
        <f>"Q" &amp; ROUNDUP(MONTH(Table1[[#This Row],[Date]])/3, 0) &amp; "'" &amp; RIGHT(YEAR(Table1[[#This Row],[Date]]), 2)</f>
        <v>Q4'24</v>
      </c>
      <c r="K3817" t="str">
        <f>VLOOKUP(Table1[[#This Row],[Store ID]],Table3[[Store ID]:[City]],4,FALSE)</f>
        <v>Dallas</v>
      </c>
      <c r="L3817" t="str">
        <f>VLOOKUP(Table1[[#This Row],[Product Code]],Table4[[Product Code]:[Brand]],5,FALSE)</f>
        <v>VoltEdge</v>
      </c>
      <c r="M3817" t="str">
        <f>VLOOKUP(Table1[[#This Row],[Product Code]],Table4[[Product Code]:[Product Category]],3,FALSE)</f>
        <v>Gaming Consoles</v>
      </c>
      <c r="N3817" t="str">
        <f>_xlfn.XLOOKUP(Table1[[#This Row],[Product Code]],Table4[Product Code],Table4[Subcategory])</f>
        <v>Game Consoles</v>
      </c>
    </row>
    <row r="3818" spans="2:14" x14ac:dyDescent="0.3">
      <c r="B3818" s="26" t="s">
        <v>14</v>
      </c>
      <c r="C3818" s="26" t="str">
        <f>IF(_xlfn.XLOOKUP(TRIM(Table1[[#This Row],[Store ID]]), 'Stores Details'!B3820:B3839, 'Stores Details'!G3820:G3839, "") = "Inactive", "Yes", "No")</f>
        <v>No</v>
      </c>
      <c r="D3818" s="14" t="s">
        <v>42</v>
      </c>
      <c r="E3818" s="51">
        <v>45371</v>
      </c>
      <c r="F3818" s="14">
        <v>24</v>
      </c>
      <c r="G3818" s="17">
        <v>30614.639999999999</v>
      </c>
      <c r="H3818" s="27">
        <v>19089.36</v>
      </c>
      <c r="I3818">
        <f>YEAR(Table1[[#This Row],[Date]])</f>
        <v>2024</v>
      </c>
      <c r="J3818" t="str">
        <f>"Q" &amp; ROUNDUP(MONTH(Table1[[#This Row],[Date]])/3, 0) &amp; "'" &amp; RIGHT(YEAR(Table1[[#This Row],[Date]]), 2)</f>
        <v>Q1'24</v>
      </c>
      <c r="K3818" t="str">
        <f>VLOOKUP(Table1[[#This Row],[Store ID]],Table3[[Store ID]:[City]],4,FALSE)</f>
        <v>Los Angeles</v>
      </c>
      <c r="L3818" t="str">
        <f>VLOOKUP(Table1[[#This Row],[Product Code]],Table4[[Product Code]:[Brand]],5,FALSE)</f>
        <v>Dell</v>
      </c>
      <c r="M3818" t="str">
        <f>VLOOKUP(Table1[[#This Row],[Product Code]],Table4[[Product Code]:[Product Category]],3,FALSE)</f>
        <v>Headphones</v>
      </c>
      <c r="N3818" t="str">
        <f>_xlfn.XLOOKUP(Table1[[#This Row],[Product Code]],Table4[Product Code],Table4[Subcategory])</f>
        <v>Wired Headphones</v>
      </c>
    </row>
    <row r="3819" spans="2:14" x14ac:dyDescent="0.3">
      <c r="B3819" s="26" t="s">
        <v>14</v>
      </c>
      <c r="C3819" s="26" t="str">
        <f>IF(_xlfn.XLOOKUP(TRIM(Table1[[#This Row],[Store ID]]), 'Stores Details'!B3821:B3840, 'Stores Details'!G3821:G3840, "") = "Inactive", "Yes", "No")</f>
        <v>No</v>
      </c>
      <c r="D3819" s="14" t="s">
        <v>47</v>
      </c>
      <c r="E3819" s="51">
        <v>45505</v>
      </c>
      <c r="F3819" s="14">
        <v>1</v>
      </c>
      <c r="G3819" s="17">
        <v>1331.23</v>
      </c>
      <c r="H3819" s="27">
        <v>830.71</v>
      </c>
      <c r="I3819">
        <f>YEAR(Table1[[#This Row],[Date]])</f>
        <v>2024</v>
      </c>
      <c r="J3819" t="str">
        <f>"Q" &amp; ROUNDUP(MONTH(Table1[[#This Row],[Date]])/3, 0) &amp; "'" &amp; RIGHT(YEAR(Table1[[#This Row],[Date]]), 2)</f>
        <v>Q3'24</v>
      </c>
      <c r="K3819" t="str">
        <f>VLOOKUP(Table1[[#This Row],[Store ID]],Table3[[Store ID]:[City]],4,FALSE)</f>
        <v>Los Angeles</v>
      </c>
      <c r="L3819" t="str">
        <f>VLOOKUP(Table1[[#This Row],[Product Code]],Table4[[Product Code]:[Brand]],5,FALSE)</f>
        <v>Sony</v>
      </c>
      <c r="M3819" t="str">
        <f>VLOOKUP(Table1[[#This Row],[Product Code]],Table4[[Product Code]:[Product Category]],3,FALSE)</f>
        <v>Accessories</v>
      </c>
      <c r="N3819" t="str">
        <f>_xlfn.XLOOKUP(Table1[[#This Row],[Product Code]],Table4[Product Code],Table4[Subcategory])</f>
        <v>Keyboards</v>
      </c>
    </row>
    <row r="3820" spans="2:14" x14ac:dyDescent="0.3">
      <c r="B3820" s="26" t="s">
        <v>19</v>
      </c>
      <c r="C3820" s="26" t="str">
        <f>IF(_xlfn.XLOOKUP(TRIM(Table1[[#This Row],[Store ID]]), 'Stores Details'!B3822:B3841, 'Stores Details'!G3822:G3841, "") = "Inactive", "Yes", "No")</f>
        <v>No</v>
      </c>
      <c r="D3820" s="14" t="s">
        <v>43</v>
      </c>
      <c r="E3820" s="51">
        <v>45477</v>
      </c>
      <c r="F3820" s="14">
        <v>6</v>
      </c>
      <c r="G3820" s="17">
        <v>7986.42</v>
      </c>
      <c r="H3820" s="27">
        <v>4905.72</v>
      </c>
      <c r="I3820">
        <f>YEAR(Table1[[#This Row],[Date]])</f>
        <v>2024</v>
      </c>
      <c r="J3820" t="str">
        <f>"Q" &amp; ROUNDUP(MONTH(Table1[[#This Row],[Date]])/3, 0) &amp; "'" &amp; RIGHT(YEAR(Table1[[#This Row],[Date]]), 2)</f>
        <v>Q3'24</v>
      </c>
      <c r="K3820" t="str">
        <f>VLOOKUP(Table1[[#This Row],[Store ID]],Table3[[Store ID]:[City]],4,FALSE)</f>
        <v>Honolulu</v>
      </c>
      <c r="L3820" t="str">
        <f>VLOOKUP(Table1[[#This Row],[Product Code]],Table4[[Product Code]:[Brand]],5,FALSE)</f>
        <v>Apple</v>
      </c>
      <c r="M3820" t="str">
        <f>VLOOKUP(Table1[[#This Row],[Product Code]],Table4[[Product Code]:[Product Category]],3,FALSE)</f>
        <v>Smart Gadgets</v>
      </c>
      <c r="N3820" t="str">
        <f>_xlfn.XLOOKUP(Table1[[#This Row],[Product Code]],Table4[Product Code],Table4[Subcategory])</f>
        <v>Smartwatches</v>
      </c>
    </row>
    <row r="3821" spans="2:14" x14ac:dyDescent="0.3">
      <c r="B3821" s="26" t="s">
        <v>30</v>
      </c>
      <c r="C3821" s="26" t="str">
        <f>IF(_xlfn.XLOOKUP(TRIM(Table1[[#This Row],[Store ID]]), 'Stores Details'!B3823:B3842, 'Stores Details'!G3823:G3842, "") = "Inactive", "Yes", "No")</f>
        <v>No</v>
      </c>
      <c r="D3821" s="14" t="s">
        <v>45</v>
      </c>
      <c r="E3821" s="51">
        <v>45475</v>
      </c>
      <c r="F3821" s="14">
        <v>20</v>
      </c>
      <c r="G3821" s="17">
        <v>13437</v>
      </c>
      <c r="H3821" s="27">
        <v>10611.800000000001</v>
      </c>
      <c r="I3821">
        <f>YEAR(Table1[[#This Row],[Date]])</f>
        <v>2024</v>
      </c>
      <c r="J3821" t="str">
        <f>"Q" &amp; ROUNDUP(MONTH(Table1[[#This Row],[Date]])/3, 0) &amp; "'" &amp; RIGHT(YEAR(Table1[[#This Row],[Date]]), 2)</f>
        <v>Q3'24</v>
      </c>
      <c r="K3821" t="str">
        <f>VLOOKUP(Table1[[#This Row],[Store ID]],Table3[[Store ID]:[City]],4,FALSE)</f>
        <v>Nashville</v>
      </c>
      <c r="L3821" t="str">
        <f>VLOOKUP(Table1[[#This Row],[Product Code]],Table4[[Product Code]:[Brand]],5,FALSE)</f>
        <v>VoltEdge</v>
      </c>
      <c r="M3821" t="str">
        <f>VLOOKUP(Table1[[#This Row],[Product Code]],Table4[[Product Code]:[Product Category]],3,FALSE)</f>
        <v>Accessories</v>
      </c>
      <c r="N3821" t="str">
        <f>_xlfn.XLOOKUP(Table1[[#This Row],[Product Code]],Table4[Product Code],Table4[Subcategory])</f>
        <v>Chargers</v>
      </c>
    </row>
    <row r="3822" spans="2:14" x14ac:dyDescent="0.3">
      <c r="B3822" s="26" t="s">
        <v>14</v>
      </c>
      <c r="C3822" s="26" t="str">
        <f>IF(_xlfn.XLOOKUP(TRIM(Table1[[#This Row],[Store ID]]), 'Stores Details'!B3824:B3843, 'Stores Details'!G3824:G3843, "") = "Inactive", "Yes", "No")</f>
        <v>No</v>
      </c>
      <c r="D3822" s="14" t="s">
        <v>66</v>
      </c>
      <c r="E3822" s="51">
        <v>45169</v>
      </c>
      <c r="F3822" s="14">
        <v>9</v>
      </c>
      <c r="G3822" s="17">
        <v>3489.66</v>
      </c>
      <c r="H3822" s="27">
        <v>2334.7800000000002</v>
      </c>
      <c r="I3822">
        <f>YEAR(Table1[[#This Row],[Date]])</f>
        <v>2023</v>
      </c>
      <c r="J3822" t="str">
        <f>"Q" &amp; ROUNDUP(MONTH(Table1[[#This Row],[Date]])/3, 0) &amp; "'" &amp; RIGHT(YEAR(Table1[[#This Row],[Date]]), 2)</f>
        <v>Q3'23</v>
      </c>
      <c r="K3822" t="str">
        <f>VLOOKUP(Table1[[#This Row],[Store ID]],Table3[[Store ID]:[City]],4,FALSE)</f>
        <v>Los Angeles</v>
      </c>
      <c r="L3822" t="str">
        <f>VLOOKUP(Table1[[#This Row],[Product Code]],Table4[[Product Code]:[Brand]],5,FALSE)</f>
        <v>HP</v>
      </c>
      <c r="M3822" t="str">
        <f>VLOOKUP(Table1[[#This Row],[Product Code]],Table4[[Product Code]:[Product Category]],3,FALSE)</f>
        <v>Accessories</v>
      </c>
      <c r="N3822" t="str">
        <f>_xlfn.XLOOKUP(Table1[[#This Row],[Product Code]],Table4[Product Code],Table4[Subcategory])</f>
        <v>Chargers</v>
      </c>
    </row>
    <row r="3823" spans="2:14" x14ac:dyDescent="0.3">
      <c r="B3823" s="26" t="s">
        <v>22</v>
      </c>
      <c r="C3823" s="26" t="str">
        <f>IF(_xlfn.XLOOKUP(TRIM(Table1[[#This Row],[Store ID]]), 'Stores Details'!B3825:B3844, 'Stores Details'!G3825:G3844, "") = "Inactive", "Yes", "No")</f>
        <v>No</v>
      </c>
      <c r="D3823" s="14" t="s">
        <v>48</v>
      </c>
      <c r="E3823" s="51">
        <v>45587</v>
      </c>
      <c r="F3823" s="14">
        <v>28</v>
      </c>
      <c r="G3823" s="17">
        <v>22586.48</v>
      </c>
      <c r="H3823" s="27">
        <v>13469.12</v>
      </c>
      <c r="I3823">
        <f>YEAR(Table1[[#This Row],[Date]])</f>
        <v>2024</v>
      </c>
      <c r="J3823" t="str">
        <f>"Q" &amp; ROUNDUP(MONTH(Table1[[#This Row],[Date]])/3, 0) &amp; "'" &amp; RIGHT(YEAR(Table1[[#This Row],[Date]]), 2)</f>
        <v>Q4'24</v>
      </c>
      <c r="K3823" t="str">
        <f>VLOOKUP(Table1[[#This Row],[Store ID]],Table3[[Store ID]:[City]],4,FALSE)</f>
        <v>Detroit</v>
      </c>
      <c r="L3823" t="str">
        <f>VLOOKUP(Table1[[#This Row],[Product Code]],Table4[[Product Code]:[Brand]],5,FALSE)</f>
        <v>VoltEdge</v>
      </c>
      <c r="M3823" t="str">
        <f>VLOOKUP(Table1[[#This Row],[Product Code]],Table4[[Product Code]:[Product Category]],3,FALSE)</f>
        <v>Gaming Consoles</v>
      </c>
      <c r="N3823" t="str">
        <f>_xlfn.XLOOKUP(Table1[[#This Row],[Product Code]],Table4[Product Code],Table4[Subcategory])</f>
        <v>Game Consoles</v>
      </c>
    </row>
    <row r="3824" spans="2:14" x14ac:dyDescent="0.3">
      <c r="B3824" s="26" t="s">
        <v>26</v>
      </c>
      <c r="C3824" s="26" t="str">
        <f>IF(_xlfn.XLOOKUP(TRIM(Table1[[#This Row],[Store ID]]), 'Stores Details'!B3826:B3845, 'Stores Details'!G3826:G3845, "") = "Inactive", "Yes", "No")</f>
        <v>No</v>
      </c>
      <c r="D3824" s="14" t="s">
        <v>40</v>
      </c>
      <c r="E3824" s="51">
        <v>45515</v>
      </c>
      <c r="F3824" s="14">
        <v>6</v>
      </c>
      <c r="G3824" s="17">
        <v>8122.74</v>
      </c>
      <c r="H3824" s="27">
        <v>5846.76</v>
      </c>
      <c r="I3824">
        <f>YEAR(Table1[[#This Row],[Date]])</f>
        <v>2024</v>
      </c>
      <c r="J3824" t="str">
        <f>"Q" &amp; ROUNDUP(MONTH(Table1[[#This Row],[Date]])/3, 0) &amp; "'" &amp; RIGHT(YEAR(Table1[[#This Row],[Date]]), 2)</f>
        <v>Q3'24</v>
      </c>
      <c r="K3824" t="str">
        <f>VLOOKUP(Table1[[#This Row],[Store ID]],Table3[[Store ID]:[City]],4,FALSE)</f>
        <v>Philadelphia</v>
      </c>
      <c r="L3824" t="str">
        <f>VLOOKUP(Table1[[#This Row],[Product Code]],Table4[[Product Code]:[Brand]],5,FALSE)</f>
        <v>HP</v>
      </c>
      <c r="M3824" t="str">
        <f>VLOOKUP(Table1[[#This Row],[Product Code]],Table4[[Product Code]:[Product Category]],3,FALSE)</f>
        <v>Gaming Consoles</v>
      </c>
      <c r="N3824" t="str">
        <f>_xlfn.XLOOKUP(Table1[[#This Row],[Product Code]],Table4[Product Code],Table4[Subcategory])</f>
        <v>Game Consoles</v>
      </c>
    </row>
    <row r="3825" spans="2:14" x14ac:dyDescent="0.3">
      <c r="B3825" s="26" t="s">
        <v>20</v>
      </c>
      <c r="C3825" s="26" t="str">
        <f>IF(_xlfn.XLOOKUP(TRIM(Table1[[#This Row],[Store ID]]), 'Stores Details'!B3827:B3846, 'Stores Details'!G3827:G3846, "") = "Inactive", "Yes", "No")</f>
        <v>No</v>
      </c>
      <c r="D3825" s="14" t="s">
        <v>32</v>
      </c>
      <c r="E3825" s="51">
        <v>45438</v>
      </c>
      <c r="F3825" s="14">
        <v>12</v>
      </c>
      <c r="G3825" s="17">
        <v>2195.7599999999998</v>
      </c>
      <c r="H3825" s="27">
        <v>1668.12</v>
      </c>
      <c r="I3825">
        <f>YEAR(Table1[[#This Row],[Date]])</f>
        <v>2024</v>
      </c>
      <c r="J3825" t="str">
        <f>"Q" &amp; ROUNDUP(MONTH(Table1[[#This Row],[Date]])/3, 0) &amp; "'" &amp; RIGHT(YEAR(Table1[[#This Row],[Date]]), 2)</f>
        <v>Q2'24</v>
      </c>
      <c r="K3825" t="str">
        <f>VLOOKUP(Table1[[#This Row],[Store ID]],Table3[[Store ID]:[City]],4,FALSE)</f>
        <v>Denver</v>
      </c>
      <c r="L3825" t="str">
        <f>VLOOKUP(Table1[[#This Row],[Product Code]],Table4[[Product Code]:[Brand]],5,FALSE)</f>
        <v>Sony</v>
      </c>
      <c r="M3825" t="str">
        <f>VLOOKUP(Table1[[#This Row],[Product Code]],Table4[[Product Code]:[Product Category]],3,FALSE)</f>
        <v>Accessories</v>
      </c>
      <c r="N3825" t="str">
        <f>_xlfn.XLOOKUP(Table1[[#This Row],[Product Code]],Table4[Product Code],Table4[Subcategory])</f>
        <v>Chargers</v>
      </c>
    </row>
    <row r="3826" spans="2:14" x14ac:dyDescent="0.3">
      <c r="B3826" s="26" t="s">
        <v>26</v>
      </c>
      <c r="C3826" s="26" t="str">
        <f>IF(_xlfn.XLOOKUP(TRIM(Table1[[#This Row],[Store ID]]), 'Stores Details'!B3828:B3847, 'Stores Details'!G3828:G3847, "") = "Inactive", "Yes", "No")</f>
        <v>No</v>
      </c>
      <c r="D3826" s="14" t="s">
        <v>59</v>
      </c>
      <c r="E3826" s="51">
        <v>45080</v>
      </c>
      <c r="F3826" s="14">
        <v>5</v>
      </c>
      <c r="G3826" s="17">
        <v>977.15000000000009</v>
      </c>
      <c r="H3826" s="27">
        <v>729.75</v>
      </c>
      <c r="I3826">
        <f>YEAR(Table1[[#This Row],[Date]])</f>
        <v>2023</v>
      </c>
      <c r="J3826" t="str">
        <f>"Q" &amp; ROUNDUP(MONTH(Table1[[#This Row],[Date]])/3, 0) &amp; "'" &amp; RIGHT(YEAR(Table1[[#This Row],[Date]]), 2)</f>
        <v>Q2'23</v>
      </c>
      <c r="K3826" t="str">
        <f>VLOOKUP(Table1[[#This Row],[Store ID]],Table3[[Store ID]:[City]],4,FALSE)</f>
        <v>Philadelphia</v>
      </c>
      <c r="L3826" t="str">
        <f>VLOOKUP(Table1[[#This Row],[Product Code]],Table4[[Product Code]:[Brand]],5,FALSE)</f>
        <v>ASUS</v>
      </c>
      <c r="M3826" t="str">
        <f>VLOOKUP(Table1[[#This Row],[Product Code]],Table4[[Product Code]:[Product Category]],3,FALSE)</f>
        <v>Headphones</v>
      </c>
      <c r="N3826" t="str">
        <f>_xlfn.XLOOKUP(Table1[[#This Row],[Product Code]],Table4[Product Code],Table4[Subcategory])</f>
        <v>Wireless Earbuds</v>
      </c>
    </row>
    <row r="3827" spans="2:14" x14ac:dyDescent="0.3">
      <c r="B3827" s="26" t="s">
        <v>14</v>
      </c>
      <c r="C3827" s="26" t="str">
        <f>IF(_xlfn.XLOOKUP(TRIM(Table1[[#This Row],[Store ID]]), 'Stores Details'!B3829:B3848, 'Stores Details'!G3829:G3848, "") = "Inactive", "Yes", "No")</f>
        <v>No</v>
      </c>
      <c r="D3827" s="14" t="s">
        <v>55</v>
      </c>
      <c r="E3827" s="51">
        <v>45376</v>
      </c>
      <c r="F3827" s="14">
        <v>22</v>
      </c>
      <c r="G3827" s="17">
        <v>23181.18</v>
      </c>
      <c r="H3827" s="27">
        <v>14356.54</v>
      </c>
      <c r="I3827">
        <f>YEAR(Table1[[#This Row],[Date]])</f>
        <v>2024</v>
      </c>
      <c r="J3827" t="str">
        <f>"Q" &amp; ROUNDUP(MONTH(Table1[[#This Row],[Date]])/3, 0) &amp; "'" &amp; RIGHT(YEAR(Table1[[#This Row],[Date]]), 2)</f>
        <v>Q1'24</v>
      </c>
      <c r="K3827" t="str">
        <f>VLOOKUP(Table1[[#This Row],[Store ID]],Table3[[Store ID]:[City]],4,FALSE)</f>
        <v>Los Angeles</v>
      </c>
      <c r="L3827" t="str">
        <f>VLOOKUP(Table1[[#This Row],[Product Code]],Table4[[Product Code]:[Brand]],5,FALSE)</f>
        <v>Sony</v>
      </c>
      <c r="M3827" t="str">
        <f>VLOOKUP(Table1[[#This Row],[Product Code]],Table4[[Product Code]:[Product Category]],3,FALSE)</f>
        <v>Smart Gadgets</v>
      </c>
      <c r="N3827" t="str">
        <f>_xlfn.XLOOKUP(Table1[[#This Row],[Product Code]],Table4[Product Code],Table4[Subcategory])</f>
        <v>Fitness Bands</v>
      </c>
    </row>
    <row r="3828" spans="2:14" x14ac:dyDescent="0.3">
      <c r="B3828" s="26" t="s">
        <v>26</v>
      </c>
      <c r="C3828" s="26" t="str">
        <f>IF(_xlfn.XLOOKUP(TRIM(Table1[[#This Row],[Store ID]]), 'Stores Details'!B3830:B3849, 'Stores Details'!G3830:G3849, "") = "Inactive", "Yes", "No")</f>
        <v>No</v>
      </c>
      <c r="D3828" s="14" t="s">
        <v>70</v>
      </c>
      <c r="E3828" s="51">
        <v>44957</v>
      </c>
      <c r="F3828" s="14">
        <v>14</v>
      </c>
      <c r="G3828" s="17">
        <v>7607.04</v>
      </c>
      <c r="H3828" s="27">
        <v>5412.12</v>
      </c>
      <c r="I3828">
        <f>YEAR(Table1[[#This Row],[Date]])</f>
        <v>2023</v>
      </c>
      <c r="J3828" t="str">
        <f>"Q" &amp; ROUNDUP(MONTH(Table1[[#This Row],[Date]])/3, 0) &amp; "'" &amp; RIGHT(YEAR(Table1[[#This Row],[Date]]), 2)</f>
        <v>Q1'23</v>
      </c>
      <c r="K3828" t="str">
        <f>VLOOKUP(Table1[[#This Row],[Store ID]],Table3[[Store ID]:[City]],4,FALSE)</f>
        <v>Philadelphia</v>
      </c>
      <c r="L3828" t="str">
        <f>VLOOKUP(Table1[[#This Row],[Product Code]],Table4[[Product Code]:[Brand]],5,FALSE)</f>
        <v>VoltEdge</v>
      </c>
      <c r="M3828" t="str">
        <f>VLOOKUP(Table1[[#This Row],[Product Code]],Table4[[Product Code]:[Product Category]],3,FALSE)</f>
        <v>Headphones</v>
      </c>
      <c r="N3828" t="str">
        <f>_xlfn.XLOOKUP(Table1[[#This Row],[Product Code]],Table4[Product Code],Table4[Subcategory])</f>
        <v>Wireless Headphones</v>
      </c>
    </row>
    <row r="3829" spans="2:14" x14ac:dyDescent="0.3">
      <c r="B3829" s="26" t="s">
        <v>20</v>
      </c>
      <c r="C3829" s="26" t="str">
        <f>IF(_xlfn.XLOOKUP(TRIM(Table1[[#This Row],[Store ID]]), 'Stores Details'!B3831:B3850, 'Stores Details'!G3831:G3850, "") = "Inactive", "Yes", "No")</f>
        <v>No</v>
      </c>
      <c r="D3829" s="14" t="s">
        <v>31</v>
      </c>
      <c r="E3829" s="51">
        <v>45600</v>
      </c>
      <c r="F3829" s="14">
        <v>33</v>
      </c>
      <c r="G3829" s="17">
        <v>20038.59</v>
      </c>
      <c r="H3829" s="27">
        <v>12287.22</v>
      </c>
      <c r="I3829">
        <f>YEAR(Table1[[#This Row],[Date]])</f>
        <v>2024</v>
      </c>
      <c r="J3829" t="str">
        <f>"Q" &amp; ROUNDUP(MONTH(Table1[[#This Row],[Date]])/3, 0) &amp; "'" &amp; RIGHT(YEAR(Table1[[#This Row],[Date]]), 2)</f>
        <v>Q4'24</v>
      </c>
      <c r="K3829" t="str">
        <f>VLOOKUP(Table1[[#This Row],[Store ID]],Table3[[Store ID]:[City]],4,FALSE)</f>
        <v>Denver</v>
      </c>
      <c r="L3829" t="str">
        <f>VLOOKUP(Table1[[#This Row],[Product Code]],Table4[[Product Code]:[Brand]],5,FALSE)</f>
        <v>VoltEdge</v>
      </c>
      <c r="M3829" t="str">
        <f>VLOOKUP(Table1[[#This Row],[Product Code]],Table4[[Product Code]:[Product Category]],3,FALSE)</f>
        <v>Laptops</v>
      </c>
      <c r="N3829" t="str">
        <f>_xlfn.XLOOKUP(Table1[[#This Row],[Product Code]],Table4[Product Code],Table4[Subcategory])</f>
        <v>Ultrabooks</v>
      </c>
    </row>
    <row r="3830" spans="2:14" x14ac:dyDescent="0.3">
      <c r="B3830" s="26" t="s">
        <v>26</v>
      </c>
      <c r="C3830" s="26" t="str">
        <f>IF(_xlfn.XLOOKUP(TRIM(Table1[[#This Row],[Store ID]]), 'Stores Details'!B3832:B3851, 'Stores Details'!G3832:G3851, "") = "Inactive", "Yes", "No")</f>
        <v>No</v>
      </c>
      <c r="D3830" s="14" t="s">
        <v>76</v>
      </c>
      <c r="E3830" s="51">
        <v>45340</v>
      </c>
      <c r="F3830" s="14">
        <v>31</v>
      </c>
      <c r="G3830" s="17">
        <v>7081.33</v>
      </c>
      <c r="H3830" s="27">
        <v>5659.36</v>
      </c>
      <c r="I3830">
        <f>YEAR(Table1[[#This Row],[Date]])</f>
        <v>2024</v>
      </c>
      <c r="J3830" t="str">
        <f>"Q" &amp; ROUNDUP(MONTH(Table1[[#This Row],[Date]])/3, 0) &amp; "'" &amp; RIGHT(YEAR(Table1[[#This Row],[Date]]), 2)</f>
        <v>Q1'24</v>
      </c>
      <c r="K3830" t="str">
        <f>VLOOKUP(Table1[[#This Row],[Store ID]],Table3[[Store ID]:[City]],4,FALSE)</f>
        <v>Philadelphia</v>
      </c>
      <c r="L3830" t="str">
        <f>VLOOKUP(Table1[[#This Row],[Product Code]],Table4[[Product Code]:[Brand]],5,FALSE)</f>
        <v>ASUS</v>
      </c>
      <c r="M3830" t="str">
        <f>VLOOKUP(Table1[[#This Row],[Product Code]],Table4[[Product Code]:[Product Category]],3,FALSE)</f>
        <v>Laptops</v>
      </c>
      <c r="N3830" t="str">
        <f>_xlfn.XLOOKUP(Table1[[#This Row],[Product Code]],Table4[Product Code],Table4[Subcategory])</f>
        <v>Ultrabooks</v>
      </c>
    </row>
    <row r="3831" spans="2:14" x14ac:dyDescent="0.3">
      <c r="B3831" s="26" t="s">
        <v>14</v>
      </c>
      <c r="C3831" s="26" t="str">
        <f>IF(_xlfn.XLOOKUP(TRIM(Table1[[#This Row],[Store ID]]), 'Stores Details'!B3833:B3852, 'Stores Details'!G3833:G3852, "") = "Inactive", "Yes", "No")</f>
        <v>No</v>
      </c>
      <c r="D3831" s="14" t="s">
        <v>44</v>
      </c>
      <c r="E3831" s="51">
        <v>45635</v>
      </c>
      <c r="F3831" s="14">
        <v>24</v>
      </c>
      <c r="G3831" s="17">
        <v>22729.199999999997</v>
      </c>
      <c r="H3831" s="27">
        <v>16017.119999999999</v>
      </c>
      <c r="I3831">
        <f>YEAR(Table1[[#This Row],[Date]])</f>
        <v>2024</v>
      </c>
      <c r="J3831" t="str">
        <f>"Q" &amp; ROUNDUP(MONTH(Table1[[#This Row],[Date]])/3, 0) &amp; "'" &amp; RIGHT(YEAR(Table1[[#This Row],[Date]]), 2)</f>
        <v>Q4'24</v>
      </c>
      <c r="K3831" t="str">
        <f>VLOOKUP(Table1[[#This Row],[Store ID]],Table3[[Store ID]:[City]],4,FALSE)</f>
        <v>Los Angeles</v>
      </c>
      <c r="L3831" t="str">
        <f>VLOOKUP(Table1[[#This Row],[Product Code]],Table4[[Product Code]:[Brand]],5,FALSE)</f>
        <v>Bose</v>
      </c>
      <c r="M3831" t="str">
        <f>VLOOKUP(Table1[[#This Row],[Product Code]],Table4[[Product Code]:[Product Category]],3,FALSE)</f>
        <v>Accessories</v>
      </c>
      <c r="N3831" t="str">
        <f>_xlfn.XLOOKUP(Table1[[#This Row],[Product Code]],Table4[Product Code],Table4[Subcategory])</f>
        <v>Keyboards</v>
      </c>
    </row>
    <row r="3832" spans="2:14" x14ac:dyDescent="0.3">
      <c r="B3832" s="26" t="s">
        <v>22</v>
      </c>
      <c r="C3832" s="26" t="str">
        <f>IF(_xlfn.XLOOKUP(TRIM(Table1[[#This Row],[Store ID]]), 'Stores Details'!B3834:B3853, 'Stores Details'!G3834:G3853, "") = "Inactive", "Yes", "No")</f>
        <v>No</v>
      </c>
      <c r="D3832" s="14" t="s">
        <v>69</v>
      </c>
      <c r="E3832" s="51">
        <v>44970</v>
      </c>
      <c r="F3832" s="14">
        <v>30</v>
      </c>
      <c r="G3832" s="17">
        <v>31948.800000000003</v>
      </c>
      <c r="H3832" s="27">
        <v>20600.099999999999</v>
      </c>
      <c r="I3832">
        <f>YEAR(Table1[[#This Row],[Date]])</f>
        <v>2023</v>
      </c>
      <c r="J3832" t="str">
        <f>"Q" &amp; ROUNDUP(MONTH(Table1[[#This Row],[Date]])/3, 0) &amp; "'" &amp; RIGHT(YEAR(Table1[[#This Row],[Date]]), 2)</f>
        <v>Q1'23</v>
      </c>
      <c r="K3832" t="str">
        <f>VLOOKUP(Table1[[#This Row],[Store ID]],Table3[[Store ID]:[City]],4,FALSE)</f>
        <v>Detroit</v>
      </c>
      <c r="L3832" t="str">
        <f>VLOOKUP(Table1[[#This Row],[Product Code]],Table4[[Product Code]:[Brand]],5,FALSE)</f>
        <v>VoltEdge</v>
      </c>
      <c r="M3832" t="str">
        <f>VLOOKUP(Table1[[#This Row],[Product Code]],Table4[[Product Code]:[Product Category]],3,FALSE)</f>
        <v>Gaming Consoles</v>
      </c>
      <c r="N3832" t="str">
        <f>_xlfn.XLOOKUP(Table1[[#This Row],[Product Code]],Table4[Product Code],Table4[Subcategory])</f>
        <v>VR Headsets</v>
      </c>
    </row>
    <row r="3833" spans="2:14" x14ac:dyDescent="0.3">
      <c r="B3833" s="26" t="s">
        <v>16</v>
      </c>
      <c r="C3833" s="26" t="str">
        <f>IF(_xlfn.XLOOKUP(TRIM(Table1[[#This Row],[Store ID]]), 'Stores Details'!B3835:B3854, 'Stores Details'!G3835:G3854, "") = "Inactive", "Yes", "No")</f>
        <v>No</v>
      </c>
      <c r="D3833" s="14" t="s">
        <v>70</v>
      </c>
      <c r="E3833" s="51">
        <v>45142</v>
      </c>
      <c r="F3833" s="14">
        <v>16</v>
      </c>
      <c r="G3833" s="17">
        <v>8693.76</v>
      </c>
      <c r="H3833" s="27">
        <v>6185.28</v>
      </c>
      <c r="I3833">
        <f>YEAR(Table1[[#This Row],[Date]])</f>
        <v>2023</v>
      </c>
      <c r="J3833" t="str">
        <f>"Q" &amp; ROUNDUP(MONTH(Table1[[#This Row],[Date]])/3, 0) &amp; "'" &amp; RIGHT(YEAR(Table1[[#This Row],[Date]]), 2)</f>
        <v>Q3'23</v>
      </c>
      <c r="K3833" t="str">
        <f>VLOOKUP(Table1[[#This Row],[Store ID]],Table3[[Store ID]:[City]],4,FALSE)</f>
        <v>Chicago</v>
      </c>
      <c r="L3833" t="str">
        <f>VLOOKUP(Table1[[#This Row],[Product Code]],Table4[[Product Code]:[Brand]],5,FALSE)</f>
        <v>VoltEdge</v>
      </c>
      <c r="M3833" t="str">
        <f>VLOOKUP(Table1[[#This Row],[Product Code]],Table4[[Product Code]:[Product Category]],3,FALSE)</f>
        <v>Headphones</v>
      </c>
      <c r="N3833" t="str">
        <f>_xlfn.XLOOKUP(Table1[[#This Row],[Product Code]],Table4[Product Code],Table4[Subcategory])</f>
        <v>Wireless Headphones</v>
      </c>
    </row>
    <row r="3834" spans="2:14" x14ac:dyDescent="0.3">
      <c r="B3834" s="26" t="s">
        <v>14</v>
      </c>
      <c r="C3834" s="26" t="str">
        <f>IF(_xlfn.XLOOKUP(TRIM(Table1[[#This Row],[Store ID]]), 'Stores Details'!B3836:B3855, 'Stores Details'!G3836:G3855, "") = "Inactive", "Yes", "No")</f>
        <v>No</v>
      </c>
      <c r="D3834" s="14" t="s">
        <v>52</v>
      </c>
      <c r="E3834" s="51">
        <v>44955</v>
      </c>
      <c r="F3834" s="14">
        <v>14</v>
      </c>
      <c r="G3834" s="17">
        <v>3774.6800000000003</v>
      </c>
      <c r="H3834" s="27">
        <v>2294.46</v>
      </c>
      <c r="I3834">
        <f>YEAR(Table1[[#This Row],[Date]])</f>
        <v>2023</v>
      </c>
      <c r="J3834" t="str">
        <f>"Q" &amp; ROUNDUP(MONTH(Table1[[#This Row],[Date]])/3, 0) &amp; "'" &amp; RIGHT(YEAR(Table1[[#This Row],[Date]]), 2)</f>
        <v>Q1'23</v>
      </c>
      <c r="K3834" t="str">
        <f>VLOOKUP(Table1[[#This Row],[Store ID]],Table3[[Store ID]:[City]],4,FALSE)</f>
        <v>Los Angeles</v>
      </c>
      <c r="L3834" t="str">
        <f>VLOOKUP(Table1[[#This Row],[Product Code]],Table4[[Product Code]:[Brand]],5,FALSE)</f>
        <v>ASUS</v>
      </c>
      <c r="M3834" t="str">
        <f>VLOOKUP(Table1[[#This Row],[Product Code]],Table4[[Product Code]:[Product Category]],3,FALSE)</f>
        <v>Accessories</v>
      </c>
      <c r="N3834" t="str">
        <f>_xlfn.XLOOKUP(Table1[[#This Row],[Product Code]],Table4[Product Code],Table4[Subcategory])</f>
        <v>Chargers</v>
      </c>
    </row>
    <row r="3835" spans="2:14" x14ac:dyDescent="0.3">
      <c r="B3835" s="26" t="s">
        <v>23</v>
      </c>
      <c r="C3835" s="26" t="str">
        <f>IF(_xlfn.XLOOKUP(TRIM(Table1[[#This Row],[Store ID]]), 'Stores Details'!B3837:B3856, 'Stores Details'!G3837:G3856, "") = "Inactive", "Yes", "No")</f>
        <v>No</v>
      </c>
      <c r="D3835" s="14" t="s">
        <v>40</v>
      </c>
      <c r="E3835" s="51">
        <v>45299</v>
      </c>
      <c r="F3835" s="14">
        <v>11</v>
      </c>
      <c r="G3835" s="17">
        <v>14891.689999999999</v>
      </c>
      <c r="H3835" s="27">
        <v>10719.060000000001</v>
      </c>
      <c r="I3835">
        <f>YEAR(Table1[[#This Row],[Date]])</f>
        <v>2024</v>
      </c>
      <c r="J3835" t="str">
        <f>"Q" &amp; ROUNDUP(MONTH(Table1[[#This Row],[Date]])/3, 0) &amp; "'" &amp; RIGHT(YEAR(Table1[[#This Row],[Date]]), 2)</f>
        <v>Q1'24</v>
      </c>
      <c r="K3835" t="str">
        <f>VLOOKUP(Table1[[#This Row],[Store ID]],Table3[[Store ID]:[City]],4,FALSE)</f>
        <v>San Francisco</v>
      </c>
      <c r="L3835" t="str">
        <f>VLOOKUP(Table1[[#This Row],[Product Code]],Table4[[Product Code]:[Brand]],5,FALSE)</f>
        <v>HP</v>
      </c>
      <c r="M3835" t="str">
        <f>VLOOKUP(Table1[[#This Row],[Product Code]],Table4[[Product Code]:[Product Category]],3,FALSE)</f>
        <v>Gaming Consoles</v>
      </c>
      <c r="N3835" t="str">
        <f>_xlfn.XLOOKUP(Table1[[#This Row],[Product Code]],Table4[Product Code],Table4[Subcategory])</f>
        <v>Game Consoles</v>
      </c>
    </row>
    <row r="3836" spans="2:14" x14ac:dyDescent="0.3">
      <c r="B3836" s="26" t="s">
        <v>16</v>
      </c>
      <c r="C3836" s="26" t="str">
        <f>IF(_xlfn.XLOOKUP(TRIM(Table1[[#This Row],[Store ID]]), 'Stores Details'!B3838:B3857, 'Stores Details'!G3838:G3857, "") = "Inactive", "Yes", "No")</f>
        <v>No</v>
      </c>
      <c r="D3836" s="14" t="s">
        <v>54</v>
      </c>
      <c r="E3836" s="51">
        <v>45609</v>
      </c>
      <c r="F3836" s="14">
        <v>35</v>
      </c>
      <c r="G3836" s="17">
        <v>49105.35</v>
      </c>
      <c r="H3836" s="27">
        <v>31169.25</v>
      </c>
      <c r="I3836">
        <f>YEAR(Table1[[#This Row],[Date]])</f>
        <v>2024</v>
      </c>
      <c r="J3836" t="str">
        <f>"Q" &amp; ROUNDUP(MONTH(Table1[[#This Row],[Date]])/3, 0) &amp; "'" &amp; RIGHT(YEAR(Table1[[#This Row],[Date]]), 2)</f>
        <v>Q4'24</v>
      </c>
      <c r="K3836" t="str">
        <f>VLOOKUP(Table1[[#This Row],[Store ID]],Table3[[Store ID]:[City]],4,FALSE)</f>
        <v>Chicago</v>
      </c>
      <c r="L3836" t="str">
        <f>VLOOKUP(Table1[[#This Row],[Product Code]],Table4[[Product Code]:[Brand]],5,FALSE)</f>
        <v>Apple</v>
      </c>
      <c r="M3836" t="str">
        <f>VLOOKUP(Table1[[#This Row],[Product Code]],Table4[[Product Code]:[Product Category]],3,FALSE)</f>
        <v>Gaming Consoles</v>
      </c>
      <c r="N3836" t="str">
        <f>_xlfn.XLOOKUP(Table1[[#This Row],[Product Code]],Table4[Product Code],Table4[Subcategory])</f>
        <v>Game Consoles</v>
      </c>
    </row>
    <row r="3837" spans="2:14" x14ac:dyDescent="0.3">
      <c r="B3837" s="26" t="s">
        <v>23</v>
      </c>
      <c r="C3837" s="26" t="str">
        <f>IF(_xlfn.XLOOKUP(TRIM(Table1[[#This Row],[Store ID]]), 'Stores Details'!B3839:B3858, 'Stores Details'!G3839:G3858, "") = "Inactive", "Yes", "No")</f>
        <v>No</v>
      </c>
      <c r="D3837" s="14" t="s">
        <v>43</v>
      </c>
      <c r="E3837" s="51">
        <v>45608</v>
      </c>
      <c r="F3837" s="14">
        <v>23</v>
      </c>
      <c r="G3837" s="17">
        <v>30614.609999999997</v>
      </c>
      <c r="H3837" s="27">
        <v>18805.259999999998</v>
      </c>
      <c r="I3837">
        <f>YEAR(Table1[[#This Row],[Date]])</f>
        <v>2024</v>
      </c>
      <c r="J3837" t="str">
        <f>"Q" &amp; ROUNDUP(MONTH(Table1[[#This Row],[Date]])/3, 0) &amp; "'" &amp; RIGHT(YEAR(Table1[[#This Row],[Date]]), 2)</f>
        <v>Q4'24</v>
      </c>
      <c r="K3837" t="str">
        <f>VLOOKUP(Table1[[#This Row],[Store ID]],Table3[[Store ID]:[City]],4,FALSE)</f>
        <v>San Francisco</v>
      </c>
      <c r="L3837" t="str">
        <f>VLOOKUP(Table1[[#This Row],[Product Code]],Table4[[Product Code]:[Brand]],5,FALSE)</f>
        <v>Apple</v>
      </c>
      <c r="M3837" t="str">
        <f>VLOOKUP(Table1[[#This Row],[Product Code]],Table4[[Product Code]:[Product Category]],3,FALSE)</f>
        <v>Smart Gadgets</v>
      </c>
      <c r="N3837" t="str">
        <f>_xlfn.XLOOKUP(Table1[[#This Row],[Product Code]],Table4[Product Code],Table4[Subcategory])</f>
        <v>Smartwatches</v>
      </c>
    </row>
    <row r="3838" spans="2:14" x14ac:dyDescent="0.3">
      <c r="B3838" s="26" t="s">
        <v>22</v>
      </c>
      <c r="C3838" s="26" t="str">
        <f>IF(_xlfn.XLOOKUP(TRIM(Table1[[#This Row],[Store ID]]), 'Stores Details'!B3840:B3859, 'Stores Details'!G3840:G3859, "") = "Inactive", "Yes", "No")</f>
        <v>No</v>
      </c>
      <c r="D3838" s="14" t="s">
        <v>41</v>
      </c>
      <c r="E3838" s="51">
        <v>45308</v>
      </c>
      <c r="F3838" s="14">
        <v>21</v>
      </c>
      <c r="G3838" s="17">
        <v>10094.699999999999</v>
      </c>
      <c r="H3838" s="27">
        <v>6340.74</v>
      </c>
      <c r="I3838">
        <f>YEAR(Table1[[#This Row],[Date]])</f>
        <v>2024</v>
      </c>
      <c r="J3838" t="str">
        <f>"Q" &amp; ROUNDUP(MONTH(Table1[[#This Row],[Date]])/3, 0) &amp; "'" &amp; RIGHT(YEAR(Table1[[#This Row],[Date]]), 2)</f>
        <v>Q1'24</v>
      </c>
      <c r="K3838" t="str">
        <f>VLOOKUP(Table1[[#This Row],[Store ID]],Table3[[Store ID]:[City]],4,FALSE)</f>
        <v>Detroit</v>
      </c>
      <c r="L3838" t="str">
        <f>VLOOKUP(Table1[[#This Row],[Product Code]],Table4[[Product Code]:[Brand]],5,FALSE)</f>
        <v>VoltEdge</v>
      </c>
      <c r="M3838" t="str">
        <f>VLOOKUP(Table1[[#This Row],[Product Code]],Table4[[Product Code]:[Product Category]],3,FALSE)</f>
        <v>Laptops</v>
      </c>
      <c r="N3838" t="str">
        <f>_xlfn.XLOOKUP(Table1[[#This Row],[Product Code]],Table4[Product Code],Table4[Subcategory])</f>
        <v>Gaming Laptops</v>
      </c>
    </row>
    <row r="3839" spans="2:14" x14ac:dyDescent="0.3">
      <c r="B3839" s="26" t="s">
        <v>29</v>
      </c>
      <c r="C3839" s="26" t="str">
        <f>IF(_xlfn.XLOOKUP(TRIM(Table1[[#This Row],[Store ID]]), 'Stores Details'!B3841:B3860, 'Stores Details'!G3841:G3860, "") = "Inactive", "Yes", "No")</f>
        <v>No</v>
      </c>
      <c r="D3839" s="14" t="s">
        <v>31</v>
      </c>
      <c r="E3839" s="51">
        <v>45410</v>
      </c>
      <c r="F3839" s="14">
        <v>16</v>
      </c>
      <c r="G3839" s="17">
        <v>9715.68</v>
      </c>
      <c r="H3839" s="27">
        <v>5957.44</v>
      </c>
      <c r="I3839">
        <f>YEAR(Table1[[#This Row],[Date]])</f>
        <v>2024</v>
      </c>
      <c r="J3839" t="str">
        <f>"Q" &amp; ROUNDUP(MONTH(Table1[[#This Row],[Date]])/3, 0) &amp; "'" &amp; RIGHT(YEAR(Table1[[#This Row],[Date]]), 2)</f>
        <v>Q2'24</v>
      </c>
      <c r="K3839" t="str">
        <f>VLOOKUP(Table1[[#This Row],[Store ID]],Table3[[Store ID]:[City]],4,FALSE)</f>
        <v>Kansas City</v>
      </c>
      <c r="L3839" t="str">
        <f>VLOOKUP(Table1[[#This Row],[Product Code]],Table4[[Product Code]:[Brand]],5,FALSE)</f>
        <v>VoltEdge</v>
      </c>
      <c r="M3839" t="str">
        <f>VLOOKUP(Table1[[#This Row],[Product Code]],Table4[[Product Code]:[Product Category]],3,FALSE)</f>
        <v>Laptops</v>
      </c>
      <c r="N3839" t="str">
        <f>_xlfn.XLOOKUP(Table1[[#This Row],[Product Code]],Table4[Product Code],Table4[Subcategory])</f>
        <v>Ultrabooks</v>
      </c>
    </row>
    <row r="3840" spans="2:14" x14ac:dyDescent="0.3">
      <c r="B3840" s="26" t="s">
        <v>22</v>
      </c>
      <c r="C3840" s="26" t="str">
        <f>IF(_xlfn.XLOOKUP(TRIM(Table1[[#This Row],[Store ID]]), 'Stores Details'!B3842:B3861, 'Stores Details'!G3842:G3861, "") = "Inactive", "Yes", "No")</f>
        <v>No</v>
      </c>
      <c r="D3840" s="14" t="s">
        <v>64</v>
      </c>
      <c r="E3840" s="51">
        <v>45123</v>
      </c>
      <c r="F3840" s="14">
        <v>4</v>
      </c>
      <c r="G3840" s="17">
        <v>1364.68</v>
      </c>
      <c r="H3840" s="27">
        <v>813.88</v>
      </c>
      <c r="I3840">
        <f>YEAR(Table1[[#This Row],[Date]])</f>
        <v>2023</v>
      </c>
      <c r="J3840" t="str">
        <f>"Q" &amp; ROUNDUP(MONTH(Table1[[#This Row],[Date]])/3, 0) &amp; "'" &amp; RIGHT(YEAR(Table1[[#This Row],[Date]]), 2)</f>
        <v>Q3'23</v>
      </c>
      <c r="K3840" t="str">
        <f>VLOOKUP(Table1[[#This Row],[Store ID]],Table3[[Store ID]:[City]],4,FALSE)</f>
        <v>Detroit</v>
      </c>
      <c r="L3840" t="str">
        <f>VLOOKUP(Table1[[#This Row],[Product Code]],Table4[[Product Code]:[Brand]],5,FALSE)</f>
        <v>VoltEdge</v>
      </c>
      <c r="M3840" t="str">
        <f>VLOOKUP(Table1[[#This Row],[Product Code]],Table4[[Product Code]:[Product Category]],3,FALSE)</f>
        <v>Accessories</v>
      </c>
      <c r="N3840" t="str">
        <f>_xlfn.XLOOKUP(Table1[[#This Row],[Product Code]],Table4[Product Code],Table4[Subcategory])</f>
        <v>Keyboards</v>
      </c>
    </row>
    <row r="3841" spans="2:14" x14ac:dyDescent="0.3">
      <c r="B3841" s="26" t="s">
        <v>20</v>
      </c>
      <c r="C3841" s="26" t="str">
        <f>IF(_xlfn.XLOOKUP(TRIM(Table1[[#This Row],[Store ID]]), 'Stores Details'!B3843:B3862, 'Stores Details'!G3843:G3862, "") = "Inactive", "Yes", "No")</f>
        <v>No</v>
      </c>
      <c r="D3841" s="14" t="s">
        <v>66</v>
      </c>
      <c r="E3841" s="51">
        <v>45583</v>
      </c>
      <c r="F3841" s="14">
        <v>24</v>
      </c>
      <c r="G3841" s="17">
        <v>9305.76</v>
      </c>
      <c r="H3841" s="27">
        <v>6226.08</v>
      </c>
      <c r="I3841">
        <f>YEAR(Table1[[#This Row],[Date]])</f>
        <v>2024</v>
      </c>
      <c r="J3841" t="str">
        <f>"Q" &amp; ROUNDUP(MONTH(Table1[[#This Row],[Date]])/3, 0) &amp; "'" &amp; RIGHT(YEAR(Table1[[#This Row],[Date]]), 2)</f>
        <v>Q4'24</v>
      </c>
      <c r="K3841" t="str">
        <f>VLOOKUP(Table1[[#This Row],[Store ID]],Table3[[Store ID]:[City]],4,FALSE)</f>
        <v>Denver</v>
      </c>
      <c r="L3841" t="str">
        <f>VLOOKUP(Table1[[#This Row],[Product Code]],Table4[[Product Code]:[Brand]],5,FALSE)</f>
        <v>HP</v>
      </c>
      <c r="M3841" t="str">
        <f>VLOOKUP(Table1[[#This Row],[Product Code]],Table4[[Product Code]:[Product Category]],3,FALSE)</f>
        <v>Accessories</v>
      </c>
      <c r="N3841" t="str">
        <f>_xlfn.XLOOKUP(Table1[[#This Row],[Product Code]],Table4[Product Code],Table4[Subcategory])</f>
        <v>Chargers</v>
      </c>
    </row>
    <row r="3842" spans="2:14" x14ac:dyDescent="0.3">
      <c r="B3842" s="26" t="s">
        <v>14</v>
      </c>
      <c r="C3842" s="26" t="str">
        <f>IF(_xlfn.XLOOKUP(TRIM(Table1[[#This Row],[Store ID]]), 'Stores Details'!B3844:B3863, 'Stores Details'!G3844:G3863, "") = "Inactive", "Yes", "No")</f>
        <v>No</v>
      </c>
      <c r="D3842" s="14" t="s">
        <v>79</v>
      </c>
      <c r="E3842" s="51">
        <v>45501</v>
      </c>
      <c r="F3842" s="14">
        <v>6</v>
      </c>
      <c r="G3842" s="17">
        <v>5329.26</v>
      </c>
      <c r="H3842" s="27">
        <v>4334.7000000000007</v>
      </c>
      <c r="I3842">
        <f>YEAR(Table1[[#This Row],[Date]])</f>
        <v>2024</v>
      </c>
      <c r="J3842" t="str">
        <f>"Q" &amp; ROUNDUP(MONTH(Table1[[#This Row],[Date]])/3, 0) &amp; "'" &amp; RIGHT(YEAR(Table1[[#This Row],[Date]]), 2)</f>
        <v>Q3'24</v>
      </c>
      <c r="K3842" t="str">
        <f>VLOOKUP(Table1[[#This Row],[Store ID]],Table3[[Store ID]:[City]],4,FALSE)</f>
        <v>Los Angeles</v>
      </c>
      <c r="L3842" t="str">
        <f>VLOOKUP(Table1[[#This Row],[Product Code]],Table4[[Product Code]:[Brand]],5,FALSE)</f>
        <v>Sony</v>
      </c>
      <c r="M3842" t="str">
        <f>VLOOKUP(Table1[[#This Row],[Product Code]],Table4[[Product Code]:[Product Category]],3,FALSE)</f>
        <v>Accessories</v>
      </c>
      <c r="N3842" t="str">
        <f>_xlfn.XLOOKUP(Table1[[#This Row],[Product Code]],Table4[Product Code],Table4[Subcategory])</f>
        <v>Keyboards</v>
      </c>
    </row>
    <row r="3843" spans="2:14" x14ac:dyDescent="0.3">
      <c r="B3843" s="26" t="s">
        <v>28</v>
      </c>
      <c r="C3843" s="26" t="str">
        <f>IF(_xlfn.XLOOKUP(TRIM(Table1[[#This Row],[Store ID]]), 'Stores Details'!B3845:B3864, 'Stores Details'!G3845:G3864, "") = "Inactive", "Yes", "No")</f>
        <v>No</v>
      </c>
      <c r="D3843" s="14" t="s">
        <v>64</v>
      </c>
      <c r="E3843" s="51">
        <v>45259</v>
      </c>
      <c r="F3843" s="14">
        <v>42</v>
      </c>
      <c r="G3843" s="17">
        <v>14329.140000000001</v>
      </c>
      <c r="H3843" s="27">
        <v>8545.74</v>
      </c>
      <c r="I3843">
        <f>YEAR(Table1[[#This Row],[Date]])</f>
        <v>2023</v>
      </c>
      <c r="J3843" t="str">
        <f>"Q" &amp; ROUNDUP(MONTH(Table1[[#This Row],[Date]])/3, 0) &amp; "'" &amp; RIGHT(YEAR(Table1[[#This Row],[Date]]), 2)</f>
        <v>Q4'23</v>
      </c>
      <c r="K3843" t="str">
        <f>VLOOKUP(Table1[[#This Row],[Store ID]],Table3[[Store ID]:[City]],4,FALSE)</f>
        <v>Portland</v>
      </c>
      <c r="L3843" t="str">
        <f>VLOOKUP(Table1[[#This Row],[Product Code]],Table4[[Product Code]:[Brand]],5,FALSE)</f>
        <v>VoltEdge</v>
      </c>
      <c r="M3843" t="str">
        <f>VLOOKUP(Table1[[#This Row],[Product Code]],Table4[[Product Code]:[Product Category]],3,FALSE)</f>
        <v>Accessories</v>
      </c>
      <c r="N3843" t="str">
        <f>_xlfn.XLOOKUP(Table1[[#This Row],[Product Code]],Table4[Product Code],Table4[Subcategory])</f>
        <v>Keyboards</v>
      </c>
    </row>
    <row r="3844" spans="2:14" x14ac:dyDescent="0.3">
      <c r="B3844" s="26" t="s">
        <v>14</v>
      </c>
      <c r="C3844" s="26" t="str">
        <f>IF(_xlfn.XLOOKUP(TRIM(Table1[[#This Row],[Store ID]]), 'Stores Details'!B3846:B3865, 'Stores Details'!G3846:G3865, "") = "Inactive", "Yes", "No")</f>
        <v>No</v>
      </c>
      <c r="D3844" s="14" t="s">
        <v>77</v>
      </c>
      <c r="E3844" s="51">
        <v>45170</v>
      </c>
      <c r="F3844" s="14">
        <v>5</v>
      </c>
      <c r="G3844" s="17">
        <v>4825.2999999999993</v>
      </c>
      <c r="H3844" s="27">
        <v>3776.5</v>
      </c>
      <c r="I3844">
        <f>YEAR(Table1[[#This Row],[Date]])</f>
        <v>2023</v>
      </c>
      <c r="J3844" t="str">
        <f>"Q" &amp; ROUNDUP(MONTH(Table1[[#This Row],[Date]])/3, 0) &amp; "'" &amp; RIGHT(YEAR(Table1[[#This Row],[Date]]), 2)</f>
        <v>Q3'23</v>
      </c>
      <c r="K3844" t="str">
        <f>VLOOKUP(Table1[[#This Row],[Store ID]],Table3[[Store ID]:[City]],4,FALSE)</f>
        <v>Los Angeles</v>
      </c>
      <c r="L3844" t="str">
        <f>VLOOKUP(Table1[[#This Row],[Product Code]],Table4[[Product Code]:[Brand]],5,FALSE)</f>
        <v>VoltEdge</v>
      </c>
      <c r="M3844" t="str">
        <f>VLOOKUP(Table1[[#This Row],[Product Code]],Table4[[Product Code]:[Product Category]],3,FALSE)</f>
        <v>Headphones</v>
      </c>
      <c r="N3844" t="str">
        <f>_xlfn.XLOOKUP(Table1[[#This Row],[Product Code]],Table4[Product Code],Table4[Subcategory])</f>
        <v>Wireless Earbuds</v>
      </c>
    </row>
    <row r="3845" spans="2:14" x14ac:dyDescent="0.3">
      <c r="B3845" s="26" t="s">
        <v>16</v>
      </c>
      <c r="C3845" s="26" t="str">
        <f>IF(_xlfn.XLOOKUP(TRIM(Table1[[#This Row],[Store ID]]), 'Stores Details'!B3847:B3866, 'Stores Details'!G3847:G3866, "") = "Inactive", "Yes", "No")</f>
        <v>No</v>
      </c>
      <c r="D3845" s="14" t="s">
        <v>71</v>
      </c>
      <c r="E3845" s="51">
        <v>45030</v>
      </c>
      <c r="F3845" s="14">
        <v>17</v>
      </c>
      <c r="G3845" s="17">
        <v>4407.59</v>
      </c>
      <c r="H3845" s="27">
        <v>2880.99</v>
      </c>
      <c r="I3845">
        <f>YEAR(Table1[[#This Row],[Date]])</f>
        <v>2023</v>
      </c>
      <c r="J3845" t="str">
        <f>"Q" &amp; ROUNDUP(MONTH(Table1[[#This Row],[Date]])/3, 0) &amp; "'" &amp; RIGHT(YEAR(Table1[[#This Row],[Date]]), 2)</f>
        <v>Q2'23</v>
      </c>
      <c r="K3845" t="str">
        <f>VLOOKUP(Table1[[#This Row],[Store ID]],Table3[[Store ID]:[City]],4,FALSE)</f>
        <v>Chicago</v>
      </c>
      <c r="L3845" t="str">
        <f>VLOOKUP(Table1[[#This Row],[Product Code]],Table4[[Product Code]:[Brand]],5,FALSE)</f>
        <v>HP</v>
      </c>
      <c r="M3845" t="str">
        <f>VLOOKUP(Table1[[#This Row],[Product Code]],Table4[[Product Code]:[Product Category]],3,FALSE)</f>
        <v>Smart Gadgets</v>
      </c>
      <c r="N3845" t="str">
        <f>_xlfn.XLOOKUP(Table1[[#This Row],[Product Code]],Table4[Product Code],Table4[Subcategory])</f>
        <v>Smart Speakers</v>
      </c>
    </row>
    <row r="3846" spans="2:14" x14ac:dyDescent="0.3">
      <c r="B3846" s="26" t="s">
        <v>14</v>
      </c>
      <c r="C3846" s="26" t="str">
        <f>IF(_xlfn.XLOOKUP(TRIM(Table1[[#This Row],[Store ID]]), 'Stores Details'!B3848:B3867, 'Stores Details'!G3848:G3867, "") = "Inactive", "Yes", "No")</f>
        <v>No</v>
      </c>
      <c r="D3846" s="14" t="s">
        <v>42</v>
      </c>
      <c r="E3846" s="51">
        <v>45463</v>
      </c>
      <c r="F3846" s="14">
        <v>4</v>
      </c>
      <c r="G3846" s="17">
        <v>5102.4399999999996</v>
      </c>
      <c r="H3846" s="27">
        <v>3181.56</v>
      </c>
      <c r="I3846">
        <f>YEAR(Table1[[#This Row],[Date]])</f>
        <v>2024</v>
      </c>
      <c r="J3846" t="str">
        <f>"Q" &amp; ROUNDUP(MONTH(Table1[[#This Row],[Date]])/3, 0) &amp; "'" &amp; RIGHT(YEAR(Table1[[#This Row],[Date]]), 2)</f>
        <v>Q2'24</v>
      </c>
      <c r="K3846" t="str">
        <f>VLOOKUP(Table1[[#This Row],[Store ID]],Table3[[Store ID]:[City]],4,FALSE)</f>
        <v>Los Angeles</v>
      </c>
      <c r="L3846" t="str">
        <f>VLOOKUP(Table1[[#This Row],[Product Code]],Table4[[Product Code]:[Brand]],5,FALSE)</f>
        <v>Dell</v>
      </c>
      <c r="M3846" t="str">
        <f>VLOOKUP(Table1[[#This Row],[Product Code]],Table4[[Product Code]:[Product Category]],3,FALSE)</f>
        <v>Headphones</v>
      </c>
      <c r="N3846" t="str">
        <f>_xlfn.XLOOKUP(Table1[[#This Row],[Product Code]],Table4[Product Code],Table4[Subcategory])</f>
        <v>Wired Headphones</v>
      </c>
    </row>
    <row r="3847" spans="2:14" x14ac:dyDescent="0.3">
      <c r="B3847" s="26" t="s">
        <v>17</v>
      </c>
      <c r="C3847" s="26" t="str">
        <f>IF(_xlfn.XLOOKUP(TRIM(Table1[[#This Row],[Store ID]]), 'Stores Details'!B3849:B3868, 'Stores Details'!G3849:G3868, "") = "Inactive", "Yes", "No")</f>
        <v>No</v>
      </c>
      <c r="D3847" s="14" t="s">
        <v>35</v>
      </c>
      <c r="E3847" s="51">
        <v>45587</v>
      </c>
      <c r="F3847" s="14">
        <v>36</v>
      </c>
      <c r="G3847" s="17">
        <v>14369.76</v>
      </c>
      <c r="H3847" s="27">
        <v>10859.039999999999</v>
      </c>
      <c r="I3847">
        <f>YEAR(Table1[[#This Row],[Date]])</f>
        <v>2024</v>
      </c>
      <c r="J3847" t="str">
        <f>"Q" &amp; ROUNDUP(MONTH(Table1[[#This Row],[Date]])/3, 0) &amp; "'" &amp; RIGHT(YEAR(Table1[[#This Row],[Date]]), 2)</f>
        <v>Q4'24</v>
      </c>
      <c r="K3847" t="str">
        <f>VLOOKUP(Table1[[#This Row],[Store ID]],Table3[[Store ID]:[City]],4,FALSE)</f>
        <v>Richmond</v>
      </c>
      <c r="L3847" t="str">
        <f>VLOOKUP(Table1[[#This Row],[Product Code]],Table4[[Product Code]:[Brand]],5,FALSE)</f>
        <v>Dell</v>
      </c>
      <c r="M3847" t="str">
        <f>VLOOKUP(Table1[[#This Row],[Product Code]],Table4[[Product Code]:[Product Category]],3,FALSE)</f>
        <v>Smart Gadgets</v>
      </c>
      <c r="N3847" t="str">
        <f>_xlfn.XLOOKUP(Table1[[#This Row],[Product Code]],Table4[Product Code],Table4[Subcategory])</f>
        <v>Streaming Devices</v>
      </c>
    </row>
    <row r="3848" spans="2:14" x14ac:dyDescent="0.3">
      <c r="B3848" s="26" t="s">
        <v>21</v>
      </c>
      <c r="C3848" s="26" t="str">
        <f>IF(_xlfn.XLOOKUP(TRIM(Table1[[#This Row],[Store ID]]), 'Stores Details'!B3850:B3869, 'Stores Details'!G3850:G3869, "") = "Inactive", "Yes", "No")</f>
        <v>No</v>
      </c>
      <c r="D3848" s="14" t="s">
        <v>34</v>
      </c>
      <c r="E3848" s="51">
        <v>45490</v>
      </c>
      <c r="F3848" s="14">
        <v>2</v>
      </c>
      <c r="G3848" s="17">
        <v>646.29999999999995</v>
      </c>
      <c r="H3848" s="27">
        <v>399.72</v>
      </c>
      <c r="I3848">
        <f>YEAR(Table1[[#This Row],[Date]])</f>
        <v>2024</v>
      </c>
      <c r="J3848" t="str">
        <f>"Q" &amp; ROUNDUP(MONTH(Table1[[#This Row],[Date]])/3, 0) &amp; "'" &amp; RIGHT(YEAR(Table1[[#This Row],[Date]]), 2)</f>
        <v>Q3'24</v>
      </c>
      <c r="K3848" t="str">
        <f>VLOOKUP(Table1[[#This Row],[Store ID]],Table3[[Store ID]:[City]],4,FALSE)</f>
        <v>Raleigh</v>
      </c>
      <c r="L3848" t="str">
        <f>VLOOKUP(Table1[[#This Row],[Product Code]],Table4[[Product Code]:[Brand]],5,FALSE)</f>
        <v>Samsung</v>
      </c>
      <c r="M3848" t="str">
        <f>VLOOKUP(Table1[[#This Row],[Product Code]],Table4[[Product Code]:[Product Category]],3,FALSE)</f>
        <v>Gaming Consoles</v>
      </c>
      <c r="N3848" t="str">
        <f>_xlfn.XLOOKUP(Table1[[#This Row],[Product Code]],Table4[Product Code],Table4[Subcategory])</f>
        <v>Game Consoles</v>
      </c>
    </row>
    <row r="3849" spans="2:14" x14ac:dyDescent="0.3">
      <c r="B3849" s="26" t="s">
        <v>17</v>
      </c>
      <c r="C3849" s="26" t="str">
        <f>IF(_xlfn.XLOOKUP(TRIM(Table1[[#This Row],[Store ID]]), 'Stores Details'!B3851:B3870, 'Stores Details'!G3851:G3870, "") = "Inactive", "Yes", "No")</f>
        <v>No</v>
      </c>
      <c r="D3849" s="14" t="s">
        <v>52</v>
      </c>
      <c r="E3849" s="51">
        <v>45146</v>
      </c>
      <c r="F3849" s="14">
        <v>3</v>
      </c>
      <c r="G3849" s="17">
        <v>808.86</v>
      </c>
      <c r="H3849" s="27">
        <v>491.66999999999996</v>
      </c>
      <c r="I3849">
        <f>YEAR(Table1[[#This Row],[Date]])</f>
        <v>2023</v>
      </c>
      <c r="J3849" t="str">
        <f>"Q" &amp; ROUNDUP(MONTH(Table1[[#This Row],[Date]])/3, 0) &amp; "'" &amp; RIGHT(YEAR(Table1[[#This Row],[Date]]), 2)</f>
        <v>Q3'23</v>
      </c>
      <c r="K3849" t="str">
        <f>VLOOKUP(Table1[[#This Row],[Store ID]],Table3[[Store ID]:[City]],4,FALSE)</f>
        <v>Richmond</v>
      </c>
      <c r="L3849" t="str">
        <f>VLOOKUP(Table1[[#This Row],[Product Code]],Table4[[Product Code]:[Brand]],5,FALSE)</f>
        <v>ASUS</v>
      </c>
      <c r="M3849" t="str">
        <f>VLOOKUP(Table1[[#This Row],[Product Code]],Table4[[Product Code]:[Product Category]],3,FALSE)</f>
        <v>Accessories</v>
      </c>
      <c r="N3849" t="str">
        <f>_xlfn.XLOOKUP(Table1[[#This Row],[Product Code]],Table4[Product Code],Table4[Subcategory])</f>
        <v>Chargers</v>
      </c>
    </row>
    <row r="3850" spans="2:14" x14ac:dyDescent="0.3">
      <c r="B3850" s="26" t="s">
        <v>14</v>
      </c>
      <c r="C3850" s="26" t="str">
        <f>IF(_xlfn.XLOOKUP(TRIM(Table1[[#This Row],[Store ID]]), 'Stores Details'!B3852:B3871, 'Stores Details'!G3852:G3871, "") = "Inactive", "Yes", "No")</f>
        <v>No</v>
      </c>
      <c r="D3850" s="14" t="s">
        <v>64</v>
      </c>
      <c r="E3850" s="51">
        <v>45193</v>
      </c>
      <c r="F3850" s="14">
        <v>26</v>
      </c>
      <c r="G3850" s="17">
        <v>8870.42</v>
      </c>
      <c r="H3850" s="27">
        <v>5290.22</v>
      </c>
      <c r="I3850">
        <f>YEAR(Table1[[#This Row],[Date]])</f>
        <v>2023</v>
      </c>
      <c r="J3850" t="str">
        <f>"Q" &amp; ROUNDUP(MONTH(Table1[[#This Row],[Date]])/3, 0) &amp; "'" &amp; RIGHT(YEAR(Table1[[#This Row],[Date]]), 2)</f>
        <v>Q3'23</v>
      </c>
      <c r="K3850" t="str">
        <f>VLOOKUP(Table1[[#This Row],[Store ID]],Table3[[Store ID]:[City]],4,FALSE)</f>
        <v>Los Angeles</v>
      </c>
      <c r="L3850" t="str">
        <f>VLOOKUP(Table1[[#This Row],[Product Code]],Table4[[Product Code]:[Brand]],5,FALSE)</f>
        <v>VoltEdge</v>
      </c>
      <c r="M3850" t="str">
        <f>VLOOKUP(Table1[[#This Row],[Product Code]],Table4[[Product Code]:[Product Category]],3,FALSE)</f>
        <v>Accessories</v>
      </c>
      <c r="N3850" t="str">
        <f>_xlfn.XLOOKUP(Table1[[#This Row],[Product Code]],Table4[Product Code],Table4[Subcategory])</f>
        <v>Keyboards</v>
      </c>
    </row>
    <row r="3851" spans="2:14" x14ac:dyDescent="0.3">
      <c r="B3851" s="26" t="s">
        <v>18</v>
      </c>
      <c r="C3851" s="26" t="str">
        <f>IF(_xlfn.XLOOKUP(TRIM(Table1[[#This Row],[Store ID]]), 'Stores Details'!B3853:B3872, 'Stores Details'!G3853:G3872, "") = "Inactive", "Yes", "No")</f>
        <v>No</v>
      </c>
      <c r="D3851" s="14" t="s">
        <v>64</v>
      </c>
      <c r="E3851" s="51">
        <v>45127</v>
      </c>
      <c r="F3851" s="14">
        <v>10</v>
      </c>
      <c r="G3851" s="17">
        <v>3411.7000000000003</v>
      </c>
      <c r="H3851" s="27">
        <v>2034.7</v>
      </c>
      <c r="I3851">
        <f>YEAR(Table1[[#This Row],[Date]])</f>
        <v>2023</v>
      </c>
      <c r="J3851" t="str">
        <f>"Q" &amp; ROUNDUP(MONTH(Table1[[#This Row],[Date]])/3, 0) &amp; "'" &amp; RIGHT(YEAR(Table1[[#This Row],[Date]]), 2)</f>
        <v>Q3'23</v>
      </c>
      <c r="K3851" t="str">
        <f>VLOOKUP(Table1[[#This Row],[Store ID]],Table3[[Store ID]:[City]],4,FALSE)</f>
        <v>Minneapolis</v>
      </c>
      <c r="L3851" t="str">
        <f>VLOOKUP(Table1[[#This Row],[Product Code]],Table4[[Product Code]:[Brand]],5,FALSE)</f>
        <v>VoltEdge</v>
      </c>
      <c r="M3851" t="str">
        <f>VLOOKUP(Table1[[#This Row],[Product Code]],Table4[[Product Code]:[Product Category]],3,FALSE)</f>
        <v>Accessories</v>
      </c>
      <c r="N3851" t="str">
        <f>_xlfn.XLOOKUP(Table1[[#This Row],[Product Code]],Table4[Product Code],Table4[Subcategory])</f>
        <v>Keyboards</v>
      </c>
    </row>
    <row r="3852" spans="2:14" x14ac:dyDescent="0.3">
      <c r="B3852" s="26" t="s">
        <v>14</v>
      </c>
      <c r="C3852" s="26" t="str">
        <f>IF(_xlfn.XLOOKUP(TRIM(Table1[[#This Row],[Store ID]]), 'Stores Details'!B3854:B3873, 'Stores Details'!G3854:G3873, "") = "Inactive", "Yes", "No")</f>
        <v>No</v>
      </c>
      <c r="D3852" s="14" t="s">
        <v>33</v>
      </c>
      <c r="E3852" s="51">
        <v>45603</v>
      </c>
      <c r="F3852" s="14">
        <v>24</v>
      </c>
      <c r="G3852" s="17">
        <v>5678.64</v>
      </c>
      <c r="H3852" s="27">
        <v>4396.08</v>
      </c>
      <c r="I3852">
        <f>YEAR(Table1[[#This Row],[Date]])</f>
        <v>2024</v>
      </c>
      <c r="J3852" t="str">
        <f>"Q" &amp; ROUNDUP(MONTH(Table1[[#This Row],[Date]])/3, 0) &amp; "'" &amp; RIGHT(YEAR(Table1[[#This Row],[Date]]), 2)</f>
        <v>Q4'24</v>
      </c>
      <c r="K3852" t="str">
        <f>VLOOKUP(Table1[[#This Row],[Store ID]],Table3[[Store ID]:[City]],4,FALSE)</f>
        <v>Los Angeles</v>
      </c>
      <c r="L3852" t="str">
        <f>VLOOKUP(Table1[[#This Row],[Product Code]],Table4[[Product Code]:[Brand]],5,FALSE)</f>
        <v>VoltEdge</v>
      </c>
      <c r="M3852" t="str">
        <f>VLOOKUP(Table1[[#This Row],[Product Code]],Table4[[Product Code]:[Product Category]],3,FALSE)</f>
        <v>Headphones</v>
      </c>
      <c r="N3852" t="str">
        <f>_xlfn.XLOOKUP(Table1[[#This Row],[Product Code]],Table4[Product Code],Table4[Subcategory])</f>
        <v>Wired Headphones</v>
      </c>
    </row>
    <row r="3853" spans="2:14" x14ac:dyDescent="0.3">
      <c r="B3853" s="26" t="s">
        <v>26</v>
      </c>
      <c r="C3853" s="26" t="str">
        <f>IF(_xlfn.XLOOKUP(TRIM(Table1[[#This Row],[Store ID]]), 'Stores Details'!B3855:B3874, 'Stores Details'!G3855:G3874, "") = "Inactive", "Yes", "No")</f>
        <v>No</v>
      </c>
      <c r="D3853" s="14" t="s">
        <v>37</v>
      </c>
      <c r="E3853" s="51">
        <v>45560</v>
      </c>
      <c r="F3853" s="14">
        <v>5</v>
      </c>
      <c r="G3853" s="17">
        <v>7357.3</v>
      </c>
      <c r="H3853" s="27">
        <v>4978.25</v>
      </c>
      <c r="I3853">
        <f>YEAR(Table1[[#This Row],[Date]])</f>
        <v>2024</v>
      </c>
      <c r="J3853" t="str">
        <f>"Q" &amp; ROUNDUP(MONTH(Table1[[#This Row],[Date]])/3, 0) &amp; "'" &amp; RIGHT(YEAR(Table1[[#This Row],[Date]]), 2)</f>
        <v>Q3'24</v>
      </c>
      <c r="K3853" t="str">
        <f>VLOOKUP(Table1[[#This Row],[Store ID]],Table3[[Store ID]:[City]],4,FALSE)</f>
        <v>Philadelphia</v>
      </c>
      <c r="L3853" t="str">
        <f>VLOOKUP(Table1[[#This Row],[Product Code]],Table4[[Product Code]:[Brand]],5,FALSE)</f>
        <v>VoltEdge</v>
      </c>
      <c r="M3853" t="str">
        <f>VLOOKUP(Table1[[#This Row],[Product Code]],Table4[[Product Code]:[Product Category]],3,FALSE)</f>
        <v>Smart Gadgets</v>
      </c>
      <c r="N3853" t="str">
        <f>_xlfn.XLOOKUP(Table1[[#This Row],[Product Code]],Table4[Product Code],Table4[Subcategory])</f>
        <v>Fitness Bands</v>
      </c>
    </row>
    <row r="3854" spans="2:14" x14ac:dyDescent="0.3">
      <c r="B3854" s="26" t="s">
        <v>27</v>
      </c>
      <c r="C3854" s="26" t="str">
        <f>IF(_xlfn.XLOOKUP(TRIM(Table1[[#This Row],[Store ID]]), 'Stores Details'!B3856:B3875, 'Stores Details'!G3856:G3875, "") = "Inactive", "Yes", "No")</f>
        <v>No</v>
      </c>
      <c r="D3854" s="14" t="s">
        <v>64</v>
      </c>
      <c r="E3854" s="51">
        <v>44938</v>
      </c>
      <c r="F3854" s="14">
        <v>16</v>
      </c>
      <c r="G3854" s="17">
        <v>5458.72</v>
      </c>
      <c r="H3854" s="27">
        <v>3255.52</v>
      </c>
      <c r="I3854">
        <f>YEAR(Table1[[#This Row],[Date]])</f>
        <v>2023</v>
      </c>
      <c r="J3854" t="str">
        <f>"Q" &amp; ROUNDUP(MONTH(Table1[[#This Row],[Date]])/3, 0) &amp; "'" &amp; RIGHT(YEAR(Table1[[#This Row],[Date]]), 2)</f>
        <v>Q1'23</v>
      </c>
      <c r="K3854" t="str">
        <f>VLOOKUP(Table1[[#This Row],[Store ID]],Table3[[Store ID]:[City]],4,FALSE)</f>
        <v>New York</v>
      </c>
      <c r="L3854" t="str">
        <f>VLOOKUP(Table1[[#This Row],[Product Code]],Table4[[Product Code]:[Brand]],5,FALSE)</f>
        <v>VoltEdge</v>
      </c>
      <c r="M3854" t="str">
        <f>VLOOKUP(Table1[[#This Row],[Product Code]],Table4[[Product Code]:[Product Category]],3,FALSE)</f>
        <v>Accessories</v>
      </c>
      <c r="N3854" t="str">
        <f>_xlfn.XLOOKUP(Table1[[#This Row],[Product Code]],Table4[Product Code],Table4[Subcategory])</f>
        <v>Keyboards</v>
      </c>
    </row>
    <row r="3855" spans="2:14" x14ac:dyDescent="0.3">
      <c r="B3855" s="26" t="s">
        <v>30</v>
      </c>
      <c r="C3855" s="26" t="str">
        <f>IF(_xlfn.XLOOKUP(TRIM(Table1[[#This Row],[Store ID]]), 'Stores Details'!B3857:B3876, 'Stores Details'!G3857:G3876, "") = "Inactive", "Yes", "No")</f>
        <v>No</v>
      </c>
      <c r="D3855" s="14" t="s">
        <v>59</v>
      </c>
      <c r="E3855" s="51">
        <v>45260</v>
      </c>
      <c r="F3855" s="14">
        <v>26</v>
      </c>
      <c r="G3855" s="17">
        <v>5081.18</v>
      </c>
      <c r="H3855" s="27">
        <v>3794.7</v>
      </c>
      <c r="I3855">
        <f>YEAR(Table1[[#This Row],[Date]])</f>
        <v>2023</v>
      </c>
      <c r="J3855" t="str">
        <f>"Q" &amp; ROUNDUP(MONTH(Table1[[#This Row],[Date]])/3, 0) &amp; "'" &amp; RIGHT(YEAR(Table1[[#This Row],[Date]]), 2)</f>
        <v>Q4'23</v>
      </c>
      <c r="K3855" t="str">
        <f>VLOOKUP(Table1[[#This Row],[Store ID]],Table3[[Store ID]:[City]],4,FALSE)</f>
        <v>Nashville</v>
      </c>
      <c r="L3855" t="str">
        <f>VLOOKUP(Table1[[#This Row],[Product Code]],Table4[[Product Code]:[Brand]],5,FALSE)</f>
        <v>ASUS</v>
      </c>
      <c r="M3855" t="str">
        <f>VLOOKUP(Table1[[#This Row],[Product Code]],Table4[[Product Code]:[Product Category]],3,FALSE)</f>
        <v>Headphones</v>
      </c>
      <c r="N3855" t="str">
        <f>_xlfn.XLOOKUP(Table1[[#This Row],[Product Code]],Table4[Product Code],Table4[Subcategory])</f>
        <v>Wireless Earbuds</v>
      </c>
    </row>
    <row r="3856" spans="2:14" x14ac:dyDescent="0.3">
      <c r="B3856" s="26" t="s">
        <v>20</v>
      </c>
      <c r="C3856" s="26" t="str">
        <f>IF(_xlfn.XLOOKUP(TRIM(Table1[[#This Row],[Store ID]]), 'Stores Details'!B3858:B3877, 'Stores Details'!G3858:G3877, "") = "Inactive", "Yes", "No")</f>
        <v>No</v>
      </c>
      <c r="D3856" s="14" t="s">
        <v>36</v>
      </c>
      <c r="E3856" s="51">
        <v>45410</v>
      </c>
      <c r="F3856" s="14">
        <v>16</v>
      </c>
      <c r="G3856" s="17">
        <v>11679.68</v>
      </c>
      <c r="H3856" s="27">
        <v>9423.84</v>
      </c>
      <c r="I3856">
        <f>YEAR(Table1[[#This Row],[Date]])</f>
        <v>2024</v>
      </c>
      <c r="J3856" t="str">
        <f>"Q" &amp; ROUNDUP(MONTH(Table1[[#This Row],[Date]])/3, 0) &amp; "'" &amp; RIGHT(YEAR(Table1[[#This Row],[Date]]), 2)</f>
        <v>Q2'24</v>
      </c>
      <c r="K3856" t="str">
        <f>VLOOKUP(Table1[[#This Row],[Store ID]],Table3[[Store ID]:[City]],4,FALSE)</f>
        <v>Denver</v>
      </c>
      <c r="L3856" t="str">
        <f>VLOOKUP(Table1[[#This Row],[Product Code]],Table4[[Product Code]:[Brand]],5,FALSE)</f>
        <v>VoltEdge</v>
      </c>
      <c r="M3856" t="str">
        <f>VLOOKUP(Table1[[#This Row],[Product Code]],Table4[[Product Code]:[Product Category]],3,FALSE)</f>
        <v>Gaming Consoles</v>
      </c>
      <c r="N3856" t="str">
        <f>_xlfn.XLOOKUP(Table1[[#This Row],[Product Code]],Table4[Product Code],Table4[Subcategory])</f>
        <v>VR Headsets</v>
      </c>
    </row>
    <row r="3857" spans="2:14" x14ac:dyDescent="0.3">
      <c r="B3857" s="26" t="s">
        <v>27</v>
      </c>
      <c r="C3857" s="26" t="str">
        <f>IF(_xlfn.XLOOKUP(TRIM(Table1[[#This Row],[Store ID]]), 'Stores Details'!B3859:B3878, 'Stores Details'!G3859:G3878, "") = "Inactive", "Yes", "No")</f>
        <v>No</v>
      </c>
      <c r="D3857" s="14" t="s">
        <v>15</v>
      </c>
      <c r="E3857" s="51">
        <v>45352</v>
      </c>
      <c r="F3857" s="14">
        <v>22</v>
      </c>
      <c r="G3857" s="17">
        <v>12373.019999999999</v>
      </c>
      <c r="H3857" s="27">
        <v>9447.4600000000009</v>
      </c>
      <c r="I3857">
        <f>YEAR(Table1[[#This Row],[Date]])</f>
        <v>2024</v>
      </c>
      <c r="J3857" t="str">
        <f>"Q" &amp; ROUNDUP(MONTH(Table1[[#This Row],[Date]])/3, 0) &amp; "'" &amp; RIGHT(YEAR(Table1[[#This Row],[Date]]), 2)</f>
        <v>Q1'24</v>
      </c>
      <c r="K3857" t="str">
        <f>VLOOKUP(Table1[[#This Row],[Store ID]],Table3[[Store ID]:[City]],4,FALSE)</f>
        <v>New York</v>
      </c>
      <c r="L3857" t="str">
        <f>VLOOKUP(Table1[[#This Row],[Product Code]],Table4[[Product Code]:[Brand]],5,FALSE)</f>
        <v>Bose</v>
      </c>
      <c r="M3857" t="str">
        <f>VLOOKUP(Table1[[#This Row],[Product Code]],Table4[[Product Code]:[Product Category]],3,FALSE)</f>
        <v>Accessories</v>
      </c>
      <c r="N3857" t="str">
        <f>_xlfn.XLOOKUP(Table1[[#This Row],[Product Code]],Table4[Product Code],Table4[Subcategory])</f>
        <v>Mice</v>
      </c>
    </row>
    <row r="3858" spans="2:14" x14ac:dyDescent="0.3">
      <c r="B3858" s="26" t="s">
        <v>28</v>
      </c>
      <c r="C3858" s="26" t="str">
        <f>IF(_xlfn.XLOOKUP(TRIM(Table1[[#This Row],[Store ID]]), 'Stores Details'!B3860:B3879, 'Stores Details'!G3860:G3879, "") = "Inactive", "Yes", "No")</f>
        <v>No</v>
      </c>
      <c r="D3858" s="14" t="s">
        <v>35</v>
      </c>
      <c r="E3858" s="51">
        <v>45391</v>
      </c>
      <c r="F3858" s="14">
        <v>7</v>
      </c>
      <c r="G3858" s="17">
        <v>2794.1200000000003</v>
      </c>
      <c r="H3858" s="27">
        <v>2111.48</v>
      </c>
      <c r="I3858">
        <f>YEAR(Table1[[#This Row],[Date]])</f>
        <v>2024</v>
      </c>
      <c r="J3858" t="str">
        <f>"Q" &amp; ROUNDUP(MONTH(Table1[[#This Row],[Date]])/3, 0) &amp; "'" &amp; RIGHT(YEAR(Table1[[#This Row],[Date]]), 2)</f>
        <v>Q2'24</v>
      </c>
      <c r="K3858" t="str">
        <f>VLOOKUP(Table1[[#This Row],[Store ID]],Table3[[Store ID]:[City]],4,FALSE)</f>
        <v>Portland</v>
      </c>
      <c r="L3858" t="str">
        <f>VLOOKUP(Table1[[#This Row],[Product Code]],Table4[[Product Code]:[Brand]],5,FALSE)</f>
        <v>Dell</v>
      </c>
      <c r="M3858" t="str">
        <f>VLOOKUP(Table1[[#This Row],[Product Code]],Table4[[Product Code]:[Product Category]],3,FALSE)</f>
        <v>Smart Gadgets</v>
      </c>
      <c r="N3858" t="str">
        <f>_xlfn.XLOOKUP(Table1[[#This Row],[Product Code]],Table4[Product Code],Table4[Subcategory])</f>
        <v>Streaming Devices</v>
      </c>
    </row>
    <row r="3859" spans="2:14" x14ac:dyDescent="0.3">
      <c r="B3859" s="26" t="s">
        <v>27</v>
      </c>
      <c r="C3859" s="26" t="str">
        <f>IF(_xlfn.XLOOKUP(TRIM(Table1[[#This Row],[Store ID]]), 'Stores Details'!B3861:B3880, 'Stores Details'!G3861:G3880, "") = "Inactive", "Yes", "No")</f>
        <v>No</v>
      </c>
      <c r="D3859" s="14" t="s">
        <v>31</v>
      </c>
      <c r="E3859" s="51">
        <v>45653</v>
      </c>
      <c r="F3859" s="14">
        <v>30</v>
      </c>
      <c r="G3859" s="17">
        <v>18216.900000000001</v>
      </c>
      <c r="H3859" s="27">
        <v>11170.199999999999</v>
      </c>
      <c r="I3859">
        <f>YEAR(Table1[[#This Row],[Date]])</f>
        <v>2024</v>
      </c>
      <c r="J3859" t="str">
        <f>"Q" &amp; ROUNDUP(MONTH(Table1[[#This Row],[Date]])/3, 0) &amp; "'" &amp; RIGHT(YEAR(Table1[[#This Row],[Date]]), 2)</f>
        <v>Q4'24</v>
      </c>
      <c r="K3859" t="str">
        <f>VLOOKUP(Table1[[#This Row],[Store ID]],Table3[[Store ID]:[City]],4,FALSE)</f>
        <v>New York</v>
      </c>
      <c r="L3859" t="str">
        <f>VLOOKUP(Table1[[#This Row],[Product Code]],Table4[[Product Code]:[Brand]],5,FALSE)</f>
        <v>VoltEdge</v>
      </c>
      <c r="M3859" t="str">
        <f>VLOOKUP(Table1[[#This Row],[Product Code]],Table4[[Product Code]:[Product Category]],3,FALSE)</f>
        <v>Laptops</v>
      </c>
      <c r="N3859" t="str">
        <f>_xlfn.XLOOKUP(Table1[[#This Row],[Product Code]],Table4[Product Code],Table4[Subcategory])</f>
        <v>Ultrabooks</v>
      </c>
    </row>
    <row r="3860" spans="2:14" x14ac:dyDescent="0.3">
      <c r="B3860" s="26" t="s">
        <v>14</v>
      </c>
      <c r="C3860" s="26" t="str">
        <f>IF(_xlfn.XLOOKUP(TRIM(Table1[[#This Row],[Store ID]]), 'Stores Details'!B3862:B3881, 'Stores Details'!G3862:G3881, "") = "Inactive", "Yes", "No")</f>
        <v>No</v>
      </c>
      <c r="D3860" s="14" t="s">
        <v>77</v>
      </c>
      <c r="E3860" s="51">
        <v>45173</v>
      </c>
      <c r="F3860" s="14">
        <v>2</v>
      </c>
      <c r="G3860" s="17">
        <v>1930.12</v>
      </c>
      <c r="H3860" s="27">
        <v>1510.6</v>
      </c>
      <c r="I3860">
        <f>YEAR(Table1[[#This Row],[Date]])</f>
        <v>2023</v>
      </c>
      <c r="J3860" t="str">
        <f>"Q" &amp; ROUNDUP(MONTH(Table1[[#This Row],[Date]])/3, 0) &amp; "'" &amp; RIGHT(YEAR(Table1[[#This Row],[Date]]), 2)</f>
        <v>Q3'23</v>
      </c>
      <c r="K3860" t="str">
        <f>VLOOKUP(Table1[[#This Row],[Store ID]],Table3[[Store ID]:[City]],4,FALSE)</f>
        <v>Los Angeles</v>
      </c>
      <c r="L3860" t="str">
        <f>VLOOKUP(Table1[[#This Row],[Product Code]],Table4[[Product Code]:[Brand]],5,FALSE)</f>
        <v>VoltEdge</v>
      </c>
      <c r="M3860" t="str">
        <f>VLOOKUP(Table1[[#This Row],[Product Code]],Table4[[Product Code]:[Product Category]],3,FALSE)</f>
        <v>Headphones</v>
      </c>
      <c r="N3860" t="str">
        <f>_xlfn.XLOOKUP(Table1[[#This Row],[Product Code]],Table4[Product Code],Table4[Subcategory])</f>
        <v>Wireless Earbuds</v>
      </c>
    </row>
    <row r="3861" spans="2:14" x14ac:dyDescent="0.3">
      <c r="B3861" s="26" t="s">
        <v>26</v>
      </c>
      <c r="C3861" s="26" t="str">
        <f>IF(_xlfn.XLOOKUP(TRIM(Table1[[#This Row],[Store ID]]), 'Stores Details'!B3863:B3882, 'Stores Details'!G3863:G3882, "") = "Inactive", "Yes", "No")</f>
        <v>No</v>
      </c>
      <c r="D3861" s="14" t="s">
        <v>39</v>
      </c>
      <c r="E3861" s="51">
        <v>45360</v>
      </c>
      <c r="F3861" s="14">
        <v>24</v>
      </c>
      <c r="G3861" s="17">
        <v>10168.08</v>
      </c>
      <c r="H3861" s="27">
        <v>6626.4000000000005</v>
      </c>
      <c r="I3861">
        <f>YEAR(Table1[[#This Row],[Date]])</f>
        <v>2024</v>
      </c>
      <c r="J3861" t="str">
        <f>"Q" &amp; ROUNDUP(MONTH(Table1[[#This Row],[Date]])/3, 0) &amp; "'" &amp; RIGHT(YEAR(Table1[[#This Row],[Date]]), 2)</f>
        <v>Q1'24</v>
      </c>
      <c r="K3861" t="str">
        <f>VLOOKUP(Table1[[#This Row],[Store ID]],Table3[[Store ID]:[City]],4,FALSE)</f>
        <v>Philadelphia</v>
      </c>
      <c r="L3861" t="str">
        <f>VLOOKUP(Table1[[#This Row],[Product Code]],Table4[[Product Code]:[Brand]],5,FALSE)</f>
        <v>Apple</v>
      </c>
      <c r="M3861" t="str">
        <f>VLOOKUP(Table1[[#This Row],[Product Code]],Table4[[Product Code]:[Product Category]],3,FALSE)</f>
        <v>Laptops</v>
      </c>
      <c r="N3861" t="str">
        <f>_xlfn.XLOOKUP(Table1[[#This Row],[Product Code]],Table4[Product Code],Table4[Subcategory])</f>
        <v>Ultrabooks</v>
      </c>
    </row>
    <row r="3862" spans="2:14" x14ac:dyDescent="0.3">
      <c r="B3862" s="26" t="s">
        <v>27</v>
      </c>
      <c r="C3862" s="26" t="str">
        <f>IF(_xlfn.XLOOKUP(TRIM(Table1[[#This Row],[Store ID]]), 'Stores Details'!B3864:B3883, 'Stores Details'!G3864:G3883, "") = "Inactive", "Yes", "No")</f>
        <v>No</v>
      </c>
      <c r="D3862" s="14" t="s">
        <v>46</v>
      </c>
      <c r="E3862" s="51">
        <v>45379</v>
      </c>
      <c r="F3862" s="14">
        <v>12</v>
      </c>
      <c r="G3862" s="17">
        <v>10600.8</v>
      </c>
      <c r="H3862" s="27">
        <v>7253.88</v>
      </c>
      <c r="I3862">
        <f>YEAR(Table1[[#This Row],[Date]])</f>
        <v>2024</v>
      </c>
      <c r="J3862" t="str">
        <f>"Q" &amp; ROUNDUP(MONTH(Table1[[#This Row],[Date]])/3, 0) &amp; "'" &amp; RIGHT(YEAR(Table1[[#This Row],[Date]]), 2)</f>
        <v>Q1'24</v>
      </c>
      <c r="K3862" t="str">
        <f>VLOOKUP(Table1[[#This Row],[Store ID]],Table3[[Store ID]:[City]],4,FALSE)</f>
        <v>New York</v>
      </c>
      <c r="L3862" t="str">
        <f>VLOOKUP(Table1[[#This Row],[Product Code]],Table4[[Product Code]:[Brand]],5,FALSE)</f>
        <v>Bose</v>
      </c>
      <c r="M3862" t="str">
        <f>VLOOKUP(Table1[[#This Row],[Product Code]],Table4[[Product Code]:[Product Category]],3,FALSE)</f>
        <v>Headphones</v>
      </c>
      <c r="N3862" t="str">
        <f>_xlfn.XLOOKUP(Table1[[#This Row],[Product Code]],Table4[Product Code],Table4[Subcategory])</f>
        <v>Wireless Headphones</v>
      </c>
    </row>
    <row r="3863" spans="2:14" x14ac:dyDescent="0.3">
      <c r="B3863" s="26" t="s">
        <v>24</v>
      </c>
      <c r="C3863" s="26" t="str">
        <f>IF(_xlfn.XLOOKUP(TRIM(Table1[[#This Row],[Store ID]]), 'Stores Details'!B3865:B3884, 'Stores Details'!G3865:G3884, "") = "Inactive", "Yes", "No")</f>
        <v>No</v>
      </c>
      <c r="D3863" s="14" t="s">
        <v>57</v>
      </c>
      <c r="E3863" s="51">
        <v>45463</v>
      </c>
      <c r="F3863" s="14">
        <v>8</v>
      </c>
      <c r="G3863" s="17">
        <v>7067.92</v>
      </c>
      <c r="H3863" s="27">
        <v>4928.72</v>
      </c>
      <c r="I3863">
        <f>YEAR(Table1[[#This Row],[Date]])</f>
        <v>2024</v>
      </c>
      <c r="J3863" t="str">
        <f>"Q" &amp; ROUNDUP(MONTH(Table1[[#This Row],[Date]])/3, 0) &amp; "'" &amp; RIGHT(YEAR(Table1[[#This Row],[Date]]), 2)</f>
        <v>Q2'24</v>
      </c>
      <c r="K3863" t="str">
        <f>VLOOKUP(Table1[[#This Row],[Store ID]],Table3[[Store ID]:[City]],4,FALSE)</f>
        <v>Atlanta</v>
      </c>
      <c r="L3863" t="str">
        <f>VLOOKUP(Table1[[#This Row],[Product Code]],Table4[[Product Code]:[Brand]],5,FALSE)</f>
        <v>Bose</v>
      </c>
      <c r="M3863" t="str">
        <f>VLOOKUP(Table1[[#This Row],[Product Code]],Table4[[Product Code]:[Product Category]],3,FALSE)</f>
        <v>Headphones</v>
      </c>
      <c r="N3863" t="str">
        <f>_xlfn.XLOOKUP(Table1[[#This Row],[Product Code]],Table4[Product Code],Table4[Subcategory])</f>
        <v>Noise-Canceling Over-Ear</v>
      </c>
    </row>
    <row r="3864" spans="2:14" x14ac:dyDescent="0.3">
      <c r="B3864" s="26" t="s">
        <v>24</v>
      </c>
      <c r="C3864" s="26" t="str">
        <f>IF(_xlfn.XLOOKUP(TRIM(Table1[[#This Row],[Store ID]]), 'Stores Details'!B3866:B3885, 'Stores Details'!G3866:G3885, "") = "Inactive", "Yes", "No")</f>
        <v>No</v>
      </c>
      <c r="D3864" s="14" t="s">
        <v>31</v>
      </c>
      <c r="E3864" s="51">
        <v>45399</v>
      </c>
      <c r="F3864" s="14">
        <v>4</v>
      </c>
      <c r="G3864" s="17">
        <v>2428.92</v>
      </c>
      <c r="H3864" s="27">
        <v>1489.36</v>
      </c>
      <c r="I3864">
        <f>YEAR(Table1[[#This Row],[Date]])</f>
        <v>2024</v>
      </c>
      <c r="J3864" t="str">
        <f>"Q" &amp; ROUNDUP(MONTH(Table1[[#This Row],[Date]])/3, 0) &amp; "'" &amp; RIGHT(YEAR(Table1[[#This Row],[Date]]), 2)</f>
        <v>Q2'24</v>
      </c>
      <c r="K3864" t="str">
        <f>VLOOKUP(Table1[[#This Row],[Store ID]],Table3[[Store ID]:[City]],4,FALSE)</f>
        <v>Atlanta</v>
      </c>
      <c r="L3864" t="str">
        <f>VLOOKUP(Table1[[#This Row],[Product Code]],Table4[[Product Code]:[Brand]],5,FALSE)</f>
        <v>VoltEdge</v>
      </c>
      <c r="M3864" t="str">
        <f>VLOOKUP(Table1[[#This Row],[Product Code]],Table4[[Product Code]:[Product Category]],3,FALSE)</f>
        <v>Laptops</v>
      </c>
      <c r="N3864" t="str">
        <f>_xlfn.XLOOKUP(Table1[[#This Row],[Product Code]],Table4[Product Code],Table4[Subcategory])</f>
        <v>Ultrabooks</v>
      </c>
    </row>
    <row r="3865" spans="2:14" x14ac:dyDescent="0.3">
      <c r="B3865" s="26" t="s">
        <v>14</v>
      </c>
      <c r="C3865" s="26" t="str">
        <f>IF(_xlfn.XLOOKUP(TRIM(Table1[[#This Row],[Store ID]]), 'Stores Details'!B3867:B3886, 'Stores Details'!G3867:G3886, "") = "Inactive", "Yes", "No")</f>
        <v>No</v>
      </c>
      <c r="D3865" s="14" t="s">
        <v>58</v>
      </c>
      <c r="E3865" s="51">
        <v>44932</v>
      </c>
      <c r="F3865" s="14">
        <v>15</v>
      </c>
      <c r="G3865" s="17">
        <v>13171.050000000001</v>
      </c>
      <c r="H3865" s="27">
        <v>9074.5500000000011</v>
      </c>
      <c r="I3865">
        <f>YEAR(Table1[[#This Row],[Date]])</f>
        <v>2023</v>
      </c>
      <c r="J3865" t="str">
        <f>"Q" &amp; ROUNDUP(MONTH(Table1[[#This Row],[Date]])/3, 0) &amp; "'" &amp; RIGHT(YEAR(Table1[[#This Row],[Date]]), 2)</f>
        <v>Q1'23</v>
      </c>
      <c r="K3865" t="str">
        <f>VLOOKUP(Table1[[#This Row],[Store ID]],Table3[[Store ID]:[City]],4,FALSE)</f>
        <v>Los Angeles</v>
      </c>
      <c r="L3865" t="str">
        <f>VLOOKUP(Table1[[#This Row],[Product Code]],Table4[[Product Code]:[Brand]],5,FALSE)</f>
        <v>Sony</v>
      </c>
      <c r="M3865" t="str">
        <f>VLOOKUP(Table1[[#This Row],[Product Code]],Table4[[Product Code]:[Product Category]],3,FALSE)</f>
        <v>Accessories</v>
      </c>
      <c r="N3865" t="str">
        <f>_xlfn.XLOOKUP(Table1[[#This Row],[Product Code]],Table4[Product Code],Table4[Subcategory])</f>
        <v>Chargers</v>
      </c>
    </row>
    <row r="3866" spans="2:14" x14ac:dyDescent="0.3">
      <c r="B3866" s="26" t="s">
        <v>19</v>
      </c>
      <c r="C3866" s="26" t="str">
        <f>IF(_xlfn.XLOOKUP(TRIM(Table1[[#This Row],[Store ID]]), 'Stores Details'!B3868:B3887, 'Stores Details'!G3868:G3887, "") = "Inactive", "Yes", "No")</f>
        <v>No</v>
      </c>
      <c r="D3866" s="14" t="s">
        <v>68</v>
      </c>
      <c r="E3866" s="51">
        <v>44984</v>
      </c>
      <c r="F3866" s="14">
        <v>29</v>
      </c>
      <c r="G3866" s="17">
        <v>30272.520000000004</v>
      </c>
      <c r="H3866" s="27">
        <v>18677.16</v>
      </c>
      <c r="I3866">
        <f>YEAR(Table1[[#This Row],[Date]])</f>
        <v>2023</v>
      </c>
      <c r="J3866" t="str">
        <f>"Q" &amp; ROUNDUP(MONTH(Table1[[#This Row],[Date]])/3, 0) &amp; "'" &amp; RIGHT(YEAR(Table1[[#This Row],[Date]]), 2)</f>
        <v>Q1'23</v>
      </c>
      <c r="K3866" t="str">
        <f>VLOOKUP(Table1[[#This Row],[Store ID]],Table3[[Store ID]:[City]],4,FALSE)</f>
        <v>Honolulu</v>
      </c>
      <c r="L3866" t="str">
        <f>VLOOKUP(Table1[[#This Row],[Product Code]],Table4[[Product Code]:[Brand]],5,FALSE)</f>
        <v>Apple</v>
      </c>
      <c r="M3866" t="str">
        <f>VLOOKUP(Table1[[#This Row],[Product Code]],Table4[[Product Code]:[Product Category]],3,FALSE)</f>
        <v>Gaming Consoles</v>
      </c>
      <c r="N3866" t="str">
        <f>_xlfn.XLOOKUP(Table1[[#This Row],[Product Code]],Table4[Product Code],Table4[Subcategory])</f>
        <v>VR Headsets</v>
      </c>
    </row>
    <row r="3867" spans="2:14" x14ac:dyDescent="0.3">
      <c r="B3867" s="26" t="s">
        <v>27</v>
      </c>
      <c r="C3867" s="26" t="str">
        <f>IF(_xlfn.XLOOKUP(TRIM(Table1[[#This Row],[Store ID]]), 'Stores Details'!B3869:B3888, 'Stores Details'!G3869:G3888, "") = "Inactive", "Yes", "No")</f>
        <v>No</v>
      </c>
      <c r="D3867" s="14" t="s">
        <v>78</v>
      </c>
      <c r="E3867" s="51">
        <v>45248</v>
      </c>
      <c r="F3867" s="14">
        <v>35</v>
      </c>
      <c r="G3867" s="17">
        <v>4695.25</v>
      </c>
      <c r="H3867" s="27">
        <v>3878.7</v>
      </c>
      <c r="I3867">
        <f>YEAR(Table1[[#This Row],[Date]])</f>
        <v>2023</v>
      </c>
      <c r="J3867" t="str">
        <f>"Q" &amp; ROUNDUP(MONTH(Table1[[#This Row],[Date]])/3, 0) &amp; "'" &amp; RIGHT(YEAR(Table1[[#This Row],[Date]]), 2)</f>
        <v>Q4'23</v>
      </c>
      <c r="K3867" t="str">
        <f>VLOOKUP(Table1[[#This Row],[Store ID]],Table3[[Store ID]:[City]],4,FALSE)</f>
        <v>New York</v>
      </c>
      <c r="L3867" t="str">
        <f>VLOOKUP(Table1[[#This Row],[Product Code]],Table4[[Product Code]:[Brand]],5,FALSE)</f>
        <v>VoltEdge</v>
      </c>
      <c r="M3867" t="str">
        <f>VLOOKUP(Table1[[#This Row],[Product Code]],Table4[[Product Code]:[Product Category]],3,FALSE)</f>
        <v>Accessories</v>
      </c>
      <c r="N3867" t="str">
        <f>_xlfn.XLOOKUP(Table1[[#This Row],[Product Code]],Table4[Product Code],Table4[Subcategory])</f>
        <v>Laptop Sleeves</v>
      </c>
    </row>
    <row r="3868" spans="2:14" x14ac:dyDescent="0.3">
      <c r="B3868" s="26" t="s">
        <v>20</v>
      </c>
      <c r="C3868" s="26" t="str">
        <f>IF(_xlfn.XLOOKUP(TRIM(Table1[[#This Row],[Store ID]]), 'Stores Details'!B3870:B3889, 'Stores Details'!G3870:G3889, "") = "Inactive", "Yes", "No")</f>
        <v>No</v>
      </c>
      <c r="D3868" s="14" t="s">
        <v>35</v>
      </c>
      <c r="E3868" s="51">
        <v>45475</v>
      </c>
      <c r="F3868" s="14">
        <v>13</v>
      </c>
      <c r="G3868" s="17">
        <v>5189.08</v>
      </c>
      <c r="H3868" s="27">
        <v>3921.3199999999997</v>
      </c>
      <c r="I3868">
        <f>YEAR(Table1[[#This Row],[Date]])</f>
        <v>2024</v>
      </c>
      <c r="J3868" t="str">
        <f>"Q" &amp; ROUNDUP(MONTH(Table1[[#This Row],[Date]])/3, 0) &amp; "'" &amp; RIGHT(YEAR(Table1[[#This Row],[Date]]), 2)</f>
        <v>Q3'24</v>
      </c>
      <c r="K3868" t="str">
        <f>VLOOKUP(Table1[[#This Row],[Store ID]],Table3[[Store ID]:[City]],4,FALSE)</f>
        <v>Denver</v>
      </c>
      <c r="L3868" t="str">
        <f>VLOOKUP(Table1[[#This Row],[Product Code]],Table4[[Product Code]:[Brand]],5,FALSE)</f>
        <v>Dell</v>
      </c>
      <c r="M3868" t="str">
        <f>VLOOKUP(Table1[[#This Row],[Product Code]],Table4[[Product Code]:[Product Category]],3,FALSE)</f>
        <v>Smart Gadgets</v>
      </c>
      <c r="N3868" t="str">
        <f>_xlfn.XLOOKUP(Table1[[#This Row],[Product Code]],Table4[Product Code],Table4[Subcategory])</f>
        <v>Streaming Devices</v>
      </c>
    </row>
    <row r="3869" spans="2:14" x14ac:dyDescent="0.3">
      <c r="B3869" s="26" t="s">
        <v>14</v>
      </c>
      <c r="C3869" s="26" t="str">
        <f>IF(_xlfn.XLOOKUP(TRIM(Table1[[#This Row],[Store ID]]), 'Stores Details'!B3871:B3890, 'Stores Details'!G3871:G3890, "") = "Inactive", "Yes", "No")</f>
        <v>No</v>
      </c>
      <c r="D3869" s="14" t="s">
        <v>15</v>
      </c>
      <c r="E3869" s="51">
        <v>45305</v>
      </c>
      <c r="F3869" s="14">
        <v>23</v>
      </c>
      <c r="G3869" s="17">
        <v>12935.429999999998</v>
      </c>
      <c r="H3869" s="27">
        <v>9876.89</v>
      </c>
      <c r="I3869">
        <f>YEAR(Table1[[#This Row],[Date]])</f>
        <v>2024</v>
      </c>
      <c r="J3869" t="str">
        <f>"Q" &amp; ROUNDUP(MONTH(Table1[[#This Row],[Date]])/3, 0) &amp; "'" &amp; RIGHT(YEAR(Table1[[#This Row],[Date]]), 2)</f>
        <v>Q1'24</v>
      </c>
      <c r="K3869" t="str">
        <f>VLOOKUP(Table1[[#This Row],[Store ID]],Table3[[Store ID]:[City]],4,FALSE)</f>
        <v>Los Angeles</v>
      </c>
      <c r="L3869" t="str">
        <f>VLOOKUP(Table1[[#This Row],[Product Code]],Table4[[Product Code]:[Brand]],5,FALSE)</f>
        <v>Bose</v>
      </c>
      <c r="M3869" t="str">
        <f>VLOOKUP(Table1[[#This Row],[Product Code]],Table4[[Product Code]:[Product Category]],3,FALSE)</f>
        <v>Accessories</v>
      </c>
      <c r="N3869" t="str">
        <f>_xlfn.XLOOKUP(Table1[[#This Row],[Product Code]],Table4[Product Code],Table4[Subcategory])</f>
        <v>Mice</v>
      </c>
    </row>
    <row r="3870" spans="2:14" x14ac:dyDescent="0.3">
      <c r="B3870" s="26" t="s">
        <v>23</v>
      </c>
      <c r="C3870" s="26" t="str">
        <f>IF(_xlfn.XLOOKUP(TRIM(Table1[[#This Row],[Store ID]]), 'Stores Details'!B3872:B3891, 'Stores Details'!G3872:G3891, "") = "Inactive", "Yes", "No")</f>
        <v>No</v>
      </c>
      <c r="D3870" s="14" t="s">
        <v>75</v>
      </c>
      <c r="E3870" s="51">
        <v>45190</v>
      </c>
      <c r="F3870" s="14">
        <v>13</v>
      </c>
      <c r="G3870" s="17">
        <v>2119.65</v>
      </c>
      <c r="H3870" s="27">
        <v>1639.43</v>
      </c>
      <c r="I3870">
        <f>YEAR(Table1[[#This Row],[Date]])</f>
        <v>2023</v>
      </c>
      <c r="J3870" t="str">
        <f>"Q" &amp; ROUNDUP(MONTH(Table1[[#This Row],[Date]])/3, 0) &amp; "'" &amp; RIGHT(YEAR(Table1[[#This Row],[Date]]), 2)</f>
        <v>Q3'23</v>
      </c>
      <c r="K3870" t="str">
        <f>VLOOKUP(Table1[[#This Row],[Store ID]],Table3[[Store ID]:[City]],4,FALSE)</f>
        <v>San Francisco</v>
      </c>
      <c r="L3870" t="str">
        <f>VLOOKUP(Table1[[#This Row],[Product Code]],Table4[[Product Code]:[Brand]],5,FALSE)</f>
        <v>VoltEdge</v>
      </c>
      <c r="M3870" t="str">
        <f>VLOOKUP(Table1[[#This Row],[Product Code]],Table4[[Product Code]:[Product Category]],3,FALSE)</f>
        <v>Accessories</v>
      </c>
      <c r="N3870" t="str">
        <f>_xlfn.XLOOKUP(Table1[[#This Row],[Product Code]],Table4[Product Code],Table4[Subcategory])</f>
        <v>Keyboards</v>
      </c>
    </row>
    <row r="3871" spans="2:14" x14ac:dyDescent="0.3">
      <c r="B3871" s="26" t="s">
        <v>29</v>
      </c>
      <c r="C3871" s="26" t="str">
        <f>IF(_xlfn.XLOOKUP(TRIM(Table1[[#This Row],[Store ID]]), 'Stores Details'!B3873:B3892, 'Stores Details'!G3873:G3892, "") = "Inactive", "Yes", "No")</f>
        <v>No</v>
      </c>
      <c r="D3871" s="14" t="s">
        <v>78</v>
      </c>
      <c r="E3871" s="51">
        <v>45013</v>
      </c>
      <c r="F3871" s="14">
        <v>22</v>
      </c>
      <c r="G3871" s="17">
        <v>2951.3</v>
      </c>
      <c r="H3871" s="27">
        <v>2438.04</v>
      </c>
      <c r="I3871">
        <f>YEAR(Table1[[#This Row],[Date]])</f>
        <v>2023</v>
      </c>
      <c r="J3871" t="str">
        <f>"Q" &amp; ROUNDUP(MONTH(Table1[[#This Row],[Date]])/3, 0) &amp; "'" &amp; RIGHT(YEAR(Table1[[#This Row],[Date]]), 2)</f>
        <v>Q1'23</v>
      </c>
      <c r="K3871" t="str">
        <f>VLOOKUP(Table1[[#This Row],[Store ID]],Table3[[Store ID]:[City]],4,FALSE)</f>
        <v>Kansas City</v>
      </c>
      <c r="L3871" t="str">
        <f>VLOOKUP(Table1[[#This Row],[Product Code]],Table4[[Product Code]:[Brand]],5,FALSE)</f>
        <v>VoltEdge</v>
      </c>
      <c r="M3871" t="str">
        <f>VLOOKUP(Table1[[#This Row],[Product Code]],Table4[[Product Code]:[Product Category]],3,FALSE)</f>
        <v>Accessories</v>
      </c>
      <c r="N3871" t="str">
        <f>_xlfn.XLOOKUP(Table1[[#This Row],[Product Code]],Table4[Product Code],Table4[Subcategory])</f>
        <v>Laptop Sleeves</v>
      </c>
    </row>
    <row r="3872" spans="2:14" x14ac:dyDescent="0.3">
      <c r="B3872" s="26" t="s">
        <v>24</v>
      </c>
      <c r="C3872" s="26" t="str">
        <f>IF(_xlfn.XLOOKUP(TRIM(Table1[[#This Row],[Store ID]]), 'Stores Details'!B3874:B3893, 'Stores Details'!G3874:G3893, "") = "Inactive", "Yes", "No")</f>
        <v>No</v>
      </c>
      <c r="D3872" s="14" t="s">
        <v>34</v>
      </c>
      <c r="E3872" s="51">
        <v>45447</v>
      </c>
      <c r="F3872" s="14">
        <v>11</v>
      </c>
      <c r="G3872" s="17">
        <v>3554.6499999999996</v>
      </c>
      <c r="H3872" s="27">
        <v>2198.46</v>
      </c>
      <c r="I3872">
        <f>YEAR(Table1[[#This Row],[Date]])</f>
        <v>2024</v>
      </c>
      <c r="J3872" t="str">
        <f>"Q" &amp; ROUNDUP(MONTH(Table1[[#This Row],[Date]])/3, 0) &amp; "'" &amp; RIGHT(YEAR(Table1[[#This Row],[Date]]), 2)</f>
        <v>Q2'24</v>
      </c>
      <c r="K3872" t="str">
        <f>VLOOKUP(Table1[[#This Row],[Store ID]],Table3[[Store ID]:[City]],4,FALSE)</f>
        <v>Atlanta</v>
      </c>
      <c r="L3872" t="str">
        <f>VLOOKUP(Table1[[#This Row],[Product Code]],Table4[[Product Code]:[Brand]],5,FALSE)</f>
        <v>Samsung</v>
      </c>
      <c r="M3872" t="str">
        <f>VLOOKUP(Table1[[#This Row],[Product Code]],Table4[[Product Code]:[Product Category]],3,FALSE)</f>
        <v>Gaming Consoles</v>
      </c>
      <c r="N3872" t="str">
        <f>_xlfn.XLOOKUP(Table1[[#This Row],[Product Code]],Table4[Product Code],Table4[Subcategory])</f>
        <v>Game Consoles</v>
      </c>
    </row>
    <row r="3873" spans="2:14" x14ac:dyDescent="0.3">
      <c r="B3873" s="26" t="s">
        <v>22</v>
      </c>
      <c r="C3873" s="26" t="str">
        <f>IF(_xlfn.XLOOKUP(TRIM(Table1[[#This Row],[Store ID]]), 'Stores Details'!B3875:B3894, 'Stores Details'!G3875:G3894, "") = "Inactive", "Yes", "No")</f>
        <v>No</v>
      </c>
      <c r="D3873" s="14" t="s">
        <v>34</v>
      </c>
      <c r="E3873" s="51">
        <v>45344</v>
      </c>
      <c r="F3873" s="14">
        <v>14</v>
      </c>
      <c r="G3873" s="17">
        <v>4524.0999999999995</v>
      </c>
      <c r="H3873" s="27">
        <v>2798.04</v>
      </c>
      <c r="I3873">
        <f>YEAR(Table1[[#This Row],[Date]])</f>
        <v>2024</v>
      </c>
      <c r="J3873" t="str">
        <f>"Q" &amp; ROUNDUP(MONTH(Table1[[#This Row],[Date]])/3, 0) &amp; "'" &amp; RIGHT(YEAR(Table1[[#This Row],[Date]]), 2)</f>
        <v>Q1'24</v>
      </c>
      <c r="K3873" t="str">
        <f>VLOOKUP(Table1[[#This Row],[Store ID]],Table3[[Store ID]:[City]],4,FALSE)</f>
        <v>Detroit</v>
      </c>
      <c r="L3873" t="str">
        <f>VLOOKUP(Table1[[#This Row],[Product Code]],Table4[[Product Code]:[Brand]],5,FALSE)</f>
        <v>Samsung</v>
      </c>
      <c r="M3873" t="str">
        <f>VLOOKUP(Table1[[#This Row],[Product Code]],Table4[[Product Code]:[Product Category]],3,FALSE)</f>
        <v>Gaming Consoles</v>
      </c>
      <c r="N3873" t="str">
        <f>_xlfn.XLOOKUP(Table1[[#This Row],[Product Code]],Table4[Product Code],Table4[Subcategory])</f>
        <v>Game Consoles</v>
      </c>
    </row>
    <row r="3874" spans="2:14" x14ac:dyDescent="0.3">
      <c r="B3874" s="26" t="s">
        <v>14</v>
      </c>
      <c r="C3874" s="26" t="str">
        <f>IF(_xlfn.XLOOKUP(TRIM(Table1[[#This Row],[Store ID]]), 'Stores Details'!B3876:B3895, 'Stores Details'!G3876:G3895, "") = "Inactive", "Yes", "No")</f>
        <v>No</v>
      </c>
      <c r="D3874" s="14" t="s">
        <v>32</v>
      </c>
      <c r="E3874" s="51">
        <v>45617</v>
      </c>
      <c r="F3874" s="14">
        <v>38</v>
      </c>
      <c r="G3874" s="17">
        <v>6953.24</v>
      </c>
      <c r="H3874" s="27">
        <v>5282.3799999999992</v>
      </c>
      <c r="I3874">
        <f>YEAR(Table1[[#This Row],[Date]])</f>
        <v>2024</v>
      </c>
      <c r="J3874" t="str">
        <f>"Q" &amp; ROUNDUP(MONTH(Table1[[#This Row],[Date]])/3, 0) &amp; "'" &amp; RIGHT(YEAR(Table1[[#This Row],[Date]]), 2)</f>
        <v>Q4'24</v>
      </c>
      <c r="K3874" t="str">
        <f>VLOOKUP(Table1[[#This Row],[Store ID]],Table3[[Store ID]:[City]],4,FALSE)</f>
        <v>Los Angeles</v>
      </c>
      <c r="L3874" t="str">
        <f>VLOOKUP(Table1[[#This Row],[Product Code]],Table4[[Product Code]:[Brand]],5,FALSE)</f>
        <v>Sony</v>
      </c>
      <c r="M3874" t="str">
        <f>VLOOKUP(Table1[[#This Row],[Product Code]],Table4[[Product Code]:[Product Category]],3,FALSE)</f>
        <v>Accessories</v>
      </c>
      <c r="N3874" t="str">
        <f>_xlfn.XLOOKUP(Table1[[#This Row],[Product Code]],Table4[Product Code],Table4[Subcategory])</f>
        <v>Chargers</v>
      </c>
    </row>
    <row r="3875" spans="2:14" x14ac:dyDescent="0.3">
      <c r="B3875" s="26" t="s">
        <v>18</v>
      </c>
      <c r="C3875" s="26" t="str">
        <f>IF(_xlfn.XLOOKUP(TRIM(Table1[[#This Row],[Store ID]]), 'Stores Details'!B3877:B3896, 'Stores Details'!G3877:G3896, "") = "Inactive", "Yes", "No")</f>
        <v>No</v>
      </c>
      <c r="D3875" s="14" t="s">
        <v>51</v>
      </c>
      <c r="E3875" s="51">
        <v>45114</v>
      </c>
      <c r="F3875" s="14">
        <v>15</v>
      </c>
      <c r="G3875" s="17">
        <v>4309.5</v>
      </c>
      <c r="H3875" s="27">
        <v>3490.0499999999997</v>
      </c>
      <c r="I3875">
        <f>YEAR(Table1[[#This Row],[Date]])</f>
        <v>2023</v>
      </c>
      <c r="J3875" t="str">
        <f>"Q" &amp; ROUNDUP(MONTH(Table1[[#This Row],[Date]])/3, 0) &amp; "'" &amp; RIGHT(YEAR(Table1[[#This Row],[Date]]), 2)</f>
        <v>Q3'23</v>
      </c>
      <c r="K3875" t="str">
        <f>VLOOKUP(Table1[[#This Row],[Store ID]],Table3[[Store ID]:[City]],4,FALSE)</f>
        <v>Minneapolis</v>
      </c>
      <c r="L3875" t="str">
        <f>VLOOKUP(Table1[[#This Row],[Product Code]],Table4[[Product Code]:[Brand]],5,FALSE)</f>
        <v>Samsung</v>
      </c>
      <c r="M3875" t="str">
        <f>VLOOKUP(Table1[[#This Row],[Product Code]],Table4[[Product Code]:[Product Category]],3,FALSE)</f>
        <v>Accessories</v>
      </c>
      <c r="N3875" t="str">
        <f>_xlfn.XLOOKUP(Table1[[#This Row],[Product Code]],Table4[Product Code],Table4[Subcategory])</f>
        <v>Mice</v>
      </c>
    </row>
    <row r="3876" spans="2:14" x14ac:dyDescent="0.3">
      <c r="B3876" s="26" t="s">
        <v>28</v>
      </c>
      <c r="C3876" s="26" t="str">
        <f>IF(_xlfn.XLOOKUP(TRIM(Table1[[#This Row],[Store ID]]), 'Stores Details'!B3878:B3897, 'Stores Details'!G3878:G3897, "") = "Inactive", "Yes", "No")</f>
        <v>No</v>
      </c>
      <c r="D3876" s="14" t="s">
        <v>59</v>
      </c>
      <c r="E3876" s="51">
        <v>45179</v>
      </c>
      <c r="F3876" s="14">
        <v>23</v>
      </c>
      <c r="G3876" s="17">
        <v>4494.8900000000003</v>
      </c>
      <c r="H3876" s="27">
        <v>3356.85</v>
      </c>
      <c r="I3876">
        <f>YEAR(Table1[[#This Row],[Date]])</f>
        <v>2023</v>
      </c>
      <c r="J3876" t="str">
        <f>"Q" &amp; ROUNDUP(MONTH(Table1[[#This Row],[Date]])/3, 0) &amp; "'" &amp; RIGHT(YEAR(Table1[[#This Row],[Date]]), 2)</f>
        <v>Q3'23</v>
      </c>
      <c r="K3876" t="str">
        <f>VLOOKUP(Table1[[#This Row],[Store ID]],Table3[[Store ID]:[City]],4,FALSE)</f>
        <v>Portland</v>
      </c>
      <c r="L3876" t="str">
        <f>VLOOKUP(Table1[[#This Row],[Product Code]],Table4[[Product Code]:[Brand]],5,FALSE)</f>
        <v>ASUS</v>
      </c>
      <c r="M3876" t="str">
        <f>VLOOKUP(Table1[[#This Row],[Product Code]],Table4[[Product Code]:[Product Category]],3,FALSE)</f>
        <v>Headphones</v>
      </c>
      <c r="N3876" t="str">
        <f>_xlfn.XLOOKUP(Table1[[#This Row],[Product Code]],Table4[Product Code],Table4[Subcategory])</f>
        <v>Wireless Earbuds</v>
      </c>
    </row>
    <row r="3877" spans="2:14" x14ac:dyDescent="0.3">
      <c r="B3877" s="26" t="s">
        <v>26</v>
      </c>
      <c r="C3877" s="26" t="str">
        <f>IF(_xlfn.XLOOKUP(TRIM(Table1[[#This Row],[Store ID]]), 'Stores Details'!B3879:B3898, 'Stores Details'!G3879:G3898, "") = "Inactive", "Yes", "No")</f>
        <v>No</v>
      </c>
      <c r="D3877" s="14" t="s">
        <v>42</v>
      </c>
      <c r="E3877" s="51">
        <v>45457</v>
      </c>
      <c r="F3877" s="14">
        <v>17</v>
      </c>
      <c r="G3877" s="17">
        <v>21685.37</v>
      </c>
      <c r="H3877" s="27">
        <v>13521.63</v>
      </c>
      <c r="I3877">
        <f>YEAR(Table1[[#This Row],[Date]])</f>
        <v>2024</v>
      </c>
      <c r="J3877" t="str">
        <f>"Q" &amp; ROUNDUP(MONTH(Table1[[#This Row],[Date]])/3, 0) &amp; "'" &amp; RIGHT(YEAR(Table1[[#This Row],[Date]]), 2)</f>
        <v>Q2'24</v>
      </c>
      <c r="K3877" t="str">
        <f>VLOOKUP(Table1[[#This Row],[Store ID]],Table3[[Store ID]:[City]],4,FALSE)</f>
        <v>Philadelphia</v>
      </c>
      <c r="L3877" t="str">
        <f>VLOOKUP(Table1[[#This Row],[Product Code]],Table4[[Product Code]:[Brand]],5,FALSE)</f>
        <v>Dell</v>
      </c>
      <c r="M3877" t="str">
        <f>VLOOKUP(Table1[[#This Row],[Product Code]],Table4[[Product Code]:[Product Category]],3,FALSE)</f>
        <v>Headphones</v>
      </c>
      <c r="N3877" t="str">
        <f>_xlfn.XLOOKUP(Table1[[#This Row],[Product Code]],Table4[Product Code],Table4[Subcategory])</f>
        <v>Wired Headphones</v>
      </c>
    </row>
    <row r="3878" spans="2:14" x14ac:dyDescent="0.3">
      <c r="B3878" s="26" t="s">
        <v>27</v>
      </c>
      <c r="C3878" s="26" t="str">
        <f>IF(_xlfn.XLOOKUP(TRIM(Table1[[#This Row],[Store ID]]), 'Stores Details'!B3880:B3899, 'Stores Details'!G3880:G3899, "") = "Inactive", "Yes", "No")</f>
        <v>No</v>
      </c>
      <c r="D3878" s="14" t="s">
        <v>63</v>
      </c>
      <c r="E3878" s="51">
        <v>44943</v>
      </c>
      <c r="F3878" s="14">
        <v>31</v>
      </c>
      <c r="G3878" s="17">
        <v>10288.280000000001</v>
      </c>
      <c r="H3878" s="27">
        <v>6129.01</v>
      </c>
      <c r="I3878">
        <f>YEAR(Table1[[#This Row],[Date]])</f>
        <v>2023</v>
      </c>
      <c r="J3878" t="str">
        <f>"Q" &amp; ROUNDUP(MONTH(Table1[[#This Row],[Date]])/3, 0) &amp; "'" &amp; RIGHT(YEAR(Table1[[#This Row],[Date]]), 2)</f>
        <v>Q1'23</v>
      </c>
      <c r="K3878" t="str">
        <f>VLOOKUP(Table1[[#This Row],[Store ID]],Table3[[Store ID]:[City]],4,FALSE)</f>
        <v>New York</v>
      </c>
      <c r="L3878" t="str">
        <f>VLOOKUP(Table1[[#This Row],[Product Code]],Table4[[Product Code]:[Brand]],5,FALSE)</f>
        <v>Samsung</v>
      </c>
      <c r="M3878" t="str">
        <f>VLOOKUP(Table1[[#This Row],[Product Code]],Table4[[Product Code]:[Product Category]],3,FALSE)</f>
        <v>Laptops</v>
      </c>
      <c r="N3878" t="str">
        <f>_xlfn.XLOOKUP(Table1[[#This Row],[Product Code]],Table4[Product Code],Table4[Subcategory])</f>
        <v>Gaming Laptops</v>
      </c>
    </row>
    <row r="3879" spans="2:14" x14ac:dyDescent="0.3">
      <c r="B3879" s="26" t="s">
        <v>25</v>
      </c>
      <c r="C3879" s="26" t="str">
        <f>IF(_xlfn.XLOOKUP(TRIM(Table1[[#This Row],[Store ID]]), 'Stores Details'!B3881:B3900, 'Stores Details'!G3881:G3900, "") = "Inactive", "Yes", "No")</f>
        <v>No</v>
      </c>
      <c r="D3879" s="14" t="s">
        <v>58</v>
      </c>
      <c r="E3879" s="51">
        <v>45249</v>
      </c>
      <c r="F3879" s="14">
        <v>27</v>
      </c>
      <c r="G3879" s="17">
        <v>23707.890000000003</v>
      </c>
      <c r="H3879" s="27">
        <v>16334.19</v>
      </c>
      <c r="I3879">
        <f>YEAR(Table1[[#This Row],[Date]])</f>
        <v>2023</v>
      </c>
      <c r="J3879" t="str">
        <f>"Q" &amp; ROUNDUP(MONTH(Table1[[#This Row],[Date]])/3, 0) &amp; "'" &amp; RIGHT(YEAR(Table1[[#This Row],[Date]]), 2)</f>
        <v>Q4'23</v>
      </c>
      <c r="K3879" t="str">
        <f>VLOOKUP(Table1[[#This Row],[Store ID]],Table3[[Store ID]:[City]],4,FALSE)</f>
        <v>Dallas</v>
      </c>
      <c r="L3879" t="str">
        <f>VLOOKUP(Table1[[#This Row],[Product Code]],Table4[[Product Code]:[Brand]],5,FALSE)</f>
        <v>Sony</v>
      </c>
      <c r="M3879" t="str">
        <f>VLOOKUP(Table1[[#This Row],[Product Code]],Table4[[Product Code]:[Product Category]],3,FALSE)</f>
        <v>Accessories</v>
      </c>
      <c r="N3879" t="str">
        <f>_xlfn.XLOOKUP(Table1[[#This Row],[Product Code]],Table4[Product Code],Table4[Subcategory])</f>
        <v>Chargers</v>
      </c>
    </row>
    <row r="3880" spans="2:14" x14ac:dyDescent="0.3">
      <c r="B3880" s="26" t="s">
        <v>30</v>
      </c>
      <c r="C3880" s="26" t="str">
        <f>IF(_xlfn.XLOOKUP(TRIM(Table1[[#This Row],[Store ID]]), 'Stores Details'!B3882:B3901, 'Stores Details'!G3882:G3901, "") = "Inactive", "Yes", "No")</f>
        <v>No</v>
      </c>
      <c r="D3880" s="14" t="s">
        <v>52</v>
      </c>
      <c r="E3880" s="51">
        <v>45346</v>
      </c>
      <c r="F3880" s="14">
        <v>33</v>
      </c>
      <c r="G3880" s="17">
        <v>8897.4600000000009</v>
      </c>
      <c r="H3880" s="27">
        <v>5408.37</v>
      </c>
      <c r="I3880">
        <f>YEAR(Table1[[#This Row],[Date]])</f>
        <v>2024</v>
      </c>
      <c r="J3880" t="str">
        <f>"Q" &amp; ROUNDUP(MONTH(Table1[[#This Row],[Date]])/3, 0) &amp; "'" &amp; RIGHT(YEAR(Table1[[#This Row],[Date]]), 2)</f>
        <v>Q1'24</v>
      </c>
      <c r="K3880" t="str">
        <f>VLOOKUP(Table1[[#This Row],[Store ID]],Table3[[Store ID]:[City]],4,FALSE)</f>
        <v>Nashville</v>
      </c>
      <c r="L3880" t="str">
        <f>VLOOKUP(Table1[[#This Row],[Product Code]],Table4[[Product Code]:[Brand]],5,FALSE)</f>
        <v>ASUS</v>
      </c>
      <c r="M3880" t="str">
        <f>VLOOKUP(Table1[[#This Row],[Product Code]],Table4[[Product Code]:[Product Category]],3,FALSE)</f>
        <v>Accessories</v>
      </c>
      <c r="N3880" t="str">
        <f>_xlfn.XLOOKUP(Table1[[#This Row],[Product Code]],Table4[Product Code],Table4[Subcategory])</f>
        <v>Chargers</v>
      </c>
    </row>
    <row r="3881" spans="2:14" x14ac:dyDescent="0.3">
      <c r="B3881" s="26" t="s">
        <v>30</v>
      </c>
      <c r="C3881" s="26" t="str">
        <f>IF(_xlfn.XLOOKUP(TRIM(Table1[[#This Row],[Store ID]]), 'Stores Details'!B3883:B3902, 'Stores Details'!G3883:G3902, "") = "Inactive", "Yes", "No")</f>
        <v>No</v>
      </c>
      <c r="D3881" s="14" t="s">
        <v>54</v>
      </c>
      <c r="E3881" s="51">
        <v>45147</v>
      </c>
      <c r="F3881" s="14">
        <v>15</v>
      </c>
      <c r="G3881" s="17">
        <v>21045.15</v>
      </c>
      <c r="H3881" s="27">
        <v>13358.25</v>
      </c>
      <c r="I3881">
        <f>YEAR(Table1[[#This Row],[Date]])</f>
        <v>2023</v>
      </c>
      <c r="J3881" t="str">
        <f>"Q" &amp; ROUNDUP(MONTH(Table1[[#This Row],[Date]])/3, 0) &amp; "'" &amp; RIGHT(YEAR(Table1[[#This Row],[Date]]), 2)</f>
        <v>Q3'23</v>
      </c>
      <c r="K3881" t="str">
        <f>VLOOKUP(Table1[[#This Row],[Store ID]],Table3[[Store ID]:[City]],4,FALSE)</f>
        <v>Nashville</v>
      </c>
      <c r="L3881" t="str">
        <f>VLOOKUP(Table1[[#This Row],[Product Code]],Table4[[Product Code]:[Brand]],5,FALSE)</f>
        <v>Apple</v>
      </c>
      <c r="M3881" t="str">
        <f>VLOOKUP(Table1[[#This Row],[Product Code]],Table4[[Product Code]:[Product Category]],3,FALSE)</f>
        <v>Gaming Consoles</v>
      </c>
      <c r="N3881" t="str">
        <f>_xlfn.XLOOKUP(Table1[[#This Row],[Product Code]],Table4[Product Code],Table4[Subcategory])</f>
        <v>Game Consoles</v>
      </c>
    </row>
    <row r="3882" spans="2:14" x14ac:dyDescent="0.3">
      <c r="B3882" s="26" t="s">
        <v>23</v>
      </c>
      <c r="C3882" s="26" t="str">
        <f>IF(_xlfn.XLOOKUP(TRIM(Table1[[#This Row],[Store ID]]), 'Stores Details'!B3884:B3903, 'Stores Details'!G3884:G3903, "") = "Inactive", "Yes", "No")</f>
        <v>No</v>
      </c>
      <c r="D3882" s="14" t="s">
        <v>41</v>
      </c>
      <c r="E3882" s="51">
        <v>45578</v>
      </c>
      <c r="F3882" s="14">
        <v>34</v>
      </c>
      <c r="G3882" s="17">
        <v>16343.8</v>
      </c>
      <c r="H3882" s="27">
        <v>10265.959999999999</v>
      </c>
      <c r="I3882">
        <f>YEAR(Table1[[#This Row],[Date]])</f>
        <v>2024</v>
      </c>
      <c r="J3882" t="str">
        <f>"Q" &amp; ROUNDUP(MONTH(Table1[[#This Row],[Date]])/3, 0) &amp; "'" &amp; RIGHT(YEAR(Table1[[#This Row],[Date]]), 2)</f>
        <v>Q4'24</v>
      </c>
      <c r="K3882" t="str">
        <f>VLOOKUP(Table1[[#This Row],[Store ID]],Table3[[Store ID]:[City]],4,FALSE)</f>
        <v>San Francisco</v>
      </c>
      <c r="L3882" t="str">
        <f>VLOOKUP(Table1[[#This Row],[Product Code]],Table4[[Product Code]:[Brand]],5,FALSE)</f>
        <v>VoltEdge</v>
      </c>
      <c r="M3882" t="str">
        <f>VLOOKUP(Table1[[#This Row],[Product Code]],Table4[[Product Code]:[Product Category]],3,FALSE)</f>
        <v>Laptops</v>
      </c>
      <c r="N3882" t="str">
        <f>_xlfn.XLOOKUP(Table1[[#This Row],[Product Code]],Table4[Product Code],Table4[Subcategory])</f>
        <v>Gaming Laptops</v>
      </c>
    </row>
    <row r="3883" spans="2:14" x14ac:dyDescent="0.3">
      <c r="B3883" s="26" t="s">
        <v>14</v>
      </c>
      <c r="C3883" s="26" t="str">
        <f>IF(_xlfn.XLOOKUP(TRIM(Table1[[#This Row],[Store ID]]), 'Stores Details'!B3885:B3904, 'Stores Details'!G3885:G3904, "") = "Inactive", "Yes", "No")</f>
        <v>No</v>
      </c>
      <c r="D3883" s="14" t="s">
        <v>39</v>
      </c>
      <c r="E3883" s="51">
        <v>45506</v>
      </c>
      <c r="F3883" s="14">
        <v>13</v>
      </c>
      <c r="G3883" s="17">
        <v>5507.71</v>
      </c>
      <c r="H3883" s="27">
        <v>3589.3</v>
      </c>
      <c r="I3883">
        <f>YEAR(Table1[[#This Row],[Date]])</f>
        <v>2024</v>
      </c>
      <c r="J3883" t="str">
        <f>"Q" &amp; ROUNDUP(MONTH(Table1[[#This Row],[Date]])/3, 0) &amp; "'" &amp; RIGHT(YEAR(Table1[[#This Row],[Date]]), 2)</f>
        <v>Q3'24</v>
      </c>
      <c r="K3883" t="str">
        <f>VLOOKUP(Table1[[#This Row],[Store ID]],Table3[[Store ID]:[City]],4,FALSE)</f>
        <v>Los Angeles</v>
      </c>
      <c r="L3883" t="str">
        <f>VLOOKUP(Table1[[#This Row],[Product Code]],Table4[[Product Code]:[Brand]],5,FALSE)</f>
        <v>Apple</v>
      </c>
      <c r="M3883" t="str">
        <f>VLOOKUP(Table1[[#This Row],[Product Code]],Table4[[Product Code]:[Product Category]],3,FALSE)</f>
        <v>Laptops</v>
      </c>
      <c r="N3883" t="str">
        <f>_xlfn.XLOOKUP(Table1[[#This Row],[Product Code]],Table4[Product Code],Table4[Subcategory])</f>
        <v>Ultrabooks</v>
      </c>
    </row>
    <row r="3884" spans="2:14" x14ac:dyDescent="0.3">
      <c r="B3884" s="26" t="s">
        <v>17</v>
      </c>
      <c r="C3884" s="26" t="str">
        <f>IF(_xlfn.XLOOKUP(TRIM(Table1[[#This Row],[Store ID]]), 'Stores Details'!B3886:B3905, 'Stores Details'!G3886:G3905, "") = "Inactive", "Yes", "No")</f>
        <v>No</v>
      </c>
      <c r="D3884" s="14" t="s">
        <v>40</v>
      </c>
      <c r="E3884" s="51">
        <v>45345</v>
      </c>
      <c r="F3884" s="14">
        <v>14</v>
      </c>
      <c r="G3884" s="17">
        <v>18953.059999999998</v>
      </c>
      <c r="H3884" s="27">
        <v>13642.44</v>
      </c>
      <c r="I3884">
        <f>YEAR(Table1[[#This Row],[Date]])</f>
        <v>2024</v>
      </c>
      <c r="J3884" t="str">
        <f>"Q" &amp; ROUNDUP(MONTH(Table1[[#This Row],[Date]])/3, 0) &amp; "'" &amp; RIGHT(YEAR(Table1[[#This Row],[Date]]), 2)</f>
        <v>Q1'24</v>
      </c>
      <c r="K3884" t="str">
        <f>VLOOKUP(Table1[[#This Row],[Store ID]],Table3[[Store ID]:[City]],4,FALSE)</f>
        <v>Richmond</v>
      </c>
      <c r="L3884" t="str">
        <f>VLOOKUP(Table1[[#This Row],[Product Code]],Table4[[Product Code]:[Brand]],5,FALSE)</f>
        <v>HP</v>
      </c>
      <c r="M3884" t="str">
        <f>VLOOKUP(Table1[[#This Row],[Product Code]],Table4[[Product Code]:[Product Category]],3,FALSE)</f>
        <v>Gaming Consoles</v>
      </c>
      <c r="N3884" t="str">
        <f>_xlfn.XLOOKUP(Table1[[#This Row],[Product Code]],Table4[Product Code],Table4[Subcategory])</f>
        <v>Game Consoles</v>
      </c>
    </row>
    <row r="3885" spans="2:14" x14ac:dyDescent="0.3">
      <c r="B3885" s="26" t="s">
        <v>14</v>
      </c>
      <c r="C3885" s="26" t="str">
        <f>IF(_xlfn.XLOOKUP(TRIM(Table1[[#This Row],[Store ID]]), 'Stores Details'!B3887:B3906, 'Stores Details'!G3887:G3906, "") = "Inactive", "Yes", "No")</f>
        <v>No</v>
      </c>
      <c r="D3885" s="14" t="s">
        <v>72</v>
      </c>
      <c r="E3885" s="51">
        <v>45218</v>
      </c>
      <c r="F3885" s="14">
        <v>30</v>
      </c>
      <c r="G3885" s="17">
        <v>16094.400000000001</v>
      </c>
      <c r="H3885" s="27">
        <v>11730.9</v>
      </c>
      <c r="I3885">
        <f>YEAR(Table1[[#This Row],[Date]])</f>
        <v>2023</v>
      </c>
      <c r="J3885" t="str">
        <f>"Q" &amp; ROUNDUP(MONTH(Table1[[#This Row],[Date]])/3, 0) &amp; "'" &amp; RIGHT(YEAR(Table1[[#This Row],[Date]]), 2)</f>
        <v>Q4'23</v>
      </c>
      <c r="K3885" t="str">
        <f>VLOOKUP(Table1[[#This Row],[Store ID]],Table3[[Store ID]:[City]],4,FALSE)</f>
        <v>Los Angeles</v>
      </c>
      <c r="L3885" t="str">
        <f>VLOOKUP(Table1[[#This Row],[Product Code]],Table4[[Product Code]:[Brand]],5,FALSE)</f>
        <v>VoltEdge</v>
      </c>
      <c r="M3885" t="str">
        <f>VLOOKUP(Table1[[#This Row],[Product Code]],Table4[[Product Code]:[Product Category]],3,FALSE)</f>
        <v>Gaming Consoles</v>
      </c>
      <c r="N3885" t="str">
        <f>_xlfn.XLOOKUP(Table1[[#This Row],[Product Code]],Table4[Product Code],Table4[Subcategory])</f>
        <v>Game Consoles</v>
      </c>
    </row>
    <row r="3886" spans="2:14" x14ac:dyDescent="0.3">
      <c r="B3886" s="26" t="s">
        <v>14</v>
      </c>
      <c r="C3886" s="26" t="str">
        <f>IF(_xlfn.XLOOKUP(TRIM(Table1[[#This Row],[Store ID]]), 'Stores Details'!B3888:B3907, 'Stores Details'!G3888:G3907, "") = "Inactive", "Yes", "No")</f>
        <v>No</v>
      </c>
      <c r="D3886" s="14" t="s">
        <v>31</v>
      </c>
      <c r="E3886" s="51">
        <v>45337</v>
      </c>
      <c r="F3886" s="14">
        <v>29</v>
      </c>
      <c r="G3886" s="17">
        <v>17609.670000000002</v>
      </c>
      <c r="H3886" s="27">
        <v>10797.859999999999</v>
      </c>
      <c r="I3886">
        <f>YEAR(Table1[[#This Row],[Date]])</f>
        <v>2024</v>
      </c>
      <c r="J3886" t="str">
        <f>"Q" &amp; ROUNDUP(MONTH(Table1[[#This Row],[Date]])/3, 0) &amp; "'" &amp; RIGHT(YEAR(Table1[[#This Row],[Date]]), 2)</f>
        <v>Q1'24</v>
      </c>
      <c r="K3886" t="str">
        <f>VLOOKUP(Table1[[#This Row],[Store ID]],Table3[[Store ID]:[City]],4,FALSE)</f>
        <v>Los Angeles</v>
      </c>
      <c r="L3886" t="str">
        <f>VLOOKUP(Table1[[#This Row],[Product Code]],Table4[[Product Code]:[Brand]],5,FALSE)</f>
        <v>VoltEdge</v>
      </c>
      <c r="M3886" t="str">
        <f>VLOOKUP(Table1[[#This Row],[Product Code]],Table4[[Product Code]:[Product Category]],3,FALSE)</f>
        <v>Laptops</v>
      </c>
      <c r="N3886" t="str">
        <f>_xlfn.XLOOKUP(Table1[[#This Row],[Product Code]],Table4[Product Code],Table4[Subcategory])</f>
        <v>Ultrabooks</v>
      </c>
    </row>
    <row r="3887" spans="2:14" x14ac:dyDescent="0.3">
      <c r="B3887" s="26" t="s">
        <v>23</v>
      </c>
      <c r="C3887" s="26" t="str">
        <f>IF(_xlfn.XLOOKUP(TRIM(Table1[[#This Row],[Store ID]]), 'Stores Details'!B3889:B3908, 'Stores Details'!G3889:G3908, "") = "Inactive", "Yes", "No")</f>
        <v>No</v>
      </c>
      <c r="D3887" s="14" t="s">
        <v>72</v>
      </c>
      <c r="E3887" s="51">
        <v>45115</v>
      </c>
      <c r="F3887" s="14">
        <v>12</v>
      </c>
      <c r="G3887" s="17">
        <v>6437.76</v>
      </c>
      <c r="H3887" s="27">
        <v>4692.3599999999997</v>
      </c>
      <c r="I3887">
        <f>YEAR(Table1[[#This Row],[Date]])</f>
        <v>2023</v>
      </c>
      <c r="J3887" t="str">
        <f>"Q" &amp; ROUNDUP(MONTH(Table1[[#This Row],[Date]])/3, 0) &amp; "'" &amp; RIGHT(YEAR(Table1[[#This Row],[Date]]), 2)</f>
        <v>Q3'23</v>
      </c>
      <c r="K3887" t="str">
        <f>VLOOKUP(Table1[[#This Row],[Store ID]],Table3[[Store ID]:[City]],4,FALSE)</f>
        <v>San Francisco</v>
      </c>
      <c r="L3887" t="str">
        <f>VLOOKUP(Table1[[#This Row],[Product Code]],Table4[[Product Code]:[Brand]],5,FALSE)</f>
        <v>VoltEdge</v>
      </c>
      <c r="M3887" t="str">
        <f>VLOOKUP(Table1[[#This Row],[Product Code]],Table4[[Product Code]:[Product Category]],3,FALSE)</f>
        <v>Gaming Consoles</v>
      </c>
      <c r="N3887" t="str">
        <f>_xlfn.XLOOKUP(Table1[[#This Row],[Product Code]],Table4[Product Code],Table4[Subcategory])</f>
        <v>Game Consoles</v>
      </c>
    </row>
    <row r="3888" spans="2:14" x14ac:dyDescent="0.3">
      <c r="B3888" s="26" t="s">
        <v>27</v>
      </c>
      <c r="C3888" s="26" t="str">
        <f>IF(_xlfn.XLOOKUP(TRIM(Table1[[#This Row],[Store ID]]), 'Stores Details'!B3890:B3909, 'Stores Details'!G3890:G3909, "") = "Inactive", "Yes", "No")</f>
        <v>No</v>
      </c>
      <c r="D3888" s="14" t="s">
        <v>55</v>
      </c>
      <c r="E3888" s="51">
        <v>44970</v>
      </c>
      <c r="F3888" s="14">
        <v>17</v>
      </c>
      <c r="G3888" s="17">
        <v>17912.73</v>
      </c>
      <c r="H3888" s="27">
        <v>11093.69</v>
      </c>
      <c r="I3888">
        <f>YEAR(Table1[[#This Row],[Date]])</f>
        <v>2023</v>
      </c>
      <c r="J3888" t="str">
        <f>"Q" &amp; ROUNDUP(MONTH(Table1[[#This Row],[Date]])/3, 0) &amp; "'" &amp; RIGHT(YEAR(Table1[[#This Row],[Date]]), 2)</f>
        <v>Q1'23</v>
      </c>
      <c r="K3888" t="str">
        <f>VLOOKUP(Table1[[#This Row],[Store ID]],Table3[[Store ID]:[City]],4,FALSE)</f>
        <v>New York</v>
      </c>
      <c r="L3888" t="str">
        <f>VLOOKUP(Table1[[#This Row],[Product Code]],Table4[[Product Code]:[Brand]],5,FALSE)</f>
        <v>Sony</v>
      </c>
      <c r="M3888" t="str">
        <f>VLOOKUP(Table1[[#This Row],[Product Code]],Table4[[Product Code]:[Product Category]],3,FALSE)</f>
        <v>Smart Gadgets</v>
      </c>
      <c r="N3888" t="str">
        <f>_xlfn.XLOOKUP(Table1[[#This Row],[Product Code]],Table4[Product Code],Table4[Subcategory])</f>
        <v>Fitness Bands</v>
      </c>
    </row>
    <row r="3889" spans="2:14" x14ac:dyDescent="0.3">
      <c r="B3889" s="26" t="s">
        <v>23</v>
      </c>
      <c r="C3889" s="26" t="str">
        <f>IF(_xlfn.XLOOKUP(TRIM(Table1[[#This Row],[Store ID]]), 'Stores Details'!B3891:B3910, 'Stores Details'!G3891:G3910, "") = "Inactive", "Yes", "No")</f>
        <v>No</v>
      </c>
      <c r="D3889" s="14" t="s">
        <v>51</v>
      </c>
      <c r="E3889" s="51">
        <v>44979</v>
      </c>
      <c r="F3889" s="14">
        <v>25</v>
      </c>
      <c r="G3889" s="17">
        <v>7182.5</v>
      </c>
      <c r="H3889" s="27">
        <v>5816.75</v>
      </c>
      <c r="I3889">
        <f>YEAR(Table1[[#This Row],[Date]])</f>
        <v>2023</v>
      </c>
      <c r="J3889" t="str">
        <f>"Q" &amp; ROUNDUP(MONTH(Table1[[#This Row],[Date]])/3, 0) &amp; "'" &amp; RIGHT(YEAR(Table1[[#This Row],[Date]]), 2)</f>
        <v>Q1'23</v>
      </c>
      <c r="K3889" t="str">
        <f>VLOOKUP(Table1[[#This Row],[Store ID]],Table3[[Store ID]:[City]],4,FALSE)</f>
        <v>San Francisco</v>
      </c>
      <c r="L3889" t="str">
        <f>VLOOKUP(Table1[[#This Row],[Product Code]],Table4[[Product Code]:[Brand]],5,FALSE)</f>
        <v>Samsung</v>
      </c>
      <c r="M3889" t="str">
        <f>VLOOKUP(Table1[[#This Row],[Product Code]],Table4[[Product Code]:[Product Category]],3,FALSE)</f>
        <v>Accessories</v>
      </c>
      <c r="N3889" t="str">
        <f>_xlfn.XLOOKUP(Table1[[#This Row],[Product Code]],Table4[Product Code],Table4[Subcategory])</f>
        <v>Mice</v>
      </c>
    </row>
    <row r="3890" spans="2:14" x14ac:dyDescent="0.3">
      <c r="B3890" s="26" t="s">
        <v>16</v>
      </c>
      <c r="C3890" s="26" t="str">
        <f>IF(_xlfn.XLOOKUP(TRIM(Table1[[#This Row],[Store ID]]), 'Stores Details'!B3892:B3911, 'Stores Details'!G3892:G3911, "") = "Inactive", "Yes", "No")</f>
        <v>No</v>
      </c>
      <c r="D3890" s="14" t="s">
        <v>33</v>
      </c>
      <c r="E3890" s="51">
        <v>45347</v>
      </c>
      <c r="F3890" s="14">
        <v>15</v>
      </c>
      <c r="G3890" s="17">
        <v>3549.15</v>
      </c>
      <c r="H3890" s="27">
        <v>2747.5499999999997</v>
      </c>
      <c r="I3890">
        <f>YEAR(Table1[[#This Row],[Date]])</f>
        <v>2024</v>
      </c>
      <c r="J3890" t="str">
        <f>"Q" &amp; ROUNDUP(MONTH(Table1[[#This Row],[Date]])/3, 0) &amp; "'" &amp; RIGHT(YEAR(Table1[[#This Row],[Date]]), 2)</f>
        <v>Q1'24</v>
      </c>
      <c r="K3890" t="str">
        <f>VLOOKUP(Table1[[#This Row],[Store ID]],Table3[[Store ID]:[City]],4,FALSE)</f>
        <v>Chicago</v>
      </c>
      <c r="L3890" t="str">
        <f>VLOOKUP(Table1[[#This Row],[Product Code]],Table4[[Product Code]:[Brand]],5,FALSE)</f>
        <v>VoltEdge</v>
      </c>
      <c r="M3890" t="str">
        <f>VLOOKUP(Table1[[#This Row],[Product Code]],Table4[[Product Code]:[Product Category]],3,FALSE)</f>
        <v>Headphones</v>
      </c>
      <c r="N3890" t="str">
        <f>_xlfn.XLOOKUP(Table1[[#This Row],[Product Code]],Table4[Product Code],Table4[Subcategory])</f>
        <v>Wired Headphones</v>
      </c>
    </row>
    <row r="3891" spans="2:14" x14ac:dyDescent="0.3">
      <c r="B3891" s="26" t="s">
        <v>26</v>
      </c>
      <c r="C3891" s="26" t="str">
        <f>IF(_xlfn.XLOOKUP(TRIM(Table1[[#This Row],[Store ID]]), 'Stores Details'!B3893:B3912, 'Stores Details'!G3893:G3912, "") = "Inactive", "Yes", "No")</f>
        <v>No</v>
      </c>
      <c r="D3891" s="14" t="s">
        <v>36</v>
      </c>
      <c r="E3891" s="51">
        <v>45414</v>
      </c>
      <c r="F3891" s="14">
        <v>2</v>
      </c>
      <c r="G3891" s="17">
        <v>1459.96</v>
      </c>
      <c r="H3891" s="27">
        <v>1177.98</v>
      </c>
      <c r="I3891">
        <f>YEAR(Table1[[#This Row],[Date]])</f>
        <v>2024</v>
      </c>
      <c r="J3891" t="str">
        <f>"Q" &amp; ROUNDUP(MONTH(Table1[[#This Row],[Date]])/3, 0) &amp; "'" &amp; RIGHT(YEAR(Table1[[#This Row],[Date]]), 2)</f>
        <v>Q2'24</v>
      </c>
      <c r="K3891" t="str">
        <f>VLOOKUP(Table1[[#This Row],[Store ID]],Table3[[Store ID]:[City]],4,FALSE)</f>
        <v>Philadelphia</v>
      </c>
      <c r="L3891" t="str">
        <f>VLOOKUP(Table1[[#This Row],[Product Code]],Table4[[Product Code]:[Brand]],5,FALSE)</f>
        <v>VoltEdge</v>
      </c>
      <c r="M3891" t="str">
        <f>VLOOKUP(Table1[[#This Row],[Product Code]],Table4[[Product Code]:[Product Category]],3,FALSE)</f>
        <v>Gaming Consoles</v>
      </c>
      <c r="N3891" t="str">
        <f>_xlfn.XLOOKUP(Table1[[#This Row],[Product Code]],Table4[Product Code],Table4[Subcategory])</f>
        <v>VR Headsets</v>
      </c>
    </row>
    <row r="3892" spans="2:14" x14ac:dyDescent="0.3">
      <c r="B3892" s="26" t="s">
        <v>14</v>
      </c>
      <c r="C3892" s="26" t="str">
        <f>IF(_xlfn.XLOOKUP(TRIM(Table1[[#This Row],[Store ID]]), 'Stores Details'!B3894:B3913, 'Stores Details'!G3894:G3913, "") = "Inactive", "Yes", "No")</f>
        <v>No</v>
      </c>
      <c r="D3892" s="14" t="s">
        <v>56</v>
      </c>
      <c r="E3892" s="51">
        <v>45028</v>
      </c>
      <c r="F3892" s="14">
        <v>11</v>
      </c>
      <c r="G3892" s="17">
        <v>4208.38</v>
      </c>
      <c r="H3892" s="27">
        <v>3325.6299999999997</v>
      </c>
      <c r="I3892">
        <f>YEAR(Table1[[#This Row],[Date]])</f>
        <v>2023</v>
      </c>
      <c r="J3892" t="str">
        <f>"Q" &amp; ROUNDUP(MONTH(Table1[[#This Row],[Date]])/3, 0) &amp; "'" &amp; RIGHT(YEAR(Table1[[#This Row],[Date]]), 2)</f>
        <v>Q2'23</v>
      </c>
      <c r="K3892" t="str">
        <f>VLOOKUP(Table1[[#This Row],[Store ID]],Table3[[Store ID]:[City]],4,FALSE)</f>
        <v>Los Angeles</v>
      </c>
      <c r="L3892" t="str">
        <f>VLOOKUP(Table1[[#This Row],[Product Code]],Table4[[Product Code]:[Brand]],5,FALSE)</f>
        <v>Samsung</v>
      </c>
      <c r="M3892" t="str">
        <f>VLOOKUP(Table1[[#This Row],[Product Code]],Table4[[Product Code]:[Product Category]],3,FALSE)</f>
        <v>Gaming Consoles</v>
      </c>
      <c r="N3892" t="str">
        <f>_xlfn.XLOOKUP(Table1[[#This Row],[Product Code]],Table4[Product Code],Table4[Subcategory])</f>
        <v>VR Headsets</v>
      </c>
    </row>
    <row r="3893" spans="2:14" x14ac:dyDescent="0.3">
      <c r="B3893" s="26" t="s">
        <v>14</v>
      </c>
      <c r="C3893" s="26" t="str">
        <f>IF(_xlfn.XLOOKUP(TRIM(Table1[[#This Row],[Store ID]]), 'Stores Details'!B3895:B3914, 'Stores Details'!G3895:G3914, "") = "Inactive", "Yes", "No")</f>
        <v>No</v>
      </c>
      <c r="D3893" s="14" t="s">
        <v>61</v>
      </c>
      <c r="E3893" s="51">
        <v>45351</v>
      </c>
      <c r="F3893" s="14">
        <v>18</v>
      </c>
      <c r="G3893" s="17">
        <v>6379.56</v>
      </c>
      <c r="H3893" s="27">
        <v>4555.08</v>
      </c>
      <c r="I3893">
        <f>YEAR(Table1[[#This Row],[Date]])</f>
        <v>2024</v>
      </c>
      <c r="J3893" t="str">
        <f>"Q" &amp; ROUNDUP(MONTH(Table1[[#This Row],[Date]])/3, 0) &amp; "'" &amp; RIGHT(YEAR(Table1[[#This Row],[Date]]), 2)</f>
        <v>Q1'24</v>
      </c>
      <c r="K3893" t="str">
        <f>VLOOKUP(Table1[[#This Row],[Store ID]],Table3[[Store ID]:[City]],4,FALSE)</f>
        <v>Los Angeles</v>
      </c>
      <c r="L3893" t="str">
        <f>VLOOKUP(Table1[[#This Row],[Product Code]],Table4[[Product Code]:[Brand]],5,FALSE)</f>
        <v>VoltEdge</v>
      </c>
      <c r="M3893" t="str">
        <f>VLOOKUP(Table1[[#This Row],[Product Code]],Table4[[Product Code]:[Product Category]],3,FALSE)</f>
        <v>Headphones</v>
      </c>
      <c r="N3893" t="str">
        <f>_xlfn.XLOOKUP(Table1[[#This Row],[Product Code]],Table4[Product Code],Table4[Subcategory])</f>
        <v>Wired Headphones</v>
      </c>
    </row>
    <row r="3894" spans="2:14" x14ac:dyDescent="0.3">
      <c r="B3894" s="26" t="s">
        <v>28</v>
      </c>
      <c r="C3894" s="26" t="str">
        <f>IF(_xlfn.XLOOKUP(TRIM(Table1[[#This Row],[Store ID]]), 'Stores Details'!B3896:B3915, 'Stores Details'!G3896:G3915, "") = "Inactive", "Yes", "No")</f>
        <v>No</v>
      </c>
      <c r="D3894" s="14" t="s">
        <v>78</v>
      </c>
      <c r="E3894" s="51">
        <v>45349</v>
      </c>
      <c r="F3894" s="14">
        <v>15</v>
      </c>
      <c r="G3894" s="17">
        <v>2012.25</v>
      </c>
      <c r="H3894" s="27">
        <v>1662.3</v>
      </c>
      <c r="I3894">
        <f>YEAR(Table1[[#This Row],[Date]])</f>
        <v>2024</v>
      </c>
      <c r="J3894" t="str">
        <f>"Q" &amp; ROUNDUP(MONTH(Table1[[#This Row],[Date]])/3, 0) &amp; "'" &amp; RIGHT(YEAR(Table1[[#This Row],[Date]]), 2)</f>
        <v>Q1'24</v>
      </c>
      <c r="K3894" t="str">
        <f>VLOOKUP(Table1[[#This Row],[Store ID]],Table3[[Store ID]:[City]],4,FALSE)</f>
        <v>Portland</v>
      </c>
      <c r="L3894" t="str">
        <f>VLOOKUP(Table1[[#This Row],[Product Code]],Table4[[Product Code]:[Brand]],5,FALSE)</f>
        <v>VoltEdge</v>
      </c>
      <c r="M3894" t="str">
        <f>VLOOKUP(Table1[[#This Row],[Product Code]],Table4[[Product Code]:[Product Category]],3,FALSE)</f>
        <v>Accessories</v>
      </c>
      <c r="N3894" t="str">
        <f>_xlfn.XLOOKUP(Table1[[#This Row],[Product Code]],Table4[Product Code],Table4[Subcategory])</f>
        <v>Laptop Sleeves</v>
      </c>
    </row>
    <row r="3895" spans="2:14" x14ac:dyDescent="0.3">
      <c r="B3895" s="26" t="s">
        <v>14</v>
      </c>
      <c r="C3895" s="26" t="str">
        <f>IF(_xlfn.XLOOKUP(TRIM(Table1[[#This Row],[Store ID]]), 'Stores Details'!B3897:B3916, 'Stores Details'!G3897:G3916, "") = "Inactive", "Yes", "No")</f>
        <v>No</v>
      </c>
      <c r="D3895" s="14" t="s">
        <v>45</v>
      </c>
      <c r="E3895" s="51">
        <v>45558</v>
      </c>
      <c r="F3895" s="14">
        <v>8</v>
      </c>
      <c r="G3895" s="17">
        <v>5374.8</v>
      </c>
      <c r="H3895" s="27">
        <v>4244.72</v>
      </c>
      <c r="I3895">
        <f>YEAR(Table1[[#This Row],[Date]])</f>
        <v>2024</v>
      </c>
      <c r="J3895" t="str">
        <f>"Q" &amp; ROUNDUP(MONTH(Table1[[#This Row],[Date]])/3, 0) &amp; "'" &amp; RIGHT(YEAR(Table1[[#This Row],[Date]]), 2)</f>
        <v>Q3'24</v>
      </c>
      <c r="K3895" t="str">
        <f>VLOOKUP(Table1[[#This Row],[Store ID]],Table3[[Store ID]:[City]],4,FALSE)</f>
        <v>Los Angeles</v>
      </c>
      <c r="L3895" t="str">
        <f>VLOOKUP(Table1[[#This Row],[Product Code]],Table4[[Product Code]:[Brand]],5,FALSE)</f>
        <v>VoltEdge</v>
      </c>
      <c r="M3895" t="str">
        <f>VLOOKUP(Table1[[#This Row],[Product Code]],Table4[[Product Code]:[Product Category]],3,FALSE)</f>
        <v>Accessories</v>
      </c>
      <c r="N3895" t="str">
        <f>_xlfn.XLOOKUP(Table1[[#This Row],[Product Code]],Table4[Product Code],Table4[Subcategory])</f>
        <v>Chargers</v>
      </c>
    </row>
    <row r="3896" spans="2:14" x14ac:dyDescent="0.3">
      <c r="B3896" s="26" t="s">
        <v>14</v>
      </c>
      <c r="C3896" s="26" t="str">
        <f>IF(_xlfn.XLOOKUP(TRIM(Table1[[#This Row],[Store ID]]), 'Stores Details'!B3898:B3917, 'Stores Details'!G3898:G3917, "") = "Inactive", "Yes", "No")</f>
        <v>No</v>
      </c>
      <c r="D3896" s="14" t="s">
        <v>51</v>
      </c>
      <c r="E3896" s="51">
        <v>45010</v>
      </c>
      <c r="F3896" s="14">
        <v>22</v>
      </c>
      <c r="G3896" s="17">
        <v>6320.6</v>
      </c>
      <c r="H3896" s="27">
        <v>5118.74</v>
      </c>
      <c r="I3896">
        <f>YEAR(Table1[[#This Row],[Date]])</f>
        <v>2023</v>
      </c>
      <c r="J3896" t="str">
        <f>"Q" &amp; ROUNDUP(MONTH(Table1[[#This Row],[Date]])/3, 0) &amp; "'" &amp; RIGHT(YEAR(Table1[[#This Row],[Date]]), 2)</f>
        <v>Q1'23</v>
      </c>
      <c r="K3896" t="str">
        <f>VLOOKUP(Table1[[#This Row],[Store ID]],Table3[[Store ID]:[City]],4,FALSE)</f>
        <v>Los Angeles</v>
      </c>
      <c r="L3896" t="str">
        <f>VLOOKUP(Table1[[#This Row],[Product Code]],Table4[[Product Code]:[Brand]],5,FALSE)</f>
        <v>Samsung</v>
      </c>
      <c r="M3896" t="str">
        <f>VLOOKUP(Table1[[#This Row],[Product Code]],Table4[[Product Code]:[Product Category]],3,FALSE)</f>
        <v>Accessories</v>
      </c>
      <c r="N3896" t="str">
        <f>_xlfn.XLOOKUP(Table1[[#This Row],[Product Code]],Table4[Product Code],Table4[Subcategory])</f>
        <v>Mice</v>
      </c>
    </row>
    <row r="3897" spans="2:14" x14ac:dyDescent="0.3">
      <c r="B3897" s="26" t="s">
        <v>14</v>
      </c>
      <c r="C3897" s="26" t="str">
        <f>IF(_xlfn.XLOOKUP(TRIM(Table1[[#This Row],[Store ID]]), 'Stores Details'!B3899:B3918, 'Stores Details'!G3899:G3918, "") = "Inactive", "Yes", "No")</f>
        <v>No</v>
      </c>
      <c r="D3897" s="14" t="s">
        <v>64</v>
      </c>
      <c r="E3897" s="51">
        <v>45439</v>
      </c>
      <c r="F3897" s="14">
        <v>20</v>
      </c>
      <c r="G3897" s="17">
        <v>6823.4000000000005</v>
      </c>
      <c r="H3897" s="27">
        <v>4069.4</v>
      </c>
      <c r="I3897">
        <f>YEAR(Table1[[#This Row],[Date]])</f>
        <v>2024</v>
      </c>
      <c r="J3897" t="str">
        <f>"Q" &amp; ROUNDUP(MONTH(Table1[[#This Row],[Date]])/3, 0) &amp; "'" &amp; RIGHT(YEAR(Table1[[#This Row],[Date]]), 2)</f>
        <v>Q2'24</v>
      </c>
      <c r="K3897" t="str">
        <f>VLOOKUP(Table1[[#This Row],[Store ID]],Table3[[Store ID]:[City]],4,FALSE)</f>
        <v>Los Angeles</v>
      </c>
      <c r="L3897" t="str">
        <f>VLOOKUP(Table1[[#This Row],[Product Code]],Table4[[Product Code]:[Brand]],5,FALSE)</f>
        <v>VoltEdge</v>
      </c>
      <c r="M3897" t="str">
        <f>VLOOKUP(Table1[[#This Row],[Product Code]],Table4[[Product Code]:[Product Category]],3,FALSE)</f>
        <v>Accessories</v>
      </c>
      <c r="N3897" t="str">
        <f>_xlfn.XLOOKUP(Table1[[#This Row],[Product Code]],Table4[Product Code],Table4[Subcategory])</f>
        <v>Keyboards</v>
      </c>
    </row>
    <row r="3898" spans="2:14" x14ac:dyDescent="0.3">
      <c r="B3898" s="26" t="s">
        <v>14</v>
      </c>
      <c r="C3898" s="26" t="str">
        <f>IF(_xlfn.XLOOKUP(TRIM(Table1[[#This Row],[Store ID]]), 'Stores Details'!B3900:B3919, 'Stores Details'!G3900:G3919, "") = "Inactive", "Yes", "No")</f>
        <v>No</v>
      </c>
      <c r="D3898" s="14" t="s">
        <v>58</v>
      </c>
      <c r="E3898" s="51">
        <v>44965</v>
      </c>
      <c r="F3898" s="14">
        <v>29</v>
      </c>
      <c r="G3898" s="17">
        <v>25464.030000000002</v>
      </c>
      <c r="H3898" s="27">
        <v>17544.13</v>
      </c>
      <c r="I3898">
        <f>YEAR(Table1[[#This Row],[Date]])</f>
        <v>2023</v>
      </c>
      <c r="J3898" t="str">
        <f>"Q" &amp; ROUNDUP(MONTH(Table1[[#This Row],[Date]])/3, 0) &amp; "'" &amp; RIGHT(YEAR(Table1[[#This Row],[Date]]), 2)</f>
        <v>Q1'23</v>
      </c>
      <c r="K3898" t="str">
        <f>VLOOKUP(Table1[[#This Row],[Store ID]],Table3[[Store ID]:[City]],4,FALSE)</f>
        <v>Los Angeles</v>
      </c>
      <c r="L3898" t="str">
        <f>VLOOKUP(Table1[[#This Row],[Product Code]],Table4[[Product Code]:[Brand]],5,FALSE)</f>
        <v>Sony</v>
      </c>
      <c r="M3898" t="str">
        <f>VLOOKUP(Table1[[#This Row],[Product Code]],Table4[[Product Code]:[Product Category]],3,FALSE)</f>
        <v>Accessories</v>
      </c>
      <c r="N3898" t="str">
        <f>_xlfn.XLOOKUP(Table1[[#This Row],[Product Code]],Table4[Product Code],Table4[Subcategory])</f>
        <v>Chargers</v>
      </c>
    </row>
    <row r="3899" spans="2:14" x14ac:dyDescent="0.3">
      <c r="B3899" s="26" t="s">
        <v>16</v>
      </c>
      <c r="C3899" s="26" t="str">
        <f>IF(_xlfn.XLOOKUP(TRIM(Table1[[#This Row],[Store ID]]), 'Stores Details'!B3901:B3920, 'Stores Details'!G3901:G3920, "") = "Inactive", "Yes", "No")</f>
        <v>No</v>
      </c>
      <c r="D3899" s="14" t="s">
        <v>76</v>
      </c>
      <c r="E3899" s="51">
        <v>45627</v>
      </c>
      <c r="F3899" s="14">
        <v>36</v>
      </c>
      <c r="G3899" s="17">
        <v>8223.48</v>
      </c>
      <c r="H3899" s="27">
        <v>6572.16</v>
      </c>
      <c r="I3899">
        <f>YEAR(Table1[[#This Row],[Date]])</f>
        <v>2024</v>
      </c>
      <c r="J3899" t="str">
        <f>"Q" &amp; ROUNDUP(MONTH(Table1[[#This Row],[Date]])/3, 0) &amp; "'" &amp; RIGHT(YEAR(Table1[[#This Row],[Date]]), 2)</f>
        <v>Q4'24</v>
      </c>
      <c r="K3899" t="str">
        <f>VLOOKUP(Table1[[#This Row],[Store ID]],Table3[[Store ID]:[City]],4,FALSE)</f>
        <v>Chicago</v>
      </c>
      <c r="L3899" t="str">
        <f>VLOOKUP(Table1[[#This Row],[Product Code]],Table4[[Product Code]:[Brand]],5,FALSE)</f>
        <v>ASUS</v>
      </c>
      <c r="M3899" t="str">
        <f>VLOOKUP(Table1[[#This Row],[Product Code]],Table4[[Product Code]:[Product Category]],3,FALSE)</f>
        <v>Laptops</v>
      </c>
      <c r="N3899" t="str">
        <f>_xlfn.XLOOKUP(Table1[[#This Row],[Product Code]],Table4[Product Code],Table4[Subcategory])</f>
        <v>Ultrabooks</v>
      </c>
    </row>
    <row r="3900" spans="2:14" x14ac:dyDescent="0.3">
      <c r="B3900" s="26" t="s">
        <v>20</v>
      </c>
      <c r="C3900" s="26" t="str">
        <f>IF(_xlfn.XLOOKUP(TRIM(Table1[[#This Row],[Store ID]]), 'Stores Details'!B3902:B3921, 'Stores Details'!G3902:G3921, "") = "Inactive", "Yes", "No")</f>
        <v>No</v>
      </c>
      <c r="D3900" s="14" t="s">
        <v>59</v>
      </c>
      <c r="E3900" s="51">
        <v>45537</v>
      </c>
      <c r="F3900" s="14">
        <v>20</v>
      </c>
      <c r="G3900" s="17">
        <v>3908.6000000000004</v>
      </c>
      <c r="H3900" s="27">
        <v>2919</v>
      </c>
      <c r="I3900">
        <f>YEAR(Table1[[#This Row],[Date]])</f>
        <v>2024</v>
      </c>
      <c r="J3900" t="str">
        <f>"Q" &amp; ROUNDUP(MONTH(Table1[[#This Row],[Date]])/3, 0) &amp; "'" &amp; RIGHT(YEAR(Table1[[#This Row],[Date]]), 2)</f>
        <v>Q3'24</v>
      </c>
      <c r="K3900" t="str">
        <f>VLOOKUP(Table1[[#This Row],[Store ID]],Table3[[Store ID]:[City]],4,FALSE)</f>
        <v>Denver</v>
      </c>
      <c r="L3900" t="str">
        <f>VLOOKUP(Table1[[#This Row],[Product Code]],Table4[[Product Code]:[Brand]],5,FALSE)</f>
        <v>ASUS</v>
      </c>
      <c r="M3900" t="str">
        <f>VLOOKUP(Table1[[#This Row],[Product Code]],Table4[[Product Code]:[Product Category]],3,FALSE)</f>
        <v>Headphones</v>
      </c>
      <c r="N3900" t="str">
        <f>_xlfn.XLOOKUP(Table1[[#This Row],[Product Code]],Table4[Product Code],Table4[Subcategory])</f>
        <v>Wireless Earbuds</v>
      </c>
    </row>
    <row r="3901" spans="2:14" x14ac:dyDescent="0.3">
      <c r="B3901" s="26" t="s">
        <v>14</v>
      </c>
      <c r="C3901" s="26" t="str">
        <f>IF(_xlfn.XLOOKUP(TRIM(Table1[[#This Row],[Store ID]]), 'Stores Details'!B3903:B3922, 'Stores Details'!G3903:G3922, "") = "Inactive", "Yes", "No")</f>
        <v>No</v>
      </c>
      <c r="D3901" s="14" t="s">
        <v>78</v>
      </c>
      <c r="E3901" s="51">
        <v>45271</v>
      </c>
      <c r="F3901" s="14">
        <v>40</v>
      </c>
      <c r="G3901" s="17">
        <v>5366</v>
      </c>
      <c r="H3901" s="27">
        <v>4432.7999999999993</v>
      </c>
      <c r="I3901">
        <f>YEAR(Table1[[#This Row],[Date]])</f>
        <v>2023</v>
      </c>
      <c r="J3901" t="str">
        <f>"Q" &amp; ROUNDUP(MONTH(Table1[[#This Row],[Date]])/3, 0) &amp; "'" &amp; RIGHT(YEAR(Table1[[#This Row],[Date]]), 2)</f>
        <v>Q4'23</v>
      </c>
      <c r="K3901" t="str">
        <f>VLOOKUP(Table1[[#This Row],[Store ID]],Table3[[Store ID]:[City]],4,FALSE)</f>
        <v>Los Angeles</v>
      </c>
      <c r="L3901" t="str">
        <f>VLOOKUP(Table1[[#This Row],[Product Code]],Table4[[Product Code]:[Brand]],5,FALSE)</f>
        <v>VoltEdge</v>
      </c>
      <c r="M3901" t="str">
        <f>VLOOKUP(Table1[[#This Row],[Product Code]],Table4[[Product Code]:[Product Category]],3,FALSE)</f>
        <v>Accessories</v>
      </c>
      <c r="N3901" t="str">
        <f>_xlfn.XLOOKUP(Table1[[#This Row],[Product Code]],Table4[Product Code],Table4[Subcategory])</f>
        <v>Laptop Sleeves</v>
      </c>
    </row>
    <row r="3902" spans="2:14" x14ac:dyDescent="0.3">
      <c r="B3902" s="26" t="s">
        <v>14</v>
      </c>
      <c r="C3902" s="26" t="str">
        <f>IF(_xlfn.XLOOKUP(TRIM(Table1[[#This Row],[Store ID]]), 'Stores Details'!B3904:B3923, 'Stores Details'!G3904:G3923, "") = "Inactive", "Yes", "No")</f>
        <v>No</v>
      </c>
      <c r="D3902" s="14" t="s">
        <v>73</v>
      </c>
      <c r="E3902" s="51">
        <v>45144</v>
      </c>
      <c r="F3902" s="14">
        <v>16</v>
      </c>
      <c r="G3902" s="17">
        <v>13906.56</v>
      </c>
      <c r="H3902" s="27">
        <v>10440.48</v>
      </c>
      <c r="I3902">
        <f>YEAR(Table1[[#This Row],[Date]])</f>
        <v>2023</v>
      </c>
      <c r="J3902" t="str">
        <f>"Q" &amp; ROUNDUP(MONTH(Table1[[#This Row],[Date]])/3, 0) &amp; "'" &amp; RIGHT(YEAR(Table1[[#This Row],[Date]]), 2)</f>
        <v>Q3'23</v>
      </c>
      <c r="K3902" t="str">
        <f>VLOOKUP(Table1[[#This Row],[Store ID]],Table3[[Store ID]:[City]],4,FALSE)</f>
        <v>Los Angeles</v>
      </c>
      <c r="L3902" t="str">
        <f>VLOOKUP(Table1[[#This Row],[Product Code]],Table4[[Product Code]:[Brand]],5,FALSE)</f>
        <v>ASUS</v>
      </c>
      <c r="M3902" t="str">
        <f>VLOOKUP(Table1[[#This Row],[Product Code]],Table4[[Product Code]:[Product Category]],3,FALSE)</f>
        <v>Gaming Consoles</v>
      </c>
      <c r="N3902" t="str">
        <f>_xlfn.XLOOKUP(Table1[[#This Row],[Product Code]],Table4[Product Code],Table4[Subcategory])</f>
        <v>VR Headsets</v>
      </c>
    </row>
    <row r="3903" spans="2:14" x14ac:dyDescent="0.3">
      <c r="B3903" s="26" t="s">
        <v>18</v>
      </c>
      <c r="C3903" s="26" t="str">
        <f>IF(_xlfn.XLOOKUP(TRIM(Table1[[#This Row],[Store ID]]), 'Stores Details'!B3905:B3924, 'Stores Details'!G3905:G3924, "") = "Inactive", "Yes", "No")</f>
        <v>No</v>
      </c>
      <c r="D3903" s="14" t="s">
        <v>32</v>
      </c>
      <c r="E3903" s="51">
        <v>45392</v>
      </c>
      <c r="F3903" s="14">
        <v>12</v>
      </c>
      <c r="G3903" s="17">
        <v>2195.7599999999998</v>
      </c>
      <c r="H3903" s="27">
        <v>1668.12</v>
      </c>
      <c r="I3903">
        <f>YEAR(Table1[[#This Row],[Date]])</f>
        <v>2024</v>
      </c>
      <c r="J3903" t="str">
        <f>"Q" &amp; ROUNDUP(MONTH(Table1[[#This Row],[Date]])/3, 0) &amp; "'" &amp; RIGHT(YEAR(Table1[[#This Row],[Date]]), 2)</f>
        <v>Q2'24</v>
      </c>
      <c r="K3903" t="str">
        <f>VLOOKUP(Table1[[#This Row],[Store ID]],Table3[[Store ID]:[City]],4,FALSE)</f>
        <v>Minneapolis</v>
      </c>
      <c r="L3903" t="str">
        <f>VLOOKUP(Table1[[#This Row],[Product Code]],Table4[[Product Code]:[Brand]],5,FALSE)</f>
        <v>Sony</v>
      </c>
      <c r="M3903" t="str">
        <f>VLOOKUP(Table1[[#This Row],[Product Code]],Table4[[Product Code]:[Product Category]],3,FALSE)</f>
        <v>Accessories</v>
      </c>
      <c r="N3903" t="str">
        <f>_xlfn.XLOOKUP(Table1[[#This Row],[Product Code]],Table4[Product Code],Table4[Subcategory])</f>
        <v>Chargers</v>
      </c>
    </row>
    <row r="3904" spans="2:14" x14ac:dyDescent="0.3">
      <c r="B3904" s="26" t="s">
        <v>29</v>
      </c>
      <c r="C3904" s="26" t="str">
        <f>IF(_xlfn.XLOOKUP(TRIM(Table1[[#This Row],[Store ID]]), 'Stores Details'!B3906:B3925, 'Stores Details'!G3906:G3925, "") = "Inactive", "Yes", "No")</f>
        <v>No</v>
      </c>
      <c r="D3904" s="14" t="s">
        <v>60</v>
      </c>
      <c r="E3904" s="51">
        <v>45155</v>
      </c>
      <c r="F3904" s="14">
        <v>13</v>
      </c>
      <c r="G3904" s="17">
        <v>2806.5699999999997</v>
      </c>
      <c r="H3904" s="27">
        <v>2031.5100000000002</v>
      </c>
      <c r="I3904">
        <f>YEAR(Table1[[#This Row],[Date]])</f>
        <v>2023</v>
      </c>
      <c r="J3904" t="str">
        <f>"Q" &amp; ROUNDUP(MONTH(Table1[[#This Row],[Date]])/3, 0) &amp; "'" &amp; RIGHT(YEAR(Table1[[#This Row],[Date]]), 2)</f>
        <v>Q3'23</v>
      </c>
      <c r="K3904" t="str">
        <f>VLOOKUP(Table1[[#This Row],[Store ID]],Table3[[Store ID]:[City]],4,FALSE)</f>
        <v>Kansas City</v>
      </c>
      <c r="L3904" t="str">
        <f>VLOOKUP(Table1[[#This Row],[Product Code]],Table4[[Product Code]:[Brand]],5,FALSE)</f>
        <v>Dell</v>
      </c>
      <c r="M3904" t="str">
        <f>VLOOKUP(Table1[[#This Row],[Product Code]],Table4[[Product Code]:[Product Category]],3,FALSE)</f>
        <v>Accessories</v>
      </c>
      <c r="N3904" t="str">
        <f>_xlfn.XLOOKUP(Table1[[#This Row],[Product Code]],Table4[Product Code],Table4[Subcategory])</f>
        <v>Chargers</v>
      </c>
    </row>
    <row r="3905" spans="2:14" x14ac:dyDescent="0.3">
      <c r="B3905" s="26" t="s">
        <v>19</v>
      </c>
      <c r="C3905" s="26" t="str">
        <f>IF(_xlfn.XLOOKUP(TRIM(Table1[[#This Row],[Store ID]]), 'Stores Details'!B3907:B3926, 'Stores Details'!G3907:G3926, "") = "Inactive", "Yes", "No")</f>
        <v>No</v>
      </c>
      <c r="D3905" s="14" t="s">
        <v>36</v>
      </c>
      <c r="E3905" s="51">
        <v>45432</v>
      </c>
      <c r="F3905" s="14">
        <v>13</v>
      </c>
      <c r="G3905" s="17">
        <v>9489.74</v>
      </c>
      <c r="H3905" s="27">
        <v>7656.87</v>
      </c>
      <c r="I3905">
        <f>YEAR(Table1[[#This Row],[Date]])</f>
        <v>2024</v>
      </c>
      <c r="J3905" t="str">
        <f>"Q" &amp; ROUNDUP(MONTH(Table1[[#This Row],[Date]])/3, 0) &amp; "'" &amp; RIGHT(YEAR(Table1[[#This Row],[Date]]), 2)</f>
        <v>Q2'24</v>
      </c>
      <c r="K3905" t="str">
        <f>VLOOKUP(Table1[[#This Row],[Store ID]],Table3[[Store ID]:[City]],4,FALSE)</f>
        <v>Honolulu</v>
      </c>
      <c r="L3905" t="str">
        <f>VLOOKUP(Table1[[#This Row],[Product Code]],Table4[[Product Code]:[Brand]],5,FALSE)</f>
        <v>VoltEdge</v>
      </c>
      <c r="M3905" t="str">
        <f>VLOOKUP(Table1[[#This Row],[Product Code]],Table4[[Product Code]:[Product Category]],3,FALSE)</f>
        <v>Gaming Consoles</v>
      </c>
      <c r="N3905" t="str">
        <f>_xlfn.XLOOKUP(Table1[[#This Row],[Product Code]],Table4[Product Code],Table4[Subcategory])</f>
        <v>VR Headsets</v>
      </c>
    </row>
    <row r="3906" spans="2:14" x14ac:dyDescent="0.3">
      <c r="B3906" s="26" t="s">
        <v>16</v>
      </c>
      <c r="C3906" s="26" t="str">
        <f>IF(_xlfn.XLOOKUP(TRIM(Table1[[#This Row],[Store ID]]), 'Stores Details'!B3908:B3927, 'Stores Details'!G3908:G3927, "") = "Inactive", "Yes", "No")</f>
        <v>No</v>
      </c>
      <c r="D3906" s="14" t="s">
        <v>41</v>
      </c>
      <c r="E3906" s="51">
        <v>45512</v>
      </c>
      <c r="F3906" s="14">
        <v>6</v>
      </c>
      <c r="G3906" s="17">
        <v>2884.2</v>
      </c>
      <c r="H3906" s="27">
        <v>1811.6399999999999</v>
      </c>
      <c r="I3906">
        <f>YEAR(Table1[[#This Row],[Date]])</f>
        <v>2024</v>
      </c>
      <c r="J3906" t="str">
        <f>"Q" &amp; ROUNDUP(MONTH(Table1[[#This Row],[Date]])/3, 0) &amp; "'" &amp; RIGHT(YEAR(Table1[[#This Row],[Date]]), 2)</f>
        <v>Q3'24</v>
      </c>
      <c r="K3906" t="str">
        <f>VLOOKUP(Table1[[#This Row],[Store ID]],Table3[[Store ID]:[City]],4,FALSE)</f>
        <v>Chicago</v>
      </c>
      <c r="L3906" t="str">
        <f>VLOOKUP(Table1[[#This Row],[Product Code]],Table4[[Product Code]:[Brand]],5,FALSE)</f>
        <v>VoltEdge</v>
      </c>
      <c r="M3906" t="str">
        <f>VLOOKUP(Table1[[#This Row],[Product Code]],Table4[[Product Code]:[Product Category]],3,FALSE)</f>
        <v>Laptops</v>
      </c>
      <c r="N3906" t="str">
        <f>_xlfn.XLOOKUP(Table1[[#This Row],[Product Code]],Table4[Product Code],Table4[Subcategory])</f>
        <v>Gaming Laptops</v>
      </c>
    </row>
    <row r="3907" spans="2:14" x14ac:dyDescent="0.3">
      <c r="B3907" s="26" t="s">
        <v>20</v>
      </c>
      <c r="C3907" s="26" t="str">
        <f>IF(_xlfn.XLOOKUP(TRIM(Table1[[#This Row],[Store ID]]), 'Stores Details'!B3909:B3928, 'Stores Details'!G3909:G3928, "") = "Inactive", "Yes", "No")</f>
        <v>No</v>
      </c>
      <c r="D3907" s="14" t="s">
        <v>48</v>
      </c>
      <c r="E3907" s="51">
        <v>45503</v>
      </c>
      <c r="F3907" s="14">
        <v>11</v>
      </c>
      <c r="G3907" s="17">
        <v>8873.26</v>
      </c>
      <c r="H3907" s="27">
        <v>5291.4400000000005</v>
      </c>
      <c r="I3907">
        <f>YEAR(Table1[[#This Row],[Date]])</f>
        <v>2024</v>
      </c>
      <c r="J3907" t="str">
        <f>"Q" &amp; ROUNDUP(MONTH(Table1[[#This Row],[Date]])/3, 0) &amp; "'" &amp; RIGHT(YEAR(Table1[[#This Row],[Date]]), 2)</f>
        <v>Q3'24</v>
      </c>
      <c r="K3907" t="str">
        <f>VLOOKUP(Table1[[#This Row],[Store ID]],Table3[[Store ID]:[City]],4,FALSE)</f>
        <v>Denver</v>
      </c>
      <c r="L3907" t="str">
        <f>VLOOKUP(Table1[[#This Row],[Product Code]],Table4[[Product Code]:[Brand]],5,FALSE)</f>
        <v>VoltEdge</v>
      </c>
      <c r="M3907" t="str">
        <f>VLOOKUP(Table1[[#This Row],[Product Code]],Table4[[Product Code]:[Product Category]],3,FALSE)</f>
        <v>Gaming Consoles</v>
      </c>
      <c r="N3907" t="str">
        <f>_xlfn.XLOOKUP(Table1[[#This Row],[Product Code]],Table4[Product Code],Table4[Subcategory])</f>
        <v>Game Consoles</v>
      </c>
    </row>
    <row r="3908" spans="2:14" x14ac:dyDescent="0.3">
      <c r="B3908" s="26" t="s">
        <v>27</v>
      </c>
      <c r="C3908" s="26" t="str">
        <f>IF(_xlfn.XLOOKUP(TRIM(Table1[[#This Row],[Store ID]]), 'Stores Details'!B3910:B3929, 'Stores Details'!G3910:G3929, "") = "Inactive", "Yes", "No")</f>
        <v>No</v>
      </c>
      <c r="D3908" s="14" t="s">
        <v>34</v>
      </c>
      <c r="E3908" s="51">
        <v>45492</v>
      </c>
      <c r="F3908" s="14">
        <v>14</v>
      </c>
      <c r="G3908" s="17">
        <v>4524.0999999999995</v>
      </c>
      <c r="H3908" s="27">
        <v>2798.04</v>
      </c>
      <c r="I3908">
        <f>YEAR(Table1[[#This Row],[Date]])</f>
        <v>2024</v>
      </c>
      <c r="J3908" t="str">
        <f>"Q" &amp; ROUNDUP(MONTH(Table1[[#This Row],[Date]])/3, 0) &amp; "'" &amp; RIGHT(YEAR(Table1[[#This Row],[Date]]), 2)</f>
        <v>Q3'24</v>
      </c>
      <c r="K3908" t="str">
        <f>VLOOKUP(Table1[[#This Row],[Store ID]],Table3[[Store ID]:[City]],4,FALSE)</f>
        <v>New York</v>
      </c>
      <c r="L3908" t="str">
        <f>VLOOKUP(Table1[[#This Row],[Product Code]],Table4[[Product Code]:[Brand]],5,FALSE)</f>
        <v>Samsung</v>
      </c>
      <c r="M3908" t="str">
        <f>VLOOKUP(Table1[[#This Row],[Product Code]],Table4[[Product Code]:[Product Category]],3,FALSE)</f>
        <v>Gaming Consoles</v>
      </c>
      <c r="N3908" t="str">
        <f>_xlfn.XLOOKUP(Table1[[#This Row],[Product Code]],Table4[Product Code],Table4[Subcategory])</f>
        <v>Game Consoles</v>
      </c>
    </row>
    <row r="3909" spans="2:14" x14ac:dyDescent="0.3">
      <c r="B3909" s="26" t="s">
        <v>17</v>
      </c>
      <c r="C3909" s="26" t="str">
        <f>IF(_xlfn.XLOOKUP(TRIM(Table1[[#This Row],[Store ID]]), 'Stores Details'!B3911:B3930, 'Stores Details'!G3911:G3930, "") = "Inactive", "Yes", "No")</f>
        <v>No</v>
      </c>
      <c r="D3909" s="14" t="s">
        <v>63</v>
      </c>
      <c r="E3909" s="51">
        <v>45257</v>
      </c>
      <c r="F3909" s="14">
        <v>33</v>
      </c>
      <c r="G3909" s="17">
        <v>10952.039999999999</v>
      </c>
      <c r="H3909" s="27">
        <v>6524.43</v>
      </c>
      <c r="I3909">
        <f>YEAR(Table1[[#This Row],[Date]])</f>
        <v>2023</v>
      </c>
      <c r="J3909" t="str">
        <f>"Q" &amp; ROUNDUP(MONTH(Table1[[#This Row],[Date]])/3, 0) &amp; "'" &amp; RIGHT(YEAR(Table1[[#This Row],[Date]]), 2)</f>
        <v>Q4'23</v>
      </c>
      <c r="K3909" t="str">
        <f>VLOOKUP(Table1[[#This Row],[Store ID]],Table3[[Store ID]:[City]],4,FALSE)</f>
        <v>Richmond</v>
      </c>
      <c r="L3909" t="str">
        <f>VLOOKUP(Table1[[#This Row],[Product Code]],Table4[[Product Code]:[Brand]],5,FALSE)</f>
        <v>Samsung</v>
      </c>
      <c r="M3909" t="str">
        <f>VLOOKUP(Table1[[#This Row],[Product Code]],Table4[[Product Code]:[Product Category]],3,FALSE)</f>
        <v>Laptops</v>
      </c>
      <c r="N3909" t="str">
        <f>_xlfn.XLOOKUP(Table1[[#This Row],[Product Code]],Table4[Product Code],Table4[Subcategory])</f>
        <v>Gaming Laptops</v>
      </c>
    </row>
    <row r="3910" spans="2:14" x14ac:dyDescent="0.3">
      <c r="B3910" s="26" t="s">
        <v>24</v>
      </c>
      <c r="C3910" s="26" t="str">
        <f>IF(_xlfn.XLOOKUP(TRIM(Table1[[#This Row],[Store ID]]), 'Stores Details'!B3912:B3931, 'Stores Details'!G3912:G3931, "") = "Inactive", "Yes", "No")</f>
        <v>No</v>
      </c>
      <c r="D3910" s="14" t="s">
        <v>75</v>
      </c>
      <c r="E3910" s="51">
        <v>45196</v>
      </c>
      <c r="F3910" s="14">
        <v>19</v>
      </c>
      <c r="G3910" s="17">
        <v>3097.9500000000003</v>
      </c>
      <c r="H3910" s="27">
        <v>2396.09</v>
      </c>
      <c r="I3910">
        <f>YEAR(Table1[[#This Row],[Date]])</f>
        <v>2023</v>
      </c>
      <c r="J3910" t="str">
        <f>"Q" &amp; ROUNDUP(MONTH(Table1[[#This Row],[Date]])/3, 0) &amp; "'" &amp; RIGHT(YEAR(Table1[[#This Row],[Date]]), 2)</f>
        <v>Q3'23</v>
      </c>
      <c r="K3910" t="str">
        <f>VLOOKUP(Table1[[#This Row],[Store ID]],Table3[[Store ID]:[City]],4,FALSE)</f>
        <v>Atlanta</v>
      </c>
      <c r="L3910" t="str">
        <f>VLOOKUP(Table1[[#This Row],[Product Code]],Table4[[Product Code]:[Brand]],5,FALSE)</f>
        <v>VoltEdge</v>
      </c>
      <c r="M3910" t="str">
        <f>VLOOKUP(Table1[[#This Row],[Product Code]],Table4[[Product Code]:[Product Category]],3,FALSE)</f>
        <v>Accessories</v>
      </c>
      <c r="N3910" t="str">
        <f>_xlfn.XLOOKUP(Table1[[#This Row],[Product Code]],Table4[Product Code],Table4[Subcategory])</f>
        <v>Keyboards</v>
      </c>
    </row>
    <row r="3911" spans="2:14" x14ac:dyDescent="0.3">
      <c r="B3911" s="26" t="s">
        <v>14</v>
      </c>
      <c r="C3911" s="26" t="str">
        <f>IF(_xlfn.XLOOKUP(TRIM(Table1[[#This Row],[Store ID]]), 'Stores Details'!B3913:B3932, 'Stores Details'!G3913:G3932, "") = "Inactive", "Yes", "No")</f>
        <v>No</v>
      </c>
      <c r="D3911" s="14" t="s">
        <v>71</v>
      </c>
      <c r="E3911" s="51">
        <v>45213</v>
      </c>
      <c r="F3911" s="14">
        <v>35</v>
      </c>
      <c r="G3911" s="17">
        <v>9074.4499999999989</v>
      </c>
      <c r="H3911" s="27">
        <v>5931.45</v>
      </c>
      <c r="I3911">
        <f>YEAR(Table1[[#This Row],[Date]])</f>
        <v>2023</v>
      </c>
      <c r="J3911" t="str">
        <f>"Q" &amp; ROUNDUP(MONTH(Table1[[#This Row],[Date]])/3, 0) &amp; "'" &amp; RIGHT(YEAR(Table1[[#This Row],[Date]]), 2)</f>
        <v>Q4'23</v>
      </c>
      <c r="K3911" t="str">
        <f>VLOOKUP(Table1[[#This Row],[Store ID]],Table3[[Store ID]:[City]],4,FALSE)</f>
        <v>Los Angeles</v>
      </c>
      <c r="L3911" t="str">
        <f>VLOOKUP(Table1[[#This Row],[Product Code]],Table4[[Product Code]:[Brand]],5,FALSE)</f>
        <v>HP</v>
      </c>
      <c r="M3911" t="str">
        <f>VLOOKUP(Table1[[#This Row],[Product Code]],Table4[[Product Code]:[Product Category]],3,FALSE)</f>
        <v>Smart Gadgets</v>
      </c>
      <c r="N3911" t="str">
        <f>_xlfn.XLOOKUP(Table1[[#This Row],[Product Code]],Table4[Product Code],Table4[Subcategory])</f>
        <v>Smart Speakers</v>
      </c>
    </row>
    <row r="3912" spans="2:14" x14ac:dyDescent="0.3">
      <c r="B3912" s="26" t="s">
        <v>16</v>
      </c>
      <c r="C3912" s="26" t="str">
        <f>IF(_xlfn.XLOOKUP(TRIM(Table1[[#This Row],[Store ID]]), 'Stores Details'!B3914:B3933, 'Stores Details'!G3914:G3933, "") = "Inactive", "Yes", "No")</f>
        <v>No</v>
      </c>
      <c r="D3912" s="14" t="s">
        <v>47</v>
      </c>
      <c r="E3912" s="51">
        <v>45406</v>
      </c>
      <c r="F3912" s="14">
        <v>14</v>
      </c>
      <c r="G3912" s="17">
        <v>18637.22</v>
      </c>
      <c r="H3912" s="27">
        <v>11629.94</v>
      </c>
      <c r="I3912">
        <f>YEAR(Table1[[#This Row],[Date]])</f>
        <v>2024</v>
      </c>
      <c r="J3912" t="str">
        <f>"Q" &amp; ROUNDUP(MONTH(Table1[[#This Row],[Date]])/3, 0) &amp; "'" &amp; RIGHT(YEAR(Table1[[#This Row],[Date]]), 2)</f>
        <v>Q2'24</v>
      </c>
      <c r="K3912" t="str">
        <f>VLOOKUP(Table1[[#This Row],[Store ID]],Table3[[Store ID]:[City]],4,FALSE)</f>
        <v>Chicago</v>
      </c>
      <c r="L3912" t="str">
        <f>VLOOKUP(Table1[[#This Row],[Product Code]],Table4[[Product Code]:[Brand]],5,FALSE)</f>
        <v>Sony</v>
      </c>
      <c r="M3912" t="str">
        <f>VLOOKUP(Table1[[#This Row],[Product Code]],Table4[[Product Code]:[Product Category]],3,FALSE)</f>
        <v>Accessories</v>
      </c>
      <c r="N3912" t="str">
        <f>_xlfn.XLOOKUP(Table1[[#This Row],[Product Code]],Table4[Product Code],Table4[Subcategory])</f>
        <v>Keyboards</v>
      </c>
    </row>
    <row r="3913" spans="2:14" x14ac:dyDescent="0.3">
      <c r="B3913" s="26" t="s">
        <v>19</v>
      </c>
      <c r="C3913" s="26" t="str">
        <f>IF(_xlfn.XLOOKUP(TRIM(Table1[[#This Row],[Store ID]]), 'Stores Details'!B3915:B3934, 'Stores Details'!G3915:G3934, "") = "Inactive", "Yes", "No")</f>
        <v>No</v>
      </c>
      <c r="D3913" s="14" t="s">
        <v>48</v>
      </c>
      <c r="E3913" s="51">
        <v>45568</v>
      </c>
      <c r="F3913" s="14">
        <v>22</v>
      </c>
      <c r="G3913" s="17">
        <v>17746.52</v>
      </c>
      <c r="H3913" s="27">
        <v>10582.880000000001</v>
      </c>
      <c r="I3913">
        <f>YEAR(Table1[[#This Row],[Date]])</f>
        <v>2024</v>
      </c>
      <c r="J3913" t="str">
        <f>"Q" &amp; ROUNDUP(MONTH(Table1[[#This Row],[Date]])/3, 0) &amp; "'" &amp; RIGHT(YEAR(Table1[[#This Row],[Date]]), 2)</f>
        <v>Q4'24</v>
      </c>
      <c r="K3913" t="str">
        <f>VLOOKUP(Table1[[#This Row],[Store ID]],Table3[[Store ID]:[City]],4,FALSE)</f>
        <v>Honolulu</v>
      </c>
      <c r="L3913" t="str">
        <f>VLOOKUP(Table1[[#This Row],[Product Code]],Table4[[Product Code]:[Brand]],5,FALSE)</f>
        <v>VoltEdge</v>
      </c>
      <c r="M3913" t="str">
        <f>VLOOKUP(Table1[[#This Row],[Product Code]],Table4[[Product Code]:[Product Category]],3,FALSE)</f>
        <v>Gaming Consoles</v>
      </c>
      <c r="N3913" t="str">
        <f>_xlfn.XLOOKUP(Table1[[#This Row],[Product Code]],Table4[Product Code],Table4[Subcategory])</f>
        <v>Game Consoles</v>
      </c>
    </row>
    <row r="3914" spans="2:14" x14ac:dyDescent="0.3">
      <c r="B3914" s="26" t="s">
        <v>29</v>
      </c>
      <c r="C3914" s="26" t="str">
        <f>IF(_xlfn.XLOOKUP(TRIM(Table1[[#This Row],[Store ID]]), 'Stores Details'!B3916:B3935, 'Stores Details'!G3916:G3935, "") = "Inactive", "Yes", "No")</f>
        <v>No</v>
      </c>
      <c r="D3914" s="14" t="s">
        <v>72</v>
      </c>
      <c r="E3914" s="51">
        <v>45213</v>
      </c>
      <c r="F3914" s="14">
        <v>31</v>
      </c>
      <c r="G3914" s="17">
        <v>16630.88</v>
      </c>
      <c r="H3914" s="27">
        <v>12121.929999999998</v>
      </c>
      <c r="I3914">
        <f>YEAR(Table1[[#This Row],[Date]])</f>
        <v>2023</v>
      </c>
      <c r="J3914" t="str">
        <f>"Q" &amp; ROUNDUP(MONTH(Table1[[#This Row],[Date]])/3, 0) &amp; "'" &amp; RIGHT(YEAR(Table1[[#This Row],[Date]]), 2)</f>
        <v>Q4'23</v>
      </c>
      <c r="K3914" t="str">
        <f>VLOOKUP(Table1[[#This Row],[Store ID]],Table3[[Store ID]:[City]],4,FALSE)</f>
        <v>Kansas City</v>
      </c>
      <c r="L3914" t="str">
        <f>VLOOKUP(Table1[[#This Row],[Product Code]],Table4[[Product Code]:[Brand]],5,FALSE)</f>
        <v>VoltEdge</v>
      </c>
      <c r="M3914" t="str">
        <f>VLOOKUP(Table1[[#This Row],[Product Code]],Table4[[Product Code]:[Product Category]],3,FALSE)</f>
        <v>Gaming Consoles</v>
      </c>
      <c r="N3914" t="str">
        <f>_xlfn.XLOOKUP(Table1[[#This Row],[Product Code]],Table4[Product Code],Table4[Subcategory])</f>
        <v>Game Consoles</v>
      </c>
    </row>
    <row r="3915" spans="2:14" x14ac:dyDescent="0.3">
      <c r="B3915" s="26" t="s">
        <v>29</v>
      </c>
      <c r="C3915" s="26" t="str">
        <f>IF(_xlfn.XLOOKUP(TRIM(Table1[[#This Row],[Store ID]]), 'Stores Details'!B3917:B3936, 'Stores Details'!G3917:G3936, "") = "Inactive", "Yes", "No")</f>
        <v>No</v>
      </c>
      <c r="D3915" s="14" t="s">
        <v>37</v>
      </c>
      <c r="E3915" s="51">
        <v>45475</v>
      </c>
      <c r="F3915" s="14">
        <v>11</v>
      </c>
      <c r="G3915" s="17">
        <v>16186.060000000001</v>
      </c>
      <c r="H3915" s="27">
        <v>10952.15</v>
      </c>
      <c r="I3915">
        <f>YEAR(Table1[[#This Row],[Date]])</f>
        <v>2024</v>
      </c>
      <c r="J3915" t="str">
        <f>"Q" &amp; ROUNDUP(MONTH(Table1[[#This Row],[Date]])/3, 0) &amp; "'" &amp; RIGHT(YEAR(Table1[[#This Row],[Date]]), 2)</f>
        <v>Q3'24</v>
      </c>
      <c r="K3915" t="str">
        <f>VLOOKUP(Table1[[#This Row],[Store ID]],Table3[[Store ID]:[City]],4,FALSE)</f>
        <v>Kansas City</v>
      </c>
      <c r="L3915" t="str">
        <f>VLOOKUP(Table1[[#This Row],[Product Code]],Table4[[Product Code]:[Brand]],5,FALSE)</f>
        <v>VoltEdge</v>
      </c>
      <c r="M3915" t="str">
        <f>VLOOKUP(Table1[[#This Row],[Product Code]],Table4[[Product Code]:[Product Category]],3,FALSE)</f>
        <v>Smart Gadgets</v>
      </c>
      <c r="N3915" t="str">
        <f>_xlfn.XLOOKUP(Table1[[#This Row],[Product Code]],Table4[Product Code],Table4[Subcategory])</f>
        <v>Fitness Bands</v>
      </c>
    </row>
    <row r="3916" spans="2:14" x14ac:dyDescent="0.3">
      <c r="B3916" s="26" t="s">
        <v>30</v>
      </c>
      <c r="C3916" s="26" t="str">
        <f>IF(_xlfn.XLOOKUP(TRIM(Table1[[#This Row],[Store ID]]), 'Stores Details'!B3918:B3937, 'Stores Details'!G3918:G3937, "") = "Inactive", "Yes", "No")</f>
        <v>No</v>
      </c>
      <c r="D3916" s="14" t="s">
        <v>31</v>
      </c>
      <c r="E3916" s="51">
        <v>45641</v>
      </c>
      <c r="F3916" s="14">
        <v>38</v>
      </c>
      <c r="G3916" s="17">
        <v>23074.74</v>
      </c>
      <c r="H3916" s="27">
        <v>14148.919999999998</v>
      </c>
      <c r="I3916">
        <f>YEAR(Table1[[#This Row],[Date]])</f>
        <v>2024</v>
      </c>
      <c r="J3916" t="str">
        <f>"Q" &amp; ROUNDUP(MONTH(Table1[[#This Row],[Date]])/3, 0) &amp; "'" &amp; RIGHT(YEAR(Table1[[#This Row],[Date]]), 2)</f>
        <v>Q4'24</v>
      </c>
      <c r="K3916" t="str">
        <f>VLOOKUP(Table1[[#This Row],[Store ID]],Table3[[Store ID]:[City]],4,FALSE)</f>
        <v>Nashville</v>
      </c>
      <c r="L3916" t="str">
        <f>VLOOKUP(Table1[[#This Row],[Product Code]],Table4[[Product Code]:[Brand]],5,FALSE)</f>
        <v>VoltEdge</v>
      </c>
      <c r="M3916" t="str">
        <f>VLOOKUP(Table1[[#This Row],[Product Code]],Table4[[Product Code]:[Product Category]],3,FALSE)</f>
        <v>Laptops</v>
      </c>
      <c r="N3916" t="str">
        <f>_xlfn.XLOOKUP(Table1[[#This Row],[Product Code]],Table4[Product Code],Table4[Subcategory])</f>
        <v>Ultrabooks</v>
      </c>
    </row>
    <row r="3917" spans="2:14" x14ac:dyDescent="0.3">
      <c r="B3917" s="26" t="s">
        <v>20</v>
      </c>
      <c r="C3917" s="26" t="str">
        <f>IF(_xlfn.XLOOKUP(TRIM(Table1[[#This Row],[Store ID]]), 'Stores Details'!B3919:B3938, 'Stores Details'!G3919:G3938, "") = "Inactive", "Yes", "No")</f>
        <v>No</v>
      </c>
      <c r="D3917" s="14" t="s">
        <v>67</v>
      </c>
      <c r="E3917" s="51">
        <v>45443</v>
      </c>
      <c r="F3917" s="14">
        <v>20</v>
      </c>
      <c r="G3917" s="17">
        <v>21069.599999999999</v>
      </c>
      <c r="H3917" s="27">
        <v>12525.2</v>
      </c>
      <c r="I3917">
        <f>YEAR(Table1[[#This Row],[Date]])</f>
        <v>2024</v>
      </c>
      <c r="J3917" t="str">
        <f>"Q" &amp; ROUNDUP(MONTH(Table1[[#This Row],[Date]])/3, 0) &amp; "'" &amp; RIGHT(YEAR(Table1[[#This Row],[Date]]), 2)</f>
        <v>Q2'24</v>
      </c>
      <c r="K3917" t="str">
        <f>VLOOKUP(Table1[[#This Row],[Store ID]],Table3[[Store ID]:[City]],4,FALSE)</f>
        <v>Denver</v>
      </c>
      <c r="L3917" t="str">
        <f>VLOOKUP(Table1[[#This Row],[Product Code]],Table4[[Product Code]:[Brand]],5,FALSE)</f>
        <v>VoltEdge</v>
      </c>
      <c r="M3917" t="str">
        <f>VLOOKUP(Table1[[#This Row],[Product Code]],Table4[[Product Code]:[Product Category]],3,FALSE)</f>
        <v>Accessories</v>
      </c>
      <c r="N3917" t="str">
        <f>_xlfn.XLOOKUP(Table1[[#This Row],[Product Code]],Table4[Product Code],Table4[Subcategory])</f>
        <v>Keyboards</v>
      </c>
    </row>
    <row r="3918" spans="2:14" x14ac:dyDescent="0.3">
      <c r="B3918" s="26" t="s">
        <v>24</v>
      </c>
      <c r="C3918" s="26" t="str">
        <f>IF(_xlfn.XLOOKUP(TRIM(Table1[[#This Row],[Store ID]]), 'Stores Details'!B3920:B3939, 'Stores Details'!G3920:G3939, "") = "Inactive", "Yes", "No")</f>
        <v>No</v>
      </c>
      <c r="D3918" s="14" t="s">
        <v>55</v>
      </c>
      <c r="E3918" s="51">
        <v>44929</v>
      </c>
      <c r="F3918" s="14">
        <v>20</v>
      </c>
      <c r="G3918" s="17">
        <v>21073.800000000003</v>
      </c>
      <c r="H3918" s="27">
        <v>13051.400000000001</v>
      </c>
      <c r="I3918">
        <f>YEAR(Table1[[#This Row],[Date]])</f>
        <v>2023</v>
      </c>
      <c r="J3918" t="str">
        <f>"Q" &amp; ROUNDUP(MONTH(Table1[[#This Row],[Date]])/3, 0) &amp; "'" &amp; RIGHT(YEAR(Table1[[#This Row],[Date]]), 2)</f>
        <v>Q1'23</v>
      </c>
      <c r="K3918" t="str">
        <f>VLOOKUP(Table1[[#This Row],[Store ID]],Table3[[Store ID]:[City]],4,FALSE)</f>
        <v>Atlanta</v>
      </c>
      <c r="L3918" t="str">
        <f>VLOOKUP(Table1[[#This Row],[Product Code]],Table4[[Product Code]:[Brand]],5,FALSE)</f>
        <v>Sony</v>
      </c>
      <c r="M3918" t="str">
        <f>VLOOKUP(Table1[[#This Row],[Product Code]],Table4[[Product Code]:[Product Category]],3,FALSE)</f>
        <v>Smart Gadgets</v>
      </c>
      <c r="N3918" t="str">
        <f>_xlfn.XLOOKUP(Table1[[#This Row],[Product Code]],Table4[Product Code],Table4[Subcategory])</f>
        <v>Fitness Bands</v>
      </c>
    </row>
    <row r="3919" spans="2:14" x14ac:dyDescent="0.3">
      <c r="B3919" s="26" t="s">
        <v>20</v>
      </c>
      <c r="C3919" s="26" t="str">
        <f>IF(_xlfn.XLOOKUP(TRIM(Table1[[#This Row],[Store ID]]), 'Stores Details'!B3921:B3940, 'Stores Details'!G3921:G3940, "") = "Inactive", "Yes", "No")</f>
        <v>No</v>
      </c>
      <c r="D3919" s="14" t="s">
        <v>59</v>
      </c>
      <c r="E3919" s="51">
        <v>45020</v>
      </c>
      <c r="F3919" s="14">
        <v>20</v>
      </c>
      <c r="G3919" s="17">
        <v>3908.6000000000004</v>
      </c>
      <c r="H3919" s="27">
        <v>2919</v>
      </c>
      <c r="I3919">
        <f>YEAR(Table1[[#This Row],[Date]])</f>
        <v>2023</v>
      </c>
      <c r="J3919" t="str">
        <f>"Q" &amp; ROUNDUP(MONTH(Table1[[#This Row],[Date]])/3, 0) &amp; "'" &amp; RIGHT(YEAR(Table1[[#This Row],[Date]]), 2)</f>
        <v>Q2'23</v>
      </c>
      <c r="K3919" t="str">
        <f>VLOOKUP(Table1[[#This Row],[Store ID]],Table3[[Store ID]:[City]],4,FALSE)</f>
        <v>Denver</v>
      </c>
      <c r="L3919" t="str">
        <f>VLOOKUP(Table1[[#This Row],[Product Code]],Table4[[Product Code]:[Brand]],5,FALSE)</f>
        <v>ASUS</v>
      </c>
      <c r="M3919" t="str">
        <f>VLOOKUP(Table1[[#This Row],[Product Code]],Table4[[Product Code]:[Product Category]],3,FALSE)</f>
        <v>Headphones</v>
      </c>
      <c r="N3919" t="str">
        <f>_xlfn.XLOOKUP(Table1[[#This Row],[Product Code]],Table4[Product Code],Table4[Subcategory])</f>
        <v>Wireless Earbuds</v>
      </c>
    </row>
    <row r="3920" spans="2:14" x14ac:dyDescent="0.3">
      <c r="B3920" s="26" t="s">
        <v>17</v>
      </c>
      <c r="C3920" s="26" t="str">
        <f>IF(_xlfn.XLOOKUP(TRIM(Table1[[#This Row],[Store ID]]), 'Stores Details'!B3922:B3941, 'Stores Details'!G3922:G3941, "") = "Inactive", "Yes", "No")</f>
        <v>No</v>
      </c>
      <c r="D3920" s="14" t="s">
        <v>59</v>
      </c>
      <c r="E3920" s="51">
        <v>45241</v>
      </c>
      <c r="F3920" s="14">
        <v>30</v>
      </c>
      <c r="G3920" s="17">
        <v>5862.9000000000005</v>
      </c>
      <c r="H3920" s="27">
        <v>4378.5</v>
      </c>
      <c r="I3920">
        <f>YEAR(Table1[[#This Row],[Date]])</f>
        <v>2023</v>
      </c>
      <c r="J3920" t="str">
        <f>"Q" &amp; ROUNDUP(MONTH(Table1[[#This Row],[Date]])/3, 0) &amp; "'" &amp; RIGHT(YEAR(Table1[[#This Row],[Date]]), 2)</f>
        <v>Q4'23</v>
      </c>
      <c r="K3920" t="str">
        <f>VLOOKUP(Table1[[#This Row],[Store ID]],Table3[[Store ID]:[City]],4,FALSE)</f>
        <v>Richmond</v>
      </c>
      <c r="L3920" t="str">
        <f>VLOOKUP(Table1[[#This Row],[Product Code]],Table4[[Product Code]:[Brand]],5,FALSE)</f>
        <v>ASUS</v>
      </c>
      <c r="M3920" t="str">
        <f>VLOOKUP(Table1[[#This Row],[Product Code]],Table4[[Product Code]:[Product Category]],3,FALSE)</f>
        <v>Headphones</v>
      </c>
      <c r="N3920" t="str">
        <f>_xlfn.XLOOKUP(Table1[[#This Row],[Product Code]],Table4[Product Code],Table4[Subcategory])</f>
        <v>Wireless Earbuds</v>
      </c>
    </row>
    <row r="3921" spans="2:14" x14ac:dyDescent="0.3">
      <c r="B3921" s="26" t="s">
        <v>30</v>
      </c>
      <c r="C3921" s="26" t="str">
        <f>IF(_xlfn.XLOOKUP(TRIM(Table1[[#This Row],[Store ID]]), 'Stores Details'!B3923:B3942, 'Stores Details'!G3923:G3942, "") = "Inactive", "Yes", "No")</f>
        <v>No</v>
      </c>
      <c r="D3921" s="14" t="s">
        <v>45</v>
      </c>
      <c r="E3921" s="51">
        <v>45436</v>
      </c>
      <c r="F3921" s="14">
        <v>2</v>
      </c>
      <c r="G3921" s="17">
        <v>1343.7</v>
      </c>
      <c r="H3921" s="27">
        <v>1061.18</v>
      </c>
      <c r="I3921">
        <f>YEAR(Table1[[#This Row],[Date]])</f>
        <v>2024</v>
      </c>
      <c r="J3921" t="str">
        <f>"Q" &amp; ROUNDUP(MONTH(Table1[[#This Row],[Date]])/3, 0) &amp; "'" &amp; RIGHT(YEAR(Table1[[#This Row],[Date]]), 2)</f>
        <v>Q2'24</v>
      </c>
      <c r="K3921" t="str">
        <f>VLOOKUP(Table1[[#This Row],[Store ID]],Table3[[Store ID]:[City]],4,FALSE)</f>
        <v>Nashville</v>
      </c>
      <c r="L3921" t="str">
        <f>VLOOKUP(Table1[[#This Row],[Product Code]],Table4[[Product Code]:[Brand]],5,FALSE)</f>
        <v>VoltEdge</v>
      </c>
      <c r="M3921" t="str">
        <f>VLOOKUP(Table1[[#This Row],[Product Code]],Table4[[Product Code]:[Product Category]],3,FALSE)</f>
        <v>Accessories</v>
      </c>
      <c r="N3921" t="str">
        <f>_xlfn.XLOOKUP(Table1[[#This Row],[Product Code]],Table4[Product Code],Table4[Subcategory])</f>
        <v>Chargers</v>
      </c>
    </row>
    <row r="3922" spans="2:14" x14ac:dyDescent="0.3">
      <c r="B3922" s="26" t="s">
        <v>14</v>
      </c>
      <c r="C3922" s="26" t="str">
        <f>IF(_xlfn.XLOOKUP(TRIM(Table1[[#This Row],[Store ID]]), 'Stores Details'!B3924:B3943, 'Stores Details'!G3924:G3943, "") = "Inactive", "Yes", "No")</f>
        <v>No</v>
      </c>
      <c r="D3922" s="14" t="s">
        <v>33</v>
      </c>
      <c r="E3922" s="51">
        <v>45514</v>
      </c>
      <c r="F3922" s="14">
        <v>7</v>
      </c>
      <c r="G3922" s="17">
        <v>1656.27</v>
      </c>
      <c r="H3922" s="27">
        <v>1282.1899999999998</v>
      </c>
      <c r="I3922">
        <f>YEAR(Table1[[#This Row],[Date]])</f>
        <v>2024</v>
      </c>
      <c r="J3922" t="str">
        <f>"Q" &amp; ROUNDUP(MONTH(Table1[[#This Row],[Date]])/3, 0) &amp; "'" &amp; RIGHT(YEAR(Table1[[#This Row],[Date]]), 2)</f>
        <v>Q3'24</v>
      </c>
      <c r="K3922" t="str">
        <f>VLOOKUP(Table1[[#This Row],[Store ID]],Table3[[Store ID]:[City]],4,FALSE)</f>
        <v>Los Angeles</v>
      </c>
      <c r="L3922" t="str">
        <f>VLOOKUP(Table1[[#This Row],[Product Code]],Table4[[Product Code]:[Brand]],5,FALSE)</f>
        <v>VoltEdge</v>
      </c>
      <c r="M3922" t="str">
        <f>VLOOKUP(Table1[[#This Row],[Product Code]],Table4[[Product Code]:[Product Category]],3,FALSE)</f>
        <v>Headphones</v>
      </c>
      <c r="N3922" t="str">
        <f>_xlfn.XLOOKUP(Table1[[#This Row],[Product Code]],Table4[Product Code],Table4[Subcategory])</f>
        <v>Wired Headphones</v>
      </c>
    </row>
    <row r="3923" spans="2:14" x14ac:dyDescent="0.3">
      <c r="B3923" s="26" t="s">
        <v>22</v>
      </c>
      <c r="C3923" s="26" t="str">
        <f>IF(_xlfn.XLOOKUP(TRIM(Table1[[#This Row],[Store ID]]), 'Stores Details'!B3925:B3944, 'Stores Details'!G3925:G3944, "") = "Inactive", "Yes", "No")</f>
        <v>No</v>
      </c>
      <c r="D3923" s="14" t="s">
        <v>70</v>
      </c>
      <c r="E3923" s="51">
        <v>45271</v>
      </c>
      <c r="F3923" s="14">
        <v>33</v>
      </c>
      <c r="G3923" s="17">
        <v>17930.88</v>
      </c>
      <c r="H3923" s="27">
        <v>12757.14</v>
      </c>
      <c r="I3923">
        <f>YEAR(Table1[[#This Row],[Date]])</f>
        <v>2023</v>
      </c>
      <c r="J3923" t="str">
        <f>"Q" &amp; ROUNDUP(MONTH(Table1[[#This Row],[Date]])/3, 0) &amp; "'" &amp; RIGHT(YEAR(Table1[[#This Row],[Date]]), 2)</f>
        <v>Q4'23</v>
      </c>
      <c r="K3923" t="str">
        <f>VLOOKUP(Table1[[#This Row],[Store ID]],Table3[[Store ID]:[City]],4,FALSE)</f>
        <v>Detroit</v>
      </c>
      <c r="L3923" t="str">
        <f>VLOOKUP(Table1[[#This Row],[Product Code]],Table4[[Product Code]:[Brand]],5,FALSE)</f>
        <v>VoltEdge</v>
      </c>
      <c r="M3923" t="str">
        <f>VLOOKUP(Table1[[#This Row],[Product Code]],Table4[[Product Code]:[Product Category]],3,FALSE)</f>
        <v>Headphones</v>
      </c>
      <c r="N3923" t="str">
        <f>_xlfn.XLOOKUP(Table1[[#This Row],[Product Code]],Table4[Product Code],Table4[Subcategory])</f>
        <v>Wireless Headphones</v>
      </c>
    </row>
    <row r="3924" spans="2:14" x14ac:dyDescent="0.3">
      <c r="B3924" s="26" t="s">
        <v>14</v>
      </c>
      <c r="C3924" s="26" t="str">
        <f>IF(_xlfn.XLOOKUP(TRIM(Table1[[#This Row],[Store ID]]), 'Stores Details'!B3926:B3945, 'Stores Details'!G3926:G3945, "") = "Inactive", "Yes", "No")</f>
        <v>No</v>
      </c>
      <c r="D3924" s="14" t="s">
        <v>64</v>
      </c>
      <c r="E3924" s="51">
        <v>45057</v>
      </c>
      <c r="F3924" s="14">
        <v>12</v>
      </c>
      <c r="G3924" s="17">
        <v>4094.04</v>
      </c>
      <c r="H3924" s="27">
        <v>2441.64</v>
      </c>
      <c r="I3924">
        <f>YEAR(Table1[[#This Row],[Date]])</f>
        <v>2023</v>
      </c>
      <c r="J3924" t="str">
        <f>"Q" &amp; ROUNDUP(MONTH(Table1[[#This Row],[Date]])/3, 0) &amp; "'" &amp; RIGHT(YEAR(Table1[[#This Row],[Date]]), 2)</f>
        <v>Q2'23</v>
      </c>
      <c r="K3924" t="str">
        <f>VLOOKUP(Table1[[#This Row],[Store ID]],Table3[[Store ID]:[City]],4,FALSE)</f>
        <v>Los Angeles</v>
      </c>
      <c r="L3924" t="str">
        <f>VLOOKUP(Table1[[#This Row],[Product Code]],Table4[[Product Code]:[Brand]],5,FALSE)</f>
        <v>VoltEdge</v>
      </c>
      <c r="M3924" t="str">
        <f>VLOOKUP(Table1[[#This Row],[Product Code]],Table4[[Product Code]:[Product Category]],3,FALSE)</f>
        <v>Accessories</v>
      </c>
      <c r="N3924" t="str">
        <f>_xlfn.XLOOKUP(Table1[[#This Row],[Product Code]],Table4[Product Code],Table4[Subcategory])</f>
        <v>Keyboards</v>
      </c>
    </row>
    <row r="3925" spans="2:14" x14ac:dyDescent="0.3">
      <c r="B3925" s="26" t="s">
        <v>29</v>
      </c>
      <c r="C3925" s="26" t="str">
        <f>IF(_xlfn.XLOOKUP(TRIM(Table1[[#This Row],[Store ID]]), 'Stores Details'!B3927:B3946, 'Stores Details'!G3927:G3946, "") = "Inactive", "Yes", "No")</f>
        <v>No</v>
      </c>
      <c r="D3925" s="14" t="s">
        <v>32</v>
      </c>
      <c r="E3925" s="51">
        <v>45483</v>
      </c>
      <c r="F3925" s="14">
        <v>3</v>
      </c>
      <c r="G3925" s="17">
        <v>548.93999999999994</v>
      </c>
      <c r="H3925" s="27">
        <v>417.03</v>
      </c>
      <c r="I3925">
        <f>YEAR(Table1[[#This Row],[Date]])</f>
        <v>2024</v>
      </c>
      <c r="J3925" t="str">
        <f>"Q" &amp; ROUNDUP(MONTH(Table1[[#This Row],[Date]])/3, 0) &amp; "'" &amp; RIGHT(YEAR(Table1[[#This Row],[Date]]), 2)</f>
        <v>Q3'24</v>
      </c>
      <c r="K3925" t="str">
        <f>VLOOKUP(Table1[[#This Row],[Store ID]],Table3[[Store ID]:[City]],4,FALSE)</f>
        <v>Kansas City</v>
      </c>
      <c r="L3925" t="str">
        <f>VLOOKUP(Table1[[#This Row],[Product Code]],Table4[[Product Code]:[Brand]],5,FALSE)</f>
        <v>Sony</v>
      </c>
      <c r="M3925" t="str">
        <f>VLOOKUP(Table1[[#This Row],[Product Code]],Table4[[Product Code]:[Product Category]],3,FALSE)</f>
        <v>Accessories</v>
      </c>
      <c r="N3925" t="str">
        <f>_xlfn.XLOOKUP(Table1[[#This Row],[Product Code]],Table4[Product Code],Table4[Subcategory])</f>
        <v>Chargers</v>
      </c>
    </row>
    <row r="3926" spans="2:14" x14ac:dyDescent="0.3">
      <c r="B3926" s="26" t="s">
        <v>21</v>
      </c>
      <c r="C3926" s="26" t="str">
        <f>IF(_xlfn.XLOOKUP(TRIM(Table1[[#This Row],[Store ID]]), 'Stores Details'!B3928:B3947, 'Stores Details'!G3928:G3947, "") = "Inactive", "Yes", "No")</f>
        <v>No</v>
      </c>
      <c r="D3926" s="14" t="s">
        <v>63</v>
      </c>
      <c r="E3926" s="51">
        <v>45039</v>
      </c>
      <c r="F3926" s="14">
        <v>5</v>
      </c>
      <c r="G3926" s="17">
        <v>1659.4</v>
      </c>
      <c r="H3926" s="27">
        <v>988.55000000000007</v>
      </c>
      <c r="I3926">
        <f>YEAR(Table1[[#This Row],[Date]])</f>
        <v>2023</v>
      </c>
      <c r="J3926" t="str">
        <f>"Q" &amp; ROUNDUP(MONTH(Table1[[#This Row],[Date]])/3, 0) &amp; "'" &amp; RIGHT(YEAR(Table1[[#This Row],[Date]]), 2)</f>
        <v>Q2'23</v>
      </c>
      <c r="K3926" t="str">
        <f>VLOOKUP(Table1[[#This Row],[Store ID]],Table3[[Store ID]:[City]],4,FALSE)</f>
        <v>Raleigh</v>
      </c>
      <c r="L3926" t="str">
        <f>VLOOKUP(Table1[[#This Row],[Product Code]],Table4[[Product Code]:[Brand]],5,FALSE)</f>
        <v>Samsung</v>
      </c>
      <c r="M3926" t="str">
        <f>VLOOKUP(Table1[[#This Row],[Product Code]],Table4[[Product Code]:[Product Category]],3,FALSE)</f>
        <v>Laptops</v>
      </c>
      <c r="N3926" t="str">
        <f>_xlfn.XLOOKUP(Table1[[#This Row],[Product Code]],Table4[Product Code],Table4[Subcategory])</f>
        <v>Gaming Laptops</v>
      </c>
    </row>
    <row r="3927" spans="2:14" x14ac:dyDescent="0.3">
      <c r="B3927" s="26" t="s">
        <v>30</v>
      </c>
      <c r="C3927" s="26" t="str">
        <f>IF(_xlfn.XLOOKUP(TRIM(Table1[[#This Row],[Store ID]]), 'Stores Details'!B3929:B3948, 'Stores Details'!G3929:G3948, "") = "Inactive", "Yes", "No")</f>
        <v>No</v>
      </c>
      <c r="D3927" s="14" t="s">
        <v>56</v>
      </c>
      <c r="E3927" s="51">
        <v>45012</v>
      </c>
      <c r="F3927" s="14">
        <v>12</v>
      </c>
      <c r="G3927" s="17">
        <v>4590.96</v>
      </c>
      <c r="H3927" s="27">
        <v>3627.96</v>
      </c>
      <c r="I3927">
        <f>YEAR(Table1[[#This Row],[Date]])</f>
        <v>2023</v>
      </c>
      <c r="J3927" t="str">
        <f>"Q" &amp; ROUNDUP(MONTH(Table1[[#This Row],[Date]])/3, 0) &amp; "'" &amp; RIGHT(YEAR(Table1[[#This Row],[Date]]), 2)</f>
        <v>Q1'23</v>
      </c>
      <c r="K3927" t="str">
        <f>VLOOKUP(Table1[[#This Row],[Store ID]],Table3[[Store ID]:[City]],4,FALSE)</f>
        <v>Nashville</v>
      </c>
      <c r="L3927" t="str">
        <f>VLOOKUP(Table1[[#This Row],[Product Code]],Table4[[Product Code]:[Brand]],5,FALSE)</f>
        <v>Samsung</v>
      </c>
      <c r="M3927" t="str">
        <f>VLOOKUP(Table1[[#This Row],[Product Code]],Table4[[Product Code]:[Product Category]],3,FALSE)</f>
        <v>Gaming Consoles</v>
      </c>
      <c r="N3927" t="str">
        <f>_xlfn.XLOOKUP(Table1[[#This Row],[Product Code]],Table4[Product Code],Table4[Subcategory])</f>
        <v>VR Headsets</v>
      </c>
    </row>
    <row r="3928" spans="2:14" x14ac:dyDescent="0.3">
      <c r="B3928" s="26" t="s">
        <v>27</v>
      </c>
      <c r="C3928" s="26" t="str">
        <f>IF(_xlfn.XLOOKUP(TRIM(Table1[[#This Row],[Store ID]]), 'Stores Details'!B3930:B3949, 'Stores Details'!G3930:G3949, "") = "Inactive", "Yes", "No")</f>
        <v>No</v>
      </c>
      <c r="D3928" s="14" t="s">
        <v>76</v>
      </c>
      <c r="E3928" s="51">
        <v>45589</v>
      </c>
      <c r="F3928" s="14">
        <v>29</v>
      </c>
      <c r="G3928" s="17">
        <v>6624.47</v>
      </c>
      <c r="H3928" s="27">
        <v>5294.24</v>
      </c>
      <c r="I3928">
        <f>YEAR(Table1[[#This Row],[Date]])</f>
        <v>2024</v>
      </c>
      <c r="J3928" t="str">
        <f>"Q" &amp; ROUNDUP(MONTH(Table1[[#This Row],[Date]])/3, 0) &amp; "'" &amp; RIGHT(YEAR(Table1[[#This Row],[Date]]), 2)</f>
        <v>Q4'24</v>
      </c>
      <c r="K3928" t="str">
        <f>VLOOKUP(Table1[[#This Row],[Store ID]],Table3[[Store ID]:[City]],4,FALSE)</f>
        <v>New York</v>
      </c>
      <c r="L3928" t="str">
        <f>VLOOKUP(Table1[[#This Row],[Product Code]],Table4[[Product Code]:[Brand]],5,FALSE)</f>
        <v>ASUS</v>
      </c>
      <c r="M3928" t="str">
        <f>VLOOKUP(Table1[[#This Row],[Product Code]],Table4[[Product Code]:[Product Category]],3,FALSE)</f>
        <v>Laptops</v>
      </c>
      <c r="N3928" t="str">
        <f>_xlfn.XLOOKUP(Table1[[#This Row],[Product Code]],Table4[Product Code],Table4[Subcategory])</f>
        <v>Ultrabooks</v>
      </c>
    </row>
    <row r="3929" spans="2:14" x14ac:dyDescent="0.3">
      <c r="B3929" s="26" t="s">
        <v>14</v>
      </c>
      <c r="C3929" s="26" t="str">
        <f>IF(_xlfn.XLOOKUP(TRIM(Table1[[#This Row],[Store ID]]), 'Stores Details'!B3931:B3950, 'Stores Details'!G3931:G3950, "") = "Inactive", "Yes", "No")</f>
        <v>No</v>
      </c>
      <c r="D3929" s="14" t="s">
        <v>44</v>
      </c>
      <c r="E3929" s="51">
        <v>45503</v>
      </c>
      <c r="F3929" s="14">
        <v>6</v>
      </c>
      <c r="G3929" s="17">
        <v>5682.2999999999993</v>
      </c>
      <c r="H3929" s="27">
        <v>4004.2799999999997</v>
      </c>
      <c r="I3929">
        <f>YEAR(Table1[[#This Row],[Date]])</f>
        <v>2024</v>
      </c>
      <c r="J3929" t="str">
        <f>"Q" &amp; ROUNDUP(MONTH(Table1[[#This Row],[Date]])/3, 0) &amp; "'" &amp; RIGHT(YEAR(Table1[[#This Row],[Date]]), 2)</f>
        <v>Q3'24</v>
      </c>
      <c r="K3929" t="str">
        <f>VLOOKUP(Table1[[#This Row],[Store ID]],Table3[[Store ID]:[City]],4,FALSE)</f>
        <v>Los Angeles</v>
      </c>
      <c r="L3929" t="str">
        <f>VLOOKUP(Table1[[#This Row],[Product Code]],Table4[[Product Code]:[Brand]],5,FALSE)</f>
        <v>Bose</v>
      </c>
      <c r="M3929" t="str">
        <f>VLOOKUP(Table1[[#This Row],[Product Code]],Table4[[Product Code]:[Product Category]],3,FALSE)</f>
        <v>Accessories</v>
      </c>
      <c r="N3929" t="str">
        <f>_xlfn.XLOOKUP(Table1[[#This Row],[Product Code]],Table4[Product Code],Table4[Subcategory])</f>
        <v>Keyboards</v>
      </c>
    </row>
    <row r="3930" spans="2:14" x14ac:dyDescent="0.3">
      <c r="B3930" s="26" t="s">
        <v>17</v>
      </c>
      <c r="C3930" s="26" t="str">
        <f>IF(_xlfn.XLOOKUP(TRIM(Table1[[#This Row],[Store ID]]), 'Stores Details'!B3932:B3951, 'Stores Details'!G3932:G3951, "") = "Inactive", "Yes", "No")</f>
        <v>No</v>
      </c>
      <c r="D3930" s="14" t="s">
        <v>68</v>
      </c>
      <c r="E3930" s="51">
        <v>45385</v>
      </c>
      <c r="F3930" s="14">
        <v>13</v>
      </c>
      <c r="G3930" s="17">
        <v>13570.440000000002</v>
      </c>
      <c r="H3930" s="27">
        <v>8372.52</v>
      </c>
      <c r="I3930">
        <f>YEAR(Table1[[#This Row],[Date]])</f>
        <v>2024</v>
      </c>
      <c r="J3930" t="str">
        <f>"Q" &amp; ROUNDUP(MONTH(Table1[[#This Row],[Date]])/3, 0) &amp; "'" &amp; RIGHT(YEAR(Table1[[#This Row],[Date]]), 2)</f>
        <v>Q2'24</v>
      </c>
      <c r="K3930" t="str">
        <f>VLOOKUP(Table1[[#This Row],[Store ID]],Table3[[Store ID]:[City]],4,FALSE)</f>
        <v>Richmond</v>
      </c>
      <c r="L3930" t="str">
        <f>VLOOKUP(Table1[[#This Row],[Product Code]],Table4[[Product Code]:[Brand]],5,FALSE)</f>
        <v>Apple</v>
      </c>
      <c r="M3930" t="str">
        <f>VLOOKUP(Table1[[#This Row],[Product Code]],Table4[[Product Code]:[Product Category]],3,FALSE)</f>
        <v>Gaming Consoles</v>
      </c>
      <c r="N3930" t="str">
        <f>_xlfn.XLOOKUP(Table1[[#This Row],[Product Code]],Table4[Product Code],Table4[Subcategory])</f>
        <v>VR Headsets</v>
      </c>
    </row>
    <row r="3931" spans="2:14" x14ac:dyDescent="0.3">
      <c r="B3931" s="26" t="s">
        <v>28</v>
      </c>
      <c r="C3931" s="26" t="str">
        <f>IF(_xlfn.XLOOKUP(TRIM(Table1[[#This Row],[Store ID]]), 'Stores Details'!B3933:B3952, 'Stores Details'!G3933:G3952, "") = "Inactive", "Yes", "No")</f>
        <v>No</v>
      </c>
      <c r="D3931" s="14" t="s">
        <v>46</v>
      </c>
      <c r="E3931" s="51">
        <v>45583</v>
      </c>
      <c r="F3931" s="14">
        <v>22</v>
      </c>
      <c r="G3931" s="17">
        <v>19434.8</v>
      </c>
      <c r="H3931" s="27">
        <v>13298.78</v>
      </c>
      <c r="I3931">
        <f>YEAR(Table1[[#This Row],[Date]])</f>
        <v>2024</v>
      </c>
      <c r="J3931" t="str">
        <f>"Q" &amp; ROUNDUP(MONTH(Table1[[#This Row],[Date]])/3, 0) &amp; "'" &amp; RIGHT(YEAR(Table1[[#This Row],[Date]]), 2)</f>
        <v>Q4'24</v>
      </c>
      <c r="K3931" t="str">
        <f>VLOOKUP(Table1[[#This Row],[Store ID]],Table3[[Store ID]:[City]],4,FALSE)</f>
        <v>Portland</v>
      </c>
      <c r="L3931" t="str">
        <f>VLOOKUP(Table1[[#This Row],[Product Code]],Table4[[Product Code]:[Brand]],5,FALSE)</f>
        <v>Bose</v>
      </c>
      <c r="M3931" t="str">
        <f>VLOOKUP(Table1[[#This Row],[Product Code]],Table4[[Product Code]:[Product Category]],3,FALSE)</f>
        <v>Headphones</v>
      </c>
      <c r="N3931" t="str">
        <f>_xlfn.XLOOKUP(Table1[[#This Row],[Product Code]],Table4[Product Code],Table4[Subcategory])</f>
        <v>Wireless Headphones</v>
      </c>
    </row>
    <row r="3932" spans="2:14" x14ac:dyDescent="0.3">
      <c r="B3932" s="26" t="s">
        <v>81</v>
      </c>
      <c r="C3932" s="26" t="str">
        <f>IF(_xlfn.XLOOKUP(TRIM(Table1[[#This Row],[Store ID]]), 'Stores Details'!B3934:B3953, 'Stores Details'!G3934:G3953, "") = "Inactive", "Yes", "No")</f>
        <v>No</v>
      </c>
      <c r="D3932" s="14" t="s">
        <v>71</v>
      </c>
      <c r="E3932" s="51">
        <v>44995</v>
      </c>
      <c r="F3932" s="14">
        <v>1</v>
      </c>
      <c r="G3932" s="17">
        <v>1</v>
      </c>
      <c r="H3932" s="27">
        <v>1</v>
      </c>
      <c r="I3932">
        <f>YEAR(Table1[[#This Row],[Date]])</f>
        <v>2023</v>
      </c>
      <c r="J3932" t="str">
        <f>"Q" &amp; ROUNDUP(MONTH(Table1[[#This Row],[Date]])/3, 0) &amp; "'" &amp; RIGHT(YEAR(Table1[[#This Row],[Date]]), 2)</f>
        <v>Q1'23</v>
      </c>
      <c r="K3932" t="str">
        <f>VLOOKUP(Table1[[#This Row],[Store ID]],Table3[[Store ID]:[City]],4,FALSE)</f>
        <v>Phoenix</v>
      </c>
      <c r="L3932" t="str">
        <f>VLOOKUP(Table1[[#This Row],[Product Code]],Table4[[Product Code]:[Brand]],5,FALSE)</f>
        <v>HP</v>
      </c>
      <c r="M3932" t="str">
        <f>VLOOKUP(Table1[[#This Row],[Product Code]],Table4[[Product Code]:[Product Category]],3,FALSE)</f>
        <v>Smart Gadgets</v>
      </c>
      <c r="N3932" t="str">
        <f>_xlfn.XLOOKUP(Table1[[#This Row],[Product Code]],Table4[Product Code],Table4[Subcategory])</f>
        <v>Smart Speakers</v>
      </c>
    </row>
    <row r="3933" spans="2:14" x14ac:dyDescent="0.3">
      <c r="B3933" s="26" t="s">
        <v>14</v>
      </c>
      <c r="C3933" s="26" t="str">
        <f>IF(_xlfn.XLOOKUP(TRIM(Table1[[#This Row],[Store ID]]), 'Stores Details'!B3935:B3954, 'Stores Details'!G3935:G3954, "") = "Inactive", "Yes", "No")</f>
        <v>No</v>
      </c>
      <c r="D3933" s="14" t="s">
        <v>65</v>
      </c>
      <c r="E3933" s="51">
        <v>45448</v>
      </c>
      <c r="F3933" s="14">
        <v>19</v>
      </c>
      <c r="G3933" s="17">
        <v>27460.7</v>
      </c>
      <c r="H3933" s="27">
        <v>18435.13</v>
      </c>
      <c r="I3933">
        <f>YEAR(Table1[[#This Row],[Date]])</f>
        <v>2024</v>
      </c>
      <c r="J3933" t="str">
        <f>"Q" &amp; ROUNDUP(MONTH(Table1[[#This Row],[Date]])/3, 0) &amp; "'" &amp; RIGHT(YEAR(Table1[[#This Row],[Date]]), 2)</f>
        <v>Q2'24</v>
      </c>
      <c r="K3933" t="str">
        <f>VLOOKUP(Table1[[#This Row],[Store ID]],Table3[[Store ID]:[City]],4,FALSE)</f>
        <v>Los Angeles</v>
      </c>
      <c r="L3933" t="str">
        <f>VLOOKUP(Table1[[#This Row],[Product Code]],Table4[[Product Code]:[Brand]],5,FALSE)</f>
        <v>VoltEdge</v>
      </c>
      <c r="M3933" t="str">
        <f>VLOOKUP(Table1[[#This Row],[Product Code]],Table4[[Product Code]:[Product Category]],3,FALSE)</f>
        <v>Smart Gadgets</v>
      </c>
      <c r="N3933" t="str">
        <f>_xlfn.XLOOKUP(Table1[[#This Row],[Product Code]],Table4[Product Code],Table4[Subcategory])</f>
        <v>Smartwatches</v>
      </c>
    </row>
    <row r="3934" spans="2:14" x14ac:dyDescent="0.3">
      <c r="B3934" s="26" t="s">
        <v>14</v>
      </c>
      <c r="C3934" s="26" t="str">
        <f>IF(_xlfn.XLOOKUP(TRIM(Table1[[#This Row],[Store ID]]), 'Stores Details'!B3936:B3955, 'Stores Details'!G3936:G3955, "") = "Inactive", "Yes", "No")</f>
        <v>No</v>
      </c>
      <c r="D3934" s="14" t="s">
        <v>75</v>
      </c>
      <c r="E3934" s="51">
        <v>45073</v>
      </c>
      <c r="F3934" s="14">
        <v>17</v>
      </c>
      <c r="G3934" s="17">
        <v>2771.8500000000004</v>
      </c>
      <c r="H3934" s="27">
        <v>2143.87</v>
      </c>
      <c r="I3934">
        <f>YEAR(Table1[[#This Row],[Date]])</f>
        <v>2023</v>
      </c>
      <c r="J3934" t="str">
        <f>"Q" &amp; ROUNDUP(MONTH(Table1[[#This Row],[Date]])/3, 0) &amp; "'" &amp; RIGHT(YEAR(Table1[[#This Row],[Date]]), 2)</f>
        <v>Q2'23</v>
      </c>
      <c r="K3934" t="str">
        <f>VLOOKUP(Table1[[#This Row],[Store ID]],Table3[[Store ID]:[City]],4,FALSE)</f>
        <v>Los Angeles</v>
      </c>
      <c r="L3934" t="str">
        <f>VLOOKUP(Table1[[#This Row],[Product Code]],Table4[[Product Code]:[Brand]],5,FALSE)</f>
        <v>VoltEdge</v>
      </c>
      <c r="M3934" t="str">
        <f>VLOOKUP(Table1[[#This Row],[Product Code]],Table4[[Product Code]:[Product Category]],3,FALSE)</f>
        <v>Accessories</v>
      </c>
      <c r="N3934" t="str">
        <f>_xlfn.XLOOKUP(Table1[[#This Row],[Product Code]],Table4[Product Code],Table4[Subcategory])</f>
        <v>Keyboards</v>
      </c>
    </row>
    <row r="3935" spans="2:14" x14ac:dyDescent="0.3">
      <c r="B3935" s="26" t="s">
        <v>19</v>
      </c>
      <c r="C3935" s="26" t="str">
        <f>IF(_xlfn.XLOOKUP(TRIM(Table1[[#This Row],[Store ID]]), 'Stores Details'!B3937:B3956, 'Stores Details'!G3937:G3956, "") = "Inactive", "Yes", "No")</f>
        <v>No</v>
      </c>
      <c r="D3935" s="14" t="s">
        <v>33</v>
      </c>
      <c r="E3935" s="51">
        <v>45496</v>
      </c>
      <c r="F3935" s="14">
        <v>17</v>
      </c>
      <c r="G3935" s="17">
        <v>4022.3700000000003</v>
      </c>
      <c r="H3935" s="27">
        <v>3113.89</v>
      </c>
      <c r="I3935">
        <f>YEAR(Table1[[#This Row],[Date]])</f>
        <v>2024</v>
      </c>
      <c r="J3935" t="str">
        <f>"Q" &amp; ROUNDUP(MONTH(Table1[[#This Row],[Date]])/3, 0) &amp; "'" &amp; RIGHT(YEAR(Table1[[#This Row],[Date]]), 2)</f>
        <v>Q3'24</v>
      </c>
      <c r="K3935" t="str">
        <f>VLOOKUP(Table1[[#This Row],[Store ID]],Table3[[Store ID]:[City]],4,FALSE)</f>
        <v>Honolulu</v>
      </c>
      <c r="L3935" t="str">
        <f>VLOOKUP(Table1[[#This Row],[Product Code]],Table4[[Product Code]:[Brand]],5,FALSE)</f>
        <v>VoltEdge</v>
      </c>
      <c r="M3935" t="str">
        <f>VLOOKUP(Table1[[#This Row],[Product Code]],Table4[[Product Code]:[Product Category]],3,FALSE)</f>
        <v>Headphones</v>
      </c>
      <c r="N3935" t="str">
        <f>_xlfn.XLOOKUP(Table1[[#This Row],[Product Code]],Table4[Product Code],Table4[Subcategory])</f>
        <v>Wired Headphones</v>
      </c>
    </row>
    <row r="3936" spans="2:14" x14ac:dyDescent="0.3">
      <c r="B3936" s="26" t="s">
        <v>18</v>
      </c>
      <c r="C3936" s="26" t="str">
        <f>IF(_xlfn.XLOOKUP(TRIM(Table1[[#This Row],[Store ID]]), 'Stores Details'!B3938:B3957, 'Stores Details'!G3938:G3957, "") = "Inactive", "Yes", "No")</f>
        <v>No</v>
      </c>
      <c r="D3936" s="14" t="s">
        <v>48</v>
      </c>
      <c r="E3936" s="51">
        <v>45571</v>
      </c>
      <c r="F3936" s="14">
        <v>37</v>
      </c>
      <c r="G3936" s="17">
        <v>29846.42</v>
      </c>
      <c r="H3936" s="27">
        <v>17798.48</v>
      </c>
      <c r="I3936">
        <f>YEAR(Table1[[#This Row],[Date]])</f>
        <v>2024</v>
      </c>
      <c r="J3936" t="str">
        <f>"Q" &amp; ROUNDUP(MONTH(Table1[[#This Row],[Date]])/3, 0) &amp; "'" &amp; RIGHT(YEAR(Table1[[#This Row],[Date]]), 2)</f>
        <v>Q4'24</v>
      </c>
      <c r="K3936" t="str">
        <f>VLOOKUP(Table1[[#This Row],[Store ID]],Table3[[Store ID]:[City]],4,FALSE)</f>
        <v>Minneapolis</v>
      </c>
      <c r="L3936" t="str">
        <f>VLOOKUP(Table1[[#This Row],[Product Code]],Table4[[Product Code]:[Brand]],5,FALSE)</f>
        <v>VoltEdge</v>
      </c>
      <c r="M3936" t="str">
        <f>VLOOKUP(Table1[[#This Row],[Product Code]],Table4[[Product Code]:[Product Category]],3,FALSE)</f>
        <v>Gaming Consoles</v>
      </c>
      <c r="N3936" t="str">
        <f>_xlfn.XLOOKUP(Table1[[#This Row],[Product Code]],Table4[Product Code],Table4[Subcategory])</f>
        <v>Game Consoles</v>
      </c>
    </row>
    <row r="3937" spans="2:14" x14ac:dyDescent="0.3">
      <c r="B3937" s="26" t="s">
        <v>27</v>
      </c>
      <c r="C3937" s="26" t="str">
        <f>IF(_xlfn.XLOOKUP(TRIM(Table1[[#This Row],[Store ID]]), 'Stores Details'!B3939:B3958, 'Stores Details'!G3939:G3958, "") = "Inactive", "Yes", "No")</f>
        <v>No</v>
      </c>
      <c r="D3937" s="14" t="s">
        <v>71</v>
      </c>
      <c r="E3937" s="51">
        <v>44980</v>
      </c>
      <c r="F3937" s="14">
        <v>19</v>
      </c>
      <c r="G3937" s="17">
        <v>4926.1299999999992</v>
      </c>
      <c r="H3937" s="27">
        <v>3219.93</v>
      </c>
      <c r="I3937">
        <f>YEAR(Table1[[#This Row],[Date]])</f>
        <v>2023</v>
      </c>
      <c r="J3937" t="str">
        <f>"Q" &amp; ROUNDUP(MONTH(Table1[[#This Row],[Date]])/3, 0) &amp; "'" &amp; RIGHT(YEAR(Table1[[#This Row],[Date]]), 2)</f>
        <v>Q1'23</v>
      </c>
      <c r="K3937" t="str">
        <f>VLOOKUP(Table1[[#This Row],[Store ID]],Table3[[Store ID]:[City]],4,FALSE)</f>
        <v>New York</v>
      </c>
      <c r="L3937" t="str">
        <f>VLOOKUP(Table1[[#This Row],[Product Code]],Table4[[Product Code]:[Brand]],5,FALSE)</f>
        <v>HP</v>
      </c>
      <c r="M3937" t="str">
        <f>VLOOKUP(Table1[[#This Row],[Product Code]],Table4[[Product Code]:[Product Category]],3,FALSE)</f>
        <v>Smart Gadgets</v>
      </c>
      <c r="N3937" t="str">
        <f>_xlfn.XLOOKUP(Table1[[#This Row],[Product Code]],Table4[Product Code],Table4[Subcategory])</f>
        <v>Smart Speakers</v>
      </c>
    </row>
    <row r="3938" spans="2:14" x14ac:dyDescent="0.3">
      <c r="B3938" s="26" t="s">
        <v>26</v>
      </c>
      <c r="C3938" s="26" t="str">
        <f>IF(_xlfn.XLOOKUP(TRIM(Table1[[#This Row],[Store ID]]), 'Stores Details'!B3940:B3959, 'Stores Details'!G3940:G3959, "") = "Inactive", "Yes", "No")</f>
        <v>No</v>
      </c>
      <c r="D3938" s="14" t="s">
        <v>15</v>
      </c>
      <c r="E3938" s="51">
        <v>45603</v>
      </c>
      <c r="F3938" s="14">
        <v>27</v>
      </c>
      <c r="G3938" s="17">
        <v>15185.07</v>
      </c>
      <c r="H3938" s="27">
        <v>11594.61</v>
      </c>
      <c r="I3938">
        <f>YEAR(Table1[[#This Row],[Date]])</f>
        <v>2024</v>
      </c>
      <c r="J3938" t="str">
        <f>"Q" &amp; ROUNDUP(MONTH(Table1[[#This Row],[Date]])/3, 0) &amp; "'" &amp; RIGHT(YEAR(Table1[[#This Row],[Date]]), 2)</f>
        <v>Q4'24</v>
      </c>
      <c r="K3938" t="str">
        <f>VLOOKUP(Table1[[#This Row],[Store ID]],Table3[[Store ID]:[City]],4,FALSE)</f>
        <v>Philadelphia</v>
      </c>
      <c r="L3938" t="str">
        <f>VLOOKUP(Table1[[#This Row],[Product Code]],Table4[[Product Code]:[Brand]],5,FALSE)</f>
        <v>Bose</v>
      </c>
      <c r="M3938" t="str">
        <f>VLOOKUP(Table1[[#This Row],[Product Code]],Table4[[Product Code]:[Product Category]],3,FALSE)</f>
        <v>Accessories</v>
      </c>
      <c r="N3938" t="str">
        <f>_xlfn.XLOOKUP(Table1[[#This Row],[Product Code]],Table4[Product Code],Table4[Subcategory])</f>
        <v>Mice</v>
      </c>
    </row>
    <row r="3939" spans="2:14" x14ac:dyDescent="0.3">
      <c r="B3939" s="26" t="s">
        <v>21</v>
      </c>
      <c r="C3939" s="26" t="str">
        <f>IF(_xlfn.XLOOKUP(TRIM(Table1[[#This Row],[Store ID]]), 'Stores Details'!B3941:B3960, 'Stores Details'!G3941:G3960, "") = "Inactive", "Yes", "No")</f>
        <v>No</v>
      </c>
      <c r="D3939" s="14" t="s">
        <v>67</v>
      </c>
      <c r="E3939" s="51">
        <v>45204</v>
      </c>
      <c r="F3939" s="14">
        <v>36</v>
      </c>
      <c r="G3939" s="17">
        <v>37925.279999999999</v>
      </c>
      <c r="H3939" s="27">
        <v>22545.360000000001</v>
      </c>
      <c r="I3939">
        <f>YEAR(Table1[[#This Row],[Date]])</f>
        <v>2023</v>
      </c>
      <c r="J3939" t="str">
        <f>"Q" &amp; ROUNDUP(MONTH(Table1[[#This Row],[Date]])/3, 0) &amp; "'" &amp; RIGHT(YEAR(Table1[[#This Row],[Date]]), 2)</f>
        <v>Q4'23</v>
      </c>
      <c r="K3939" t="str">
        <f>VLOOKUP(Table1[[#This Row],[Store ID]],Table3[[Store ID]:[City]],4,FALSE)</f>
        <v>Raleigh</v>
      </c>
      <c r="L3939" t="str">
        <f>VLOOKUP(Table1[[#This Row],[Product Code]],Table4[[Product Code]:[Brand]],5,FALSE)</f>
        <v>VoltEdge</v>
      </c>
      <c r="M3939" t="str">
        <f>VLOOKUP(Table1[[#This Row],[Product Code]],Table4[[Product Code]:[Product Category]],3,FALSE)</f>
        <v>Accessories</v>
      </c>
      <c r="N3939" t="str">
        <f>_xlfn.XLOOKUP(Table1[[#This Row],[Product Code]],Table4[Product Code],Table4[Subcategory])</f>
        <v>Keyboards</v>
      </c>
    </row>
    <row r="3940" spans="2:14" x14ac:dyDescent="0.3">
      <c r="B3940" s="26" t="s">
        <v>14</v>
      </c>
      <c r="C3940" s="26" t="str">
        <f>IF(_xlfn.XLOOKUP(TRIM(Table1[[#This Row],[Store ID]]), 'Stores Details'!B3942:B3961, 'Stores Details'!G3942:G3961, "") = "Inactive", "Yes", "No")</f>
        <v>No</v>
      </c>
      <c r="D3940" s="14" t="s">
        <v>51</v>
      </c>
      <c r="E3940" s="51">
        <v>45510</v>
      </c>
      <c r="F3940" s="14">
        <v>17</v>
      </c>
      <c r="G3940" s="17">
        <v>4884.1000000000004</v>
      </c>
      <c r="H3940" s="27">
        <v>3955.39</v>
      </c>
      <c r="I3940">
        <f>YEAR(Table1[[#This Row],[Date]])</f>
        <v>2024</v>
      </c>
      <c r="J3940" t="str">
        <f>"Q" &amp; ROUNDUP(MONTH(Table1[[#This Row],[Date]])/3, 0) &amp; "'" &amp; RIGHT(YEAR(Table1[[#This Row],[Date]]), 2)</f>
        <v>Q3'24</v>
      </c>
      <c r="K3940" t="str">
        <f>VLOOKUP(Table1[[#This Row],[Store ID]],Table3[[Store ID]:[City]],4,FALSE)</f>
        <v>Los Angeles</v>
      </c>
      <c r="L3940" t="str">
        <f>VLOOKUP(Table1[[#This Row],[Product Code]],Table4[[Product Code]:[Brand]],5,FALSE)</f>
        <v>Samsung</v>
      </c>
      <c r="M3940" t="str">
        <f>VLOOKUP(Table1[[#This Row],[Product Code]],Table4[[Product Code]:[Product Category]],3,FALSE)</f>
        <v>Accessories</v>
      </c>
      <c r="N3940" t="str">
        <f>_xlfn.XLOOKUP(Table1[[#This Row],[Product Code]],Table4[Product Code],Table4[Subcategory])</f>
        <v>Mice</v>
      </c>
    </row>
    <row r="3941" spans="2:14" x14ac:dyDescent="0.3">
      <c r="B3941" s="26" t="s">
        <v>29</v>
      </c>
      <c r="C3941" s="26" t="str">
        <f>IF(_xlfn.XLOOKUP(TRIM(Table1[[#This Row],[Store ID]]), 'Stores Details'!B3943:B3962, 'Stores Details'!G3943:G3962, "") = "Inactive", "Yes", "No")</f>
        <v>No</v>
      </c>
      <c r="D3941" s="14" t="s">
        <v>43</v>
      </c>
      <c r="E3941" s="51">
        <v>45589</v>
      </c>
      <c r="F3941" s="14">
        <v>34</v>
      </c>
      <c r="G3941" s="17">
        <v>45256.38</v>
      </c>
      <c r="H3941" s="27">
        <v>27799.08</v>
      </c>
      <c r="I3941">
        <f>YEAR(Table1[[#This Row],[Date]])</f>
        <v>2024</v>
      </c>
      <c r="J3941" t="str">
        <f>"Q" &amp; ROUNDUP(MONTH(Table1[[#This Row],[Date]])/3, 0) &amp; "'" &amp; RIGHT(YEAR(Table1[[#This Row],[Date]]), 2)</f>
        <v>Q4'24</v>
      </c>
      <c r="K3941" t="str">
        <f>VLOOKUP(Table1[[#This Row],[Store ID]],Table3[[Store ID]:[City]],4,FALSE)</f>
        <v>Kansas City</v>
      </c>
      <c r="L3941" t="str">
        <f>VLOOKUP(Table1[[#This Row],[Product Code]],Table4[[Product Code]:[Brand]],5,FALSE)</f>
        <v>Apple</v>
      </c>
      <c r="M3941" t="str">
        <f>VLOOKUP(Table1[[#This Row],[Product Code]],Table4[[Product Code]:[Product Category]],3,FALSE)</f>
        <v>Smart Gadgets</v>
      </c>
      <c r="N3941" t="str">
        <f>_xlfn.XLOOKUP(Table1[[#This Row],[Product Code]],Table4[Product Code],Table4[Subcategory])</f>
        <v>Smartwatches</v>
      </c>
    </row>
    <row r="3942" spans="2:14" x14ac:dyDescent="0.3">
      <c r="B3942" s="26" t="s">
        <v>29</v>
      </c>
      <c r="C3942" s="26" t="str">
        <f>IF(_xlfn.XLOOKUP(TRIM(Table1[[#This Row],[Store ID]]), 'Stores Details'!B3944:B3963, 'Stores Details'!G3944:G3963, "") = "Inactive", "Yes", "No")</f>
        <v>No</v>
      </c>
      <c r="D3942" s="14" t="s">
        <v>40</v>
      </c>
      <c r="E3942" s="51">
        <v>45547</v>
      </c>
      <c r="F3942" s="14">
        <v>14</v>
      </c>
      <c r="G3942" s="17">
        <v>18953.059999999998</v>
      </c>
      <c r="H3942" s="27">
        <v>13642.44</v>
      </c>
      <c r="I3942">
        <f>YEAR(Table1[[#This Row],[Date]])</f>
        <v>2024</v>
      </c>
      <c r="J3942" t="str">
        <f>"Q" &amp; ROUNDUP(MONTH(Table1[[#This Row],[Date]])/3, 0) &amp; "'" &amp; RIGHT(YEAR(Table1[[#This Row],[Date]]), 2)</f>
        <v>Q3'24</v>
      </c>
      <c r="K3942" t="str">
        <f>VLOOKUP(Table1[[#This Row],[Store ID]],Table3[[Store ID]:[City]],4,FALSE)</f>
        <v>Kansas City</v>
      </c>
      <c r="L3942" t="str">
        <f>VLOOKUP(Table1[[#This Row],[Product Code]],Table4[[Product Code]:[Brand]],5,FALSE)</f>
        <v>HP</v>
      </c>
      <c r="M3942" t="str">
        <f>VLOOKUP(Table1[[#This Row],[Product Code]],Table4[[Product Code]:[Product Category]],3,FALSE)</f>
        <v>Gaming Consoles</v>
      </c>
      <c r="N3942" t="str">
        <f>_xlfn.XLOOKUP(Table1[[#This Row],[Product Code]],Table4[Product Code],Table4[Subcategory])</f>
        <v>Game Consoles</v>
      </c>
    </row>
    <row r="3943" spans="2:14" x14ac:dyDescent="0.3">
      <c r="B3943" s="26" t="s">
        <v>23</v>
      </c>
      <c r="C3943" s="26" t="str">
        <f>IF(_xlfn.XLOOKUP(TRIM(Table1[[#This Row],[Store ID]]), 'Stores Details'!B3945:B3964, 'Stores Details'!G3945:G3964, "") = "Inactive", "Yes", "No")</f>
        <v>No</v>
      </c>
      <c r="D3943" s="14" t="s">
        <v>34</v>
      </c>
      <c r="E3943" s="51">
        <v>45388</v>
      </c>
      <c r="F3943" s="14">
        <v>14</v>
      </c>
      <c r="G3943" s="17">
        <v>4524.0999999999995</v>
      </c>
      <c r="H3943" s="27">
        <v>2798.04</v>
      </c>
      <c r="I3943">
        <f>YEAR(Table1[[#This Row],[Date]])</f>
        <v>2024</v>
      </c>
      <c r="J3943" t="str">
        <f>"Q" &amp; ROUNDUP(MONTH(Table1[[#This Row],[Date]])/3, 0) &amp; "'" &amp; RIGHT(YEAR(Table1[[#This Row],[Date]]), 2)</f>
        <v>Q2'24</v>
      </c>
      <c r="K3943" t="str">
        <f>VLOOKUP(Table1[[#This Row],[Store ID]],Table3[[Store ID]:[City]],4,FALSE)</f>
        <v>San Francisco</v>
      </c>
      <c r="L3943" t="str">
        <f>VLOOKUP(Table1[[#This Row],[Product Code]],Table4[[Product Code]:[Brand]],5,FALSE)</f>
        <v>Samsung</v>
      </c>
      <c r="M3943" t="str">
        <f>VLOOKUP(Table1[[#This Row],[Product Code]],Table4[[Product Code]:[Product Category]],3,FALSE)</f>
        <v>Gaming Consoles</v>
      </c>
      <c r="N3943" t="str">
        <f>_xlfn.XLOOKUP(Table1[[#This Row],[Product Code]],Table4[Product Code],Table4[Subcategory])</f>
        <v>Game Consoles</v>
      </c>
    </row>
    <row r="3944" spans="2:14" x14ac:dyDescent="0.3">
      <c r="B3944" s="26" t="s">
        <v>14</v>
      </c>
      <c r="C3944" s="26" t="str">
        <f>IF(_xlfn.XLOOKUP(TRIM(Table1[[#This Row],[Store ID]]), 'Stores Details'!B3946:B3965, 'Stores Details'!G3946:G3965, "") = "Inactive", "Yes", "No")</f>
        <v>No</v>
      </c>
      <c r="D3944" s="14" t="s">
        <v>54</v>
      </c>
      <c r="E3944" s="51">
        <v>44956</v>
      </c>
      <c r="F3944" s="14">
        <v>26</v>
      </c>
      <c r="G3944" s="17">
        <v>36478.26</v>
      </c>
      <c r="H3944" s="27">
        <v>23154.3</v>
      </c>
      <c r="I3944">
        <f>YEAR(Table1[[#This Row],[Date]])</f>
        <v>2023</v>
      </c>
      <c r="J3944" t="str">
        <f>"Q" &amp; ROUNDUP(MONTH(Table1[[#This Row],[Date]])/3, 0) &amp; "'" &amp; RIGHT(YEAR(Table1[[#This Row],[Date]]), 2)</f>
        <v>Q1'23</v>
      </c>
      <c r="K3944" t="str">
        <f>VLOOKUP(Table1[[#This Row],[Store ID]],Table3[[Store ID]:[City]],4,FALSE)</f>
        <v>Los Angeles</v>
      </c>
      <c r="L3944" t="str">
        <f>VLOOKUP(Table1[[#This Row],[Product Code]],Table4[[Product Code]:[Brand]],5,FALSE)</f>
        <v>Apple</v>
      </c>
      <c r="M3944" t="str">
        <f>VLOOKUP(Table1[[#This Row],[Product Code]],Table4[[Product Code]:[Product Category]],3,FALSE)</f>
        <v>Gaming Consoles</v>
      </c>
      <c r="N3944" t="str">
        <f>_xlfn.XLOOKUP(Table1[[#This Row],[Product Code]],Table4[Product Code],Table4[Subcategory])</f>
        <v>Game Consoles</v>
      </c>
    </row>
    <row r="3945" spans="2:14" x14ac:dyDescent="0.3">
      <c r="B3945" s="26" t="s">
        <v>14</v>
      </c>
      <c r="C3945" s="26" t="str">
        <f>IF(_xlfn.XLOOKUP(TRIM(Table1[[#This Row],[Store ID]]), 'Stores Details'!B3947:B3966, 'Stores Details'!G3947:G3966, "") = "Inactive", "Yes", "No")</f>
        <v>No</v>
      </c>
      <c r="D3945" s="14" t="s">
        <v>46</v>
      </c>
      <c r="E3945" s="51">
        <v>45516</v>
      </c>
      <c r="F3945" s="14">
        <v>1</v>
      </c>
      <c r="G3945" s="17">
        <v>883.4</v>
      </c>
      <c r="H3945" s="27">
        <v>604.49</v>
      </c>
      <c r="I3945">
        <f>YEAR(Table1[[#This Row],[Date]])</f>
        <v>2024</v>
      </c>
      <c r="J3945" t="str">
        <f>"Q" &amp; ROUNDUP(MONTH(Table1[[#This Row],[Date]])/3, 0) &amp; "'" &amp; RIGHT(YEAR(Table1[[#This Row],[Date]]), 2)</f>
        <v>Q3'24</v>
      </c>
      <c r="K3945" t="str">
        <f>VLOOKUP(Table1[[#This Row],[Store ID]],Table3[[Store ID]:[City]],4,FALSE)</f>
        <v>Los Angeles</v>
      </c>
      <c r="L3945" t="str">
        <f>VLOOKUP(Table1[[#This Row],[Product Code]],Table4[[Product Code]:[Brand]],5,FALSE)</f>
        <v>Bose</v>
      </c>
      <c r="M3945" t="str">
        <f>VLOOKUP(Table1[[#This Row],[Product Code]],Table4[[Product Code]:[Product Category]],3,FALSE)</f>
        <v>Headphones</v>
      </c>
      <c r="N3945" t="str">
        <f>_xlfn.XLOOKUP(Table1[[#This Row],[Product Code]],Table4[Product Code],Table4[Subcategory])</f>
        <v>Wireless Headphones</v>
      </c>
    </row>
    <row r="3946" spans="2:14" x14ac:dyDescent="0.3">
      <c r="B3946" s="26" t="s">
        <v>30</v>
      </c>
      <c r="C3946" s="26" t="str">
        <f>IF(_xlfn.XLOOKUP(TRIM(Table1[[#This Row],[Store ID]]), 'Stores Details'!B3948:B3967, 'Stores Details'!G3948:G3967, "") = "Inactive", "Yes", "No")</f>
        <v>No</v>
      </c>
      <c r="D3946" s="14" t="s">
        <v>36</v>
      </c>
      <c r="E3946" s="51">
        <v>45542</v>
      </c>
      <c r="F3946" s="14">
        <v>17</v>
      </c>
      <c r="G3946" s="17">
        <v>12409.66</v>
      </c>
      <c r="H3946" s="27">
        <v>10012.83</v>
      </c>
      <c r="I3946">
        <f>YEAR(Table1[[#This Row],[Date]])</f>
        <v>2024</v>
      </c>
      <c r="J3946" t="str">
        <f>"Q" &amp; ROUNDUP(MONTH(Table1[[#This Row],[Date]])/3, 0) &amp; "'" &amp; RIGHT(YEAR(Table1[[#This Row],[Date]]), 2)</f>
        <v>Q3'24</v>
      </c>
      <c r="K3946" t="str">
        <f>VLOOKUP(Table1[[#This Row],[Store ID]],Table3[[Store ID]:[City]],4,FALSE)</f>
        <v>Nashville</v>
      </c>
      <c r="L3946" t="str">
        <f>VLOOKUP(Table1[[#This Row],[Product Code]],Table4[[Product Code]:[Brand]],5,FALSE)</f>
        <v>VoltEdge</v>
      </c>
      <c r="M3946" t="str">
        <f>VLOOKUP(Table1[[#This Row],[Product Code]],Table4[[Product Code]:[Product Category]],3,FALSE)</f>
        <v>Gaming Consoles</v>
      </c>
      <c r="N3946" t="str">
        <f>_xlfn.XLOOKUP(Table1[[#This Row],[Product Code]],Table4[Product Code],Table4[Subcategory])</f>
        <v>VR Headsets</v>
      </c>
    </row>
    <row r="3947" spans="2:14" x14ac:dyDescent="0.3">
      <c r="B3947" s="26" t="s">
        <v>22</v>
      </c>
      <c r="C3947" s="26" t="str">
        <f>IF(_xlfn.XLOOKUP(TRIM(Table1[[#This Row],[Store ID]]), 'Stores Details'!B3949:B3968, 'Stores Details'!G3949:G3968, "") = "Inactive", "Yes", "No")</f>
        <v>No</v>
      </c>
      <c r="D3947" s="14" t="s">
        <v>79</v>
      </c>
      <c r="E3947" s="51">
        <v>45023</v>
      </c>
      <c r="F3947" s="14">
        <v>21</v>
      </c>
      <c r="G3947" s="17">
        <v>18652.41</v>
      </c>
      <c r="H3947" s="27">
        <v>15171.45</v>
      </c>
      <c r="I3947">
        <f>YEAR(Table1[[#This Row],[Date]])</f>
        <v>2023</v>
      </c>
      <c r="J3947" t="str">
        <f>"Q" &amp; ROUNDUP(MONTH(Table1[[#This Row],[Date]])/3, 0) &amp; "'" &amp; RIGHT(YEAR(Table1[[#This Row],[Date]]), 2)</f>
        <v>Q2'23</v>
      </c>
      <c r="K3947" t="str">
        <f>VLOOKUP(Table1[[#This Row],[Store ID]],Table3[[Store ID]:[City]],4,FALSE)</f>
        <v>Detroit</v>
      </c>
      <c r="L3947" t="str">
        <f>VLOOKUP(Table1[[#This Row],[Product Code]],Table4[[Product Code]:[Brand]],5,FALSE)</f>
        <v>Sony</v>
      </c>
      <c r="M3947" t="str">
        <f>VLOOKUP(Table1[[#This Row],[Product Code]],Table4[[Product Code]:[Product Category]],3,FALSE)</f>
        <v>Accessories</v>
      </c>
      <c r="N3947" t="str">
        <f>_xlfn.XLOOKUP(Table1[[#This Row],[Product Code]],Table4[Product Code],Table4[Subcategory])</f>
        <v>Keyboards</v>
      </c>
    </row>
    <row r="3948" spans="2:14" x14ac:dyDescent="0.3">
      <c r="B3948" s="26" t="s">
        <v>21</v>
      </c>
      <c r="C3948" s="26" t="str">
        <f>IF(_xlfn.XLOOKUP(TRIM(Table1[[#This Row],[Store ID]]), 'Stores Details'!B3950:B3969, 'Stores Details'!G3950:G3969, "") = "Inactive", "Yes", "No")</f>
        <v>No</v>
      </c>
      <c r="D3948" s="14" t="s">
        <v>65</v>
      </c>
      <c r="E3948" s="51">
        <v>45146</v>
      </c>
      <c r="F3948" s="14">
        <v>18</v>
      </c>
      <c r="G3948" s="17">
        <v>26015.399999999998</v>
      </c>
      <c r="H3948" s="27">
        <v>17464.86</v>
      </c>
      <c r="I3948">
        <f>YEAR(Table1[[#This Row],[Date]])</f>
        <v>2023</v>
      </c>
      <c r="J3948" t="str">
        <f>"Q" &amp; ROUNDUP(MONTH(Table1[[#This Row],[Date]])/3, 0) &amp; "'" &amp; RIGHT(YEAR(Table1[[#This Row],[Date]]), 2)</f>
        <v>Q3'23</v>
      </c>
      <c r="K3948" t="str">
        <f>VLOOKUP(Table1[[#This Row],[Store ID]],Table3[[Store ID]:[City]],4,FALSE)</f>
        <v>Raleigh</v>
      </c>
      <c r="L3948" t="str">
        <f>VLOOKUP(Table1[[#This Row],[Product Code]],Table4[[Product Code]:[Brand]],5,FALSE)</f>
        <v>VoltEdge</v>
      </c>
      <c r="M3948" t="str">
        <f>VLOOKUP(Table1[[#This Row],[Product Code]],Table4[[Product Code]:[Product Category]],3,FALSE)</f>
        <v>Smart Gadgets</v>
      </c>
      <c r="N3948" t="str">
        <f>_xlfn.XLOOKUP(Table1[[#This Row],[Product Code]],Table4[Product Code],Table4[Subcategory])</f>
        <v>Smartwatches</v>
      </c>
    </row>
    <row r="3949" spans="2:14" x14ac:dyDescent="0.3">
      <c r="B3949" s="26" t="s">
        <v>14</v>
      </c>
      <c r="C3949" s="26" t="str">
        <f>IF(_xlfn.XLOOKUP(TRIM(Table1[[#This Row],[Store ID]]), 'Stores Details'!B3951:B3970, 'Stores Details'!G3951:G3970, "") = "Inactive", "Yes", "No")</f>
        <v>No</v>
      </c>
      <c r="D3949" s="14" t="s">
        <v>53</v>
      </c>
      <c r="E3949" s="51">
        <v>45428</v>
      </c>
      <c r="F3949" s="14">
        <v>16</v>
      </c>
      <c r="G3949" s="17">
        <v>1276.96</v>
      </c>
      <c r="H3949" s="27">
        <v>1024.32</v>
      </c>
      <c r="I3949">
        <f>YEAR(Table1[[#This Row],[Date]])</f>
        <v>2024</v>
      </c>
      <c r="J3949" t="str">
        <f>"Q" &amp; ROUNDUP(MONTH(Table1[[#This Row],[Date]])/3, 0) &amp; "'" &amp; RIGHT(YEAR(Table1[[#This Row],[Date]]), 2)</f>
        <v>Q2'24</v>
      </c>
      <c r="K3949" t="str">
        <f>VLOOKUP(Table1[[#This Row],[Store ID]],Table3[[Store ID]:[City]],4,FALSE)</f>
        <v>Los Angeles</v>
      </c>
      <c r="L3949" t="str">
        <f>VLOOKUP(Table1[[#This Row],[Product Code]],Table4[[Product Code]:[Brand]],5,FALSE)</f>
        <v>HP</v>
      </c>
      <c r="M3949" t="str">
        <f>VLOOKUP(Table1[[#This Row],[Product Code]],Table4[[Product Code]:[Product Category]],3,FALSE)</f>
        <v>Laptops</v>
      </c>
      <c r="N3949" t="str">
        <f>_xlfn.XLOOKUP(Table1[[#This Row],[Product Code]],Table4[Product Code],Table4[Subcategory])</f>
        <v>Ultrabooks</v>
      </c>
    </row>
    <row r="3950" spans="2:14" x14ac:dyDescent="0.3">
      <c r="B3950" s="26" t="s">
        <v>27</v>
      </c>
      <c r="C3950" s="26" t="str">
        <f>IF(_xlfn.XLOOKUP(TRIM(Table1[[#This Row],[Store ID]]), 'Stores Details'!B3952:B3971, 'Stores Details'!G3952:G3971, "") = "Inactive", "Yes", "No")</f>
        <v>No</v>
      </c>
      <c r="D3950" s="14" t="s">
        <v>70</v>
      </c>
      <c r="E3950" s="51">
        <v>45211</v>
      </c>
      <c r="F3950" s="14">
        <v>32</v>
      </c>
      <c r="G3950" s="17">
        <v>17387.52</v>
      </c>
      <c r="H3950" s="27">
        <v>12370.56</v>
      </c>
      <c r="I3950">
        <f>YEAR(Table1[[#This Row],[Date]])</f>
        <v>2023</v>
      </c>
      <c r="J3950" t="str">
        <f>"Q" &amp; ROUNDUP(MONTH(Table1[[#This Row],[Date]])/3, 0) &amp; "'" &amp; RIGHT(YEAR(Table1[[#This Row],[Date]]), 2)</f>
        <v>Q4'23</v>
      </c>
      <c r="K3950" t="str">
        <f>VLOOKUP(Table1[[#This Row],[Store ID]],Table3[[Store ID]:[City]],4,FALSE)</f>
        <v>New York</v>
      </c>
      <c r="L3950" t="str">
        <f>VLOOKUP(Table1[[#This Row],[Product Code]],Table4[[Product Code]:[Brand]],5,FALSE)</f>
        <v>VoltEdge</v>
      </c>
      <c r="M3950" t="str">
        <f>VLOOKUP(Table1[[#This Row],[Product Code]],Table4[[Product Code]:[Product Category]],3,FALSE)</f>
        <v>Headphones</v>
      </c>
      <c r="N3950" t="str">
        <f>_xlfn.XLOOKUP(Table1[[#This Row],[Product Code]],Table4[Product Code],Table4[Subcategory])</f>
        <v>Wireless Headphones</v>
      </c>
    </row>
    <row r="3951" spans="2:14" x14ac:dyDescent="0.3">
      <c r="B3951" s="26" t="s">
        <v>30</v>
      </c>
      <c r="C3951" s="26" t="str">
        <f>IF(_xlfn.XLOOKUP(TRIM(Table1[[#This Row],[Store ID]]), 'Stores Details'!B3953:B3972, 'Stores Details'!G3953:G3972, "") = "Inactive", "Yes", "No")</f>
        <v>No</v>
      </c>
      <c r="D3951" s="14" t="s">
        <v>67</v>
      </c>
      <c r="E3951" s="51">
        <v>45120</v>
      </c>
      <c r="F3951" s="14">
        <v>5</v>
      </c>
      <c r="G3951" s="17">
        <v>5267.4</v>
      </c>
      <c r="H3951" s="27">
        <v>3131.3</v>
      </c>
      <c r="I3951">
        <f>YEAR(Table1[[#This Row],[Date]])</f>
        <v>2023</v>
      </c>
      <c r="J3951" t="str">
        <f>"Q" &amp; ROUNDUP(MONTH(Table1[[#This Row],[Date]])/3, 0) &amp; "'" &amp; RIGHT(YEAR(Table1[[#This Row],[Date]]), 2)</f>
        <v>Q3'23</v>
      </c>
      <c r="K3951" t="str">
        <f>VLOOKUP(Table1[[#This Row],[Store ID]],Table3[[Store ID]:[City]],4,FALSE)</f>
        <v>Nashville</v>
      </c>
      <c r="L3951" t="str">
        <f>VLOOKUP(Table1[[#This Row],[Product Code]],Table4[[Product Code]:[Brand]],5,FALSE)</f>
        <v>VoltEdge</v>
      </c>
      <c r="M3951" t="str">
        <f>VLOOKUP(Table1[[#This Row],[Product Code]],Table4[[Product Code]:[Product Category]],3,FALSE)</f>
        <v>Accessories</v>
      </c>
      <c r="N3951" t="str">
        <f>_xlfn.XLOOKUP(Table1[[#This Row],[Product Code]],Table4[Product Code],Table4[Subcategory])</f>
        <v>Keyboards</v>
      </c>
    </row>
    <row r="3952" spans="2:14" x14ac:dyDescent="0.3">
      <c r="B3952" s="26" t="s">
        <v>19</v>
      </c>
      <c r="C3952" s="26" t="str">
        <f>IF(_xlfn.XLOOKUP(TRIM(Table1[[#This Row],[Store ID]]), 'Stores Details'!B3954:B3973, 'Stores Details'!G3954:G3973, "") = "Inactive", "Yes", "No")</f>
        <v>No</v>
      </c>
      <c r="D3952" s="14" t="s">
        <v>75</v>
      </c>
      <c r="E3952" s="51">
        <v>45200</v>
      </c>
      <c r="F3952" s="14">
        <v>43</v>
      </c>
      <c r="G3952" s="17">
        <v>7011.1500000000005</v>
      </c>
      <c r="H3952" s="27">
        <v>5422.73</v>
      </c>
      <c r="I3952">
        <f>YEAR(Table1[[#This Row],[Date]])</f>
        <v>2023</v>
      </c>
      <c r="J3952" t="str">
        <f>"Q" &amp; ROUNDUP(MONTH(Table1[[#This Row],[Date]])/3, 0) &amp; "'" &amp; RIGHT(YEAR(Table1[[#This Row],[Date]]), 2)</f>
        <v>Q4'23</v>
      </c>
      <c r="K3952" t="str">
        <f>VLOOKUP(Table1[[#This Row],[Store ID]],Table3[[Store ID]:[City]],4,FALSE)</f>
        <v>Honolulu</v>
      </c>
      <c r="L3952" t="str">
        <f>VLOOKUP(Table1[[#This Row],[Product Code]],Table4[[Product Code]:[Brand]],5,FALSE)</f>
        <v>VoltEdge</v>
      </c>
      <c r="M3952" t="str">
        <f>VLOOKUP(Table1[[#This Row],[Product Code]],Table4[[Product Code]:[Product Category]],3,FALSE)</f>
        <v>Accessories</v>
      </c>
      <c r="N3952" t="str">
        <f>_xlfn.XLOOKUP(Table1[[#This Row],[Product Code]],Table4[Product Code],Table4[Subcategory])</f>
        <v>Keyboards</v>
      </c>
    </row>
    <row r="3953" spans="2:14" x14ac:dyDescent="0.3">
      <c r="B3953" s="26" t="s">
        <v>29</v>
      </c>
      <c r="C3953" s="26" t="str">
        <f>IF(_xlfn.XLOOKUP(TRIM(Table1[[#This Row],[Store ID]]), 'Stores Details'!B3955:B3974, 'Stores Details'!G3955:G3974, "") = "Inactive", "Yes", "No")</f>
        <v>No</v>
      </c>
      <c r="D3953" s="14" t="s">
        <v>56</v>
      </c>
      <c r="E3953" s="51">
        <v>45098</v>
      </c>
      <c r="F3953" s="14">
        <v>6</v>
      </c>
      <c r="G3953" s="17">
        <v>2295.48</v>
      </c>
      <c r="H3953" s="27">
        <v>1813.98</v>
      </c>
      <c r="I3953">
        <f>YEAR(Table1[[#This Row],[Date]])</f>
        <v>2023</v>
      </c>
      <c r="J3953" t="str">
        <f>"Q" &amp; ROUNDUP(MONTH(Table1[[#This Row],[Date]])/3, 0) &amp; "'" &amp; RIGHT(YEAR(Table1[[#This Row],[Date]]), 2)</f>
        <v>Q2'23</v>
      </c>
      <c r="K3953" t="str">
        <f>VLOOKUP(Table1[[#This Row],[Store ID]],Table3[[Store ID]:[City]],4,FALSE)</f>
        <v>Kansas City</v>
      </c>
      <c r="L3953" t="str">
        <f>VLOOKUP(Table1[[#This Row],[Product Code]],Table4[[Product Code]:[Brand]],5,FALSE)</f>
        <v>Samsung</v>
      </c>
      <c r="M3953" t="str">
        <f>VLOOKUP(Table1[[#This Row],[Product Code]],Table4[[Product Code]:[Product Category]],3,FALSE)</f>
        <v>Gaming Consoles</v>
      </c>
      <c r="N3953" t="str">
        <f>_xlfn.XLOOKUP(Table1[[#This Row],[Product Code]],Table4[Product Code],Table4[Subcategory])</f>
        <v>VR Headsets</v>
      </c>
    </row>
    <row r="3954" spans="2:14" x14ac:dyDescent="0.3">
      <c r="B3954" s="26" t="s">
        <v>20</v>
      </c>
      <c r="C3954" s="26" t="str">
        <f>IF(_xlfn.XLOOKUP(TRIM(Table1[[#This Row],[Store ID]]), 'Stores Details'!B3956:B3975, 'Stores Details'!G3956:G3975, "") = "Inactive", "Yes", "No")</f>
        <v>No</v>
      </c>
      <c r="D3954" s="14" t="s">
        <v>46</v>
      </c>
      <c r="E3954" s="51">
        <v>45391</v>
      </c>
      <c r="F3954" s="14">
        <v>16</v>
      </c>
      <c r="G3954" s="17">
        <v>14134.4</v>
      </c>
      <c r="H3954" s="27">
        <v>9671.84</v>
      </c>
      <c r="I3954">
        <f>YEAR(Table1[[#This Row],[Date]])</f>
        <v>2024</v>
      </c>
      <c r="J3954" t="str">
        <f>"Q" &amp; ROUNDUP(MONTH(Table1[[#This Row],[Date]])/3, 0) &amp; "'" &amp; RIGHT(YEAR(Table1[[#This Row],[Date]]), 2)</f>
        <v>Q2'24</v>
      </c>
      <c r="K3954" t="str">
        <f>VLOOKUP(Table1[[#This Row],[Store ID]],Table3[[Store ID]:[City]],4,FALSE)</f>
        <v>Denver</v>
      </c>
      <c r="L3954" t="str">
        <f>VLOOKUP(Table1[[#This Row],[Product Code]],Table4[[Product Code]:[Brand]],5,FALSE)</f>
        <v>Bose</v>
      </c>
      <c r="M3954" t="str">
        <f>VLOOKUP(Table1[[#This Row],[Product Code]],Table4[[Product Code]:[Product Category]],3,FALSE)</f>
        <v>Headphones</v>
      </c>
      <c r="N3954" t="str">
        <f>_xlfn.XLOOKUP(Table1[[#This Row],[Product Code]],Table4[Product Code],Table4[Subcategory])</f>
        <v>Wireless Headphones</v>
      </c>
    </row>
    <row r="3955" spans="2:14" x14ac:dyDescent="0.3">
      <c r="B3955" s="26" t="s">
        <v>14</v>
      </c>
      <c r="C3955" s="26" t="str">
        <f>IF(_xlfn.XLOOKUP(TRIM(Table1[[#This Row],[Store ID]]), 'Stores Details'!B3957:B3976, 'Stores Details'!G3957:G3976, "") = "Inactive", "Yes", "No")</f>
        <v>No</v>
      </c>
      <c r="D3955" s="14" t="s">
        <v>61</v>
      </c>
      <c r="E3955" s="51">
        <v>45241</v>
      </c>
      <c r="F3955" s="14">
        <v>36</v>
      </c>
      <c r="G3955" s="17">
        <v>12759.12</v>
      </c>
      <c r="H3955" s="27">
        <v>9110.16</v>
      </c>
      <c r="I3955">
        <f>YEAR(Table1[[#This Row],[Date]])</f>
        <v>2023</v>
      </c>
      <c r="J3955" t="str">
        <f>"Q" &amp; ROUNDUP(MONTH(Table1[[#This Row],[Date]])/3, 0) &amp; "'" &amp; RIGHT(YEAR(Table1[[#This Row],[Date]]), 2)</f>
        <v>Q4'23</v>
      </c>
      <c r="K3955" t="str">
        <f>VLOOKUP(Table1[[#This Row],[Store ID]],Table3[[Store ID]:[City]],4,FALSE)</f>
        <v>Los Angeles</v>
      </c>
      <c r="L3955" t="str">
        <f>VLOOKUP(Table1[[#This Row],[Product Code]],Table4[[Product Code]:[Brand]],5,FALSE)</f>
        <v>VoltEdge</v>
      </c>
      <c r="M3955" t="str">
        <f>VLOOKUP(Table1[[#This Row],[Product Code]],Table4[[Product Code]:[Product Category]],3,FALSE)</f>
        <v>Headphones</v>
      </c>
      <c r="N3955" t="str">
        <f>_xlfn.XLOOKUP(Table1[[#This Row],[Product Code]],Table4[Product Code],Table4[Subcategory])</f>
        <v>Wired Headphones</v>
      </c>
    </row>
    <row r="3956" spans="2:14" x14ac:dyDescent="0.3">
      <c r="B3956" s="26" t="s">
        <v>25</v>
      </c>
      <c r="C3956" s="26" t="str">
        <f>IF(_xlfn.XLOOKUP(TRIM(Table1[[#This Row],[Store ID]]), 'Stores Details'!B3958:B3977, 'Stores Details'!G3958:G3977, "") = "Inactive", "Yes", "No")</f>
        <v>No</v>
      </c>
      <c r="D3956" s="14" t="s">
        <v>54</v>
      </c>
      <c r="E3956" s="51">
        <v>45613</v>
      </c>
      <c r="F3956" s="14">
        <v>42</v>
      </c>
      <c r="G3956" s="17">
        <v>58926.42</v>
      </c>
      <c r="H3956" s="27">
        <v>37403.1</v>
      </c>
      <c r="I3956">
        <f>YEAR(Table1[[#This Row],[Date]])</f>
        <v>2024</v>
      </c>
      <c r="J3956" t="str">
        <f>"Q" &amp; ROUNDUP(MONTH(Table1[[#This Row],[Date]])/3, 0) &amp; "'" &amp; RIGHT(YEAR(Table1[[#This Row],[Date]]), 2)</f>
        <v>Q4'24</v>
      </c>
      <c r="K3956" t="str">
        <f>VLOOKUP(Table1[[#This Row],[Store ID]],Table3[[Store ID]:[City]],4,FALSE)</f>
        <v>Dallas</v>
      </c>
      <c r="L3956" t="str">
        <f>VLOOKUP(Table1[[#This Row],[Product Code]],Table4[[Product Code]:[Brand]],5,FALSE)</f>
        <v>Apple</v>
      </c>
      <c r="M3956" t="str">
        <f>VLOOKUP(Table1[[#This Row],[Product Code]],Table4[[Product Code]:[Product Category]],3,FALSE)</f>
        <v>Gaming Consoles</v>
      </c>
      <c r="N3956" t="str">
        <f>_xlfn.XLOOKUP(Table1[[#This Row],[Product Code]],Table4[Product Code],Table4[Subcategory])</f>
        <v>Game Consoles</v>
      </c>
    </row>
    <row r="3957" spans="2:14" x14ac:dyDescent="0.3">
      <c r="B3957" s="26" t="s">
        <v>19</v>
      </c>
      <c r="C3957" s="26" t="str">
        <f>IF(_xlfn.XLOOKUP(TRIM(Table1[[#This Row],[Store ID]]), 'Stores Details'!B3959:B3978, 'Stores Details'!G3959:G3978, "") = "Inactive", "Yes", "No")</f>
        <v>No</v>
      </c>
      <c r="D3957" s="14" t="s">
        <v>33</v>
      </c>
      <c r="E3957" s="51">
        <v>45519</v>
      </c>
      <c r="F3957" s="14">
        <v>2</v>
      </c>
      <c r="G3957" s="17">
        <v>473.22</v>
      </c>
      <c r="H3957" s="27">
        <v>366.34</v>
      </c>
      <c r="I3957">
        <f>YEAR(Table1[[#This Row],[Date]])</f>
        <v>2024</v>
      </c>
      <c r="J3957" t="str">
        <f>"Q" &amp; ROUNDUP(MONTH(Table1[[#This Row],[Date]])/3, 0) &amp; "'" &amp; RIGHT(YEAR(Table1[[#This Row],[Date]]), 2)</f>
        <v>Q3'24</v>
      </c>
      <c r="K3957" t="str">
        <f>VLOOKUP(Table1[[#This Row],[Store ID]],Table3[[Store ID]:[City]],4,FALSE)</f>
        <v>Honolulu</v>
      </c>
      <c r="L3957" t="str">
        <f>VLOOKUP(Table1[[#This Row],[Product Code]],Table4[[Product Code]:[Brand]],5,FALSE)</f>
        <v>VoltEdge</v>
      </c>
      <c r="M3957" t="str">
        <f>VLOOKUP(Table1[[#This Row],[Product Code]],Table4[[Product Code]:[Product Category]],3,FALSE)</f>
        <v>Headphones</v>
      </c>
      <c r="N3957" t="str">
        <f>_xlfn.XLOOKUP(Table1[[#This Row],[Product Code]],Table4[Product Code],Table4[Subcategory])</f>
        <v>Wired Headphones</v>
      </c>
    </row>
    <row r="3958" spans="2:14" x14ac:dyDescent="0.3">
      <c r="B3958" s="26" t="s">
        <v>26</v>
      </c>
      <c r="C3958" s="26" t="str">
        <f>IF(_xlfn.XLOOKUP(TRIM(Table1[[#This Row],[Store ID]]), 'Stores Details'!B3960:B3979, 'Stores Details'!G3960:G3979, "") = "Inactive", "Yes", "No")</f>
        <v>No</v>
      </c>
      <c r="D3958" s="14" t="s">
        <v>33</v>
      </c>
      <c r="E3958" s="51">
        <v>45299</v>
      </c>
      <c r="F3958" s="14">
        <v>28</v>
      </c>
      <c r="G3958" s="17">
        <v>6625.08</v>
      </c>
      <c r="H3958" s="27">
        <v>5128.7599999999993</v>
      </c>
      <c r="I3958">
        <f>YEAR(Table1[[#This Row],[Date]])</f>
        <v>2024</v>
      </c>
      <c r="J3958" t="str">
        <f>"Q" &amp; ROUNDUP(MONTH(Table1[[#This Row],[Date]])/3, 0) &amp; "'" &amp; RIGHT(YEAR(Table1[[#This Row],[Date]]), 2)</f>
        <v>Q1'24</v>
      </c>
      <c r="K3958" t="str">
        <f>VLOOKUP(Table1[[#This Row],[Store ID]],Table3[[Store ID]:[City]],4,FALSE)</f>
        <v>Philadelphia</v>
      </c>
      <c r="L3958" t="str">
        <f>VLOOKUP(Table1[[#This Row],[Product Code]],Table4[[Product Code]:[Brand]],5,FALSE)</f>
        <v>VoltEdge</v>
      </c>
      <c r="M3958" t="str">
        <f>VLOOKUP(Table1[[#This Row],[Product Code]],Table4[[Product Code]:[Product Category]],3,FALSE)</f>
        <v>Headphones</v>
      </c>
      <c r="N3958" t="str">
        <f>_xlfn.XLOOKUP(Table1[[#This Row],[Product Code]],Table4[Product Code],Table4[Subcategory])</f>
        <v>Wired Headphones</v>
      </c>
    </row>
    <row r="3959" spans="2:14" x14ac:dyDescent="0.3">
      <c r="B3959" s="26" t="s">
        <v>24</v>
      </c>
      <c r="C3959" s="26" t="str">
        <f>IF(_xlfn.XLOOKUP(TRIM(Table1[[#This Row],[Store ID]]), 'Stores Details'!B3961:B3980, 'Stores Details'!G3961:G3980, "") = "Inactive", "Yes", "No")</f>
        <v>No</v>
      </c>
      <c r="D3959" s="14" t="s">
        <v>41</v>
      </c>
      <c r="E3959" s="51">
        <v>45356</v>
      </c>
      <c r="F3959" s="14">
        <v>25</v>
      </c>
      <c r="G3959" s="17">
        <v>12017.5</v>
      </c>
      <c r="H3959" s="27">
        <v>7548.5</v>
      </c>
      <c r="I3959">
        <f>YEAR(Table1[[#This Row],[Date]])</f>
        <v>2024</v>
      </c>
      <c r="J3959" t="str">
        <f>"Q" &amp; ROUNDUP(MONTH(Table1[[#This Row],[Date]])/3, 0) &amp; "'" &amp; RIGHT(YEAR(Table1[[#This Row],[Date]]), 2)</f>
        <v>Q1'24</v>
      </c>
      <c r="K3959" t="str">
        <f>VLOOKUP(Table1[[#This Row],[Store ID]],Table3[[Store ID]:[City]],4,FALSE)</f>
        <v>Atlanta</v>
      </c>
      <c r="L3959" t="str">
        <f>VLOOKUP(Table1[[#This Row],[Product Code]],Table4[[Product Code]:[Brand]],5,FALSE)</f>
        <v>VoltEdge</v>
      </c>
      <c r="M3959" t="str">
        <f>VLOOKUP(Table1[[#This Row],[Product Code]],Table4[[Product Code]:[Product Category]],3,FALSE)</f>
        <v>Laptops</v>
      </c>
      <c r="N3959" t="str">
        <f>_xlfn.XLOOKUP(Table1[[#This Row],[Product Code]],Table4[Product Code],Table4[Subcategory])</f>
        <v>Gaming Laptops</v>
      </c>
    </row>
    <row r="3960" spans="2:14" x14ac:dyDescent="0.3">
      <c r="B3960" s="26" t="s">
        <v>30</v>
      </c>
      <c r="C3960" s="26" t="str">
        <f>IF(_xlfn.XLOOKUP(TRIM(Table1[[#This Row],[Store ID]]), 'Stores Details'!B3962:B3981, 'Stores Details'!G3962:G3981, "") = "Inactive", "Yes", "No")</f>
        <v>No</v>
      </c>
      <c r="D3960" s="14" t="s">
        <v>31</v>
      </c>
      <c r="E3960" s="51">
        <v>45539</v>
      </c>
      <c r="F3960" s="14">
        <v>15</v>
      </c>
      <c r="G3960" s="17">
        <v>9108.4500000000007</v>
      </c>
      <c r="H3960" s="27">
        <v>5585.0999999999995</v>
      </c>
      <c r="I3960">
        <f>YEAR(Table1[[#This Row],[Date]])</f>
        <v>2024</v>
      </c>
      <c r="J3960" t="str">
        <f>"Q" &amp; ROUNDUP(MONTH(Table1[[#This Row],[Date]])/3, 0) &amp; "'" &amp; RIGHT(YEAR(Table1[[#This Row],[Date]]), 2)</f>
        <v>Q3'24</v>
      </c>
      <c r="K3960" t="str">
        <f>VLOOKUP(Table1[[#This Row],[Store ID]],Table3[[Store ID]:[City]],4,FALSE)</f>
        <v>Nashville</v>
      </c>
      <c r="L3960" t="str">
        <f>VLOOKUP(Table1[[#This Row],[Product Code]],Table4[[Product Code]:[Brand]],5,FALSE)</f>
        <v>VoltEdge</v>
      </c>
      <c r="M3960" t="str">
        <f>VLOOKUP(Table1[[#This Row],[Product Code]],Table4[[Product Code]:[Product Category]],3,FALSE)</f>
        <v>Laptops</v>
      </c>
      <c r="N3960" t="str">
        <f>_xlfn.XLOOKUP(Table1[[#This Row],[Product Code]],Table4[Product Code],Table4[Subcategory])</f>
        <v>Ultrabooks</v>
      </c>
    </row>
    <row r="3961" spans="2:14" x14ac:dyDescent="0.3">
      <c r="B3961" s="26" t="s">
        <v>30</v>
      </c>
      <c r="C3961" s="26" t="str">
        <f>IF(_xlfn.XLOOKUP(TRIM(Table1[[#This Row],[Store ID]]), 'Stores Details'!B3963:B3982, 'Stores Details'!G3963:G3982, "") = "Inactive", "Yes", "No")</f>
        <v>No</v>
      </c>
      <c r="D3961" s="14" t="s">
        <v>58</v>
      </c>
      <c r="E3961" s="51">
        <v>45089</v>
      </c>
      <c r="F3961" s="14">
        <v>11</v>
      </c>
      <c r="G3961" s="17">
        <v>9658.77</v>
      </c>
      <c r="H3961" s="27">
        <v>6654.67</v>
      </c>
      <c r="I3961">
        <f>YEAR(Table1[[#This Row],[Date]])</f>
        <v>2023</v>
      </c>
      <c r="J3961" t="str">
        <f>"Q" &amp; ROUNDUP(MONTH(Table1[[#This Row],[Date]])/3, 0) &amp; "'" &amp; RIGHT(YEAR(Table1[[#This Row],[Date]]), 2)</f>
        <v>Q2'23</v>
      </c>
      <c r="K3961" t="str">
        <f>VLOOKUP(Table1[[#This Row],[Store ID]],Table3[[Store ID]:[City]],4,FALSE)</f>
        <v>Nashville</v>
      </c>
      <c r="L3961" t="str">
        <f>VLOOKUP(Table1[[#This Row],[Product Code]],Table4[[Product Code]:[Brand]],5,FALSE)</f>
        <v>Sony</v>
      </c>
      <c r="M3961" t="str">
        <f>VLOOKUP(Table1[[#This Row],[Product Code]],Table4[[Product Code]:[Product Category]],3,FALSE)</f>
        <v>Accessories</v>
      </c>
      <c r="N3961" t="str">
        <f>_xlfn.XLOOKUP(Table1[[#This Row],[Product Code]],Table4[Product Code],Table4[Subcategory])</f>
        <v>Chargers</v>
      </c>
    </row>
    <row r="3962" spans="2:14" x14ac:dyDescent="0.3">
      <c r="B3962" s="26" t="s">
        <v>16</v>
      </c>
      <c r="C3962" s="26" t="str">
        <f>IF(_xlfn.XLOOKUP(TRIM(Table1[[#This Row],[Store ID]]), 'Stores Details'!B3964:B3983, 'Stores Details'!G3964:G3983, "") = "Inactive", "Yes", "No")</f>
        <v>No</v>
      </c>
      <c r="D3962" s="14" t="s">
        <v>33</v>
      </c>
      <c r="E3962" s="51">
        <v>45444</v>
      </c>
      <c r="F3962" s="14">
        <v>20</v>
      </c>
      <c r="G3962" s="17">
        <v>4732.2000000000007</v>
      </c>
      <c r="H3962" s="27">
        <v>3663.3999999999996</v>
      </c>
      <c r="I3962">
        <f>YEAR(Table1[[#This Row],[Date]])</f>
        <v>2024</v>
      </c>
      <c r="J3962" t="str">
        <f>"Q" &amp; ROUNDUP(MONTH(Table1[[#This Row],[Date]])/3, 0) &amp; "'" &amp; RIGHT(YEAR(Table1[[#This Row],[Date]]), 2)</f>
        <v>Q2'24</v>
      </c>
      <c r="K3962" t="str">
        <f>VLOOKUP(Table1[[#This Row],[Store ID]],Table3[[Store ID]:[City]],4,FALSE)</f>
        <v>Chicago</v>
      </c>
      <c r="L3962" t="str">
        <f>VLOOKUP(Table1[[#This Row],[Product Code]],Table4[[Product Code]:[Brand]],5,FALSE)</f>
        <v>VoltEdge</v>
      </c>
      <c r="M3962" t="str">
        <f>VLOOKUP(Table1[[#This Row],[Product Code]],Table4[[Product Code]:[Product Category]],3,FALSE)</f>
        <v>Headphones</v>
      </c>
      <c r="N3962" t="str">
        <f>_xlfn.XLOOKUP(Table1[[#This Row],[Product Code]],Table4[Product Code],Table4[Subcategory])</f>
        <v>Wired Headphones</v>
      </c>
    </row>
    <row r="3963" spans="2:14" x14ac:dyDescent="0.3">
      <c r="B3963" s="26" t="s">
        <v>14</v>
      </c>
      <c r="C3963" s="26" t="str">
        <f>IF(_xlfn.XLOOKUP(TRIM(Table1[[#This Row],[Store ID]]), 'Stores Details'!B3965:B3984, 'Stores Details'!G3965:G3984, "") = "Inactive", "Yes", "No")</f>
        <v>No</v>
      </c>
      <c r="D3963" s="14" t="s">
        <v>79</v>
      </c>
      <c r="E3963" s="51">
        <v>45615</v>
      </c>
      <c r="F3963" s="14">
        <v>28</v>
      </c>
      <c r="G3963" s="17">
        <v>24869.88</v>
      </c>
      <c r="H3963" s="27">
        <v>20228.600000000002</v>
      </c>
      <c r="I3963">
        <f>YEAR(Table1[[#This Row],[Date]])</f>
        <v>2024</v>
      </c>
      <c r="J3963" t="str">
        <f>"Q" &amp; ROUNDUP(MONTH(Table1[[#This Row],[Date]])/3, 0) &amp; "'" &amp; RIGHT(YEAR(Table1[[#This Row],[Date]]), 2)</f>
        <v>Q4'24</v>
      </c>
      <c r="K3963" t="str">
        <f>VLOOKUP(Table1[[#This Row],[Store ID]],Table3[[Store ID]:[City]],4,FALSE)</f>
        <v>Los Angeles</v>
      </c>
      <c r="L3963" t="str">
        <f>VLOOKUP(Table1[[#This Row],[Product Code]],Table4[[Product Code]:[Brand]],5,FALSE)</f>
        <v>Sony</v>
      </c>
      <c r="M3963" t="str">
        <f>VLOOKUP(Table1[[#This Row],[Product Code]],Table4[[Product Code]:[Product Category]],3,FALSE)</f>
        <v>Accessories</v>
      </c>
      <c r="N3963" t="str">
        <f>_xlfn.XLOOKUP(Table1[[#This Row],[Product Code]],Table4[Product Code],Table4[Subcategory])</f>
        <v>Keyboards</v>
      </c>
    </row>
    <row r="3964" spans="2:14" x14ac:dyDescent="0.3">
      <c r="B3964" s="26" t="s">
        <v>14</v>
      </c>
      <c r="C3964" s="26" t="str">
        <f>IF(_xlfn.XLOOKUP(TRIM(Table1[[#This Row],[Store ID]]), 'Stores Details'!B3966:B3985, 'Stores Details'!G3966:G3985, "") = "Inactive", "Yes", "No")</f>
        <v>No</v>
      </c>
      <c r="D3964" s="14" t="s">
        <v>41</v>
      </c>
      <c r="E3964" s="51">
        <v>45349</v>
      </c>
      <c r="F3964" s="14">
        <v>25</v>
      </c>
      <c r="G3964" s="17">
        <v>12017.5</v>
      </c>
      <c r="H3964" s="27">
        <v>7548.5</v>
      </c>
      <c r="I3964">
        <f>YEAR(Table1[[#This Row],[Date]])</f>
        <v>2024</v>
      </c>
      <c r="J3964" t="str">
        <f>"Q" &amp; ROUNDUP(MONTH(Table1[[#This Row],[Date]])/3, 0) &amp; "'" &amp; RIGHT(YEAR(Table1[[#This Row],[Date]]), 2)</f>
        <v>Q1'24</v>
      </c>
      <c r="K3964" t="str">
        <f>VLOOKUP(Table1[[#This Row],[Store ID]],Table3[[Store ID]:[City]],4,FALSE)</f>
        <v>Los Angeles</v>
      </c>
      <c r="L3964" t="str">
        <f>VLOOKUP(Table1[[#This Row],[Product Code]],Table4[[Product Code]:[Brand]],5,FALSE)</f>
        <v>VoltEdge</v>
      </c>
      <c r="M3964" t="str">
        <f>VLOOKUP(Table1[[#This Row],[Product Code]],Table4[[Product Code]:[Product Category]],3,FALSE)</f>
        <v>Laptops</v>
      </c>
      <c r="N3964" t="str">
        <f>_xlfn.XLOOKUP(Table1[[#This Row],[Product Code]],Table4[Product Code],Table4[Subcategory])</f>
        <v>Gaming Laptops</v>
      </c>
    </row>
    <row r="3965" spans="2:14" x14ac:dyDescent="0.3">
      <c r="B3965" s="26" t="s">
        <v>22</v>
      </c>
      <c r="C3965" s="26" t="str">
        <f>IF(_xlfn.XLOOKUP(TRIM(Table1[[#This Row],[Store ID]]), 'Stores Details'!B3967:B3986, 'Stores Details'!G3967:G3986, "") = "Inactive", "Yes", "No")</f>
        <v>No</v>
      </c>
      <c r="D3965" s="14" t="s">
        <v>45</v>
      </c>
      <c r="E3965" s="51">
        <v>45386</v>
      </c>
      <c r="F3965" s="14">
        <v>20</v>
      </c>
      <c r="G3965" s="17">
        <v>13437</v>
      </c>
      <c r="H3965" s="27">
        <v>10611.800000000001</v>
      </c>
      <c r="I3965">
        <f>YEAR(Table1[[#This Row],[Date]])</f>
        <v>2024</v>
      </c>
      <c r="J3965" t="str">
        <f>"Q" &amp; ROUNDUP(MONTH(Table1[[#This Row],[Date]])/3, 0) &amp; "'" &amp; RIGHT(YEAR(Table1[[#This Row],[Date]]), 2)</f>
        <v>Q2'24</v>
      </c>
      <c r="K3965" t="str">
        <f>VLOOKUP(Table1[[#This Row],[Store ID]],Table3[[Store ID]:[City]],4,FALSE)</f>
        <v>Detroit</v>
      </c>
      <c r="L3965" t="str">
        <f>VLOOKUP(Table1[[#This Row],[Product Code]],Table4[[Product Code]:[Brand]],5,FALSE)</f>
        <v>VoltEdge</v>
      </c>
      <c r="M3965" t="str">
        <f>VLOOKUP(Table1[[#This Row],[Product Code]],Table4[[Product Code]:[Product Category]],3,FALSE)</f>
        <v>Accessories</v>
      </c>
      <c r="N3965" t="str">
        <f>_xlfn.XLOOKUP(Table1[[#This Row],[Product Code]],Table4[Product Code],Table4[Subcategory])</f>
        <v>Chargers</v>
      </c>
    </row>
    <row r="3966" spans="2:14" x14ac:dyDescent="0.3">
      <c r="B3966" s="26" t="s">
        <v>30</v>
      </c>
      <c r="C3966" s="26" t="str">
        <f>IF(_xlfn.XLOOKUP(TRIM(Table1[[#This Row],[Store ID]]), 'Stores Details'!B3968:B3987, 'Stores Details'!G3968:G3987, "") = "Inactive", "Yes", "No")</f>
        <v>No</v>
      </c>
      <c r="D3966" s="14" t="s">
        <v>55</v>
      </c>
      <c r="E3966" s="51">
        <v>45083</v>
      </c>
      <c r="F3966" s="14">
        <v>19</v>
      </c>
      <c r="G3966" s="17">
        <v>20020.11</v>
      </c>
      <c r="H3966" s="27">
        <v>12398.830000000002</v>
      </c>
      <c r="I3966">
        <f>YEAR(Table1[[#This Row],[Date]])</f>
        <v>2023</v>
      </c>
      <c r="J3966" t="str">
        <f>"Q" &amp; ROUNDUP(MONTH(Table1[[#This Row],[Date]])/3, 0) &amp; "'" &amp; RIGHT(YEAR(Table1[[#This Row],[Date]]), 2)</f>
        <v>Q2'23</v>
      </c>
      <c r="K3966" t="str">
        <f>VLOOKUP(Table1[[#This Row],[Store ID]],Table3[[Store ID]:[City]],4,FALSE)</f>
        <v>Nashville</v>
      </c>
      <c r="L3966" t="str">
        <f>VLOOKUP(Table1[[#This Row],[Product Code]],Table4[[Product Code]:[Brand]],5,FALSE)</f>
        <v>Sony</v>
      </c>
      <c r="M3966" t="str">
        <f>VLOOKUP(Table1[[#This Row],[Product Code]],Table4[[Product Code]:[Product Category]],3,FALSE)</f>
        <v>Smart Gadgets</v>
      </c>
      <c r="N3966" t="str">
        <f>_xlfn.XLOOKUP(Table1[[#This Row],[Product Code]],Table4[Product Code],Table4[Subcategory])</f>
        <v>Fitness Bands</v>
      </c>
    </row>
    <row r="3967" spans="2:14" x14ac:dyDescent="0.3">
      <c r="B3967" s="26" t="s">
        <v>29</v>
      </c>
      <c r="C3967" s="26" t="str">
        <f>IF(_xlfn.XLOOKUP(TRIM(Table1[[#This Row],[Store ID]]), 'Stores Details'!B3969:B3988, 'Stores Details'!G3969:G3988, "") = "Inactive", "Yes", "No")</f>
        <v>No</v>
      </c>
      <c r="D3967" s="14" t="s">
        <v>70</v>
      </c>
      <c r="E3967" s="51">
        <v>45211</v>
      </c>
      <c r="F3967" s="14">
        <v>33</v>
      </c>
      <c r="G3967" s="17">
        <v>17930.88</v>
      </c>
      <c r="H3967" s="27">
        <v>12757.14</v>
      </c>
      <c r="I3967">
        <f>YEAR(Table1[[#This Row],[Date]])</f>
        <v>2023</v>
      </c>
      <c r="J3967" t="str">
        <f>"Q" &amp; ROUNDUP(MONTH(Table1[[#This Row],[Date]])/3, 0) &amp; "'" &amp; RIGHT(YEAR(Table1[[#This Row],[Date]]), 2)</f>
        <v>Q4'23</v>
      </c>
      <c r="K3967" t="str">
        <f>VLOOKUP(Table1[[#This Row],[Store ID]],Table3[[Store ID]:[City]],4,FALSE)</f>
        <v>Kansas City</v>
      </c>
      <c r="L3967" t="str">
        <f>VLOOKUP(Table1[[#This Row],[Product Code]],Table4[[Product Code]:[Brand]],5,FALSE)</f>
        <v>VoltEdge</v>
      </c>
      <c r="M3967" t="str">
        <f>VLOOKUP(Table1[[#This Row],[Product Code]],Table4[[Product Code]:[Product Category]],3,FALSE)</f>
        <v>Headphones</v>
      </c>
      <c r="N3967" t="str">
        <f>_xlfn.XLOOKUP(Table1[[#This Row],[Product Code]],Table4[Product Code],Table4[Subcategory])</f>
        <v>Wireless Headphones</v>
      </c>
    </row>
    <row r="3968" spans="2:14" x14ac:dyDescent="0.3">
      <c r="B3968" s="26" t="s">
        <v>25</v>
      </c>
      <c r="C3968" s="26" t="str">
        <f>IF(_xlfn.XLOOKUP(TRIM(Table1[[#This Row],[Store ID]]), 'Stores Details'!B3970:B3989, 'Stores Details'!G3970:G3989, "") = "Inactive", "Yes", "No")</f>
        <v>No</v>
      </c>
      <c r="D3968" s="14" t="s">
        <v>43</v>
      </c>
      <c r="E3968" s="51">
        <v>45539</v>
      </c>
      <c r="F3968" s="14">
        <v>18</v>
      </c>
      <c r="G3968" s="17">
        <v>23959.26</v>
      </c>
      <c r="H3968" s="27">
        <v>14717.16</v>
      </c>
      <c r="I3968">
        <f>YEAR(Table1[[#This Row],[Date]])</f>
        <v>2024</v>
      </c>
      <c r="J3968" t="str">
        <f>"Q" &amp; ROUNDUP(MONTH(Table1[[#This Row],[Date]])/3, 0) &amp; "'" &amp; RIGHT(YEAR(Table1[[#This Row],[Date]]), 2)</f>
        <v>Q3'24</v>
      </c>
      <c r="K3968" t="str">
        <f>VLOOKUP(Table1[[#This Row],[Store ID]],Table3[[Store ID]:[City]],4,FALSE)</f>
        <v>Dallas</v>
      </c>
      <c r="L3968" t="str">
        <f>VLOOKUP(Table1[[#This Row],[Product Code]],Table4[[Product Code]:[Brand]],5,FALSE)</f>
        <v>Apple</v>
      </c>
      <c r="M3968" t="str">
        <f>VLOOKUP(Table1[[#This Row],[Product Code]],Table4[[Product Code]:[Product Category]],3,FALSE)</f>
        <v>Smart Gadgets</v>
      </c>
      <c r="N3968" t="str">
        <f>_xlfn.XLOOKUP(Table1[[#This Row],[Product Code]],Table4[Product Code],Table4[Subcategory])</f>
        <v>Smartwatches</v>
      </c>
    </row>
    <row r="3969" spans="2:14" x14ac:dyDescent="0.3">
      <c r="B3969" s="26" t="s">
        <v>29</v>
      </c>
      <c r="C3969" s="26" t="str">
        <f>IF(_xlfn.XLOOKUP(TRIM(Table1[[#This Row],[Store ID]]), 'Stores Details'!B3971:B3990, 'Stores Details'!G3971:G3990, "") = "Inactive", "Yes", "No")</f>
        <v>No</v>
      </c>
      <c r="D3969" s="14" t="s">
        <v>58</v>
      </c>
      <c r="E3969" s="51">
        <v>45106</v>
      </c>
      <c r="F3969" s="14">
        <v>14</v>
      </c>
      <c r="G3969" s="17">
        <v>12292.980000000001</v>
      </c>
      <c r="H3969" s="27">
        <v>8469.58</v>
      </c>
      <c r="I3969">
        <f>YEAR(Table1[[#This Row],[Date]])</f>
        <v>2023</v>
      </c>
      <c r="J3969" t="str">
        <f>"Q" &amp; ROUNDUP(MONTH(Table1[[#This Row],[Date]])/3, 0) &amp; "'" &amp; RIGHT(YEAR(Table1[[#This Row],[Date]]), 2)</f>
        <v>Q2'23</v>
      </c>
      <c r="K3969" t="str">
        <f>VLOOKUP(Table1[[#This Row],[Store ID]],Table3[[Store ID]:[City]],4,FALSE)</f>
        <v>Kansas City</v>
      </c>
      <c r="L3969" t="str">
        <f>VLOOKUP(Table1[[#This Row],[Product Code]],Table4[[Product Code]:[Brand]],5,FALSE)</f>
        <v>Sony</v>
      </c>
      <c r="M3969" t="str">
        <f>VLOOKUP(Table1[[#This Row],[Product Code]],Table4[[Product Code]:[Product Category]],3,FALSE)</f>
        <v>Accessories</v>
      </c>
      <c r="N3969" t="str">
        <f>_xlfn.XLOOKUP(Table1[[#This Row],[Product Code]],Table4[Product Code],Table4[Subcategory])</f>
        <v>Chargers</v>
      </c>
    </row>
    <row r="3970" spans="2:14" x14ac:dyDescent="0.3">
      <c r="B3970" s="26" t="s">
        <v>25</v>
      </c>
      <c r="C3970" s="26" t="str">
        <f>IF(_xlfn.XLOOKUP(TRIM(Table1[[#This Row],[Store ID]]), 'Stores Details'!B3972:B3991, 'Stores Details'!G3972:G3991, "") = "Inactive", "Yes", "No")</f>
        <v>No</v>
      </c>
      <c r="D3970" s="14" t="s">
        <v>77</v>
      </c>
      <c r="E3970" s="51">
        <v>44974</v>
      </c>
      <c r="F3970" s="14">
        <v>31</v>
      </c>
      <c r="G3970" s="17">
        <v>29916.859999999997</v>
      </c>
      <c r="H3970" s="27">
        <v>23414.3</v>
      </c>
      <c r="I3970">
        <f>YEAR(Table1[[#This Row],[Date]])</f>
        <v>2023</v>
      </c>
      <c r="J3970" t="str">
        <f>"Q" &amp; ROUNDUP(MONTH(Table1[[#This Row],[Date]])/3, 0) &amp; "'" &amp; RIGHT(YEAR(Table1[[#This Row],[Date]]), 2)</f>
        <v>Q1'23</v>
      </c>
      <c r="K3970" t="str">
        <f>VLOOKUP(Table1[[#This Row],[Store ID]],Table3[[Store ID]:[City]],4,FALSE)</f>
        <v>Dallas</v>
      </c>
      <c r="L3970" t="str">
        <f>VLOOKUP(Table1[[#This Row],[Product Code]],Table4[[Product Code]:[Brand]],5,FALSE)</f>
        <v>VoltEdge</v>
      </c>
      <c r="M3970" t="str">
        <f>VLOOKUP(Table1[[#This Row],[Product Code]],Table4[[Product Code]:[Product Category]],3,FALSE)</f>
        <v>Headphones</v>
      </c>
      <c r="N3970" t="str">
        <f>_xlfn.XLOOKUP(Table1[[#This Row],[Product Code]],Table4[Product Code],Table4[Subcategory])</f>
        <v>Wireless Earbuds</v>
      </c>
    </row>
    <row r="3971" spans="2:14" x14ac:dyDescent="0.3">
      <c r="B3971" s="26" t="s">
        <v>29</v>
      </c>
      <c r="C3971" s="26" t="str">
        <f>IF(_xlfn.XLOOKUP(TRIM(Table1[[#This Row],[Store ID]]), 'Stores Details'!B3973:B3992, 'Stores Details'!G3973:G3992, "") = "Inactive", "Yes", "No")</f>
        <v>No</v>
      </c>
      <c r="D3971" s="14" t="s">
        <v>41</v>
      </c>
      <c r="E3971" s="51">
        <v>45423</v>
      </c>
      <c r="F3971" s="14">
        <v>6</v>
      </c>
      <c r="G3971" s="17">
        <v>2884.2</v>
      </c>
      <c r="H3971" s="27">
        <v>1811.6399999999999</v>
      </c>
      <c r="I3971">
        <f>YEAR(Table1[[#This Row],[Date]])</f>
        <v>2024</v>
      </c>
      <c r="J3971" t="str">
        <f>"Q" &amp; ROUNDUP(MONTH(Table1[[#This Row],[Date]])/3, 0) &amp; "'" &amp; RIGHT(YEAR(Table1[[#This Row],[Date]]), 2)</f>
        <v>Q2'24</v>
      </c>
      <c r="K3971" t="str">
        <f>VLOOKUP(Table1[[#This Row],[Store ID]],Table3[[Store ID]:[City]],4,FALSE)</f>
        <v>Kansas City</v>
      </c>
      <c r="L3971" t="str">
        <f>VLOOKUP(Table1[[#This Row],[Product Code]],Table4[[Product Code]:[Brand]],5,FALSE)</f>
        <v>VoltEdge</v>
      </c>
      <c r="M3971" t="str">
        <f>VLOOKUP(Table1[[#This Row],[Product Code]],Table4[[Product Code]:[Product Category]],3,FALSE)</f>
        <v>Laptops</v>
      </c>
      <c r="N3971" t="str">
        <f>_xlfn.XLOOKUP(Table1[[#This Row],[Product Code]],Table4[Product Code],Table4[Subcategory])</f>
        <v>Gaming Laptops</v>
      </c>
    </row>
    <row r="3972" spans="2:14" x14ac:dyDescent="0.3">
      <c r="B3972" s="26" t="s">
        <v>25</v>
      </c>
      <c r="C3972" s="26" t="str">
        <f>IF(_xlfn.XLOOKUP(TRIM(Table1[[#This Row],[Store ID]]), 'Stores Details'!B3974:B3993, 'Stores Details'!G3974:G3993, "") = "Inactive", "Yes", "No")</f>
        <v>No</v>
      </c>
      <c r="D3972" s="14" t="s">
        <v>78</v>
      </c>
      <c r="E3972" s="51">
        <v>45032</v>
      </c>
      <c r="F3972" s="14">
        <v>9</v>
      </c>
      <c r="G3972" s="17">
        <v>1207.3500000000001</v>
      </c>
      <c r="H3972" s="27">
        <v>997.37999999999988</v>
      </c>
      <c r="I3972">
        <f>YEAR(Table1[[#This Row],[Date]])</f>
        <v>2023</v>
      </c>
      <c r="J3972" t="str">
        <f>"Q" &amp; ROUNDUP(MONTH(Table1[[#This Row],[Date]])/3, 0) &amp; "'" &amp; RIGHT(YEAR(Table1[[#This Row],[Date]]), 2)</f>
        <v>Q2'23</v>
      </c>
      <c r="K3972" t="str">
        <f>VLOOKUP(Table1[[#This Row],[Store ID]],Table3[[Store ID]:[City]],4,FALSE)</f>
        <v>Dallas</v>
      </c>
      <c r="L3972" t="str">
        <f>VLOOKUP(Table1[[#This Row],[Product Code]],Table4[[Product Code]:[Brand]],5,FALSE)</f>
        <v>VoltEdge</v>
      </c>
      <c r="M3972" t="str">
        <f>VLOOKUP(Table1[[#This Row],[Product Code]],Table4[[Product Code]:[Product Category]],3,FALSE)</f>
        <v>Accessories</v>
      </c>
      <c r="N3972" t="str">
        <f>_xlfn.XLOOKUP(Table1[[#This Row],[Product Code]],Table4[Product Code],Table4[Subcategory])</f>
        <v>Laptop Sleeves</v>
      </c>
    </row>
    <row r="3973" spans="2:14" x14ac:dyDescent="0.3">
      <c r="B3973" s="26" t="s">
        <v>20</v>
      </c>
      <c r="C3973" s="26" t="str">
        <f>IF(_xlfn.XLOOKUP(TRIM(Table1[[#This Row],[Store ID]]), 'Stores Details'!B3975:B3994, 'Stores Details'!G3975:G3994, "") = "Inactive", "Yes", "No")</f>
        <v>No</v>
      </c>
      <c r="D3973" s="14" t="s">
        <v>60</v>
      </c>
      <c r="E3973" s="51">
        <v>44952</v>
      </c>
      <c r="F3973" s="14">
        <v>31</v>
      </c>
      <c r="G3973" s="17">
        <v>6692.5899999999992</v>
      </c>
      <c r="H3973" s="27">
        <v>4844.37</v>
      </c>
      <c r="I3973">
        <f>YEAR(Table1[[#This Row],[Date]])</f>
        <v>2023</v>
      </c>
      <c r="J3973" t="str">
        <f>"Q" &amp; ROUNDUP(MONTH(Table1[[#This Row],[Date]])/3, 0) &amp; "'" &amp; RIGHT(YEAR(Table1[[#This Row],[Date]]), 2)</f>
        <v>Q1'23</v>
      </c>
      <c r="K3973" t="str">
        <f>VLOOKUP(Table1[[#This Row],[Store ID]],Table3[[Store ID]:[City]],4,FALSE)</f>
        <v>Denver</v>
      </c>
      <c r="L3973" t="str">
        <f>VLOOKUP(Table1[[#This Row],[Product Code]],Table4[[Product Code]:[Brand]],5,FALSE)</f>
        <v>Dell</v>
      </c>
      <c r="M3973" t="str">
        <f>VLOOKUP(Table1[[#This Row],[Product Code]],Table4[[Product Code]:[Product Category]],3,FALSE)</f>
        <v>Accessories</v>
      </c>
      <c r="N3973" t="str">
        <f>_xlfn.XLOOKUP(Table1[[#This Row],[Product Code]],Table4[Product Code],Table4[Subcategory])</f>
        <v>Chargers</v>
      </c>
    </row>
    <row r="3974" spans="2:14" x14ac:dyDescent="0.3">
      <c r="B3974" s="26" t="s">
        <v>23</v>
      </c>
      <c r="C3974" s="26" t="str">
        <f>IF(_xlfn.XLOOKUP(TRIM(Table1[[#This Row],[Store ID]]), 'Stores Details'!B3976:B3995, 'Stores Details'!G3976:G3995, "") = "Inactive", "Yes", "No")</f>
        <v>No</v>
      </c>
      <c r="D3974" s="14" t="s">
        <v>32</v>
      </c>
      <c r="E3974" s="51">
        <v>45582</v>
      </c>
      <c r="F3974" s="14">
        <v>37</v>
      </c>
      <c r="G3974" s="17">
        <v>6770.2599999999993</v>
      </c>
      <c r="H3974" s="27">
        <v>5143.37</v>
      </c>
      <c r="I3974">
        <f>YEAR(Table1[[#This Row],[Date]])</f>
        <v>2024</v>
      </c>
      <c r="J3974" t="str">
        <f>"Q" &amp; ROUNDUP(MONTH(Table1[[#This Row],[Date]])/3, 0) &amp; "'" &amp; RIGHT(YEAR(Table1[[#This Row],[Date]]), 2)</f>
        <v>Q4'24</v>
      </c>
      <c r="K3974" t="str">
        <f>VLOOKUP(Table1[[#This Row],[Store ID]],Table3[[Store ID]:[City]],4,FALSE)</f>
        <v>San Francisco</v>
      </c>
      <c r="L3974" t="str">
        <f>VLOOKUP(Table1[[#This Row],[Product Code]],Table4[[Product Code]:[Brand]],5,FALSE)</f>
        <v>Sony</v>
      </c>
      <c r="M3974" t="str">
        <f>VLOOKUP(Table1[[#This Row],[Product Code]],Table4[[Product Code]:[Product Category]],3,FALSE)</f>
        <v>Accessories</v>
      </c>
      <c r="N3974" t="str">
        <f>_xlfn.XLOOKUP(Table1[[#This Row],[Product Code]],Table4[Product Code],Table4[Subcategory])</f>
        <v>Chargers</v>
      </c>
    </row>
    <row r="3975" spans="2:14" x14ac:dyDescent="0.3">
      <c r="B3975" s="26" t="s">
        <v>14</v>
      </c>
      <c r="C3975" s="26" t="str">
        <f>IF(_xlfn.XLOOKUP(TRIM(Table1[[#This Row],[Store ID]]), 'Stores Details'!B3977:B3996, 'Stores Details'!G3977:G3996, "") = "Inactive", "Yes", "No")</f>
        <v>No</v>
      </c>
      <c r="D3975" s="14" t="s">
        <v>38</v>
      </c>
      <c r="E3975" s="51">
        <v>45587</v>
      </c>
      <c r="F3975" s="14">
        <v>33</v>
      </c>
      <c r="G3975" s="17">
        <v>38631.120000000003</v>
      </c>
      <c r="H3975" s="27">
        <v>30860.609999999997</v>
      </c>
      <c r="I3975">
        <f>YEAR(Table1[[#This Row],[Date]])</f>
        <v>2024</v>
      </c>
      <c r="J3975" t="str">
        <f>"Q" &amp; ROUNDUP(MONTH(Table1[[#This Row],[Date]])/3, 0) &amp; "'" &amp; RIGHT(YEAR(Table1[[#This Row],[Date]]), 2)</f>
        <v>Q4'24</v>
      </c>
      <c r="K3975" t="str">
        <f>VLOOKUP(Table1[[#This Row],[Store ID]],Table3[[Store ID]:[City]],4,FALSE)</f>
        <v>Los Angeles</v>
      </c>
      <c r="L3975" t="str">
        <f>VLOOKUP(Table1[[#This Row],[Product Code]],Table4[[Product Code]:[Brand]],5,FALSE)</f>
        <v>HP</v>
      </c>
      <c r="M3975" t="str">
        <f>VLOOKUP(Table1[[#This Row],[Product Code]],Table4[[Product Code]:[Product Category]],3,FALSE)</f>
        <v>Gaming Consoles</v>
      </c>
      <c r="N3975" t="str">
        <f>_xlfn.XLOOKUP(Table1[[#This Row],[Product Code]],Table4[Product Code],Table4[Subcategory])</f>
        <v>Game Consoles</v>
      </c>
    </row>
    <row r="3976" spans="2:14" x14ac:dyDescent="0.3">
      <c r="B3976" s="26" t="s">
        <v>24</v>
      </c>
      <c r="C3976" s="26" t="str">
        <f>IF(_xlfn.XLOOKUP(TRIM(Table1[[#This Row],[Store ID]]), 'Stores Details'!B3978:B3997, 'Stores Details'!G3978:G3997, "") = "Inactive", "Yes", "No")</f>
        <v>No</v>
      </c>
      <c r="D3976" s="14" t="s">
        <v>53</v>
      </c>
      <c r="E3976" s="51">
        <v>44927</v>
      </c>
      <c r="F3976" s="14">
        <v>28</v>
      </c>
      <c r="G3976" s="17">
        <v>2234.6800000000003</v>
      </c>
      <c r="H3976" s="27">
        <v>1792.56</v>
      </c>
      <c r="I3976">
        <f>YEAR(Table1[[#This Row],[Date]])</f>
        <v>2023</v>
      </c>
      <c r="J3976" t="str">
        <f>"Q" &amp; ROUNDUP(MONTH(Table1[[#This Row],[Date]])/3, 0) &amp; "'" &amp; RIGHT(YEAR(Table1[[#This Row],[Date]]), 2)</f>
        <v>Q1'23</v>
      </c>
      <c r="K3976" t="str">
        <f>VLOOKUP(Table1[[#This Row],[Store ID]],Table3[[Store ID]:[City]],4,FALSE)</f>
        <v>Atlanta</v>
      </c>
      <c r="L3976" t="str">
        <f>VLOOKUP(Table1[[#This Row],[Product Code]],Table4[[Product Code]:[Brand]],5,FALSE)</f>
        <v>HP</v>
      </c>
      <c r="M3976" t="str">
        <f>VLOOKUP(Table1[[#This Row],[Product Code]],Table4[[Product Code]:[Product Category]],3,FALSE)</f>
        <v>Laptops</v>
      </c>
      <c r="N3976" t="str">
        <f>_xlfn.XLOOKUP(Table1[[#This Row],[Product Code]],Table4[Product Code],Table4[Subcategory])</f>
        <v>Ultrabooks</v>
      </c>
    </row>
    <row r="3977" spans="2:14" x14ac:dyDescent="0.3">
      <c r="B3977" s="26" t="s">
        <v>14</v>
      </c>
      <c r="C3977" s="26" t="str">
        <f>IF(_xlfn.XLOOKUP(TRIM(Table1[[#This Row],[Store ID]]), 'Stores Details'!B3979:B3998, 'Stores Details'!G3979:G3998, "") = "Inactive", "Yes", "No")</f>
        <v>No</v>
      </c>
      <c r="D3977" s="14" t="s">
        <v>60</v>
      </c>
      <c r="E3977" s="51">
        <v>45007</v>
      </c>
      <c r="F3977" s="14">
        <v>25</v>
      </c>
      <c r="G3977" s="17">
        <v>5397.25</v>
      </c>
      <c r="H3977" s="27">
        <v>3906.7500000000005</v>
      </c>
      <c r="I3977">
        <f>YEAR(Table1[[#This Row],[Date]])</f>
        <v>2023</v>
      </c>
      <c r="J3977" t="str">
        <f>"Q" &amp; ROUNDUP(MONTH(Table1[[#This Row],[Date]])/3, 0) &amp; "'" &amp; RIGHT(YEAR(Table1[[#This Row],[Date]]), 2)</f>
        <v>Q1'23</v>
      </c>
      <c r="K3977" t="str">
        <f>VLOOKUP(Table1[[#This Row],[Store ID]],Table3[[Store ID]:[City]],4,FALSE)</f>
        <v>Los Angeles</v>
      </c>
      <c r="L3977" t="str">
        <f>VLOOKUP(Table1[[#This Row],[Product Code]],Table4[[Product Code]:[Brand]],5,FALSE)</f>
        <v>Dell</v>
      </c>
      <c r="M3977" t="str">
        <f>VLOOKUP(Table1[[#This Row],[Product Code]],Table4[[Product Code]:[Product Category]],3,FALSE)</f>
        <v>Accessories</v>
      </c>
      <c r="N3977" t="str">
        <f>_xlfn.XLOOKUP(Table1[[#This Row],[Product Code]],Table4[Product Code],Table4[Subcategory])</f>
        <v>Chargers</v>
      </c>
    </row>
    <row r="3978" spans="2:14" x14ac:dyDescent="0.3">
      <c r="B3978" s="26" t="s">
        <v>14</v>
      </c>
      <c r="C3978" s="26" t="str">
        <f>IF(_xlfn.XLOOKUP(TRIM(Table1[[#This Row],[Store ID]]), 'Stores Details'!B3980:B3999, 'Stores Details'!G3980:G3999, "") = "Inactive", "Yes", "No")</f>
        <v>No</v>
      </c>
      <c r="D3978" s="14" t="s">
        <v>78</v>
      </c>
      <c r="E3978" s="51">
        <v>45224</v>
      </c>
      <c r="F3978" s="14">
        <v>40</v>
      </c>
      <c r="G3978" s="17">
        <v>5366</v>
      </c>
      <c r="H3978" s="27">
        <v>4432.7999999999993</v>
      </c>
      <c r="I3978">
        <f>YEAR(Table1[[#This Row],[Date]])</f>
        <v>2023</v>
      </c>
      <c r="J3978" t="str">
        <f>"Q" &amp; ROUNDUP(MONTH(Table1[[#This Row],[Date]])/3, 0) &amp; "'" &amp; RIGHT(YEAR(Table1[[#This Row],[Date]]), 2)</f>
        <v>Q4'23</v>
      </c>
      <c r="K3978" t="str">
        <f>VLOOKUP(Table1[[#This Row],[Store ID]],Table3[[Store ID]:[City]],4,FALSE)</f>
        <v>Los Angeles</v>
      </c>
      <c r="L3978" t="str">
        <f>VLOOKUP(Table1[[#This Row],[Product Code]],Table4[[Product Code]:[Brand]],5,FALSE)</f>
        <v>VoltEdge</v>
      </c>
      <c r="M3978" t="str">
        <f>VLOOKUP(Table1[[#This Row],[Product Code]],Table4[[Product Code]:[Product Category]],3,FALSE)</f>
        <v>Accessories</v>
      </c>
      <c r="N3978" t="str">
        <f>_xlfn.XLOOKUP(Table1[[#This Row],[Product Code]],Table4[Product Code],Table4[Subcategory])</f>
        <v>Laptop Sleeves</v>
      </c>
    </row>
    <row r="3979" spans="2:14" x14ac:dyDescent="0.3">
      <c r="B3979" s="26" t="s">
        <v>16</v>
      </c>
      <c r="C3979" s="26" t="str">
        <f>IF(_xlfn.XLOOKUP(TRIM(Table1[[#This Row],[Store ID]]), 'Stores Details'!B3981:B4000, 'Stores Details'!G3981:G4000, "") = "Inactive", "Yes", "No")</f>
        <v>No</v>
      </c>
      <c r="D3979" s="14" t="s">
        <v>64</v>
      </c>
      <c r="E3979" s="51">
        <v>45164</v>
      </c>
      <c r="F3979" s="14">
        <v>20</v>
      </c>
      <c r="G3979" s="17">
        <v>6823.4000000000005</v>
      </c>
      <c r="H3979" s="27">
        <v>4069.4</v>
      </c>
      <c r="I3979">
        <f>YEAR(Table1[[#This Row],[Date]])</f>
        <v>2023</v>
      </c>
      <c r="J3979" t="str">
        <f>"Q" &amp; ROUNDUP(MONTH(Table1[[#This Row],[Date]])/3, 0) &amp; "'" &amp; RIGHT(YEAR(Table1[[#This Row],[Date]]), 2)</f>
        <v>Q3'23</v>
      </c>
      <c r="K3979" t="str">
        <f>VLOOKUP(Table1[[#This Row],[Store ID]],Table3[[Store ID]:[City]],4,FALSE)</f>
        <v>Chicago</v>
      </c>
      <c r="L3979" t="str">
        <f>VLOOKUP(Table1[[#This Row],[Product Code]],Table4[[Product Code]:[Brand]],5,FALSE)</f>
        <v>VoltEdge</v>
      </c>
      <c r="M3979" t="str">
        <f>VLOOKUP(Table1[[#This Row],[Product Code]],Table4[[Product Code]:[Product Category]],3,FALSE)</f>
        <v>Accessories</v>
      </c>
      <c r="N3979" t="str">
        <f>_xlfn.XLOOKUP(Table1[[#This Row],[Product Code]],Table4[Product Code],Table4[Subcategory])</f>
        <v>Keyboards</v>
      </c>
    </row>
    <row r="3980" spans="2:14" x14ac:dyDescent="0.3">
      <c r="B3980" s="26" t="s">
        <v>29</v>
      </c>
      <c r="C3980" s="26" t="str">
        <f>IF(_xlfn.XLOOKUP(TRIM(Table1[[#This Row],[Store ID]]), 'Stores Details'!B3982:B4001, 'Stores Details'!G3982:G4001, "") = "Inactive", "Yes", "No")</f>
        <v>No</v>
      </c>
      <c r="D3980" s="14" t="s">
        <v>74</v>
      </c>
      <c r="E3980" s="51">
        <v>45066</v>
      </c>
      <c r="F3980" s="14">
        <v>8</v>
      </c>
      <c r="G3980" s="17">
        <v>9048.8799999999992</v>
      </c>
      <c r="H3980" s="27">
        <v>7511.6</v>
      </c>
      <c r="I3980">
        <f>YEAR(Table1[[#This Row],[Date]])</f>
        <v>2023</v>
      </c>
      <c r="J3980" t="str">
        <f>"Q" &amp; ROUNDUP(MONTH(Table1[[#This Row],[Date]])/3, 0) &amp; "'" &amp; RIGHT(YEAR(Table1[[#This Row],[Date]]), 2)</f>
        <v>Q2'23</v>
      </c>
      <c r="K3980" t="str">
        <f>VLOOKUP(Table1[[#This Row],[Store ID]],Table3[[Store ID]:[City]],4,FALSE)</f>
        <v>Kansas City</v>
      </c>
      <c r="L3980" t="str">
        <f>VLOOKUP(Table1[[#This Row],[Product Code]],Table4[[Product Code]:[Brand]],5,FALSE)</f>
        <v>VoltEdge</v>
      </c>
      <c r="M3980" t="str">
        <f>VLOOKUP(Table1[[#This Row],[Product Code]],Table4[[Product Code]:[Product Category]],3,FALSE)</f>
        <v>Gaming Consoles</v>
      </c>
      <c r="N3980" t="str">
        <f>_xlfn.XLOOKUP(Table1[[#This Row],[Product Code]],Table4[Product Code],Table4[Subcategory])</f>
        <v>Gaming Headsets</v>
      </c>
    </row>
    <row r="3981" spans="2:14" x14ac:dyDescent="0.3">
      <c r="B3981" s="26" t="s">
        <v>28</v>
      </c>
      <c r="C3981" s="26" t="str">
        <f>IF(_xlfn.XLOOKUP(TRIM(Table1[[#This Row],[Store ID]]), 'Stores Details'!B3983:B4002, 'Stores Details'!G3983:G4002, "") = "Inactive", "Yes", "No")</f>
        <v>No</v>
      </c>
      <c r="D3981" s="14" t="s">
        <v>44</v>
      </c>
      <c r="E3981" s="51">
        <v>45599</v>
      </c>
      <c r="F3981" s="14">
        <v>30</v>
      </c>
      <c r="G3981" s="17">
        <v>28411.5</v>
      </c>
      <c r="H3981" s="27">
        <v>20021.400000000001</v>
      </c>
      <c r="I3981">
        <f>YEAR(Table1[[#This Row],[Date]])</f>
        <v>2024</v>
      </c>
      <c r="J3981" t="str">
        <f>"Q" &amp; ROUNDUP(MONTH(Table1[[#This Row],[Date]])/3, 0) &amp; "'" &amp; RIGHT(YEAR(Table1[[#This Row],[Date]]), 2)</f>
        <v>Q4'24</v>
      </c>
      <c r="K3981" t="str">
        <f>VLOOKUP(Table1[[#This Row],[Store ID]],Table3[[Store ID]:[City]],4,FALSE)</f>
        <v>Portland</v>
      </c>
      <c r="L3981" t="str">
        <f>VLOOKUP(Table1[[#This Row],[Product Code]],Table4[[Product Code]:[Brand]],5,FALSE)</f>
        <v>Bose</v>
      </c>
      <c r="M3981" t="str">
        <f>VLOOKUP(Table1[[#This Row],[Product Code]],Table4[[Product Code]:[Product Category]],3,FALSE)</f>
        <v>Accessories</v>
      </c>
      <c r="N3981" t="str">
        <f>_xlfn.XLOOKUP(Table1[[#This Row],[Product Code]],Table4[Product Code],Table4[Subcategory])</f>
        <v>Keyboards</v>
      </c>
    </row>
    <row r="3982" spans="2:14" x14ac:dyDescent="0.3">
      <c r="B3982" s="26" t="s">
        <v>25</v>
      </c>
      <c r="C3982" s="26" t="str">
        <f>IF(_xlfn.XLOOKUP(TRIM(Table1[[#This Row],[Store ID]]), 'Stores Details'!B3984:B4003, 'Stores Details'!G3984:G4003, "") = "Inactive", "Yes", "No")</f>
        <v>No</v>
      </c>
      <c r="D3982" s="14" t="s">
        <v>70</v>
      </c>
      <c r="E3982" s="51">
        <v>44983</v>
      </c>
      <c r="F3982" s="14">
        <v>30</v>
      </c>
      <c r="G3982" s="17">
        <v>16300.800000000001</v>
      </c>
      <c r="H3982" s="27">
        <v>11597.4</v>
      </c>
      <c r="I3982">
        <f>YEAR(Table1[[#This Row],[Date]])</f>
        <v>2023</v>
      </c>
      <c r="J3982" t="str">
        <f>"Q" &amp; ROUNDUP(MONTH(Table1[[#This Row],[Date]])/3, 0) &amp; "'" &amp; RIGHT(YEAR(Table1[[#This Row],[Date]]), 2)</f>
        <v>Q1'23</v>
      </c>
      <c r="K3982" t="str">
        <f>VLOOKUP(Table1[[#This Row],[Store ID]],Table3[[Store ID]:[City]],4,FALSE)</f>
        <v>Dallas</v>
      </c>
      <c r="L3982" t="str">
        <f>VLOOKUP(Table1[[#This Row],[Product Code]],Table4[[Product Code]:[Brand]],5,FALSE)</f>
        <v>VoltEdge</v>
      </c>
      <c r="M3982" t="str">
        <f>VLOOKUP(Table1[[#This Row],[Product Code]],Table4[[Product Code]:[Product Category]],3,FALSE)</f>
        <v>Headphones</v>
      </c>
      <c r="N3982" t="str">
        <f>_xlfn.XLOOKUP(Table1[[#This Row],[Product Code]],Table4[Product Code],Table4[Subcategory])</f>
        <v>Wireless Headphones</v>
      </c>
    </row>
    <row r="3983" spans="2:14" x14ac:dyDescent="0.3">
      <c r="B3983" s="26" t="s">
        <v>30</v>
      </c>
      <c r="C3983" s="26" t="str">
        <f>IF(_xlfn.XLOOKUP(TRIM(Table1[[#This Row],[Store ID]]), 'Stores Details'!B3985:B4004, 'Stores Details'!G3985:G4004, "") = "Inactive", "Yes", "No")</f>
        <v>No</v>
      </c>
      <c r="D3983" s="14" t="s">
        <v>42</v>
      </c>
      <c r="E3983" s="51">
        <v>45505</v>
      </c>
      <c r="F3983" s="14">
        <v>5</v>
      </c>
      <c r="G3983" s="17">
        <v>6378.0499999999993</v>
      </c>
      <c r="H3983" s="27">
        <v>3976.95</v>
      </c>
      <c r="I3983">
        <f>YEAR(Table1[[#This Row],[Date]])</f>
        <v>2024</v>
      </c>
      <c r="J3983" t="str">
        <f>"Q" &amp; ROUNDUP(MONTH(Table1[[#This Row],[Date]])/3, 0) &amp; "'" &amp; RIGHT(YEAR(Table1[[#This Row],[Date]]), 2)</f>
        <v>Q3'24</v>
      </c>
      <c r="K3983" t="str">
        <f>VLOOKUP(Table1[[#This Row],[Store ID]],Table3[[Store ID]:[City]],4,FALSE)</f>
        <v>Nashville</v>
      </c>
      <c r="L3983" t="str">
        <f>VLOOKUP(Table1[[#This Row],[Product Code]],Table4[[Product Code]:[Brand]],5,FALSE)</f>
        <v>Dell</v>
      </c>
      <c r="M3983" t="str">
        <f>VLOOKUP(Table1[[#This Row],[Product Code]],Table4[[Product Code]:[Product Category]],3,FALSE)</f>
        <v>Headphones</v>
      </c>
      <c r="N3983" t="str">
        <f>_xlfn.XLOOKUP(Table1[[#This Row],[Product Code]],Table4[Product Code],Table4[Subcategory])</f>
        <v>Wired Headphones</v>
      </c>
    </row>
    <row r="3984" spans="2:14" x14ac:dyDescent="0.3">
      <c r="B3984" s="26" t="s">
        <v>19</v>
      </c>
      <c r="C3984" s="26" t="str">
        <f>IF(_xlfn.XLOOKUP(TRIM(Table1[[#This Row],[Store ID]]), 'Stores Details'!B3986:B4005, 'Stores Details'!G3986:G4005, "") = "Inactive", "Yes", "No")</f>
        <v>No</v>
      </c>
      <c r="D3984" s="14" t="s">
        <v>61</v>
      </c>
      <c r="E3984" s="51">
        <v>45226</v>
      </c>
      <c r="F3984" s="14">
        <v>31</v>
      </c>
      <c r="G3984" s="17">
        <v>10987.02</v>
      </c>
      <c r="H3984" s="27">
        <v>7844.86</v>
      </c>
      <c r="I3984">
        <f>YEAR(Table1[[#This Row],[Date]])</f>
        <v>2023</v>
      </c>
      <c r="J3984" t="str">
        <f>"Q" &amp; ROUNDUP(MONTH(Table1[[#This Row],[Date]])/3, 0) &amp; "'" &amp; RIGHT(YEAR(Table1[[#This Row],[Date]]), 2)</f>
        <v>Q4'23</v>
      </c>
      <c r="K3984" t="str">
        <f>VLOOKUP(Table1[[#This Row],[Store ID]],Table3[[Store ID]:[City]],4,FALSE)</f>
        <v>Honolulu</v>
      </c>
      <c r="L3984" t="str">
        <f>VLOOKUP(Table1[[#This Row],[Product Code]],Table4[[Product Code]:[Brand]],5,FALSE)</f>
        <v>VoltEdge</v>
      </c>
      <c r="M3984" t="str">
        <f>VLOOKUP(Table1[[#This Row],[Product Code]],Table4[[Product Code]:[Product Category]],3,FALSE)</f>
        <v>Headphones</v>
      </c>
      <c r="N3984" t="str">
        <f>_xlfn.XLOOKUP(Table1[[#This Row],[Product Code]],Table4[Product Code],Table4[Subcategory])</f>
        <v>Wired Headphones</v>
      </c>
    </row>
    <row r="3985" spans="2:14" x14ac:dyDescent="0.3">
      <c r="B3985" s="26" t="s">
        <v>27</v>
      </c>
      <c r="C3985" s="26" t="str">
        <f>IF(_xlfn.XLOOKUP(TRIM(Table1[[#This Row],[Store ID]]), 'Stores Details'!B3987:B4006, 'Stores Details'!G3987:G4006, "") = "Inactive", "Yes", "No")</f>
        <v>No</v>
      </c>
      <c r="D3985" s="14" t="s">
        <v>62</v>
      </c>
      <c r="E3985" s="51">
        <v>44950</v>
      </c>
      <c r="F3985" s="14">
        <v>29</v>
      </c>
      <c r="G3985" s="17">
        <v>18937</v>
      </c>
      <c r="H3985" s="27">
        <v>14185.349999999999</v>
      </c>
      <c r="I3985">
        <f>YEAR(Table1[[#This Row],[Date]])</f>
        <v>2023</v>
      </c>
      <c r="J3985" t="str">
        <f>"Q" &amp; ROUNDUP(MONTH(Table1[[#This Row],[Date]])/3, 0) &amp; "'" &amp; RIGHT(YEAR(Table1[[#This Row],[Date]]), 2)</f>
        <v>Q1'23</v>
      </c>
      <c r="K3985" t="str">
        <f>VLOOKUP(Table1[[#This Row],[Store ID]],Table3[[Store ID]:[City]],4,FALSE)</f>
        <v>New York</v>
      </c>
      <c r="L3985" t="str">
        <f>VLOOKUP(Table1[[#This Row],[Product Code]],Table4[[Product Code]:[Brand]],5,FALSE)</f>
        <v>ASUS</v>
      </c>
      <c r="M3985" t="str">
        <f>VLOOKUP(Table1[[#This Row],[Product Code]],Table4[[Product Code]:[Product Category]],3,FALSE)</f>
        <v>Laptops</v>
      </c>
      <c r="N3985" t="str">
        <f>_xlfn.XLOOKUP(Table1[[#This Row],[Product Code]],Table4[Product Code],Table4[Subcategory])</f>
        <v>Gaming Laptops</v>
      </c>
    </row>
    <row r="3986" spans="2:14" x14ac:dyDescent="0.3">
      <c r="B3986" s="26" t="s">
        <v>22</v>
      </c>
      <c r="C3986" s="26" t="str">
        <f>IF(_xlfn.XLOOKUP(TRIM(Table1[[#This Row],[Store ID]]), 'Stores Details'!B3988:B4007, 'Stores Details'!G3988:G4007, "") = "Inactive", "Yes", "No")</f>
        <v>No</v>
      </c>
      <c r="D3986" s="14" t="s">
        <v>48</v>
      </c>
      <c r="E3986" s="51">
        <v>45549</v>
      </c>
      <c r="F3986" s="14">
        <v>16</v>
      </c>
      <c r="G3986" s="17">
        <v>12906.56</v>
      </c>
      <c r="H3986" s="27">
        <v>7696.64</v>
      </c>
      <c r="I3986">
        <f>YEAR(Table1[[#This Row],[Date]])</f>
        <v>2024</v>
      </c>
      <c r="J3986" t="str">
        <f>"Q" &amp; ROUNDUP(MONTH(Table1[[#This Row],[Date]])/3, 0) &amp; "'" &amp; RIGHT(YEAR(Table1[[#This Row],[Date]]), 2)</f>
        <v>Q3'24</v>
      </c>
      <c r="K3986" t="str">
        <f>VLOOKUP(Table1[[#This Row],[Store ID]],Table3[[Store ID]:[City]],4,FALSE)</f>
        <v>Detroit</v>
      </c>
      <c r="L3986" t="str">
        <f>VLOOKUP(Table1[[#This Row],[Product Code]],Table4[[Product Code]:[Brand]],5,FALSE)</f>
        <v>VoltEdge</v>
      </c>
      <c r="M3986" t="str">
        <f>VLOOKUP(Table1[[#This Row],[Product Code]],Table4[[Product Code]:[Product Category]],3,FALSE)</f>
        <v>Gaming Consoles</v>
      </c>
      <c r="N3986" t="str">
        <f>_xlfn.XLOOKUP(Table1[[#This Row],[Product Code]],Table4[Product Code],Table4[Subcategory])</f>
        <v>Game Consoles</v>
      </c>
    </row>
    <row r="3987" spans="2:14" x14ac:dyDescent="0.3">
      <c r="B3987" s="26" t="s">
        <v>16</v>
      </c>
      <c r="C3987" s="26" t="str">
        <f>IF(_xlfn.XLOOKUP(TRIM(Table1[[#This Row],[Store ID]]), 'Stores Details'!B3989:B4008, 'Stores Details'!G3989:G4008, "") = "Inactive", "Yes", "No")</f>
        <v>No</v>
      </c>
      <c r="D3987" s="14" t="s">
        <v>70</v>
      </c>
      <c r="E3987" s="51">
        <v>45558</v>
      </c>
      <c r="F3987" s="14">
        <v>17</v>
      </c>
      <c r="G3987" s="17">
        <v>9237.1200000000008</v>
      </c>
      <c r="H3987" s="27">
        <v>6571.86</v>
      </c>
      <c r="I3987">
        <f>YEAR(Table1[[#This Row],[Date]])</f>
        <v>2024</v>
      </c>
      <c r="J3987" t="str">
        <f>"Q" &amp; ROUNDUP(MONTH(Table1[[#This Row],[Date]])/3, 0) &amp; "'" &amp; RIGHT(YEAR(Table1[[#This Row],[Date]]), 2)</f>
        <v>Q3'24</v>
      </c>
      <c r="K3987" t="str">
        <f>VLOOKUP(Table1[[#This Row],[Store ID]],Table3[[Store ID]:[City]],4,FALSE)</f>
        <v>Chicago</v>
      </c>
      <c r="L3987" t="str">
        <f>VLOOKUP(Table1[[#This Row],[Product Code]],Table4[[Product Code]:[Brand]],5,FALSE)</f>
        <v>VoltEdge</v>
      </c>
      <c r="M3987" t="str">
        <f>VLOOKUP(Table1[[#This Row],[Product Code]],Table4[[Product Code]:[Product Category]],3,FALSE)</f>
        <v>Headphones</v>
      </c>
      <c r="N3987" t="str">
        <f>_xlfn.XLOOKUP(Table1[[#This Row],[Product Code]],Table4[Product Code],Table4[Subcategory])</f>
        <v>Wireless Headphones</v>
      </c>
    </row>
    <row r="3988" spans="2:14" x14ac:dyDescent="0.3">
      <c r="B3988" s="26" t="s">
        <v>23</v>
      </c>
      <c r="C3988" s="26" t="str">
        <f>IF(_xlfn.XLOOKUP(TRIM(Table1[[#This Row],[Store ID]]), 'Stores Details'!B3990:B4009, 'Stores Details'!G3990:G4009, "") = "Inactive", "Yes", "No")</f>
        <v>No</v>
      </c>
      <c r="D3988" s="14" t="s">
        <v>15</v>
      </c>
      <c r="E3988" s="51">
        <v>45376</v>
      </c>
      <c r="F3988" s="14">
        <v>28</v>
      </c>
      <c r="G3988" s="17">
        <v>15747.48</v>
      </c>
      <c r="H3988" s="27">
        <v>12024.04</v>
      </c>
      <c r="I3988">
        <f>YEAR(Table1[[#This Row],[Date]])</f>
        <v>2024</v>
      </c>
      <c r="J3988" t="str">
        <f>"Q" &amp; ROUNDUP(MONTH(Table1[[#This Row],[Date]])/3, 0) &amp; "'" &amp; RIGHT(YEAR(Table1[[#This Row],[Date]]), 2)</f>
        <v>Q1'24</v>
      </c>
      <c r="K3988" t="str">
        <f>VLOOKUP(Table1[[#This Row],[Store ID]],Table3[[Store ID]:[City]],4,FALSE)</f>
        <v>San Francisco</v>
      </c>
      <c r="L3988" t="str">
        <f>VLOOKUP(Table1[[#This Row],[Product Code]],Table4[[Product Code]:[Brand]],5,FALSE)</f>
        <v>Bose</v>
      </c>
      <c r="M3988" t="str">
        <f>VLOOKUP(Table1[[#This Row],[Product Code]],Table4[[Product Code]:[Product Category]],3,FALSE)</f>
        <v>Accessories</v>
      </c>
      <c r="N3988" t="str">
        <f>_xlfn.XLOOKUP(Table1[[#This Row],[Product Code]],Table4[Product Code],Table4[Subcategory])</f>
        <v>Mice</v>
      </c>
    </row>
    <row r="3989" spans="2:14" x14ac:dyDescent="0.3">
      <c r="B3989" s="26" t="s">
        <v>29</v>
      </c>
      <c r="C3989" s="26" t="str">
        <f>IF(_xlfn.XLOOKUP(TRIM(Table1[[#This Row],[Store ID]]), 'Stores Details'!B3991:B4010, 'Stores Details'!G3991:G4010, "") = "Inactive", "Yes", "No")</f>
        <v>No</v>
      </c>
      <c r="D3989" s="14" t="s">
        <v>37</v>
      </c>
      <c r="E3989" s="51">
        <v>45317</v>
      </c>
      <c r="F3989" s="14">
        <v>19</v>
      </c>
      <c r="G3989" s="17">
        <v>27957.74</v>
      </c>
      <c r="H3989" s="27">
        <v>18917.349999999999</v>
      </c>
      <c r="I3989">
        <f>YEAR(Table1[[#This Row],[Date]])</f>
        <v>2024</v>
      </c>
      <c r="J3989" t="str">
        <f>"Q" &amp; ROUNDUP(MONTH(Table1[[#This Row],[Date]])/3, 0) &amp; "'" &amp; RIGHT(YEAR(Table1[[#This Row],[Date]]), 2)</f>
        <v>Q1'24</v>
      </c>
      <c r="K3989" t="str">
        <f>VLOOKUP(Table1[[#This Row],[Store ID]],Table3[[Store ID]:[City]],4,FALSE)</f>
        <v>Kansas City</v>
      </c>
      <c r="L3989" t="str">
        <f>VLOOKUP(Table1[[#This Row],[Product Code]],Table4[[Product Code]:[Brand]],5,FALSE)</f>
        <v>VoltEdge</v>
      </c>
      <c r="M3989" t="str">
        <f>VLOOKUP(Table1[[#This Row],[Product Code]],Table4[[Product Code]:[Product Category]],3,FALSE)</f>
        <v>Smart Gadgets</v>
      </c>
      <c r="N3989" t="str">
        <f>_xlfn.XLOOKUP(Table1[[#This Row],[Product Code]],Table4[Product Code],Table4[Subcategory])</f>
        <v>Fitness Bands</v>
      </c>
    </row>
    <row r="3990" spans="2:14" x14ac:dyDescent="0.3">
      <c r="B3990" s="26" t="s">
        <v>23</v>
      </c>
      <c r="C3990" s="26" t="str">
        <f>IF(_xlfn.XLOOKUP(TRIM(Table1[[#This Row],[Store ID]]), 'Stores Details'!B3992:B4011, 'Stores Details'!G3992:G4011, "") = "Inactive", "Yes", "No")</f>
        <v>No</v>
      </c>
      <c r="D3990" s="14" t="s">
        <v>64</v>
      </c>
      <c r="E3990" s="51">
        <v>44975</v>
      </c>
      <c r="F3990" s="14">
        <v>27</v>
      </c>
      <c r="G3990" s="17">
        <v>9211.59</v>
      </c>
      <c r="H3990" s="27">
        <v>5493.69</v>
      </c>
      <c r="I3990">
        <f>YEAR(Table1[[#This Row],[Date]])</f>
        <v>2023</v>
      </c>
      <c r="J3990" t="str">
        <f>"Q" &amp; ROUNDUP(MONTH(Table1[[#This Row],[Date]])/3, 0) &amp; "'" &amp; RIGHT(YEAR(Table1[[#This Row],[Date]]), 2)</f>
        <v>Q1'23</v>
      </c>
      <c r="K3990" t="str">
        <f>VLOOKUP(Table1[[#This Row],[Store ID]],Table3[[Store ID]:[City]],4,FALSE)</f>
        <v>San Francisco</v>
      </c>
      <c r="L3990" t="str">
        <f>VLOOKUP(Table1[[#This Row],[Product Code]],Table4[[Product Code]:[Brand]],5,FALSE)</f>
        <v>VoltEdge</v>
      </c>
      <c r="M3990" t="str">
        <f>VLOOKUP(Table1[[#This Row],[Product Code]],Table4[[Product Code]:[Product Category]],3,FALSE)</f>
        <v>Accessories</v>
      </c>
      <c r="N3990" t="str">
        <f>_xlfn.XLOOKUP(Table1[[#This Row],[Product Code]],Table4[Product Code],Table4[Subcategory])</f>
        <v>Keyboards</v>
      </c>
    </row>
    <row r="3991" spans="2:14" x14ac:dyDescent="0.3">
      <c r="B3991" s="26" t="s">
        <v>25</v>
      </c>
      <c r="C3991" s="26" t="str">
        <f>IF(_xlfn.XLOOKUP(TRIM(Table1[[#This Row],[Store ID]]), 'Stores Details'!B3993:B4012, 'Stores Details'!G3993:G4012, "") = "Inactive", "Yes", "No")</f>
        <v>No</v>
      </c>
      <c r="D3991" s="14" t="s">
        <v>40</v>
      </c>
      <c r="E3991" s="51">
        <v>45352</v>
      </c>
      <c r="F3991" s="14">
        <v>23</v>
      </c>
      <c r="G3991" s="17">
        <v>31137.17</v>
      </c>
      <c r="H3991" s="27">
        <v>22412.58</v>
      </c>
      <c r="I3991">
        <f>YEAR(Table1[[#This Row],[Date]])</f>
        <v>2024</v>
      </c>
      <c r="J3991" t="str">
        <f>"Q" &amp; ROUNDUP(MONTH(Table1[[#This Row],[Date]])/3, 0) &amp; "'" &amp; RIGHT(YEAR(Table1[[#This Row],[Date]]), 2)</f>
        <v>Q1'24</v>
      </c>
      <c r="K3991" t="str">
        <f>VLOOKUP(Table1[[#This Row],[Store ID]],Table3[[Store ID]:[City]],4,FALSE)</f>
        <v>Dallas</v>
      </c>
      <c r="L3991" t="str">
        <f>VLOOKUP(Table1[[#This Row],[Product Code]],Table4[[Product Code]:[Brand]],5,FALSE)</f>
        <v>HP</v>
      </c>
      <c r="M3991" t="str">
        <f>VLOOKUP(Table1[[#This Row],[Product Code]],Table4[[Product Code]:[Product Category]],3,FALSE)</f>
        <v>Gaming Consoles</v>
      </c>
      <c r="N3991" t="str">
        <f>_xlfn.XLOOKUP(Table1[[#This Row],[Product Code]],Table4[Product Code],Table4[Subcategory])</f>
        <v>Game Consoles</v>
      </c>
    </row>
    <row r="3992" spans="2:14" x14ac:dyDescent="0.3">
      <c r="B3992" s="26" t="s">
        <v>17</v>
      </c>
      <c r="C3992" s="26" t="str">
        <f>IF(_xlfn.XLOOKUP(TRIM(Table1[[#This Row],[Store ID]]), 'Stores Details'!B3994:B4013, 'Stores Details'!G3994:G4013, "") = "Inactive", "Yes", "No")</f>
        <v>No</v>
      </c>
      <c r="D3992" s="14" t="s">
        <v>75</v>
      </c>
      <c r="E3992" s="51">
        <v>45473</v>
      </c>
      <c r="F3992" s="14">
        <v>4</v>
      </c>
      <c r="G3992" s="17">
        <v>652.20000000000005</v>
      </c>
      <c r="H3992" s="27">
        <v>504.44</v>
      </c>
      <c r="I3992">
        <f>YEAR(Table1[[#This Row],[Date]])</f>
        <v>2024</v>
      </c>
      <c r="J3992" t="str">
        <f>"Q" &amp; ROUNDUP(MONTH(Table1[[#This Row],[Date]])/3, 0) &amp; "'" &amp; RIGHT(YEAR(Table1[[#This Row],[Date]]), 2)</f>
        <v>Q2'24</v>
      </c>
      <c r="K3992" t="str">
        <f>VLOOKUP(Table1[[#This Row],[Store ID]],Table3[[Store ID]:[City]],4,FALSE)</f>
        <v>Richmond</v>
      </c>
      <c r="L3992" t="str">
        <f>VLOOKUP(Table1[[#This Row],[Product Code]],Table4[[Product Code]:[Brand]],5,FALSE)</f>
        <v>VoltEdge</v>
      </c>
      <c r="M3992" t="str">
        <f>VLOOKUP(Table1[[#This Row],[Product Code]],Table4[[Product Code]:[Product Category]],3,FALSE)</f>
        <v>Accessories</v>
      </c>
      <c r="N3992" t="str">
        <f>_xlfn.XLOOKUP(Table1[[#This Row],[Product Code]],Table4[Product Code],Table4[Subcategory])</f>
        <v>Keyboards</v>
      </c>
    </row>
    <row r="3993" spans="2:14" x14ac:dyDescent="0.3">
      <c r="B3993" s="26" t="s">
        <v>14</v>
      </c>
      <c r="C3993" s="26" t="str">
        <f>IF(_xlfn.XLOOKUP(TRIM(Table1[[#This Row],[Store ID]]), 'Stores Details'!B3995:B4014, 'Stores Details'!G3995:G4014, "") = "Inactive", "Yes", "No")</f>
        <v>No</v>
      </c>
      <c r="D3993" s="14" t="s">
        <v>47</v>
      </c>
      <c r="E3993" s="51">
        <v>45406</v>
      </c>
      <c r="F3993" s="14">
        <v>20</v>
      </c>
      <c r="G3993" s="17">
        <v>26624.6</v>
      </c>
      <c r="H3993" s="27">
        <v>16614.2</v>
      </c>
      <c r="I3993">
        <f>YEAR(Table1[[#This Row],[Date]])</f>
        <v>2024</v>
      </c>
      <c r="J3993" t="str">
        <f>"Q" &amp; ROUNDUP(MONTH(Table1[[#This Row],[Date]])/3, 0) &amp; "'" &amp; RIGHT(YEAR(Table1[[#This Row],[Date]]), 2)</f>
        <v>Q2'24</v>
      </c>
      <c r="K3993" t="str">
        <f>VLOOKUP(Table1[[#This Row],[Store ID]],Table3[[Store ID]:[City]],4,FALSE)</f>
        <v>Los Angeles</v>
      </c>
      <c r="L3993" t="str">
        <f>VLOOKUP(Table1[[#This Row],[Product Code]],Table4[[Product Code]:[Brand]],5,FALSE)</f>
        <v>Sony</v>
      </c>
      <c r="M3993" t="str">
        <f>VLOOKUP(Table1[[#This Row],[Product Code]],Table4[[Product Code]:[Product Category]],3,FALSE)</f>
        <v>Accessories</v>
      </c>
      <c r="N3993" t="str">
        <f>_xlfn.XLOOKUP(Table1[[#This Row],[Product Code]],Table4[Product Code],Table4[Subcategory])</f>
        <v>Keyboards</v>
      </c>
    </row>
    <row r="3994" spans="2:14" x14ac:dyDescent="0.3">
      <c r="B3994" s="26" t="s">
        <v>18</v>
      </c>
      <c r="C3994" s="26" t="str">
        <f>IF(_xlfn.XLOOKUP(TRIM(Table1[[#This Row],[Store ID]]), 'Stores Details'!B3996:B4015, 'Stores Details'!G3996:G4015, "") = "Inactive", "Yes", "No")</f>
        <v>No</v>
      </c>
      <c r="D3994" s="14" t="s">
        <v>40</v>
      </c>
      <c r="E3994" s="51">
        <v>45616</v>
      </c>
      <c r="F3994" s="14">
        <v>31</v>
      </c>
      <c r="G3994" s="17">
        <v>41967.49</v>
      </c>
      <c r="H3994" s="27">
        <v>30208.260000000002</v>
      </c>
      <c r="I3994">
        <f>YEAR(Table1[[#This Row],[Date]])</f>
        <v>2024</v>
      </c>
      <c r="J3994" t="str">
        <f>"Q" &amp; ROUNDUP(MONTH(Table1[[#This Row],[Date]])/3, 0) &amp; "'" &amp; RIGHT(YEAR(Table1[[#This Row],[Date]]), 2)</f>
        <v>Q4'24</v>
      </c>
      <c r="K3994" t="str">
        <f>VLOOKUP(Table1[[#This Row],[Store ID]],Table3[[Store ID]:[City]],4,FALSE)</f>
        <v>Minneapolis</v>
      </c>
      <c r="L3994" t="str">
        <f>VLOOKUP(Table1[[#This Row],[Product Code]],Table4[[Product Code]:[Brand]],5,FALSE)</f>
        <v>HP</v>
      </c>
      <c r="M3994" t="str">
        <f>VLOOKUP(Table1[[#This Row],[Product Code]],Table4[[Product Code]:[Product Category]],3,FALSE)</f>
        <v>Gaming Consoles</v>
      </c>
      <c r="N3994" t="str">
        <f>_xlfn.XLOOKUP(Table1[[#This Row],[Product Code]],Table4[Product Code],Table4[Subcategory])</f>
        <v>Game Consoles</v>
      </c>
    </row>
    <row r="3995" spans="2:14" x14ac:dyDescent="0.3">
      <c r="B3995" s="26" t="s">
        <v>16</v>
      </c>
      <c r="C3995" s="26" t="str">
        <f>IF(_xlfn.XLOOKUP(TRIM(Table1[[#This Row],[Store ID]]), 'Stores Details'!B3997:B4016, 'Stores Details'!G3997:G4016, "") = "Inactive", "Yes", "No")</f>
        <v>No</v>
      </c>
      <c r="D3995" s="14" t="s">
        <v>50</v>
      </c>
      <c r="E3995" s="51">
        <v>44968</v>
      </c>
      <c r="F3995" s="14">
        <v>21</v>
      </c>
      <c r="G3995" s="17">
        <v>25156.32</v>
      </c>
      <c r="H3995" s="27">
        <v>18533.55</v>
      </c>
      <c r="I3995">
        <f>YEAR(Table1[[#This Row],[Date]])</f>
        <v>2023</v>
      </c>
      <c r="J3995" t="str">
        <f>"Q" &amp; ROUNDUP(MONTH(Table1[[#This Row],[Date]])/3, 0) &amp; "'" &amp; RIGHT(YEAR(Table1[[#This Row],[Date]]), 2)</f>
        <v>Q1'23</v>
      </c>
      <c r="K3995" t="str">
        <f>VLOOKUP(Table1[[#This Row],[Store ID]],Table3[[Store ID]:[City]],4,FALSE)</f>
        <v>Chicago</v>
      </c>
      <c r="L3995" t="str">
        <f>VLOOKUP(Table1[[#This Row],[Product Code]],Table4[[Product Code]:[Brand]],5,FALSE)</f>
        <v>VoltEdge</v>
      </c>
      <c r="M3995" t="str">
        <f>VLOOKUP(Table1[[#This Row],[Product Code]],Table4[[Product Code]:[Product Category]],3,FALSE)</f>
        <v>Smart Gadgets</v>
      </c>
      <c r="N3995" t="str">
        <f>_xlfn.XLOOKUP(Table1[[#This Row],[Product Code]],Table4[Product Code],Table4[Subcategory])</f>
        <v>Fitness Bands</v>
      </c>
    </row>
    <row r="3996" spans="2:14" x14ac:dyDescent="0.3">
      <c r="B3996" s="26" t="s">
        <v>14</v>
      </c>
      <c r="C3996" s="26" t="str">
        <f>IF(_xlfn.XLOOKUP(TRIM(Table1[[#This Row],[Store ID]]), 'Stores Details'!B3998:B4017, 'Stores Details'!G3998:G4017, "") = "Inactive", "Yes", "No")</f>
        <v>No</v>
      </c>
      <c r="D3996" s="14" t="s">
        <v>66</v>
      </c>
      <c r="E3996" s="51">
        <v>44945</v>
      </c>
      <c r="F3996" s="14">
        <v>27</v>
      </c>
      <c r="G3996" s="17">
        <v>10468.98</v>
      </c>
      <c r="H3996" s="27">
        <v>7004.34</v>
      </c>
      <c r="I3996">
        <f>YEAR(Table1[[#This Row],[Date]])</f>
        <v>2023</v>
      </c>
      <c r="J3996" t="str">
        <f>"Q" &amp; ROUNDUP(MONTH(Table1[[#This Row],[Date]])/3, 0) &amp; "'" &amp; RIGHT(YEAR(Table1[[#This Row],[Date]]), 2)</f>
        <v>Q1'23</v>
      </c>
      <c r="K3996" t="str">
        <f>VLOOKUP(Table1[[#This Row],[Store ID]],Table3[[Store ID]:[City]],4,FALSE)</f>
        <v>Los Angeles</v>
      </c>
      <c r="L3996" t="str">
        <f>VLOOKUP(Table1[[#This Row],[Product Code]],Table4[[Product Code]:[Brand]],5,FALSE)</f>
        <v>HP</v>
      </c>
      <c r="M3996" t="str">
        <f>VLOOKUP(Table1[[#This Row],[Product Code]],Table4[[Product Code]:[Product Category]],3,FALSE)</f>
        <v>Accessories</v>
      </c>
      <c r="N3996" t="str">
        <f>_xlfn.XLOOKUP(Table1[[#This Row],[Product Code]],Table4[Product Code],Table4[Subcategory])</f>
        <v>Chargers</v>
      </c>
    </row>
    <row r="3997" spans="2:14" x14ac:dyDescent="0.3">
      <c r="B3997" s="26" t="s">
        <v>29</v>
      </c>
      <c r="C3997" s="26" t="str">
        <f>IF(_xlfn.XLOOKUP(TRIM(Table1[[#This Row],[Store ID]]), 'Stores Details'!B3999:B4018, 'Stores Details'!G3999:G4018, "") = "Inactive", "Yes", "No")</f>
        <v>No</v>
      </c>
      <c r="D3997" s="14" t="s">
        <v>42</v>
      </c>
      <c r="E3997" s="51">
        <v>45332</v>
      </c>
      <c r="F3997" s="14">
        <v>13</v>
      </c>
      <c r="G3997" s="17">
        <v>16582.93</v>
      </c>
      <c r="H3997" s="27">
        <v>10340.07</v>
      </c>
      <c r="I3997">
        <f>YEAR(Table1[[#This Row],[Date]])</f>
        <v>2024</v>
      </c>
      <c r="J3997" t="str">
        <f>"Q" &amp; ROUNDUP(MONTH(Table1[[#This Row],[Date]])/3, 0) &amp; "'" &amp; RIGHT(YEAR(Table1[[#This Row],[Date]]), 2)</f>
        <v>Q1'24</v>
      </c>
      <c r="K3997" t="str">
        <f>VLOOKUP(Table1[[#This Row],[Store ID]],Table3[[Store ID]:[City]],4,FALSE)</f>
        <v>Kansas City</v>
      </c>
      <c r="L3997" t="str">
        <f>VLOOKUP(Table1[[#This Row],[Product Code]],Table4[[Product Code]:[Brand]],5,FALSE)</f>
        <v>Dell</v>
      </c>
      <c r="M3997" t="str">
        <f>VLOOKUP(Table1[[#This Row],[Product Code]],Table4[[Product Code]:[Product Category]],3,FALSE)</f>
        <v>Headphones</v>
      </c>
      <c r="N3997" t="str">
        <f>_xlfn.XLOOKUP(Table1[[#This Row],[Product Code]],Table4[Product Code],Table4[Subcategory])</f>
        <v>Wired Headphones</v>
      </c>
    </row>
    <row r="3998" spans="2:14" x14ac:dyDescent="0.3">
      <c r="B3998" s="26" t="s">
        <v>17</v>
      </c>
      <c r="C3998" s="26" t="str">
        <f>IF(_xlfn.XLOOKUP(TRIM(Table1[[#This Row],[Store ID]]), 'Stores Details'!B4000:B4019, 'Stores Details'!G4000:G4019, "") = "Inactive", "Yes", "No")</f>
        <v>No</v>
      </c>
      <c r="D3998" s="14" t="s">
        <v>36</v>
      </c>
      <c r="E3998" s="51">
        <v>45295</v>
      </c>
      <c r="F3998" s="14">
        <v>26</v>
      </c>
      <c r="G3998" s="17">
        <v>18979.48</v>
      </c>
      <c r="H3998" s="27">
        <v>15313.74</v>
      </c>
      <c r="I3998">
        <f>YEAR(Table1[[#This Row],[Date]])</f>
        <v>2024</v>
      </c>
      <c r="J3998" t="str">
        <f>"Q" &amp; ROUNDUP(MONTH(Table1[[#This Row],[Date]])/3, 0) &amp; "'" &amp; RIGHT(YEAR(Table1[[#This Row],[Date]]), 2)</f>
        <v>Q1'24</v>
      </c>
      <c r="K3998" t="str">
        <f>VLOOKUP(Table1[[#This Row],[Store ID]],Table3[[Store ID]:[City]],4,FALSE)</f>
        <v>Richmond</v>
      </c>
      <c r="L3998" t="str">
        <f>VLOOKUP(Table1[[#This Row],[Product Code]],Table4[[Product Code]:[Brand]],5,FALSE)</f>
        <v>VoltEdge</v>
      </c>
      <c r="M3998" t="str">
        <f>VLOOKUP(Table1[[#This Row],[Product Code]],Table4[[Product Code]:[Product Category]],3,FALSE)</f>
        <v>Gaming Consoles</v>
      </c>
      <c r="N3998" t="str">
        <f>_xlfn.XLOOKUP(Table1[[#This Row],[Product Code]],Table4[Product Code],Table4[Subcategory])</f>
        <v>VR Headsets</v>
      </c>
    </row>
    <row r="3999" spans="2:14" x14ac:dyDescent="0.3">
      <c r="B3999" s="26" t="s">
        <v>28</v>
      </c>
      <c r="C3999" s="26" t="str">
        <f>IF(_xlfn.XLOOKUP(TRIM(Table1[[#This Row],[Store ID]]), 'Stores Details'!B4001:B4020, 'Stores Details'!G4001:G4020, "") = "Inactive", "Yes", "No")</f>
        <v>No</v>
      </c>
      <c r="D3999" s="14" t="s">
        <v>36</v>
      </c>
      <c r="E3999" s="51">
        <v>45335</v>
      </c>
      <c r="F3999" s="14">
        <v>24</v>
      </c>
      <c r="G3999" s="17">
        <v>17519.52</v>
      </c>
      <c r="H3999" s="27">
        <v>14135.76</v>
      </c>
      <c r="I3999">
        <f>YEAR(Table1[[#This Row],[Date]])</f>
        <v>2024</v>
      </c>
      <c r="J3999" t="str">
        <f>"Q" &amp; ROUNDUP(MONTH(Table1[[#This Row],[Date]])/3, 0) &amp; "'" &amp; RIGHT(YEAR(Table1[[#This Row],[Date]]), 2)</f>
        <v>Q1'24</v>
      </c>
      <c r="K3999" t="str">
        <f>VLOOKUP(Table1[[#This Row],[Store ID]],Table3[[Store ID]:[City]],4,FALSE)</f>
        <v>Portland</v>
      </c>
      <c r="L3999" t="str">
        <f>VLOOKUP(Table1[[#This Row],[Product Code]],Table4[[Product Code]:[Brand]],5,FALSE)</f>
        <v>VoltEdge</v>
      </c>
      <c r="M3999" t="str">
        <f>VLOOKUP(Table1[[#This Row],[Product Code]],Table4[[Product Code]:[Product Category]],3,FALSE)</f>
        <v>Gaming Consoles</v>
      </c>
      <c r="N3999" t="str">
        <f>_xlfn.XLOOKUP(Table1[[#This Row],[Product Code]],Table4[Product Code],Table4[Subcategory])</f>
        <v>VR Headsets</v>
      </c>
    </row>
    <row r="4000" spans="2:14" x14ac:dyDescent="0.3">
      <c r="B4000" s="26" t="s">
        <v>25</v>
      </c>
      <c r="C4000" s="26" t="str">
        <f>IF(_xlfn.XLOOKUP(TRIM(Table1[[#This Row],[Store ID]]), 'Stores Details'!B4002:B4021, 'Stores Details'!G4002:G4021, "") = "Inactive", "Yes", "No")</f>
        <v>No</v>
      </c>
      <c r="D4000" s="14" t="s">
        <v>61</v>
      </c>
      <c r="E4000" s="51">
        <v>45028</v>
      </c>
      <c r="F4000" s="14">
        <v>7</v>
      </c>
      <c r="G4000" s="17">
        <v>2480.94</v>
      </c>
      <c r="H4000" s="27">
        <v>1771.42</v>
      </c>
      <c r="I4000">
        <f>YEAR(Table1[[#This Row],[Date]])</f>
        <v>2023</v>
      </c>
      <c r="J4000" t="str">
        <f>"Q" &amp; ROUNDUP(MONTH(Table1[[#This Row],[Date]])/3, 0) &amp; "'" &amp; RIGHT(YEAR(Table1[[#This Row],[Date]]), 2)</f>
        <v>Q2'23</v>
      </c>
      <c r="K4000" t="str">
        <f>VLOOKUP(Table1[[#This Row],[Store ID]],Table3[[Store ID]:[City]],4,FALSE)</f>
        <v>Dallas</v>
      </c>
      <c r="L4000" t="str">
        <f>VLOOKUP(Table1[[#This Row],[Product Code]],Table4[[Product Code]:[Brand]],5,FALSE)</f>
        <v>VoltEdge</v>
      </c>
      <c r="M4000" t="str">
        <f>VLOOKUP(Table1[[#This Row],[Product Code]],Table4[[Product Code]:[Product Category]],3,FALSE)</f>
        <v>Headphones</v>
      </c>
      <c r="N4000" t="str">
        <f>_xlfn.XLOOKUP(Table1[[#This Row],[Product Code]],Table4[Product Code],Table4[Subcategory])</f>
        <v>Wired Headphones</v>
      </c>
    </row>
    <row r="4001" spans="2:14" x14ac:dyDescent="0.3">
      <c r="B4001" s="26" t="s">
        <v>17</v>
      </c>
      <c r="C4001" s="26" t="str">
        <f>IF(_xlfn.XLOOKUP(TRIM(Table1[[#This Row],[Store ID]]), 'Stores Details'!B4003:B4022, 'Stores Details'!G4003:G4022, "") = "Inactive", "Yes", "No")</f>
        <v>No</v>
      </c>
      <c r="D4001" s="14" t="s">
        <v>54</v>
      </c>
      <c r="E4001" s="51">
        <v>45145</v>
      </c>
      <c r="F4001" s="14">
        <v>23</v>
      </c>
      <c r="G4001" s="17">
        <v>32269.23</v>
      </c>
      <c r="H4001" s="27">
        <v>20482.649999999998</v>
      </c>
      <c r="I4001">
        <f>YEAR(Table1[[#This Row],[Date]])</f>
        <v>2023</v>
      </c>
      <c r="J4001" t="str">
        <f>"Q" &amp; ROUNDUP(MONTH(Table1[[#This Row],[Date]])/3, 0) &amp; "'" &amp; RIGHT(YEAR(Table1[[#This Row],[Date]]), 2)</f>
        <v>Q3'23</v>
      </c>
      <c r="K4001" t="str">
        <f>VLOOKUP(Table1[[#This Row],[Store ID]],Table3[[Store ID]:[City]],4,FALSE)</f>
        <v>Richmond</v>
      </c>
      <c r="L4001" t="str">
        <f>VLOOKUP(Table1[[#This Row],[Product Code]],Table4[[Product Code]:[Brand]],5,FALSE)</f>
        <v>Apple</v>
      </c>
      <c r="M4001" t="str">
        <f>VLOOKUP(Table1[[#This Row],[Product Code]],Table4[[Product Code]:[Product Category]],3,FALSE)</f>
        <v>Gaming Consoles</v>
      </c>
      <c r="N4001" t="str">
        <f>_xlfn.XLOOKUP(Table1[[#This Row],[Product Code]],Table4[Product Code],Table4[Subcategory])</f>
        <v>Game Consoles</v>
      </c>
    </row>
    <row r="4002" spans="2:14" x14ac:dyDescent="0.3">
      <c r="B4002" s="26" t="s">
        <v>21</v>
      </c>
      <c r="C4002" s="26" t="str">
        <f>IF(_xlfn.XLOOKUP(TRIM(Table1[[#This Row],[Store ID]]), 'Stores Details'!B4004:B4023, 'Stores Details'!G4004:G4023, "") = "Inactive", "Yes", "No")</f>
        <v>No</v>
      </c>
      <c r="D4002" s="14" t="s">
        <v>54</v>
      </c>
      <c r="E4002" s="51">
        <v>44928</v>
      </c>
      <c r="F4002" s="14">
        <v>31</v>
      </c>
      <c r="G4002" s="17">
        <v>43493.31</v>
      </c>
      <c r="H4002" s="27">
        <v>27607.05</v>
      </c>
      <c r="I4002">
        <f>YEAR(Table1[[#This Row],[Date]])</f>
        <v>2023</v>
      </c>
      <c r="J4002" t="str">
        <f>"Q" &amp; ROUNDUP(MONTH(Table1[[#This Row],[Date]])/3, 0) &amp; "'" &amp; RIGHT(YEAR(Table1[[#This Row],[Date]]), 2)</f>
        <v>Q1'23</v>
      </c>
      <c r="K4002" t="str">
        <f>VLOOKUP(Table1[[#This Row],[Store ID]],Table3[[Store ID]:[City]],4,FALSE)</f>
        <v>Raleigh</v>
      </c>
      <c r="L4002" t="str">
        <f>VLOOKUP(Table1[[#This Row],[Product Code]],Table4[[Product Code]:[Brand]],5,FALSE)</f>
        <v>Apple</v>
      </c>
      <c r="M4002" t="str">
        <f>VLOOKUP(Table1[[#This Row],[Product Code]],Table4[[Product Code]:[Product Category]],3,FALSE)</f>
        <v>Gaming Consoles</v>
      </c>
      <c r="N4002" t="str">
        <f>_xlfn.XLOOKUP(Table1[[#This Row],[Product Code]],Table4[Product Code],Table4[Subcategory])</f>
        <v>Game Consoles</v>
      </c>
    </row>
    <row r="4003" spans="2:14" x14ac:dyDescent="0.3">
      <c r="B4003" s="26" t="s">
        <v>21</v>
      </c>
      <c r="C4003" s="26" t="str">
        <f>IF(_xlfn.XLOOKUP(TRIM(Table1[[#This Row],[Store ID]]), 'Stores Details'!B4005:B4024, 'Stores Details'!G4005:G4024, "") = "Inactive", "Yes", "No")</f>
        <v>No</v>
      </c>
      <c r="D4003" s="14" t="s">
        <v>37</v>
      </c>
      <c r="E4003" s="51">
        <v>45500</v>
      </c>
      <c r="F4003" s="14">
        <v>3</v>
      </c>
      <c r="G4003" s="17">
        <v>4414.38</v>
      </c>
      <c r="H4003" s="27">
        <v>2986.95</v>
      </c>
      <c r="I4003">
        <f>YEAR(Table1[[#This Row],[Date]])</f>
        <v>2024</v>
      </c>
      <c r="J4003" t="str">
        <f>"Q" &amp; ROUNDUP(MONTH(Table1[[#This Row],[Date]])/3, 0) &amp; "'" &amp; RIGHT(YEAR(Table1[[#This Row],[Date]]), 2)</f>
        <v>Q3'24</v>
      </c>
      <c r="K4003" t="str">
        <f>VLOOKUP(Table1[[#This Row],[Store ID]],Table3[[Store ID]:[City]],4,FALSE)</f>
        <v>Raleigh</v>
      </c>
      <c r="L4003" t="str">
        <f>VLOOKUP(Table1[[#This Row],[Product Code]],Table4[[Product Code]:[Brand]],5,FALSE)</f>
        <v>VoltEdge</v>
      </c>
      <c r="M4003" t="str">
        <f>VLOOKUP(Table1[[#This Row],[Product Code]],Table4[[Product Code]:[Product Category]],3,FALSE)</f>
        <v>Smart Gadgets</v>
      </c>
      <c r="N4003" t="str">
        <f>_xlfn.XLOOKUP(Table1[[#This Row],[Product Code]],Table4[Product Code],Table4[Subcategory])</f>
        <v>Fitness Bands</v>
      </c>
    </row>
    <row r="4004" spans="2:14" x14ac:dyDescent="0.3">
      <c r="B4004" s="26" t="s">
        <v>14</v>
      </c>
      <c r="C4004" s="26" t="str">
        <f>IF(_xlfn.XLOOKUP(TRIM(Table1[[#This Row],[Store ID]]), 'Stores Details'!B4006:B4025, 'Stores Details'!G4006:G4025, "") = "Inactive", "Yes", "No")</f>
        <v>No</v>
      </c>
      <c r="D4004" s="14" t="s">
        <v>50</v>
      </c>
      <c r="E4004" s="51">
        <v>45015</v>
      </c>
      <c r="F4004" s="14">
        <v>5</v>
      </c>
      <c r="G4004" s="17">
        <v>5989.6</v>
      </c>
      <c r="H4004" s="27">
        <v>4412.75</v>
      </c>
      <c r="I4004">
        <f>YEAR(Table1[[#This Row],[Date]])</f>
        <v>2023</v>
      </c>
      <c r="J4004" t="str">
        <f>"Q" &amp; ROUNDUP(MONTH(Table1[[#This Row],[Date]])/3, 0) &amp; "'" &amp; RIGHT(YEAR(Table1[[#This Row],[Date]]), 2)</f>
        <v>Q1'23</v>
      </c>
      <c r="K4004" t="str">
        <f>VLOOKUP(Table1[[#This Row],[Store ID]],Table3[[Store ID]:[City]],4,FALSE)</f>
        <v>Los Angeles</v>
      </c>
      <c r="L4004" t="str">
        <f>VLOOKUP(Table1[[#This Row],[Product Code]],Table4[[Product Code]:[Brand]],5,FALSE)</f>
        <v>VoltEdge</v>
      </c>
      <c r="M4004" t="str">
        <f>VLOOKUP(Table1[[#This Row],[Product Code]],Table4[[Product Code]:[Product Category]],3,FALSE)</f>
        <v>Smart Gadgets</v>
      </c>
      <c r="N4004" t="str">
        <f>_xlfn.XLOOKUP(Table1[[#This Row],[Product Code]],Table4[Product Code],Table4[Subcategory])</f>
        <v>Fitness Bands</v>
      </c>
    </row>
    <row r="4005" spans="2:14" x14ac:dyDescent="0.3">
      <c r="B4005" s="26" t="s">
        <v>25</v>
      </c>
      <c r="C4005" s="26" t="str">
        <f>IF(_xlfn.XLOOKUP(TRIM(Table1[[#This Row],[Store ID]]), 'Stores Details'!B4007:B4026, 'Stores Details'!G4007:G4026, "") = "Inactive", "Yes", "No")</f>
        <v>No</v>
      </c>
      <c r="D4005" s="14" t="s">
        <v>63</v>
      </c>
      <c r="E4005" s="51">
        <v>45215</v>
      </c>
      <c r="F4005" s="14">
        <v>36</v>
      </c>
      <c r="G4005" s="17">
        <v>11947.68</v>
      </c>
      <c r="H4005" s="27">
        <v>7117.56</v>
      </c>
      <c r="I4005">
        <f>YEAR(Table1[[#This Row],[Date]])</f>
        <v>2023</v>
      </c>
      <c r="J4005" t="str">
        <f>"Q" &amp; ROUNDUP(MONTH(Table1[[#This Row],[Date]])/3, 0) &amp; "'" &amp; RIGHT(YEAR(Table1[[#This Row],[Date]]), 2)</f>
        <v>Q4'23</v>
      </c>
      <c r="K4005" t="str">
        <f>VLOOKUP(Table1[[#This Row],[Store ID]],Table3[[Store ID]:[City]],4,FALSE)</f>
        <v>Dallas</v>
      </c>
      <c r="L4005" t="str">
        <f>VLOOKUP(Table1[[#This Row],[Product Code]],Table4[[Product Code]:[Brand]],5,FALSE)</f>
        <v>Samsung</v>
      </c>
      <c r="M4005" t="str">
        <f>VLOOKUP(Table1[[#This Row],[Product Code]],Table4[[Product Code]:[Product Category]],3,FALSE)</f>
        <v>Laptops</v>
      </c>
      <c r="N4005" t="str">
        <f>_xlfn.XLOOKUP(Table1[[#This Row],[Product Code]],Table4[Product Code],Table4[Subcategory])</f>
        <v>Gaming Laptops</v>
      </c>
    </row>
    <row r="4006" spans="2:14" x14ac:dyDescent="0.3">
      <c r="B4006" s="26" t="s">
        <v>17</v>
      </c>
      <c r="C4006" s="26" t="str">
        <f>IF(_xlfn.XLOOKUP(TRIM(Table1[[#This Row],[Store ID]]), 'Stores Details'!B4008:B4027, 'Stores Details'!G4008:G4027, "") = "Inactive", "Yes", "No")</f>
        <v>No</v>
      </c>
      <c r="D4006" s="14" t="s">
        <v>64</v>
      </c>
      <c r="E4006" s="51">
        <v>45053</v>
      </c>
      <c r="F4006" s="14">
        <v>15</v>
      </c>
      <c r="G4006" s="17">
        <v>5117.55</v>
      </c>
      <c r="H4006" s="27">
        <v>3052.05</v>
      </c>
      <c r="I4006">
        <f>YEAR(Table1[[#This Row],[Date]])</f>
        <v>2023</v>
      </c>
      <c r="J4006" t="str">
        <f>"Q" &amp; ROUNDUP(MONTH(Table1[[#This Row],[Date]])/3, 0) &amp; "'" &amp; RIGHT(YEAR(Table1[[#This Row],[Date]]), 2)</f>
        <v>Q2'23</v>
      </c>
      <c r="K4006" t="str">
        <f>VLOOKUP(Table1[[#This Row],[Store ID]],Table3[[Store ID]:[City]],4,FALSE)</f>
        <v>Richmond</v>
      </c>
      <c r="L4006" t="str">
        <f>VLOOKUP(Table1[[#This Row],[Product Code]],Table4[[Product Code]:[Brand]],5,FALSE)</f>
        <v>VoltEdge</v>
      </c>
      <c r="M4006" t="str">
        <f>VLOOKUP(Table1[[#This Row],[Product Code]],Table4[[Product Code]:[Product Category]],3,FALSE)</f>
        <v>Accessories</v>
      </c>
      <c r="N4006" t="str">
        <f>_xlfn.XLOOKUP(Table1[[#This Row],[Product Code]],Table4[Product Code],Table4[Subcategory])</f>
        <v>Keyboards</v>
      </c>
    </row>
    <row r="4007" spans="2:14" x14ac:dyDescent="0.3">
      <c r="B4007" s="26" t="s">
        <v>23</v>
      </c>
      <c r="C4007" s="26" t="str">
        <f>IF(_xlfn.XLOOKUP(TRIM(Table1[[#This Row],[Store ID]]), 'Stores Details'!B4009:B4028, 'Stores Details'!G4009:G4028, "") = "Inactive", "Yes", "No")</f>
        <v>No</v>
      </c>
      <c r="D4007" s="14" t="s">
        <v>51</v>
      </c>
      <c r="E4007" s="51">
        <v>44962</v>
      </c>
      <c r="F4007" s="14">
        <v>22</v>
      </c>
      <c r="G4007" s="17">
        <v>6320.6</v>
      </c>
      <c r="H4007" s="27">
        <v>5118.74</v>
      </c>
      <c r="I4007">
        <f>YEAR(Table1[[#This Row],[Date]])</f>
        <v>2023</v>
      </c>
      <c r="J4007" t="str">
        <f>"Q" &amp; ROUNDUP(MONTH(Table1[[#This Row],[Date]])/3, 0) &amp; "'" &amp; RIGHT(YEAR(Table1[[#This Row],[Date]]), 2)</f>
        <v>Q1'23</v>
      </c>
      <c r="K4007" t="str">
        <f>VLOOKUP(Table1[[#This Row],[Store ID]],Table3[[Store ID]:[City]],4,FALSE)</f>
        <v>San Francisco</v>
      </c>
      <c r="L4007" t="str">
        <f>VLOOKUP(Table1[[#This Row],[Product Code]],Table4[[Product Code]:[Brand]],5,FALSE)</f>
        <v>Samsung</v>
      </c>
      <c r="M4007" t="str">
        <f>VLOOKUP(Table1[[#This Row],[Product Code]],Table4[[Product Code]:[Product Category]],3,FALSE)</f>
        <v>Accessories</v>
      </c>
      <c r="N4007" t="str">
        <f>_xlfn.XLOOKUP(Table1[[#This Row],[Product Code]],Table4[Product Code],Table4[Subcategory])</f>
        <v>Mice</v>
      </c>
    </row>
    <row r="4008" spans="2:14" x14ac:dyDescent="0.3">
      <c r="B4008" s="26" t="s">
        <v>22</v>
      </c>
      <c r="C4008" s="26" t="str">
        <f>IF(_xlfn.XLOOKUP(TRIM(Table1[[#This Row],[Store ID]]), 'Stores Details'!B4010:B4029, 'Stores Details'!G4010:G4029, "") = "Inactive", "Yes", "No")</f>
        <v>No</v>
      </c>
      <c r="D4008" s="14" t="s">
        <v>79</v>
      </c>
      <c r="E4008" s="51">
        <v>45097</v>
      </c>
      <c r="F4008" s="14">
        <v>14</v>
      </c>
      <c r="G4008" s="17">
        <v>12434.94</v>
      </c>
      <c r="H4008" s="27">
        <v>10114.300000000001</v>
      </c>
      <c r="I4008">
        <f>YEAR(Table1[[#This Row],[Date]])</f>
        <v>2023</v>
      </c>
      <c r="J4008" t="str">
        <f>"Q" &amp; ROUNDUP(MONTH(Table1[[#This Row],[Date]])/3, 0) &amp; "'" &amp; RIGHT(YEAR(Table1[[#This Row],[Date]]), 2)</f>
        <v>Q2'23</v>
      </c>
      <c r="K4008" t="str">
        <f>VLOOKUP(Table1[[#This Row],[Store ID]],Table3[[Store ID]:[City]],4,FALSE)</f>
        <v>Detroit</v>
      </c>
      <c r="L4008" t="str">
        <f>VLOOKUP(Table1[[#This Row],[Product Code]],Table4[[Product Code]:[Brand]],5,FALSE)</f>
        <v>Sony</v>
      </c>
      <c r="M4008" t="str">
        <f>VLOOKUP(Table1[[#This Row],[Product Code]],Table4[[Product Code]:[Product Category]],3,FALSE)</f>
        <v>Accessories</v>
      </c>
      <c r="N4008" t="str">
        <f>_xlfn.XLOOKUP(Table1[[#This Row],[Product Code]],Table4[Product Code],Table4[Subcategory])</f>
        <v>Keyboards</v>
      </c>
    </row>
    <row r="4009" spans="2:14" x14ac:dyDescent="0.3">
      <c r="B4009" s="26" t="s">
        <v>21</v>
      </c>
      <c r="C4009" s="26" t="str">
        <f>IF(_xlfn.XLOOKUP(TRIM(Table1[[#This Row],[Store ID]]), 'Stores Details'!B4011:B4030, 'Stores Details'!G4011:G4030, "") = "Inactive", "Yes", "No")</f>
        <v>No</v>
      </c>
      <c r="D4009" s="14" t="s">
        <v>47</v>
      </c>
      <c r="E4009" s="51">
        <v>45624</v>
      </c>
      <c r="F4009" s="14">
        <v>34</v>
      </c>
      <c r="G4009" s="17">
        <v>45261.82</v>
      </c>
      <c r="H4009" s="27">
        <v>28244.14</v>
      </c>
      <c r="I4009">
        <f>YEAR(Table1[[#This Row],[Date]])</f>
        <v>2024</v>
      </c>
      <c r="J4009" t="str">
        <f>"Q" &amp; ROUNDUP(MONTH(Table1[[#This Row],[Date]])/3, 0) &amp; "'" &amp; RIGHT(YEAR(Table1[[#This Row],[Date]]), 2)</f>
        <v>Q4'24</v>
      </c>
      <c r="K4009" t="str">
        <f>VLOOKUP(Table1[[#This Row],[Store ID]],Table3[[Store ID]:[City]],4,FALSE)</f>
        <v>Raleigh</v>
      </c>
      <c r="L4009" t="str">
        <f>VLOOKUP(Table1[[#This Row],[Product Code]],Table4[[Product Code]:[Brand]],5,FALSE)</f>
        <v>Sony</v>
      </c>
      <c r="M4009" t="str">
        <f>VLOOKUP(Table1[[#This Row],[Product Code]],Table4[[Product Code]:[Product Category]],3,FALSE)</f>
        <v>Accessories</v>
      </c>
      <c r="N4009" t="str">
        <f>_xlfn.XLOOKUP(Table1[[#This Row],[Product Code]],Table4[Product Code],Table4[Subcategory])</f>
        <v>Keyboards</v>
      </c>
    </row>
    <row r="4010" spans="2:14" x14ac:dyDescent="0.3">
      <c r="B4010" s="26" t="s">
        <v>14</v>
      </c>
      <c r="C4010" s="26" t="str">
        <f>IF(_xlfn.XLOOKUP(TRIM(Table1[[#This Row],[Store ID]]), 'Stores Details'!B4012:B4031, 'Stores Details'!G4012:G4031, "") = "Inactive", "Yes", "No")</f>
        <v>No</v>
      </c>
      <c r="D4010" s="14" t="s">
        <v>79</v>
      </c>
      <c r="E4010" s="51">
        <v>45165</v>
      </c>
      <c r="F4010" s="14">
        <v>18</v>
      </c>
      <c r="G4010" s="17">
        <v>15987.78</v>
      </c>
      <c r="H4010" s="27">
        <v>13004.1</v>
      </c>
      <c r="I4010">
        <f>YEAR(Table1[[#This Row],[Date]])</f>
        <v>2023</v>
      </c>
      <c r="J4010" t="str">
        <f>"Q" &amp; ROUNDUP(MONTH(Table1[[#This Row],[Date]])/3, 0) &amp; "'" &amp; RIGHT(YEAR(Table1[[#This Row],[Date]]), 2)</f>
        <v>Q3'23</v>
      </c>
      <c r="K4010" t="str">
        <f>VLOOKUP(Table1[[#This Row],[Store ID]],Table3[[Store ID]:[City]],4,FALSE)</f>
        <v>Los Angeles</v>
      </c>
      <c r="L4010" t="str">
        <f>VLOOKUP(Table1[[#This Row],[Product Code]],Table4[[Product Code]:[Brand]],5,FALSE)</f>
        <v>Sony</v>
      </c>
      <c r="M4010" t="str">
        <f>VLOOKUP(Table1[[#This Row],[Product Code]],Table4[[Product Code]:[Product Category]],3,FALSE)</f>
        <v>Accessories</v>
      </c>
      <c r="N4010" t="str">
        <f>_xlfn.XLOOKUP(Table1[[#This Row],[Product Code]],Table4[Product Code],Table4[Subcategory])</f>
        <v>Keyboards</v>
      </c>
    </row>
    <row r="4011" spans="2:14" x14ac:dyDescent="0.3">
      <c r="B4011" s="26" t="s">
        <v>16</v>
      </c>
      <c r="C4011" s="26" t="str">
        <f>IF(_xlfn.XLOOKUP(TRIM(Table1[[#This Row],[Store ID]]), 'Stores Details'!B4013:B4032, 'Stores Details'!G4013:G4032, "") = "Inactive", "Yes", "No")</f>
        <v>No</v>
      </c>
      <c r="D4011" s="14" t="s">
        <v>53</v>
      </c>
      <c r="E4011" s="51">
        <v>45166</v>
      </c>
      <c r="F4011" s="14">
        <v>16</v>
      </c>
      <c r="G4011" s="17">
        <v>1276.96</v>
      </c>
      <c r="H4011" s="27">
        <v>1024.32</v>
      </c>
      <c r="I4011">
        <f>YEAR(Table1[[#This Row],[Date]])</f>
        <v>2023</v>
      </c>
      <c r="J4011" t="str">
        <f>"Q" &amp; ROUNDUP(MONTH(Table1[[#This Row],[Date]])/3, 0) &amp; "'" &amp; RIGHT(YEAR(Table1[[#This Row],[Date]]), 2)</f>
        <v>Q3'23</v>
      </c>
      <c r="K4011" t="str">
        <f>VLOOKUP(Table1[[#This Row],[Store ID]],Table3[[Store ID]:[City]],4,FALSE)</f>
        <v>Chicago</v>
      </c>
      <c r="L4011" t="str">
        <f>VLOOKUP(Table1[[#This Row],[Product Code]],Table4[[Product Code]:[Brand]],5,FALSE)</f>
        <v>HP</v>
      </c>
      <c r="M4011" t="str">
        <f>VLOOKUP(Table1[[#This Row],[Product Code]],Table4[[Product Code]:[Product Category]],3,FALSE)</f>
        <v>Laptops</v>
      </c>
      <c r="N4011" t="str">
        <f>_xlfn.XLOOKUP(Table1[[#This Row],[Product Code]],Table4[Product Code],Table4[Subcategory])</f>
        <v>Ultrabooks</v>
      </c>
    </row>
    <row r="4012" spans="2:14" x14ac:dyDescent="0.3">
      <c r="B4012" s="26" t="s">
        <v>20</v>
      </c>
      <c r="C4012" s="26" t="str">
        <f>IF(_xlfn.XLOOKUP(TRIM(Table1[[#This Row],[Store ID]]), 'Stores Details'!B4014:B4033, 'Stores Details'!G4014:G4033, "") = "Inactive", "Yes", "No")</f>
        <v>No</v>
      </c>
      <c r="D4012" s="14" t="s">
        <v>57</v>
      </c>
      <c r="E4012" s="51">
        <v>45278</v>
      </c>
      <c r="F4012" s="14">
        <v>43</v>
      </c>
      <c r="G4012" s="17">
        <v>37990.07</v>
      </c>
      <c r="H4012" s="27">
        <v>26491.870000000003</v>
      </c>
      <c r="I4012">
        <f>YEAR(Table1[[#This Row],[Date]])</f>
        <v>2023</v>
      </c>
      <c r="J4012" t="str">
        <f>"Q" &amp; ROUNDUP(MONTH(Table1[[#This Row],[Date]])/3, 0) &amp; "'" &amp; RIGHT(YEAR(Table1[[#This Row],[Date]]), 2)</f>
        <v>Q4'23</v>
      </c>
      <c r="K4012" t="str">
        <f>VLOOKUP(Table1[[#This Row],[Store ID]],Table3[[Store ID]:[City]],4,FALSE)</f>
        <v>Denver</v>
      </c>
      <c r="L4012" t="str">
        <f>VLOOKUP(Table1[[#This Row],[Product Code]],Table4[[Product Code]:[Brand]],5,FALSE)</f>
        <v>Bose</v>
      </c>
      <c r="M4012" t="str">
        <f>VLOOKUP(Table1[[#This Row],[Product Code]],Table4[[Product Code]:[Product Category]],3,FALSE)</f>
        <v>Headphones</v>
      </c>
      <c r="N4012" t="str">
        <f>_xlfn.XLOOKUP(Table1[[#This Row],[Product Code]],Table4[Product Code],Table4[Subcategory])</f>
        <v>Noise-Canceling Over-Ear</v>
      </c>
    </row>
    <row r="4013" spans="2:14" x14ac:dyDescent="0.3">
      <c r="B4013" s="26" t="s">
        <v>18</v>
      </c>
      <c r="C4013" s="26" t="str">
        <f>IF(_xlfn.XLOOKUP(TRIM(Table1[[#This Row],[Store ID]]), 'Stores Details'!B4015:B4034, 'Stores Details'!G4015:G4034, "") = "Inactive", "Yes", "No")</f>
        <v>No</v>
      </c>
      <c r="D4013" s="14" t="s">
        <v>32</v>
      </c>
      <c r="E4013" s="51">
        <v>45605</v>
      </c>
      <c r="F4013" s="14">
        <v>28</v>
      </c>
      <c r="G4013" s="17">
        <v>5123.4399999999996</v>
      </c>
      <c r="H4013" s="27">
        <v>3892.2799999999997</v>
      </c>
      <c r="I4013">
        <f>YEAR(Table1[[#This Row],[Date]])</f>
        <v>2024</v>
      </c>
      <c r="J4013" t="str">
        <f>"Q" &amp; ROUNDUP(MONTH(Table1[[#This Row],[Date]])/3, 0) &amp; "'" &amp; RIGHT(YEAR(Table1[[#This Row],[Date]]), 2)</f>
        <v>Q4'24</v>
      </c>
      <c r="K4013" t="str">
        <f>VLOOKUP(Table1[[#This Row],[Store ID]],Table3[[Store ID]:[City]],4,FALSE)</f>
        <v>Minneapolis</v>
      </c>
      <c r="L4013" t="str">
        <f>VLOOKUP(Table1[[#This Row],[Product Code]],Table4[[Product Code]:[Brand]],5,FALSE)</f>
        <v>Sony</v>
      </c>
      <c r="M4013" t="str">
        <f>VLOOKUP(Table1[[#This Row],[Product Code]],Table4[[Product Code]:[Product Category]],3,FALSE)</f>
        <v>Accessories</v>
      </c>
      <c r="N4013" t="str">
        <f>_xlfn.XLOOKUP(Table1[[#This Row],[Product Code]],Table4[Product Code],Table4[Subcategory])</f>
        <v>Chargers</v>
      </c>
    </row>
    <row r="4014" spans="2:14" x14ac:dyDescent="0.3">
      <c r="B4014" s="26" t="s">
        <v>22</v>
      </c>
      <c r="C4014" s="26" t="str">
        <f>IF(_xlfn.XLOOKUP(TRIM(Table1[[#This Row],[Store ID]]), 'Stores Details'!B4016:B4035, 'Stores Details'!G4016:G4035, "") = "Inactive", "Yes", "No")</f>
        <v>No</v>
      </c>
      <c r="D4014" s="14" t="s">
        <v>37</v>
      </c>
      <c r="E4014" s="51">
        <v>45328</v>
      </c>
      <c r="F4014" s="14">
        <v>15</v>
      </c>
      <c r="G4014" s="17">
        <v>22071.9</v>
      </c>
      <c r="H4014" s="27">
        <v>14934.75</v>
      </c>
      <c r="I4014">
        <f>YEAR(Table1[[#This Row],[Date]])</f>
        <v>2024</v>
      </c>
      <c r="J4014" t="str">
        <f>"Q" &amp; ROUNDUP(MONTH(Table1[[#This Row],[Date]])/3, 0) &amp; "'" &amp; RIGHT(YEAR(Table1[[#This Row],[Date]]), 2)</f>
        <v>Q1'24</v>
      </c>
      <c r="K4014" t="str">
        <f>VLOOKUP(Table1[[#This Row],[Store ID]],Table3[[Store ID]:[City]],4,FALSE)</f>
        <v>Detroit</v>
      </c>
      <c r="L4014" t="str">
        <f>VLOOKUP(Table1[[#This Row],[Product Code]],Table4[[Product Code]:[Brand]],5,FALSE)</f>
        <v>VoltEdge</v>
      </c>
      <c r="M4014" t="str">
        <f>VLOOKUP(Table1[[#This Row],[Product Code]],Table4[[Product Code]:[Product Category]],3,FALSE)</f>
        <v>Smart Gadgets</v>
      </c>
      <c r="N4014" t="str">
        <f>_xlfn.XLOOKUP(Table1[[#This Row],[Product Code]],Table4[Product Code],Table4[Subcategory])</f>
        <v>Fitness Bands</v>
      </c>
    </row>
    <row r="4015" spans="2:14" x14ac:dyDescent="0.3">
      <c r="B4015" s="26" t="s">
        <v>17</v>
      </c>
      <c r="C4015" s="26" t="str">
        <f>IF(_xlfn.XLOOKUP(TRIM(Table1[[#This Row],[Store ID]]), 'Stores Details'!B4017:B4036, 'Stores Details'!G4017:G4036, "") = "Inactive", "Yes", "No")</f>
        <v>No</v>
      </c>
      <c r="D4015" s="14" t="s">
        <v>48</v>
      </c>
      <c r="E4015" s="51">
        <v>45410</v>
      </c>
      <c r="F4015" s="14">
        <v>10</v>
      </c>
      <c r="G4015" s="17">
        <v>8066.5999999999995</v>
      </c>
      <c r="H4015" s="27">
        <v>4810.4000000000005</v>
      </c>
      <c r="I4015">
        <f>YEAR(Table1[[#This Row],[Date]])</f>
        <v>2024</v>
      </c>
      <c r="J4015" t="str">
        <f>"Q" &amp; ROUNDUP(MONTH(Table1[[#This Row],[Date]])/3, 0) &amp; "'" &amp; RIGHT(YEAR(Table1[[#This Row],[Date]]), 2)</f>
        <v>Q2'24</v>
      </c>
      <c r="K4015" t="str">
        <f>VLOOKUP(Table1[[#This Row],[Store ID]],Table3[[Store ID]:[City]],4,FALSE)</f>
        <v>Richmond</v>
      </c>
      <c r="L4015" t="str">
        <f>VLOOKUP(Table1[[#This Row],[Product Code]],Table4[[Product Code]:[Brand]],5,FALSE)</f>
        <v>VoltEdge</v>
      </c>
      <c r="M4015" t="str">
        <f>VLOOKUP(Table1[[#This Row],[Product Code]],Table4[[Product Code]:[Product Category]],3,FALSE)</f>
        <v>Gaming Consoles</v>
      </c>
      <c r="N4015" t="str">
        <f>_xlfn.XLOOKUP(Table1[[#This Row],[Product Code]],Table4[Product Code],Table4[Subcategory])</f>
        <v>Game Consoles</v>
      </c>
    </row>
    <row r="4016" spans="2:14" x14ac:dyDescent="0.3">
      <c r="B4016" s="26" t="s">
        <v>22</v>
      </c>
      <c r="C4016" s="26" t="str">
        <f>IF(_xlfn.XLOOKUP(TRIM(Table1[[#This Row],[Store ID]]), 'Stores Details'!B4018:B4037, 'Stores Details'!G4018:G4037, "") = "Inactive", "Yes", "No")</f>
        <v>No</v>
      </c>
      <c r="D4016" s="14" t="s">
        <v>44</v>
      </c>
      <c r="E4016" s="51">
        <v>45490</v>
      </c>
      <c r="F4016" s="14">
        <v>19</v>
      </c>
      <c r="G4016" s="17">
        <v>17993.95</v>
      </c>
      <c r="H4016" s="27">
        <v>12680.22</v>
      </c>
      <c r="I4016">
        <f>YEAR(Table1[[#This Row],[Date]])</f>
        <v>2024</v>
      </c>
      <c r="J4016" t="str">
        <f>"Q" &amp; ROUNDUP(MONTH(Table1[[#This Row],[Date]])/3, 0) &amp; "'" &amp; RIGHT(YEAR(Table1[[#This Row],[Date]]), 2)</f>
        <v>Q3'24</v>
      </c>
      <c r="K4016" t="str">
        <f>VLOOKUP(Table1[[#This Row],[Store ID]],Table3[[Store ID]:[City]],4,FALSE)</f>
        <v>Detroit</v>
      </c>
      <c r="L4016" t="str">
        <f>VLOOKUP(Table1[[#This Row],[Product Code]],Table4[[Product Code]:[Brand]],5,FALSE)</f>
        <v>Bose</v>
      </c>
      <c r="M4016" t="str">
        <f>VLOOKUP(Table1[[#This Row],[Product Code]],Table4[[Product Code]:[Product Category]],3,FALSE)</f>
        <v>Accessories</v>
      </c>
      <c r="N4016" t="str">
        <f>_xlfn.XLOOKUP(Table1[[#This Row],[Product Code]],Table4[Product Code],Table4[Subcategory])</f>
        <v>Keyboards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F2516-1EB7-498F-BF26-9BD7C48F71F7}">
  <dimension ref="A1:F4"/>
  <sheetViews>
    <sheetView workbookViewId="0">
      <selection activeCell="D2" sqref="D2"/>
    </sheetView>
  </sheetViews>
  <sheetFormatPr defaultRowHeight="14.4" x14ac:dyDescent="0.3"/>
  <cols>
    <col min="1" max="1" width="13.109375" bestFit="1" customWidth="1"/>
    <col min="2" max="2" width="11.88671875" bestFit="1" customWidth="1"/>
    <col min="3" max="3" width="12.6640625" bestFit="1" customWidth="1"/>
    <col min="4" max="4" width="19.109375" customWidth="1"/>
  </cols>
  <sheetData>
    <row r="1" spans="1:6" x14ac:dyDescent="0.3">
      <c r="A1" s="54" t="s">
        <v>1779</v>
      </c>
      <c r="B1" t="s">
        <v>1826</v>
      </c>
      <c r="C1" t="s">
        <v>1827</v>
      </c>
      <c r="D1" t="s">
        <v>1783</v>
      </c>
      <c r="E1" t="s">
        <v>1784</v>
      </c>
      <c r="F1" t="s">
        <v>1786</v>
      </c>
    </row>
    <row r="2" spans="1:6" x14ac:dyDescent="0.3">
      <c r="A2" s="55">
        <v>2023</v>
      </c>
      <c r="B2">
        <v>20336607.569999997</v>
      </c>
      <c r="C2">
        <v>14191344.780000024</v>
      </c>
      <c r="D2">
        <f>SUM('Q2 part 2'!D2+'Q2 part 2'!D4+'Q2 part 2'!D6+'Q2 part 2'!D8)</f>
        <v>2219687</v>
      </c>
      <c r="E2">
        <v>3925575.789999973</v>
      </c>
      <c r="F2" s="56">
        <v>19.303002118164851</v>
      </c>
    </row>
    <row r="3" spans="1:6" x14ac:dyDescent="0.3">
      <c r="A3" s="55">
        <v>2024</v>
      </c>
      <c r="B3">
        <v>33051042.690000013</v>
      </c>
      <c r="C3">
        <v>22787591.029999997</v>
      </c>
      <c r="D3" s="20">
        <f>SUM('Q2 part 2'!D3+'Q2 part 2'!D5+'Q2 part 2'!D7+'Q2 part 2'!D9)</f>
        <v>4930379</v>
      </c>
      <c r="E3">
        <v>5333072.6600000151</v>
      </c>
      <c r="F3" s="56">
        <v>16.135868117751091</v>
      </c>
    </row>
    <row r="4" spans="1:6" x14ac:dyDescent="0.3">
      <c r="A4" s="55" t="s">
        <v>1780</v>
      </c>
      <c r="B4">
        <v>53387650.260000005</v>
      </c>
      <c r="C4">
        <v>36978935.810000017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CB0C1-9949-4465-B4FC-D3439DCB4910}">
  <dimension ref="A1:F22"/>
  <sheetViews>
    <sheetView workbookViewId="0">
      <selection activeCell="C6" sqref="C6"/>
    </sheetView>
  </sheetViews>
  <sheetFormatPr defaultRowHeight="14.4" x14ac:dyDescent="0.3"/>
  <cols>
    <col min="1" max="1" width="11" bestFit="1" customWidth="1"/>
    <col min="2" max="2" width="11.88671875" bestFit="1" customWidth="1"/>
    <col min="3" max="3" width="12.6640625" bestFit="1" customWidth="1"/>
    <col min="4" max="4" width="12.5546875" customWidth="1"/>
    <col min="5" max="5" width="11.5546875" bestFit="1" customWidth="1"/>
  </cols>
  <sheetData>
    <row r="1" spans="1:6" x14ac:dyDescent="0.3">
      <c r="A1" s="54" t="s">
        <v>1778</v>
      </c>
      <c r="B1" t="s">
        <v>1826</v>
      </c>
      <c r="C1" t="s">
        <v>1827</v>
      </c>
      <c r="D1" t="s">
        <v>1783</v>
      </c>
      <c r="E1" t="s">
        <v>1784</v>
      </c>
      <c r="F1" t="s">
        <v>1786</v>
      </c>
    </row>
    <row r="2" spans="1:6" x14ac:dyDescent="0.3">
      <c r="A2" s="55" t="s">
        <v>736</v>
      </c>
      <c r="B2">
        <v>4877077.01</v>
      </c>
      <c r="C2">
        <v>3396695.8299999973</v>
      </c>
      <c r="D2">
        <f>SUM('Stores Details'!J3:J22)</f>
        <v>817335</v>
      </c>
      <c r="E2">
        <f>B2-C2-D2</f>
        <v>663046.1800000025</v>
      </c>
      <c r="F2" s="59">
        <v>13.595155020937479</v>
      </c>
    </row>
    <row r="3" spans="1:6" x14ac:dyDescent="0.3">
      <c r="A3" s="55" t="s">
        <v>740</v>
      </c>
      <c r="B3">
        <v>8605164.0299999975</v>
      </c>
      <c r="C3">
        <v>5908322.4500000039</v>
      </c>
      <c r="D3" s="20">
        <f>SUM('Stores Details'!N3:N22)</f>
        <v>276277</v>
      </c>
      <c r="E3" s="56">
        <f t="shared" ref="E3:E9" si="0">B3-C3-D3</f>
        <v>2420564.5799999936</v>
      </c>
      <c r="F3" s="59">
        <v>28.129209060527277</v>
      </c>
    </row>
    <row r="4" spans="1:6" x14ac:dyDescent="0.3">
      <c r="A4" s="55" t="s">
        <v>737</v>
      </c>
      <c r="B4">
        <v>3488623.2899999972</v>
      </c>
      <c r="C4">
        <v>2444659.5299999989</v>
      </c>
      <c r="D4">
        <f>SUM('Stores Details'!K3:K22)</f>
        <v>358313</v>
      </c>
      <c r="E4">
        <f t="shared" si="0"/>
        <v>685650.75999999838</v>
      </c>
      <c r="F4" s="59">
        <v>19.653906512789433</v>
      </c>
    </row>
    <row r="5" spans="1:6" x14ac:dyDescent="0.3">
      <c r="A5" s="55" t="s">
        <v>741</v>
      </c>
      <c r="B5">
        <v>5259894.2099999962</v>
      </c>
      <c r="C5">
        <v>3644175.4499999969</v>
      </c>
      <c r="D5">
        <f>SUM('Stores Details'!O3:O22)</f>
        <v>240306</v>
      </c>
      <c r="E5">
        <f t="shared" si="0"/>
        <v>1375412.7599999993</v>
      </c>
      <c r="F5" s="59">
        <v>26.149057473154013</v>
      </c>
    </row>
    <row r="6" spans="1:6" x14ac:dyDescent="0.3">
      <c r="A6" s="55" t="s">
        <v>738</v>
      </c>
      <c r="B6">
        <v>3861727.2399999993</v>
      </c>
      <c r="C6" s="56">
        <v>2714003.3999999971</v>
      </c>
      <c r="D6">
        <f>SUM('Stores Details'!L3:L22)</f>
        <v>355612</v>
      </c>
      <c r="E6">
        <f t="shared" si="0"/>
        <v>792111.84000000218</v>
      </c>
      <c r="F6" s="59">
        <v>20.511853654376747</v>
      </c>
    </row>
    <row r="7" spans="1:6" x14ac:dyDescent="0.3">
      <c r="A7" s="55" t="s">
        <v>742</v>
      </c>
      <c r="B7">
        <v>5603295.3900000034</v>
      </c>
      <c r="C7">
        <v>3858651.5099999984</v>
      </c>
      <c r="D7">
        <f>SUM('Stores Details'!P3:P22)</f>
        <v>252002</v>
      </c>
      <c r="E7">
        <f t="shared" si="0"/>
        <v>1492641.880000005</v>
      </c>
      <c r="F7" s="59">
        <v>26.638643442997285</v>
      </c>
    </row>
    <row r="8" spans="1:6" x14ac:dyDescent="0.3">
      <c r="A8" s="55" t="s">
        <v>739</v>
      </c>
      <c r="B8">
        <v>8109180.0299999947</v>
      </c>
      <c r="C8">
        <v>5635986.0200000033</v>
      </c>
      <c r="D8">
        <f>SUM('Stores Details'!M3:M22)</f>
        <v>688427</v>
      </c>
      <c r="E8">
        <f t="shared" si="0"/>
        <v>1784767.0099999914</v>
      </c>
      <c r="F8" s="59">
        <v>22.009216756777228</v>
      </c>
    </row>
    <row r="9" spans="1:6" x14ac:dyDescent="0.3">
      <c r="A9" s="55" t="s">
        <v>743</v>
      </c>
      <c r="B9">
        <v>13582689.060000012</v>
      </c>
      <c r="C9">
        <v>9376441.6199999992</v>
      </c>
      <c r="D9">
        <f>SUM('Stores Details'!Q3:Q22)</f>
        <v>4161794</v>
      </c>
      <c r="E9">
        <f t="shared" si="0"/>
        <v>44453.440000012517</v>
      </c>
      <c r="F9" s="59">
        <v>0.32728011223436254</v>
      </c>
    </row>
    <row r="10" spans="1:6" x14ac:dyDescent="0.3">
      <c r="A10" s="55" t="s">
        <v>1780</v>
      </c>
      <c r="B10">
        <v>53387650.259999998</v>
      </c>
      <c r="C10">
        <v>36978935.809999995</v>
      </c>
      <c r="F10" s="59"/>
    </row>
    <row r="14" spans="1:6" x14ac:dyDescent="0.3">
      <c r="A14" t="s">
        <v>1778</v>
      </c>
      <c r="B14" t="s">
        <v>13</v>
      </c>
      <c r="C14" t="s">
        <v>1784</v>
      </c>
      <c r="D14" t="s">
        <v>1786</v>
      </c>
    </row>
    <row r="15" spans="1:6" x14ac:dyDescent="0.3">
      <c r="A15" t="s">
        <v>736</v>
      </c>
      <c r="B15">
        <v>4877077.01</v>
      </c>
      <c r="C15">
        <v>663046.1800000025</v>
      </c>
      <c r="D15">
        <v>13.595155020937479</v>
      </c>
    </row>
    <row r="16" spans="1:6" x14ac:dyDescent="0.3">
      <c r="A16" t="s">
        <v>740</v>
      </c>
      <c r="B16">
        <v>8605164.0299999975</v>
      </c>
      <c r="C16">
        <v>2420564.5799999936</v>
      </c>
      <c r="D16">
        <v>28.129209060527277</v>
      </c>
    </row>
    <row r="17" spans="1:4" x14ac:dyDescent="0.3">
      <c r="A17" t="s">
        <v>737</v>
      </c>
      <c r="B17">
        <v>3488623.2899999972</v>
      </c>
      <c r="C17">
        <v>685650.75999999838</v>
      </c>
      <c r="D17">
        <v>19.653906512789433</v>
      </c>
    </row>
    <row r="18" spans="1:4" x14ac:dyDescent="0.3">
      <c r="A18" t="s">
        <v>741</v>
      </c>
      <c r="B18">
        <v>5259894.2099999962</v>
      </c>
      <c r="C18">
        <v>1375412.7599999993</v>
      </c>
      <c r="D18">
        <v>26.149057473154013</v>
      </c>
    </row>
    <row r="19" spans="1:4" x14ac:dyDescent="0.3">
      <c r="A19" t="s">
        <v>738</v>
      </c>
      <c r="B19">
        <v>3861727.2399999993</v>
      </c>
      <c r="C19">
        <v>792111.84000000218</v>
      </c>
      <c r="D19">
        <v>20.511853654376747</v>
      </c>
    </row>
    <row r="20" spans="1:4" x14ac:dyDescent="0.3">
      <c r="A20" t="s">
        <v>742</v>
      </c>
      <c r="B20">
        <v>5603295.3900000034</v>
      </c>
      <c r="C20">
        <v>1492641.880000005</v>
      </c>
      <c r="D20">
        <v>26.638643442997285</v>
      </c>
    </row>
    <row r="21" spans="1:4" x14ac:dyDescent="0.3">
      <c r="A21" t="s">
        <v>739</v>
      </c>
      <c r="B21">
        <v>8109180.0299999947</v>
      </c>
      <c r="C21">
        <v>1784767.0099999914</v>
      </c>
      <c r="D21">
        <v>22.009216756777228</v>
      </c>
    </row>
    <row r="22" spans="1:4" x14ac:dyDescent="0.3">
      <c r="A22" t="s">
        <v>743</v>
      </c>
      <c r="B22">
        <v>13582689.060000012</v>
      </c>
      <c r="C22">
        <v>44453.440000012517</v>
      </c>
      <c r="D22">
        <v>0.32728011223436254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A01B2-1CC1-43BB-9378-5BD6CCE593C9}">
  <dimension ref="A1:B5"/>
  <sheetViews>
    <sheetView workbookViewId="0">
      <selection activeCell="B3" sqref="B3"/>
    </sheetView>
  </sheetViews>
  <sheetFormatPr defaultRowHeight="14.4" x14ac:dyDescent="0.3"/>
  <cols>
    <col min="1" max="1" width="12.44140625" bestFit="1" customWidth="1"/>
    <col min="2" max="2" width="14.44140625" bestFit="1" customWidth="1"/>
  </cols>
  <sheetData>
    <row r="1" spans="1:2" x14ac:dyDescent="0.3">
      <c r="A1" s="54" t="s">
        <v>1828</v>
      </c>
      <c r="B1" t="s">
        <v>1826</v>
      </c>
    </row>
    <row r="2" spans="1:2" x14ac:dyDescent="0.3">
      <c r="A2" s="55" t="s">
        <v>179</v>
      </c>
      <c r="B2">
        <v>13896801.019999998</v>
      </c>
    </row>
    <row r="3" spans="1:2" x14ac:dyDescent="0.3">
      <c r="A3" s="55" t="s">
        <v>214</v>
      </c>
      <c r="B3">
        <v>2836834.689999999</v>
      </c>
    </row>
    <row r="4" spans="1:2" x14ac:dyDescent="0.3">
      <c r="A4" s="55" t="s">
        <v>184</v>
      </c>
      <c r="B4">
        <v>2830114.42</v>
      </c>
    </row>
    <row r="5" spans="1:2" x14ac:dyDescent="0.3">
      <c r="A5" s="55" t="s">
        <v>1780</v>
      </c>
      <c r="B5">
        <v>19563750.129999995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2ADF4-F1A1-4424-95D8-F1C085363504}">
  <dimension ref="A1:L12"/>
  <sheetViews>
    <sheetView workbookViewId="0">
      <selection activeCell="D6" sqref="D6"/>
    </sheetView>
  </sheetViews>
  <sheetFormatPr defaultRowHeight="14.4" x14ac:dyDescent="0.3"/>
  <cols>
    <col min="1" max="1" width="13.109375" bestFit="1" customWidth="1"/>
    <col min="2" max="2" width="16.109375" bestFit="1" customWidth="1"/>
    <col min="3" max="3" width="12.6640625" bestFit="1" customWidth="1"/>
    <col min="4" max="4" width="11.88671875" bestFit="1" customWidth="1"/>
    <col min="5" max="5" width="12.6640625" bestFit="1" customWidth="1"/>
    <col min="6" max="6" width="14.21875" bestFit="1" customWidth="1"/>
    <col min="7" max="7" width="17.6640625" bestFit="1" customWidth="1"/>
    <col min="8" max="8" width="24" hidden="1" customWidth="1"/>
    <col min="9" max="10" width="10.88671875" bestFit="1" customWidth="1"/>
    <col min="11" max="12" width="15.88671875" bestFit="1" customWidth="1"/>
  </cols>
  <sheetData>
    <row r="1" spans="1:12" x14ac:dyDescent="0.3">
      <c r="B1" s="54" t="s">
        <v>1789</v>
      </c>
    </row>
    <row r="2" spans="1:12" x14ac:dyDescent="0.3">
      <c r="B2">
        <v>2023</v>
      </c>
      <c r="D2">
        <v>2024</v>
      </c>
      <c r="F2" t="s">
        <v>1829</v>
      </c>
      <c r="G2" t="s">
        <v>1830</v>
      </c>
    </row>
    <row r="3" spans="1:12" x14ac:dyDescent="0.3">
      <c r="A3" s="54" t="s">
        <v>86</v>
      </c>
      <c r="B3" t="s">
        <v>1826</v>
      </c>
      <c r="C3" t="s">
        <v>1827</v>
      </c>
      <c r="D3" t="s">
        <v>1826</v>
      </c>
      <c r="E3" t="s">
        <v>1827</v>
      </c>
      <c r="H3" t="s">
        <v>1792</v>
      </c>
      <c r="I3" t="s">
        <v>1793</v>
      </c>
      <c r="J3" t="s">
        <v>1794</v>
      </c>
      <c r="K3" t="s">
        <v>1831</v>
      </c>
      <c r="L3" t="s">
        <v>1832</v>
      </c>
    </row>
    <row r="4" spans="1:12" x14ac:dyDescent="0.3">
      <c r="A4" s="55" t="s">
        <v>129</v>
      </c>
      <c r="B4">
        <v>2641673.8199999984</v>
      </c>
      <c r="C4">
        <v>1657708.0199999998</v>
      </c>
      <c r="D4">
        <v>4206753.8699999982</v>
      </c>
      <c r="E4">
        <v>2617216.3200000003</v>
      </c>
      <c r="F4">
        <v>6848427.6899999967</v>
      </c>
      <c r="G4">
        <v>4274924.34</v>
      </c>
      <c r="H4" t="str">
        <f>_xlfn.XLOOKUP('Q3 part 1'!A4,Table4[Brand],Table4[Product Code])</f>
        <v>G-GA017</v>
      </c>
      <c r="I4">
        <v>983965.79999999865</v>
      </c>
      <c r="J4">
        <v>1589537.549999998</v>
      </c>
      <c r="K4">
        <v>12.989746745651537</v>
      </c>
      <c r="L4">
        <v>12.728051908851898</v>
      </c>
    </row>
    <row r="5" spans="1:12" x14ac:dyDescent="0.3">
      <c r="A5" s="55" t="s">
        <v>92</v>
      </c>
      <c r="B5">
        <v>2184061.9399999985</v>
      </c>
      <c r="C5">
        <v>1596872.8799999994</v>
      </c>
      <c r="D5">
        <v>596617.8899999999</v>
      </c>
      <c r="E5">
        <v>441055.90999999992</v>
      </c>
      <c r="F5">
        <v>2780679.8299999982</v>
      </c>
      <c r="G5">
        <v>2037928.7899999993</v>
      </c>
      <c r="H5" t="str">
        <f>_xlfn.XLOOKUP('Q3 part 1'!A5,Table4[Brand],Table4[Product Code])</f>
        <v>L-UL001</v>
      </c>
      <c r="I5">
        <v>587189.05999999912</v>
      </c>
      <c r="J5">
        <v>155561.97999999998</v>
      </c>
      <c r="K5">
        <v>10.739558859472053</v>
      </c>
      <c r="L5">
        <v>1.805140901592537</v>
      </c>
    </row>
    <row r="6" spans="1:12" x14ac:dyDescent="0.3">
      <c r="A6" s="55" t="s">
        <v>124</v>
      </c>
      <c r="B6">
        <v>997460.21</v>
      </c>
      <c r="C6">
        <v>695565.6100000001</v>
      </c>
      <c r="D6">
        <v>4812792.1099999994</v>
      </c>
      <c r="E6">
        <v>3423330.4800000014</v>
      </c>
      <c r="F6">
        <v>5810252.3199999994</v>
      </c>
      <c r="G6">
        <v>4118896.0900000017</v>
      </c>
      <c r="H6" t="str">
        <f>_xlfn.XLOOKUP('Q3 part 1'!A6,Table4[Brand],Table4[Product Code])</f>
        <v>A-MI014</v>
      </c>
      <c r="I6">
        <v>301894.59999999986</v>
      </c>
      <c r="J6">
        <v>1389461.629999998</v>
      </c>
      <c r="K6">
        <v>4.9047522137931505</v>
      </c>
      <c r="L6">
        <v>14.561695239515613</v>
      </c>
    </row>
    <row r="7" spans="1:12" x14ac:dyDescent="0.3">
      <c r="A7" s="55" t="s">
        <v>122</v>
      </c>
      <c r="B7">
        <v>180915.82000000004</v>
      </c>
      <c r="C7">
        <v>130954.26000000001</v>
      </c>
      <c r="D7">
        <v>3426848.430000002</v>
      </c>
      <c r="E7">
        <v>2245044.2099999981</v>
      </c>
      <c r="F7">
        <v>3607764.2500000019</v>
      </c>
      <c r="G7">
        <v>2375998.4699999979</v>
      </c>
      <c r="H7" t="str">
        <f>_xlfn.XLOOKUP('Q3 part 1'!A7,Table4[Brand],Table4[Product Code])</f>
        <v>S-ST013</v>
      </c>
      <c r="I7">
        <v>49961.560000000027</v>
      </c>
      <c r="J7">
        <v>1181804.2200000039</v>
      </c>
      <c r="K7">
        <v>0.88960668281214272</v>
      </c>
      <c r="L7">
        <v>10.368351952287542</v>
      </c>
    </row>
    <row r="8" spans="1:12" x14ac:dyDescent="0.3">
      <c r="A8" s="55" t="s">
        <v>98</v>
      </c>
      <c r="B8">
        <v>779226.06000000029</v>
      </c>
      <c r="C8">
        <v>525816.25000000012</v>
      </c>
      <c r="D8">
        <v>4543807.7899999991</v>
      </c>
      <c r="E8">
        <v>3401717.060000001</v>
      </c>
      <c r="F8">
        <v>5323033.8499999996</v>
      </c>
      <c r="G8">
        <v>3927533.310000001</v>
      </c>
      <c r="H8" t="str">
        <f>_xlfn.XLOOKUP('Q3 part 1'!A8,Table4[Brand],Table4[Product Code])</f>
        <v>A-CH003</v>
      </c>
      <c r="I8">
        <v>253409.81000000017</v>
      </c>
      <c r="J8">
        <v>1142090.7299999981</v>
      </c>
      <c r="K8">
        <v>3.8316423096519463</v>
      </c>
      <c r="L8">
        <v>13.747850053078015</v>
      </c>
    </row>
    <row r="9" spans="1:12" x14ac:dyDescent="0.3">
      <c r="A9" s="55" t="s">
        <v>101</v>
      </c>
      <c r="B9">
        <v>931287.67999999982</v>
      </c>
      <c r="C9">
        <v>680983.13000000012</v>
      </c>
      <c r="D9">
        <v>806966.48999999987</v>
      </c>
      <c r="E9">
        <v>526552.88999999978</v>
      </c>
      <c r="F9">
        <v>1738254.1699999997</v>
      </c>
      <c r="G9">
        <v>1207536.02</v>
      </c>
      <c r="H9" t="str">
        <f>_xlfn.XLOOKUP('Q3 part 1'!A9,Table4[Brand],Table4[Product Code])</f>
        <v>L-GA004</v>
      </c>
      <c r="I9">
        <v>250304.5499999997</v>
      </c>
      <c r="J9">
        <v>280413.60000000009</v>
      </c>
      <c r="K9">
        <v>4.5793659379738925</v>
      </c>
      <c r="L9">
        <v>2.4415764959940525</v>
      </c>
    </row>
    <row r="10" spans="1:12" x14ac:dyDescent="0.3">
      <c r="A10" s="55" t="s">
        <v>96</v>
      </c>
      <c r="B10">
        <v>3369509.1</v>
      </c>
      <c r="C10">
        <v>2363811.1000000006</v>
      </c>
      <c r="D10">
        <v>2692885.46</v>
      </c>
      <c r="E10">
        <v>1778685.5699999998</v>
      </c>
      <c r="F10">
        <v>6062394.5600000005</v>
      </c>
      <c r="G10">
        <v>4142496.6700000004</v>
      </c>
      <c r="H10" t="str">
        <f>_xlfn.XLOOKUP('Q3 part 1'!A10,Table4[Brand],Table4[Product Code])</f>
        <v>A-CH002</v>
      </c>
      <c r="I10">
        <v>1005697.9999999995</v>
      </c>
      <c r="J10">
        <v>914199.89000000013</v>
      </c>
      <c r="K10">
        <v>16.568688206240491</v>
      </c>
      <c r="L10">
        <v>8.1476565966699965</v>
      </c>
    </row>
    <row r="11" spans="1:12" x14ac:dyDescent="0.3">
      <c r="A11" s="55" t="s">
        <v>105</v>
      </c>
      <c r="B11">
        <v>9252472.9399999976</v>
      </c>
      <c r="C11">
        <v>6539633.530000004</v>
      </c>
      <c r="D11">
        <v>11964370.649999984</v>
      </c>
      <c r="E11">
        <v>8353988.5899999971</v>
      </c>
      <c r="F11">
        <v>21216843.589999981</v>
      </c>
      <c r="G11">
        <v>14893622.120000001</v>
      </c>
      <c r="H11" t="str">
        <f>_xlfn.XLOOKUP('Q3 part 1'!A11,Table4[Brand],Table4[Product Code])</f>
        <v>G-GA005</v>
      </c>
      <c r="I11">
        <v>2712839.4099999936</v>
      </c>
      <c r="J11">
        <v>3610382.0599999866</v>
      </c>
      <c r="K11">
        <v>45.496639044404787</v>
      </c>
      <c r="L11">
        <v>36.199676852010363</v>
      </c>
    </row>
    <row r="12" spans="1:12" x14ac:dyDescent="0.3">
      <c r="A12" s="55" t="s">
        <v>1780</v>
      </c>
      <c r="B12">
        <v>20336607.569999993</v>
      </c>
      <c r="C12">
        <v>14191344.780000005</v>
      </c>
      <c r="D12">
        <v>33051042.689999979</v>
      </c>
      <c r="E12">
        <v>22787591.029999997</v>
      </c>
      <c r="F12">
        <v>53387650.259999976</v>
      </c>
      <c r="G12">
        <v>36978935.810000002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E26E3-AE38-400C-A9B4-822F349409BC}">
  <dimension ref="A1:L9"/>
  <sheetViews>
    <sheetView workbookViewId="0">
      <selection activeCell="B3" sqref="B3"/>
    </sheetView>
  </sheetViews>
  <sheetFormatPr defaultRowHeight="14.4" x14ac:dyDescent="0.3"/>
  <cols>
    <col min="1" max="1" width="15.109375" bestFit="1" customWidth="1"/>
    <col min="2" max="2" width="15.5546875" bestFit="1" customWidth="1"/>
    <col min="3" max="3" width="12" bestFit="1" customWidth="1"/>
    <col min="4" max="4" width="14.44140625" bestFit="1" customWidth="1"/>
    <col min="5" max="5" width="12" bestFit="1" customWidth="1"/>
    <col min="6" max="6" width="14.44140625" bestFit="1" customWidth="1"/>
    <col min="7" max="7" width="16.5546875" bestFit="1" customWidth="1"/>
    <col min="8" max="8" width="0" hidden="1" customWidth="1"/>
    <col min="9" max="10" width="11.77734375" customWidth="1"/>
    <col min="11" max="12" width="18.5546875" customWidth="1"/>
  </cols>
  <sheetData>
    <row r="1" spans="1:12" x14ac:dyDescent="0.3">
      <c r="B1" s="54" t="s">
        <v>1789</v>
      </c>
    </row>
    <row r="2" spans="1:12" x14ac:dyDescent="0.3">
      <c r="B2">
        <v>2023</v>
      </c>
      <c r="D2">
        <v>2024</v>
      </c>
      <c r="F2" t="s">
        <v>1829</v>
      </c>
      <c r="G2" t="s">
        <v>1830</v>
      </c>
    </row>
    <row r="3" spans="1:12" x14ac:dyDescent="0.3">
      <c r="A3" s="54" t="s">
        <v>1787</v>
      </c>
      <c r="B3" t="s">
        <v>1826</v>
      </c>
      <c r="C3" t="s">
        <v>1827</v>
      </c>
      <c r="D3" t="s">
        <v>1826</v>
      </c>
      <c r="E3" t="s">
        <v>1827</v>
      </c>
      <c r="I3" t="s">
        <v>1793</v>
      </c>
      <c r="J3" t="s">
        <v>1794</v>
      </c>
      <c r="K3" t="s">
        <v>1795</v>
      </c>
      <c r="L3" t="s">
        <v>1796</v>
      </c>
    </row>
    <row r="4" spans="1:12" x14ac:dyDescent="0.3">
      <c r="A4" s="55" t="s">
        <v>94</v>
      </c>
      <c r="B4" s="64">
        <v>5218623.4700000025</v>
      </c>
      <c r="C4">
        <v>3615554.3099999996</v>
      </c>
      <c r="D4" s="64">
        <v>7030728.3300000057</v>
      </c>
      <c r="E4">
        <v>4994094.2899999935</v>
      </c>
      <c r="F4" s="64">
        <v>12249351.800000008</v>
      </c>
      <c r="G4">
        <v>8609648.599999994</v>
      </c>
      <c r="I4">
        <v>1603069.1600000029</v>
      </c>
      <c r="J4">
        <v>2036634.0400000121</v>
      </c>
      <c r="K4">
        <v>25.661229150619864</v>
      </c>
      <c r="L4">
        <v>21.272334419050683</v>
      </c>
    </row>
    <row r="5" spans="1:12" x14ac:dyDescent="0.3">
      <c r="A5" s="55" t="s">
        <v>103</v>
      </c>
      <c r="B5" s="64">
        <v>6692009.3699999936</v>
      </c>
      <c r="C5">
        <v>4668854.4099999983</v>
      </c>
      <c r="D5" s="64">
        <v>9755460.4400000051</v>
      </c>
      <c r="E5">
        <v>7003628.4999999963</v>
      </c>
      <c r="F5" s="64">
        <v>16447469.809999999</v>
      </c>
      <c r="G5">
        <v>11672482.909999995</v>
      </c>
      <c r="I5">
        <v>2023154.9599999953</v>
      </c>
      <c r="J5">
        <v>2751831.9400000088</v>
      </c>
      <c r="K5">
        <v>32.906222667500664</v>
      </c>
      <c r="L5">
        <v>29.516346977312267</v>
      </c>
    </row>
    <row r="6" spans="1:12" x14ac:dyDescent="0.3">
      <c r="A6" s="55" t="s">
        <v>110</v>
      </c>
      <c r="B6" s="64">
        <v>3263883.0099999988</v>
      </c>
      <c r="C6">
        <v>2387568.0099999988</v>
      </c>
      <c r="D6" s="64">
        <v>6077667.6499999985</v>
      </c>
      <c r="E6">
        <v>4127769.8199999984</v>
      </c>
      <c r="F6" s="64">
        <v>9341550.6599999964</v>
      </c>
      <c r="G6">
        <v>6515337.8299999973</v>
      </c>
      <c r="I6">
        <v>876315</v>
      </c>
      <c r="J6">
        <v>1949897.83</v>
      </c>
      <c r="K6">
        <v>16.04929926864887</v>
      </c>
      <c r="L6">
        <v>18.388731959245781</v>
      </c>
    </row>
    <row r="7" spans="1:12" x14ac:dyDescent="0.3">
      <c r="A7" s="55" t="s">
        <v>90</v>
      </c>
      <c r="B7" s="64">
        <v>1202374.8899999999</v>
      </c>
      <c r="C7">
        <v>865991.88000000024</v>
      </c>
      <c r="D7" s="64">
        <v>2866076.6599999997</v>
      </c>
      <c r="E7">
        <v>1827947.5999999989</v>
      </c>
      <c r="F7" s="64">
        <v>4068451.55</v>
      </c>
      <c r="G7">
        <v>2693939.4799999991</v>
      </c>
      <c r="I7">
        <v>336383.00999999966</v>
      </c>
      <c r="J7">
        <v>1038129.0600000008</v>
      </c>
      <c r="K7">
        <v>5.9123670743084533</v>
      </c>
      <c r="L7">
        <v>8.671667901319088</v>
      </c>
    </row>
    <row r="8" spans="1:12" x14ac:dyDescent="0.3">
      <c r="A8" s="55" t="s">
        <v>118</v>
      </c>
      <c r="B8" s="64">
        <v>3959716.8299999954</v>
      </c>
      <c r="C8">
        <v>2653376.1700000009</v>
      </c>
      <c r="D8" s="64">
        <v>7321109.6099999985</v>
      </c>
      <c r="E8">
        <v>4834150.8200000022</v>
      </c>
      <c r="F8" s="64">
        <v>11280826.439999994</v>
      </c>
      <c r="G8">
        <v>7487526.990000003</v>
      </c>
      <c r="I8">
        <v>1306340.6599999946</v>
      </c>
      <c r="J8">
        <v>2486958.7899999963</v>
      </c>
      <c r="K8">
        <v>19.470881838922153</v>
      </c>
      <c r="L8">
        <v>22.150918743072175</v>
      </c>
    </row>
    <row r="9" spans="1:12" x14ac:dyDescent="0.3">
      <c r="A9" s="55" t="s">
        <v>1780</v>
      </c>
      <c r="B9" s="64">
        <v>20336607.569999989</v>
      </c>
      <c r="C9">
        <v>14191344.779999997</v>
      </c>
      <c r="D9" s="64">
        <v>33051042.690000009</v>
      </c>
      <c r="E9">
        <v>22787591.029999986</v>
      </c>
      <c r="F9" s="64">
        <v>53387650.25999999</v>
      </c>
      <c r="G9">
        <v>36978935.809999995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DD38B-803D-4E84-ABC6-0936102B2E4F}">
  <dimension ref="A1:F53"/>
  <sheetViews>
    <sheetView topLeftCell="A9" zoomScale="84" workbookViewId="0">
      <selection activeCell="Q35" sqref="Q35"/>
    </sheetView>
  </sheetViews>
  <sheetFormatPr defaultRowHeight="14.4" x14ac:dyDescent="0.3"/>
  <cols>
    <col min="1" max="1" width="22.21875" bestFit="1" customWidth="1"/>
    <col min="2" max="2" width="11.88671875" bestFit="1" customWidth="1"/>
    <col min="3" max="3" width="12.6640625" bestFit="1" customWidth="1"/>
    <col min="4" max="4" width="10.88671875" bestFit="1" customWidth="1"/>
    <col min="5" max="6" width="11.88671875" bestFit="1" customWidth="1"/>
  </cols>
  <sheetData>
    <row r="1" spans="1:6" x14ac:dyDescent="0.3">
      <c r="A1" s="54" t="s">
        <v>85</v>
      </c>
      <c r="B1" t="s">
        <v>1826</v>
      </c>
      <c r="C1" t="s">
        <v>1827</v>
      </c>
      <c r="D1" t="s">
        <v>1784</v>
      </c>
      <c r="E1" t="s">
        <v>1786</v>
      </c>
      <c r="F1" t="s">
        <v>1797</v>
      </c>
    </row>
    <row r="2" spans="1:6" x14ac:dyDescent="0.3">
      <c r="A2" s="55" t="s">
        <v>95</v>
      </c>
      <c r="B2">
        <v>3884093.9499999988</v>
      </c>
      <c r="C2">
        <v>2778982.7399999974</v>
      </c>
      <c r="D2">
        <v>1105111.2100000014</v>
      </c>
      <c r="E2">
        <v>28.452226548227593</v>
      </c>
      <c r="F2">
        <v>7.2752667163366533</v>
      </c>
    </row>
    <row r="3" spans="1:6" x14ac:dyDescent="0.3">
      <c r="A3" s="55" t="s">
        <v>119</v>
      </c>
      <c r="B3">
        <v>5411480.9900000021</v>
      </c>
      <c r="C3">
        <v>3652155.6000000015</v>
      </c>
      <c r="D3">
        <v>1759325.3900000006</v>
      </c>
      <c r="E3">
        <v>32.510977923623827</v>
      </c>
      <c r="F3">
        <v>10.136203716863118</v>
      </c>
    </row>
    <row r="4" spans="1:6" x14ac:dyDescent="0.3">
      <c r="A4" s="55" t="s">
        <v>104</v>
      </c>
      <c r="B4">
        <v>9253902.0400000047</v>
      </c>
      <c r="C4">
        <v>6379378.5800000038</v>
      </c>
      <c r="D4">
        <v>2874523.4600000009</v>
      </c>
      <c r="E4">
        <v>31.062825687746304</v>
      </c>
      <c r="F4">
        <v>17.333413242450511</v>
      </c>
    </row>
    <row r="5" spans="1:6" x14ac:dyDescent="0.3">
      <c r="A5" s="55" t="s">
        <v>162</v>
      </c>
      <c r="B5">
        <v>1485147.4300000002</v>
      </c>
      <c r="C5">
        <v>1232841.3499999999</v>
      </c>
      <c r="D5">
        <v>252306.08000000031</v>
      </c>
      <c r="E5">
        <v>16.988621796288619</v>
      </c>
      <c r="F5">
        <v>2.781818309603949</v>
      </c>
    </row>
    <row r="6" spans="1:6" x14ac:dyDescent="0.3">
      <c r="A6" s="55" t="s">
        <v>100</v>
      </c>
      <c r="B6">
        <v>2043017.419999999</v>
      </c>
      <c r="C6">
        <v>1368551.3199999994</v>
      </c>
      <c r="D6">
        <v>674466.09999999963</v>
      </c>
      <c r="E6">
        <v>33.013232946393572</v>
      </c>
      <c r="F6">
        <v>3.8267603276233775</v>
      </c>
    </row>
    <row r="7" spans="1:6" x14ac:dyDescent="0.3">
      <c r="A7" s="55" t="s">
        <v>116</v>
      </c>
      <c r="B7">
        <v>6709209.5100000054</v>
      </c>
      <c r="C7">
        <v>4540805.1399999987</v>
      </c>
      <c r="D7">
        <v>2168404.3700000066</v>
      </c>
      <c r="E7">
        <v>32.31981900055473</v>
      </c>
      <c r="F7">
        <v>12.566969097395909</v>
      </c>
    </row>
    <row r="8" spans="1:6" x14ac:dyDescent="0.3">
      <c r="A8" s="55" t="s">
        <v>140</v>
      </c>
      <c r="B8">
        <v>179896.14999999991</v>
      </c>
      <c r="C8">
        <v>148610.61999999997</v>
      </c>
      <c r="D8">
        <v>31285.529999999941</v>
      </c>
      <c r="E8">
        <v>17.390883573661782</v>
      </c>
      <c r="F8">
        <v>0.33696210476373922</v>
      </c>
    </row>
    <row r="9" spans="1:6" x14ac:dyDescent="0.3">
      <c r="A9" s="55" t="s">
        <v>108</v>
      </c>
      <c r="B9">
        <v>1476152.1900000002</v>
      </c>
      <c r="C9">
        <v>1141250.1000000003</v>
      </c>
      <c r="D9">
        <v>334902.08999999985</v>
      </c>
      <c r="E9">
        <v>22.687504192911153</v>
      </c>
      <c r="F9">
        <v>2.7649693942533147</v>
      </c>
    </row>
    <row r="10" spans="1:6" x14ac:dyDescent="0.3">
      <c r="A10" s="55" t="s">
        <v>126</v>
      </c>
      <c r="B10">
        <v>1694244.68</v>
      </c>
      <c r="C10">
        <v>1226011.23</v>
      </c>
      <c r="D10">
        <v>468233.44999999995</v>
      </c>
      <c r="E10">
        <v>27.63670770387191</v>
      </c>
      <c r="F10">
        <v>3.1734767717795416</v>
      </c>
    </row>
    <row r="11" spans="1:6" x14ac:dyDescent="0.3">
      <c r="A11" s="55" t="s">
        <v>136</v>
      </c>
      <c r="B11">
        <v>392535.78000000014</v>
      </c>
      <c r="C11">
        <v>256578.57999999987</v>
      </c>
      <c r="D11">
        <v>135957.20000000027</v>
      </c>
      <c r="E11">
        <v>34.635619713443759</v>
      </c>
      <c r="F11">
        <v>0.73525577186546909</v>
      </c>
    </row>
    <row r="12" spans="1:6" x14ac:dyDescent="0.3">
      <c r="A12" s="55" t="s">
        <v>150</v>
      </c>
      <c r="B12">
        <v>4690065.3099999987</v>
      </c>
      <c r="C12">
        <v>2984260.3699999996</v>
      </c>
      <c r="D12">
        <v>1705804.939999999</v>
      </c>
      <c r="E12">
        <v>36.370600988496669</v>
      </c>
      <c r="F12">
        <v>8.7849255158434438</v>
      </c>
    </row>
    <row r="13" spans="1:6" x14ac:dyDescent="0.3">
      <c r="A13" s="55" t="s">
        <v>121</v>
      </c>
      <c r="B13">
        <v>786744.36000000022</v>
      </c>
      <c r="C13">
        <v>594532.43999999983</v>
      </c>
      <c r="D13">
        <v>192211.92000000039</v>
      </c>
      <c r="E13">
        <v>24.431305742058367</v>
      </c>
      <c r="F13">
        <v>1.4736448526363748</v>
      </c>
    </row>
    <row r="14" spans="1:6" x14ac:dyDescent="0.3">
      <c r="A14" s="55" t="s">
        <v>91</v>
      </c>
      <c r="B14">
        <v>2025434.129999999</v>
      </c>
      <c r="C14">
        <v>1325388.1600000001</v>
      </c>
      <c r="D14">
        <v>700045.96999999881</v>
      </c>
      <c r="E14">
        <v>34.562761613975532</v>
      </c>
      <c r="F14">
        <v>3.7938252014015483</v>
      </c>
    </row>
    <row r="15" spans="1:6" x14ac:dyDescent="0.3">
      <c r="A15" s="55" t="s">
        <v>113</v>
      </c>
      <c r="B15">
        <v>5708420.3399999989</v>
      </c>
      <c r="C15">
        <v>4060262.9800000004</v>
      </c>
      <c r="D15">
        <v>1648157.3599999985</v>
      </c>
      <c r="E15">
        <v>28.872389590006943</v>
      </c>
      <c r="F15">
        <v>10.692398545730637</v>
      </c>
    </row>
    <row r="16" spans="1:6" x14ac:dyDescent="0.3">
      <c r="A16" s="55" t="s">
        <v>144</v>
      </c>
      <c r="B16">
        <v>3625971.7400000039</v>
      </c>
      <c r="C16">
        <v>2382352.0599999977</v>
      </c>
      <c r="D16">
        <v>1243619.6800000062</v>
      </c>
      <c r="E16">
        <v>34.297555777420506</v>
      </c>
      <c r="F16">
        <v>6.791779975970802</v>
      </c>
    </row>
    <row r="17" spans="1:6" x14ac:dyDescent="0.3">
      <c r="A17" s="55" t="s">
        <v>111</v>
      </c>
      <c r="B17">
        <v>1465572.0000000007</v>
      </c>
      <c r="C17">
        <v>1136870.0000000005</v>
      </c>
      <c r="D17">
        <v>328702.00000000023</v>
      </c>
      <c r="E17">
        <v>22.428239622481875</v>
      </c>
      <c r="F17">
        <v>2.7451517211613665</v>
      </c>
    </row>
    <row r="18" spans="1:6" x14ac:dyDescent="0.3">
      <c r="A18" s="55" t="s">
        <v>146</v>
      </c>
      <c r="B18">
        <v>2555762.2399999993</v>
      </c>
      <c r="C18">
        <v>1770104.5399999993</v>
      </c>
      <c r="D18">
        <v>785657.7</v>
      </c>
      <c r="E18">
        <v>30.740641195168461</v>
      </c>
      <c r="F18">
        <v>4.7871787343202676</v>
      </c>
    </row>
    <row r="19" spans="1:6" x14ac:dyDescent="0.3">
      <c r="A19" s="55" t="s">
        <v>1780</v>
      </c>
      <c r="B19">
        <v>53387650.259999998</v>
      </c>
      <c r="C19">
        <v>36978935.809999995</v>
      </c>
    </row>
    <row r="23" spans="1:6" x14ac:dyDescent="0.3">
      <c r="A23" t="s">
        <v>85</v>
      </c>
      <c r="B23" t="s">
        <v>1797</v>
      </c>
      <c r="C23" t="s">
        <v>1786</v>
      </c>
    </row>
    <row r="24" spans="1:6" x14ac:dyDescent="0.3">
      <c r="A24" t="s">
        <v>95</v>
      </c>
      <c r="B24" s="57">
        <v>7.2752667163366533</v>
      </c>
      <c r="C24" s="57">
        <v>28.452226548227593</v>
      </c>
    </row>
    <row r="25" spans="1:6" x14ac:dyDescent="0.3">
      <c r="A25" t="s">
        <v>119</v>
      </c>
      <c r="B25" s="57">
        <v>10.136203716863118</v>
      </c>
      <c r="C25" s="57">
        <v>32.510977923623827</v>
      </c>
    </row>
    <row r="26" spans="1:6" x14ac:dyDescent="0.3">
      <c r="A26" t="s">
        <v>104</v>
      </c>
      <c r="B26" s="57">
        <v>17.333413242450511</v>
      </c>
      <c r="C26" s="57">
        <v>31.062825687746304</v>
      </c>
    </row>
    <row r="27" spans="1:6" x14ac:dyDescent="0.3">
      <c r="A27" t="s">
        <v>162</v>
      </c>
      <c r="B27" s="57">
        <v>2.781818309603949</v>
      </c>
      <c r="C27" s="57">
        <v>16.988621796288619</v>
      </c>
    </row>
    <row r="28" spans="1:6" x14ac:dyDescent="0.3">
      <c r="A28" t="s">
        <v>100</v>
      </c>
      <c r="B28" s="57">
        <v>3.8267603276233775</v>
      </c>
      <c r="C28" s="57">
        <v>33.013232946393572</v>
      </c>
    </row>
    <row r="29" spans="1:6" x14ac:dyDescent="0.3">
      <c r="A29" t="s">
        <v>116</v>
      </c>
      <c r="B29" s="57">
        <v>12.566969097395909</v>
      </c>
      <c r="C29" s="57">
        <v>32.31981900055473</v>
      </c>
    </row>
    <row r="30" spans="1:6" x14ac:dyDescent="0.3">
      <c r="A30" t="s">
        <v>140</v>
      </c>
      <c r="B30" s="57">
        <v>0.33696210476373922</v>
      </c>
      <c r="C30" s="57">
        <v>17.390883573661782</v>
      </c>
    </row>
    <row r="31" spans="1:6" x14ac:dyDescent="0.3">
      <c r="A31" t="s">
        <v>108</v>
      </c>
      <c r="B31" s="57">
        <v>2.7649693942533147</v>
      </c>
      <c r="C31" s="57">
        <v>22.687504192911153</v>
      </c>
    </row>
    <row r="32" spans="1:6" x14ac:dyDescent="0.3">
      <c r="A32" t="s">
        <v>126</v>
      </c>
      <c r="B32" s="57">
        <v>3.1734767717795416</v>
      </c>
      <c r="C32" s="57">
        <v>27.63670770387191</v>
      </c>
    </row>
    <row r="33" spans="1:6" x14ac:dyDescent="0.3">
      <c r="A33" t="s">
        <v>136</v>
      </c>
      <c r="B33" s="57">
        <v>0.73525577186546909</v>
      </c>
      <c r="C33" s="57">
        <v>34.635619713443759</v>
      </c>
    </row>
    <row r="34" spans="1:6" x14ac:dyDescent="0.3">
      <c r="A34" t="s">
        <v>150</v>
      </c>
      <c r="B34" s="57">
        <v>8.7849255158434438</v>
      </c>
      <c r="C34" s="57">
        <v>36.370600988496669</v>
      </c>
    </row>
    <row r="35" spans="1:6" x14ac:dyDescent="0.3">
      <c r="A35" t="s">
        <v>121</v>
      </c>
      <c r="B35" s="57">
        <v>1.4736448526363748</v>
      </c>
      <c r="C35" s="57">
        <v>24.431305742058367</v>
      </c>
    </row>
    <row r="36" spans="1:6" x14ac:dyDescent="0.3">
      <c r="A36" t="s">
        <v>91</v>
      </c>
      <c r="B36" s="57">
        <v>3.7938252014015483</v>
      </c>
      <c r="C36" s="57">
        <v>34.562761613975532</v>
      </c>
    </row>
    <row r="37" spans="1:6" x14ac:dyDescent="0.3">
      <c r="A37" t="s">
        <v>113</v>
      </c>
      <c r="B37" s="57">
        <v>10.692398545730637</v>
      </c>
      <c r="C37" s="57">
        <v>28.872389590006943</v>
      </c>
    </row>
    <row r="38" spans="1:6" x14ac:dyDescent="0.3">
      <c r="A38" t="s">
        <v>144</v>
      </c>
      <c r="B38" s="57">
        <v>6.791779975970802</v>
      </c>
      <c r="C38" s="57">
        <v>34.297555777420506</v>
      </c>
    </row>
    <row r="39" spans="1:6" x14ac:dyDescent="0.3">
      <c r="A39" t="s">
        <v>111</v>
      </c>
      <c r="B39" s="57">
        <v>2.7451517211613665</v>
      </c>
      <c r="C39" s="57">
        <v>22.428239622481875</v>
      </c>
    </row>
    <row r="40" spans="1:6" x14ac:dyDescent="0.3">
      <c r="A40" t="s">
        <v>146</v>
      </c>
      <c r="B40" s="57">
        <v>4.7871787343202676</v>
      </c>
      <c r="C40" s="57">
        <v>30.740641195168461</v>
      </c>
    </row>
    <row r="42" spans="1:6" x14ac:dyDescent="0.3">
      <c r="B42" s="56">
        <f>MEDIAN(Table10[Revenue Share])</f>
        <v>3.8267603276233775</v>
      </c>
      <c r="C42" s="56">
        <f>MEDIAN(Table10[Profitability])</f>
        <v>30.740641195168461</v>
      </c>
    </row>
    <row r="44" spans="1:6" ht="28.8" x14ac:dyDescent="0.3">
      <c r="E44" s="61" t="s">
        <v>1824</v>
      </c>
      <c r="F44" s="61" t="s">
        <v>1825</v>
      </c>
    </row>
    <row r="45" spans="1:6" x14ac:dyDescent="0.3">
      <c r="A45" s="61"/>
      <c r="B45" s="61"/>
      <c r="E45" s="62">
        <v>3.83</v>
      </c>
      <c r="F45" s="62">
        <v>0</v>
      </c>
    </row>
    <row r="46" spans="1:6" x14ac:dyDescent="0.3">
      <c r="A46" s="62"/>
      <c r="B46" s="62"/>
      <c r="E46" s="62">
        <v>3.83</v>
      </c>
      <c r="F46" s="62">
        <v>40</v>
      </c>
    </row>
    <row r="47" spans="1:6" x14ac:dyDescent="0.3">
      <c r="A47" s="62"/>
      <c r="B47" s="62"/>
    </row>
    <row r="49" spans="1:6" ht="28.8" x14ac:dyDescent="0.3">
      <c r="E49" s="61" t="s">
        <v>1824</v>
      </c>
      <c r="F49" s="61" t="s">
        <v>1825</v>
      </c>
    </row>
    <row r="50" spans="1:6" x14ac:dyDescent="0.3">
      <c r="E50" s="62">
        <v>0</v>
      </c>
      <c r="F50" s="62">
        <v>30.74</v>
      </c>
    </row>
    <row r="51" spans="1:6" x14ac:dyDescent="0.3">
      <c r="A51" s="61"/>
      <c r="B51" s="61"/>
      <c r="E51" s="62">
        <v>20</v>
      </c>
      <c r="F51" s="62">
        <v>30.74</v>
      </c>
    </row>
    <row r="52" spans="1:6" x14ac:dyDescent="0.3">
      <c r="A52" s="62"/>
      <c r="B52" s="62"/>
    </row>
    <row r="53" spans="1:6" x14ac:dyDescent="0.3">
      <c r="A53" s="62"/>
      <c r="B53" s="62"/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C528F-361E-400B-9AD5-1400BD1EB78C}">
  <dimension ref="A1:AW23"/>
  <sheetViews>
    <sheetView zoomScale="64" zoomScaleNormal="55" workbookViewId="0">
      <selection activeCell="T4" sqref="T4"/>
    </sheetView>
  </sheetViews>
  <sheetFormatPr defaultRowHeight="14.4" x14ac:dyDescent="0.3"/>
  <cols>
    <col min="1" max="1" width="15.44140625" bestFit="1" customWidth="1"/>
    <col min="2" max="2" width="16.77734375" bestFit="1" customWidth="1"/>
    <col min="3" max="3" width="13" bestFit="1" customWidth="1"/>
    <col min="4" max="4" width="12.21875" bestFit="1" customWidth="1"/>
    <col min="5" max="5" width="13" bestFit="1" customWidth="1"/>
    <col min="6" max="6" width="14.5546875" bestFit="1" customWidth="1"/>
    <col min="7" max="7" width="18.21875" bestFit="1" customWidth="1"/>
    <col min="8" max="8" width="18.21875" customWidth="1"/>
    <col min="9" max="9" width="16.44140625" bestFit="1" customWidth="1"/>
    <col min="10" max="10" width="17.77734375" bestFit="1" customWidth="1"/>
    <col min="11" max="11" width="10.44140625" bestFit="1" customWidth="1"/>
    <col min="12" max="12" width="17.44140625" customWidth="1"/>
    <col min="13" max="13" width="18.5546875" bestFit="1" customWidth="1"/>
    <col min="14" max="14" width="15.44140625" bestFit="1" customWidth="1"/>
    <col min="15" max="15" width="21.44140625" bestFit="1" customWidth="1"/>
    <col min="16" max="16" width="14.44140625" bestFit="1" customWidth="1"/>
    <col min="17" max="17" width="13.77734375" bestFit="1" customWidth="1"/>
    <col min="18" max="18" width="9.6640625" bestFit="1" customWidth="1"/>
    <col min="20" max="20" width="20.21875" bestFit="1" customWidth="1"/>
    <col min="32" max="32" width="14.88671875" customWidth="1"/>
    <col min="33" max="33" width="20" customWidth="1"/>
    <col min="34" max="34" width="25.109375" customWidth="1"/>
    <col min="35" max="35" width="21.21875" customWidth="1"/>
    <col min="36" max="36" width="26.33203125" customWidth="1"/>
    <col min="37" max="38" width="12.21875" customWidth="1"/>
    <col min="39" max="39" width="23.109375" customWidth="1"/>
    <col min="40" max="40" width="14.6640625" customWidth="1"/>
    <col min="41" max="41" width="23.44140625" customWidth="1"/>
    <col min="42" max="42" width="17.109375" customWidth="1"/>
    <col min="43" max="43" width="21.21875" customWidth="1"/>
    <col min="44" max="44" width="29" customWidth="1"/>
    <col min="45" max="45" width="20.5546875" customWidth="1"/>
    <col min="46" max="46" width="19.21875" customWidth="1"/>
    <col min="47" max="47" width="14.109375" customWidth="1"/>
    <col min="48" max="48" width="12" customWidth="1"/>
    <col min="49" max="49" width="27.33203125" customWidth="1"/>
  </cols>
  <sheetData>
    <row r="1" spans="1:49" x14ac:dyDescent="0.3">
      <c r="B1" s="54" t="s">
        <v>1789</v>
      </c>
    </row>
    <row r="2" spans="1:49" x14ac:dyDescent="0.3">
      <c r="B2">
        <v>2023</v>
      </c>
      <c r="D2">
        <v>2024</v>
      </c>
      <c r="F2" t="s">
        <v>1829</v>
      </c>
      <c r="G2" t="s">
        <v>1830</v>
      </c>
      <c r="AF2" t="s">
        <v>1833</v>
      </c>
      <c r="AG2" t="s">
        <v>1781</v>
      </c>
      <c r="AH2" t="s">
        <v>1782</v>
      </c>
      <c r="AI2" t="s">
        <v>1821</v>
      </c>
      <c r="AJ2" t="s">
        <v>1822</v>
      </c>
      <c r="AK2" t="s">
        <v>1819</v>
      </c>
      <c r="AL2" t="s">
        <v>1820</v>
      </c>
      <c r="AM2" t="s">
        <v>1798</v>
      </c>
      <c r="AN2" t="s">
        <v>1794</v>
      </c>
      <c r="AO2" t="s">
        <v>1799</v>
      </c>
      <c r="AP2" t="s">
        <v>1807</v>
      </c>
      <c r="AQ2" t="s">
        <v>1800</v>
      </c>
      <c r="AR2" t="s">
        <v>1801</v>
      </c>
      <c r="AS2" t="s">
        <v>1802</v>
      </c>
      <c r="AT2" t="s">
        <v>1803</v>
      </c>
      <c r="AU2" t="s">
        <v>1804</v>
      </c>
      <c r="AV2" t="s">
        <v>1805</v>
      </c>
      <c r="AW2" t="s">
        <v>1806</v>
      </c>
    </row>
    <row r="3" spans="1:49" x14ac:dyDescent="0.3">
      <c r="A3" s="54" t="s">
        <v>1834</v>
      </c>
      <c r="B3" t="s">
        <v>1826</v>
      </c>
      <c r="C3" t="s">
        <v>1827</v>
      </c>
      <c r="D3" t="s">
        <v>1826</v>
      </c>
      <c r="E3" t="s">
        <v>1827</v>
      </c>
      <c r="H3" t="s">
        <v>1831</v>
      </c>
      <c r="I3" t="s">
        <v>1832</v>
      </c>
      <c r="J3" t="s">
        <v>1798</v>
      </c>
      <c r="K3" t="s">
        <v>1794</v>
      </c>
      <c r="L3" t="s">
        <v>1799</v>
      </c>
      <c r="M3" t="s">
        <v>1835</v>
      </c>
      <c r="N3" t="s">
        <v>1800</v>
      </c>
      <c r="O3" t="s">
        <v>1801</v>
      </c>
      <c r="P3" t="s">
        <v>1802</v>
      </c>
      <c r="Q3" t="s">
        <v>1803</v>
      </c>
      <c r="R3" t="s">
        <v>1804</v>
      </c>
      <c r="S3" t="s">
        <v>1805</v>
      </c>
      <c r="T3" t="s">
        <v>1806</v>
      </c>
      <c r="AF3" t="s">
        <v>14</v>
      </c>
      <c r="AG3">
        <v>5605074.8599999957</v>
      </c>
      <c r="AH3">
        <v>3916884.8999999976</v>
      </c>
      <c r="AI3">
        <v>8291726.1600000048</v>
      </c>
      <c r="AJ3">
        <v>5679237.3299999954</v>
      </c>
      <c r="AK3">
        <v>13896801.02</v>
      </c>
      <c r="AL3">
        <v>9596122.229999993</v>
      </c>
      <c r="AM3">
        <v>-2.4738651100716424</v>
      </c>
      <c r="AN3">
        <v>2058623.8300000094</v>
      </c>
      <c r="AO3">
        <v>1</v>
      </c>
      <c r="AP3">
        <v>47.932478461135332</v>
      </c>
      <c r="AQ3">
        <v>10</v>
      </c>
      <c r="AR3">
        <v>19</v>
      </c>
      <c r="AS3">
        <v>1</v>
      </c>
      <c r="AT3">
        <v>7.3000000000000007</v>
      </c>
      <c r="AU3">
        <v>11</v>
      </c>
      <c r="AV3" t="s">
        <v>1808</v>
      </c>
      <c r="AW3">
        <v>553865</v>
      </c>
    </row>
    <row r="4" spans="1:49" x14ac:dyDescent="0.3">
      <c r="A4" s="55" t="s">
        <v>14</v>
      </c>
      <c r="B4">
        <v>5605074.8599999957</v>
      </c>
      <c r="C4">
        <v>3916884.8999999976</v>
      </c>
      <c r="D4">
        <v>8291726.1600000048</v>
      </c>
      <c r="E4">
        <v>5679237.3299999954</v>
      </c>
      <c r="F4">
        <v>13896801.02</v>
      </c>
      <c r="G4">
        <v>9596122.229999993</v>
      </c>
      <c r="H4">
        <v>27.561503759695139</v>
      </c>
      <c r="I4">
        <v>25.087638649623496</v>
      </c>
      <c r="J4">
        <v>-2.4738651100716424</v>
      </c>
      <c r="K4" s="57">
        <v>2058623.8300000094</v>
      </c>
      <c r="L4">
        <v>1</v>
      </c>
      <c r="M4" s="59">
        <v>47.932478461135332</v>
      </c>
      <c r="N4">
        <v>10</v>
      </c>
      <c r="O4">
        <v>19</v>
      </c>
      <c r="P4">
        <v>1</v>
      </c>
      <c r="Q4">
        <v>7.3000000000000007</v>
      </c>
      <c r="R4">
        <v>11</v>
      </c>
      <c r="S4" t="s">
        <v>1808</v>
      </c>
      <c r="T4">
        <v>553865</v>
      </c>
      <c r="AF4" t="s">
        <v>23</v>
      </c>
      <c r="AG4">
        <v>912213.74</v>
      </c>
      <c r="AH4">
        <v>629031.92999999982</v>
      </c>
      <c r="AI4">
        <v>1331320.330000001</v>
      </c>
      <c r="AJ4">
        <v>934039.14999999991</v>
      </c>
      <c r="AK4">
        <v>2243534.0700000012</v>
      </c>
      <c r="AL4">
        <v>1563071.0799999996</v>
      </c>
      <c r="AM4">
        <v>-0.45750116392151696</v>
      </c>
      <c r="AN4">
        <v>53774.180000001099</v>
      </c>
      <c r="AO4">
        <v>16</v>
      </c>
      <c r="AP4">
        <v>45.943902357796212</v>
      </c>
      <c r="AQ4">
        <v>12</v>
      </c>
      <c r="AR4">
        <v>13</v>
      </c>
      <c r="AS4">
        <v>12</v>
      </c>
      <c r="AT4">
        <v>13.100000000000001</v>
      </c>
      <c r="AU4">
        <v>4</v>
      </c>
      <c r="AV4" t="s">
        <v>1810</v>
      </c>
      <c r="AW4">
        <v>343507</v>
      </c>
    </row>
    <row r="5" spans="1:49" x14ac:dyDescent="0.3">
      <c r="A5" s="55" t="s">
        <v>23</v>
      </c>
      <c r="B5">
        <v>912213.74</v>
      </c>
      <c r="C5">
        <v>629031.92999999982</v>
      </c>
      <c r="D5">
        <v>1331320.330000001</v>
      </c>
      <c r="E5">
        <v>934039.14999999991</v>
      </c>
      <c r="F5">
        <v>2243534.0700000012</v>
      </c>
      <c r="G5">
        <v>1563071.0799999996</v>
      </c>
      <c r="H5">
        <v>4.4855747786846836</v>
      </c>
      <c r="I5">
        <v>4.0280736147631666</v>
      </c>
      <c r="J5">
        <v>-0.45750116392151696</v>
      </c>
      <c r="K5" s="57">
        <v>53774.180000001099</v>
      </c>
      <c r="L5">
        <v>16</v>
      </c>
      <c r="M5" s="59">
        <v>45.943902357796212</v>
      </c>
      <c r="N5">
        <v>12</v>
      </c>
      <c r="O5">
        <v>13</v>
      </c>
      <c r="P5">
        <v>12</v>
      </c>
      <c r="Q5">
        <v>13.100000000000001</v>
      </c>
      <c r="R5">
        <v>4</v>
      </c>
      <c r="S5" t="s">
        <v>1810</v>
      </c>
      <c r="T5">
        <v>343507</v>
      </c>
      <c r="AF5" t="s">
        <v>16</v>
      </c>
      <c r="AG5">
        <v>930576.48</v>
      </c>
      <c r="AH5">
        <v>647905.62</v>
      </c>
      <c r="AI5">
        <v>1899537.9400000004</v>
      </c>
      <c r="AJ5">
        <v>1312065.3999999992</v>
      </c>
      <c r="AK5">
        <v>2830114.4200000004</v>
      </c>
      <c r="AL5">
        <v>1959971.0199999991</v>
      </c>
      <c r="AM5">
        <v>1.1714171754368454</v>
      </c>
      <c r="AN5">
        <v>520871.5400000012</v>
      </c>
      <c r="AO5">
        <v>3</v>
      </c>
      <c r="AP5">
        <v>104.12486032314081</v>
      </c>
      <c r="AQ5">
        <v>4</v>
      </c>
      <c r="AR5">
        <v>4</v>
      </c>
      <c r="AS5">
        <v>3</v>
      </c>
      <c r="AT5">
        <v>3.4000000000000004</v>
      </c>
      <c r="AU5">
        <v>14</v>
      </c>
      <c r="AV5" t="s">
        <v>1808</v>
      </c>
      <c r="AW5">
        <v>66601</v>
      </c>
    </row>
    <row r="6" spans="1:49" x14ac:dyDescent="0.3">
      <c r="A6" s="55" t="s">
        <v>16</v>
      </c>
      <c r="B6">
        <v>930576.48</v>
      </c>
      <c r="C6">
        <v>647905.62</v>
      </c>
      <c r="D6">
        <v>1899537.9400000004</v>
      </c>
      <c r="E6">
        <v>1312065.3999999992</v>
      </c>
      <c r="F6">
        <v>2830114.4200000004</v>
      </c>
      <c r="G6">
        <v>1959971.0199999991</v>
      </c>
      <c r="H6">
        <v>4.5758687961937206</v>
      </c>
      <c r="I6">
        <v>5.747285971630566</v>
      </c>
      <c r="J6">
        <v>1.1714171754368454</v>
      </c>
      <c r="K6" s="57">
        <v>520871.5400000012</v>
      </c>
      <c r="L6">
        <v>3</v>
      </c>
      <c r="M6" s="59">
        <v>104.12486032314081</v>
      </c>
      <c r="N6">
        <v>4</v>
      </c>
      <c r="O6">
        <v>4</v>
      </c>
      <c r="P6">
        <v>3</v>
      </c>
      <c r="Q6">
        <v>3.4000000000000004</v>
      </c>
      <c r="R6">
        <v>14</v>
      </c>
      <c r="S6" t="s">
        <v>1808</v>
      </c>
      <c r="T6">
        <v>66601</v>
      </c>
      <c r="AF6" t="s">
        <v>27</v>
      </c>
      <c r="AG6">
        <v>961483.70000000007</v>
      </c>
      <c r="AH6">
        <v>672831.67000000016</v>
      </c>
      <c r="AI6">
        <v>1772761.7000000007</v>
      </c>
      <c r="AJ6">
        <v>1226821.0099999998</v>
      </c>
      <c r="AK6">
        <v>2734245.4000000008</v>
      </c>
      <c r="AL6">
        <v>1899652.68</v>
      </c>
      <c r="AM6">
        <v>0.63586179986513969</v>
      </c>
      <c r="AN6">
        <v>-115216.30999999912</v>
      </c>
      <c r="AO6">
        <v>4</v>
      </c>
      <c r="AP6">
        <v>84.377717479765963</v>
      </c>
      <c r="AQ6">
        <v>5</v>
      </c>
      <c r="AR6">
        <v>5</v>
      </c>
      <c r="AS6">
        <v>16</v>
      </c>
      <c r="AT6">
        <v>9.1999999999999993</v>
      </c>
      <c r="AU6">
        <v>8</v>
      </c>
      <c r="AV6" t="s">
        <v>1809</v>
      </c>
      <c r="AW6">
        <v>661157</v>
      </c>
    </row>
    <row r="7" spans="1:49" x14ac:dyDescent="0.3">
      <c r="A7" s="55" t="s">
        <v>27</v>
      </c>
      <c r="B7">
        <v>961483.70000000007</v>
      </c>
      <c r="C7">
        <v>672831.67000000016</v>
      </c>
      <c r="D7">
        <v>1772761.7000000007</v>
      </c>
      <c r="E7">
        <v>1226821.0099999998</v>
      </c>
      <c r="F7">
        <v>2734245.4000000008</v>
      </c>
      <c r="G7">
        <v>1899652.68</v>
      </c>
      <c r="H7">
        <v>4.7278470447468059</v>
      </c>
      <c r="I7">
        <v>5.3637088446119456</v>
      </c>
      <c r="J7">
        <v>0.63586179986513969</v>
      </c>
      <c r="K7" s="57">
        <v>-115216.30999999912</v>
      </c>
      <c r="L7">
        <v>4</v>
      </c>
      <c r="M7" s="59">
        <v>84.377717479765963</v>
      </c>
      <c r="N7">
        <v>5</v>
      </c>
      <c r="O7">
        <v>5</v>
      </c>
      <c r="P7">
        <v>16</v>
      </c>
      <c r="Q7">
        <v>9.1999999999999993</v>
      </c>
      <c r="R7">
        <v>8</v>
      </c>
      <c r="S7" t="s">
        <v>1809</v>
      </c>
      <c r="T7">
        <v>661157</v>
      </c>
      <c r="AF7" t="s">
        <v>25</v>
      </c>
      <c r="AG7">
        <v>801496.87000000034</v>
      </c>
      <c r="AH7">
        <v>553104.2200000002</v>
      </c>
      <c r="AI7">
        <v>1768163.49</v>
      </c>
      <c r="AJ7">
        <v>1196147.2500000002</v>
      </c>
      <c r="AK7">
        <v>2569660.3600000003</v>
      </c>
      <c r="AL7">
        <v>1749251.4700000004</v>
      </c>
      <c r="AM7">
        <v>1.4086431448814132</v>
      </c>
      <c r="AN7">
        <v>-182007.76000000024</v>
      </c>
      <c r="AO7">
        <v>5</v>
      </c>
      <c r="AP7">
        <v>120.6076600149417</v>
      </c>
      <c r="AQ7">
        <v>2</v>
      </c>
      <c r="AR7">
        <v>2</v>
      </c>
      <c r="AS7">
        <v>19</v>
      </c>
      <c r="AT7">
        <v>9.4</v>
      </c>
      <c r="AU7">
        <v>7</v>
      </c>
      <c r="AV7" t="s">
        <v>1809</v>
      </c>
      <c r="AW7">
        <v>754024</v>
      </c>
    </row>
    <row r="8" spans="1:49" x14ac:dyDescent="0.3">
      <c r="A8" s="55" t="s">
        <v>25</v>
      </c>
      <c r="B8">
        <v>801496.87000000034</v>
      </c>
      <c r="C8">
        <v>553104.2200000002</v>
      </c>
      <c r="D8">
        <v>1768163.49</v>
      </c>
      <c r="E8">
        <v>1196147.2500000002</v>
      </c>
      <c r="F8">
        <v>2569660.3600000003</v>
      </c>
      <c r="G8">
        <v>1749251.4700000004</v>
      </c>
      <c r="H8">
        <v>3.9411532490912915</v>
      </c>
      <c r="I8">
        <v>5.3497963939727047</v>
      </c>
      <c r="J8">
        <v>1.4086431448814132</v>
      </c>
      <c r="K8" s="57">
        <v>-182007.76000000024</v>
      </c>
      <c r="L8">
        <v>5</v>
      </c>
      <c r="M8" s="59">
        <v>120.6076600149417</v>
      </c>
      <c r="N8">
        <v>2</v>
      </c>
      <c r="O8">
        <v>2</v>
      </c>
      <c r="P8">
        <v>19</v>
      </c>
      <c r="Q8">
        <v>9.4</v>
      </c>
      <c r="R8">
        <v>7</v>
      </c>
      <c r="S8" t="s">
        <v>1809</v>
      </c>
      <c r="T8">
        <v>754024</v>
      </c>
      <c r="AF8" t="s">
        <v>81</v>
      </c>
      <c r="AG8">
        <v>1</v>
      </c>
      <c r="AH8">
        <v>1</v>
      </c>
      <c r="AK8">
        <v>1</v>
      </c>
      <c r="AL8">
        <v>1</v>
      </c>
      <c r="AM8">
        <v>-4.9172409732445863E-6</v>
      </c>
      <c r="AN8">
        <v>0</v>
      </c>
      <c r="AO8" t="e">
        <v>#N/A</v>
      </c>
      <c r="AP8">
        <v>-100</v>
      </c>
      <c r="AQ8">
        <v>17</v>
      </c>
      <c r="AR8">
        <v>8</v>
      </c>
      <c r="AS8">
        <v>13</v>
      </c>
      <c r="AT8" t="e">
        <v>#N/A</v>
      </c>
      <c r="AW8">
        <v>0</v>
      </c>
    </row>
    <row r="9" spans="1:49" x14ac:dyDescent="0.3">
      <c r="A9" s="55" t="s">
        <v>81</v>
      </c>
      <c r="B9">
        <v>1</v>
      </c>
      <c r="C9">
        <v>1</v>
      </c>
      <c r="F9">
        <v>1</v>
      </c>
      <c r="G9">
        <v>1</v>
      </c>
      <c r="H9">
        <v>4.9172409732445863E-6</v>
      </c>
      <c r="I9">
        <v>0</v>
      </c>
      <c r="J9">
        <v>-4.9172409732445863E-6</v>
      </c>
      <c r="K9" s="57">
        <v>0</v>
      </c>
      <c r="L9" t="e">
        <v>#N/A</v>
      </c>
      <c r="M9" s="59">
        <v>-100</v>
      </c>
      <c r="N9">
        <v>17</v>
      </c>
      <c r="O9">
        <v>8</v>
      </c>
      <c r="P9">
        <v>13</v>
      </c>
      <c r="Q9" t="e">
        <v>#N/A</v>
      </c>
      <c r="T9">
        <v>0</v>
      </c>
      <c r="AF9" t="s">
        <v>24</v>
      </c>
      <c r="AG9">
        <v>1013577.5100000001</v>
      </c>
      <c r="AH9">
        <v>706439.44000000018</v>
      </c>
      <c r="AI9">
        <v>1717857.7299999991</v>
      </c>
      <c r="AJ9">
        <v>1190168.1599999997</v>
      </c>
      <c r="AK9">
        <v>2731435.2399999993</v>
      </c>
      <c r="AL9">
        <v>1896607.5999999999</v>
      </c>
      <c r="AM9">
        <v>0.21358526004655953</v>
      </c>
      <c r="AN9">
        <v>207573.56999999937</v>
      </c>
      <c r="AO9">
        <v>6</v>
      </c>
      <c r="AP9">
        <v>69.484594227036354</v>
      </c>
      <c r="AQ9">
        <v>7</v>
      </c>
      <c r="AR9">
        <v>7</v>
      </c>
      <c r="AS9">
        <v>10</v>
      </c>
      <c r="AT9">
        <v>8</v>
      </c>
      <c r="AU9">
        <v>10</v>
      </c>
      <c r="AV9" t="s">
        <v>1809</v>
      </c>
      <c r="AW9">
        <v>320116</v>
      </c>
    </row>
    <row r="10" spans="1:49" x14ac:dyDescent="0.3">
      <c r="A10" s="55" t="s">
        <v>24</v>
      </c>
      <c r="B10">
        <v>1013577.5100000001</v>
      </c>
      <c r="C10">
        <v>706439.44000000018</v>
      </c>
      <c r="D10">
        <v>1717857.7299999991</v>
      </c>
      <c r="E10">
        <v>1190168.1599999997</v>
      </c>
      <c r="F10">
        <v>2731435.2399999993</v>
      </c>
      <c r="G10">
        <v>1896607.5999999999</v>
      </c>
      <c r="H10">
        <v>4.9840048617312247</v>
      </c>
      <c r="I10">
        <v>5.197590121777786</v>
      </c>
      <c r="J10">
        <v>0.21358526004655953</v>
      </c>
      <c r="K10" s="57">
        <v>207573.56999999937</v>
      </c>
      <c r="L10">
        <v>6</v>
      </c>
      <c r="M10" s="59">
        <v>69.484594227036354</v>
      </c>
      <c r="N10">
        <v>7</v>
      </c>
      <c r="O10">
        <v>7</v>
      </c>
      <c r="P10">
        <v>10</v>
      </c>
      <c r="Q10">
        <v>8</v>
      </c>
      <c r="R10">
        <v>10</v>
      </c>
      <c r="S10" t="s">
        <v>1809</v>
      </c>
      <c r="T10">
        <v>320116</v>
      </c>
      <c r="AF10" t="s">
        <v>22</v>
      </c>
      <c r="AG10">
        <v>687384.64000000036</v>
      </c>
      <c r="AH10">
        <v>464947.34000000014</v>
      </c>
      <c r="AI10">
        <v>1511246.5199999996</v>
      </c>
      <c r="AJ10">
        <v>1058004.06</v>
      </c>
      <c r="AK10">
        <v>2198631.16</v>
      </c>
      <c r="AL10">
        <v>1522951.4000000001</v>
      </c>
      <c r="AM10">
        <v>1.1924265449057976</v>
      </c>
      <c r="AN10">
        <v>416754.4599999995</v>
      </c>
      <c r="AO10">
        <v>13</v>
      </c>
      <c r="AP10">
        <v>119.85456643313978</v>
      </c>
      <c r="AQ10">
        <v>3</v>
      </c>
      <c r="AR10">
        <v>3</v>
      </c>
      <c r="AS10">
        <v>7</v>
      </c>
      <c r="AT10">
        <v>6.6000000000000014</v>
      </c>
      <c r="AU10">
        <v>12</v>
      </c>
      <c r="AV10" t="s">
        <v>1808</v>
      </c>
      <c r="AW10">
        <v>36488</v>
      </c>
    </row>
    <row r="11" spans="1:49" x14ac:dyDescent="0.3">
      <c r="A11" s="55" t="s">
        <v>22</v>
      </c>
      <c r="B11">
        <v>687384.64000000036</v>
      </c>
      <c r="C11">
        <v>464947.34000000014</v>
      </c>
      <c r="D11">
        <v>1511246.5199999996</v>
      </c>
      <c r="E11">
        <v>1058004.06</v>
      </c>
      <c r="F11">
        <v>2198631.16</v>
      </c>
      <c r="G11">
        <v>1522951.4000000001</v>
      </c>
      <c r="H11">
        <v>3.3800359161869813</v>
      </c>
      <c r="I11">
        <v>4.5724624610927807</v>
      </c>
      <c r="J11">
        <v>1.1924265449057976</v>
      </c>
      <c r="K11" s="57">
        <v>416754.4599999995</v>
      </c>
      <c r="L11">
        <v>13</v>
      </c>
      <c r="M11" s="59">
        <v>119.85456643313978</v>
      </c>
      <c r="N11">
        <v>3</v>
      </c>
      <c r="O11">
        <v>3</v>
      </c>
      <c r="P11">
        <v>7</v>
      </c>
      <c r="Q11">
        <v>6.6000000000000014</v>
      </c>
      <c r="R11">
        <v>12</v>
      </c>
      <c r="S11" t="s">
        <v>1808</v>
      </c>
      <c r="T11">
        <v>36488</v>
      </c>
      <c r="AF11" t="s">
        <v>20</v>
      </c>
      <c r="AG11">
        <v>1128220.31</v>
      </c>
      <c r="AH11">
        <v>789855.86000000022</v>
      </c>
      <c r="AI11">
        <v>1660963.7099999997</v>
      </c>
      <c r="AJ11">
        <v>1166174.8500000008</v>
      </c>
      <c r="AK11">
        <v>2789184.0199999996</v>
      </c>
      <c r="AL11">
        <v>1956030.7100000009</v>
      </c>
      <c r="AM11">
        <v>-0.52228087759108988</v>
      </c>
      <c r="AN11">
        <v>-130026.14000000106</v>
      </c>
      <c r="AO11">
        <v>10</v>
      </c>
      <c r="AP11">
        <v>47.219802309710204</v>
      </c>
      <c r="AQ11">
        <v>11</v>
      </c>
      <c r="AR11">
        <v>14</v>
      </c>
      <c r="AS11">
        <v>17</v>
      </c>
      <c r="AT11">
        <v>14.100000000000001</v>
      </c>
      <c r="AU11">
        <v>2</v>
      </c>
      <c r="AV11" t="s">
        <v>1810</v>
      </c>
      <c r="AW11">
        <v>624815</v>
      </c>
    </row>
    <row r="12" spans="1:49" x14ac:dyDescent="0.3">
      <c r="A12" s="55" t="s">
        <v>20</v>
      </c>
      <c r="B12">
        <v>1128220.31</v>
      </c>
      <c r="C12">
        <v>789855.86000000022</v>
      </c>
      <c r="D12">
        <v>1660963.7099999997</v>
      </c>
      <c r="E12">
        <v>1166174.8500000008</v>
      </c>
      <c r="F12">
        <v>2789184.0199999996</v>
      </c>
      <c r="G12">
        <v>1956030.7100000009</v>
      </c>
      <c r="H12">
        <v>5.5477311351787089</v>
      </c>
      <c r="I12">
        <v>5.0254502575876216</v>
      </c>
      <c r="J12">
        <v>-0.52228087759108988</v>
      </c>
      <c r="K12" s="57">
        <v>-130026.14000000106</v>
      </c>
      <c r="L12">
        <v>10</v>
      </c>
      <c r="M12" s="59">
        <v>47.219802309710204</v>
      </c>
      <c r="N12">
        <v>11</v>
      </c>
      <c r="O12">
        <v>14</v>
      </c>
      <c r="P12">
        <v>17</v>
      </c>
      <c r="Q12">
        <v>14.100000000000001</v>
      </c>
      <c r="R12">
        <v>2</v>
      </c>
      <c r="S12" t="s">
        <v>1810</v>
      </c>
      <c r="T12">
        <v>624815</v>
      </c>
      <c r="AF12" t="s">
        <v>19</v>
      </c>
      <c r="AG12">
        <v>1064083.72</v>
      </c>
      <c r="AH12">
        <v>747225.45999999985</v>
      </c>
      <c r="AI12">
        <v>1470672.2600000005</v>
      </c>
      <c r="AJ12">
        <v>1038573.8499999997</v>
      </c>
      <c r="AK12">
        <v>2534755.9800000004</v>
      </c>
      <c r="AL12">
        <v>1785799.3099999996</v>
      </c>
      <c r="AM12">
        <v>-0.78265602633336862</v>
      </c>
      <c r="AN12">
        <v>122080.41000000073</v>
      </c>
      <c r="AO12">
        <v>15</v>
      </c>
      <c r="AP12">
        <v>38.210202107029744</v>
      </c>
      <c r="AQ12">
        <v>15</v>
      </c>
      <c r="AR12">
        <v>17</v>
      </c>
      <c r="AS12">
        <v>11</v>
      </c>
      <c r="AT12">
        <v>14</v>
      </c>
      <c r="AU12">
        <v>3</v>
      </c>
      <c r="AV12" t="s">
        <v>1810</v>
      </c>
      <c r="AW12">
        <v>310018</v>
      </c>
    </row>
    <row r="13" spans="1:49" x14ac:dyDescent="0.3">
      <c r="A13" s="55" t="s">
        <v>19</v>
      </c>
      <c r="B13">
        <v>1064083.72</v>
      </c>
      <c r="C13">
        <v>747225.45999999985</v>
      </c>
      <c r="D13">
        <v>1470672.2600000005</v>
      </c>
      <c r="E13">
        <v>1038573.8499999997</v>
      </c>
      <c r="F13">
        <v>2534755.9800000004</v>
      </c>
      <c r="G13">
        <v>1785799.3099999996</v>
      </c>
      <c r="H13">
        <v>5.2323560669465197</v>
      </c>
      <c r="I13">
        <v>4.4497000406131528</v>
      </c>
      <c r="J13">
        <v>-0.78265602633336862</v>
      </c>
      <c r="K13" s="57">
        <v>122080.41000000073</v>
      </c>
      <c r="L13">
        <v>15</v>
      </c>
      <c r="M13" s="59">
        <v>38.210202107029744</v>
      </c>
      <c r="N13">
        <v>15</v>
      </c>
      <c r="O13">
        <v>17</v>
      </c>
      <c r="P13">
        <v>11</v>
      </c>
      <c r="Q13">
        <v>14</v>
      </c>
      <c r="R13">
        <v>3</v>
      </c>
      <c r="S13" t="s">
        <v>1810</v>
      </c>
      <c r="T13">
        <v>310018</v>
      </c>
      <c r="AF13" t="s">
        <v>18</v>
      </c>
      <c r="AG13">
        <v>1101987.7800000003</v>
      </c>
      <c r="AH13">
        <v>780207.2799999998</v>
      </c>
      <c r="AI13">
        <v>1549154.4999999995</v>
      </c>
      <c r="AJ13">
        <v>1063349.3400000001</v>
      </c>
      <c r="AK13">
        <v>2651142.2799999998</v>
      </c>
      <c r="AL13">
        <v>1843556.6199999999</v>
      </c>
      <c r="AM13">
        <v>-0.73158174075932525</v>
      </c>
      <c r="AN13">
        <v>-162149.84000000055</v>
      </c>
      <c r="AO13">
        <v>12</v>
      </c>
      <c r="AP13">
        <v>40.578192255453068</v>
      </c>
      <c r="AQ13">
        <v>14</v>
      </c>
      <c r="AR13">
        <v>16</v>
      </c>
      <c r="AS13">
        <v>18</v>
      </c>
      <c r="AT13">
        <v>15.8</v>
      </c>
      <c r="AU13">
        <v>1</v>
      </c>
      <c r="AV13" t="s">
        <v>1810</v>
      </c>
      <c r="AW13">
        <v>647955</v>
      </c>
    </row>
    <row r="14" spans="1:49" x14ac:dyDescent="0.3">
      <c r="A14" s="55" t="s">
        <v>18</v>
      </c>
      <c r="B14">
        <v>1101987.7800000003</v>
      </c>
      <c r="C14">
        <v>780207.2799999998</v>
      </c>
      <c r="D14">
        <v>1549154.4999999995</v>
      </c>
      <c r="E14">
        <v>1063349.3400000001</v>
      </c>
      <c r="F14">
        <v>2651142.2799999998</v>
      </c>
      <c r="G14">
        <v>1843556.6199999999</v>
      </c>
      <c r="H14">
        <v>5.4187394638308417</v>
      </c>
      <c r="I14">
        <v>4.6871577230715182</v>
      </c>
      <c r="J14">
        <v>-0.73158174075932525</v>
      </c>
      <c r="K14" s="57">
        <v>-162149.84000000055</v>
      </c>
      <c r="L14">
        <v>12</v>
      </c>
      <c r="M14" s="59">
        <v>40.578192255453068</v>
      </c>
      <c r="N14">
        <v>14</v>
      </c>
      <c r="O14">
        <v>16</v>
      </c>
      <c r="P14">
        <v>18</v>
      </c>
      <c r="Q14">
        <v>15.8</v>
      </c>
      <c r="R14">
        <v>1</v>
      </c>
      <c r="S14" t="s">
        <v>1810</v>
      </c>
      <c r="T14">
        <v>647955</v>
      </c>
      <c r="AF14" t="s">
        <v>21</v>
      </c>
      <c r="AG14">
        <v>1160435.28</v>
      </c>
      <c r="AH14">
        <v>812191.23999999964</v>
      </c>
      <c r="AI14">
        <v>1676399.4100000001</v>
      </c>
      <c r="AJ14">
        <v>1161181.709999999</v>
      </c>
      <c r="AK14">
        <v>2836834.6900000004</v>
      </c>
      <c r="AL14">
        <v>1973372.9499999988</v>
      </c>
      <c r="AM14">
        <v>-0.63398703672120771</v>
      </c>
      <c r="AN14">
        <v>216414.70000000112</v>
      </c>
      <c r="AO14">
        <v>8</v>
      </c>
      <c r="AP14">
        <v>44.462982028605694</v>
      </c>
      <c r="AQ14">
        <v>13</v>
      </c>
      <c r="AR14">
        <v>15</v>
      </c>
      <c r="AS14">
        <v>9</v>
      </c>
      <c r="AT14">
        <v>11</v>
      </c>
      <c r="AU14">
        <v>6</v>
      </c>
      <c r="AV14" t="s">
        <v>1809</v>
      </c>
      <c r="AW14">
        <v>298803</v>
      </c>
    </row>
    <row r="15" spans="1:49" x14ac:dyDescent="0.3">
      <c r="A15" s="55" t="s">
        <v>21</v>
      </c>
      <c r="B15">
        <v>1160435.28</v>
      </c>
      <c r="C15">
        <v>812191.23999999964</v>
      </c>
      <c r="D15">
        <v>1676399.4100000001</v>
      </c>
      <c r="E15">
        <v>1161181.709999999</v>
      </c>
      <c r="F15">
        <v>2836834.6900000004</v>
      </c>
      <c r="G15">
        <v>1973372.9499999988</v>
      </c>
      <c r="H15">
        <v>5.7061399056145534</v>
      </c>
      <c r="I15">
        <v>5.0721528688933475</v>
      </c>
      <c r="J15">
        <v>-0.63398703672120771</v>
      </c>
      <c r="K15" s="57">
        <v>216414.70000000112</v>
      </c>
      <c r="L15">
        <v>8</v>
      </c>
      <c r="M15" s="59">
        <v>44.462982028605694</v>
      </c>
      <c r="N15">
        <v>13</v>
      </c>
      <c r="O15">
        <v>15</v>
      </c>
      <c r="P15">
        <v>9</v>
      </c>
      <c r="Q15">
        <v>11</v>
      </c>
      <c r="R15">
        <v>6</v>
      </c>
      <c r="S15" t="s">
        <v>1809</v>
      </c>
      <c r="T15">
        <v>298803</v>
      </c>
      <c r="AF15" t="s">
        <v>29</v>
      </c>
      <c r="AG15">
        <v>999686.1999999996</v>
      </c>
      <c r="AH15">
        <v>700751.08000000019</v>
      </c>
      <c r="AI15">
        <v>1565287.58</v>
      </c>
      <c r="AJ15">
        <v>1055636.0299999996</v>
      </c>
      <c r="AK15">
        <v>2564973.7799999998</v>
      </c>
      <c r="AL15">
        <v>1756387.1099999999</v>
      </c>
      <c r="AM15">
        <v>-0.17972759957536333</v>
      </c>
      <c r="AN15">
        <v>509651.55000000051</v>
      </c>
      <c r="AO15">
        <v>11</v>
      </c>
      <c r="AP15">
        <v>56.577892142554397</v>
      </c>
      <c r="AQ15">
        <v>8</v>
      </c>
      <c r="AR15">
        <v>11</v>
      </c>
      <c r="AS15">
        <v>4</v>
      </c>
      <c r="AT15">
        <v>7.8999999999999995</v>
      </c>
      <c r="AU15">
        <v>11</v>
      </c>
      <c r="AV15" t="s">
        <v>1808</v>
      </c>
      <c r="AW15">
        <v>0</v>
      </c>
    </row>
    <row r="16" spans="1:49" x14ac:dyDescent="0.3">
      <c r="A16" s="55" t="s">
        <v>29</v>
      </c>
      <c r="B16">
        <v>999686.1999999996</v>
      </c>
      <c r="C16">
        <v>700751.08000000019</v>
      </c>
      <c r="D16">
        <v>1565287.58</v>
      </c>
      <c r="E16">
        <v>1055636.0299999996</v>
      </c>
      <c r="F16">
        <v>2564973.7799999998</v>
      </c>
      <c r="G16">
        <v>1756387.1099999999</v>
      </c>
      <c r="H16">
        <v>4.9156979430271797</v>
      </c>
      <c r="I16">
        <v>4.7359703434518181</v>
      </c>
      <c r="J16">
        <v>-0.17972759957536333</v>
      </c>
      <c r="K16" s="57">
        <v>509651.55000000051</v>
      </c>
      <c r="L16">
        <v>11</v>
      </c>
      <c r="M16" s="59">
        <v>56.577892142554397</v>
      </c>
      <c r="N16">
        <v>8</v>
      </c>
      <c r="O16">
        <v>11</v>
      </c>
      <c r="P16">
        <v>4</v>
      </c>
      <c r="Q16">
        <v>7.8999999999999995</v>
      </c>
      <c r="R16">
        <v>11</v>
      </c>
      <c r="S16" t="s">
        <v>1808</v>
      </c>
      <c r="T16">
        <v>0</v>
      </c>
      <c r="AF16" t="s">
        <v>26</v>
      </c>
      <c r="AG16">
        <v>1095386.4899999995</v>
      </c>
      <c r="AH16">
        <v>765114.95000000019</v>
      </c>
      <c r="AI16">
        <v>1672414.850000001</v>
      </c>
      <c r="AJ16">
        <v>1162434.5399999998</v>
      </c>
      <c r="AK16">
        <v>2767801.3400000008</v>
      </c>
      <c r="AL16">
        <v>1927549.49</v>
      </c>
      <c r="AM16">
        <v>-0.32618223826450254</v>
      </c>
      <c r="AN16">
        <v>447669.31000000122</v>
      </c>
      <c r="AO16">
        <v>9</v>
      </c>
      <c r="AP16">
        <v>52.678060690706687</v>
      </c>
      <c r="AQ16">
        <v>9</v>
      </c>
      <c r="AR16">
        <v>12</v>
      </c>
      <c r="AS16">
        <v>6</v>
      </c>
      <c r="AT16">
        <v>8.6999999999999993</v>
      </c>
      <c r="AU16">
        <v>9</v>
      </c>
      <c r="AV16" t="s">
        <v>1809</v>
      </c>
      <c r="AW16">
        <v>62311</v>
      </c>
    </row>
    <row r="17" spans="1:49" x14ac:dyDescent="0.3">
      <c r="A17" s="55" t="s">
        <v>26</v>
      </c>
      <c r="B17">
        <v>1095386.4899999995</v>
      </c>
      <c r="C17">
        <v>765114.95000000019</v>
      </c>
      <c r="D17">
        <v>1672414.850000001</v>
      </c>
      <c r="E17">
        <v>1162434.5399999998</v>
      </c>
      <c r="F17">
        <v>2767801.3400000008</v>
      </c>
      <c r="G17">
        <v>1927549.49</v>
      </c>
      <c r="H17">
        <v>5.3862793301665688</v>
      </c>
      <c r="I17">
        <v>5.060097091902068</v>
      </c>
      <c r="J17">
        <v>-0.32618223826450254</v>
      </c>
      <c r="K17" s="57">
        <v>447669.31000000122</v>
      </c>
      <c r="L17">
        <v>9</v>
      </c>
      <c r="M17" s="59">
        <v>52.678060690706687</v>
      </c>
      <c r="N17">
        <v>9</v>
      </c>
      <c r="O17">
        <v>12</v>
      </c>
      <c r="P17">
        <v>6</v>
      </c>
      <c r="Q17">
        <v>8.6999999999999993</v>
      </c>
      <c r="R17">
        <v>9</v>
      </c>
      <c r="S17" t="s">
        <v>1809</v>
      </c>
      <c r="T17">
        <v>62311</v>
      </c>
      <c r="AF17" t="s">
        <v>82</v>
      </c>
      <c r="AG17">
        <v>1</v>
      </c>
      <c r="AH17">
        <v>1</v>
      </c>
      <c r="AK17">
        <v>1</v>
      </c>
      <c r="AL17">
        <v>1</v>
      </c>
      <c r="AM17">
        <v>-4.9172409732445863E-6</v>
      </c>
      <c r="AN17">
        <v>0</v>
      </c>
      <c r="AO17" t="e">
        <v>#N/A</v>
      </c>
      <c r="AP17">
        <v>-100</v>
      </c>
      <c r="AQ17">
        <v>17</v>
      </c>
      <c r="AR17">
        <v>8</v>
      </c>
      <c r="AS17">
        <v>13</v>
      </c>
      <c r="AT17" t="e">
        <v>#N/A</v>
      </c>
      <c r="AW17">
        <v>0</v>
      </c>
    </row>
    <row r="18" spans="1:49" x14ac:dyDescent="0.3">
      <c r="A18" s="55" t="s">
        <v>82</v>
      </c>
      <c r="B18">
        <v>1</v>
      </c>
      <c r="C18">
        <v>1</v>
      </c>
      <c r="F18">
        <v>1</v>
      </c>
      <c r="G18">
        <v>1</v>
      </c>
      <c r="H18">
        <v>4.9172409732445863E-6</v>
      </c>
      <c r="I18">
        <v>0</v>
      </c>
      <c r="J18">
        <v>-4.9172409732445863E-6</v>
      </c>
      <c r="K18" s="57">
        <v>0</v>
      </c>
      <c r="L18" t="e">
        <v>#N/A</v>
      </c>
      <c r="M18" s="59">
        <v>-100</v>
      </c>
      <c r="N18">
        <v>17</v>
      </c>
      <c r="O18">
        <v>8</v>
      </c>
      <c r="P18">
        <v>13</v>
      </c>
      <c r="Q18" t="e">
        <v>#N/A</v>
      </c>
      <c r="T18">
        <v>0</v>
      </c>
      <c r="AF18" t="s">
        <v>17</v>
      </c>
      <c r="AG18">
        <v>828095.72</v>
      </c>
      <c r="AH18">
        <v>587154.18000000017</v>
      </c>
      <c r="AI18">
        <v>1984007.56</v>
      </c>
      <c r="AJ18">
        <v>1367110.7699999996</v>
      </c>
      <c r="AK18">
        <v>2812103.2800000003</v>
      </c>
      <c r="AL18">
        <v>1954264.9499999997</v>
      </c>
      <c r="AM18">
        <v>1.9309130054914156</v>
      </c>
      <c r="AN18">
        <v>538683.7900000005</v>
      </c>
      <c r="AO18">
        <v>2</v>
      </c>
      <c r="AP18">
        <v>139.58674246015909</v>
      </c>
      <c r="AQ18">
        <v>1</v>
      </c>
      <c r="AR18">
        <v>1</v>
      </c>
      <c r="AS18">
        <v>2</v>
      </c>
      <c r="AT18">
        <v>1.6</v>
      </c>
      <c r="AU18">
        <v>15</v>
      </c>
      <c r="AV18" t="s">
        <v>1808</v>
      </c>
      <c r="AW18">
        <v>78213</v>
      </c>
    </row>
    <row r="19" spans="1:49" x14ac:dyDescent="0.3">
      <c r="A19" s="55" t="s">
        <v>17</v>
      </c>
      <c r="B19">
        <v>828095.72</v>
      </c>
      <c r="C19">
        <v>587154.18000000017</v>
      </c>
      <c r="D19">
        <v>1984007.56</v>
      </c>
      <c r="E19">
        <v>1367110.7699999996</v>
      </c>
      <c r="F19">
        <v>2812103.2800000003</v>
      </c>
      <c r="G19">
        <v>1954264.9499999997</v>
      </c>
      <c r="H19">
        <v>4.0719462041524759</v>
      </c>
      <c r="I19">
        <v>6.0028592096438942</v>
      </c>
      <c r="J19">
        <v>1.9309130054914156</v>
      </c>
      <c r="K19" s="57">
        <v>538683.7900000005</v>
      </c>
      <c r="L19">
        <v>2</v>
      </c>
      <c r="M19" s="59">
        <v>139.58674246015909</v>
      </c>
      <c r="N19">
        <v>1</v>
      </c>
      <c r="O19">
        <v>1</v>
      </c>
      <c r="P19">
        <v>2</v>
      </c>
      <c r="Q19">
        <v>1.6</v>
      </c>
      <c r="R19">
        <v>15</v>
      </c>
      <c r="S19" t="s">
        <v>1808</v>
      </c>
      <c r="T19">
        <v>78213</v>
      </c>
      <c r="AF19" t="s">
        <v>28</v>
      </c>
      <c r="AG19">
        <v>937581.46000000031</v>
      </c>
      <c r="AH19">
        <v>651687.05999999994</v>
      </c>
      <c r="AI19">
        <v>1703012.9599999997</v>
      </c>
      <c r="AJ19">
        <v>1177606.78</v>
      </c>
      <c r="AK19">
        <v>2640594.42</v>
      </c>
      <c r="AL19">
        <v>1829293.8399999999</v>
      </c>
      <c r="AM19">
        <v>0.54236147109549471</v>
      </c>
      <c r="AN19">
        <v>451871.1799999997</v>
      </c>
      <c r="AO19">
        <v>7</v>
      </c>
      <c r="AP19">
        <v>81.638933005351788</v>
      </c>
      <c r="AQ19">
        <v>6</v>
      </c>
      <c r="AR19">
        <v>6</v>
      </c>
      <c r="AS19">
        <v>5</v>
      </c>
      <c r="AT19">
        <v>5.8</v>
      </c>
      <c r="AU19">
        <v>13</v>
      </c>
      <c r="AV19" t="s">
        <v>1808</v>
      </c>
      <c r="AW19">
        <v>73535</v>
      </c>
    </row>
    <row r="20" spans="1:49" x14ac:dyDescent="0.3">
      <c r="A20" s="55" t="s">
        <v>28</v>
      </c>
      <c r="B20">
        <v>937581.46000000031</v>
      </c>
      <c r="C20">
        <v>651687.05999999994</v>
      </c>
      <c r="D20">
        <v>1703012.9599999997</v>
      </c>
      <c r="E20">
        <v>1177606.78</v>
      </c>
      <c r="F20">
        <v>2640594.42</v>
      </c>
      <c r="G20">
        <v>1829293.8399999999</v>
      </c>
      <c r="H20">
        <v>4.610313970866482</v>
      </c>
      <c r="I20">
        <v>5.1526754419619785</v>
      </c>
      <c r="J20">
        <v>0.54236147109549471</v>
      </c>
      <c r="K20" s="57">
        <v>451871.1799999997</v>
      </c>
      <c r="L20">
        <v>7</v>
      </c>
      <c r="M20" s="59">
        <v>81.638933005351788</v>
      </c>
      <c r="N20">
        <v>6</v>
      </c>
      <c r="O20">
        <v>6</v>
      </c>
      <c r="P20">
        <v>5</v>
      </c>
      <c r="Q20">
        <v>5.8</v>
      </c>
      <c r="R20">
        <v>13</v>
      </c>
      <c r="S20" t="s">
        <v>1808</v>
      </c>
      <c r="T20">
        <v>73535</v>
      </c>
      <c r="AF20" t="s">
        <v>30</v>
      </c>
      <c r="AG20">
        <v>1109319.8099999998</v>
      </c>
      <c r="AH20">
        <v>766009.55</v>
      </c>
      <c r="AI20">
        <v>1476515.9899999995</v>
      </c>
      <c r="AJ20">
        <v>999040.80000000016</v>
      </c>
      <c r="AK20">
        <v>2585835.7999999993</v>
      </c>
      <c r="AL20">
        <v>1765050.35</v>
      </c>
      <c r="AM20">
        <v>-0.98741185676174847</v>
      </c>
      <c r="AN20">
        <v>378504.18999999936</v>
      </c>
      <c r="AO20">
        <v>14</v>
      </c>
      <c r="AP20">
        <v>33.101020705652026</v>
      </c>
      <c r="AQ20">
        <v>16</v>
      </c>
      <c r="AR20">
        <v>18</v>
      </c>
      <c r="AS20">
        <v>8</v>
      </c>
      <c r="AT20">
        <v>13</v>
      </c>
      <c r="AU20">
        <v>5</v>
      </c>
      <c r="AV20" t="s">
        <v>1810</v>
      </c>
      <c r="AW20">
        <v>98971</v>
      </c>
    </row>
    <row r="21" spans="1:49" x14ac:dyDescent="0.3">
      <c r="A21" s="55" t="s">
        <v>30</v>
      </c>
      <c r="B21">
        <v>1109319.8099999998</v>
      </c>
      <c r="C21">
        <v>766009.55</v>
      </c>
      <c r="D21">
        <v>1476515.9899999995</v>
      </c>
      <c r="E21">
        <v>999040.80000000016</v>
      </c>
      <c r="F21">
        <v>2585835.7999999993</v>
      </c>
      <c r="G21">
        <v>1765050.35</v>
      </c>
      <c r="H21">
        <v>5.454792822163899</v>
      </c>
      <c r="I21">
        <v>4.4673809654021523</v>
      </c>
      <c r="J21">
        <v>-0.98741185676174847</v>
      </c>
      <c r="K21" s="57">
        <v>378504.18999999936</v>
      </c>
      <c r="L21">
        <v>14</v>
      </c>
      <c r="M21" s="59">
        <v>33.101020705652026</v>
      </c>
      <c r="N21">
        <v>16</v>
      </c>
      <c r="O21">
        <v>18</v>
      </c>
      <c r="P21">
        <v>8</v>
      </c>
      <c r="Q21">
        <v>13</v>
      </c>
      <c r="R21">
        <v>5</v>
      </c>
      <c r="S21" t="s">
        <v>1810</v>
      </c>
      <c r="T21">
        <v>98971</v>
      </c>
      <c r="AF21" t="s">
        <v>80</v>
      </c>
      <c r="AG21">
        <v>1</v>
      </c>
      <c r="AH21">
        <v>1</v>
      </c>
      <c r="AK21">
        <v>1</v>
      </c>
      <c r="AL21">
        <v>1</v>
      </c>
      <c r="AM21">
        <v>-4.9172409732445863E-6</v>
      </c>
      <c r="AN21">
        <v>0</v>
      </c>
      <c r="AO21" t="e">
        <v>#N/A</v>
      </c>
      <c r="AP21">
        <v>-100</v>
      </c>
      <c r="AQ21">
        <v>17</v>
      </c>
      <c r="AR21">
        <v>8</v>
      </c>
      <c r="AS21">
        <v>13</v>
      </c>
      <c r="AT21" t="e">
        <v>#N/A</v>
      </c>
      <c r="AW21">
        <v>0</v>
      </c>
    </row>
    <row r="22" spans="1:49" x14ac:dyDescent="0.3">
      <c r="A22" s="55" t="s">
        <v>80</v>
      </c>
      <c r="B22">
        <v>1</v>
      </c>
      <c r="C22">
        <v>1</v>
      </c>
      <c r="F22">
        <v>1</v>
      </c>
      <c r="G22">
        <v>1</v>
      </c>
      <c r="J22">
        <v>-4.9172409732445863E-6</v>
      </c>
      <c r="K22" s="57" t="e">
        <f>#REF!-#REF!-#REF!</f>
        <v>#REF!</v>
      </c>
      <c r="L22" t="e">
        <f>_xlfn.RANK.EQ(D22, $D$4:$D$22, 0)</f>
        <v>#N/A</v>
      </c>
      <c r="M22" s="59">
        <f>((D22 - B22) / B22)*100</f>
        <v>-100</v>
      </c>
      <c r="N22">
        <f t="shared" ref="N22" si="0">_xlfn.RANK.EQ(M22, $M$4:$M$22, 0)</f>
        <v>17</v>
      </c>
      <c r="O22">
        <f>_xlfn.RANK.EQ(J22, $J$4:$J$22, 0)</f>
        <v>8</v>
      </c>
      <c r="P22" t="e">
        <f t="shared" ref="P22" si="1">_xlfn.RANK.EQ(K22, $K$4:$K$22, 0)</f>
        <v>#REF!</v>
      </c>
      <c r="Q22" t="e">
        <f t="shared" ref="Q22" si="2">IF(OR(ISNA(L22), ISNA(N22), ISNA(P22), ISNA(O22)), NA(), L22*0.2 + N22*0.1 + P22*0.4 + O22*0.3)</f>
        <v>#N/A</v>
      </c>
      <c r="T22">
        <f>_xlfn.XLOOKUP('Q5'!A22,Table3[Store ID],Table3[24 Cost of Operation2])</f>
        <v>0</v>
      </c>
    </row>
    <row r="23" spans="1:49" x14ac:dyDescent="0.3">
      <c r="A23" s="55" t="s">
        <v>1780</v>
      </c>
      <c r="B23">
        <v>20336607.569999997</v>
      </c>
      <c r="C23">
        <v>14191344.779999999</v>
      </c>
      <c r="D23">
        <v>33051042.690000013</v>
      </c>
      <c r="E23">
        <v>22787591.029999994</v>
      </c>
      <c r="F23">
        <v>53387650.260000005</v>
      </c>
      <c r="G23">
        <v>36978935.809999995</v>
      </c>
      <c r="K23" s="57"/>
      <c r="M23" s="59"/>
    </row>
  </sheetData>
  <sortState xmlns:xlrd2="http://schemas.microsoft.com/office/spreadsheetml/2017/richdata2" ref="D28:D46">
    <sortCondition descending="1" ref="D28:D46"/>
  </sortState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29E17-E2A9-4873-BFA0-AE015C27031F}">
  <dimension ref="A3:G7"/>
  <sheetViews>
    <sheetView workbookViewId="0">
      <selection activeCell="B4" sqref="B4"/>
    </sheetView>
  </sheetViews>
  <sheetFormatPr defaultRowHeight="14.4" x14ac:dyDescent="0.3"/>
  <cols>
    <col min="1" max="1" width="20.109375" bestFit="1" customWidth="1"/>
    <col min="2" max="2" width="10.44140625" bestFit="1" customWidth="1"/>
    <col min="3" max="3" width="12.33203125" bestFit="1" customWidth="1"/>
    <col min="4" max="4" width="10.109375" bestFit="1" customWidth="1"/>
    <col min="5" max="5" width="12.109375" bestFit="1" customWidth="1"/>
    <col min="6" max="6" width="16" bestFit="1" customWidth="1"/>
    <col min="7" max="7" width="19.44140625" bestFit="1" customWidth="1"/>
  </cols>
  <sheetData>
    <row r="3" spans="1:7" x14ac:dyDescent="0.3">
      <c r="A3" s="54" t="s">
        <v>1758</v>
      </c>
      <c r="B3" t="s">
        <v>1836</v>
      </c>
      <c r="C3" t="s">
        <v>1837</v>
      </c>
      <c r="D3" t="s">
        <v>1812</v>
      </c>
      <c r="E3" t="s">
        <v>1813</v>
      </c>
      <c r="F3" t="s">
        <v>1817</v>
      </c>
      <c r="G3" t="s">
        <v>1818</v>
      </c>
    </row>
    <row r="4" spans="1:7" x14ac:dyDescent="0.3">
      <c r="A4" s="55" t="s">
        <v>1810</v>
      </c>
      <c r="B4">
        <v>129</v>
      </c>
      <c r="C4">
        <v>39</v>
      </c>
      <c r="D4">
        <v>62</v>
      </c>
      <c r="E4">
        <v>67</v>
      </c>
      <c r="F4">
        <v>0.92537313432835822</v>
      </c>
      <c r="G4">
        <v>68</v>
      </c>
    </row>
    <row r="5" spans="1:7" x14ac:dyDescent="0.3">
      <c r="A5" s="55" t="s">
        <v>1808</v>
      </c>
      <c r="B5">
        <v>129</v>
      </c>
      <c r="C5">
        <v>37.651162790697676</v>
      </c>
      <c r="D5">
        <v>66</v>
      </c>
      <c r="E5">
        <v>63</v>
      </c>
      <c r="F5">
        <v>1.0476190476190477</v>
      </c>
      <c r="G5">
        <v>0</v>
      </c>
    </row>
    <row r="6" spans="1:7" x14ac:dyDescent="0.3">
      <c r="A6" s="55" t="s">
        <v>1809</v>
      </c>
      <c r="B6">
        <v>242</v>
      </c>
      <c r="C6">
        <v>37.52066115702479</v>
      </c>
      <c r="D6">
        <v>129</v>
      </c>
      <c r="E6">
        <v>113</v>
      </c>
      <c r="F6">
        <v>1.1415929203539823</v>
      </c>
      <c r="G6">
        <v>91</v>
      </c>
    </row>
    <row r="7" spans="1:7" x14ac:dyDescent="0.3">
      <c r="A7" s="55" t="s">
        <v>1780</v>
      </c>
      <c r="B7">
        <v>500</v>
      </c>
      <c r="C7">
        <v>37.936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FBB71-4B28-42E3-A9C8-3405767B4C29}">
  <dimension ref="A1:K5"/>
  <sheetViews>
    <sheetView workbookViewId="0">
      <selection activeCell="B2" sqref="B2"/>
    </sheetView>
  </sheetViews>
  <sheetFormatPr defaultRowHeight="14.4" x14ac:dyDescent="0.3"/>
  <cols>
    <col min="1" max="1" width="20.109375" bestFit="1" customWidth="1"/>
    <col min="10" max="10" width="21" bestFit="1" customWidth="1"/>
    <col min="11" max="11" width="19.5546875" bestFit="1" customWidth="1"/>
  </cols>
  <sheetData>
    <row r="1" spans="1:11" x14ac:dyDescent="0.3">
      <c r="A1" s="54" t="s">
        <v>1758</v>
      </c>
      <c r="B1" t="s">
        <v>92</v>
      </c>
      <c r="C1" t="s">
        <v>96</v>
      </c>
      <c r="D1" t="s">
        <v>98</v>
      </c>
      <c r="E1" t="s">
        <v>101</v>
      </c>
      <c r="F1" t="s">
        <v>105</v>
      </c>
      <c r="G1" t="s">
        <v>122</v>
      </c>
      <c r="H1" t="s">
        <v>124</v>
      </c>
      <c r="I1" t="s">
        <v>129</v>
      </c>
      <c r="J1" t="s">
        <v>1842</v>
      </c>
      <c r="K1" t="s">
        <v>1843</v>
      </c>
    </row>
    <row r="2" spans="1:11" x14ac:dyDescent="0.3">
      <c r="A2" s="55" t="s">
        <v>1810</v>
      </c>
      <c r="B2">
        <v>86</v>
      </c>
      <c r="C2">
        <v>99</v>
      </c>
      <c r="D2">
        <v>93</v>
      </c>
      <c r="E2">
        <v>75</v>
      </c>
      <c r="F2">
        <v>129</v>
      </c>
      <c r="G2">
        <v>71</v>
      </c>
      <c r="H2">
        <v>84</v>
      </c>
      <c r="I2">
        <v>82</v>
      </c>
      <c r="J2">
        <f>SUM(B2:I2)</f>
        <v>719</v>
      </c>
      <c r="K2" s="56">
        <f>(F2/J2)*100</f>
        <v>17.941585535465926</v>
      </c>
    </row>
    <row r="3" spans="1:11" x14ac:dyDescent="0.3">
      <c r="A3" s="55" t="s">
        <v>1808</v>
      </c>
      <c r="B3">
        <v>68</v>
      </c>
      <c r="C3">
        <v>51</v>
      </c>
      <c r="D3">
        <v>51</v>
      </c>
      <c r="E3">
        <v>51</v>
      </c>
      <c r="F3">
        <v>124</v>
      </c>
      <c r="G3">
        <v>46</v>
      </c>
      <c r="H3">
        <v>50</v>
      </c>
      <c r="I3">
        <v>50</v>
      </c>
      <c r="J3">
        <f t="shared" ref="J3:J4" si="0">SUM(B3:I3)</f>
        <v>491</v>
      </c>
      <c r="K3" s="56">
        <f t="shared" ref="K3:K4" si="1">(F3/J3)*100</f>
        <v>25.254582484725052</v>
      </c>
    </row>
    <row r="4" spans="1:11" x14ac:dyDescent="0.3">
      <c r="A4" s="55" t="s">
        <v>1809</v>
      </c>
      <c r="B4">
        <v>160</v>
      </c>
      <c r="C4">
        <v>154</v>
      </c>
      <c r="D4">
        <v>162</v>
      </c>
      <c r="E4">
        <v>137</v>
      </c>
      <c r="F4">
        <v>234</v>
      </c>
      <c r="G4">
        <v>114</v>
      </c>
      <c r="H4">
        <v>134</v>
      </c>
      <c r="I4">
        <v>134</v>
      </c>
      <c r="J4">
        <f t="shared" si="0"/>
        <v>1229</v>
      </c>
      <c r="K4" s="56">
        <f t="shared" si="1"/>
        <v>19.039869812855979</v>
      </c>
    </row>
    <row r="5" spans="1:11" x14ac:dyDescent="0.3">
      <c r="A5" s="55" t="s">
        <v>1780</v>
      </c>
      <c r="K5" s="5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B83BA-7E8A-43B2-8624-2BAB65566C69}">
  <dimension ref="A1:M6"/>
  <sheetViews>
    <sheetView workbookViewId="0">
      <selection activeCell="B4" sqref="B4"/>
    </sheetView>
  </sheetViews>
  <sheetFormatPr defaultRowHeight="14.4" x14ac:dyDescent="0.3"/>
  <cols>
    <col min="1" max="1" width="19.44140625" bestFit="1" customWidth="1"/>
    <col min="2" max="2" width="16.109375" bestFit="1" customWidth="1"/>
    <col min="3" max="4" width="3.88671875" bestFit="1" customWidth="1"/>
    <col min="5" max="5" width="11" bestFit="1" customWidth="1"/>
    <col min="8" max="8" width="17.21875" customWidth="1"/>
  </cols>
  <sheetData>
    <row r="1" spans="1:13" x14ac:dyDescent="0.3">
      <c r="A1" s="54" t="s">
        <v>1811</v>
      </c>
      <c r="B1" s="54" t="s">
        <v>1789</v>
      </c>
      <c r="I1" s="84" t="s">
        <v>1759</v>
      </c>
      <c r="J1" s="84"/>
      <c r="K1" s="84"/>
      <c r="L1" s="84"/>
    </row>
    <row r="2" spans="1:13" x14ac:dyDescent="0.3">
      <c r="A2" s="54" t="s">
        <v>1758</v>
      </c>
      <c r="B2" t="s">
        <v>1810</v>
      </c>
      <c r="C2" t="s">
        <v>1808</v>
      </c>
      <c r="D2" t="s">
        <v>1809</v>
      </c>
      <c r="E2" t="s">
        <v>1780</v>
      </c>
      <c r="H2" s="83" t="s">
        <v>1758</v>
      </c>
      <c r="I2" s="63" t="s">
        <v>1758</v>
      </c>
      <c r="J2" s="63" t="s">
        <v>1810</v>
      </c>
      <c r="K2" s="63" t="s">
        <v>1808</v>
      </c>
      <c r="L2" s="63" t="s">
        <v>1809</v>
      </c>
      <c r="M2" s="63" t="s">
        <v>1780</v>
      </c>
    </row>
    <row r="3" spans="1:13" x14ac:dyDescent="0.3">
      <c r="A3" s="55" t="s">
        <v>1810</v>
      </c>
      <c r="B3">
        <v>41</v>
      </c>
      <c r="C3">
        <v>41</v>
      </c>
      <c r="D3">
        <v>47</v>
      </c>
      <c r="E3">
        <v>129</v>
      </c>
      <c r="H3" s="83"/>
      <c r="I3" s="55" t="s">
        <v>1810</v>
      </c>
      <c r="J3">
        <v>41</v>
      </c>
      <c r="K3">
        <v>41</v>
      </c>
      <c r="L3">
        <v>47</v>
      </c>
      <c r="M3">
        <v>129</v>
      </c>
    </row>
    <row r="4" spans="1:13" x14ac:dyDescent="0.3">
      <c r="A4" s="55" t="s">
        <v>1808</v>
      </c>
      <c r="B4">
        <v>34</v>
      </c>
      <c r="C4">
        <v>37</v>
      </c>
      <c r="D4">
        <v>58</v>
      </c>
      <c r="E4">
        <v>129</v>
      </c>
      <c r="H4" s="83"/>
      <c r="I4" s="55" t="s">
        <v>1808</v>
      </c>
      <c r="J4">
        <v>34</v>
      </c>
      <c r="K4">
        <v>37</v>
      </c>
      <c r="L4">
        <v>58</v>
      </c>
      <c r="M4">
        <v>129</v>
      </c>
    </row>
    <row r="5" spans="1:13" x14ac:dyDescent="0.3">
      <c r="A5" s="55" t="s">
        <v>1809</v>
      </c>
      <c r="B5">
        <v>76</v>
      </c>
      <c r="C5">
        <v>74</v>
      </c>
      <c r="D5">
        <v>92</v>
      </c>
      <c r="E5">
        <v>242</v>
      </c>
      <c r="H5" s="83"/>
      <c r="I5" s="55" t="s">
        <v>1809</v>
      </c>
      <c r="J5">
        <v>76</v>
      </c>
      <c r="K5">
        <v>74</v>
      </c>
      <c r="L5">
        <v>92</v>
      </c>
      <c r="M5">
        <v>242</v>
      </c>
    </row>
    <row r="6" spans="1:13" x14ac:dyDescent="0.3">
      <c r="A6" s="55" t="s">
        <v>1780</v>
      </c>
      <c r="B6">
        <v>151</v>
      </c>
      <c r="C6">
        <v>152</v>
      </c>
      <c r="D6">
        <v>197</v>
      </c>
      <c r="E6">
        <v>500</v>
      </c>
    </row>
  </sheetData>
  <mergeCells count="2">
    <mergeCell ref="H2:H5"/>
    <mergeCell ref="I1:L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98958-B761-4825-B5A8-53DE687165E0}">
  <dimension ref="A1:Q12"/>
  <sheetViews>
    <sheetView workbookViewId="0">
      <selection activeCell="A11" sqref="A11"/>
    </sheetView>
  </sheetViews>
  <sheetFormatPr defaultRowHeight="14.4" x14ac:dyDescent="0.3"/>
  <cols>
    <col min="1" max="1" width="19.44140625" bestFit="1" customWidth="1"/>
    <col min="2" max="2" width="16.21875" bestFit="1" customWidth="1"/>
    <col min="3" max="16" width="10.44140625" bestFit="1" customWidth="1"/>
    <col min="17" max="17" width="11" bestFit="1" customWidth="1"/>
  </cols>
  <sheetData>
    <row r="1" spans="1:17" x14ac:dyDescent="0.3">
      <c r="A1" s="54" t="s">
        <v>1811</v>
      </c>
      <c r="B1" s="54" t="s">
        <v>1789</v>
      </c>
    </row>
    <row r="2" spans="1:17" x14ac:dyDescent="0.3">
      <c r="A2" s="54" t="s">
        <v>1838</v>
      </c>
      <c r="B2" t="s">
        <v>14</v>
      </c>
      <c r="C2" t="s">
        <v>23</v>
      </c>
      <c r="D2" t="s">
        <v>16</v>
      </c>
      <c r="E2" t="s">
        <v>27</v>
      </c>
      <c r="F2" t="s">
        <v>25</v>
      </c>
      <c r="G2" t="s">
        <v>24</v>
      </c>
      <c r="H2" t="s">
        <v>22</v>
      </c>
      <c r="I2" t="s">
        <v>20</v>
      </c>
      <c r="J2" t="s">
        <v>19</v>
      </c>
      <c r="K2" t="s">
        <v>18</v>
      </c>
      <c r="L2" t="s">
        <v>21</v>
      </c>
      <c r="M2" t="s">
        <v>26</v>
      </c>
      <c r="N2" t="s">
        <v>17</v>
      </c>
      <c r="O2" t="s">
        <v>28</v>
      </c>
      <c r="P2" t="s">
        <v>30</v>
      </c>
      <c r="Q2" t="s">
        <v>1780</v>
      </c>
    </row>
    <row r="3" spans="1:17" x14ac:dyDescent="0.3">
      <c r="A3" s="55" t="s">
        <v>1785</v>
      </c>
      <c r="B3">
        <v>23</v>
      </c>
      <c r="C3">
        <v>15</v>
      </c>
      <c r="D3">
        <v>19</v>
      </c>
      <c r="E3">
        <v>18</v>
      </c>
      <c r="F3">
        <v>26</v>
      </c>
      <c r="G3">
        <v>37</v>
      </c>
      <c r="H3">
        <v>19</v>
      </c>
      <c r="I3">
        <v>25</v>
      </c>
      <c r="J3">
        <v>26</v>
      </c>
      <c r="K3">
        <v>22</v>
      </c>
      <c r="L3">
        <v>23</v>
      </c>
      <c r="M3">
        <v>32</v>
      </c>
      <c r="N3">
        <v>19</v>
      </c>
      <c r="O3">
        <v>19</v>
      </c>
      <c r="P3">
        <v>18</v>
      </c>
      <c r="Q3">
        <v>341</v>
      </c>
    </row>
    <row r="4" spans="1:17" x14ac:dyDescent="0.3">
      <c r="A4" s="55" t="s">
        <v>1823</v>
      </c>
      <c r="B4">
        <v>11</v>
      </c>
      <c r="C4">
        <v>5</v>
      </c>
      <c r="D4">
        <v>7</v>
      </c>
      <c r="E4">
        <v>8</v>
      </c>
      <c r="F4">
        <v>16</v>
      </c>
      <c r="G4">
        <v>16</v>
      </c>
      <c r="H4">
        <v>12</v>
      </c>
      <c r="I4">
        <v>14</v>
      </c>
      <c r="J4">
        <v>4</v>
      </c>
      <c r="K4">
        <v>13</v>
      </c>
      <c r="L4">
        <v>6</v>
      </c>
      <c r="M4">
        <v>15</v>
      </c>
      <c r="N4">
        <v>14</v>
      </c>
      <c r="O4">
        <v>9</v>
      </c>
      <c r="P4">
        <v>9</v>
      </c>
      <c r="Q4">
        <v>159</v>
      </c>
    </row>
    <row r="5" spans="1:17" x14ac:dyDescent="0.3">
      <c r="A5" s="55" t="s">
        <v>1780</v>
      </c>
      <c r="B5">
        <v>34</v>
      </c>
      <c r="C5">
        <v>20</v>
      </c>
      <c r="D5">
        <v>26</v>
      </c>
      <c r="E5">
        <v>26</v>
      </c>
      <c r="F5">
        <v>42</v>
      </c>
      <c r="G5">
        <v>53</v>
      </c>
      <c r="H5">
        <v>31</v>
      </c>
      <c r="I5">
        <v>39</v>
      </c>
      <c r="J5">
        <v>30</v>
      </c>
      <c r="K5">
        <v>35</v>
      </c>
      <c r="L5">
        <v>29</v>
      </c>
      <c r="M5">
        <v>47</v>
      </c>
      <c r="N5">
        <v>33</v>
      </c>
      <c r="O5">
        <v>28</v>
      </c>
      <c r="P5">
        <v>27</v>
      </c>
      <c r="Q5">
        <v>500</v>
      </c>
    </row>
    <row r="9" spans="1:17" x14ac:dyDescent="0.3">
      <c r="A9" s="63"/>
      <c r="B9" s="63" t="s">
        <v>14</v>
      </c>
      <c r="C9" s="63" t="s">
        <v>23</v>
      </c>
      <c r="D9" s="63" t="s">
        <v>16</v>
      </c>
      <c r="E9" s="63" t="s">
        <v>27</v>
      </c>
      <c r="F9" s="63" t="s">
        <v>25</v>
      </c>
      <c r="G9" s="63" t="s">
        <v>24</v>
      </c>
      <c r="H9" s="63" t="s">
        <v>22</v>
      </c>
      <c r="I9" s="63" t="s">
        <v>20</v>
      </c>
      <c r="J9" s="63" t="s">
        <v>19</v>
      </c>
      <c r="K9" s="63" t="s">
        <v>18</v>
      </c>
      <c r="L9" s="63" t="s">
        <v>21</v>
      </c>
      <c r="M9" s="63" t="s">
        <v>26</v>
      </c>
      <c r="N9" s="63" t="s">
        <v>17</v>
      </c>
      <c r="O9" s="63" t="s">
        <v>28</v>
      </c>
      <c r="P9" s="63" t="s">
        <v>30</v>
      </c>
    </row>
    <row r="10" spans="1:17" x14ac:dyDescent="0.3">
      <c r="A10" s="55" t="s">
        <v>1839</v>
      </c>
      <c r="B10">
        <v>23</v>
      </c>
      <c r="C10">
        <v>15</v>
      </c>
      <c r="D10">
        <v>19</v>
      </c>
      <c r="E10">
        <v>18</v>
      </c>
      <c r="F10">
        <v>26</v>
      </c>
      <c r="G10">
        <v>37</v>
      </c>
      <c r="H10">
        <v>19</v>
      </c>
      <c r="I10">
        <v>25</v>
      </c>
      <c r="J10">
        <v>26</v>
      </c>
      <c r="K10">
        <v>22</v>
      </c>
      <c r="L10">
        <v>23</v>
      </c>
      <c r="M10">
        <v>32</v>
      </c>
      <c r="N10">
        <v>19</v>
      </c>
      <c r="O10">
        <v>19</v>
      </c>
      <c r="P10">
        <v>18</v>
      </c>
    </row>
    <row r="11" spans="1:17" x14ac:dyDescent="0.3">
      <c r="A11" s="55" t="s">
        <v>1840</v>
      </c>
      <c r="B11">
        <v>11</v>
      </c>
      <c r="C11">
        <v>5</v>
      </c>
      <c r="D11">
        <v>7</v>
      </c>
      <c r="E11">
        <v>8</v>
      </c>
      <c r="F11">
        <v>16</v>
      </c>
      <c r="G11">
        <v>16</v>
      </c>
      <c r="H11">
        <v>12</v>
      </c>
      <c r="I11">
        <v>14</v>
      </c>
      <c r="J11">
        <v>4</v>
      </c>
      <c r="K11">
        <v>13</v>
      </c>
      <c r="L11">
        <v>6</v>
      </c>
      <c r="M11">
        <v>15</v>
      </c>
      <c r="N11">
        <v>14</v>
      </c>
      <c r="O11">
        <v>9</v>
      </c>
      <c r="P11">
        <v>9</v>
      </c>
    </row>
    <row r="12" spans="1:17" x14ac:dyDescent="0.3">
      <c r="A12" t="s">
        <v>1841</v>
      </c>
      <c r="B12" s="57">
        <f>(B11/(B10+B11))*100</f>
        <v>32.352941176470587</v>
      </c>
      <c r="C12" s="57">
        <f t="shared" ref="C12:P12" si="0">(C11/(C10+C11))*100</f>
        <v>25</v>
      </c>
      <c r="D12" s="57">
        <f t="shared" si="0"/>
        <v>26.923076923076923</v>
      </c>
      <c r="E12" s="57">
        <f t="shared" si="0"/>
        <v>30.76923076923077</v>
      </c>
      <c r="F12" s="57">
        <f t="shared" si="0"/>
        <v>38.095238095238095</v>
      </c>
      <c r="G12" s="57">
        <f t="shared" si="0"/>
        <v>30.188679245283019</v>
      </c>
      <c r="H12" s="57">
        <f t="shared" si="0"/>
        <v>38.70967741935484</v>
      </c>
      <c r="I12" s="57">
        <f t="shared" si="0"/>
        <v>35.897435897435898</v>
      </c>
      <c r="J12" s="57">
        <f t="shared" si="0"/>
        <v>13.333333333333334</v>
      </c>
      <c r="K12" s="57">
        <f t="shared" si="0"/>
        <v>37.142857142857146</v>
      </c>
      <c r="L12" s="57">
        <f t="shared" si="0"/>
        <v>20.689655172413794</v>
      </c>
      <c r="M12" s="57">
        <f t="shared" si="0"/>
        <v>31.914893617021278</v>
      </c>
      <c r="N12" s="57">
        <f t="shared" si="0"/>
        <v>42.424242424242422</v>
      </c>
      <c r="O12" s="57">
        <f t="shared" si="0"/>
        <v>32.142857142857146</v>
      </c>
      <c r="P12" s="57">
        <f t="shared" si="0"/>
        <v>33.333333333333329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97CC2-2556-4CB6-BEAF-6A38630E25D3}">
  <sheetPr codeName="Sheet13"/>
  <dimension ref="B2:U23"/>
  <sheetViews>
    <sheetView showGridLines="0" tabSelected="1" workbookViewId="0">
      <selection activeCell="R4" sqref="R4"/>
    </sheetView>
  </sheetViews>
  <sheetFormatPr defaultRowHeight="14.4" x14ac:dyDescent="0.3"/>
  <cols>
    <col min="2" max="2" width="9.5546875" customWidth="1"/>
    <col min="3" max="3" width="6" bestFit="1" customWidth="1"/>
    <col min="4" max="6" width="14.109375" customWidth="1"/>
    <col min="7" max="7" width="17.77734375" customWidth="1"/>
    <col min="8" max="8" width="15.5546875" customWidth="1"/>
    <col min="9" max="9" width="14" customWidth="1"/>
    <col min="10" max="17" width="15.109375" style="18" customWidth="1"/>
    <col min="18" max="18" width="24.33203125" bestFit="1" customWidth="1"/>
    <col min="19" max="19" width="23.88671875" bestFit="1" customWidth="1"/>
    <col min="20" max="21" width="9.109375" bestFit="1" customWidth="1"/>
  </cols>
  <sheetData>
    <row r="2" spans="2:21" x14ac:dyDescent="0.3">
      <c r="J2" s="85" t="s">
        <v>735</v>
      </c>
      <c r="K2" s="86"/>
      <c r="L2" s="86"/>
      <c r="M2" s="86"/>
      <c r="N2" s="86"/>
      <c r="O2" s="86"/>
      <c r="P2" s="86"/>
      <c r="Q2" s="87"/>
    </row>
    <row r="3" spans="2:21" x14ac:dyDescent="0.3">
      <c r="B3" s="28" t="s">
        <v>9</v>
      </c>
      <c r="C3" s="29" t="s">
        <v>169</v>
      </c>
      <c r="D3" s="29" t="s">
        <v>175</v>
      </c>
      <c r="E3" s="29" t="s">
        <v>176</v>
      </c>
      <c r="F3" s="29" t="s">
        <v>177</v>
      </c>
      <c r="G3" s="29" t="s">
        <v>1253</v>
      </c>
      <c r="H3" s="29" t="s">
        <v>170</v>
      </c>
      <c r="I3" s="29" t="s">
        <v>171</v>
      </c>
      <c r="J3" s="29" t="s">
        <v>736</v>
      </c>
      <c r="K3" s="29" t="s">
        <v>737</v>
      </c>
      <c r="L3" s="29" t="s">
        <v>738</v>
      </c>
      <c r="M3" s="29" t="s">
        <v>739</v>
      </c>
      <c r="N3" s="29" t="s">
        <v>740</v>
      </c>
      <c r="O3" s="29" t="s">
        <v>741</v>
      </c>
      <c r="P3" s="29" t="s">
        <v>742</v>
      </c>
      <c r="Q3" s="30" t="s">
        <v>743</v>
      </c>
      <c r="R3" s="29" t="s">
        <v>1790</v>
      </c>
      <c r="S3" s="29" t="s">
        <v>1791</v>
      </c>
    </row>
    <row r="4" spans="2:21" x14ac:dyDescent="0.3">
      <c r="B4" s="38" t="s">
        <v>14</v>
      </c>
      <c r="C4" s="14">
        <v>90012</v>
      </c>
      <c r="D4" s="14" t="s">
        <v>178</v>
      </c>
      <c r="E4" s="14" t="s">
        <v>179</v>
      </c>
      <c r="F4" s="14" t="s">
        <v>180</v>
      </c>
      <c r="G4" s="14">
        <v>3820000</v>
      </c>
      <c r="H4" s="14" t="s">
        <v>172</v>
      </c>
      <c r="I4" s="52"/>
      <c r="J4" s="25">
        <v>28160</v>
      </c>
      <c r="K4" s="25">
        <v>45224</v>
      </c>
      <c r="L4" s="25">
        <v>7788</v>
      </c>
      <c r="M4" s="25">
        <v>1717</v>
      </c>
      <c r="N4" s="25">
        <v>22738</v>
      </c>
      <c r="O4" s="25">
        <v>25003</v>
      </c>
      <c r="P4" s="25">
        <v>12140</v>
      </c>
      <c r="Q4" s="35">
        <v>493984</v>
      </c>
      <c r="R4" s="60">
        <f>Table3[[#This Row],[Q1''23]]+Table3[[#This Row],[Q2''23]]+Table3[[#This Row],[Q3''23]]+Table3[[#This Row],[Q4''23]]</f>
        <v>82889</v>
      </c>
      <c r="S4" s="60">
        <f>Table3[[#This Row],[Q1''24]]+Table3[[#This Row],[Q2''24]]+Table3[[#This Row],[Q3''24]]+Table3[[#This Row],[Q4''24]]</f>
        <v>553865</v>
      </c>
      <c r="T4" s="19"/>
      <c r="U4" s="19"/>
    </row>
    <row r="5" spans="2:21" x14ac:dyDescent="0.3">
      <c r="B5" s="38" t="s">
        <v>23</v>
      </c>
      <c r="C5" s="14">
        <v>94103</v>
      </c>
      <c r="D5" s="14" t="s">
        <v>181</v>
      </c>
      <c r="E5" s="14" t="s">
        <v>182</v>
      </c>
      <c r="F5" s="14" t="s">
        <v>180</v>
      </c>
      <c r="G5" s="14">
        <v>800000</v>
      </c>
      <c r="H5" s="14" t="s">
        <v>172</v>
      </c>
      <c r="I5" s="52"/>
      <c r="J5" s="25">
        <v>96474</v>
      </c>
      <c r="K5" s="25">
        <v>17007</v>
      </c>
      <c r="L5" s="25">
        <v>40791</v>
      </c>
      <c r="M5" s="25">
        <v>70647</v>
      </c>
      <c r="N5" s="25">
        <v>10383</v>
      </c>
      <c r="O5" s="25">
        <v>3701</v>
      </c>
      <c r="P5" s="25">
        <v>8861</v>
      </c>
      <c r="Q5" s="35">
        <v>320562</v>
      </c>
      <c r="R5" s="25">
        <f>Table3[[#This Row],[Q1''23]]+Table3[[#This Row],[Q2''23]]+Table3[[#This Row],[Q3''23]]+Table3[[#This Row],[Q4''23]]</f>
        <v>224919</v>
      </c>
      <c r="S5" s="25">
        <f>Table3[[#This Row],[Q1''24]]+Table3[[#This Row],[Q2''24]]+Table3[[#This Row],[Q3''24]]+Table3[[#This Row],[Q4''24]]</f>
        <v>343507</v>
      </c>
    </row>
    <row r="6" spans="2:21" x14ac:dyDescent="0.3">
      <c r="B6" s="38" t="s">
        <v>16</v>
      </c>
      <c r="C6" s="14">
        <v>60601</v>
      </c>
      <c r="D6" s="14" t="s">
        <v>183</v>
      </c>
      <c r="E6" s="14" t="s">
        <v>184</v>
      </c>
      <c r="F6" s="14" t="s">
        <v>185</v>
      </c>
      <c r="G6" s="14">
        <v>2670000</v>
      </c>
      <c r="H6" s="14" t="s">
        <v>172</v>
      </c>
      <c r="I6" s="52"/>
      <c r="J6" s="25">
        <v>97327</v>
      </c>
      <c r="K6" s="25">
        <v>19581</v>
      </c>
      <c r="L6" s="25">
        <v>20243</v>
      </c>
      <c r="M6" s="25">
        <v>20856</v>
      </c>
      <c r="N6" s="25">
        <v>2834</v>
      </c>
      <c r="O6" s="25">
        <v>24606</v>
      </c>
      <c r="P6" s="25">
        <v>10741</v>
      </c>
      <c r="Q6" s="35">
        <v>28420</v>
      </c>
      <c r="R6" s="25">
        <f>Table3[[#This Row],[Q1''23]]+Table3[[#This Row],[Q2''23]]+Table3[[#This Row],[Q3''23]]+Table3[[#This Row],[Q4''23]]</f>
        <v>158007</v>
      </c>
      <c r="S6" s="25">
        <f>Table3[[#This Row],[Q1''24]]+Table3[[#This Row],[Q2''24]]+Table3[[#This Row],[Q3''24]]+Table3[[#This Row],[Q4''24]]</f>
        <v>66601</v>
      </c>
    </row>
    <row r="7" spans="2:21" x14ac:dyDescent="0.3">
      <c r="B7" s="38" t="s">
        <v>27</v>
      </c>
      <c r="C7" s="14">
        <v>10001</v>
      </c>
      <c r="D7" s="14" t="s">
        <v>186</v>
      </c>
      <c r="E7" s="14" t="s">
        <v>187</v>
      </c>
      <c r="F7" s="14" t="s">
        <v>188</v>
      </c>
      <c r="G7" s="14">
        <v>8330000</v>
      </c>
      <c r="H7" s="14" t="s">
        <v>172</v>
      </c>
      <c r="I7" s="52"/>
      <c r="J7" s="25">
        <v>33872</v>
      </c>
      <c r="K7" s="25">
        <v>20587</v>
      </c>
      <c r="L7" s="25">
        <v>32736</v>
      </c>
      <c r="M7" s="25">
        <v>102779</v>
      </c>
      <c r="N7" s="25">
        <v>15612</v>
      </c>
      <c r="O7" s="25">
        <v>9049</v>
      </c>
      <c r="P7" s="25">
        <v>15526</v>
      </c>
      <c r="Q7" s="35">
        <v>620970</v>
      </c>
      <c r="R7" s="25">
        <f>Table3[[#This Row],[Q1''23]]+Table3[[#This Row],[Q2''23]]+Table3[[#This Row],[Q3''23]]+Table3[[#This Row],[Q4''23]]</f>
        <v>189974</v>
      </c>
      <c r="S7" s="25">
        <f>Table3[[#This Row],[Q1''24]]+Table3[[#This Row],[Q2''24]]+Table3[[#This Row],[Q3''24]]+Table3[[#This Row],[Q4''24]]</f>
        <v>661157</v>
      </c>
    </row>
    <row r="8" spans="2:21" x14ac:dyDescent="0.3">
      <c r="B8" s="38" t="s">
        <v>25</v>
      </c>
      <c r="C8" s="14">
        <v>75201</v>
      </c>
      <c r="D8" s="14" t="s">
        <v>189</v>
      </c>
      <c r="E8" s="14" t="s">
        <v>190</v>
      </c>
      <c r="F8" s="14" t="s">
        <v>191</v>
      </c>
      <c r="G8" s="14">
        <v>1340000</v>
      </c>
      <c r="H8" s="14" t="s">
        <v>172</v>
      </c>
      <c r="I8" s="52"/>
      <c r="J8" s="25">
        <v>6824</v>
      </c>
      <c r="K8" s="25">
        <v>23301</v>
      </c>
      <c r="L8" s="25">
        <v>47607</v>
      </c>
      <c r="M8" s="25">
        <v>22755</v>
      </c>
      <c r="N8" s="25">
        <v>17294</v>
      </c>
      <c r="O8" s="25">
        <v>4250</v>
      </c>
      <c r="P8" s="25">
        <v>23862</v>
      </c>
      <c r="Q8" s="35">
        <v>708618</v>
      </c>
      <c r="R8" s="25">
        <f>Table3[[#This Row],[Q1''23]]+Table3[[#This Row],[Q2''23]]+Table3[[#This Row],[Q3''23]]+Table3[[#This Row],[Q4''23]]</f>
        <v>100487</v>
      </c>
      <c r="S8" s="25">
        <f>Table3[[#This Row],[Q1''24]]+Table3[[#This Row],[Q2''24]]+Table3[[#This Row],[Q3''24]]+Table3[[#This Row],[Q4''24]]</f>
        <v>754024</v>
      </c>
    </row>
    <row r="9" spans="2:21" x14ac:dyDescent="0.3">
      <c r="B9" s="38" t="s">
        <v>81</v>
      </c>
      <c r="C9" s="14">
        <v>85001</v>
      </c>
      <c r="D9" s="14" t="s">
        <v>192</v>
      </c>
      <c r="E9" s="14" t="s">
        <v>193</v>
      </c>
      <c r="F9" s="14" t="s">
        <v>194</v>
      </c>
      <c r="G9" s="14">
        <v>1720000</v>
      </c>
      <c r="H9" s="14" t="s">
        <v>173</v>
      </c>
      <c r="I9" s="52">
        <v>44896</v>
      </c>
      <c r="J9" s="25"/>
      <c r="K9" s="25"/>
      <c r="L9" s="25"/>
      <c r="M9" s="25"/>
      <c r="N9" s="25"/>
      <c r="O9" s="25"/>
      <c r="P9" s="25"/>
      <c r="Q9" s="35"/>
      <c r="R9" s="25">
        <f>Table3[[#This Row],[Q1''23]]+Table3[[#This Row],[Q2''23]]+Table3[[#This Row],[Q3''23]]+Table3[[#This Row],[Q4''23]]</f>
        <v>0</v>
      </c>
      <c r="S9" s="25">
        <f>Table3[[#This Row],[Q1''24]]+Table3[[#This Row],[Q2''24]]+Table3[[#This Row],[Q3''24]]+Table3[[#This Row],[Q4''24]]</f>
        <v>0</v>
      </c>
    </row>
    <row r="10" spans="2:21" x14ac:dyDescent="0.3">
      <c r="B10" s="38" t="s">
        <v>24</v>
      </c>
      <c r="C10" s="14">
        <v>30303</v>
      </c>
      <c r="D10" s="14" t="s">
        <v>195</v>
      </c>
      <c r="E10" s="14" t="s">
        <v>196</v>
      </c>
      <c r="F10" s="14" t="s">
        <v>197</v>
      </c>
      <c r="G10" s="14">
        <v>510000</v>
      </c>
      <c r="H10" s="14" t="s">
        <v>172</v>
      </c>
      <c r="I10" s="52"/>
      <c r="J10" s="25">
        <v>98850</v>
      </c>
      <c r="K10" s="25">
        <v>3565</v>
      </c>
      <c r="L10" s="25">
        <v>14803</v>
      </c>
      <c r="M10" s="25">
        <v>28245</v>
      </c>
      <c r="N10" s="25">
        <v>24900</v>
      </c>
      <c r="O10" s="25">
        <v>26224</v>
      </c>
      <c r="P10" s="25">
        <v>24603</v>
      </c>
      <c r="Q10" s="35">
        <v>244389</v>
      </c>
      <c r="R10" s="25">
        <f>Table3[[#This Row],[Q1''23]]+Table3[[#This Row],[Q2''23]]+Table3[[#This Row],[Q3''23]]+Table3[[#This Row],[Q4''23]]</f>
        <v>145463</v>
      </c>
      <c r="S10" s="25">
        <f>Table3[[#This Row],[Q1''24]]+Table3[[#This Row],[Q2''24]]+Table3[[#This Row],[Q3''24]]+Table3[[#This Row],[Q4''24]]</f>
        <v>320116</v>
      </c>
    </row>
    <row r="11" spans="2:21" x14ac:dyDescent="0.3">
      <c r="B11" s="38" t="s">
        <v>22</v>
      </c>
      <c r="C11" s="14">
        <v>48226</v>
      </c>
      <c r="D11" s="14" t="s">
        <v>198</v>
      </c>
      <c r="E11" s="14" t="s">
        <v>199</v>
      </c>
      <c r="F11" s="14" t="s">
        <v>200</v>
      </c>
      <c r="G11" s="14">
        <v>620000</v>
      </c>
      <c r="H11" s="14" t="s">
        <v>172</v>
      </c>
      <c r="I11" s="52"/>
      <c r="J11" s="25">
        <v>26158</v>
      </c>
      <c r="K11" s="25">
        <v>29303</v>
      </c>
      <c r="L11" s="25">
        <v>8875</v>
      </c>
      <c r="M11" s="25">
        <v>3321</v>
      </c>
      <c r="N11" s="25">
        <v>9363</v>
      </c>
      <c r="O11" s="25">
        <v>320</v>
      </c>
      <c r="P11" s="25">
        <v>17082</v>
      </c>
      <c r="Q11" s="35">
        <v>9723</v>
      </c>
      <c r="R11" s="25">
        <f>Table3[[#This Row],[Q1''23]]+Table3[[#This Row],[Q2''23]]+Table3[[#This Row],[Q3''23]]+Table3[[#This Row],[Q4''23]]</f>
        <v>67657</v>
      </c>
      <c r="S11" s="25">
        <f>Table3[[#This Row],[Q1''24]]+Table3[[#This Row],[Q2''24]]+Table3[[#This Row],[Q3''24]]+Table3[[#This Row],[Q4''24]]</f>
        <v>36488</v>
      </c>
    </row>
    <row r="12" spans="2:21" x14ac:dyDescent="0.3">
      <c r="B12" s="38" t="s">
        <v>20</v>
      </c>
      <c r="C12" s="14">
        <v>80202</v>
      </c>
      <c r="D12" s="14" t="s">
        <v>201</v>
      </c>
      <c r="E12" s="14" t="s">
        <v>202</v>
      </c>
      <c r="F12" s="14" t="s">
        <v>203</v>
      </c>
      <c r="G12" s="14">
        <v>715000</v>
      </c>
      <c r="H12" s="14" t="s">
        <v>172</v>
      </c>
      <c r="I12" s="52"/>
      <c r="J12" s="25">
        <v>10594</v>
      </c>
      <c r="K12" s="25">
        <v>2888</v>
      </c>
      <c r="L12" s="25">
        <v>14601</v>
      </c>
      <c r="M12" s="25">
        <v>78256</v>
      </c>
      <c r="N12" s="25">
        <v>27707</v>
      </c>
      <c r="O12" s="25">
        <v>18394</v>
      </c>
      <c r="P12" s="25">
        <v>7106</v>
      </c>
      <c r="Q12" s="35">
        <v>571608</v>
      </c>
      <c r="R12" s="25">
        <f>Table3[[#This Row],[Q1''23]]+Table3[[#This Row],[Q2''23]]+Table3[[#This Row],[Q3''23]]+Table3[[#This Row],[Q4''23]]</f>
        <v>106339</v>
      </c>
      <c r="S12" s="25">
        <f>Table3[[#This Row],[Q1''24]]+Table3[[#This Row],[Q2''24]]+Table3[[#This Row],[Q3''24]]+Table3[[#This Row],[Q4''24]]</f>
        <v>624815</v>
      </c>
    </row>
    <row r="13" spans="2:21" x14ac:dyDescent="0.3">
      <c r="B13" s="38" t="s">
        <v>19</v>
      </c>
      <c r="C13" s="14">
        <v>96813</v>
      </c>
      <c r="D13" s="14" t="s">
        <v>204</v>
      </c>
      <c r="E13" s="14" t="s">
        <v>205</v>
      </c>
      <c r="F13" s="14" t="s">
        <v>206</v>
      </c>
      <c r="G13" s="14">
        <v>340000</v>
      </c>
      <c r="H13" s="14" t="s">
        <v>172</v>
      </c>
      <c r="I13" s="52"/>
      <c r="J13" s="25">
        <v>14400</v>
      </c>
      <c r="K13" s="25">
        <v>15235</v>
      </c>
      <c r="L13" s="25">
        <v>47503</v>
      </c>
      <c r="M13" s="25">
        <v>76903</v>
      </c>
      <c r="N13" s="25">
        <v>18741</v>
      </c>
      <c r="O13" s="25">
        <v>18097</v>
      </c>
      <c r="P13" s="25">
        <v>27763</v>
      </c>
      <c r="Q13" s="35">
        <v>245417</v>
      </c>
      <c r="R13" s="25">
        <f>Table3[[#This Row],[Q1''23]]+Table3[[#This Row],[Q2''23]]+Table3[[#This Row],[Q3''23]]+Table3[[#This Row],[Q4''23]]</f>
        <v>154041</v>
      </c>
      <c r="S13" s="25">
        <f>Table3[[#This Row],[Q1''24]]+Table3[[#This Row],[Q2''24]]+Table3[[#This Row],[Q3''24]]+Table3[[#This Row],[Q4''24]]</f>
        <v>310018</v>
      </c>
    </row>
    <row r="14" spans="2:21" x14ac:dyDescent="0.3">
      <c r="B14" s="38" t="s">
        <v>18</v>
      </c>
      <c r="C14" s="14">
        <v>55401</v>
      </c>
      <c r="D14" s="14" t="s">
        <v>207</v>
      </c>
      <c r="E14" s="14" t="s">
        <v>208</v>
      </c>
      <c r="F14" s="14" t="s">
        <v>209</v>
      </c>
      <c r="G14" s="14">
        <v>430000</v>
      </c>
      <c r="H14" s="14" t="s">
        <v>172</v>
      </c>
      <c r="I14" s="52"/>
      <c r="J14" s="25">
        <v>57827</v>
      </c>
      <c r="K14" s="25">
        <v>20825</v>
      </c>
      <c r="L14" s="25">
        <v>37279</v>
      </c>
      <c r="M14" s="25">
        <v>10513</v>
      </c>
      <c r="N14" s="25">
        <v>16457</v>
      </c>
      <c r="O14" s="25">
        <v>25390</v>
      </c>
      <c r="P14" s="25">
        <v>10684</v>
      </c>
      <c r="Q14" s="35">
        <v>595424</v>
      </c>
      <c r="R14" s="25">
        <f>Table3[[#This Row],[Q1''23]]+Table3[[#This Row],[Q2''23]]+Table3[[#This Row],[Q3''23]]+Table3[[#This Row],[Q4''23]]</f>
        <v>126444</v>
      </c>
      <c r="S14" s="25">
        <f>Table3[[#This Row],[Q1''24]]+Table3[[#This Row],[Q2''24]]+Table3[[#This Row],[Q3''24]]+Table3[[#This Row],[Q4''24]]</f>
        <v>647955</v>
      </c>
    </row>
    <row r="15" spans="2:21" x14ac:dyDescent="0.3">
      <c r="B15" s="38" t="s">
        <v>174</v>
      </c>
      <c r="C15" s="14">
        <v>70112</v>
      </c>
      <c r="D15" s="14" t="s">
        <v>210</v>
      </c>
      <c r="E15" s="14" t="s">
        <v>211</v>
      </c>
      <c r="F15" s="14" t="s">
        <v>212</v>
      </c>
      <c r="G15" s="14">
        <v>390000</v>
      </c>
      <c r="H15" s="14" t="s">
        <v>173</v>
      </c>
      <c r="I15" s="52">
        <v>44722</v>
      </c>
      <c r="J15" s="25"/>
      <c r="K15" s="25"/>
      <c r="L15" s="25"/>
      <c r="M15" s="25"/>
      <c r="N15" s="25"/>
      <c r="O15" s="25"/>
      <c r="P15" s="25"/>
      <c r="Q15" s="35"/>
      <c r="R15" s="25">
        <f>Table3[[#This Row],[Q1''23]]+Table3[[#This Row],[Q2''23]]+Table3[[#This Row],[Q3''23]]+Table3[[#This Row],[Q4''23]]</f>
        <v>0</v>
      </c>
      <c r="S15" s="25">
        <f>Table3[[#This Row],[Q1''24]]+Table3[[#This Row],[Q2''24]]+Table3[[#This Row],[Q3''24]]+Table3[[#This Row],[Q4''24]]</f>
        <v>0</v>
      </c>
    </row>
    <row r="16" spans="2:21" x14ac:dyDescent="0.3">
      <c r="B16" s="38" t="s">
        <v>21</v>
      </c>
      <c r="C16" s="14">
        <v>27601</v>
      </c>
      <c r="D16" s="14" t="s">
        <v>213</v>
      </c>
      <c r="E16" s="14" t="s">
        <v>214</v>
      </c>
      <c r="F16" s="14" t="s">
        <v>215</v>
      </c>
      <c r="G16" s="14">
        <v>495000</v>
      </c>
      <c r="H16" s="14" t="s">
        <v>172</v>
      </c>
      <c r="I16" s="52"/>
      <c r="J16" s="25">
        <v>100750</v>
      </c>
      <c r="K16" s="25">
        <v>9856</v>
      </c>
      <c r="L16" s="25">
        <v>6140</v>
      </c>
      <c r="M16" s="25">
        <v>3401</v>
      </c>
      <c r="N16" s="25">
        <v>10130</v>
      </c>
      <c r="O16" s="25">
        <v>10026</v>
      </c>
      <c r="P16" s="25">
        <v>11367</v>
      </c>
      <c r="Q16" s="35">
        <v>267280</v>
      </c>
      <c r="R16" s="25">
        <f>Table3[[#This Row],[Q1''23]]+Table3[[#This Row],[Q2''23]]+Table3[[#This Row],[Q3''23]]+Table3[[#This Row],[Q4''23]]</f>
        <v>120147</v>
      </c>
      <c r="S16" s="25">
        <f>Table3[[#This Row],[Q1''24]]+Table3[[#This Row],[Q2''24]]+Table3[[#This Row],[Q3''24]]+Table3[[#This Row],[Q4''24]]</f>
        <v>298803</v>
      </c>
    </row>
    <row r="17" spans="2:19" x14ac:dyDescent="0.3">
      <c r="B17" s="38" t="s">
        <v>29</v>
      </c>
      <c r="C17" s="14">
        <v>64106</v>
      </c>
      <c r="D17" s="14" t="s">
        <v>216</v>
      </c>
      <c r="E17" s="14" t="s">
        <v>217</v>
      </c>
      <c r="F17" s="14" t="s">
        <v>218</v>
      </c>
      <c r="G17" s="14">
        <v>510000</v>
      </c>
      <c r="H17" s="14" t="s">
        <v>173</v>
      </c>
      <c r="I17" s="52">
        <v>45646</v>
      </c>
      <c r="J17" s="25"/>
      <c r="K17" s="25"/>
      <c r="L17" s="25"/>
      <c r="M17" s="25"/>
      <c r="N17" s="25"/>
      <c r="O17" s="25"/>
      <c r="P17" s="25"/>
      <c r="Q17" s="35"/>
      <c r="R17" s="25">
        <f>Table3[[#This Row],[Q1''23]]+Table3[[#This Row],[Q2''23]]+Table3[[#This Row],[Q3''23]]+Table3[[#This Row],[Q4''23]]</f>
        <v>0</v>
      </c>
      <c r="S17" s="25">
        <f>Table3[[#This Row],[Q1''24]]+Table3[[#This Row],[Q2''24]]+Table3[[#This Row],[Q3''24]]+Table3[[#This Row],[Q4''24]]</f>
        <v>0</v>
      </c>
    </row>
    <row r="18" spans="2:19" x14ac:dyDescent="0.3">
      <c r="B18" s="38" t="s">
        <v>26</v>
      </c>
      <c r="C18" s="14">
        <v>19107</v>
      </c>
      <c r="D18" s="14" t="s">
        <v>219</v>
      </c>
      <c r="E18" s="14" t="s">
        <v>220</v>
      </c>
      <c r="F18" s="14" t="s">
        <v>221</v>
      </c>
      <c r="G18" s="14">
        <v>1570000</v>
      </c>
      <c r="H18" s="14" t="s">
        <v>172</v>
      </c>
      <c r="I18" s="52"/>
      <c r="J18" s="25">
        <v>104374</v>
      </c>
      <c r="K18" s="25">
        <v>28762</v>
      </c>
      <c r="L18" s="25">
        <v>41502</v>
      </c>
      <c r="M18" s="25">
        <v>71517</v>
      </c>
      <c r="N18" s="25">
        <v>2849</v>
      </c>
      <c r="O18" s="25">
        <v>17751</v>
      </c>
      <c r="P18" s="25">
        <v>24092</v>
      </c>
      <c r="Q18" s="35">
        <v>17619</v>
      </c>
      <c r="R18" s="25">
        <f>Table3[[#This Row],[Q1''23]]+Table3[[#This Row],[Q2''23]]+Table3[[#This Row],[Q3''23]]+Table3[[#This Row],[Q4''23]]</f>
        <v>246155</v>
      </c>
      <c r="S18" s="25">
        <f>Table3[[#This Row],[Q1''24]]+Table3[[#This Row],[Q2''24]]+Table3[[#This Row],[Q3''24]]+Table3[[#This Row],[Q4''24]]</f>
        <v>62311</v>
      </c>
    </row>
    <row r="19" spans="2:19" x14ac:dyDescent="0.3">
      <c r="B19" s="38" t="s">
        <v>82</v>
      </c>
      <c r="C19" s="14">
        <v>80203</v>
      </c>
      <c r="D19" s="14" t="s">
        <v>222</v>
      </c>
      <c r="E19" s="14" t="s">
        <v>202</v>
      </c>
      <c r="F19" s="14" t="s">
        <v>203</v>
      </c>
      <c r="G19" s="14">
        <v>715000</v>
      </c>
      <c r="H19" s="14" t="s">
        <v>173</v>
      </c>
      <c r="I19" s="52">
        <v>44095</v>
      </c>
      <c r="J19" s="25"/>
      <c r="K19" s="25"/>
      <c r="L19" s="25"/>
      <c r="M19" s="25"/>
      <c r="N19" s="25"/>
      <c r="O19" s="25"/>
      <c r="P19" s="25"/>
      <c r="Q19" s="35"/>
      <c r="R19" s="25">
        <f>Table3[[#This Row],[Q1''23]]+Table3[[#This Row],[Q2''23]]+Table3[[#This Row],[Q3''23]]+Table3[[#This Row],[Q4''23]]</f>
        <v>0</v>
      </c>
      <c r="S19" s="25">
        <f>Table3[[#This Row],[Q1''24]]+Table3[[#This Row],[Q2''24]]+Table3[[#This Row],[Q3''24]]+Table3[[#This Row],[Q4''24]]</f>
        <v>0</v>
      </c>
    </row>
    <row r="20" spans="2:19" x14ac:dyDescent="0.3">
      <c r="B20" s="38" t="s">
        <v>17</v>
      </c>
      <c r="C20" s="14">
        <v>23219</v>
      </c>
      <c r="D20" s="14" t="s">
        <v>223</v>
      </c>
      <c r="E20" s="14" t="s">
        <v>224</v>
      </c>
      <c r="F20" s="14" t="s">
        <v>225</v>
      </c>
      <c r="G20" s="14">
        <v>230000</v>
      </c>
      <c r="H20" s="14" t="s">
        <v>172</v>
      </c>
      <c r="I20" s="52"/>
      <c r="J20" s="25">
        <v>23422</v>
      </c>
      <c r="K20" s="25">
        <v>42016</v>
      </c>
      <c r="L20" s="25">
        <v>12632</v>
      </c>
      <c r="M20" s="25">
        <v>89284</v>
      </c>
      <c r="N20" s="25">
        <v>39476</v>
      </c>
      <c r="O20" s="25">
        <v>15228</v>
      </c>
      <c r="P20" s="25">
        <v>16903</v>
      </c>
      <c r="Q20" s="35">
        <v>6606</v>
      </c>
      <c r="R20" s="25">
        <f>Table3[[#This Row],[Q1''23]]+Table3[[#This Row],[Q2''23]]+Table3[[#This Row],[Q3''23]]+Table3[[#This Row],[Q4''23]]</f>
        <v>167354</v>
      </c>
      <c r="S20" s="25">
        <f>Table3[[#This Row],[Q1''24]]+Table3[[#This Row],[Q2''24]]+Table3[[#This Row],[Q3''24]]+Table3[[#This Row],[Q4''24]]</f>
        <v>78213</v>
      </c>
    </row>
    <row r="21" spans="2:19" x14ac:dyDescent="0.3">
      <c r="B21" s="38" t="s">
        <v>28</v>
      </c>
      <c r="C21" s="14">
        <v>97201</v>
      </c>
      <c r="D21" s="14" t="s">
        <v>226</v>
      </c>
      <c r="E21" s="14" t="s">
        <v>227</v>
      </c>
      <c r="F21" s="14" t="s">
        <v>228</v>
      </c>
      <c r="G21" s="14">
        <v>635000</v>
      </c>
      <c r="H21" s="14" t="s">
        <v>172</v>
      </c>
      <c r="I21" s="52"/>
      <c r="J21" s="25">
        <v>60661</v>
      </c>
      <c r="K21" s="25">
        <v>33439</v>
      </c>
      <c r="L21" s="25">
        <v>6231</v>
      </c>
      <c r="M21" s="25">
        <v>16890</v>
      </c>
      <c r="N21" s="25">
        <v>18414</v>
      </c>
      <c r="O21" s="25">
        <v>29982</v>
      </c>
      <c r="P21" s="25">
        <v>15192</v>
      </c>
      <c r="Q21" s="35">
        <v>9947</v>
      </c>
      <c r="R21" s="25">
        <f>Table3[[#This Row],[Q1''23]]+Table3[[#This Row],[Q2''23]]+Table3[[#This Row],[Q3''23]]+Table3[[#This Row],[Q4''23]]</f>
        <v>117221</v>
      </c>
      <c r="S21" s="25">
        <f>Table3[[#This Row],[Q1''24]]+Table3[[#This Row],[Q2''24]]+Table3[[#This Row],[Q3''24]]+Table3[[#This Row],[Q4''24]]</f>
        <v>73535</v>
      </c>
    </row>
    <row r="22" spans="2:19" x14ac:dyDescent="0.3">
      <c r="B22" s="38" t="s">
        <v>30</v>
      </c>
      <c r="C22" s="14">
        <v>37203</v>
      </c>
      <c r="D22" s="14" t="s">
        <v>229</v>
      </c>
      <c r="E22" s="14" t="s">
        <v>230</v>
      </c>
      <c r="F22" s="14" t="s">
        <v>231</v>
      </c>
      <c r="G22" s="14">
        <v>715000</v>
      </c>
      <c r="H22" s="14" t="s">
        <v>172</v>
      </c>
      <c r="I22" s="52"/>
      <c r="J22" s="25">
        <v>57642</v>
      </c>
      <c r="K22" s="25">
        <v>46724</v>
      </c>
      <c r="L22" s="25">
        <v>16881</v>
      </c>
      <c r="M22" s="25">
        <v>91343</v>
      </c>
      <c r="N22" s="25">
        <v>39379</v>
      </c>
      <c r="O22" s="25">
        <v>12285</v>
      </c>
      <c r="P22" s="25">
        <v>26080</v>
      </c>
      <c r="Q22" s="35">
        <v>21227</v>
      </c>
      <c r="R22" s="25">
        <f>Table3[[#This Row],[Q1''23]]+Table3[[#This Row],[Q2''23]]+Table3[[#This Row],[Q3''23]]+Table3[[#This Row],[Q4''23]]</f>
        <v>212590</v>
      </c>
      <c r="S22" s="25">
        <f>Table3[[#This Row],[Q1''24]]+Table3[[#This Row],[Q2''24]]+Table3[[#This Row],[Q3''24]]+Table3[[#This Row],[Q4''24]]</f>
        <v>98971</v>
      </c>
    </row>
    <row r="23" spans="2:19" x14ac:dyDescent="0.3">
      <c r="B23" s="39" t="s">
        <v>80</v>
      </c>
      <c r="C23" s="32">
        <v>64108</v>
      </c>
      <c r="D23" s="32" t="s">
        <v>232</v>
      </c>
      <c r="E23" s="32" t="s">
        <v>217</v>
      </c>
      <c r="F23" s="32" t="s">
        <v>218</v>
      </c>
      <c r="G23" s="32">
        <v>510000</v>
      </c>
      <c r="H23" s="32" t="s">
        <v>173</v>
      </c>
      <c r="I23" s="53">
        <v>44654</v>
      </c>
      <c r="J23" s="36"/>
      <c r="K23" s="36"/>
      <c r="L23" s="36"/>
      <c r="M23" s="36"/>
      <c r="N23" s="36"/>
      <c r="O23" s="36"/>
      <c r="P23" s="36"/>
      <c r="Q23" s="37"/>
      <c r="R23" s="36">
        <f>Table3[[#This Row],[Q1''23]]+Table3[[#This Row],[Q2''23]]+Table3[[#This Row],[Q3''23]]+Table3[[#This Row],[Q4''23]]</f>
        <v>0</v>
      </c>
      <c r="S23" s="36">
        <f>Table3[[#This Row],[Q1''24]]+Table3[[#This Row],[Q2''24]]+Table3[[#This Row],[Q3''24]]+Table3[[#This Row],[Q4''24]]</f>
        <v>0</v>
      </c>
    </row>
  </sheetData>
  <mergeCells count="1">
    <mergeCell ref="J2:Q2"/>
  </mergeCells>
  <phoneticPr fontId="14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8533C-3289-4580-A7A1-F7CB8465CEA8}">
  <dimension ref="A3:D13"/>
  <sheetViews>
    <sheetView workbookViewId="0">
      <selection activeCell="A3" sqref="A3"/>
    </sheetView>
  </sheetViews>
  <sheetFormatPr defaultRowHeight="14.4" x14ac:dyDescent="0.3"/>
  <cols>
    <col min="1" max="1" width="13.109375" bestFit="1" customWidth="1"/>
    <col min="2" max="2" width="16.109375" bestFit="1" customWidth="1"/>
    <col min="3" max="3" width="10.88671875" bestFit="1" customWidth="1"/>
    <col min="4" max="4" width="11" bestFit="1" customWidth="1"/>
  </cols>
  <sheetData>
    <row r="3" spans="1:4" x14ac:dyDescent="0.3">
      <c r="A3" s="54" t="s">
        <v>1788</v>
      </c>
      <c r="B3" s="54" t="s">
        <v>1789</v>
      </c>
    </row>
    <row r="4" spans="1:4" x14ac:dyDescent="0.3">
      <c r="A4" s="54" t="s">
        <v>1779</v>
      </c>
      <c r="B4">
        <v>2023</v>
      </c>
      <c r="C4">
        <v>2024</v>
      </c>
      <c r="D4" t="s">
        <v>1780</v>
      </c>
    </row>
    <row r="5" spans="1:4" x14ac:dyDescent="0.3">
      <c r="A5" s="55" t="s">
        <v>129</v>
      </c>
      <c r="B5">
        <v>9258648.450000003</v>
      </c>
      <c r="C5">
        <v>9258648.450000003</v>
      </c>
      <c r="D5">
        <v>9258648.450000003</v>
      </c>
    </row>
    <row r="6" spans="1:4" x14ac:dyDescent="0.3">
      <c r="A6" s="55" t="s">
        <v>92</v>
      </c>
      <c r="B6">
        <v>9258648.450000003</v>
      </c>
      <c r="C6">
        <v>9258648.450000003</v>
      </c>
      <c r="D6">
        <v>9258648.450000003</v>
      </c>
    </row>
    <row r="7" spans="1:4" x14ac:dyDescent="0.3">
      <c r="A7" s="55" t="s">
        <v>124</v>
      </c>
      <c r="B7">
        <v>9258648.450000003</v>
      </c>
      <c r="C7">
        <v>9258648.450000003</v>
      </c>
      <c r="D7">
        <v>9258648.450000003</v>
      </c>
    </row>
    <row r="8" spans="1:4" x14ac:dyDescent="0.3">
      <c r="A8" s="55" t="s">
        <v>122</v>
      </c>
      <c r="B8">
        <v>9258648.450000003</v>
      </c>
      <c r="C8">
        <v>9258648.450000003</v>
      </c>
      <c r="D8">
        <v>9258648.450000003</v>
      </c>
    </row>
    <row r="9" spans="1:4" x14ac:dyDescent="0.3">
      <c r="A9" s="55" t="s">
        <v>98</v>
      </c>
      <c r="B9">
        <v>9258648.450000003</v>
      </c>
      <c r="C9">
        <v>9258648.450000003</v>
      </c>
      <c r="D9">
        <v>9258648.450000003</v>
      </c>
    </row>
    <row r="10" spans="1:4" x14ac:dyDescent="0.3">
      <c r="A10" s="55" t="s">
        <v>101</v>
      </c>
      <c r="B10">
        <v>9258648.450000003</v>
      </c>
      <c r="C10">
        <v>9258648.450000003</v>
      </c>
      <c r="D10">
        <v>9258648.450000003</v>
      </c>
    </row>
    <row r="11" spans="1:4" x14ac:dyDescent="0.3">
      <c r="A11" s="55" t="s">
        <v>96</v>
      </c>
      <c r="B11">
        <v>9258648.450000003</v>
      </c>
      <c r="C11">
        <v>9258648.450000003</v>
      </c>
      <c r="D11">
        <v>9258648.450000003</v>
      </c>
    </row>
    <row r="12" spans="1:4" x14ac:dyDescent="0.3">
      <c r="A12" s="55" t="s">
        <v>105</v>
      </c>
      <c r="B12">
        <v>9258648.450000003</v>
      </c>
      <c r="C12">
        <v>9258648.450000003</v>
      </c>
      <c r="D12">
        <v>9258648.450000003</v>
      </c>
    </row>
    <row r="13" spans="1:4" x14ac:dyDescent="0.3">
      <c r="A13" s="55" t="s">
        <v>1780</v>
      </c>
      <c r="B13">
        <v>9258648.450000003</v>
      </c>
      <c r="C13">
        <v>9258648.450000003</v>
      </c>
      <c r="D13">
        <v>9258648.450000003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E2FF6-F8A0-4A1D-9185-0931A696236E}">
  <sheetPr codeName="Sheet12"/>
  <dimension ref="B2:H52"/>
  <sheetViews>
    <sheetView showGridLines="0" workbookViewId="0">
      <selection activeCell="L23" sqref="L23"/>
    </sheetView>
  </sheetViews>
  <sheetFormatPr defaultRowHeight="14.4" x14ac:dyDescent="0.3"/>
  <cols>
    <col min="2" max="2" width="14.44140625" customWidth="1"/>
    <col min="3" max="3" width="15" customWidth="1"/>
    <col min="4" max="4" width="17.88671875" customWidth="1"/>
    <col min="5" max="5" width="13.6640625" customWidth="1"/>
    <col min="6" max="6" width="7.77734375" customWidth="1"/>
    <col min="7" max="7" width="17.33203125" customWidth="1"/>
    <col min="8" max="8" width="13.5546875" customWidth="1"/>
  </cols>
  <sheetData>
    <row r="2" spans="2:8" x14ac:dyDescent="0.3">
      <c r="B2" s="41" t="s">
        <v>10</v>
      </c>
      <c r="C2" s="42" t="s">
        <v>83</v>
      </c>
      <c r="D2" s="42" t="s">
        <v>84</v>
      </c>
      <c r="E2" s="42" t="s">
        <v>85</v>
      </c>
      <c r="F2" s="42" t="s">
        <v>86</v>
      </c>
      <c r="G2" s="42" t="s">
        <v>87</v>
      </c>
      <c r="H2" s="43" t="s">
        <v>88</v>
      </c>
    </row>
    <row r="3" spans="2:8" x14ac:dyDescent="0.3">
      <c r="B3" s="26" t="s">
        <v>76</v>
      </c>
      <c r="C3" s="13" t="s">
        <v>89</v>
      </c>
      <c r="D3" s="13" t="s">
        <v>90</v>
      </c>
      <c r="E3" s="13" t="s">
        <v>91</v>
      </c>
      <c r="F3" s="13" t="s">
        <v>92</v>
      </c>
      <c r="G3" s="13">
        <v>182.56</v>
      </c>
      <c r="H3" s="40">
        <v>228.43</v>
      </c>
    </row>
    <row r="4" spans="2:8" x14ac:dyDescent="0.3">
      <c r="B4" s="26" t="s">
        <v>32</v>
      </c>
      <c r="C4" s="13" t="s">
        <v>93</v>
      </c>
      <c r="D4" s="13" t="s">
        <v>94</v>
      </c>
      <c r="E4" s="13" t="s">
        <v>95</v>
      </c>
      <c r="F4" s="13" t="s">
        <v>96</v>
      </c>
      <c r="G4" s="13">
        <v>139.01</v>
      </c>
      <c r="H4" s="40">
        <v>182.98</v>
      </c>
    </row>
    <row r="5" spans="2:8" x14ac:dyDescent="0.3">
      <c r="B5" s="26" t="s">
        <v>66</v>
      </c>
      <c r="C5" s="13" t="s">
        <v>97</v>
      </c>
      <c r="D5" s="13" t="s">
        <v>94</v>
      </c>
      <c r="E5" s="13" t="s">
        <v>95</v>
      </c>
      <c r="F5" s="13" t="s">
        <v>98</v>
      </c>
      <c r="G5" s="13">
        <v>259.42</v>
      </c>
      <c r="H5" s="40">
        <v>387.74</v>
      </c>
    </row>
    <row r="6" spans="2:8" x14ac:dyDescent="0.3">
      <c r="B6" s="26" t="s">
        <v>63</v>
      </c>
      <c r="C6" s="13" t="s">
        <v>99</v>
      </c>
      <c r="D6" s="13" t="s">
        <v>90</v>
      </c>
      <c r="E6" s="13" t="s">
        <v>100</v>
      </c>
      <c r="F6" s="13" t="s">
        <v>101</v>
      </c>
      <c r="G6" s="13">
        <v>197.71</v>
      </c>
      <c r="H6" s="40">
        <v>331.88</v>
      </c>
    </row>
    <row r="7" spans="2:8" x14ac:dyDescent="0.3">
      <c r="B7" s="26" t="s">
        <v>72</v>
      </c>
      <c r="C7" s="13" t="s">
        <v>102</v>
      </c>
      <c r="D7" s="13" t="s">
        <v>103</v>
      </c>
      <c r="E7" s="13" t="s">
        <v>104</v>
      </c>
      <c r="F7" s="13" t="s">
        <v>105</v>
      </c>
      <c r="G7" s="13">
        <v>391.03</v>
      </c>
      <c r="H7" s="40">
        <v>536.48</v>
      </c>
    </row>
    <row r="8" spans="2:8" x14ac:dyDescent="0.3">
      <c r="B8" s="26" t="s">
        <v>40</v>
      </c>
      <c r="C8" s="13" t="s">
        <v>106</v>
      </c>
      <c r="D8" s="13" t="s">
        <v>103</v>
      </c>
      <c r="E8" s="13" t="s">
        <v>104</v>
      </c>
      <c r="F8" s="13" t="s">
        <v>98</v>
      </c>
      <c r="G8" s="13">
        <v>974.46</v>
      </c>
      <c r="H8" s="40">
        <v>1353.79</v>
      </c>
    </row>
    <row r="9" spans="2:8" x14ac:dyDescent="0.3">
      <c r="B9" s="26" t="s">
        <v>51</v>
      </c>
      <c r="C9" s="13" t="s">
        <v>107</v>
      </c>
      <c r="D9" s="13" t="s">
        <v>94</v>
      </c>
      <c r="E9" s="13" t="s">
        <v>108</v>
      </c>
      <c r="F9" s="13" t="s">
        <v>101</v>
      </c>
      <c r="G9" s="13">
        <v>232.67</v>
      </c>
      <c r="H9" s="40">
        <v>287.3</v>
      </c>
    </row>
    <row r="10" spans="2:8" x14ac:dyDescent="0.3">
      <c r="B10" s="26" t="s">
        <v>59</v>
      </c>
      <c r="C10" s="13" t="s">
        <v>109</v>
      </c>
      <c r="D10" s="13" t="s">
        <v>110</v>
      </c>
      <c r="E10" s="13" t="s">
        <v>111</v>
      </c>
      <c r="F10" s="13" t="s">
        <v>92</v>
      </c>
      <c r="G10" s="13">
        <v>145.94999999999999</v>
      </c>
      <c r="H10" s="40">
        <v>195.43</v>
      </c>
    </row>
    <row r="11" spans="2:8" x14ac:dyDescent="0.3">
      <c r="B11" s="26" t="s">
        <v>69</v>
      </c>
      <c r="C11" s="13" t="s">
        <v>112</v>
      </c>
      <c r="D11" s="13" t="s">
        <v>103</v>
      </c>
      <c r="E11" s="13" t="s">
        <v>113</v>
      </c>
      <c r="F11" s="13" t="s">
        <v>105</v>
      </c>
      <c r="G11" s="13">
        <v>686.67</v>
      </c>
      <c r="H11" s="40">
        <v>1064.96</v>
      </c>
    </row>
    <row r="12" spans="2:8" x14ac:dyDescent="0.3">
      <c r="B12" s="26" t="s">
        <v>62</v>
      </c>
      <c r="C12" s="13" t="s">
        <v>114</v>
      </c>
      <c r="D12" s="13" t="s">
        <v>90</v>
      </c>
      <c r="E12" s="13" t="s">
        <v>100</v>
      </c>
      <c r="F12" s="13" t="s">
        <v>92</v>
      </c>
      <c r="G12" s="13">
        <v>489.15</v>
      </c>
      <c r="H12" s="40">
        <v>653</v>
      </c>
    </row>
    <row r="13" spans="2:8" x14ac:dyDescent="0.3">
      <c r="B13" s="26" t="s">
        <v>47</v>
      </c>
      <c r="C13" s="13" t="s">
        <v>115</v>
      </c>
      <c r="D13" s="13" t="s">
        <v>94</v>
      </c>
      <c r="E13" s="13" t="s">
        <v>116</v>
      </c>
      <c r="F13" s="13" t="s">
        <v>96</v>
      </c>
      <c r="G13" s="13">
        <v>830.71</v>
      </c>
      <c r="H13" s="40">
        <v>1331.23</v>
      </c>
    </row>
    <row r="14" spans="2:8" x14ac:dyDescent="0.3">
      <c r="B14" s="26" t="s">
        <v>50</v>
      </c>
      <c r="C14" s="13" t="s">
        <v>117</v>
      </c>
      <c r="D14" s="13" t="s">
        <v>118</v>
      </c>
      <c r="E14" s="13" t="s">
        <v>119</v>
      </c>
      <c r="F14" s="13" t="s">
        <v>105</v>
      </c>
      <c r="G14" s="13">
        <v>882.55</v>
      </c>
      <c r="H14" s="40">
        <v>1197.92</v>
      </c>
    </row>
    <row r="15" spans="2:8" x14ac:dyDescent="0.3">
      <c r="B15" s="26" t="s">
        <v>35</v>
      </c>
      <c r="C15" s="13" t="s">
        <v>120</v>
      </c>
      <c r="D15" s="13" t="s">
        <v>118</v>
      </c>
      <c r="E15" s="13" t="s">
        <v>121</v>
      </c>
      <c r="F15" s="13" t="s">
        <v>122</v>
      </c>
      <c r="G15" s="13">
        <v>301.64</v>
      </c>
      <c r="H15" s="40">
        <v>399.16</v>
      </c>
    </row>
    <row r="16" spans="2:8" x14ac:dyDescent="0.3">
      <c r="B16" s="26" t="s">
        <v>15</v>
      </c>
      <c r="C16" s="13" t="s">
        <v>123</v>
      </c>
      <c r="D16" s="13" t="s">
        <v>94</v>
      </c>
      <c r="E16" s="13" t="s">
        <v>108</v>
      </c>
      <c r="F16" s="13" t="s">
        <v>124</v>
      </c>
      <c r="G16" s="13">
        <v>429.43</v>
      </c>
      <c r="H16" s="40">
        <v>562.41</v>
      </c>
    </row>
    <row r="17" spans="2:8" x14ac:dyDescent="0.3">
      <c r="B17" s="26" t="s">
        <v>49</v>
      </c>
      <c r="C17" s="13" t="s">
        <v>125</v>
      </c>
      <c r="D17" s="13" t="s">
        <v>110</v>
      </c>
      <c r="E17" s="13" t="s">
        <v>126</v>
      </c>
      <c r="F17" s="13" t="s">
        <v>105</v>
      </c>
      <c r="G17" s="13">
        <v>868.05</v>
      </c>
      <c r="H17" s="40">
        <v>1108</v>
      </c>
    </row>
    <row r="18" spans="2:8" x14ac:dyDescent="0.3">
      <c r="B18" s="26" t="s">
        <v>57</v>
      </c>
      <c r="C18" s="13" t="s">
        <v>127</v>
      </c>
      <c r="D18" s="13" t="s">
        <v>110</v>
      </c>
      <c r="E18" s="13" t="s">
        <v>126</v>
      </c>
      <c r="F18" s="13" t="s">
        <v>124</v>
      </c>
      <c r="G18" s="13">
        <v>616.09</v>
      </c>
      <c r="H18" s="40">
        <v>883.49</v>
      </c>
    </row>
    <row r="19" spans="2:8" x14ac:dyDescent="0.3">
      <c r="B19" s="26" t="s">
        <v>54</v>
      </c>
      <c r="C19" s="13" t="s">
        <v>128</v>
      </c>
      <c r="D19" s="13" t="s">
        <v>103</v>
      </c>
      <c r="E19" s="13" t="s">
        <v>104</v>
      </c>
      <c r="F19" s="13" t="s">
        <v>129</v>
      </c>
      <c r="G19" s="13">
        <v>890.55</v>
      </c>
      <c r="H19" s="40">
        <v>1403.01</v>
      </c>
    </row>
    <row r="20" spans="2:8" x14ac:dyDescent="0.3">
      <c r="B20" s="26" t="s">
        <v>48</v>
      </c>
      <c r="C20" s="13" t="s">
        <v>130</v>
      </c>
      <c r="D20" s="13" t="s">
        <v>103</v>
      </c>
      <c r="E20" s="13" t="s">
        <v>104</v>
      </c>
      <c r="F20" s="13" t="s">
        <v>105</v>
      </c>
      <c r="G20" s="13">
        <v>481.04</v>
      </c>
      <c r="H20" s="40">
        <v>806.66</v>
      </c>
    </row>
    <row r="21" spans="2:8" x14ac:dyDescent="0.3">
      <c r="B21" s="26" t="s">
        <v>68</v>
      </c>
      <c r="C21" s="13" t="s">
        <v>131</v>
      </c>
      <c r="D21" s="13" t="s">
        <v>103</v>
      </c>
      <c r="E21" s="13" t="s">
        <v>113</v>
      </c>
      <c r="F21" s="13" t="s">
        <v>129</v>
      </c>
      <c r="G21" s="13">
        <v>644.04</v>
      </c>
      <c r="H21" s="40">
        <v>1043.8800000000001</v>
      </c>
    </row>
    <row r="22" spans="2:8" x14ac:dyDescent="0.3">
      <c r="B22" s="26" t="s">
        <v>64</v>
      </c>
      <c r="C22" s="13" t="s">
        <v>132</v>
      </c>
      <c r="D22" s="13" t="s">
        <v>94</v>
      </c>
      <c r="E22" s="13" t="s">
        <v>116</v>
      </c>
      <c r="F22" s="13" t="s">
        <v>105</v>
      </c>
      <c r="G22" s="13">
        <v>203.47</v>
      </c>
      <c r="H22" s="40">
        <v>341.17</v>
      </c>
    </row>
    <row r="23" spans="2:8" x14ac:dyDescent="0.3">
      <c r="B23" s="26" t="s">
        <v>60</v>
      </c>
      <c r="C23" s="13" t="s">
        <v>133</v>
      </c>
      <c r="D23" s="13" t="s">
        <v>94</v>
      </c>
      <c r="E23" s="13" t="s">
        <v>95</v>
      </c>
      <c r="F23" s="13" t="s">
        <v>122</v>
      </c>
      <c r="G23" s="13">
        <v>156.27000000000001</v>
      </c>
      <c r="H23" s="40">
        <v>215.89</v>
      </c>
    </row>
    <row r="24" spans="2:8" x14ac:dyDescent="0.3">
      <c r="B24" s="26" t="s">
        <v>36</v>
      </c>
      <c r="C24" s="13" t="s">
        <v>134</v>
      </c>
      <c r="D24" s="13" t="s">
        <v>103</v>
      </c>
      <c r="E24" s="13" t="s">
        <v>113</v>
      </c>
      <c r="F24" s="13" t="s">
        <v>105</v>
      </c>
      <c r="G24" s="13">
        <v>588.99</v>
      </c>
      <c r="H24" s="40">
        <v>729.98</v>
      </c>
    </row>
    <row r="25" spans="2:8" x14ac:dyDescent="0.3">
      <c r="B25" s="26" t="s">
        <v>71</v>
      </c>
      <c r="C25" s="13" t="s">
        <v>135</v>
      </c>
      <c r="D25" s="13" t="s">
        <v>118</v>
      </c>
      <c r="E25" s="13" t="s">
        <v>136</v>
      </c>
      <c r="F25" s="13" t="s">
        <v>98</v>
      </c>
      <c r="G25" s="13">
        <v>169.47</v>
      </c>
      <c r="H25" s="40">
        <v>259.27</v>
      </c>
    </row>
    <row r="26" spans="2:8" x14ac:dyDescent="0.3">
      <c r="B26" s="26" t="s">
        <v>67</v>
      </c>
      <c r="C26" s="13" t="s">
        <v>137</v>
      </c>
      <c r="D26" s="13" t="s">
        <v>94</v>
      </c>
      <c r="E26" s="13" t="s">
        <v>116</v>
      </c>
      <c r="F26" s="13" t="s">
        <v>105</v>
      </c>
      <c r="G26" s="13">
        <v>626.26</v>
      </c>
      <c r="H26" s="40">
        <v>1053.48</v>
      </c>
    </row>
    <row r="27" spans="2:8" x14ac:dyDescent="0.3">
      <c r="B27" s="26" t="s">
        <v>44</v>
      </c>
      <c r="C27" s="13" t="s">
        <v>138</v>
      </c>
      <c r="D27" s="13" t="s">
        <v>94</v>
      </c>
      <c r="E27" s="13" t="s">
        <v>116</v>
      </c>
      <c r="F27" s="13" t="s">
        <v>124</v>
      </c>
      <c r="G27" s="13">
        <v>667.38</v>
      </c>
      <c r="H27" s="40">
        <v>947.05</v>
      </c>
    </row>
    <row r="28" spans="2:8" x14ac:dyDescent="0.3">
      <c r="B28" s="26" t="s">
        <v>78</v>
      </c>
      <c r="C28" s="13" t="s">
        <v>139</v>
      </c>
      <c r="D28" s="13" t="s">
        <v>94</v>
      </c>
      <c r="E28" s="13" t="s">
        <v>140</v>
      </c>
      <c r="F28" s="13" t="s">
        <v>105</v>
      </c>
      <c r="G28" s="13">
        <v>110.82</v>
      </c>
      <c r="H28" s="40">
        <v>134.15</v>
      </c>
    </row>
    <row r="29" spans="2:8" x14ac:dyDescent="0.3">
      <c r="B29" s="26" t="s">
        <v>79</v>
      </c>
      <c r="C29" s="13" t="s">
        <v>141</v>
      </c>
      <c r="D29" s="13" t="s">
        <v>94</v>
      </c>
      <c r="E29" s="13" t="s">
        <v>116</v>
      </c>
      <c r="F29" s="13" t="s">
        <v>96</v>
      </c>
      <c r="G29" s="13">
        <v>722.45</v>
      </c>
      <c r="H29" s="40">
        <v>888.21</v>
      </c>
    </row>
    <row r="30" spans="2:8" x14ac:dyDescent="0.3">
      <c r="B30" s="26" t="s">
        <v>39</v>
      </c>
      <c r="C30" s="13" t="s">
        <v>142</v>
      </c>
      <c r="D30" s="13" t="s">
        <v>90</v>
      </c>
      <c r="E30" s="13" t="s">
        <v>91</v>
      </c>
      <c r="F30" s="13" t="s">
        <v>129</v>
      </c>
      <c r="G30" s="13">
        <v>276.10000000000002</v>
      </c>
      <c r="H30" s="40">
        <v>423.67</v>
      </c>
    </row>
    <row r="31" spans="2:8" x14ac:dyDescent="0.3">
      <c r="B31" s="26" t="s">
        <v>42</v>
      </c>
      <c r="C31" s="13" t="s">
        <v>143</v>
      </c>
      <c r="D31" s="13" t="s">
        <v>110</v>
      </c>
      <c r="E31" s="13" t="s">
        <v>144</v>
      </c>
      <c r="F31" s="13" t="s">
        <v>122</v>
      </c>
      <c r="G31" s="13">
        <v>795.39</v>
      </c>
      <c r="H31" s="40">
        <v>1275.6099999999999</v>
      </c>
    </row>
    <row r="32" spans="2:8" x14ac:dyDescent="0.3">
      <c r="B32" s="26" t="s">
        <v>70</v>
      </c>
      <c r="C32" s="13" t="s">
        <v>145</v>
      </c>
      <c r="D32" s="13" t="s">
        <v>110</v>
      </c>
      <c r="E32" s="13" t="s">
        <v>146</v>
      </c>
      <c r="F32" s="13" t="s">
        <v>105</v>
      </c>
      <c r="G32" s="13">
        <v>386.58</v>
      </c>
      <c r="H32" s="40">
        <v>543.36</v>
      </c>
    </row>
    <row r="33" spans="2:8" x14ac:dyDescent="0.3">
      <c r="B33" s="26" t="s">
        <v>31</v>
      </c>
      <c r="C33" s="13" t="s">
        <v>147</v>
      </c>
      <c r="D33" s="13" t="s">
        <v>90</v>
      </c>
      <c r="E33" s="13" t="s">
        <v>91</v>
      </c>
      <c r="F33" s="13" t="s">
        <v>105</v>
      </c>
      <c r="G33" s="13">
        <v>372.34</v>
      </c>
      <c r="H33" s="40">
        <v>607.23</v>
      </c>
    </row>
    <row r="34" spans="2:8" x14ac:dyDescent="0.3">
      <c r="B34" s="26" t="s">
        <v>33</v>
      </c>
      <c r="C34" s="13" t="s">
        <v>148</v>
      </c>
      <c r="D34" s="13" t="s">
        <v>110</v>
      </c>
      <c r="E34" s="13" t="s">
        <v>144</v>
      </c>
      <c r="F34" s="13" t="s">
        <v>105</v>
      </c>
      <c r="G34" s="13">
        <v>183.17</v>
      </c>
      <c r="H34" s="40">
        <v>236.61</v>
      </c>
    </row>
    <row r="35" spans="2:8" x14ac:dyDescent="0.3">
      <c r="B35" s="26" t="s">
        <v>43</v>
      </c>
      <c r="C35" s="13" t="s">
        <v>149</v>
      </c>
      <c r="D35" s="13" t="s">
        <v>118</v>
      </c>
      <c r="E35" s="13" t="s">
        <v>150</v>
      </c>
      <c r="F35" s="13" t="s">
        <v>129</v>
      </c>
      <c r="G35" s="13">
        <v>817.62</v>
      </c>
      <c r="H35" s="40">
        <v>1331.07</v>
      </c>
    </row>
    <row r="36" spans="2:8" x14ac:dyDescent="0.3">
      <c r="B36" s="26" t="s">
        <v>53</v>
      </c>
      <c r="C36" s="13" t="s">
        <v>151</v>
      </c>
      <c r="D36" s="13" t="s">
        <v>90</v>
      </c>
      <c r="E36" s="13" t="s">
        <v>91</v>
      </c>
      <c r="F36" s="13" t="s">
        <v>98</v>
      </c>
      <c r="G36" s="13">
        <v>64.02</v>
      </c>
      <c r="H36" s="40">
        <v>79.81</v>
      </c>
    </row>
    <row r="37" spans="2:8" x14ac:dyDescent="0.3">
      <c r="B37" s="26" t="s">
        <v>61</v>
      </c>
      <c r="C37" s="13" t="s">
        <v>152</v>
      </c>
      <c r="D37" s="13" t="s">
        <v>110</v>
      </c>
      <c r="E37" s="13" t="s">
        <v>144</v>
      </c>
      <c r="F37" s="13" t="s">
        <v>105</v>
      </c>
      <c r="G37" s="13">
        <v>253.06</v>
      </c>
      <c r="H37" s="40">
        <v>354.42</v>
      </c>
    </row>
    <row r="38" spans="2:8" x14ac:dyDescent="0.3">
      <c r="B38" s="26" t="s">
        <v>41</v>
      </c>
      <c r="C38" s="13" t="s">
        <v>153</v>
      </c>
      <c r="D38" s="13" t="s">
        <v>90</v>
      </c>
      <c r="E38" s="13" t="s">
        <v>100</v>
      </c>
      <c r="F38" s="13" t="s">
        <v>105</v>
      </c>
      <c r="G38" s="13">
        <v>301.94</v>
      </c>
      <c r="H38" s="40">
        <v>480.7</v>
      </c>
    </row>
    <row r="39" spans="2:8" x14ac:dyDescent="0.3">
      <c r="B39" s="26" t="s">
        <v>37</v>
      </c>
      <c r="C39" s="13" t="s">
        <v>154</v>
      </c>
      <c r="D39" s="13" t="s">
        <v>118</v>
      </c>
      <c r="E39" s="13" t="s">
        <v>119</v>
      </c>
      <c r="F39" s="13" t="s">
        <v>105</v>
      </c>
      <c r="G39" s="13">
        <v>995.65</v>
      </c>
      <c r="H39" s="40">
        <v>1471.46</v>
      </c>
    </row>
    <row r="40" spans="2:8" x14ac:dyDescent="0.3">
      <c r="B40" s="26" t="s">
        <v>65</v>
      </c>
      <c r="C40" s="13" t="s">
        <v>155</v>
      </c>
      <c r="D40" s="13" t="s">
        <v>118</v>
      </c>
      <c r="E40" s="13" t="s">
        <v>150</v>
      </c>
      <c r="F40" s="13" t="s">
        <v>105</v>
      </c>
      <c r="G40" s="13">
        <v>970.27</v>
      </c>
      <c r="H40" s="40">
        <v>1445.3</v>
      </c>
    </row>
    <row r="41" spans="2:8" x14ac:dyDescent="0.3">
      <c r="B41" s="26" t="s">
        <v>58</v>
      </c>
      <c r="C41" s="13" t="s">
        <v>156</v>
      </c>
      <c r="D41" s="13" t="s">
        <v>94</v>
      </c>
      <c r="E41" s="13" t="s">
        <v>95</v>
      </c>
      <c r="F41" s="13" t="s">
        <v>96</v>
      </c>
      <c r="G41" s="13">
        <v>604.97</v>
      </c>
      <c r="H41" s="40">
        <v>878.07</v>
      </c>
    </row>
    <row r="42" spans="2:8" x14ac:dyDescent="0.3">
      <c r="B42" s="26" t="s">
        <v>75</v>
      </c>
      <c r="C42" s="13" t="s">
        <v>157</v>
      </c>
      <c r="D42" s="13" t="s">
        <v>94</v>
      </c>
      <c r="E42" s="13" t="s">
        <v>116</v>
      </c>
      <c r="F42" s="13" t="s">
        <v>105</v>
      </c>
      <c r="G42" s="13">
        <v>126.11</v>
      </c>
      <c r="H42" s="40">
        <v>163.05000000000001</v>
      </c>
    </row>
    <row r="43" spans="2:8" x14ac:dyDescent="0.3">
      <c r="B43" s="26" t="s">
        <v>52</v>
      </c>
      <c r="C43" s="13" t="s">
        <v>158</v>
      </c>
      <c r="D43" s="13" t="s">
        <v>94</v>
      </c>
      <c r="E43" s="13" t="s">
        <v>95</v>
      </c>
      <c r="F43" s="13" t="s">
        <v>92</v>
      </c>
      <c r="G43" s="13">
        <v>163.89</v>
      </c>
      <c r="H43" s="40">
        <v>269.62</v>
      </c>
    </row>
    <row r="44" spans="2:8" x14ac:dyDescent="0.3">
      <c r="B44" s="26" t="s">
        <v>46</v>
      </c>
      <c r="C44" s="13" t="s">
        <v>159</v>
      </c>
      <c r="D44" s="13" t="s">
        <v>110</v>
      </c>
      <c r="E44" s="13" t="s">
        <v>146</v>
      </c>
      <c r="F44" s="13" t="s">
        <v>124</v>
      </c>
      <c r="G44" s="13">
        <v>604.49</v>
      </c>
      <c r="H44" s="40">
        <v>883.4</v>
      </c>
    </row>
    <row r="45" spans="2:8" x14ac:dyDescent="0.3">
      <c r="B45" s="26" t="s">
        <v>56</v>
      </c>
      <c r="C45" s="13" t="s">
        <v>160</v>
      </c>
      <c r="D45" s="13" t="s">
        <v>103</v>
      </c>
      <c r="E45" s="13" t="s">
        <v>113</v>
      </c>
      <c r="F45" s="13" t="s">
        <v>101</v>
      </c>
      <c r="G45" s="13">
        <v>302.33</v>
      </c>
      <c r="H45" s="40">
        <v>382.58</v>
      </c>
    </row>
    <row r="46" spans="2:8" x14ac:dyDescent="0.3">
      <c r="B46" s="26" t="s">
        <v>74</v>
      </c>
      <c r="C46" s="13" t="s">
        <v>161</v>
      </c>
      <c r="D46" s="13" t="s">
        <v>103</v>
      </c>
      <c r="E46" s="13" t="s">
        <v>162</v>
      </c>
      <c r="F46" s="13" t="s">
        <v>105</v>
      </c>
      <c r="G46" s="13">
        <v>938.95</v>
      </c>
      <c r="H46" s="40">
        <v>1131.1099999999999</v>
      </c>
    </row>
    <row r="47" spans="2:8" x14ac:dyDescent="0.3">
      <c r="B47" s="26" t="s">
        <v>45</v>
      </c>
      <c r="C47" s="13" t="s">
        <v>163</v>
      </c>
      <c r="D47" s="13" t="s">
        <v>94</v>
      </c>
      <c r="E47" s="13" t="s">
        <v>95</v>
      </c>
      <c r="F47" s="13" t="s">
        <v>105</v>
      </c>
      <c r="G47" s="13">
        <v>530.59</v>
      </c>
      <c r="H47" s="40">
        <v>671.85</v>
      </c>
    </row>
    <row r="48" spans="2:8" x14ac:dyDescent="0.3">
      <c r="B48" s="26" t="s">
        <v>34</v>
      </c>
      <c r="C48" s="13" t="s">
        <v>164</v>
      </c>
      <c r="D48" s="13" t="s">
        <v>103</v>
      </c>
      <c r="E48" s="13" t="s">
        <v>104</v>
      </c>
      <c r="F48" s="13" t="s">
        <v>101</v>
      </c>
      <c r="G48" s="13">
        <v>199.86</v>
      </c>
      <c r="H48" s="40">
        <v>323.14999999999998</v>
      </c>
    </row>
    <row r="49" spans="2:8" x14ac:dyDescent="0.3">
      <c r="B49" s="26" t="s">
        <v>38</v>
      </c>
      <c r="C49" s="13" t="s">
        <v>165</v>
      </c>
      <c r="D49" s="13" t="s">
        <v>103</v>
      </c>
      <c r="E49" s="13" t="s">
        <v>104</v>
      </c>
      <c r="F49" s="13" t="s">
        <v>98</v>
      </c>
      <c r="G49" s="13">
        <v>935.17</v>
      </c>
      <c r="H49" s="40">
        <v>1170.6400000000001</v>
      </c>
    </row>
    <row r="50" spans="2:8" x14ac:dyDescent="0.3">
      <c r="B50" s="26" t="s">
        <v>77</v>
      </c>
      <c r="C50" s="13" t="s">
        <v>166</v>
      </c>
      <c r="D50" s="13" t="s">
        <v>110</v>
      </c>
      <c r="E50" s="13" t="s">
        <v>111</v>
      </c>
      <c r="F50" s="13" t="s">
        <v>105</v>
      </c>
      <c r="G50" s="13">
        <v>755.3</v>
      </c>
      <c r="H50" s="40">
        <v>965.06</v>
      </c>
    </row>
    <row r="51" spans="2:8" x14ac:dyDescent="0.3">
      <c r="B51" s="26" t="s">
        <v>73</v>
      </c>
      <c r="C51" s="13" t="s">
        <v>167</v>
      </c>
      <c r="D51" s="13" t="s">
        <v>103</v>
      </c>
      <c r="E51" s="13" t="s">
        <v>113</v>
      </c>
      <c r="F51" s="13" t="s">
        <v>92</v>
      </c>
      <c r="G51" s="13">
        <v>652.53</v>
      </c>
      <c r="H51" s="40">
        <v>869.16</v>
      </c>
    </row>
    <row r="52" spans="2:8" x14ac:dyDescent="0.3">
      <c r="B52" s="31" t="s">
        <v>55</v>
      </c>
      <c r="C52" s="44" t="s">
        <v>168</v>
      </c>
      <c r="D52" s="44" t="s">
        <v>118</v>
      </c>
      <c r="E52" s="44" t="s">
        <v>119</v>
      </c>
      <c r="F52" s="44" t="s">
        <v>96</v>
      </c>
      <c r="G52" s="44">
        <v>652.57000000000005</v>
      </c>
      <c r="H52" s="34">
        <v>1053.69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52498-3621-4526-BE0B-63CC2CB65486}">
  <sheetPr codeName="Sheet8"/>
  <dimension ref="B1:AL503"/>
  <sheetViews>
    <sheetView showGridLines="0" topLeftCell="S1" workbookViewId="0">
      <selection activeCell="AF11" sqref="AF11"/>
    </sheetView>
  </sheetViews>
  <sheetFormatPr defaultRowHeight="14.4" x14ac:dyDescent="0.3"/>
  <cols>
    <col min="2" max="2" width="16.109375" bestFit="1" customWidth="1"/>
    <col min="3" max="3" width="19.44140625" bestFit="1" customWidth="1"/>
    <col min="4" max="5" width="19.44140625" style="18" customWidth="1"/>
    <col min="6" max="6" width="14.6640625" style="18" customWidth="1"/>
    <col min="7" max="7" width="12.88671875" customWidth="1"/>
    <col min="8" max="8" width="13.109375" customWidth="1"/>
    <col min="9" max="9" width="18.33203125" customWidth="1"/>
    <col min="10" max="10" width="9.6640625" bestFit="1" customWidth="1"/>
    <col min="11" max="11" width="29.5546875" bestFit="1" customWidth="1"/>
    <col min="12" max="12" width="16.6640625" bestFit="1" customWidth="1"/>
    <col min="13" max="13" width="152.33203125" bestFit="1" customWidth="1"/>
    <col min="14" max="21" width="16" style="18" customWidth="1"/>
    <col min="22" max="22" width="19.5546875" style="18" customWidth="1"/>
    <col min="23" max="23" width="15.6640625" customWidth="1"/>
    <col min="24" max="24" width="13.33203125" customWidth="1"/>
    <col min="25" max="25" width="16.6640625" bestFit="1" customWidth="1"/>
    <col min="26" max="26" width="10.77734375" bestFit="1" customWidth="1"/>
    <col min="27" max="27" width="12.44140625" bestFit="1" customWidth="1"/>
    <col min="28" max="28" width="14.77734375" bestFit="1" customWidth="1"/>
    <col min="29" max="29" width="18.44140625" bestFit="1" customWidth="1"/>
    <col min="30" max="30" width="19.88671875" bestFit="1" customWidth="1"/>
    <col min="31" max="31" width="8.21875" bestFit="1" customWidth="1"/>
    <col min="32" max="32" width="8" bestFit="1" customWidth="1"/>
    <col min="33" max="33" width="5.5546875" bestFit="1" customWidth="1"/>
    <col min="34" max="34" width="11.109375" bestFit="1" customWidth="1"/>
    <col min="35" max="35" width="10.88671875" bestFit="1" customWidth="1"/>
    <col min="36" max="36" width="6.33203125" bestFit="1" customWidth="1"/>
    <col min="37" max="37" width="8.6640625" bestFit="1" customWidth="1"/>
    <col min="38" max="38" width="8" bestFit="1" customWidth="1"/>
    <col min="39" max="39" width="5.33203125" bestFit="1" customWidth="1"/>
    <col min="40" max="40" width="6" bestFit="1" customWidth="1"/>
  </cols>
  <sheetData>
    <row r="1" spans="2:38" x14ac:dyDescent="0.3">
      <c r="W1" s="23"/>
      <c r="X1" s="23"/>
    </row>
    <row r="2" spans="2:38" x14ac:dyDescent="0.3">
      <c r="F2" s="24">
        <f>AVERAGE(F4:F503)</f>
        <v>4</v>
      </c>
      <c r="J2" s="19">
        <f>AVERAGE(J4:J503)</f>
        <v>3534.4852566111108</v>
      </c>
      <c r="K2" s="20">
        <f>AVERAGE(K4:K503)</f>
        <v>76.011666998044873</v>
      </c>
      <c r="W2" s="88" t="s">
        <v>1757</v>
      </c>
      <c r="X2" s="88"/>
    </row>
    <row r="3" spans="2:38" ht="14.4" customHeight="1" x14ac:dyDescent="0.3">
      <c r="B3" s="45" t="s">
        <v>233</v>
      </c>
      <c r="C3" s="46" t="s">
        <v>234</v>
      </c>
      <c r="D3" s="46" t="s">
        <v>749</v>
      </c>
      <c r="E3" s="46" t="s">
        <v>750</v>
      </c>
      <c r="F3" s="46" t="s">
        <v>744</v>
      </c>
      <c r="G3" s="46" t="s">
        <v>745</v>
      </c>
      <c r="H3" s="46" t="s">
        <v>746</v>
      </c>
      <c r="I3" s="46" t="s">
        <v>1254</v>
      </c>
      <c r="J3" s="46" t="s">
        <v>747</v>
      </c>
      <c r="K3" s="46" t="s">
        <v>748</v>
      </c>
      <c r="L3" s="46" t="s">
        <v>1255</v>
      </c>
      <c r="M3" s="46" t="s">
        <v>1257</v>
      </c>
      <c r="N3" s="29" t="s">
        <v>1749</v>
      </c>
      <c r="O3" s="29" t="s">
        <v>1750</v>
      </c>
      <c r="P3" s="29" t="s">
        <v>1751</v>
      </c>
      <c r="Q3" s="29" t="s">
        <v>1752</v>
      </c>
      <c r="R3" s="29" t="s">
        <v>1753</v>
      </c>
      <c r="S3" s="29" t="s">
        <v>1754</v>
      </c>
      <c r="T3" s="29" t="s">
        <v>1755</v>
      </c>
      <c r="U3" s="29" t="s">
        <v>1756</v>
      </c>
      <c r="V3" s="46" t="s">
        <v>1758</v>
      </c>
      <c r="W3" s="47" t="s">
        <v>1759</v>
      </c>
      <c r="X3" s="48" t="s">
        <v>1256</v>
      </c>
    </row>
    <row r="4" spans="2:38" x14ac:dyDescent="0.3">
      <c r="B4" s="26" t="s">
        <v>235</v>
      </c>
      <c r="C4" s="13" t="s">
        <v>751</v>
      </c>
      <c r="D4" s="14">
        <v>29</v>
      </c>
      <c r="E4" s="14" t="s">
        <v>752</v>
      </c>
      <c r="F4" s="14">
        <v>3</v>
      </c>
      <c r="G4" s="15">
        <v>45490</v>
      </c>
      <c r="H4" s="15">
        <v>45412</v>
      </c>
      <c r="I4" s="16">
        <v>9699.119999999999</v>
      </c>
      <c r="J4" s="16">
        <v>3233.0399999999995</v>
      </c>
      <c r="K4" s="21">
        <v>39</v>
      </c>
      <c r="L4" s="13" t="s">
        <v>25</v>
      </c>
      <c r="M4" s="13" t="s">
        <v>1260</v>
      </c>
      <c r="N4" s="14" t="s">
        <v>98</v>
      </c>
      <c r="O4" s="14" t="s">
        <v>101</v>
      </c>
      <c r="P4" s="14" t="s">
        <v>105</v>
      </c>
      <c r="Q4" s="14" t="s">
        <v>122</v>
      </c>
      <c r="R4" s="14" t="s">
        <v>129</v>
      </c>
      <c r="S4" s="14"/>
      <c r="T4" s="14"/>
      <c r="U4" s="14"/>
      <c r="V4" s="14" t="str">
        <f>IF(F4&gt;=$F$2,IF(J4&gt;=$J$2,"H","M"),IF(J4&gt;=$J$2,"M","L"))</f>
        <v>L</v>
      </c>
      <c r="W4" s="13" t="str">
        <f>_xlfn.XLOOKUP(Table5[[#This Row],[Store Visited]],Table14[Active Store],Table14[Segment])</f>
        <v>M</v>
      </c>
      <c r="X4" s="40" t="str">
        <f t="shared" ref="X4:X67" si="0">IF(AND(F4&gt;4, K4&lt;75), "Yes", "No")</f>
        <v>No</v>
      </c>
    </row>
    <row r="5" spans="2:38" x14ac:dyDescent="0.3">
      <c r="B5" s="26" t="s">
        <v>236</v>
      </c>
      <c r="C5" s="13" t="s">
        <v>753</v>
      </c>
      <c r="D5" s="14">
        <v>21</v>
      </c>
      <c r="E5" s="14" t="s">
        <v>754</v>
      </c>
      <c r="F5" s="14">
        <v>6</v>
      </c>
      <c r="G5" s="15">
        <v>45577</v>
      </c>
      <c r="H5" s="15">
        <v>45404</v>
      </c>
      <c r="I5" s="16">
        <v>30554.489999999998</v>
      </c>
      <c r="J5" s="16">
        <v>5092.415</v>
      </c>
      <c r="K5" s="21">
        <v>34.6</v>
      </c>
      <c r="L5" s="13" t="s">
        <v>25</v>
      </c>
      <c r="M5" s="13" t="s">
        <v>1337</v>
      </c>
      <c r="N5" s="14" t="s">
        <v>92</v>
      </c>
      <c r="O5" s="14" t="s">
        <v>96</v>
      </c>
      <c r="P5" s="14" t="s">
        <v>98</v>
      </c>
      <c r="Q5" s="14" t="s">
        <v>105</v>
      </c>
      <c r="R5" s="14" t="s">
        <v>122</v>
      </c>
      <c r="S5" s="14" t="s">
        <v>124</v>
      </c>
      <c r="T5" s="14" t="s">
        <v>129</v>
      </c>
      <c r="U5" s="14"/>
      <c r="V5" s="14" t="str">
        <f t="shared" ref="V5:V68" si="1">IF(F5&gt;=$F$2,IF(J5&gt;=$J$2,"H","M"),IF(J5&gt;=$J$2,"M","L"))</f>
        <v>H</v>
      </c>
      <c r="W5" s="13" t="str">
        <f>_xlfn.XLOOKUP(Table5[[#This Row],[Store Visited]],Table14[Active Store],Table14[Segment])</f>
        <v>M</v>
      </c>
      <c r="X5" s="40" t="str">
        <f t="shared" si="0"/>
        <v>Yes</v>
      </c>
    </row>
    <row r="6" spans="2:38" x14ac:dyDescent="0.3">
      <c r="B6" s="26" t="s">
        <v>237</v>
      </c>
      <c r="C6" s="13" t="s">
        <v>755</v>
      </c>
      <c r="D6" s="14">
        <v>59</v>
      </c>
      <c r="E6" s="14" t="s">
        <v>752</v>
      </c>
      <c r="F6" s="14">
        <v>3</v>
      </c>
      <c r="G6" s="15">
        <v>45551</v>
      </c>
      <c r="H6" s="15">
        <v>45354</v>
      </c>
      <c r="I6" s="16">
        <v>8377.07</v>
      </c>
      <c r="J6" s="16">
        <v>2792.3566666666666</v>
      </c>
      <c r="K6" s="21">
        <v>98.5</v>
      </c>
      <c r="L6" s="13" t="s">
        <v>25</v>
      </c>
      <c r="M6" s="13" t="s">
        <v>1338</v>
      </c>
      <c r="N6" s="14" t="s">
        <v>92</v>
      </c>
      <c r="O6" s="14" t="s">
        <v>96</v>
      </c>
      <c r="P6" s="14" t="s">
        <v>98</v>
      </c>
      <c r="Q6" s="14" t="s">
        <v>105</v>
      </c>
      <c r="R6" s="14" t="s">
        <v>122</v>
      </c>
      <c r="S6" s="14" t="s">
        <v>129</v>
      </c>
      <c r="T6" s="14"/>
      <c r="U6" s="14"/>
      <c r="V6" s="14" t="str">
        <f t="shared" si="1"/>
        <v>L</v>
      </c>
      <c r="W6" s="13" t="str">
        <f>_xlfn.XLOOKUP(Table5[[#This Row],[Store Visited]],Table14[Active Store],Table14[Segment])</f>
        <v>M</v>
      </c>
      <c r="X6" s="40" t="str">
        <f t="shared" si="0"/>
        <v>No</v>
      </c>
    </row>
    <row r="7" spans="2:38" x14ac:dyDescent="0.3">
      <c r="B7" s="26" t="s">
        <v>238</v>
      </c>
      <c r="C7" s="13" t="s">
        <v>756</v>
      </c>
      <c r="D7" s="14">
        <v>44</v>
      </c>
      <c r="E7" s="14" t="s">
        <v>754</v>
      </c>
      <c r="F7" s="14">
        <v>5</v>
      </c>
      <c r="G7" s="15">
        <v>45534</v>
      </c>
      <c r="H7" s="15">
        <v>45325</v>
      </c>
      <c r="I7" s="16">
        <v>14319.880000000001</v>
      </c>
      <c r="J7" s="16">
        <v>2863.9760000000001</v>
      </c>
      <c r="K7" s="21">
        <v>52.25</v>
      </c>
      <c r="L7" s="13" t="s">
        <v>24</v>
      </c>
      <c r="M7" s="13" t="s">
        <v>1339</v>
      </c>
      <c r="N7" s="14" t="s">
        <v>96</v>
      </c>
      <c r="O7" s="14" t="s">
        <v>98</v>
      </c>
      <c r="P7" s="14" t="s">
        <v>101</v>
      </c>
      <c r="Q7" s="14" t="s">
        <v>105</v>
      </c>
      <c r="R7" s="14" t="s">
        <v>122</v>
      </c>
      <c r="S7" s="14" t="s">
        <v>124</v>
      </c>
      <c r="T7" s="14"/>
      <c r="U7" s="14"/>
      <c r="V7" s="14" t="str">
        <f t="shared" si="1"/>
        <v>M</v>
      </c>
      <c r="W7" s="13" t="str">
        <f>_xlfn.XLOOKUP(Table5[[#This Row],[Store Visited]],Table14[Active Store],Table14[Segment])</f>
        <v>M</v>
      </c>
      <c r="X7" s="40" t="str">
        <f t="shared" si="0"/>
        <v>Yes</v>
      </c>
    </row>
    <row r="8" spans="2:38" x14ac:dyDescent="0.3">
      <c r="B8" s="26" t="s">
        <v>239</v>
      </c>
      <c r="C8" s="13" t="s">
        <v>757</v>
      </c>
      <c r="D8" s="14">
        <v>46</v>
      </c>
      <c r="E8" s="14" t="s">
        <v>754</v>
      </c>
      <c r="F8" s="14">
        <v>4</v>
      </c>
      <c r="G8" s="15">
        <v>45533</v>
      </c>
      <c r="H8" s="15">
        <v>45303</v>
      </c>
      <c r="I8" s="16">
        <v>18727.93</v>
      </c>
      <c r="J8" s="16">
        <v>4681.9825000000001</v>
      </c>
      <c r="K8" s="21">
        <v>76.666666666666671</v>
      </c>
      <c r="L8" s="13" t="s">
        <v>19</v>
      </c>
      <c r="M8" s="13" t="s">
        <v>1340</v>
      </c>
      <c r="N8" s="14" t="s">
        <v>98</v>
      </c>
      <c r="O8" s="14" t="s">
        <v>105</v>
      </c>
      <c r="P8" s="14" t="s">
        <v>122</v>
      </c>
      <c r="Q8" s="14" t="s">
        <v>124</v>
      </c>
      <c r="R8" s="14" t="s">
        <v>129</v>
      </c>
      <c r="S8" s="14"/>
      <c r="T8" s="14"/>
      <c r="U8" s="14"/>
      <c r="V8" s="14" t="str">
        <f t="shared" si="1"/>
        <v>H</v>
      </c>
      <c r="W8" s="13" t="str">
        <f>_xlfn.XLOOKUP(Table5[[#This Row],[Store Visited]],Table14[Active Store],Table14[Segment])</f>
        <v>H</v>
      </c>
      <c r="X8" s="40" t="str">
        <f t="shared" si="0"/>
        <v>No</v>
      </c>
    </row>
    <row r="9" spans="2:38" x14ac:dyDescent="0.3">
      <c r="B9" s="26" t="s">
        <v>240</v>
      </c>
      <c r="C9" s="13" t="s">
        <v>758</v>
      </c>
      <c r="D9" s="14">
        <v>19</v>
      </c>
      <c r="E9" s="14" t="s">
        <v>752</v>
      </c>
      <c r="F9" s="14">
        <v>7</v>
      </c>
      <c r="G9" s="15">
        <v>45526</v>
      </c>
      <c r="H9" s="15">
        <v>45305</v>
      </c>
      <c r="I9" s="16">
        <v>19153.57</v>
      </c>
      <c r="J9" s="16">
        <v>2736.2242857142855</v>
      </c>
      <c r="K9" s="21">
        <v>36.833333333333336</v>
      </c>
      <c r="L9" s="13" t="s">
        <v>21</v>
      </c>
      <c r="M9" s="13" t="s">
        <v>1341</v>
      </c>
      <c r="N9" s="14" t="s">
        <v>92</v>
      </c>
      <c r="O9" s="14" t="s">
        <v>98</v>
      </c>
      <c r="P9" s="14" t="s">
        <v>101</v>
      </c>
      <c r="Q9" s="14" t="s">
        <v>105</v>
      </c>
      <c r="R9" s="14" t="s">
        <v>122</v>
      </c>
      <c r="S9" s="14" t="s">
        <v>124</v>
      </c>
      <c r="T9" s="14" t="s">
        <v>129</v>
      </c>
      <c r="U9" s="14"/>
      <c r="V9" s="14" t="str">
        <f t="shared" si="1"/>
        <v>M</v>
      </c>
      <c r="W9" s="13" t="str">
        <f>_xlfn.XLOOKUP(Table5[[#This Row],[Store Visited]],Table14[Active Store],Table14[Segment])</f>
        <v>M</v>
      </c>
      <c r="X9" s="40" t="str">
        <f t="shared" si="0"/>
        <v>Yes</v>
      </c>
    </row>
    <row r="10" spans="2:38" x14ac:dyDescent="0.3">
      <c r="B10" s="26" t="s">
        <v>241</v>
      </c>
      <c r="C10" s="13" t="s">
        <v>759</v>
      </c>
      <c r="D10" s="14">
        <v>25</v>
      </c>
      <c r="E10" s="14" t="s">
        <v>754</v>
      </c>
      <c r="F10" s="14">
        <v>6</v>
      </c>
      <c r="G10" s="15">
        <v>45634</v>
      </c>
      <c r="H10" s="15">
        <v>45412</v>
      </c>
      <c r="I10" s="16">
        <v>25679.23</v>
      </c>
      <c r="J10" s="16">
        <v>4279.8716666666669</v>
      </c>
      <c r="K10" s="21">
        <v>44.4</v>
      </c>
      <c r="L10" s="13" t="s">
        <v>22</v>
      </c>
      <c r="M10" s="13" t="s">
        <v>1342</v>
      </c>
      <c r="N10" s="14" t="s">
        <v>92</v>
      </c>
      <c r="O10" s="14" t="s">
        <v>96</v>
      </c>
      <c r="P10" s="14" t="s">
        <v>98</v>
      </c>
      <c r="Q10" s="14" t="s">
        <v>101</v>
      </c>
      <c r="R10" s="14" t="s">
        <v>105</v>
      </c>
      <c r="S10" s="14" t="s">
        <v>129</v>
      </c>
      <c r="T10" s="14"/>
      <c r="U10" s="14"/>
      <c r="V10" s="14" t="str">
        <f t="shared" si="1"/>
        <v>H</v>
      </c>
      <c r="W10" s="13" t="str">
        <f>_xlfn.XLOOKUP(Table5[[#This Row],[Store Visited]],Table14[Active Store],Table14[Segment])</f>
        <v>L</v>
      </c>
      <c r="X10" s="40" t="str">
        <f t="shared" si="0"/>
        <v>Yes</v>
      </c>
      <c r="Z10" t="s">
        <v>1805</v>
      </c>
      <c r="AA10" t="s">
        <v>1814</v>
      </c>
      <c r="AB10" t="s">
        <v>1815</v>
      </c>
      <c r="AC10" t="s">
        <v>1816</v>
      </c>
      <c r="AD10" t="s">
        <v>1818</v>
      </c>
      <c r="AE10" t="s">
        <v>92</v>
      </c>
      <c r="AF10" t="s">
        <v>96</v>
      </c>
      <c r="AG10" t="s">
        <v>98</v>
      </c>
      <c r="AH10" t="s">
        <v>101</v>
      </c>
      <c r="AI10" t="s">
        <v>105</v>
      </c>
      <c r="AJ10" t="s">
        <v>122</v>
      </c>
      <c r="AK10" t="s">
        <v>124</v>
      </c>
      <c r="AL10" t="s">
        <v>129</v>
      </c>
    </row>
    <row r="11" spans="2:38" x14ac:dyDescent="0.3">
      <c r="B11" s="26" t="s">
        <v>242</v>
      </c>
      <c r="C11" s="13" t="s">
        <v>760</v>
      </c>
      <c r="D11" s="14">
        <v>21</v>
      </c>
      <c r="E11" s="14" t="s">
        <v>752</v>
      </c>
      <c r="F11" s="14">
        <v>3</v>
      </c>
      <c r="G11" s="15">
        <v>45554</v>
      </c>
      <c r="H11" s="15">
        <v>45306</v>
      </c>
      <c r="I11" s="16">
        <v>12664.39</v>
      </c>
      <c r="J11" s="16">
        <v>4221.4633333333331</v>
      </c>
      <c r="K11" s="21">
        <v>124</v>
      </c>
      <c r="L11" s="13" t="s">
        <v>30</v>
      </c>
      <c r="M11" s="13" t="s">
        <v>1343</v>
      </c>
      <c r="N11" s="14" t="s">
        <v>92</v>
      </c>
      <c r="O11" s="14" t="s">
        <v>96</v>
      </c>
      <c r="P11" s="14" t="s">
        <v>98</v>
      </c>
      <c r="Q11" s="14" t="s">
        <v>105</v>
      </c>
      <c r="R11" s="14" t="s">
        <v>124</v>
      </c>
      <c r="S11" s="14"/>
      <c r="T11" s="14"/>
      <c r="U11" s="14"/>
      <c r="V11" s="14" t="str">
        <f t="shared" si="1"/>
        <v>M</v>
      </c>
      <c r="W11" s="13" t="str">
        <f>_xlfn.XLOOKUP(Table5[[#This Row],[Store Visited]],Table14[Active Store],Table14[Segment])</f>
        <v>H</v>
      </c>
      <c r="X11" s="40" t="str">
        <f t="shared" si="0"/>
        <v>No</v>
      </c>
      <c r="Z11" t="s">
        <v>1810</v>
      </c>
      <c r="AA11">
        <f>COUNTIFS($V$4:$V$503, $Z11, $E$4:$E$503, "Male")</f>
        <v>62</v>
      </c>
      <c r="AB11">
        <f>COUNTIFS($V$4:$V$503, $Z11, $E$4:$E$503, "Female")</f>
        <v>67</v>
      </c>
      <c r="AC11">
        <f>AA11/AB11</f>
        <v>0.92537313432835822</v>
      </c>
      <c r="AD11">
        <f>COUNTIFS($V$4:$V$503, $Z11, $X$4:$X$503, "Yes")</f>
        <v>68</v>
      </c>
      <c r="AE11" cm="1">
        <f t="array" ref="AE11">SUMPRODUCT(($V$4:$V$503=Z11)*(($N$4:$U$503)="ASUS"))</f>
        <v>86</v>
      </c>
      <c r="AF11" cm="1">
        <f t="array" ref="AF11">SUMPRODUCT(($V$4:$V$503=Z11)*(($N$4:$U$503)="Sony"))</f>
        <v>99</v>
      </c>
      <c r="AG11" cm="1">
        <f t="array" ref="AG11">SUMPRODUCT(($V$4:$V$503=Z11)*(($N$4:$U$503)="HP"))</f>
        <v>93</v>
      </c>
      <c r="AH11" cm="1">
        <f t="array" ref="AH11">SUMPRODUCT(($V$4:$V$503=Z11)*(($N$4:$U$503)="Samsung"))</f>
        <v>75</v>
      </c>
      <c r="AI11" cm="1">
        <f t="array" ref="AI11">SUMPRODUCT(($V$4:$V$503=Z11)*(($N$4:$U$503)="VoltEdge"))</f>
        <v>129</v>
      </c>
      <c r="AJ11" cm="1">
        <f t="array" ref="AJ11">SUMPRODUCT(($V$4:$V$503=Z11)*(($N$4:$U$503)="Dell"))</f>
        <v>71</v>
      </c>
      <c r="AK11" cm="1">
        <f t="array" ref="AK11">SUMPRODUCT(($V$4:$V$503=Z11)*(($N$4:$U$503)="Bose"))</f>
        <v>84</v>
      </c>
      <c r="AL11" cm="1">
        <f t="array" ref="AL11">SUMPRODUCT(($V$4:$V$503=Z11)*(($N$4:$U$503)="Apple"))</f>
        <v>82</v>
      </c>
    </row>
    <row r="12" spans="2:38" x14ac:dyDescent="0.3">
      <c r="B12" s="26" t="s">
        <v>243</v>
      </c>
      <c r="C12" s="13" t="s">
        <v>761</v>
      </c>
      <c r="D12" s="14">
        <v>15</v>
      </c>
      <c r="E12" s="14" t="s">
        <v>754</v>
      </c>
      <c r="F12" s="14">
        <v>5</v>
      </c>
      <c r="G12" s="15">
        <v>45633</v>
      </c>
      <c r="H12" s="15">
        <v>45500</v>
      </c>
      <c r="I12" s="16">
        <v>14259.870000000003</v>
      </c>
      <c r="J12" s="16">
        <v>2851.9740000000006</v>
      </c>
      <c r="K12" s="21">
        <v>33.25</v>
      </c>
      <c r="L12" s="13" t="s">
        <v>28</v>
      </c>
      <c r="M12" s="13" t="s">
        <v>1344</v>
      </c>
      <c r="N12" s="14" t="s">
        <v>96</v>
      </c>
      <c r="O12" s="14" t="s">
        <v>98</v>
      </c>
      <c r="P12" s="14" t="s">
        <v>101</v>
      </c>
      <c r="Q12" s="14" t="s">
        <v>105</v>
      </c>
      <c r="R12" s="14" t="s">
        <v>124</v>
      </c>
      <c r="S12" s="14" t="s">
        <v>129</v>
      </c>
      <c r="T12" s="14"/>
      <c r="U12" s="14"/>
      <c r="V12" s="14" t="str">
        <f t="shared" si="1"/>
        <v>M</v>
      </c>
      <c r="W12" s="13" t="str">
        <f>_xlfn.XLOOKUP(Table5[[#This Row],[Store Visited]],Table14[Active Store],Table14[Segment])</f>
        <v>L</v>
      </c>
      <c r="X12" s="40" t="str">
        <f t="shared" si="0"/>
        <v>Yes</v>
      </c>
      <c r="Z12" t="s">
        <v>1808</v>
      </c>
      <c r="AA12">
        <f>COUNTIFS($V$4:$V$503, $Z12, $E$4:$E$503, "Male")</f>
        <v>66</v>
      </c>
      <c r="AB12">
        <f>COUNTIFS($V$4:$V$503, $Z12, $E$4:$E$503, "Female")</f>
        <v>63</v>
      </c>
      <c r="AC12">
        <f>AA12/AB12</f>
        <v>1.0476190476190477</v>
      </c>
      <c r="AD12">
        <f t="shared" ref="AD12:AD13" si="2">COUNTIFS($V$4:$V$503, $Z12, $X$4:$X$503, "Yes")</f>
        <v>0</v>
      </c>
      <c r="AE12" cm="1">
        <f t="array" ref="AE12">SUMPRODUCT(($V$4:$V$503=Z12)*(($N$4:$U$503)="ASUS"))</f>
        <v>68</v>
      </c>
      <c r="AF12" cm="1">
        <f t="array" ref="AF12">SUMPRODUCT(($V$4:$V$503=Z12)*(($N$4:$U$503)="Sony"))</f>
        <v>51</v>
      </c>
      <c r="AG12" cm="1">
        <f t="array" ref="AG12">SUMPRODUCT(($V$4:$V$503=Z12)*(($N$4:$U$503)="HP"))</f>
        <v>51</v>
      </c>
      <c r="AH12" cm="1">
        <f t="array" ref="AH12">SUMPRODUCT(($V$4:$V$503=Z12)*(($N$4:$U$503)="Samsung"))</f>
        <v>51</v>
      </c>
      <c r="AI12" cm="1">
        <f t="array" ref="AI12">SUMPRODUCT(($V$4:$V$503=Z12)*(($N$4:$U$503)="VoltEdge"))</f>
        <v>124</v>
      </c>
      <c r="AJ12" cm="1">
        <f t="array" ref="AJ12">SUMPRODUCT(($V$4:$V$503=Z12)*(($N$4:$U$503)="Dell"))</f>
        <v>46</v>
      </c>
      <c r="AK12" cm="1">
        <f t="array" ref="AK12">SUMPRODUCT(($V$4:$V$503=Z12)*(($N$4:$U$503)="Bose"))</f>
        <v>50</v>
      </c>
      <c r="AL12" cm="1">
        <f t="array" ref="AL12">SUMPRODUCT(($V$4:$V$503=Z12)*(($N$4:$U$503)="Apple"))</f>
        <v>50</v>
      </c>
    </row>
    <row r="13" spans="2:38" x14ac:dyDescent="0.3">
      <c r="B13" s="26" t="s">
        <v>244</v>
      </c>
      <c r="C13" s="13" t="s">
        <v>762</v>
      </c>
      <c r="D13" s="14">
        <v>53</v>
      </c>
      <c r="E13" s="14" t="s">
        <v>752</v>
      </c>
      <c r="F13" s="14">
        <v>4</v>
      </c>
      <c r="G13" s="15">
        <v>45482</v>
      </c>
      <c r="H13" s="15">
        <v>45327</v>
      </c>
      <c r="I13" s="16">
        <v>26419.73</v>
      </c>
      <c r="J13" s="16">
        <v>6604.9324999999999</v>
      </c>
      <c r="K13" s="21">
        <v>51.666666666666664</v>
      </c>
      <c r="L13" s="13" t="s">
        <v>16</v>
      </c>
      <c r="M13" s="13" t="s">
        <v>1345</v>
      </c>
      <c r="N13" s="14" t="s">
        <v>96</v>
      </c>
      <c r="O13" s="14" t="s">
        <v>98</v>
      </c>
      <c r="P13" s="14" t="s">
        <v>105</v>
      </c>
      <c r="Q13" s="14"/>
      <c r="R13" s="14"/>
      <c r="S13" s="14"/>
      <c r="T13" s="14"/>
      <c r="U13" s="14"/>
      <c r="V13" s="14" t="str">
        <f t="shared" si="1"/>
        <v>H</v>
      </c>
      <c r="W13" s="13" t="str">
        <f>_xlfn.XLOOKUP(Table5[[#This Row],[Store Visited]],Table14[Active Store],Table14[Segment])</f>
        <v>L</v>
      </c>
      <c r="X13" s="40" t="str">
        <f t="shared" si="0"/>
        <v>No</v>
      </c>
      <c r="Z13" t="s">
        <v>1809</v>
      </c>
      <c r="AA13">
        <f>COUNTIFS($V$4:$V$503, $Z13, $E$4:$E$503, "Male")</f>
        <v>129</v>
      </c>
      <c r="AB13">
        <f>COUNTIFS($V$4:$V$503, $Z13, $E$4:$E$503, "Female")</f>
        <v>113</v>
      </c>
      <c r="AC13">
        <f>AA13/AB13</f>
        <v>1.1415929203539823</v>
      </c>
      <c r="AD13">
        <f t="shared" si="2"/>
        <v>91</v>
      </c>
      <c r="AE13" cm="1">
        <f t="array" ref="AE13">SUMPRODUCT(($V$4:$V$503=Z13)*(($N$4:$U$503)="ASUS"))</f>
        <v>160</v>
      </c>
      <c r="AF13" cm="1">
        <f t="array" ref="AF13">SUMPRODUCT(($V$4:$V$503=Z13)*(($N$4:$U$503)="Sony"))</f>
        <v>154</v>
      </c>
      <c r="AG13" cm="1">
        <f t="array" ref="AG13">SUMPRODUCT(($V$4:$V$503=Z13)*(($N$4:$U$503)="HP"))</f>
        <v>162</v>
      </c>
      <c r="AH13" cm="1">
        <f t="array" ref="AH13">SUMPRODUCT(($V$4:$V$503=Z13)*(($N$4:$U$503)="Samsung"))</f>
        <v>137</v>
      </c>
      <c r="AI13" cm="1">
        <f t="array" ref="AI13">SUMPRODUCT(($V$4:$V$503=Z13)*(($N$4:$U$503)="VoltEdge"))</f>
        <v>234</v>
      </c>
      <c r="AJ13" cm="1">
        <f t="array" ref="AJ13">SUMPRODUCT(($V$4:$V$503=Z13)*(($N$4:$U$503)="Dell"))</f>
        <v>114</v>
      </c>
      <c r="AK13" cm="1">
        <f t="array" ref="AK13">SUMPRODUCT(($V$4:$V$503=Z13)*(($N$4:$U$503)="Bose"))</f>
        <v>134</v>
      </c>
      <c r="AL13" cm="1">
        <f t="array" ref="AL13">SUMPRODUCT(($V$4:$V$503=Z13)*(($N$4:$U$503)="Apple"))</f>
        <v>134</v>
      </c>
    </row>
    <row r="14" spans="2:38" x14ac:dyDescent="0.3">
      <c r="B14" s="26" t="s">
        <v>245</v>
      </c>
      <c r="C14" s="13" t="s">
        <v>763</v>
      </c>
      <c r="D14" s="14">
        <v>46</v>
      </c>
      <c r="E14" s="14" t="s">
        <v>752</v>
      </c>
      <c r="F14" s="14">
        <v>3</v>
      </c>
      <c r="G14" s="15">
        <v>45489</v>
      </c>
      <c r="H14" s="15">
        <v>45404</v>
      </c>
      <c r="I14" s="16">
        <v>6999.73</v>
      </c>
      <c r="J14" s="16">
        <v>2333.2433333333333</v>
      </c>
      <c r="K14" s="21">
        <v>42.5</v>
      </c>
      <c r="L14" s="13" t="s">
        <v>21</v>
      </c>
      <c r="M14" s="13" t="s">
        <v>1346</v>
      </c>
      <c r="N14" s="14" t="s">
        <v>92</v>
      </c>
      <c r="O14" s="14" t="s">
        <v>96</v>
      </c>
      <c r="P14" s="14" t="s">
        <v>101</v>
      </c>
      <c r="Q14" s="14" t="s">
        <v>105</v>
      </c>
      <c r="R14" s="14" t="s">
        <v>122</v>
      </c>
      <c r="S14" s="14"/>
      <c r="T14" s="14"/>
      <c r="U14" s="14"/>
      <c r="V14" s="14" t="str">
        <f t="shared" si="1"/>
        <v>L</v>
      </c>
      <c r="W14" s="13" t="str">
        <f>_xlfn.XLOOKUP(Table5[[#This Row],[Store Visited]],Table14[Active Store],Table14[Segment])</f>
        <v>M</v>
      </c>
      <c r="X14" s="40" t="str">
        <f t="shared" si="0"/>
        <v>No</v>
      </c>
    </row>
    <row r="15" spans="2:38" x14ac:dyDescent="0.3">
      <c r="B15" s="26" t="s">
        <v>246</v>
      </c>
      <c r="C15" s="13" t="s">
        <v>764</v>
      </c>
      <c r="D15" s="14">
        <v>47</v>
      </c>
      <c r="E15" s="14" t="s">
        <v>754</v>
      </c>
      <c r="F15" s="14">
        <v>4</v>
      </c>
      <c r="G15" s="15">
        <v>45584</v>
      </c>
      <c r="H15" s="15">
        <v>45435</v>
      </c>
      <c r="I15" s="16">
        <v>11525.8</v>
      </c>
      <c r="J15" s="16">
        <v>2881.45</v>
      </c>
      <c r="K15" s="21">
        <v>49.666666666666664</v>
      </c>
      <c r="L15" s="13" t="s">
        <v>21</v>
      </c>
      <c r="M15" s="13" t="s">
        <v>1347</v>
      </c>
      <c r="N15" s="14" t="s">
        <v>96</v>
      </c>
      <c r="O15" s="14" t="s">
        <v>98</v>
      </c>
      <c r="P15" s="14" t="s">
        <v>101</v>
      </c>
      <c r="Q15" s="14" t="s">
        <v>105</v>
      </c>
      <c r="R15" s="14" t="s">
        <v>124</v>
      </c>
      <c r="S15" s="14" t="s">
        <v>129</v>
      </c>
      <c r="T15" s="14"/>
      <c r="U15" s="14"/>
      <c r="V15" s="14" t="str">
        <f t="shared" si="1"/>
        <v>M</v>
      </c>
      <c r="W15" s="13" t="str">
        <f>_xlfn.XLOOKUP(Table5[[#This Row],[Store Visited]],Table14[Active Store],Table14[Segment])</f>
        <v>M</v>
      </c>
      <c r="X15" s="40" t="str">
        <f t="shared" si="0"/>
        <v>No</v>
      </c>
    </row>
    <row r="16" spans="2:38" x14ac:dyDescent="0.3">
      <c r="B16" s="26" t="s">
        <v>247</v>
      </c>
      <c r="C16" s="13" t="s">
        <v>765</v>
      </c>
      <c r="D16" s="14">
        <v>60</v>
      </c>
      <c r="E16" s="14" t="s">
        <v>752</v>
      </c>
      <c r="F16" s="14">
        <v>1</v>
      </c>
      <c r="G16" s="15">
        <v>45469</v>
      </c>
      <c r="H16" s="15">
        <v>45469</v>
      </c>
      <c r="I16" s="16">
        <v>2419.96</v>
      </c>
      <c r="J16" s="16">
        <v>2419.96</v>
      </c>
      <c r="K16" s="21" t="s">
        <v>1772</v>
      </c>
      <c r="L16" s="13" t="s">
        <v>20</v>
      </c>
      <c r="M16" s="13" t="s">
        <v>1773</v>
      </c>
      <c r="N16" s="14" t="s">
        <v>98</v>
      </c>
      <c r="O16" s="14" t="s">
        <v>105</v>
      </c>
      <c r="P16" s="14"/>
      <c r="Q16" s="14"/>
      <c r="R16" s="14"/>
      <c r="S16" s="14"/>
      <c r="T16" s="14"/>
      <c r="U16" s="14"/>
      <c r="V16" s="14" t="str">
        <f t="shared" si="1"/>
        <v>L</v>
      </c>
      <c r="W16" s="13" t="str">
        <f>_xlfn.XLOOKUP(Table5[[#This Row],[Store Visited]],Table14[Active Store],Table14[Segment])</f>
        <v>H</v>
      </c>
      <c r="X16" s="40" t="str">
        <f t="shared" si="0"/>
        <v>No</v>
      </c>
    </row>
    <row r="17" spans="2:24" x14ac:dyDescent="0.3">
      <c r="B17" s="26" t="s">
        <v>248</v>
      </c>
      <c r="C17" s="13" t="s">
        <v>766</v>
      </c>
      <c r="D17" s="14">
        <v>44</v>
      </c>
      <c r="E17" s="14" t="s">
        <v>754</v>
      </c>
      <c r="F17" s="14">
        <v>4</v>
      </c>
      <c r="G17" s="15">
        <v>45628</v>
      </c>
      <c r="H17" s="15">
        <v>45297</v>
      </c>
      <c r="I17" s="16">
        <v>14151.369999999999</v>
      </c>
      <c r="J17" s="16">
        <v>3537.8424999999997</v>
      </c>
      <c r="K17" s="21">
        <v>110.33333333333333</v>
      </c>
      <c r="L17" s="13" t="s">
        <v>20</v>
      </c>
      <c r="M17" s="13" t="s">
        <v>1348</v>
      </c>
      <c r="N17" s="14" t="s">
        <v>96</v>
      </c>
      <c r="O17" s="14" t="s">
        <v>101</v>
      </c>
      <c r="P17" s="14" t="s">
        <v>105</v>
      </c>
      <c r="Q17" s="14" t="s">
        <v>122</v>
      </c>
      <c r="R17" s="14" t="s">
        <v>124</v>
      </c>
      <c r="S17" s="14"/>
      <c r="T17" s="14"/>
      <c r="U17" s="14"/>
      <c r="V17" s="14" t="str">
        <f t="shared" si="1"/>
        <v>H</v>
      </c>
      <c r="W17" s="13" t="str">
        <f>_xlfn.XLOOKUP(Table5[[#This Row],[Store Visited]],Table14[Active Store],Table14[Segment])</f>
        <v>H</v>
      </c>
      <c r="X17" s="40" t="str">
        <f t="shared" si="0"/>
        <v>No</v>
      </c>
    </row>
    <row r="18" spans="2:24" x14ac:dyDescent="0.3">
      <c r="B18" s="26" t="s">
        <v>249</v>
      </c>
      <c r="C18" s="13" t="s">
        <v>767</v>
      </c>
      <c r="D18" s="14">
        <v>27</v>
      </c>
      <c r="E18" s="14" t="s">
        <v>752</v>
      </c>
      <c r="F18" s="14">
        <v>6</v>
      </c>
      <c r="G18" s="15">
        <v>45623</v>
      </c>
      <c r="H18" s="15">
        <v>45375</v>
      </c>
      <c r="I18" s="16">
        <v>17479.449999999997</v>
      </c>
      <c r="J18" s="16">
        <v>2913.2416666666663</v>
      </c>
      <c r="K18" s="21">
        <v>49.6</v>
      </c>
      <c r="L18" s="13" t="s">
        <v>30</v>
      </c>
      <c r="M18" s="13" t="s">
        <v>1349</v>
      </c>
      <c r="N18" s="14" t="s">
        <v>92</v>
      </c>
      <c r="O18" s="14" t="s">
        <v>96</v>
      </c>
      <c r="P18" s="14" t="s">
        <v>101</v>
      </c>
      <c r="Q18" s="14" t="s">
        <v>105</v>
      </c>
      <c r="R18" s="14" t="s">
        <v>124</v>
      </c>
      <c r="S18" s="14" t="s">
        <v>129</v>
      </c>
      <c r="T18" s="14"/>
      <c r="U18" s="14"/>
      <c r="V18" s="14" t="str">
        <f t="shared" si="1"/>
        <v>M</v>
      </c>
      <c r="W18" s="13" t="str">
        <f>_xlfn.XLOOKUP(Table5[[#This Row],[Store Visited]],Table14[Active Store],Table14[Segment])</f>
        <v>H</v>
      </c>
      <c r="X18" s="40" t="str">
        <f t="shared" si="0"/>
        <v>Yes</v>
      </c>
    </row>
    <row r="19" spans="2:24" x14ac:dyDescent="0.3">
      <c r="B19" s="26" t="s">
        <v>250</v>
      </c>
      <c r="C19" s="13" t="s">
        <v>768</v>
      </c>
      <c r="D19" s="14">
        <v>50</v>
      </c>
      <c r="E19" s="14" t="s">
        <v>754</v>
      </c>
      <c r="F19" s="14">
        <v>3</v>
      </c>
      <c r="G19" s="15">
        <v>45495</v>
      </c>
      <c r="H19" s="15">
        <v>45327</v>
      </c>
      <c r="I19" s="16">
        <v>18829.02</v>
      </c>
      <c r="J19" s="16">
        <v>6276.34</v>
      </c>
      <c r="K19" s="21">
        <v>84</v>
      </c>
      <c r="L19" s="13" t="s">
        <v>24</v>
      </c>
      <c r="M19" s="13" t="s">
        <v>1262</v>
      </c>
      <c r="N19" s="14" t="s">
        <v>92</v>
      </c>
      <c r="O19" s="14" t="s">
        <v>98</v>
      </c>
      <c r="P19" s="14" t="s">
        <v>105</v>
      </c>
      <c r="Q19" s="14" t="s">
        <v>122</v>
      </c>
      <c r="R19" s="14"/>
      <c r="S19" s="14"/>
      <c r="T19" s="14"/>
      <c r="U19" s="14"/>
      <c r="V19" s="14" t="str">
        <f t="shared" si="1"/>
        <v>M</v>
      </c>
      <c r="W19" s="13" t="str">
        <f>_xlfn.XLOOKUP(Table5[[#This Row],[Store Visited]],Table14[Active Store],Table14[Segment])</f>
        <v>M</v>
      </c>
      <c r="X19" s="40" t="str">
        <f t="shared" si="0"/>
        <v>No</v>
      </c>
    </row>
    <row r="20" spans="2:24" x14ac:dyDescent="0.3">
      <c r="B20" s="26" t="s">
        <v>251</v>
      </c>
      <c r="C20" s="13" t="s">
        <v>769</v>
      </c>
      <c r="D20" s="14">
        <v>42</v>
      </c>
      <c r="E20" s="14" t="s">
        <v>752</v>
      </c>
      <c r="F20" s="14">
        <v>2</v>
      </c>
      <c r="G20" s="15">
        <v>45587</v>
      </c>
      <c r="H20" s="15">
        <v>45454</v>
      </c>
      <c r="I20" s="16">
        <v>3275.28</v>
      </c>
      <c r="J20" s="16">
        <v>1637.64</v>
      </c>
      <c r="K20" s="21">
        <v>133</v>
      </c>
      <c r="L20" s="13" t="s">
        <v>30</v>
      </c>
      <c r="M20" s="13" t="s">
        <v>1263</v>
      </c>
      <c r="N20" s="14" t="s">
        <v>92</v>
      </c>
      <c r="O20" s="14" t="s">
        <v>96</v>
      </c>
      <c r="P20" s="14" t="s">
        <v>105</v>
      </c>
      <c r="Q20" s="14"/>
      <c r="R20" s="14"/>
      <c r="S20" s="14"/>
      <c r="T20" s="14"/>
      <c r="U20" s="14"/>
      <c r="V20" s="14" t="str">
        <f t="shared" si="1"/>
        <v>L</v>
      </c>
      <c r="W20" s="13" t="str">
        <f>_xlfn.XLOOKUP(Table5[[#This Row],[Store Visited]],Table14[Active Store],Table14[Segment])</f>
        <v>H</v>
      </c>
      <c r="X20" s="40" t="str">
        <f t="shared" si="0"/>
        <v>No</v>
      </c>
    </row>
    <row r="21" spans="2:24" x14ac:dyDescent="0.3">
      <c r="B21" s="26" t="s">
        <v>252</v>
      </c>
      <c r="C21" s="13" t="s">
        <v>770</v>
      </c>
      <c r="D21" s="14">
        <v>23</v>
      </c>
      <c r="E21" s="14" t="s">
        <v>754</v>
      </c>
      <c r="F21" s="14">
        <v>6</v>
      </c>
      <c r="G21" s="15">
        <v>45607</v>
      </c>
      <c r="H21" s="15">
        <v>45317</v>
      </c>
      <c r="I21" s="16">
        <v>14290.36</v>
      </c>
      <c r="J21" s="16">
        <v>2381.7266666666669</v>
      </c>
      <c r="K21" s="21">
        <v>58</v>
      </c>
      <c r="L21" s="13" t="s">
        <v>14</v>
      </c>
      <c r="M21" s="13" t="s">
        <v>1350</v>
      </c>
      <c r="N21" s="14" t="s">
        <v>92</v>
      </c>
      <c r="O21" s="14" t="s">
        <v>98</v>
      </c>
      <c r="P21" s="14" t="s">
        <v>101</v>
      </c>
      <c r="Q21" s="14" t="s">
        <v>105</v>
      </c>
      <c r="R21" s="14" t="s">
        <v>122</v>
      </c>
      <c r="S21" s="14" t="s">
        <v>124</v>
      </c>
      <c r="T21" s="14"/>
      <c r="U21" s="14"/>
      <c r="V21" s="14" t="str">
        <f t="shared" si="1"/>
        <v>M</v>
      </c>
      <c r="W21" s="13" t="str">
        <f>_xlfn.XLOOKUP(Table5[[#This Row],[Store Visited]],Table14[Active Store],Table14[Segment])</f>
        <v>L</v>
      </c>
      <c r="X21" s="40" t="str">
        <f t="shared" si="0"/>
        <v>Yes</v>
      </c>
    </row>
    <row r="22" spans="2:24" x14ac:dyDescent="0.3">
      <c r="B22" s="26" t="s">
        <v>253</v>
      </c>
      <c r="C22" s="13" t="s">
        <v>771</v>
      </c>
      <c r="D22" s="14">
        <v>60</v>
      </c>
      <c r="E22" s="14" t="s">
        <v>752</v>
      </c>
      <c r="F22" s="14">
        <v>9</v>
      </c>
      <c r="G22" s="15">
        <v>45643</v>
      </c>
      <c r="H22" s="15">
        <v>45352</v>
      </c>
      <c r="I22" s="16">
        <v>35938.87000000001</v>
      </c>
      <c r="J22" s="16">
        <v>3993.207777777779</v>
      </c>
      <c r="K22" s="21">
        <v>36.375</v>
      </c>
      <c r="L22" s="13" t="s">
        <v>22</v>
      </c>
      <c r="M22" s="13" t="s">
        <v>1351</v>
      </c>
      <c r="N22" s="14" t="s">
        <v>92</v>
      </c>
      <c r="O22" s="14" t="s">
        <v>96</v>
      </c>
      <c r="P22" s="14" t="s">
        <v>101</v>
      </c>
      <c r="Q22" s="14" t="s">
        <v>105</v>
      </c>
      <c r="R22" s="14" t="s">
        <v>124</v>
      </c>
      <c r="S22" s="14" t="s">
        <v>129</v>
      </c>
      <c r="T22" s="14"/>
      <c r="U22" s="14"/>
      <c r="V22" s="14" t="str">
        <f t="shared" si="1"/>
        <v>H</v>
      </c>
      <c r="W22" s="13" t="str">
        <f>_xlfn.XLOOKUP(Table5[[#This Row],[Store Visited]],Table14[Active Store],Table14[Segment])</f>
        <v>L</v>
      </c>
      <c r="X22" s="40" t="str">
        <f t="shared" si="0"/>
        <v>Yes</v>
      </c>
    </row>
    <row r="23" spans="2:24" x14ac:dyDescent="0.3">
      <c r="B23" s="26" t="s">
        <v>254</v>
      </c>
      <c r="C23" s="13" t="s">
        <v>772</v>
      </c>
      <c r="D23" s="14">
        <v>48</v>
      </c>
      <c r="E23" s="14" t="s">
        <v>752</v>
      </c>
      <c r="F23" s="14">
        <v>2</v>
      </c>
      <c r="G23" s="15">
        <v>45381</v>
      </c>
      <c r="H23" s="15">
        <v>45331</v>
      </c>
      <c r="I23" s="16">
        <v>10790.43</v>
      </c>
      <c r="J23" s="16">
        <v>5395.2150000000001</v>
      </c>
      <c r="K23" s="21">
        <v>50</v>
      </c>
      <c r="L23" s="13" t="s">
        <v>28</v>
      </c>
      <c r="M23" s="13" t="s">
        <v>1352</v>
      </c>
      <c r="N23" s="14" t="s">
        <v>92</v>
      </c>
      <c r="O23" s="14" t="s">
        <v>96</v>
      </c>
      <c r="P23" s="14" t="s">
        <v>101</v>
      </c>
      <c r="Q23" s="14" t="s">
        <v>124</v>
      </c>
      <c r="R23" s="14"/>
      <c r="S23" s="14"/>
      <c r="T23" s="14"/>
      <c r="U23" s="14"/>
      <c r="V23" s="14" t="str">
        <f t="shared" si="1"/>
        <v>M</v>
      </c>
      <c r="W23" s="13" t="str">
        <f>_xlfn.XLOOKUP(Table5[[#This Row],[Store Visited]],Table14[Active Store],Table14[Segment])</f>
        <v>L</v>
      </c>
      <c r="X23" s="40" t="str">
        <f t="shared" si="0"/>
        <v>No</v>
      </c>
    </row>
    <row r="24" spans="2:24" x14ac:dyDescent="0.3">
      <c r="B24" s="26" t="s">
        <v>255</v>
      </c>
      <c r="C24" s="13" t="s">
        <v>773</v>
      </c>
      <c r="D24" s="14">
        <v>15</v>
      </c>
      <c r="E24" s="14" t="s">
        <v>754</v>
      </c>
      <c r="F24" s="14">
        <v>6</v>
      </c>
      <c r="G24" s="15">
        <v>45655</v>
      </c>
      <c r="H24" s="15">
        <v>45320</v>
      </c>
      <c r="I24" s="16">
        <v>23468.97</v>
      </c>
      <c r="J24" s="16">
        <v>3911.4950000000003</v>
      </c>
      <c r="K24" s="21">
        <v>67</v>
      </c>
      <c r="L24" s="13" t="s">
        <v>28</v>
      </c>
      <c r="M24" s="13" t="s">
        <v>1353</v>
      </c>
      <c r="N24" s="14" t="s">
        <v>92</v>
      </c>
      <c r="O24" s="14" t="s">
        <v>96</v>
      </c>
      <c r="P24" s="14" t="s">
        <v>98</v>
      </c>
      <c r="Q24" s="14" t="s">
        <v>101</v>
      </c>
      <c r="R24" s="14" t="s">
        <v>105</v>
      </c>
      <c r="S24" s="14" t="s">
        <v>124</v>
      </c>
      <c r="T24" s="14"/>
      <c r="U24" s="14"/>
      <c r="V24" s="14" t="str">
        <f t="shared" si="1"/>
        <v>H</v>
      </c>
      <c r="W24" s="13" t="str">
        <f>_xlfn.XLOOKUP(Table5[[#This Row],[Store Visited]],Table14[Active Store],Table14[Segment])</f>
        <v>L</v>
      </c>
      <c r="X24" s="40" t="str">
        <f t="shared" si="0"/>
        <v>Yes</v>
      </c>
    </row>
    <row r="25" spans="2:24" x14ac:dyDescent="0.3">
      <c r="B25" s="26" t="s">
        <v>256</v>
      </c>
      <c r="C25" s="13" t="s">
        <v>774</v>
      </c>
      <c r="D25" s="14">
        <v>47</v>
      </c>
      <c r="E25" s="14" t="s">
        <v>754</v>
      </c>
      <c r="F25" s="14">
        <v>5</v>
      </c>
      <c r="G25" s="15">
        <v>45590</v>
      </c>
      <c r="H25" s="15">
        <v>45401</v>
      </c>
      <c r="I25" s="16">
        <v>22585.190000000002</v>
      </c>
      <c r="J25" s="16">
        <v>4517.0380000000005</v>
      </c>
      <c r="K25" s="21">
        <v>47.25</v>
      </c>
      <c r="L25" s="13" t="s">
        <v>28</v>
      </c>
      <c r="M25" s="13" t="s">
        <v>1354</v>
      </c>
      <c r="N25" s="14" t="s">
        <v>92</v>
      </c>
      <c r="O25" s="14" t="s">
        <v>96</v>
      </c>
      <c r="P25" s="14" t="s">
        <v>101</v>
      </c>
      <c r="Q25" s="14" t="s">
        <v>105</v>
      </c>
      <c r="R25" s="14" t="s">
        <v>122</v>
      </c>
      <c r="S25" s="14" t="s">
        <v>124</v>
      </c>
      <c r="T25" s="14" t="s">
        <v>129</v>
      </c>
      <c r="U25" s="14"/>
      <c r="V25" s="14" t="str">
        <f t="shared" si="1"/>
        <v>H</v>
      </c>
      <c r="W25" s="13" t="str">
        <f>_xlfn.XLOOKUP(Table5[[#This Row],[Store Visited]],Table14[Active Store],Table14[Segment])</f>
        <v>L</v>
      </c>
      <c r="X25" s="40" t="str">
        <f t="shared" si="0"/>
        <v>Yes</v>
      </c>
    </row>
    <row r="26" spans="2:24" x14ac:dyDescent="0.3">
      <c r="B26" s="26" t="s">
        <v>257</v>
      </c>
      <c r="C26" s="13" t="s">
        <v>775</v>
      </c>
      <c r="D26" s="14">
        <v>56</v>
      </c>
      <c r="E26" s="14" t="s">
        <v>754</v>
      </c>
      <c r="F26" s="14">
        <v>8</v>
      </c>
      <c r="G26" s="15">
        <v>45636</v>
      </c>
      <c r="H26" s="15">
        <v>45293</v>
      </c>
      <c r="I26" s="16">
        <v>19632.84</v>
      </c>
      <c r="J26" s="16">
        <v>2454.105</v>
      </c>
      <c r="K26" s="21">
        <v>49</v>
      </c>
      <c r="L26" s="13" t="s">
        <v>25</v>
      </c>
      <c r="M26" s="13" t="s">
        <v>1355</v>
      </c>
      <c r="N26" s="14" t="s">
        <v>92</v>
      </c>
      <c r="O26" s="14" t="s">
        <v>96</v>
      </c>
      <c r="P26" s="14" t="s">
        <v>98</v>
      </c>
      <c r="Q26" s="14" t="s">
        <v>105</v>
      </c>
      <c r="R26" s="14" t="s">
        <v>124</v>
      </c>
      <c r="S26" s="14" t="s">
        <v>129</v>
      </c>
      <c r="T26" s="14"/>
      <c r="U26" s="14"/>
      <c r="V26" s="14" t="str">
        <f t="shared" si="1"/>
        <v>M</v>
      </c>
      <c r="W26" s="13" t="str">
        <f>_xlfn.XLOOKUP(Table5[[#This Row],[Store Visited]],Table14[Active Store],Table14[Segment])</f>
        <v>M</v>
      </c>
      <c r="X26" s="40" t="str">
        <f t="shared" si="0"/>
        <v>Yes</v>
      </c>
    </row>
    <row r="27" spans="2:24" x14ac:dyDescent="0.3">
      <c r="B27" s="26" t="s">
        <v>258</v>
      </c>
      <c r="C27" s="13" t="s">
        <v>776</v>
      </c>
      <c r="D27" s="14">
        <v>27</v>
      </c>
      <c r="E27" s="14" t="s">
        <v>754</v>
      </c>
      <c r="F27" s="14">
        <v>4</v>
      </c>
      <c r="G27" s="15">
        <v>45475</v>
      </c>
      <c r="H27" s="15">
        <v>45317</v>
      </c>
      <c r="I27" s="16">
        <v>9202</v>
      </c>
      <c r="J27" s="16">
        <v>2300.5</v>
      </c>
      <c r="K27" s="21">
        <v>52.666666666666664</v>
      </c>
      <c r="L27" s="13" t="s">
        <v>25</v>
      </c>
      <c r="M27" s="13" t="s">
        <v>1356</v>
      </c>
      <c r="N27" s="14" t="s">
        <v>92</v>
      </c>
      <c r="O27" s="14" t="s">
        <v>98</v>
      </c>
      <c r="P27" s="14" t="s">
        <v>105</v>
      </c>
      <c r="Q27" s="14" t="s">
        <v>122</v>
      </c>
      <c r="R27" s="14" t="s">
        <v>124</v>
      </c>
      <c r="S27" s="14" t="s">
        <v>129</v>
      </c>
      <c r="T27" s="14"/>
      <c r="U27" s="14"/>
      <c r="V27" s="14" t="str">
        <f t="shared" si="1"/>
        <v>M</v>
      </c>
      <c r="W27" s="13" t="str">
        <f>_xlfn.XLOOKUP(Table5[[#This Row],[Store Visited]],Table14[Active Store],Table14[Segment])</f>
        <v>M</v>
      </c>
      <c r="X27" s="40" t="str">
        <f t="shared" si="0"/>
        <v>No</v>
      </c>
    </row>
    <row r="28" spans="2:24" x14ac:dyDescent="0.3">
      <c r="B28" s="26" t="s">
        <v>259</v>
      </c>
      <c r="C28" s="13" t="s">
        <v>777</v>
      </c>
      <c r="D28" s="14">
        <v>49</v>
      </c>
      <c r="E28" s="14" t="s">
        <v>754</v>
      </c>
      <c r="F28" s="14">
        <v>3</v>
      </c>
      <c r="G28" s="15">
        <v>45561</v>
      </c>
      <c r="H28" s="15">
        <v>45379</v>
      </c>
      <c r="I28" s="16">
        <v>10637.96</v>
      </c>
      <c r="J28" s="16">
        <v>3545.9866666666662</v>
      </c>
      <c r="K28" s="21">
        <v>91</v>
      </c>
      <c r="L28" s="13" t="s">
        <v>28</v>
      </c>
      <c r="M28" s="13" t="s">
        <v>1357</v>
      </c>
      <c r="N28" s="14" t="s">
        <v>96</v>
      </c>
      <c r="O28" s="14" t="s">
        <v>105</v>
      </c>
      <c r="P28" s="14" t="s">
        <v>122</v>
      </c>
      <c r="Q28" s="14" t="s">
        <v>129</v>
      </c>
      <c r="R28" s="14"/>
      <c r="S28" s="14"/>
      <c r="T28" s="14"/>
      <c r="U28" s="14"/>
      <c r="V28" s="14" t="str">
        <f t="shared" si="1"/>
        <v>M</v>
      </c>
      <c r="W28" s="13" t="str">
        <f>_xlfn.XLOOKUP(Table5[[#This Row],[Store Visited]],Table14[Active Store],Table14[Segment])</f>
        <v>L</v>
      </c>
      <c r="X28" s="40" t="str">
        <f t="shared" si="0"/>
        <v>No</v>
      </c>
    </row>
    <row r="29" spans="2:24" x14ac:dyDescent="0.3">
      <c r="B29" s="26" t="s">
        <v>260</v>
      </c>
      <c r="C29" s="13" t="s">
        <v>778</v>
      </c>
      <c r="D29" s="14">
        <v>39</v>
      </c>
      <c r="E29" s="14" t="s">
        <v>752</v>
      </c>
      <c r="F29" s="14">
        <v>3</v>
      </c>
      <c r="G29" s="15">
        <v>45404</v>
      </c>
      <c r="H29" s="15">
        <v>45310</v>
      </c>
      <c r="I29" s="16">
        <v>5821.92</v>
      </c>
      <c r="J29" s="16">
        <v>1940.64</v>
      </c>
      <c r="K29" s="21">
        <v>47</v>
      </c>
      <c r="L29" s="13" t="s">
        <v>24</v>
      </c>
      <c r="M29" s="13" t="s">
        <v>1358</v>
      </c>
      <c r="N29" s="14" t="s">
        <v>92</v>
      </c>
      <c r="O29" s="14" t="s">
        <v>98</v>
      </c>
      <c r="P29" s="14" t="s">
        <v>101</v>
      </c>
      <c r="Q29" s="14" t="s">
        <v>105</v>
      </c>
      <c r="R29" s="14" t="s">
        <v>122</v>
      </c>
      <c r="S29" s="14" t="s">
        <v>124</v>
      </c>
      <c r="T29" s="14"/>
      <c r="U29" s="14"/>
      <c r="V29" s="14" t="str">
        <f t="shared" si="1"/>
        <v>L</v>
      </c>
      <c r="W29" s="13" t="str">
        <f>_xlfn.XLOOKUP(Table5[[#This Row],[Store Visited]],Table14[Active Store],Table14[Segment])</f>
        <v>M</v>
      </c>
      <c r="X29" s="40" t="str">
        <f t="shared" si="0"/>
        <v>No</v>
      </c>
    </row>
    <row r="30" spans="2:24" x14ac:dyDescent="0.3">
      <c r="B30" s="26" t="s">
        <v>261</v>
      </c>
      <c r="C30" s="13" t="s">
        <v>779</v>
      </c>
      <c r="D30" s="14">
        <v>55</v>
      </c>
      <c r="E30" s="14" t="s">
        <v>754</v>
      </c>
      <c r="F30" s="14">
        <v>8</v>
      </c>
      <c r="G30" s="15">
        <v>45595</v>
      </c>
      <c r="H30" s="15">
        <v>45296</v>
      </c>
      <c r="I30" s="16">
        <v>23759.550000000003</v>
      </c>
      <c r="J30" s="16">
        <v>2969.9437500000004</v>
      </c>
      <c r="K30" s="21">
        <v>42.714285714285715</v>
      </c>
      <c r="L30" s="13" t="s">
        <v>18</v>
      </c>
      <c r="M30" s="13" t="s">
        <v>1359</v>
      </c>
      <c r="N30" s="14" t="s">
        <v>92</v>
      </c>
      <c r="O30" s="14" t="s">
        <v>96</v>
      </c>
      <c r="P30" s="14" t="s">
        <v>98</v>
      </c>
      <c r="Q30" s="14" t="s">
        <v>101</v>
      </c>
      <c r="R30" s="14" t="s">
        <v>105</v>
      </c>
      <c r="S30" s="14" t="s">
        <v>124</v>
      </c>
      <c r="T30" s="14" t="s">
        <v>129</v>
      </c>
      <c r="U30" s="14"/>
      <c r="V30" s="14" t="str">
        <f t="shared" si="1"/>
        <v>M</v>
      </c>
      <c r="W30" s="13" t="str">
        <f>_xlfn.XLOOKUP(Table5[[#This Row],[Store Visited]],Table14[Active Store],Table14[Segment])</f>
        <v>H</v>
      </c>
      <c r="X30" s="40" t="str">
        <f t="shared" si="0"/>
        <v>Yes</v>
      </c>
    </row>
    <row r="31" spans="2:24" x14ac:dyDescent="0.3">
      <c r="B31" s="26" t="s">
        <v>262</v>
      </c>
      <c r="C31" s="13" t="s">
        <v>780</v>
      </c>
      <c r="D31" s="14">
        <v>40</v>
      </c>
      <c r="E31" s="14" t="s">
        <v>754</v>
      </c>
      <c r="F31" s="14">
        <v>6</v>
      </c>
      <c r="G31" s="15">
        <v>45624</v>
      </c>
      <c r="H31" s="15">
        <v>45312</v>
      </c>
      <c r="I31" s="16">
        <v>25328.460000000003</v>
      </c>
      <c r="J31" s="16">
        <v>4221.4100000000008</v>
      </c>
      <c r="K31" s="21">
        <v>62.4</v>
      </c>
      <c r="L31" s="13" t="s">
        <v>18</v>
      </c>
      <c r="M31" s="13" t="s">
        <v>1360</v>
      </c>
      <c r="N31" s="14" t="s">
        <v>92</v>
      </c>
      <c r="O31" s="14" t="s">
        <v>96</v>
      </c>
      <c r="P31" s="14" t="s">
        <v>98</v>
      </c>
      <c r="Q31" s="14" t="s">
        <v>101</v>
      </c>
      <c r="R31" s="14" t="s">
        <v>105</v>
      </c>
      <c r="S31" s="14" t="s">
        <v>122</v>
      </c>
      <c r="T31" s="14" t="s">
        <v>129</v>
      </c>
      <c r="U31" s="14"/>
      <c r="V31" s="14" t="str">
        <f t="shared" si="1"/>
        <v>H</v>
      </c>
      <c r="W31" s="13" t="str">
        <f>_xlfn.XLOOKUP(Table5[[#This Row],[Store Visited]],Table14[Active Store],Table14[Segment])</f>
        <v>H</v>
      </c>
      <c r="X31" s="40" t="str">
        <f t="shared" si="0"/>
        <v>Yes</v>
      </c>
    </row>
    <row r="32" spans="2:24" x14ac:dyDescent="0.3">
      <c r="B32" s="26" t="s">
        <v>263</v>
      </c>
      <c r="C32" s="13" t="s">
        <v>781</v>
      </c>
      <c r="D32" s="14">
        <v>37</v>
      </c>
      <c r="E32" s="14" t="s">
        <v>754</v>
      </c>
      <c r="F32" s="14">
        <v>4</v>
      </c>
      <c r="G32" s="15">
        <v>45588</v>
      </c>
      <c r="H32" s="15">
        <v>45333</v>
      </c>
      <c r="I32" s="16">
        <v>12972.689999999999</v>
      </c>
      <c r="J32" s="16">
        <v>3243.1724999999997</v>
      </c>
      <c r="K32" s="21">
        <v>85</v>
      </c>
      <c r="L32" s="13" t="s">
        <v>17</v>
      </c>
      <c r="M32" s="13" t="s">
        <v>1361</v>
      </c>
      <c r="N32" s="14" t="s">
        <v>96</v>
      </c>
      <c r="O32" s="14" t="s">
        <v>98</v>
      </c>
      <c r="P32" s="14" t="s">
        <v>101</v>
      </c>
      <c r="Q32" s="14" t="s">
        <v>105</v>
      </c>
      <c r="R32" s="14" t="s">
        <v>122</v>
      </c>
      <c r="S32" s="14" t="s">
        <v>124</v>
      </c>
      <c r="T32" s="14" t="s">
        <v>129</v>
      </c>
      <c r="U32" s="14"/>
      <c r="V32" s="14" t="str">
        <f t="shared" si="1"/>
        <v>M</v>
      </c>
      <c r="W32" s="13" t="str">
        <f>_xlfn.XLOOKUP(Table5[[#This Row],[Store Visited]],Table14[Active Store],Table14[Segment])</f>
        <v>L</v>
      </c>
      <c r="X32" s="40" t="str">
        <f t="shared" si="0"/>
        <v>No</v>
      </c>
    </row>
    <row r="33" spans="2:24" x14ac:dyDescent="0.3">
      <c r="B33" s="26" t="s">
        <v>264</v>
      </c>
      <c r="C33" s="13" t="s">
        <v>782</v>
      </c>
      <c r="D33" s="14">
        <v>55</v>
      </c>
      <c r="E33" s="14" t="s">
        <v>752</v>
      </c>
      <c r="F33" s="14">
        <v>3</v>
      </c>
      <c r="G33" s="15">
        <v>45589</v>
      </c>
      <c r="H33" s="15">
        <v>45313</v>
      </c>
      <c r="I33" s="16">
        <v>11819.07</v>
      </c>
      <c r="J33" s="16">
        <v>3939.69</v>
      </c>
      <c r="K33" s="21">
        <v>138</v>
      </c>
      <c r="L33" s="13" t="s">
        <v>24</v>
      </c>
      <c r="M33" s="13" t="s">
        <v>1362</v>
      </c>
      <c r="N33" s="14" t="s">
        <v>92</v>
      </c>
      <c r="O33" s="14" t="s">
        <v>98</v>
      </c>
      <c r="P33" s="14" t="s">
        <v>105</v>
      </c>
      <c r="Q33" s="14" t="s">
        <v>122</v>
      </c>
      <c r="R33" s="14"/>
      <c r="S33" s="14"/>
      <c r="T33" s="14"/>
      <c r="U33" s="14"/>
      <c r="V33" s="14" t="str">
        <f t="shared" si="1"/>
        <v>M</v>
      </c>
      <c r="W33" s="13" t="str">
        <f>_xlfn.XLOOKUP(Table5[[#This Row],[Store Visited]],Table14[Active Store],Table14[Segment])</f>
        <v>M</v>
      </c>
      <c r="X33" s="40" t="str">
        <f t="shared" si="0"/>
        <v>No</v>
      </c>
    </row>
    <row r="34" spans="2:24" x14ac:dyDescent="0.3">
      <c r="B34" s="26" t="s">
        <v>265</v>
      </c>
      <c r="C34" s="13" t="s">
        <v>783</v>
      </c>
      <c r="D34" s="14">
        <v>38</v>
      </c>
      <c r="E34" s="14" t="s">
        <v>754</v>
      </c>
      <c r="F34" s="14">
        <v>6</v>
      </c>
      <c r="G34" s="15">
        <v>45546</v>
      </c>
      <c r="H34" s="15">
        <v>45313</v>
      </c>
      <c r="I34" s="16">
        <v>18959.230000000003</v>
      </c>
      <c r="J34" s="16">
        <v>3159.8716666666674</v>
      </c>
      <c r="K34" s="21">
        <v>46.6</v>
      </c>
      <c r="L34" s="13" t="s">
        <v>26</v>
      </c>
      <c r="M34" s="13" t="s">
        <v>1363</v>
      </c>
      <c r="N34" s="14" t="s">
        <v>92</v>
      </c>
      <c r="O34" s="14" t="s">
        <v>98</v>
      </c>
      <c r="P34" s="14" t="s">
        <v>105</v>
      </c>
      <c r="Q34" s="14" t="s">
        <v>122</v>
      </c>
      <c r="R34" s="14" t="s">
        <v>124</v>
      </c>
      <c r="S34" s="14" t="s">
        <v>129</v>
      </c>
      <c r="T34" s="14"/>
      <c r="U34" s="14"/>
      <c r="V34" s="14" t="str">
        <f t="shared" si="1"/>
        <v>M</v>
      </c>
      <c r="W34" s="13" t="str">
        <f>_xlfn.XLOOKUP(Table5[[#This Row],[Store Visited]],Table14[Active Store],Table14[Segment])</f>
        <v>M</v>
      </c>
      <c r="X34" s="40" t="str">
        <f t="shared" si="0"/>
        <v>Yes</v>
      </c>
    </row>
    <row r="35" spans="2:24" x14ac:dyDescent="0.3">
      <c r="B35" s="26" t="s">
        <v>266</v>
      </c>
      <c r="C35" s="13" t="s">
        <v>784</v>
      </c>
      <c r="D35" s="14">
        <v>60</v>
      </c>
      <c r="E35" s="14" t="s">
        <v>752</v>
      </c>
      <c r="F35" s="14">
        <v>2</v>
      </c>
      <c r="G35" s="15">
        <v>45522</v>
      </c>
      <c r="H35" s="15">
        <v>45478</v>
      </c>
      <c r="I35" s="16">
        <v>9032.66</v>
      </c>
      <c r="J35" s="16">
        <v>4516.33</v>
      </c>
      <c r="K35" s="21">
        <v>44</v>
      </c>
      <c r="L35" s="13" t="s">
        <v>26</v>
      </c>
      <c r="M35" s="13" t="s">
        <v>1264</v>
      </c>
      <c r="N35" s="14" t="s">
        <v>92</v>
      </c>
      <c r="O35" s="14" t="s">
        <v>96</v>
      </c>
      <c r="P35" s="14" t="s">
        <v>101</v>
      </c>
      <c r="Q35" s="14" t="s">
        <v>105</v>
      </c>
      <c r="R35" s="14" t="s">
        <v>129</v>
      </c>
      <c r="S35" s="14"/>
      <c r="T35" s="14"/>
      <c r="U35" s="14"/>
      <c r="V35" s="14" t="str">
        <f t="shared" si="1"/>
        <v>M</v>
      </c>
      <c r="W35" s="13" t="str">
        <f>_xlfn.XLOOKUP(Table5[[#This Row],[Store Visited]],Table14[Active Store],Table14[Segment])</f>
        <v>M</v>
      </c>
      <c r="X35" s="40" t="str">
        <f t="shared" si="0"/>
        <v>No</v>
      </c>
    </row>
    <row r="36" spans="2:24" x14ac:dyDescent="0.3">
      <c r="B36" s="26" t="s">
        <v>267</v>
      </c>
      <c r="C36" s="13" t="s">
        <v>785</v>
      </c>
      <c r="D36" s="14">
        <v>19</v>
      </c>
      <c r="E36" s="14" t="s">
        <v>752</v>
      </c>
      <c r="F36" s="14">
        <v>6</v>
      </c>
      <c r="G36" s="15">
        <v>45629</v>
      </c>
      <c r="H36" s="15">
        <v>45411</v>
      </c>
      <c r="I36" s="16">
        <v>17668.64</v>
      </c>
      <c r="J36" s="16">
        <v>2944.7733333333331</v>
      </c>
      <c r="K36" s="21">
        <v>43.6</v>
      </c>
      <c r="L36" s="13" t="s">
        <v>18</v>
      </c>
      <c r="M36" s="13" t="s">
        <v>1364</v>
      </c>
      <c r="N36" s="14" t="s">
        <v>92</v>
      </c>
      <c r="O36" s="14" t="s">
        <v>96</v>
      </c>
      <c r="P36" s="14" t="s">
        <v>105</v>
      </c>
      <c r="Q36" s="14" t="s">
        <v>122</v>
      </c>
      <c r="R36" s="14" t="s">
        <v>124</v>
      </c>
      <c r="S36" s="14" t="s">
        <v>129</v>
      </c>
      <c r="T36" s="14"/>
      <c r="U36" s="14"/>
      <c r="V36" s="14" t="str">
        <f t="shared" si="1"/>
        <v>M</v>
      </c>
      <c r="W36" s="13" t="str">
        <f>_xlfn.XLOOKUP(Table5[[#This Row],[Store Visited]],Table14[Active Store],Table14[Segment])</f>
        <v>H</v>
      </c>
      <c r="X36" s="40" t="str">
        <f t="shared" si="0"/>
        <v>Yes</v>
      </c>
    </row>
    <row r="37" spans="2:24" x14ac:dyDescent="0.3">
      <c r="B37" s="26" t="s">
        <v>268</v>
      </c>
      <c r="C37" s="13" t="s">
        <v>786</v>
      </c>
      <c r="D37" s="14">
        <v>38</v>
      </c>
      <c r="E37" s="14" t="s">
        <v>754</v>
      </c>
      <c r="F37" s="14">
        <v>4</v>
      </c>
      <c r="G37" s="15">
        <v>45599</v>
      </c>
      <c r="H37" s="15">
        <v>45481</v>
      </c>
      <c r="I37" s="16">
        <v>12518.49</v>
      </c>
      <c r="J37" s="16">
        <v>3129.6224999999999</v>
      </c>
      <c r="K37" s="21">
        <v>39.333333333333336</v>
      </c>
      <c r="L37" s="13" t="s">
        <v>18</v>
      </c>
      <c r="M37" s="13" t="s">
        <v>1365</v>
      </c>
      <c r="N37" s="14" t="s">
        <v>98</v>
      </c>
      <c r="O37" s="14" t="s">
        <v>101</v>
      </c>
      <c r="P37" s="14" t="s">
        <v>105</v>
      </c>
      <c r="Q37" s="14" t="s">
        <v>122</v>
      </c>
      <c r="R37" s="14" t="s">
        <v>124</v>
      </c>
      <c r="S37" s="14"/>
      <c r="T37" s="14"/>
      <c r="U37" s="14"/>
      <c r="V37" s="14" t="str">
        <f t="shared" si="1"/>
        <v>M</v>
      </c>
      <c r="W37" s="13" t="str">
        <f>_xlfn.XLOOKUP(Table5[[#This Row],[Store Visited]],Table14[Active Store],Table14[Segment])</f>
        <v>H</v>
      </c>
      <c r="X37" s="40" t="str">
        <f t="shared" si="0"/>
        <v>No</v>
      </c>
    </row>
    <row r="38" spans="2:24" x14ac:dyDescent="0.3">
      <c r="B38" s="26" t="s">
        <v>269</v>
      </c>
      <c r="C38" s="13" t="s">
        <v>787</v>
      </c>
      <c r="D38" s="14">
        <v>36</v>
      </c>
      <c r="E38" s="14" t="s">
        <v>752</v>
      </c>
      <c r="F38" s="14">
        <v>6</v>
      </c>
      <c r="G38" s="15">
        <v>45655</v>
      </c>
      <c r="H38" s="15">
        <v>45397</v>
      </c>
      <c r="I38" s="16">
        <v>21066.71</v>
      </c>
      <c r="J38" s="16">
        <v>3511.1183333333333</v>
      </c>
      <c r="K38" s="21">
        <v>51.6</v>
      </c>
      <c r="L38" s="13" t="s">
        <v>18</v>
      </c>
      <c r="M38" s="13" t="s">
        <v>1366</v>
      </c>
      <c r="N38" s="14" t="s">
        <v>92</v>
      </c>
      <c r="O38" s="14" t="s">
        <v>96</v>
      </c>
      <c r="P38" s="14" t="s">
        <v>98</v>
      </c>
      <c r="Q38" s="14" t="s">
        <v>101</v>
      </c>
      <c r="R38" s="14" t="s">
        <v>105</v>
      </c>
      <c r="S38" s="14" t="s">
        <v>122</v>
      </c>
      <c r="T38" s="14"/>
      <c r="U38" s="14"/>
      <c r="V38" s="14" t="str">
        <f t="shared" si="1"/>
        <v>M</v>
      </c>
      <c r="W38" s="13" t="str">
        <f>_xlfn.XLOOKUP(Table5[[#This Row],[Store Visited]],Table14[Active Store],Table14[Segment])</f>
        <v>H</v>
      </c>
      <c r="X38" s="40" t="str">
        <f t="shared" si="0"/>
        <v>Yes</v>
      </c>
    </row>
    <row r="39" spans="2:24" x14ac:dyDescent="0.3">
      <c r="B39" s="26" t="s">
        <v>270</v>
      </c>
      <c r="C39" s="13" t="s">
        <v>788</v>
      </c>
      <c r="D39" s="14">
        <v>34</v>
      </c>
      <c r="E39" s="14" t="s">
        <v>754</v>
      </c>
      <c r="F39" s="14">
        <v>6</v>
      </c>
      <c r="G39" s="15">
        <v>45653</v>
      </c>
      <c r="H39" s="15">
        <v>45293</v>
      </c>
      <c r="I39" s="16">
        <v>19886.66</v>
      </c>
      <c r="J39" s="16">
        <v>3314.4433333333332</v>
      </c>
      <c r="K39" s="21">
        <v>72</v>
      </c>
      <c r="L39" s="13" t="s">
        <v>18</v>
      </c>
      <c r="M39" s="13" t="s">
        <v>1367</v>
      </c>
      <c r="N39" s="14" t="s">
        <v>92</v>
      </c>
      <c r="O39" s="14" t="s">
        <v>101</v>
      </c>
      <c r="P39" s="14" t="s">
        <v>105</v>
      </c>
      <c r="Q39" s="14" t="s">
        <v>122</v>
      </c>
      <c r="R39" s="14" t="s">
        <v>124</v>
      </c>
      <c r="S39" s="14" t="s">
        <v>129</v>
      </c>
      <c r="T39" s="14"/>
      <c r="U39" s="14"/>
      <c r="V39" s="14" t="str">
        <f t="shared" si="1"/>
        <v>M</v>
      </c>
      <c r="W39" s="13" t="str">
        <f>_xlfn.XLOOKUP(Table5[[#This Row],[Store Visited]],Table14[Active Store],Table14[Segment])</f>
        <v>H</v>
      </c>
      <c r="X39" s="40" t="str">
        <f t="shared" si="0"/>
        <v>Yes</v>
      </c>
    </row>
    <row r="40" spans="2:24" x14ac:dyDescent="0.3">
      <c r="B40" s="26" t="s">
        <v>271</v>
      </c>
      <c r="C40" s="13" t="s">
        <v>789</v>
      </c>
      <c r="D40" s="14">
        <v>52</v>
      </c>
      <c r="E40" s="14" t="s">
        <v>754</v>
      </c>
      <c r="F40" s="14">
        <v>4</v>
      </c>
      <c r="G40" s="15">
        <v>45608</v>
      </c>
      <c r="H40" s="15">
        <v>45383</v>
      </c>
      <c r="I40" s="16">
        <v>13207.93</v>
      </c>
      <c r="J40" s="16">
        <v>3301.9825000000001</v>
      </c>
      <c r="K40" s="21">
        <v>75</v>
      </c>
      <c r="L40" s="13" t="s">
        <v>14</v>
      </c>
      <c r="M40" s="13" t="s">
        <v>1368</v>
      </c>
      <c r="N40" s="14" t="s">
        <v>92</v>
      </c>
      <c r="O40" s="14" t="s">
        <v>98</v>
      </c>
      <c r="P40" s="14" t="s">
        <v>101</v>
      </c>
      <c r="Q40" s="14" t="s">
        <v>105</v>
      </c>
      <c r="R40" s="14"/>
      <c r="S40" s="14"/>
      <c r="T40" s="14"/>
      <c r="U40" s="14"/>
      <c r="V40" s="14" t="str">
        <f t="shared" si="1"/>
        <v>M</v>
      </c>
      <c r="W40" s="13" t="str">
        <f>_xlfn.XLOOKUP(Table5[[#This Row],[Store Visited]],Table14[Active Store],Table14[Segment])</f>
        <v>L</v>
      </c>
      <c r="X40" s="40" t="str">
        <f t="shared" si="0"/>
        <v>No</v>
      </c>
    </row>
    <row r="41" spans="2:24" x14ac:dyDescent="0.3">
      <c r="B41" s="26" t="s">
        <v>272</v>
      </c>
      <c r="C41" s="13" t="s">
        <v>790</v>
      </c>
      <c r="D41" s="14">
        <v>51</v>
      </c>
      <c r="E41" s="14" t="s">
        <v>754</v>
      </c>
      <c r="F41" s="14">
        <v>2</v>
      </c>
      <c r="G41" s="15">
        <v>45601</v>
      </c>
      <c r="H41" s="15">
        <v>45548</v>
      </c>
      <c r="I41" s="16">
        <v>5463.6900000000005</v>
      </c>
      <c r="J41" s="16">
        <v>2731.8450000000003</v>
      </c>
      <c r="K41" s="21">
        <v>53</v>
      </c>
      <c r="L41" s="13" t="s">
        <v>23</v>
      </c>
      <c r="M41" s="13" t="s">
        <v>1265</v>
      </c>
      <c r="N41" s="14" t="s">
        <v>96</v>
      </c>
      <c r="O41" s="14" t="s">
        <v>105</v>
      </c>
      <c r="P41" s="14" t="s">
        <v>124</v>
      </c>
      <c r="Q41" s="14"/>
      <c r="R41" s="14"/>
      <c r="S41" s="14"/>
      <c r="T41" s="14"/>
      <c r="U41" s="14"/>
      <c r="V41" s="14" t="str">
        <f t="shared" si="1"/>
        <v>L</v>
      </c>
      <c r="W41" s="13" t="str">
        <f>_xlfn.XLOOKUP(Table5[[#This Row],[Store Visited]],Table14[Active Store],Table14[Segment])</f>
        <v>H</v>
      </c>
      <c r="X41" s="40" t="str">
        <f t="shared" si="0"/>
        <v>No</v>
      </c>
    </row>
    <row r="42" spans="2:24" x14ac:dyDescent="0.3">
      <c r="B42" s="26" t="s">
        <v>273</v>
      </c>
      <c r="C42" s="13" t="s">
        <v>791</v>
      </c>
      <c r="D42" s="14">
        <v>40</v>
      </c>
      <c r="E42" s="14" t="s">
        <v>754</v>
      </c>
      <c r="F42" s="14">
        <v>8</v>
      </c>
      <c r="G42" s="15">
        <v>45618</v>
      </c>
      <c r="H42" s="15">
        <v>45338</v>
      </c>
      <c r="I42" s="16">
        <v>34837.87999999999</v>
      </c>
      <c r="J42" s="16">
        <v>4354.7349999999988</v>
      </c>
      <c r="K42" s="21">
        <v>40</v>
      </c>
      <c r="L42" s="13" t="s">
        <v>23</v>
      </c>
      <c r="M42" s="13" t="s">
        <v>1369</v>
      </c>
      <c r="N42" s="14" t="s">
        <v>96</v>
      </c>
      <c r="O42" s="14" t="s">
        <v>98</v>
      </c>
      <c r="P42" s="14" t="s">
        <v>101</v>
      </c>
      <c r="Q42" s="14" t="s">
        <v>105</v>
      </c>
      <c r="R42" s="14" t="s">
        <v>122</v>
      </c>
      <c r="S42" s="14" t="s">
        <v>124</v>
      </c>
      <c r="T42" s="14" t="s">
        <v>129</v>
      </c>
      <c r="U42" s="14"/>
      <c r="V42" s="14" t="str">
        <f t="shared" si="1"/>
        <v>H</v>
      </c>
      <c r="W42" s="13" t="str">
        <f>_xlfn.XLOOKUP(Table5[[#This Row],[Store Visited]],Table14[Active Store],Table14[Segment])</f>
        <v>H</v>
      </c>
      <c r="X42" s="40" t="str">
        <f t="shared" si="0"/>
        <v>Yes</v>
      </c>
    </row>
    <row r="43" spans="2:24" x14ac:dyDescent="0.3">
      <c r="B43" s="26" t="s">
        <v>274</v>
      </c>
      <c r="C43" s="13" t="s">
        <v>792</v>
      </c>
      <c r="D43" s="14">
        <v>55</v>
      </c>
      <c r="E43" s="14" t="s">
        <v>752</v>
      </c>
      <c r="F43" s="14">
        <v>2</v>
      </c>
      <c r="G43" s="15">
        <v>45625</v>
      </c>
      <c r="H43" s="15">
        <v>45453</v>
      </c>
      <c r="I43" s="16">
        <v>7836.09</v>
      </c>
      <c r="J43" s="16">
        <v>3918.0450000000001</v>
      </c>
      <c r="K43" s="21">
        <v>172</v>
      </c>
      <c r="L43" s="13" t="s">
        <v>23</v>
      </c>
      <c r="M43" s="13" t="s">
        <v>1266</v>
      </c>
      <c r="N43" s="14" t="s">
        <v>96</v>
      </c>
      <c r="O43" s="14" t="s">
        <v>98</v>
      </c>
      <c r="P43" s="14" t="s">
        <v>105</v>
      </c>
      <c r="Q43" s="14" t="s">
        <v>124</v>
      </c>
      <c r="R43" s="14" t="s">
        <v>129</v>
      </c>
      <c r="S43" s="14"/>
      <c r="T43" s="14"/>
      <c r="U43" s="14"/>
      <c r="V43" s="14" t="str">
        <f t="shared" si="1"/>
        <v>M</v>
      </c>
      <c r="W43" s="13" t="str">
        <f>_xlfn.XLOOKUP(Table5[[#This Row],[Store Visited]],Table14[Active Store],Table14[Segment])</f>
        <v>H</v>
      </c>
      <c r="X43" s="40" t="str">
        <f t="shared" si="0"/>
        <v>No</v>
      </c>
    </row>
    <row r="44" spans="2:24" x14ac:dyDescent="0.3">
      <c r="B44" s="26" t="s">
        <v>275</v>
      </c>
      <c r="C44" s="13" t="s">
        <v>793</v>
      </c>
      <c r="D44" s="14">
        <v>39</v>
      </c>
      <c r="E44" s="14" t="s">
        <v>754</v>
      </c>
      <c r="F44" s="14">
        <v>7</v>
      </c>
      <c r="G44" s="15">
        <v>45639</v>
      </c>
      <c r="H44" s="15">
        <v>45317</v>
      </c>
      <c r="I44" s="16">
        <v>22821.56</v>
      </c>
      <c r="J44" s="16">
        <v>3260.2228571428573</v>
      </c>
      <c r="K44" s="21">
        <v>53.666666666666664</v>
      </c>
      <c r="L44" s="13" t="s">
        <v>26</v>
      </c>
      <c r="M44" s="13" t="s">
        <v>1370</v>
      </c>
      <c r="N44" s="14" t="s">
        <v>92</v>
      </c>
      <c r="O44" s="14" t="s">
        <v>96</v>
      </c>
      <c r="P44" s="14" t="s">
        <v>98</v>
      </c>
      <c r="Q44" s="14" t="s">
        <v>101</v>
      </c>
      <c r="R44" s="14" t="s">
        <v>105</v>
      </c>
      <c r="S44" s="14" t="s">
        <v>122</v>
      </c>
      <c r="T44" s="14" t="s">
        <v>124</v>
      </c>
      <c r="U44" s="14" t="s">
        <v>129</v>
      </c>
      <c r="V44" s="14" t="str">
        <f t="shared" si="1"/>
        <v>M</v>
      </c>
      <c r="W44" s="13" t="str">
        <f>_xlfn.XLOOKUP(Table5[[#This Row],[Store Visited]],Table14[Active Store],Table14[Segment])</f>
        <v>M</v>
      </c>
      <c r="X44" s="40" t="str">
        <f t="shared" si="0"/>
        <v>Yes</v>
      </c>
    </row>
    <row r="45" spans="2:24" x14ac:dyDescent="0.3">
      <c r="B45" s="26" t="s">
        <v>276</v>
      </c>
      <c r="C45" s="13" t="s">
        <v>794</v>
      </c>
      <c r="D45" s="14">
        <v>41</v>
      </c>
      <c r="E45" s="14" t="s">
        <v>752</v>
      </c>
      <c r="F45" s="14">
        <v>3</v>
      </c>
      <c r="G45" s="15">
        <v>45439</v>
      </c>
      <c r="H45" s="15">
        <v>45314</v>
      </c>
      <c r="I45" s="16">
        <v>10982.130000000001</v>
      </c>
      <c r="J45" s="16">
        <v>3660.7100000000005</v>
      </c>
      <c r="K45" s="21">
        <v>62.5</v>
      </c>
      <c r="L45" s="13" t="s">
        <v>27</v>
      </c>
      <c r="M45" s="13" t="s">
        <v>1371</v>
      </c>
      <c r="N45" s="14" t="s">
        <v>92</v>
      </c>
      <c r="O45" s="14" t="s">
        <v>96</v>
      </c>
      <c r="P45" s="14" t="s">
        <v>105</v>
      </c>
      <c r="Q45" s="14" t="s">
        <v>122</v>
      </c>
      <c r="R45" s="14" t="s">
        <v>129</v>
      </c>
      <c r="S45" s="14"/>
      <c r="T45" s="14"/>
      <c r="U45" s="14"/>
      <c r="V45" s="14" t="str">
        <f t="shared" si="1"/>
        <v>M</v>
      </c>
      <c r="W45" s="13" t="str">
        <f>_xlfn.XLOOKUP(Table5[[#This Row],[Store Visited]],Table14[Active Store],Table14[Segment])</f>
        <v>M</v>
      </c>
      <c r="X45" s="40" t="str">
        <f t="shared" si="0"/>
        <v>No</v>
      </c>
    </row>
    <row r="46" spans="2:24" x14ac:dyDescent="0.3">
      <c r="B46" s="26" t="s">
        <v>277</v>
      </c>
      <c r="C46" s="13" t="s">
        <v>795</v>
      </c>
      <c r="D46" s="14">
        <v>42</v>
      </c>
      <c r="E46" s="14" t="s">
        <v>754</v>
      </c>
      <c r="F46" s="14">
        <v>4</v>
      </c>
      <c r="G46" s="15">
        <v>45573</v>
      </c>
      <c r="H46" s="15">
        <v>45302</v>
      </c>
      <c r="I46" s="16">
        <v>11357.210000000001</v>
      </c>
      <c r="J46" s="16">
        <v>2839.3025000000002</v>
      </c>
      <c r="K46" s="21">
        <v>90.333333333333329</v>
      </c>
      <c r="L46" s="13" t="s">
        <v>16</v>
      </c>
      <c r="M46" s="13" t="s">
        <v>1372</v>
      </c>
      <c r="N46" s="14" t="s">
        <v>92</v>
      </c>
      <c r="O46" s="14" t="s">
        <v>96</v>
      </c>
      <c r="P46" s="14" t="s">
        <v>101</v>
      </c>
      <c r="Q46" s="14" t="s">
        <v>105</v>
      </c>
      <c r="R46" s="14" t="s">
        <v>124</v>
      </c>
      <c r="S46" s="14"/>
      <c r="T46" s="14"/>
      <c r="U46" s="14"/>
      <c r="V46" s="14" t="str">
        <f t="shared" si="1"/>
        <v>M</v>
      </c>
      <c r="W46" s="13" t="str">
        <f>_xlfn.XLOOKUP(Table5[[#This Row],[Store Visited]],Table14[Active Store],Table14[Segment])</f>
        <v>L</v>
      </c>
      <c r="X46" s="40" t="str">
        <f t="shared" si="0"/>
        <v>No</v>
      </c>
    </row>
    <row r="47" spans="2:24" x14ac:dyDescent="0.3">
      <c r="B47" s="26" t="s">
        <v>278</v>
      </c>
      <c r="C47" s="13" t="s">
        <v>796</v>
      </c>
      <c r="D47" s="14">
        <v>19</v>
      </c>
      <c r="E47" s="14" t="s">
        <v>754</v>
      </c>
      <c r="F47" s="14">
        <v>4</v>
      </c>
      <c r="G47" s="15">
        <v>45610</v>
      </c>
      <c r="H47" s="15">
        <v>45292</v>
      </c>
      <c r="I47" s="16">
        <v>16242.42</v>
      </c>
      <c r="J47" s="16">
        <v>4060.605</v>
      </c>
      <c r="K47" s="21">
        <v>106</v>
      </c>
      <c r="L47" s="13" t="s">
        <v>25</v>
      </c>
      <c r="M47" s="13" t="s">
        <v>1373</v>
      </c>
      <c r="N47" s="14" t="s">
        <v>92</v>
      </c>
      <c r="O47" s="14" t="s">
        <v>96</v>
      </c>
      <c r="P47" s="14" t="s">
        <v>98</v>
      </c>
      <c r="Q47" s="14" t="s">
        <v>105</v>
      </c>
      <c r="R47" s="14" t="s">
        <v>129</v>
      </c>
      <c r="S47" s="14"/>
      <c r="T47" s="14"/>
      <c r="U47" s="14"/>
      <c r="V47" s="14" t="str">
        <f t="shared" si="1"/>
        <v>H</v>
      </c>
      <c r="W47" s="13" t="str">
        <f>_xlfn.XLOOKUP(Table5[[#This Row],[Store Visited]],Table14[Active Store],Table14[Segment])</f>
        <v>M</v>
      </c>
      <c r="X47" s="40" t="str">
        <f t="shared" si="0"/>
        <v>No</v>
      </c>
    </row>
    <row r="48" spans="2:24" x14ac:dyDescent="0.3">
      <c r="B48" s="26" t="s">
        <v>279</v>
      </c>
      <c r="C48" s="13" t="s">
        <v>797</v>
      </c>
      <c r="D48" s="14">
        <v>50</v>
      </c>
      <c r="E48" s="14" t="s">
        <v>754</v>
      </c>
      <c r="F48" s="14">
        <v>2</v>
      </c>
      <c r="G48" s="15">
        <v>45643</v>
      </c>
      <c r="H48" s="15">
        <v>45424</v>
      </c>
      <c r="I48" s="16">
        <v>5617.75</v>
      </c>
      <c r="J48" s="16">
        <v>2808.875</v>
      </c>
      <c r="K48" s="21">
        <v>219</v>
      </c>
      <c r="L48" s="13" t="s">
        <v>30</v>
      </c>
      <c r="M48" s="13" t="s">
        <v>1267</v>
      </c>
      <c r="N48" s="14" t="s">
        <v>96</v>
      </c>
      <c r="O48" s="14" t="s">
        <v>101</v>
      </c>
      <c r="P48" s="14" t="s">
        <v>105</v>
      </c>
      <c r="Q48" s="14" t="s">
        <v>122</v>
      </c>
      <c r="R48" s="14" t="s">
        <v>124</v>
      </c>
      <c r="S48" s="14"/>
      <c r="T48" s="14"/>
      <c r="U48" s="14"/>
      <c r="V48" s="14" t="str">
        <f t="shared" si="1"/>
        <v>L</v>
      </c>
      <c r="W48" s="13" t="str">
        <f>_xlfn.XLOOKUP(Table5[[#This Row],[Store Visited]],Table14[Active Store],Table14[Segment])</f>
        <v>H</v>
      </c>
      <c r="X48" s="40" t="str">
        <f t="shared" si="0"/>
        <v>No</v>
      </c>
    </row>
    <row r="49" spans="2:24" x14ac:dyDescent="0.3">
      <c r="B49" s="26" t="s">
        <v>280</v>
      </c>
      <c r="C49" s="13" t="s">
        <v>798</v>
      </c>
      <c r="D49" s="14">
        <v>23</v>
      </c>
      <c r="E49" s="14" t="s">
        <v>754</v>
      </c>
      <c r="F49" s="14">
        <v>5</v>
      </c>
      <c r="G49" s="15">
        <v>45599</v>
      </c>
      <c r="H49" s="15">
        <v>45402</v>
      </c>
      <c r="I49" s="16">
        <v>12409.14</v>
      </c>
      <c r="J49" s="16">
        <v>2481.828</v>
      </c>
      <c r="K49" s="21">
        <v>49.25</v>
      </c>
      <c r="L49" s="13" t="s">
        <v>30</v>
      </c>
      <c r="M49" s="13" t="s">
        <v>1374</v>
      </c>
      <c r="N49" s="14" t="s">
        <v>92</v>
      </c>
      <c r="O49" s="14" t="s">
        <v>96</v>
      </c>
      <c r="P49" s="14" t="s">
        <v>98</v>
      </c>
      <c r="Q49" s="14" t="s">
        <v>101</v>
      </c>
      <c r="R49" s="14" t="s">
        <v>105</v>
      </c>
      <c r="S49" s="14"/>
      <c r="T49" s="14"/>
      <c r="U49" s="14"/>
      <c r="V49" s="14" t="str">
        <f t="shared" si="1"/>
        <v>M</v>
      </c>
      <c r="W49" s="13" t="str">
        <f>_xlfn.XLOOKUP(Table5[[#This Row],[Store Visited]],Table14[Active Store],Table14[Segment])</f>
        <v>H</v>
      </c>
      <c r="X49" s="40" t="str">
        <f t="shared" si="0"/>
        <v>Yes</v>
      </c>
    </row>
    <row r="50" spans="2:24" x14ac:dyDescent="0.3">
      <c r="B50" s="26" t="s">
        <v>281</v>
      </c>
      <c r="C50" s="13" t="s">
        <v>799</v>
      </c>
      <c r="D50" s="14">
        <v>48</v>
      </c>
      <c r="E50" s="14" t="s">
        <v>754</v>
      </c>
      <c r="F50" s="14">
        <v>4</v>
      </c>
      <c r="G50" s="15">
        <v>45577</v>
      </c>
      <c r="H50" s="15">
        <v>45315</v>
      </c>
      <c r="I50" s="16">
        <v>11930.75</v>
      </c>
      <c r="J50" s="16">
        <v>2982.6875</v>
      </c>
      <c r="K50" s="21">
        <v>87.333333333333329</v>
      </c>
      <c r="L50" s="13" t="s">
        <v>16</v>
      </c>
      <c r="M50" s="13" t="s">
        <v>1375</v>
      </c>
      <c r="N50" s="14" t="s">
        <v>92</v>
      </c>
      <c r="O50" s="14" t="s">
        <v>96</v>
      </c>
      <c r="P50" s="14" t="s">
        <v>101</v>
      </c>
      <c r="Q50" s="14" t="s">
        <v>105</v>
      </c>
      <c r="R50" s="14" t="s">
        <v>122</v>
      </c>
      <c r="S50" s="14" t="s">
        <v>129</v>
      </c>
      <c r="T50" s="14"/>
      <c r="U50" s="14"/>
      <c r="V50" s="14" t="str">
        <f t="shared" si="1"/>
        <v>M</v>
      </c>
      <c r="W50" s="13" t="str">
        <f>_xlfn.XLOOKUP(Table5[[#This Row],[Store Visited]],Table14[Active Store],Table14[Segment])</f>
        <v>L</v>
      </c>
      <c r="X50" s="40" t="str">
        <f t="shared" si="0"/>
        <v>No</v>
      </c>
    </row>
    <row r="51" spans="2:24" x14ac:dyDescent="0.3">
      <c r="B51" s="26" t="s">
        <v>282</v>
      </c>
      <c r="C51" s="13" t="s">
        <v>800</v>
      </c>
      <c r="D51" s="14">
        <v>23</v>
      </c>
      <c r="E51" s="14" t="s">
        <v>752</v>
      </c>
      <c r="F51" s="14">
        <v>3</v>
      </c>
      <c r="G51" s="15">
        <v>45588</v>
      </c>
      <c r="H51" s="15">
        <v>45395</v>
      </c>
      <c r="I51" s="16">
        <v>10772.92</v>
      </c>
      <c r="J51" s="16">
        <v>3590.9733333333334</v>
      </c>
      <c r="K51" s="21">
        <v>96.5</v>
      </c>
      <c r="L51" s="13" t="s">
        <v>20</v>
      </c>
      <c r="M51" s="13" t="s">
        <v>1376</v>
      </c>
      <c r="N51" s="14" t="s">
        <v>92</v>
      </c>
      <c r="O51" s="14" t="s">
        <v>96</v>
      </c>
      <c r="P51" s="14" t="s">
        <v>105</v>
      </c>
      <c r="Q51" s="14" t="s">
        <v>122</v>
      </c>
      <c r="R51" s="14" t="s">
        <v>129</v>
      </c>
      <c r="S51" s="14"/>
      <c r="T51" s="14"/>
      <c r="U51" s="14"/>
      <c r="V51" s="14" t="str">
        <f t="shared" si="1"/>
        <v>M</v>
      </c>
      <c r="W51" s="13" t="str">
        <f>_xlfn.XLOOKUP(Table5[[#This Row],[Store Visited]],Table14[Active Store],Table14[Segment])</f>
        <v>H</v>
      </c>
      <c r="X51" s="40" t="str">
        <f t="shared" si="0"/>
        <v>No</v>
      </c>
    </row>
    <row r="52" spans="2:24" x14ac:dyDescent="0.3">
      <c r="B52" s="26" t="s">
        <v>283</v>
      </c>
      <c r="C52" s="13" t="s">
        <v>801</v>
      </c>
      <c r="D52" s="14">
        <v>30</v>
      </c>
      <c r="E52" s="14" t="s">
        <v>754</v>
      </c>
      <c r="F52" s="14">
        <v>3</v>
      </c>
      <c r="G52" s="15">
        <v>45508</v>
      </c>
      <c r="H52" s="15">
        <v>45441</v>
      </c>
      <c r="I52" s="16">
        <v>10559.31</v>
      </c>
      <c r="J52" s="16">
        <v>3519.77</v>
      </c>
      <c r="K52" s="21">
        <v>33.5</v>
      </c>
      <c r="L52" s="13" t="s">
        <v>14</v>
      </c>
      <c r="M52" s="13" t="s">
        <v>1377</v>
      </c>
      <c r="N52" s="14" t="s">
        <v>92</v>
      </c>
      <c r="O52" s="14" t="s">
        <v>105</v>
      </c>
      <c r="P52" s="14" t="s">
        <v>122</v>
      </c>
      <c r="Q52" s="14" t="s">
        <v>124</v>
      </c>
      <c r="R52" s="14" t="s">
        <v>129</v>
      </c>
      <c r="S52" s="14"/>
      <c r="T52" s="14"/>
      <c r="U52" s="14"/>
      <c r="V52" s="14" t="str">
        <f t="shared" si="1"/>
        <v>L</v>
      </c>
      <c r="W52" s="13" t="str">
        <f>_xlfn.XLOOKUP(Table5[[#This Row],[Store Visited]],Table14[Active Store],Table14[Segment])</f>
        <v>L</v>
      </c>
      <c r="X52" s="40" t="str">
        <f t="shared" si="0"/>
        <v>No</v>
      </c>
    </row>
    <row r="53" spans="2:24" x14ac:dyDescent="0.3">
      <c r="B53" s="26" t="s">
        <v>284</v>
      </c>
      <c r="C53" s="13" t="s">
        <v>802</v>
      </c>
      <c r="D53" s="14">
        <v>52</v>
      </c>
      <c r="E53" s="14" t="s">
        <v>754</v>
      </c>
      <c r="F53" s="14">
        <v>4</v>
      </c>
      <c r="G53" s="15">
        <v>45468</v>
      </c>
      <c r="H53" s="15">
        <v>45343</v>
      </c>
      <c r="I53" s="16">
        <v>11655.34</v>
      </c>
      <c r="J53" s="16">
        <v>2913.835</v>
      </c>
      <c r="K53" s="21">
        <v>41.666666666666664</v>
      </c>
      <c r="L53" s="13" t="s">
        <v>24</v>
      </c>
      <c r="M53" s="13" t="s">
        <v>1378</v>
      </c>
      <c r="N53" s="14" t="s">
        <v>92</v>
      </c>
      <c r="O53" s="14" t="s">
        <v>98</v>
      </c>
      <c r="P53" s="14" t="s">
        <v>105</v>
      </c>
      <c r="Q53" s="14" t="s">
        <v>124</v>
      </c>
      <c r="R53" s="14" t="s">
        <v>129</v>
      </c>
      <c r="S53" s="14"/>
      <c r="T53" s="14"/>
      <c r="U53" s="14"/>
      <c r="V53" s="14" t="str">
        <f t="shared" si="1"/>
        <v>M</v>
      </c>
      <c r="W53" s="13" t="str">
        <f>_xlfn.XLOOKUP(Table5[[#This Row],[Store Visited]],Table14[Active Store],Table14[Segment])</f>
        <v>M</v>
      </c>
      <c r="X53" s="40" t="str">
        <f t="shared" si="0"/>
        <v>No</v>
      </c>
    </row>
    <row r="54" spans="2:24" x14ac:dyDescent="0.3">
      <c r="B54" s="26" t="s">
        <v>285</v>
      </c>
      <c r="C54" s="13" t="s">
        <v>803</v>
      </c>
      <c r="D54" s="14">
        <v>28</v>
      </c>
      <c r="E54" s="14" t="s">
        <v>752</v>
      </c>
      <c r="F54" s="14">
        <v>7</v>
      </c>
      <c r="G54" s="15">
        <v>45586</v>
      </c>
      <c r="H54" s="15">
        <v>45345</v>
      </c>
      <c r="I54" s="16">
        <v>28591.010000000002</v>
      </c>
      <c r="J54" s="16">
        <v>4084.4300000000003</v>
      </c>
      <c r="K54" s="21">
        <v>40.166666666666664</v>
      </c>
      <c r="L54" s="13" t="s">
        <v>18</v>
      </c>
      <c r="M54" s="13" t="s">
        <v>1379</v>
      </c>
      <c r="N54" s="14" t="s">
        <v>96</v>
      </c>
      <c r="O54" s="14" t="s">
        <v>98</v>
      </c>
      <c r="P54" s="14" t="s">
        <v>101</v>
      </c>
      <c r="Q54" s="14" t="s">
        <v>105</v>
      </c>
      <c r="R54" s="14" t="s">
        <v>122</v>
      </c>
      <c r="S54" s="14" t="s">
        <v>124</v>
      </c>
      <c r="T54" s="14" t="s">
        <v>129</v>
      </c>
      <c r="U54" s="14"/>
      <c r="V54" s="14" t="str">
        <f t="shared" si="1"/>
        <v>H</v>
      </c>
      <c r="W54" s="13" t="str">
        <f>_xlfn.XLOOKUP(Table5[[#This Row],[Store Visited]],Table14[Active Store],Table14[Segment])</f>
        <v>H</v>
      </c>
      <c r="X54" s="40" t="str">
        <f t="shared" si="0"/>
        <v>Yes</v>
      </c>
    </row>
    <row r="55" spans="2:24" x14ac:dyDescent="0.3">
      <c r="B55" s="26" t="s">
        <v>286</v>
      </c>
      <c r="C55" s="13" t="s">
        <v>804</v>
      </c>
      <c r="D55" s="14">
        <v>27</v>
      </c>
      <c r="E55" s="14" t="s">
        <v>752</v>
      </c>
      <c r="F55" s="14">
        <v>4</v>
      </c>
      <c r="G55" s="15">
        <v>45407</v>
      </c>
      <c r="H55" s="15">
        <v>45349</v>
      </c>
      <c r="I55" s="16">
        <v>7186.0300000000007</v>
      </c>
      <c r="J55" s="16">
        <v>1796.5075000000002</v>
      </c>
      <c r="K55" s="21">
        <v>19.333333333333332</v>
      </c>
      <c r="L55" s="13" t="s">
        <v>18</v>
      </c>
      <c r="M55" s="13" t="s">
        <v>1380</v>
      </c>
      <c r="N55" s="14" t="s">
        <v>92</v>
      </c>
      <c r="O55" s="14" t="s">
        <v>96</v>
      </c>
      <c r="P55" s="14" t="s">
        <v>98</v>
      </c>
      <c r="Q55" s="14" t="s">
        <v>101</v>
      </c>
      <c r="R55" s="14" t="s">
        <v>105</v>
      </c>
      <c r="S55" s="14"/>
      <c r="T55" s="14"/>
      <c r="U55" s="14"/>
      <c r="V55" s="14" t="str">
        <f t="shared" si="1"/>
        <v>M</v>
      </c>
      <c r="W55" s="13" t="str">
        <f>_xlfn.XLOOKUP(Table5[[#This Row],[Store Visited]],Table14[Active Store],Table14[Segment])</f>
        <v>H</v>
      </c>
      <c r="X55" s="40" t="str">
        <f t="shared" si="0"/>
        <v>No</v>
      </c>
    </row>
    <row r="56" spans="2:24" x14ac:dyDescent="0.3">
      <c r="B56" s="26" t="s">
        <v>287</v>
      </c>
      <c r="C56" s="13" t="s">
        <v>805</v>
      </c>
      <c r="D56" s="14">
        <v>46</v>
      </c>
      <c r="E56" s="14" t="s">
        <v>754</v>
      </c>
      <c r="F56" s="14">
        <v>3</v>
      </c>
      <c r="G56" s="15">
        <v>45544</v>
      </c>
      <c r="H56" s="15">
        <v>45343</v>
      </c>
      <c r="I56" s="16">
        <v>9873.82</v>
      </c>
      <c r="J56" s="16">
        <v>3291.2733333333331</v>
      </c>
      <c r="K56" s="21">
        <v>100.5</v>
      </c>
      <c r="L56" s="13" t="s">
        <v>28</v>
      </c>
      <c r="M56" s="13" t="s">
        <v>1381</v>
      </c>
      <c r="N56" s="14" t="s">
        <v>92</v>
      </c>
      <c r="O56" s="14" t="s">
        <v>98</v>
      </c>
      <c r="P56" s="14" t="s">
        <v>105</v>
      </c>
      <c r="Q56" s="14" t="s">
        <v>124</v>
      </c>
      <c r="R56" s="14"/>
      <c r="S56" s="14"/>
      <c r="T56" s="14"/>
      <c r="U56" s="14"/>
      <c r="V56" s="14" t="str">
        <f t="shared" si="1"/>
        <v>L</v>
      </c>
      <c r="W56" s="13" t="str">
        <f>_xlfn.XLOOKUP(Table5[[#This Row],[Store Visited]],Table14[Active Store],Table14[Segment])</f>
        <v>L</v>
      </c>
      <c r="X56" s="40" t="str">
        <f t="shared" si="0"/>
        <v>No</v>
      </c>
    </row>
    <row r="57" spans="2:24" x14ac:dyDescent="0.3">
      <c r="B57" s="26" t="s">
        <v>288</v>
      </c>
      <c r="C57" s="13" t="s">
        <v>806</v>
      </c>
      <c r="D57" s="14">
        <v>33</v>
      </c>
      <c r="E57" s="14" t="s">
        <v>752</v>
      </c>
      <c r="F57" s="14">
        <v>2</v>
      </c>
      <c r="G57" s="15">
        <v>45612</v>
      </c>
      <c r="H57" s="15">
        <v>45517</v>
      </c>
      <c r="I57" s="16">
        <v>8803.9599999999991</v>
      </c>
      <c r="J57" s="16">
        <v>4401.9799999999996</v>
      </c>
      <c r="K57" s="21">
        <v>95</v>
      </c>
      <c r="L57" s="13" t="s">
        <v>28</v>
      </c>
      <c r="M57" s="13" t="s">
        <v>1382</v>
      </c>
      <c r="N57" s="14" t="s">
        <v>96</v>
      </c>
      <c r="O57" s="14" t="s">
        <v>105</v>
      </c>
      <c r="P57" s="14" t="s">
        <v>122</v>
      </c>
      <c r="Q57" s="14"/>
      <c r="R57" s="14"/>
      <c r="S57" s="14"/>
      <c r="T57" s="14"/>
      <c r="U57" s="14"/>
      <c r="V57" s="14" t="str">
        <f t="shared" si="1"/>
        <v>M</v>
      </c>
      <c r="W57" s="13" t="str">
        <f>_xlfn.XLOOKUP(Table5[[#This Row],[Store Visited]],Table14[Active Store],Table14[Segment])</f>
        <v>L</v>
      </c>
      <c r="X57" s="40" t="str">
        <f t="shared" si="0"/>
        <v>No</v>
      </c>
    </row>
    <row r="58" spans="2:24" x14ac:dyDescent="0.3">
      <c r="B58" s="26" t="s">
        <v>289</v>
      </c>
      <c r="C58" s="13" t="s">
        <v>807</v>
      </c>
      <c r="D58" s="14">
        <v>41</v>
      </c>
      <c r="E58" s="14" t="s">
        <v>752</v>
      </c>
      <c r="F58" s="14">
        <v>3</v>
      </c>
      <c r="G58" s="15">
        <v>45625</v>
      </c>
      <c r="H58" s="15">
        <v>45298</v>
      </c>
      <c r="I58" s="16">
        <v>8024.7999999999993</v>
      </c>
      <c r="J58" s="16">
        <v>2674.9333333333329</v>
      </c>
      <c r="K58" s="21">
        <v>163.5</v>
      </c>
      <c r="L58" s="13" t="s">
        <v>28</v>
      </c>
      <c r="M58" s="13" t="s">
        <v>1383</v>
      </c>
      <c r="N58" s="14" t="s">
        <v>92</v>
      </c>
      <c r="O58" s="14" t="s">
        <v>96</v>
      </c>
      <c r="P58" s="14" t="s">
        <v>98</v>
      </c>
      <c r="Q58" s="14" t="s">
        <v>101</v>
      </c>
      <c r="R58" s="14" t="s">
        <v>122</v>
      </c>
      <c r="S58" s="14" t="s">
        <v>124</v>
      </c>
      <c r="T58" s="14" t="s">
        <v>129</v>
      </c>
      <c r="U58" s="14"/>
      <c r="V58" s="14" t="str">
        <f t="shared" si="1"/>
        <v>L</v>
      </c>
      <c r="W58" s="13" t="str">
        <f>_xlfn.XLOOKUP(Table5[[#This Row],[Store Visited]],Table14[Active Store],Table14[Segment])</f>
        <v>L</v>
      </c>
      <c r="X58" s="40" t="str">
        <f t="shared" si="0"/>
        <v>No</v>
      </c>
    </row>
    <row r="59" spans="2:24" x14ac:dyDescent="0.3">
      <c r="B59" s="26" t="s">
        <v>290</v>
      </c>
      <c r="C59" s="13" t="s">
        <v>808</v>
      </c>
      <c r="D59" s="14">
        <v>43</v>
      </c>
      <c r="E59" s="14" t="s">
        <v>754</v>
      </c>
      <c r="F59" s="14">
        <v>2</v>
      </c>
      <c r="G59" s="15">
        <v>45421</v>
      </c>
      <c r="H59" s="15">
        <v>45354</v>
      </c>
      <c r="I59" s="16">
        <v>9590</v>
      </c>
      <c r="J59" s="16">
        <v>4795</v>
      </c>
      <c r="K59" s="21">
        <v>67</v>
      </c>
      <c r="L59" s="13" t="s">
        <v>23</v>
      </c>
      <c r="M59" s="13" t="s">
        <v>1384</v>
      </c>
      <c r="N59" s="14" t="s">
        <v>92</v>
      </c>
      <c r="O59" s="14" t="s">
        <v>96</v>
      </c>
      <c r="P59" s="14" t="s">
        <v>98</v>
      </c>
      <c r="Q59" s="14" t="s">
        <v>105</v>
      </c>
      <c r="R59" s="14"/>
      <c r="S59" s="14"/>
      <c r="T59" s="14"/>
      <c r="U59" s="14"/>
      <c r="V59" s="14" t="str">
        <f t="shared" si="1"/>
        <v>M</v>
      </c>
      <c r="W59" s="13" t="str">
        <f>_xlfn.XLOOKUP(Table5[[#This Row],[Store Visited]],Table14[Active Store],Table14[Segment])</f>
        <v>H</v>
      </c>
      <c r="X59" s="40" t="str">
        <f t="shared" si="0"/>
        <v>No</v>
      </c>
    </row>
    <row r="60" spans="2:24" x14ac:dyDescent="0.3">
      <c r="B60" s="26" t="s">
        <v>291</v>
      </c>
      <c r="C60" s="13" t="s">
        <v>809</v>
      </c>
      <c r="D60" s="14">
        <v>24</v>
      </c>
      <c r="E60" s="14" t="s">
        <v>754</v>
      </c>
      <c r="F60" s="14">
        <v>2</v>
      </c>
      <c r="G60" s="15">
        <v>45634</v>
      </c>
      <c r="H60" s="15">
        <v>45509</v>
      </c>
      <c r="I60" s="16">
        <v>6335.2999999999993</v>
      </c>
      <c r="J60" s="16">
        <v>3167.6499999999996</v>
      </c>
      <c r="K60" s="21">
        <v>125</v>
      </c>
      <c r="L60" s="13" t="s">
        <v>20</v>
      </c>
      <c r="M60" s="13" t="s">
        <v>1385</v>
      </c>
      <c r="N60" s="14" t="s">
        <v>92</v>
      </c>
      <c r="O60" s="14" t="s">
        <v>96</v>
      </c>
      <c r="P60" s="14" t="s">
        <v>101</v>
      </c>
      <c r="Q60" s="14" t="s">
        <v>124</v>
      </c>
      <c r="R60" s="14" t="s">
        <v>129</v>
      </c>
      <c r="S60" s="14"/>
      <c r="T60" s="14"/>
      <c r="U60" s="14"/>
      <c r="V60" s="14" t="str">
        <f t="shared" si="1"/>
        <v>L</v>
      </c>
      <c r="W60" s="13" t="str">
        <f>_xlfn.XLOOKUP(Table5[[#This Row],[Store Visited]],Table14[Active Store],Table14[Segment])</f>
        <v>H</v>
      </c>
      <c r="X60" s="40" t="str">
        <f t="shared" si="0"/>
        <v>No</v>
      </c>
    </row>
    <row r="61" spans="2:24" x14ac:dyDescent="0.3">
      <c r="B61" s="26" t="s">
        <v>292</v>
      </c>
      <c r="C61" s="13" t="s">
        <v>810</v>
      </c>
      <c r="D61" s="14">
        <v>29</v>
      </c>
      <c r="E61" s="14" t="s">
        <v>754</v>
      </c>
      <c r="F61" s="14">
        <v>3</v>
      </c>
      <c r="G61" s="15">
        <v>45477</v>
      </c>
      <c r="H61" s="15">
        <v>45319</v>
      </c>
      <c r="I61" s="16">
        <v>11633.41</v>
      </c>
      <c r="J61" s="16">
        <v>3877.8033333333333</v>
      </c>
      <c r="K61" s="21">
        <v>79</v>
      </c>
      <c r="L61" s="13" t="s">
        <v>22</v>
      </c>
      <c r="M61" s="13" t="s">
        <v>1386</v>
      </c>
      <c r="N61" s="14" t="s">
        <v>92</v>
      </c>
      <c r="O61" s="14" t="s">
        <v>96</v>
      </c>
      <c r="P61" s="14" t="s">
        <v>98</v>
      </c>
      <c r="Q61" s="14" t="s">
        <v>101</v>
      </c>
      <c r="R61" s="14" t="s">
        <v>105</v>
      </c>
      <c r="S61" s="14" t="s">
        <v>124</v>
      </c>
      <c r="T61" s="14"/>
      <c r="U61" s="14"/>
      <c r="V61" s="14" t="str">
        <f t="shared" si="1"/>
        <v>M</v>
      </c>
      <c r="W61" s="13" t="str">
        <f>_xlfn.XLOOKUP(Table5[[#This Row],[Store Visited]],Table14[Active Store],Table14[Segment])</f>
        <v>L</v>
      </c>
      <c r="X61" s="40" t="str">
        <f t="shared" si="0"/>
        <v>No</v>
      </c>
    </row>
    <row r="62" spans="2:24" x14ac:dyDescent="0.3">
      <c r="B62" s="26" t="s">
        <v>293</v>
      </c>
      <c r="C62" s="13" t="s">
        <v>811</v>
      </c>
      <c r="D62" s="14">
        <v>46</v>
      </c>
      <c r="E62" s="14" t="s">
        <v>754</v>
      </c>
      <c r="F62" s="14">
        <v>3</v>
      </c>
      <c r="G62" s="15">
        <v>45600</v>
      </c>
      <c r="H62" s="15">
        <v>45334</v>
      </c>
      <c r="I62" s="16">
        <v>4987.7699999999995</v>
      </c>
      <c r="J62" s="16">
        <v>1662.59</v>
      </c>
      <c r="K62" s="21">
        <v>133</v>
      </c>
      <c r="L62" s="13" t="s">
        <v>24</v>
      </c>
      <c r="M62" s="13" t="s">
        <v>1316</v>
      </c>
      <c r="N62" s="14" t="s">
        <v>98</v>
      </c>
      <c r="O62" s="14" t="s">
        <v>101</v>
      </c>
      <c r="P62" s="14" t="s">
        <v>105</v>
      </c>
      <c r="Q62" s="14" t="s">
        <v>122</v>
      </c>
      <c r="R62" s="14" t="s">
        <v>129</v>
      </c>
      <c r="S62" s="14"/>
      <c r="T62" s="14"/>
      <c r="U62" s="14"/>
      <c r="V62" s="14" t="str">
        <f t="shared" si="1"/>
        <v>L</v>
      </c>
      <c r="W62" s="13" t="str">
        <f>_xlfn.XLOOKUP(Table5[[#This Row],[Store Visited]],Table14[Active Store],Table14[Segment])</f>
        <v>M</v>
      </c>
      <c r="X62" s="40" t="str">
        <f t="shared" si="0"/>
        <v>No</v>
      </c>
    </row>
    <row r="63" spans="2:24" x14ac:dyDescent="0.3">
      <c r="B63" s="26" t="s">
        <v>294</v>
      </c>
      <c r="C63" s="13" t="s">
        <v>812</v>
      </c>
      <c r="D63" s="14">
        <v>49</v>
      </c>
      <c r="E63" s="14" t="s">
        <v>752</v>
      </c>
      <c r="F63" s="14">
        <v>6</v>
      </c>
      <c r="G63" s="15">
        <v>45582</v>
      </c>
      <c r="H63" s="15">
        <v>45332</v>
      </c>
      <c r="I63" s="16">
        <v>21019.260000000002</v>
      </c>
      <c r="J63" s="16">
        <v>3503.2100000000005</v>
      </c>
      <c r="K63" s="21">
        <v>50</v>
      </c>
      <c r="L63" s="13" t="s">
        <v>25</v>
      </c>
      <c r="M63" s="13" t="s">
        <v>1387</v>
      </c>
      <c r="N63" s="14" t="s">
        <v>92</v>
      </c>
      <c r="O63" s="14" t="s">
        <v>98</v>
      </c>
      <c r="P63" s="14" t="s">
        <v>101</v>
      </c>
      <c r="Q63" s="14" t="s">
        <v>105</v>
      </c>
      <c r="R63" s="14" t="s">
        <v>124</v>
      </c>
      <c r="S63" s="14" t="s">
        <v>129</v>
      </c>
      <c r="T63" s="14"/>
      <c r="U63" s="14"/>
      <c r="V63" s="14" t="str">
        <f t="shared" si="1"/>
        <v>M</v>
      </c>
      <c r="W63" s="13" t="str">
        <f>_xlfn.XLOOKUP(Table5[[#This Row],[Store Visited]],Table14[Active Store],Table14[Segment])</f>
        <v>M</v>
      </c>
      <c r="X63" s="40" t="str">
        <f t="shared" si="0"/>
        <v>Yes</v>
      </c>
    </row>
    <row r="64" spans="2:24" x14ac:dyDescent="0.3">
      <c r="B64" s="26" t="s">
        <v>295</v>
      </c>
      <c r="C64" s="13" t="s">
        <v>813</v>
      </c>
      <c r="D64" s="14">
        <v>47</v>
      </c>
      <c r="E64" s="14" t="s">
        <v>754</v>
      </c>
      <c r="F64" s="14">
        <v>3</v>
      </c>
      <c r="G64" s="15">
        <v>45532</v>
      </c>
      <c r="H64" s="15">
        <v>45363</v>
      </c>
      <c r="I64" s="16">
        <v>11886.18</v>
      </c>
      <c r="J64" s="16">
        <v>3962.06</v>
      </c>
      <c r="K64" s="21">
        <v>84.5</v>
      </c>
      <c r="L64" s="13" t="s">
        <v>14</v>
      </c>
      <c r="M64" s="13" t="s">
        <v>1388</v>
      </c>
      <c r="N64" s="14" t="s">
        <v>92</v>
      </c>
      <c r="O64" s="14" t="s">
        <v>96</v>
      </c>
      <c r="P64" s="14" t="s">
        <v>101</v>
      </c>
      <c r="Q64" s="14" t="s">
        <v>105</v>
      </c>
      <c r="R64" s="14"/>
      <c r="S64" s="14"/>
      <c r="T64" s="14"/>
      <c r="U64" s="14"/>
      <c r="V64" s="14" t="str">
        <f t="shared" si="1"/>
        <v>M</v>
      </c>
      <c r="W64" s="13" t="str">
        <f>_xlfn.XLOOKUP(Table5[[#This Row],[Store Visited]],Table14[Active Store],Table14[Segment])</f>
        <v>L</v>
      </c>
      <c r="X64" s="40" t="str">
        <f t="shared" si="0"/>
        <v>No</v>
      </c>
    </row>
    <row r="65" spans="2:24" x14ac:dyDescent="0.3">
      <c r="B65" s="26" t="s">
        <v>296</v>
      </c>
      <c r="C65" s="13" t="s">
        <v>814</v>
      </c>
      <c r="D65" s="14">
        <v>42</v>
      </c>
      <c r="E65" s="14" t="s">
        <v>754</v>
      </c>
      <c r="F65" s="14">
        <v>3</v>
      </c>
      <c r="G65" s="15">
        <v>45581</v>
      </c>
      <c r="H65" s="15">
        <v>45349</v>
      </c>
      <c r="I65" s="16">
        <v>6049.5199999999995</v>
      </c>
      <c r="J65" s="16">
        <v>2016.5066666666664</v>
      </c>
      <c r="K65" s="21">
        <v>116</v>
      </c>
      <c r="L65" s="13" t="s">
        <v>16</v>
      </c>
      <c r="M65" s="13" t="s">
        <v>1269</v>
      </c>
      <c r="N65" s="14" t="s">
        <v>98</v>
      </c>
      <c r="O65" s="14" t="s">
        <v>101</v>
      </c>
      <c r="P65" s="14" t="s">
        <v>105</v>
      </c>
      <c r="Q65" s="14" t="s">
        <v>122</v>
      </c>
      <c r="R65" s="14"/>
      <c r="S65" s="14"/>
      <c r="T65" s="14"/>
      <c r="U65" s="14"/>
      <c r="V65" s="14" t="str">
        <f t="shared" si="1"/>
        <v>L</v>
      </c>
      <c r="W65" s="13" t="str">
        <f>_xlfn.XLOOKUP(Table5[[#This Row],[Store Visited]],Table14[Active Store],Table14[Segment])</f>
        <v>L</v>
      </c>
      <c r="X65" s="40" t="str">
        <f t="shared" si="0"/>
        <v>No</v>
      </c>
    </row>
    <row r="66" spans="2:24" x14ac:dyDescent="0.3">
      <c r="B66" s="26" t="s">
        <v>297</v>
      </c>
      <c r="C66" s="13" t="s">
        <v>815</v>
      </c>
      <c r="D66" s="14">
        <v>26</v>
      </c>
      <c r="E66" s="14" t="s">
        <v>752</v>
      </c>
      <c r="F66" s="14">
        <v>3</v>
      </c>
      <c r="G66" s="15">
        <v>45592</v>
      </c>
      <c r="H66" s="15">
        <v>45394</v>
      </c>
      <c r="I66" s="16">
        <v>9961.93</v>
      </c>
      <c r="J66" s="16">
        <v>3320.6433333333334</v>
      </c>
      <c r="K66" s="21">
        <v>99</v>
      </c>
      <c r="L66" s="13" t="s">
        <v>26</v>
      </c>
      <c r="M66" s="13" t="s">
        <v>1389</v>
      </c>
      <c r="N66" s="14" t="s">
        <v>92</v>
      </c>
      <c r="O66" s="14" t="s">
        <v>105</v>
      </c>
      <c r="P66" s="14" t="s">
        <v>124</v>
      </c>
      <c r="Q66" s="14"/>
      <c r="R66" s="14"/>
      <c r="S66" s="14"/>
      <c r="T66" s="14"/>
      <c r="U66" s="14"/>
      <c r="V66" s="14" t="str">
        <f t="shared" si="1"/>
        <v>L</v>
      </c>
      <c r="W66" s="13" t="str">
        <f>_xlfn.XLOOKUP(Table5[[#This Row],[Store Visited]],Table14[Active Store],Table14[Segment])</f>
        <v>M</v>
      </c>
      <c r="X66" s="40" t="str">
        <f t="shared" si="0"/>
        <v>No</v>
      </c>
    </row>
    <row r="67" spans="2:24" x14ac:dyDescent="0.3">
      <c r="B67" s="26" t="s">
        <v>298</v>
      </c>
      <c r="C67" s="13" t="s">
        <v>816</v>
      </c>
      <c r="D67" s="14">
        <v>23</v>
      </c>
      <c r="E67" s="14" t="s">
        <v>752</v>
      </c>
      <c r="F67" s="14">
        <v>2</v>
      </c>
      <c r="G67" s="15">
        <v>45656</v>
      </c>
      <c r="H67" s="15">
        <v>45625</v>
      </c>
      <c r="I67" s="16">
        <v>7135.5300000000007</v>
      </c>
      <c r="J67" s="16">
        <v>3567.7650000000003</v>
      </c>
      <c r="K67" s="21">
        <v>31</v>
      </c>
      <c r="L67" s="13" t="s">
        <v>21</v>
      </c>
      <c r="M67" s="13" t="s">
        <v>1270</v>
      </c>
      <c r="N67" s="14" t="s">
        <v>96</v>
      </c>
      <c r="O67" s="14" t="s">
        <v>105</v>
      </c>
      <c r="P67" s="14" t="s">
        <v>124</v>
      </c>
      <c r="Q67" s="14"/>
      <c r="R67" s="14"/>
      <c r="S67" s="14"/>
      <c r="T67" s="14"/>
      <c r="U67" s="14"/>
      <c r="V67" s="14" t="str">
        <f t="shared" si="1"/>
        <v>M</v>
      </c>
      <c r="W67" s="13" t="str">
        <f>_xlfn.XLOOKUP(Table5[[#This Row],[Store Visited]],Table14[Active Store],Table14[Segment])</f>
        <v>M</v>
      </c>
      <c r="X67" s="40" t="str">
        <f t="shared" si="0"/>
        <v>No</v>
      </c>
    </row>
    <row r="68" spans="2:24" x14ac:dyDescent="0.3">
      <c r="B68" s="26" t="s">
        <v>299</v>
      </c>
      <c r="C68" s="13" t="s">
        <v>817</v>
      </c>
      <c r="D68" s="14">
        <v>49</v>
      </c>
      <c r="E68" s="14" t="s">
        <v>752</v>
      </c>
      <c r="F68" s="14">
        <v>3</v>
      </c>
      <c r="G68" s="15">
        <v>45621</v>
      </c>
      <c r="H68" s="15">
        <v>45349</v>
      </c>
      <c r="I68" s="16">
        <v>9035.0499999999993</v>
      </c>
      <c r="J68" s="16">
        <v>3011.6833333333329</v>
      </c>
      <c r="K68" s="21">
        <v>136</v>
      </c>
      <c r="L68" s="13" t="s">
        <v>21</v>
      </c>
      <c r="M68" s="13" t="s">
        <v>1271</v>
      </c>
      <c r="N68" s="14" t="s">
        <v>92</v>
      </c>
      <c r="O68" s="14" t="s">
        <v>96</v>
      </c>
      <c r="P68" s="14" t="s">
        <v>98</v>
      </c>
      <c r="Q68" s="14" t="s">
        <v>101</v>
      </c>
      <c r="R68" s="14" t="s">
        <v>105</v>
      </c>
      <c r="S68" s="14"/>
      <c r="T68" s="14"/>
      <c r="U68" s="14"/>
      <c r="V68" s="14" t="str">
        <f t="shared" si="1"/>
        <v>L</v>
      </c>
      <c r="W68" s="13" t="str">
        <f>_xlfn.XLOOKUP(Table5[[#This Row],[Store Visited]],Table14[Active Store],Table14[Segment])</f>
        <v>M</v>
      </c>
      <c r="X68" s="40" t="str">
        <f t="shared" ref="X68:X131" si="3">IF(AND(F68&gt;4, K68&lt;75), "Yes", "No")</f>
        <v>No</v>
      </c>
    </row>
    <row r="69" spans="2:24" x14ac:dyDescent="0.3">
      <c r="B69" s="26" t="s">
        <v>300</v>
      </c>
      <c r="C69" s="13" t="s">
        <v>818</v>
      </c>
      <c r="D69" s="14">
        <v>50</v>
      </c>
      <c r="E69" s="14" t="s">
        <v>754</v>
      </c>
      <c r="F69" s="14">
        <v>5</v>
      </c>
      <c r="G69" s="15">
        <v>45577</v>
      </c>
      <c r="H69" s="15">
        <v>45344</v>
      </c>
      <c r="I69" s="16">
        <v>18408.75</v>
      </c>
      <c r="J69" s="16">
        <v>3681.75</v>
      </c>
      <c r="K69" s="21">
        <v>58.25</v>
      </c>
      <c r="L69" s="13" t="s">
        <v>21</v>
      </c>
      <c r="M69" s="13" t="s">
        <v>1390</v>
      </c>
      <c r="N69" s="14" t="s">
        <v>92</v>
      </c>
      <c r="O69" s="14" t="s">
        <v>96</v>
      </c>
      <c r="P69" s="14" t="s">
        <v>98</v>
      </c>
      <c r="Q69" s="14" t="s">
        <v>101</v>
      </c>
      <c r="R69" s="14" t="s">
        <v>105</v>
      </c>
      <c r="S69" s="14" t="s">
        <v>129</v>
      </c>
      <c r="T69" s="14"/>
      <c r="U69" s="14"/>
      <c r="V69" s="14" t="str">
        <f t="shared" ref="V69:V132" si="4">IF(F69&gt;=$F$2,IF(J69&gt;=$J$2,"H","M"),IF(J69&gt;=$J$2,"M","L"))</f>
        <v>H</v>
      </c>
      <c r="W69" s="13" t="str">
        <f>_xlfn.XLOOKUP(Table5[[#This Row],[Store Visited]],Table14[Active Store],Table14[Segment])</f>
        <v>M</v>
      </c>
      <c r="X69" s="40" t="str">
        <f t="shared" si="3"/>
        <v>Yes</v>
      </c>
    </row>
    <row r="70" spans="2:24" x14ac:dyDescent="0.3">
      <c r="B70" s="26" t="s">
        <v>301</v>
      </c>
      <c r="C70" s="13" t="s">
        <v>819</v>
      </c>
      <c r="D70" s="14">
        <v>44</v>
      </c>
      <c r="E70" s="14" t="s">
        <v>752</v>
      </c>
      <c r="F70" s="14">
        <v>5</v>
      </c>
      <c r="G70" s="15">
        <v>45571</v>
      </c>
      <c r="H70" s="15">
        <v>45295</v>
      </c>
      <c r="I70" s="16">
        <v>19149.79</v>
      </c>
      <c r="J70" s="16">
        <v>3829.9580000000001</v>
      </c>
      <c r="K70" s="21">
        <v>69</v>
      </c>
      <c r="L70" s="13" t="s">
        <v>27</v>
      </c>
      <c r="M70" s="13" t="s">
        <v>1391</v>
      </c>
      <c r="N70" s="14" t="s">
        <v>92</v>
      </c>
      <c r="O70" s="14" t="s">
        <v>96</v>
      </c>
      <c r="P70" s="14" t="s">
        <v>98</v>
      </c>
      <c r="Q70" s="14" t="s">
        <v>101</v>
      </c>
      <c r="R70" s="14" t="s">
        <v>105</v>
      </c>
      <c r="S70" s="14" t="s">
        <v>124</v>
      </c>
      <c r="T70" s="14" t="s">
        <v>129</v>
      </c>
      <c r="U70" s="14"/>
      <c r="V70" s="14" t="str">
        <f t="shared" si="4"/>
        <v>H</v>
      </c>
      <c r="W70" s="13" t="str">
        <f>_xlfn.XLOOKUP(Table5[[#This Row],[Store Visited]],Table14[Active Store],Table14[Segment])</f>
        <v>M</v>
      </c>
      <c r="X70" s="40" t="str">
        <f t="shared" si="3"/>
        <v>Yes</v>
      </c>
    </row>
    <row r="71" spans="2:24" x14ac:dyDescent="0.3">
      <c r="B71" s="26" t="s">
        <v>302</v>
      </c>
      <c r="C71" s="13" t="s">
        <v>820</v>
      </c>
      <c r="D71" s="14">
        <v>21</v>
      </c>
      <c r="E71" s="14" t="s">
        <v>754</v>
      </c>
      <c r="F71" s="14">
        <v>1</v>
      </c>
      <c r="G71" s="15">
        <v>45349</v>
      </c>
      <c r="H71" s="15">
        <v>45349</v>
      </c>
      <c r="I71" s="16">
        <v>2288.9699999999998</v>
      </c>
      <c r="J71" s="16">
        <v>2288.9699999999998</v>
      </c>
      <c r="K71" s="21" t="s">
        <v>1772</v>
      </c>
      <c r="L71" s="13" t="s">
        <v>27</v>
      </c>
      <c r="M71" s="13" t="s">
        <v>1272</v>
      </c>
      <c r="N71" s="14" t="s">
        <v>101</v>
      </c>
      <c r="O71" s="14" t="s">
        <v>105</v>
      </c>
      <c r="P71" s="14" t="s">
        <v>124</v>
      </c>
      <c r="Q71" s="14"/>
      <c r="R71" s="14"/>
      <c r="S71" s="14"/>
      <c r="T71" s="14"/>
      <c r="U71" s="14"/>
      <c r="V71" s="14" t="str">
        <f t="shared" si="4"/>
        <v>L</v>
      </c>
      <c r="W71" s="13" t="str">
        <f>_xlfn.XLOOKUP(Table5[[#This Row],[Store Visited]],Table14[Active Store],Table14[Segment])</f>
        <v>M</v>
      </c>
      <c r="X71" s="40" t="str">
        <f t="shared" si="3"/>
        <v>No</v>
      </c>
    </row>
    <row r="72" spans="2:24" x14ac:dyDescent="0.3">
      <c r="B72" s="26" t="s">
        <v>303</v>
      </c>
      <c r="C72" s="13" t="s">
        <v>821</v>
      </c>
      <c r="D72" s="14">
        <v>16</v>
      </c>
      <c r="E72" s="14" t="s">
        <v>752</v>
      </c>
      <c r="F72" s="14">
        <v>4</v>
      </c>
      <c r="G72" s="15">
        <v>45453</v>
      </c>
      <c r="H72" s="15">
        <v>45329</v>
      </c>
      <c r="I72" s="16">
        <v>21150.270000000004</v>
      </c>
      <c r="J72" s="16">
        <v>5287.567500000001</v>
      </c>
      <c r="K72" s="21">
        <v>41.333333333333336</v>
      </c>
      <c r="L72" s="13" t="s">
        <v>24</v>
      </c>
      <c r="M72" s="13" t="s">
        <v>1312</v>
      </c>
      <c r="N72" s="14" t="s">
        <v>92</v>
      </c>
      <c r="O72" s="14" t="s">
        <v>98</v>
      </c>
      <c r="P72" s="14" t="s">
        <v>105</v>
      </c>
      <c r="Q72" s="14" t="s">
        <v>129</v>
      </c>
      <c r="R72" s="14"/>
      <c r="S72" s="14"/>
      <c r="T72" s="14"/>
      <c r="U72" s="14"/>
      <c r="V72" s="14" t="str">
        <f t="shared" si="4"/>
        <v>H</v>
      </c>
      <c r="W72" s="13" t="str">
        <f>_xlfn.XLOOKUP(Table5[[#This Row],[Store Visited]],Table14[Active Store],Table14[Segment])</f>
        <v>M</v>
      </c>
      <c r="X72" s="40" t="str">
        <f t="shared" si="3"/>
        <v>No</v>
      </c>
    </row>
    <row r="73" spans="2:24" x14ac:dyDescent="0.3">
      <c r="B73" s="26" t="s">
        <v>304</v>
      </c>
      <c r="C73" s="13" t="s">
        <v>822</v>
      </c>
      <c r="D73" s="14">
        <v>31</v>
      </c>
      <c r="E73" s="14" t="s">
        <v>754</v>
      </c>
      <c r="F73" s="14">
        <v>5</v>
      </c>
      <c r="G73" s="15">
        <v>45621</v>
      </c>
      <c r="H73" s="15">
        <v>45311</v>
      </c>
      <c r="I73" s="16">
        <v>23890.210000000003</v>
      </c>
      <c r="J73" s="16">
        <v>4778.0420000000004</v>
      </c>
      <c r="K73" s="21">
        <v>77.5</v>
      </c>
      <c r="L73" s="13" t="s">
        <v>16</v>
      </c>
      <c r="M73" s="13" t="s">
        <v>1392</v>
      </c>
      <c r="N73" s="14" t="s">
        <v>92</v>
      </c>
      <c r="O73" s="14" t="s">
        <v>96</v>
      </c>
      <c r="P73" s="14" t="s">
        <v>98</v>
      </c>
      <c r="Q73" s="14" t="s">
        <v>105</v>
      </c>
      <c r="R73" s="14" t="s">
        <v>124</v>
      </c>
      <c r="S73" s="14" t="s">
        <v>129</v>
      </c>
      <c r="T73" s="14"/>
      <c r="U73" s="14"/>
      <c r="V73" s="14" t="str">
        <f t="shared" si="4"/>
        <v>H</v>
      </c>
      <c r="W73" s="13" t="str">
        <f>_xlfn.XLOOKUP(Table5[[#This Row],[Store Visited]],Table14[Active Store],Table14[Segment])</f>
        <v>L</v>
      </c>
      <c r="X73" s="40" t="str">
        <f t="shared" si="3"/>
        <v>No</v>
      </c>
    </row>
    <row r="74" spans="2:24" x14ac:dyDescent="0.3">
      <c r="B74" s="26" t="s">
        <v>305</v>
      </c>
      <c r="C74" s="13" t="s">
        <v>823</v>
      </c>
      <c r="D74" s="14">
        <v>34</v>
      </c>
      <c r="E74" s="14" t="s">
        <v>754</v>
      </c>
      <c r="F74" s="14">
        <v>1</v>
      </c>
      <c r="G74" s="15">
        <v>45497</v>
      </c>
      <c r="H74" s="15">
        <v>45497</v>
      </c>
      <c r="I74" s="16">
        <v>3042.1</v>
      </c>
      <c r="J74" s="16">
        <v>3042.1</v>
      </c>
      <c r="K74" s="21" t="s">
        <v>1772</v>
      </c>
      <c r="L74" s="13" t="s">
        <v>23</v>
      </c>
      <c r="M74" s="13" t="s">
        <v>1273</v>
      </c>
      <c r="N74" s="14" t="s">
        <v>98</v>
      </c>
      <c r="O74" s="14" t="s">
        <v>105</v>
      </c>
      <c r="P74" s="14"/>
      <c r="Q74" s="14"/>
      <c r="R74" s="14"/>
      <c r="S74" s="14"/>
      <c r="T74" s="14"/>
      <c r="U74" s="14"/>
      <c r="V74" s="14" t="str">
        <f t="shared" si="4"/>
        <v>L</v>
      </c>
      <c r="W74" s="13" t="str">
        <f>_xlfn.XLOOKUP(Table5[[#This Row],[Store Visited]],Table14[Active Store],Table14[Segment])</f>
        <v>H</v>
      </c>
      <c r="X74" s="40" t="str">
        <f t="shared" si="3"/>
        <v>No</v>
      </c>
    </row>
    <row r="75" spans="2:24" x14ac:dyDescent="0.3">
      <c r="B75" s="26" t="s">
        <v>306</v>
      </c>
      <c r="C75" s="13" t="s">
        <v>824</v>
      </c>
      <c r="D75" s="14">
        <v>23</v>
      </c>
      <c r="E75" s="14" t="s">
        <v>754</v>
      </c>
      <c r="F75" s="14">
        <v>4</v>
      </c>
      <c r="G75" s="15">
        <v>45652</v>
      </c>
      <c r="H75" s="15">
        <v>45340</v>
      </c>
      <c r="I75" s="16">
        <v>23381.939999999995</v>
      </c>
      <c r="J75" s="16">
        <v>5845.4849999999988</v>
      </c>
      <c r="K75" s="21">
        <v>104</v>
      </c>
      <c r="L75" s="13" t="s">
        <v>21</v>
      </c>
      <c r="M75" s="13" t="s">
        <v>1393</v>
      </c>
      <c r="N75" s="14" t="s">
        <v>96</v>
      </c>
      <c r="O75" s="14" t="s">
        <v>101</v>
      </c>
      <c r="P75" s="14" t="s">
        <v>105</v>
      </c>
      <c r="Q75" s="14" t="s">
        <v>124</v>
      </c>
      <c r="R75" s="14" t="s">
        <v>129</v>
      </c>
      <c r="S75" s="14"/>
      <c r="T75" s="14"/>
      <c r="U75" s="14"/>
      <c r="V75" s="14" t="str">
        <f t="shared" si="4"/>
        <v>H</v>
      </c>
      <c r="W75" s="13" t="str">
        <f>_xlfn.XLOOKUP(Table5[[#This Row],[Store Visited]],Table14[Active Store],Table14[Segment])</f>
        <v>M</v>
      </c>
      <c r="X75" s="40" t="str">
        <f t="shared" si="3"/>
        <v>No</v>
      </c>
    </row>
    <row r="76" spans="2:24" x14ac:dyDescent="0.3">
      <c r="B76" s="26" t="s">
        <v>307</v>
      </c>
      <c r="C76" s="13" t="s">
        <v>825</v>
      </c>
      <c r="D76" s="14">
        <v>31</v>
      </c>
      <c r="E76" s="14" t="s">
        <v>752</v>
      </c>
      <c r="F76" s="14">
        <v>7</v>
      </c>
      <c r="G76" s="15">
        <v>45554</v>
      </c>
      <c r="H76" s="15">
        <v>45344</v>
      </c>
      <c r="I76" s="16">
        <v>24405.840000000004</v>
      </c>
      <c r="J76" s="16">
        <v>3486.5485714285719</v>
      </c>
      <c r="K76" s="21">
        <v>35</v>
      </c>
      <c r="L76" s="13" t="s">
        <v>23</v>
      </c>
      <c r="M76" s="13" t="s">
        <v>1394</v>
      </c>
      <c r="N76" s="14" t="s">
        <v>92</v>
      </c>
      <c r="O76" s="14" t="s">
        <v>96</v>
      </c>
      <c r="P76" s="14" t="s">
        <v>98</v>
      </c>
      <c r="Q76" s="14" t="s">
        <v>105</v>
      </c>
      <c r="R76" s="14" t="s">
        <v>122</v>
      </c>
      <c r="S76" s="14" t="s">
        <v>124</v>
      </c>
      <c r="T76" s="14" t="s">
        <v>129</v>
      </c>
      <c r="U76" s="14"/>
      <c r="V76" s="14" t="str">
        <f t="shared" si="4"/>
        <v>M</v>
      </c>
      <c r="W76" s="13" t="str">
        <f>_xlfn.XLOOKUP(Table5[[#This Row],[Store Visited]],Table14[Active Store],Table14[Segment])</f>
        <v>H</v>
      </c>
      <c r="X76" s="40" t="str">
        <f t="shared" si="3"/>
        <v>Yes</v>
      </c>
    </row>
    <row r="77" spans="2:24" x14ac:dyDescent="0.3">
      <c r="B77" s="26" t="s">
        <v>308</v>
      </c>
      <c r="C77" s="13" t="s">
        <v>826</v>
      </c>
      <c r="D77" s="14">
        <v>46</v>
      </c>
      <c r="E77" s="14" t="s">
        <v>752</v>
      </c>
      <c r="F77" s="14">
        <v>2</v>
      </c>
      <c r="G77" s="15">
        <v>45531</v>
      </c>
      <c r="H77" s="15">
        <v>45404</v>
      </c>
      <c r="I77" s="16">
        <v>6547.43</v>
      </c>
      <c r="J77" s="16">
        <v>3273.7150000000001</v>
      </c>
      <c r="K77" s="21">
        <v>127</v>
      </c>
      <c r="L77" s="13" t="s">
        <v>21</v>
      </c>
      <c r="M77" s="13" t="s">
        <v>1274</v>
      </c>
      <c r="N77" s="14" t="s">
        <v>98</v>
      </c>
      <c r="O77" s="14" t="s">
        <v>105</v>
      </c>
      <c r="P77" s="14" t="s">
        <v>122</v>
      </c>
      <c r="Q77" s="14"/>
      <c r="R77" s="14"/>
      <c r="S77" s="14"/>
      <c r="T77" s="14"/>
      <c r="U77" s="14"/>
      <c r="V77" s="14" t="str">
        <f t="shared" si="4"/>
        <v>L</v>
      </c>
      <c r="W77" s="13" t="str">
        <f>_xlfn.XLOOKUP(Table5[[#This Row],[Store Visited]],Table14[Active Store],Table14[Segment])</f>
        <v>M</v>
      </c>
      <c r="X77" s="40" t="str">
        <f t="shared" si="3"/>
        <v>No</v>
      </c>
    </row>
    <row r="78" spans="2:24" x14ac:dyDescent="0.3">
      <c r="B78" s="26" t="s">
        <v>309</v>
      </c>
      <c r="C78" s="13" t="s">
        <v>827</v>
      </c>
      <c r="D78" s="14">
        <v>25</v>
      </c>
      <c r="E78" s="14" t="s">
        <v>752</v>
      </c>
      <c r="F78" s="14">
        <v>5</v>
      </c>
      <c r="G78" s="15">
        <v>45608</v>
      </c>
      <c r="H78" s="15">
        <v>45303</v>
      </c>
      <c r="I78" s="16">
        <v>17482.12</v>
      </c>
      <c r="J78" s="16">
        <v>3496.424</v>
      </c>
      <c r="K78" s="21">
        <v>76.25</v>
      </c>
      <c r="L78" s="13" t="s">
        <v>16</v>
      </c>
      <c r="M78" s="13" t="s">
        <v>1395</v>
      </c>
      <c r="N78" s="14" t="s">
        <v>92</v>
      </c>
      <c r="O78" s="14" t="s">
        <v>101</v>
      </c>
      <c r="P78" s="14" t="s">
        <v>105</v>
      </c>
      <c r="Q78" s="14" t="s">
        <v>122</v>
      </c>
      <c r="R78" s="14" t="s">
        <v>124</v>
      </c>
      <c r="S78" s="14" t="s">
        <v>129</v>
      </c>
      <c r="T78" s="14"/>
      <c r="U78" s="14"/>
      <c r="V78" s="14" t="str">
        <f t="shared" si="4"/>
        <v>M</v>
      </c>
      <c r="W78" s="13" t="str">
        <f>_xlfn.XLOOKUP(Table5[[#This Row],[Store Visited]],Table14[Active Store],Table14[Segment])</f>
        <v>L</v>
      </c>
      <c r="X78" s="40" t="str">
        <f t="shared" si="3"/>
        <v>No</v>
      </c>
    </row>
    <row r="79" spans="2:24" x14ac:dyDescent="0.3">
      <c r="B79" s="26" t="s">
        <v>310</v>
      </c>
      <c r="C79" s="13" t="s">
        <v>828</v>
      </c>
      <c r="D79" s="14">
        <v>15</v>
      </c>
      <c r="E79" s="14" t="s">
        <v>752</v>
      </c>
      <c r="F79" s="14">
        <v>3</v>
      </c>
      <c r="G79" s="15">
        <v>45640</v>
      </c>
      <c r="H79" s="15">
        <v>45515</v>
      </c>
      <c r="I79" s="16">
        <v>9927.76</v>
      </c>
      <c r="J79" s="16">
        <v>3309.2533333333336</v>
      </c>
      <c r="K79" s="21">
        <v>62.5</v>
      </c>
      <c r="L79" s="13" t="s">
        <v>21</v>
      </c>
      <c r="M79" s="13" t="s">
        <v>1396</v>
      </c>
      <c r="N79" s="14" t="s">
        <v>92</v>
      </c>
      <c r="O79" s="14" t="s">
        <v>101</v>
      </c>
      <c r="P79" s="14" t="s">
        <v>124</v>
      </c>
      <c r="Q79" s="14"/>
      <c r="R79" s="14"/>
      <c r="S79" s="14"/>
      <c r="T79" s="14"/>
      <c r="U79" s="14"/>
      <c r="V79" s="14" t="str">
        <f t="shared" si="4"/>
        <v>L</v>
      </c>
      <c r="W79" s="13" t="str">
        <f>_xlfn.XLOOKUP(Table5[[#This Row],[Store Visited]],Table14[Active Store],Table14[Segment])</f>
        <v>M</v>
      </c>
      <c r="X79" s="40" t="str">
        <f t="shared" si="3"/>
        <v>No</v>
      </c>
    </row>
    <row r="80" spans="2:24" x14ac:dyDescent="0.3">
      <c r="B80" s="26" t="s">
        <v>311</v>
      </c>
      <c r="C80" s="13" t="s">
        <v>829</v>
      </c>
      <c r="D80" s="14">
        <v>28</v>
      </c>
      <c r="E80" s="14" t="s">
        <v>752</v>
      </c>
      <c r="F80" s="14">
        <v>4</v>
      </c>
      <c r="G80" s="15">
        <v>45656</v>
      </c>
      <c r="H80" s="15">
        <v>45427</v>
      </c>
      <c r="I80" s="16">
        <v>16572.21</v>
      </c>
      <c r="J80" s="16">
        <v>4143.0524999999998</v>
      </c>
      <c r="K80" s="21">
        <v>76.333333333333329</v>
      </c>
      <c r="L80" s="13" t="s">
        <v>17</v>
      </c>
      <c r="M80" s="13" t="s">
        <v>1275</v>
      </c>
      <c r="N80" s="14" t="s">
        <v>92</v>
      </c>
      <c r="O80" s="14" t="s">
        <v>105</v>
      </c>
      <c r="P80" s="14" t="s">
        <v>122</v>
      </c>
      <c r="Q80" s="14" t="s">
        <v>124</v>
      </c>
      <c r="R80" s="14" t="s">
        <v>129</v>
      </c>
      <c r="S80" s="14"/>
      <c r="T80" s="14"/>
      <c r="U80" s="14"/>
      <c r="V80" s="14" t="str">
        <f t="shared" si="4"/>
        <v>H</v>
      </c>
      <c r="W80" s="13" t="str">
        <f>_xlfn.XLOOKUP(Table5[[#This Row],[Store Visited]],Table14[Active Store],Table14[Segment])</f>
        <v>L</v>
      </c>
      <c r="X80" s="40" t="str">
        <f t="shared" si="3"/>
        <v>No</v>
      </c>
    </row>
    <row r="81" spans="2:24" x14ac:dyDescent="0.3">
      <c r="B81" s="26" t="s">
        <v>312</v>
      </c>
      <c r="C81" s="13" t="s">
        <v>830</v>
      </c>
      <c r="D81" s="14">
        <v>71</v>
      </c>
      <c r="E81" s="14" t="s">
        <v>752</v>
      </c>
      <c r="F81" s="14">
        <v>3</v>
      </c>
      <c r="G81" s="15">
        <v>45615</v>
      </c>
      <c r="H81" s="15">
        <v>45385</v>
      </c>
      <c r="I81" s="16">
        <v>11586.99</v>
      </c>
      <c r="J81" s="16">
        <v>3862.33</v>
      </c>
      <c r="K81" s="21">
        <v>115</v>
      </c>
      <c r="L81" s="13" t="s">
        <v>23</v>
      </c>
      <c r="M81" s="13" t="s">
        <v>1397</v>
      </c>
      <c r="N81" s="14" t="s">
        <v>92</v>
      </c>
      <c r="O81" s="14" t="s">
        <v>96</v>
      </c>
      <c r="P81" s="14" t="s">
        <v>98</v>
      </c>
      <c r="Q81" s="14" t="s">
        <v>105</v>
      </c>
      <c r="R81" s="14" t="s">
        <v>122</v>
      </c>
      <c r="S81" s="14" t="s">
        <v>129</v>
      </c>
      <c r="T81" s="14"/>
      <c r="U81" s="14"/>
      <c r="V81" s="14" t="str">
        <f t="shared" si="4"/>
        <v>M</v>
      </c>
      <c r="W81" s="13" t="str">
        <f>_xlfn.XLOOKUP(Table5[[#This Row],[Store Visited]],Table14[Active Store],Table14[Segment])</f>
        <v>H</v>
      </c>
      <c r="X81" s="40" t="str">
        <f t="shared" si="3"/>
        <v>No</v>
      </c>
    </row>
    <row r="82" spans="2:24" x14ac:dyDescent="0.3">
      <c r="B82" s="26" t="s">
        <v>313</v>
      </c>
      <c r="C82" s="13" t="s">
        <v>831</v>
      </c>
      <c r="D82" s="14">
        <v>47</v>
      </c>
      <c r="E82" s="14" t="s">
        <v>754</v>
      </c>
      <c r="F82" s="14">
        <v>6</v>
      </c>
      <c r="G82" s="15">
        <v>45615</v>
      </c>
      <c r="H82" s="15">
        <v>45332</v>
      </c>
      <c r="I82" s="16">
        <v>17057.439999999999</v>
      </c>
      <c r="J82" s="16">
        <v>2842.9066666666663</v>
      </c>
      <c r="K82" s="21">
        <v>56.6</v>
      </c>
      <c r="L82" s="13" t="s">
        <v>26</v>
      </c>
      <c r="M82" s="13" t="s">
        <v>1398</v>
      </c>
      <c r="N82" s="14" t="s">
        <v>92</v>
      </c>
      <c r="O82" s="14" t="s">
        <v>96</v>
      </c>
      <c r="P82" s="14" t="s">
        <v>98</v>
      </c>
      <c r="Q82" s="14" t="s">
        <v>105</v>
      </c>
      <c r="R82" s="14" t="s">
        <v>122</v>
      </c>
      <c r="S82" s="14" t="s">
        <v>124</v>
      </c>
      <c r="T82" s="14"/>
      <c r="U82" s="14"/>
      <c r="V82" s="14" t="str">
        <f t="shared" si="4"/>
        <v>M</v>
      </c>
      <c r="W82" s="13" t="str">
        <f>_xlfn.XLOOKUP(Table5[[#This Row],[Store Visited]],Table14[Active Store],Table14[Segment])</f>
        <v>M</v>
      </c>
      <c r="X82" s="40" t="str">
        <f t="shared" si="3"/>
        <v>Yes</v>
      </c>
    </row>
    <row r="83" spans="2:24" x14ac:dyDescent="0.3">
      <c r="B83" s="26" t="s">
        <v>314</v>
      </c>
      <c r="C83" s="13" t="s">
        <v>832</v>
      </c>
      <c r="D83" s="14">
        <v>35</v>
      </c>
      <c r="E83" s="14" t="s">
        <v>754</v>
      </c>
      <c r="F83" s="14">
        <v>3</v>
      </c>
      <c r="G83" s="15">
        <v>45503</v>
      </c>
      <c r="H83" s="15">
        <v>45447</v>
      </c>
      <c r="I83" s="16">
        <v>11063.99</v>
      </c>
      <c r="J83" s="16">
        <v>3687.9966666666664</v>
      </c>
      <c r="K83" s="21">
        <v>28</v>
      </c>
      <c r="L83" s="13" t="s">
        <v>19</v>
      </c>
      <c r="M83" s="13" t="s">
        <v>1399</v>
      </c>
      <c r="N83" s="14" t="s">
        <v>98</v>
      </c>
      <c r="O83" s="14" t="s">
        <v>105</v>
      </c>
      <c r="P83" s="14" t="s">
        <v>124</v>
      </c>
      <c r="Q83" s="14" t="s">
        <v>129</v>
      </c>
      <c r="R83" s="14"/>
      <c r="S83" s="14"/>
      <c r="T83" s="14"/>
      <c r="U83" s="14"/>
      <c r="V83" s="14" t="str">
        <f t="shared" si="4"/>
        <v>M</v>
      </c>
      <c r="W83" s="13" t="str">
        <f>_xlfn.XLOOKUP(Table5[[#This Row],[Store Visited]],Table14[Active Store],Table14[Segment])</f>
        <v>H</v>
      </c>
      <c r="X83" s="40" t="str">
        <f t="shared" si="3"/>
        <v>No</v>
      </c>
    </row>
    <row r="84" spans="2:24" x14ac:dyDescent="0.3">
      <c r="B84" s="26" t="s">
        <v>315</v>
      </c>
      <c r="C84" s="13" t="s">
        <v>833</v>
      </c>
      <c r="D84" s="14">
        <v>40</v>
      </c>
      <c r="E84" s="14" t="s">
        <v>752</v>
      </c>
      <c r="F84" s="14">
        <v>2</v>
      </c>
      <c r="G84" s="15">
        <v>45323</v>
      </c>
      <c r="H84" s="15">
        <v>45304</v>
      </c>
      <c r="I84" s="16">
        <v>12570.92</v>
      </c>
      <c r="J84" s="16">
        <v>6285.46</v>
      </c>
      <c r="K84" s="21">
        <v>19</v>
      </c>
      <c r="L84" s="13" t="s">
        <v>14</v>
      </c>
      <c r="M84" s="13" t="s">
        <v>1276</v>
      </c>
      <c r="N84" s="14" t="s">
        <v>96</v>
      </c>
      <c r="O84" s="14" t="s">
        <v>101</v>
      </c>
      <c r="P84" s="14" t="s">
        <v>105</v>
      </c>
      <c r="Q84" s="14" t="s">
        <v>122</v>
      </c>
      <c r="R84" s="14"/>
      <c r="S84" s="14"/>
      <c r="T84" s="14"/>
      <c r="U84" s="14"/>
      <c r="V84" s="14" t="str">
        <f t="shared" si="4"/>
        <v>M</v>
      </c>
      <c r="W84" s="13" t="str">
        <f>_xlfn.XLOOKUP(Table5[[#This Row],[Store Visited]],Table14[Active Store],Table14[Segment])</f>
        <v>L</v>
      </c>
      <c r="X84" s="40" t="str">
        <f t="shared" si="3"/>
        <v>No</v>
      </c>
    </row>
    <row r="85" spans="2:24" x14ac:dyDescent="0.3">
      <c r="B85" s="26" t="s">
        <v>316</v>
      </c>
      <c r="C85" s="13" t="s">
        <v>834</v>
      </c>
      <c r="D85" s="14">
        <v>28</v>
      </c>
      <c r="E85" s="14" t="s">
        <v>754</v>
      </c>
      <c r="F85" s="14">
        <v>6</v>
      </c>
      <c r="G85" s="15">
        <v>45592</v>
      </c>
      <c r="H85" s="15">
        <v>45314</v>
      </c>
      <c r="I85" s="16">
        <v>31995.79</v>
      </c>
      <c r="J85" s="16">
        <v>5332.6316666666671</v>
      </c>
      <c r="K85" s="21">
        <v>55.6</v>
      </c>
      <c r="L85" s="13" t="s">
        <v>26</v>
      </c>
      <c r="M85" s="13" t="s">
        <v>1400</v>
      </c>
      <c r="N85" s="14" t="s">
        <v>92</v>
      </c>
      <c r="O85" s="14" t="s">
        <v>96</v>
      </c>
      <c r="P85" s="14" t="s">
        <v>98</v>
      </c>
      <c r="Q85" s="14" t="s">
        <v>101</v>
      </c>
      <c r="R85" s="14" t="s">
        <v>105</v>
      </c>
      <c r="S85" s="14" t="s">
        <v>129</v>
      </c>
      <c r="T85" s="14"/>
      <c r="U85" s="14"/>
      <c r="V85" s="14" t="str">
        <f t="shared" si="4"/>
        <v>H</v>
      </c>
      <c r="W85" s="13" t="str">
        <f>_xlfn.XLOOKUP(Table5[[#This Row],[Store Visited]],Table14[Active Store],Table14[Segment])</f>
        <v>M</v>
      </c>
      <c r="X85" s="40" t="str">
        <f t="shared" si="3"/>
        <v>Yes</v>
      </c>
    </row>
    <row r="86" spans="2:24" x14ac:dyDescent="0.3">
      <c r="B86" s="26" t="s">
        <v>317</v>
      </c>
      <c r="C86" s="13" t="s">
        <v>835</v>
      </c>
      <c r="D86" s="14">
        <v>22</v>
      </c>
      <c r="E86" s="14" t="s">
        <v>752</v>
      </c>
      <c r="F86" s="14">
        <v>3</v>
      </c>
      <c r="G86" s="15">
        <v>45566</v>
      </c>
      <c r="H86" s="15">
        <v>45442</v>
      </c>
      <c r="I86" s="16">
        <v>4434.12</v>
      </c>
      <c r="J86" s="16">
        <v>1478.04</v>
      </c>
      <c r="K86" s="21">
        <v>62</v>
      </c>
      <c r="L86" s="13" t="s">
        <v>26</v>
      </c>
      <c r="M86" s="13" t="s">
        <v>1401</v>
      </c>
      <c r="N86" s="14" t="s">
        <v>96</v>
      </c>
      <c r="O86" s="14" t="s">
        <v>98</v>
      </c>
      <c r="P86" s="14" t="s">
        <v>105</v>
      </c>
      <c r="Q86" s="14" t="s">
        <v>124</v>
      </c>
      <c r="R86" s="14"/>
      <c r="S86" s="14"/>
      <c r="T86" s="14"/>
      <c r="U86" s="14"/>
      <c r="V86" s="14" t="str">
        <f t="shared" si="4"/>
        <v>L</v>
      </c>
      <c r="W86" s="13" t="str">
        <f>_xlfn.XLOOKUP(Table5[[#This Row],[Store Visited]],Table14[Active Store],Table14[Segment])</f>
        <v>M</v>
      </c>
      <c r="X86" s="40" t="str">
        <f t="shared" si="3"/>
        <v>No</v>
      </c>
    </row>
    <row r="87" spans="2:24" x14ac:dyDescent="0.3">
      <c r="B87" s="26" t="s">
        <v>318</v>
      </c>
      <c r="C87" s="13" t="s">
        <v>836</v>
      </c>
      <c r="D87" s="14">
        <v>56</v>
      </c>
      <c r="E87" s="14" t="s">
        <v>754</v>
      </c>
      <c r="F87" s="14">
        <v>7</v>
      </c>
      <c r="G87" s="15">
        <v>45603</v>
      </c>
      <c r="H87" s="15">
        <v>45423</v>
      </c>
      <c r="I87" s="16">
        <v>22982.519999999997</v>
      </c>
      <c r="J87" s="16">
        <v>3283.2171428571423</v>
      </c>
      <c r="K87" s="21">
        <v>30</v>
      </c>
      <c r="L87" s="13" t="s">
        <v>26</v>
      </c>
      <c r="M87" s="13" t="s">
        <v>1402</v>
      </c>
      <c r="N87" s="14" t="s">
        <v>92</v>
      </c>
      <c r="O87" s="14" t="s">
        <v>96</v>
      </c>
      <c r="P87" s="14" t="s">
        <v>98</v>
      </c>
      <c r="Q87" s="14" t="s">
        <v>101</v>
      </c>
      <c r="R87" s="14" t="s">
        <v>105</v>
      </c>
      <c r="S87" s="14" t="s">
        <v>122</v>
      </c>
      <c r="T87" s="14" t="s">
        <v>124</v>
      </c>
      <c r="U87" s="14" t="s">
        <v>129</v>
      </c>
      <c r="V87" s="14" t="str">
        <f t="shared" si="4"/>
        <v>M</v>
      </c>
      <c r="W87" s="13" t="str">
        <f>_xlfn.XLOOKUP(Table5[[#This Row],[Store Visited]],Table14[Active Store],Table14[Segment])</f>
        <v>M</v>
      </c>
      <c r="X87" s="40" t="str">
        <f t="shared" si="3"/>
        <v>Yes</v>
      </c>
    </row>
    <row r="88" spans="2:24" x14ac:dyDescent="0.3">
      <c r="B88" s="26" t="s">
        <v>319</v>
      </c>
      <c r="C88" s="13" t="s">
        <v>837</v>
      </c>
      <c r="D88" s="14">
        <v>31</v>
      </c>
      <c r="E88" s="14" t="s">
        <v>752</v>
      </c>
      <c r="F88" s="14">
        <v>3</v>
      </c>
      <c r="G88" s="15">
        <v>45649</v>
      </c>
      <c r="H88" s="15">
        <v>45352</v>
      </c>
      <c r="I88" s="16">
        <v>9228.3900000000012</v>
      </c>
      <c r="J88" s="16">
        <v>3076.1300000000006</v>
      </c>
      <c r="K88" s="21">
        <v>148.5</v>
      </c>
      <c r="L88" s="13" t="s">
        <v>21</v>
      </c>
      <c r="M88" s="13" t="s">
        <v>1403</v>
      </c>
      <c r="N88" s="14" t="s">
        <v>92</v>
      </c>
      <c r="O88" s="14" t="s">
        <v>105</v>
      </c>
      <c r="P88" s="14" t="s">
        <v>122</v>
      </c>
      <c r="Q88" s="14" t="s">
        <v>124</v>
      </c>
      <c r="R88" s="14" t="s">
        <v>129</v>
      </c>
      <c r="S88" s="14"/>
      <c r="T88" s="14"/>
      <c r="U88" s="14"/>
      <c r="V88" s="14" t="str">
        <f t="shared" si="4"/>
        <v>L</v>
      </c>
      <c r="W88" s="13" t="str">
        <f>_xlfn.XLOOKUP(Table5[[#This Row],[Store Visited]],Table14[Active Store],Table14[Segment])</f>
        <v>M</v>
      </c>
      <c r="X88" s="40" t="str">
        <f t="shared" si="3"/>
        <v>No</v>
      </c>
    </row>
    <row r="89" spans="2:24" x14ac:dyDescent="0.3">
      <c r="B89" s="26" t="s">
        <v>320</v>
      </c>
      <c r="C89" s="13" t="s">
        <v>838</v>
      </c>
      <c r="D89" s="14">
        <v>45</v>
      </c>
      <c r="E89" s="14" t="s">
        <v>754</v>
      </c>
      <c r="F89" s="14">
        <v>3</v>
      </c>
      <c r="G89" s="15">
        <v>45630</v>
      </c>
      <c r="H89" s="15">
        <v>45603</v>
      </c>
      <c r="I89" s="16">
        <v>6945.6200000000008</v>
      </c>
      <c r="J89" s="16">
        <v>2315.2066666666669</v>
      </c>
      <c r="K89" s="21">
        <v>13.5</v>
      </c>
      <c r="L89" s="13" t="s">
        <v>25</v>
      </c>
      <c r="M89" s="13" t="s">
        <v>1404</v>
      </c>
      <c r="N89" s="14" t="s">
        <v>92</v>
      </c>
      <c r="O89" s="14" t="s">
        <v>96</v>
      </c>
      <c r="P89" s="14" t="s">
        <v>105</v>
      </c>
      <c r="Q89" s="14" t="s">
        <v>122</v>
      </c>
      <c r="R89" s="14" t="s">
        <v>129</v>
      </c>
      <c r="S89" s="14"/>
      <c r="T89" s="14"/>
      <c r="U89" s="14"/>
      <c r="V89" s="14" t="str">
        <f t="shared" si="4"/>
        <v>L</v>
      </c>
      <c r="W89" s="13" t="str">
        <f>_xlfn.XLOOKUP(Table5[[#This Row],[Store Visited]],Table14[Active Store],Table14[Segment])</f>
        <v>M</v>
      </c>
      <c r="X89" s="40" t="str">
        <f t="shared" si="3"/>
        <v>No</v>
      </c>
    </row>
    <row r="90" spans="2:24" x14ac:dyDescent="0.3">
      <c r="B90" s="26" t="s">
        <v>321</v>
      </c>
      <c r="C90" s="13" t="s">
        <v>839</v>
      </c>
      <c r="D90" s="14">
        <v>27</v>
      </c>
      <c r="E90" s="14" t="s">
        <v>754</v>
      </c>
      <c r="F90" s="14">
        <v>2</v>
      </c>
      <c r="G90" s="15">
        <v>45582</v>
      </c>
      <c r="H90" s="15">
        <v>45495</v>
      </c>
      <c r="I90" s="16">
        <v>8099.54</v>
      </c>
      <c r="J90" s="16">
        <v>4049.77</v>
      </c>
      <c r="K90" s="21">
        <v>87</v>
      </c>
      <c r="L90" s="13" t="s">
        <v>25</v>
      </c>
      <c r="M90" s="13" t="s">
        <v>1405</v>
      </c>
      <c r="N90" s="14" t="s">
        <v>92</v>
      </c>
      <c r="O90" s="14" t="s">
        <v>96</v>
      </c>
      <c r="P90" s="14" t="s">
        <v>105</v>
      </c>
      <c r="Q90" s="14"/>
      <c r="R90" s="14"/>
      <c r="S90" s="14"/>
      <c r="T90" s="14"/>
      <c r="U90" s="14"/>
      <c r="V90" s="14" t="str">
        <f t="shared" si="4"/>
        <v>M</v>
      </c>
      <c r="W90" s="13" t="str">
        <f>_xlfn.XLOOKUP(Table5[[#This Row],[Store Visited]],Table14[Active Store],Table14[Segment])</f>
        <v>M</v>
      </c>
      <c r="X90" s="40" t="str">
        <f t="shared" si="3"/>
        <v>No</v>
      </c>
    </row>
    <row r="91" spans="2:24" x14ac:dyDescent="0.3">
      <c r="B91" s="26" t="s">
        <v>322</v>
      </c>
      <c r="C91" s="13" t="s">
        <v>840</v>
      </c>
      <c r="D91" s="14">
        <v>21</v>
      </c>
      <c r="E91" s="14" t="s">
        <v>752</v>
      </c>
      <c r="F91" s="14">
        <v>6</v>
      </c>
      <c r="G91" s="15">
        <v>45609</v>
      </c>
      <c r="H91" s="15">
        <v>45315</v>
      </c>
      <c r="I91" s="16">
        <v>15637.11</v>
      </c>
      <c r="J91" s="16">
        <v>2606.1849999999999</v>
      </c>
      <c r="K91" s="21">
        <v>58.8</v>
      </c>
      <c r="L91" s="13" t="s">
        <v>14</v>
      </c>
      <c r="M91" s="13" t="s">
        <v>1406</v>
      </c>
      <c r="N91" s="14" t="s">
        <v>92</v>
      </c>
      <c r="O91" s="14" t="s">
        <v>96</v>
      </c>
      <c r="P91" s="14" t="s">
        <v>98</v>
      </c>
      <c r="Q91" s="14" t="s">
        <v>101</v>
      </c>
      <c r="R91" s="14" t="s">
        <v>105</v>
      </c>
      <c r="S91" s="14" t="s">
        <v>124</v>
      </c>
      <c r="T91" s="14"/>
      <c r="U91" s="14"/>
      <c r="V91" s="14" t="str">
        <f t="shared" si="4"/>
        <v>M</v>
      </c>
      <c r="W91" s="13" t="str">
        <f>_xlfn.XLOOKUP(Table5[[#This Row],[Store Visited]],Table14[Active Store],Table14[Segment])</f>
        <v>L</v>
      </c>
      <c r="X91" s="40" t="str">
        <f t="shared" si="3"/>
        <v>Yes</v>
      </c>
    </row>
    <row r="92" spans="2:24" x14ac:dyDescent="0.3">
      <c r="B92" s="26" t="s">
        <v>323</v>
      </c>
      <c r="C92" s="13" t="s">
        <v>841</v>
      </c>
      <c r="D92" s="14">
        <v>58</v>
      </c>
      <c r="E92" s="14" t="s">
        <v>754</v>
      </c>
      <c r="F92" s="14">
        <v>3</v>
      </c>
      <c r="G92" s="15">
        <v>45565</v>
      </c>
      <c r="H92" s="15">
        <v>45353</v>
      </c>
      <c r="I92" s="16">
        <v>11177.109999999999</v>
      </c>
      <c r="J92" s="16">
        <v>3725.7033333333329</v>
      </c>
      <c r="K92" s="21">
        <v>106</v>
      </c>
      <c r="L92" s="13" t="s">
        <v>16</v>
      </c>
      <c r="M92" s="13" t="s">
        <v>1407</v>
      </c>
      <c r="N92" s="14" t="s">
        <v>92</v>
      </c>
      <c r="O92" s="14" t="s">
        <v>98</v>
      </c>
      <c r="P92" s="14" t="s">
        <v>105</v>
      </c>
      <c r="Q92" s="14" t="s">
        <v>124</v>
      </c>
      <c r="R92" s="14"/>
      <c r="S92" s="14"/>
      <c r="T92" s="14"/>
      <c r="U92" s="14"/>
      <c r="V92" s="14" t="str">
        <f t="shared" si="4"/>
        <v>M</v>
      </c>
      <c r="W92" s="13" t="str">
        <f>_xlfn.XLOOKUP(Table5[[#This Row],[Store Visited]],Table14[Active Store],Table14[Segment])</f>
        <v>L</v>
      </c>
      <c r="X92" s="40" t="str">
        <f t="shared" si="3"/>
        <v>No</v>
      </c>
    </row>
    <row r="93" spans="2:24" x14ac:dyDescent="0.3">
      <c r="B93" s="26" t="s">
        <v>324</v>
      </c>
      <c r="C93" s="13" t="s">
        <v>842</v>
      </c>
      <c r="D93" s="14">
        <v>39</v>
      </c>
      <c r="E93" s="14" t="s">
        <v>754</v>
      </c>
      <c r="F93" s="14">
        <v>6</v>
      </c>
      <c r="G93" s="15">
        <v>45656</v>
      </c>
      <c r="H93" s="15">
        <v>45336</v>
      </c>
      <c r="I93" s="16">
        <v>22772.899999999998</v>
      </c>
      <c r="J93" s="16">
        <v>3795.4833333333331</v>
      </c>
      <c r="K93" s="21">
        <v>64</v>
      </c>
      <c r="L93" s="13" t="s">
        <v>16</v>
      </c>
      <c r="M93" s="13" t="s">
        <v>1408</v>
      </c>
      <c r="N93" s="14" t="s">
        <v>92</v>
      </c>
      <c r="O93" s="14" t="s">
        <v>98</v>
      </c>
      <c r="P93" s="14" t="s">
        <v>105</v>
      </c>
      <c r="Q93" s="14" t="s">
        <v>122</v>
      </c>
      <c r="R93" s="14" t="s">
        <v>124</v>
      </c>
      <c r="S93" s="14" t="s">
        <v>129</v>
      </c>
      <c r="T93" s="14"/>
      <c r="U93" s="14"/>
      <c r="V93" s="14" t="str">
        <f t="shared" si="4"/>
        <v>H</v>
      </c>
      <c r="W93" s="13" t="str">
        <f>_xlfn.XLOOKUP(Table5[[#This Row],[Store Visited]],Table14[Active Store],Table14[Segment])</f>
        <v>L</v>
      </c>
      <c r="X93" s="40" t="str">
        <f t="shared" si="3"/>
        <v>Yes</v>
      </c>
    </row>
    <row r="94" spans="2:24" x14ac:dyDescent="0.3">
      <c r="B94" s="26" t="s">
        <v>325</v>
      </c>
      <c r="C94" s="13" t="s">
        <v>843</v>
      </c>
      <c r="D94" s="14">
        <v>18</v>
      </c>
      <c r="E94" s="14" t="s">
        <v>754</v>
      </c>
      <c r="F94" s="14">
        <v>2</v>
      </c>
      <c r="G94" s="15">
        <v>45485</v>
      </c>
      <c r="H94" s="15">
        <v>45340</v>
      </c>
      <c r="I94" s="16">
        <v>3231.0699999999997</v>
      </c>
      <c r="J94" s="16">
        <v>1615.5349999999999</v>
      </c>
      <c r="K94" s="21">
        <v>145</v>
      </c>
      <c r="L94" s="13" t="s">
        <v>18</v>
      </c>
      <c r="M94" s="13" t="s">
        <v>1409</v>
      </c>
      <c r="N94" s="14" t="s">
        <v>98</v>
      </c>
      <c r="O94" s="14" t="s">
        <v>105</v>
      </c>
      <c r="P94" s="14" t="s">
        <v>122</v>
      </c>
      <c r="Q94" s="14" t="s">
        <v>129</v>
      </c>
      <c r="R94" s="14"/>
      <c r="S94" s="14"/>
      <c r="T94" s="14"/>
      <c r="U94" s="14"/>
      <c r="V94" s="14" t="str">
        <f t="shared" si="4"/>
        <v>L</v>
      </c>
      <c r="W94" s="13" t="str">
        <f>_xlfn.XLOOKUP(Table5[[#This Row],[Store Visited]],Table14[Active Store],Table14[Segment])</f>
        <v>H</v>
      </c>
      <c r="X94" s="40" t="str">
        <f t="shared" si="3"/>
        <v>No</v>
      </c>
    </row>
    <row r="95" spans="2:24" x14ac:dyDescent="0.3">
      <c r="B95" s="26" t="s">
        <v>326</v>
      </c>
      <c r="C95" s="13" t="s">
        <v>844</v>
      </c>
      <c r="D95" s="14">
        <v>20</v>
      </c>
      <c r="E95" s="14" t="s">
        <v>754</v>
      </c>
      <c r="F95" s="14">
        <v>4</v>
      </c>
      <c r="G95" s="15">
        <v>45447</v>
      </c>
      <c r="H95" s="15">
        <v>45326</v>
      </c>
      <c r="I95" s="16">
        <v>12455.72</v>
      </c>
      <c r="J95" s="16">
        <v>3113.93</v>
      </c>
      <c r="K95" s="21">
        <v>40.333333333333336</v>
      </c>
      <c r="L95" s="13" t="s">
        <v>21</v>
      </c>
      <c r="M95" s="13" t="s">
        <v>1410</v>
      </c>
      <c r="N95" s="14" t="s">
        <v>92</v>
      </c>
      <c r="O95" s="14" t="s">
        <v>101</v>
      </c>
      <c r="P95" s="14" t="s">
        <v>105</v>
      </c>
      <c r="Q95" s="14" t="s">
        <v>122</v>
      </c>
      <c r="R95" s="14" t="s">
        <v>124</v>
      </c>
      <c r="S95" s="14"/>
      <c r="T95" s="14"/>
      <c r="U95" s="14"/>
      <c r="V95" s="14" t="str">
        <f t="shared" si="4"/>
        <v>M</v>
      </c>
      <c r="W95" s="13" t="str">
        <f>_xlfn.XLOOKUP(Table5[[#This Row],[Store Visited]],Table14[Active Store],Table14[Segment])</f>
        <v>M</v>
      </c>
      <c r="X95" s="40" t="str">
        <f t="shared" si="3"/>
        <v>No</v>
      </c>
    </row>
    <row r="96" spans="2:24" x14ac:dyDescent="0.3">
      <c r="B96" s="26" t="s">
        <v>327</v>
      </c>
      <c r="C96" s="13" t="s">
        <v>845</v>
      </c>
      <c r="D96" s="14">
        <v>31</v>
      </c>
      <c r="E96" s="14" t="s">
        <v>754</v>
      </c>
      <c r="F96" s="14">
        <v>2</v>
      </c>
      <c r="G96" s="15">
        <v>45410</v>
      </c>
      <c r="H96" s="15">
        <v>45315</v>
      </c>
      <c r="I96" s="16">
        <v>7271.119999999999</v>
      </c>
      <c r="J96" s="16">
        <v>3635.5599999999995</v>
      </c>
      <c r="K96" s="21">
        <v>95</v>
      </c>
      <c r="L96" s="13" t="s">
        <v>24</v>
      </c>
      <c r="M96" s="13" t="s">
        <v>1411</v>
      </c>
      <c r="N96" s="14" t="s">
        <v>101</v>
      </c>
      <c r="O96" s="14" t="s">
        <v>122</v>
      </c>
      <c r="P96" s="14" t="s">
        <v>129</v>
      </c>
      <c r="Q96" s="14"/>
      <c r="R96" s="14"/>
      <c r="S96" s="14"/>
      <c r="T96" s="14"/>
      <c r="U96" s="14"/>
      <c r="V96" s="14" t="str">
        <f t="shared" si="4"/>
        <v>M</v>
      </c>
      <c r="W96" s="13" t="str">
        <f>_xlfn.XLOOKUP(Table5[[#This Row],[Store Visited]],Table14[Active Store],Table14[Segment])</f>
        <v>M</v>
      </c>
      <c r="X96" s="40" t="str">
        <f t="shared" si="3"/>
        <v>No</v>
      </c>
    </row>
    <row r="97" spans="2:24" x14ac:dyDescent="0.3">
      <c r="B97" s="26" t="s">
        <v>328</v>
      </c>
      <c r="C97" s="13" t="s">
        <v>846</v>
      </c>
      <c r="D97" s="14">
        <v>26</v>
      </c>
      <c r="E97" s="14" t="s">
        <v>754</v>
      </c>
      <c r="F97" s="14">
        <v>3</v>
      </c>
      <c r="G97" s="15">
        <v>45613</v>
      </c>
      <c r="H97" s="15">
        <v>45407</v>
      </c>
      <c r="I97" s="16">
        <v>13743.05</v>
      </c>
      <c r="J97" s="16">
        <v>4581.0166666666664</v>
      </c>
      <c r="K97" s="21">
        <v>103</v>
      </c>
      <c r="L97" s="13" t="s">
        <v>20</v>
      </c>
      <c r="M97" s="13" t="s">
        <v>1305</v>
      </c>
      <c r="N97" s="14" t="s">
        <v>96</v>
      </c>
      <c r="O97" s="14" t="s">
        <v>98</v>
      </c>
      <c r="P97" s="14" t="s">
        <v>105</v>
      </c>
      <c r="Q97" s="14" t="s">
        <v>122</v>
      </c>
      <c r="R97" s="14"/>
      <c r="S97" s="14"/>
      <c r="T97" s="14"/>
      <c r="U97" s="14"/>
      <c r="V97" s="14" t="str">
        <f t="shared" si="4"/>
        <v>M</v>
      </c>
      <c r="W97" s="13" t="str">
        <f>_xlfn.XLOOKUP(Table5[[#This Row],[Store Visited]],Table14[Active Store],Table14[Segment])</f>
        <v>H</v>
      </c>
      <c r="X97" s="40" t="str">
        <f t="shared" si="3"/>
        <v>No</v>
      </c>
    </row>
    <row r="98" spans="2:24" x14ac:dyDescent="0.3">
      <c r="B98" s="26" t="s">
        <v>329</v>
      </c>
      <c r="C98" s="13" t="s">
        <v>847</v>
      </c>
      <c r="D98" s="14">
        <v>51</v>
      </c>
      <c r="E98" s="14" t="s">
        <v>752</v>
      </c>
      <c r="F98" s="14">
        <v>2</v>
      </c>
      <c r="G98" s="15">
        <v>45554</v>
      </c>
      <c r="H98" s="15">
        <v>45374</v>
      </c>
      <c r="I98" s="16">
        <v>14304.59</v>
      </c>
      <c r="J98" s="16">
        <v>7152.2950000000001</v>
      </c>
      <c r="K98" s="21">
        <v>180</v>
      </c>
      <c r="L98" s="13" t="s">
        <v>21</v>
      </c>
      <c r="M98" s="13" t="s">
        <v>1412</v>
      </c>
      <c r="N98" s="14" t="s">
        <v>98</v>
      </c>
      <c r="O98" s="14" t="s">
        <v>101</v>
      </c>
      <c r="P98" s="14" t="s">
        <v>105</v>
      </c>
      <c r="Q98" s="14"/>
      <c r="R98" s="14"/>
      <c r="S98" s="14"/>
      <c r="T98" s="14"/>
      <c r="U98" s="14"/>
      <c r="V98" s="14" t="str">
        <f t="shared" si="4"/>
        <v>M</v>
      </c>
      <c r="W98" s="13" t="str">
        <f>_xlfn.XLOOKUP(Table5[[#This Row],[Store Visited]],Table14[Active Store],Table14[Segment])</f>
        <v>M</v>
      </c>
      <c r="X98" s="40" t="str">
        <f t="shared" si="3"/>
        <v>No</v>
      </c>
    </row>
    <row r="99" spans="2:24" x14ac:dyDescent="0.3">
      <c r="B99" s="26" t="s">
        <v>330</v>
      </c>
      <c r="C99" s="13" t="s">
        <v>848</v>
      </c>
      <c r="D99" s="14">
        <v>35</v>
      </c>
      <c r="E99" s="14" t="s">
        <v>752</v>
      </c>
      <c r="F99" s="14">
        <v>3</v>
      </c>
      <c r="G99" s="15">
        <v>45613</v>
      </c>
      <c r="H99" s="15">
        <v>45335</v>
      </c>
      <c r="I99" s="16">
        <v>3299.4300000000003</v>
      </c>
      <c r="J99" s="16">
        <v>1099.8100000000002</v>
      </c>
      <c r="K99" s="21">
        <v>139</v>
      </c>
      <c r="L99" s="13" t="s">
        <v>28</v>
      </c>
      <c r="M99" s="13" t="s">
        <v>1413</v>
      </c>
      <c r="N99" s="14" t="s">
        <v>98</v>
      </c>
      <c r="O99" s="14" t="s">
        <v>101</v>
      </c>
      <c r="P99" s="14" t="s">
        <v>105</v>
      </c>
      <c r="Q99" s="14" t="s">
        <v>124</v>
      </c>
      <c r="R99" s="14"/>
      <c r="S99" s="14"/>
      <c r="T99" s="14"/>
      <c r="U99" s="14"/>
      <c r="V99" s="14" t="str">
        <f t="shared" si="4"/>
        <v>L</v>
      </c>
      <c r="W99" s="13" t="str">
        <f>_xlfn.XLOOKUP(Table5[[#This Row],[Store Visited]],Table14[Active Store],Table14[Segment])</f>
        <v>L</v>
      </c>
      <c r="X99" s="40" t="str">
        <f t="shared" si="3"/>
        <v>No</v>
      </c>
    </row>
    <row r="100" spans="2:24" x14ac:dyDescent="0.3">
      <c r="B100" s="26" t="s">
        <v>331</v>
      </c>
      <c r="C100" s="13" t="s">
        <v>849</v>
      </c>
      <c r="D100" s="14">
        <v>21</v>
      </c>
      <c r="E100" s="14" t="s">
        <v>752</v>
      </c>
      <c r="F100" s="14">
        <v>5</v>
      </c>
      <c r="G100" s="15">
        <v>45588</v>
      </c>
      <c r="H100" s="15">
        <v>45408</v>
      </c>
      <c r="I100" s="16">
        <v>19354.41</v>
      </c>
      <c r="J100" s="16">
        <v>3870.8820000000001</v>
      </c>
      <c r="K100" s="21">
        <v>45</v>
      </c>
      <c r="L100" s="13" t="s">
        <v>28</v>
      </c>
      <c r="M100" s="13" t="s">
        <v>1414</v>
      </c>
      <c r="N100" s="14" t="s">
        <v>92</v>
      </c>
      <c r="O100" s="14" t="s">
        <v>96</v>
      </c>
      <c r="P100" s="14" t="s">
        <v>101</v>
      </c>
      <c r="Q100" s="14" t="s">
        <v>105</v>
      </c>
      <c r="R100" s="14" t="s">
        <v>122</v>
      </c>
      <c r="S100" s="14" t="s">
        <v>124</v>
      </c>
      <c r="T100" s="14" t="s">
        <v>129</v>
      </c>
      <c r="U100" s="14"/>
      <c r="V100" s="14" t="str">
        <f t="shared" si="4"/>
        <v>H</v>
      </c>
      <c r="W100" s="13" t="str">
        <f>_xlfn.XLOOKUP(Table5[[#This Row],[Store Visited]],Table14[Active Store],Table14[Segment])</f>
        <v>L</v>
      </c>
      <c r="X100" s="40" t="str">
        <f t="shared" si="3"/>
        <v>Yes</v>
      </c>
    </row>
    <row r="101" spans="2:24" x14ac:dyDescent="0.3">
      <c r="B101" s="26" t="s">
        <v>332</v>
      </c>
      <c r="C101" s="13" t="s">
        <v>850</v>
      </c>
      <c r="D101" s="14">
        <v>52</v>
      </c>
      <c r="E101" s="14" t="s">
        <v>752</v>
      </c>
      <c r="F101" s="14">
        <v>4</v>
      </c>
      <c r="G101" s="15">
        <v>45529</v>
      </c>
      <c r="H101" s="15">
        <v>45307</v>
      </c>
      <c r="I101" s="16">
        <v>12479.9</v>
      </c>
      <c r="J101" s="16">
        <v>3119.9749999999999</v>
      </c>
      <c r="K101" s="21">
        <v>74</v>
      </c>
      <c r="L101" s="13" t="s">
        <v>18</v>
      </c>
      <c r="M101" s="13" t="s">
        <v>1415</v>
      </c>
      <c r="N101" s="14" t="s">
        <v>96</v>
      </c>
      <c r="O101" s="14" t="s">
        <v>98</v>
      </c>
      <c r="P101" s="14" t="s">
        <v>105</v>
      </c>
      <c r="Q101" s="14" t="s">
        <v>124</v>
      </c>
      <c r="R101" s="14" t="s">
        <v>129</v>
      </c>
      <c r="S101" s="14"/>
      <c r="T101" s="14"/>
      <c r="U101" s="14"/>
      <c r="V101" s="14" t="str">
        <f t="shared" si="4"/>
        <v>M</v>
      </c>
      <c r="W101" s="13" t="str">
        <f>_xlfn.XLOOKUP(Table5[[#This Row],[Store Visited]],Table14[Active Store],Table14[Segment])</f>
        <v>H</v>
      </c>
      <c r="X101" s="40" t="str">
        <f t="shared" si="3"/>
        <v>No</v>
      </c>
    </row>
    <row r="102" spans="2:24" x14ac:dyDescent="0.3">
      <c r="B102" s="26" t="s">
        <v>333</v>
      </c>
      <c r="C102" s="13" t="s">
        <v>851</v>
      </c>
      <c r="D102" s="14">
        <v>50</v>
      </c>
      <c r="E102" s="14" t="s">
        <v>752</v>
      </c>
      <c r="F102" s="14">
        <v>5</v>
      </c>
      <c r="G102" s="15">
        <v>45518</v>
      </c>
      <c r="H102" s="15">
        <v>45319</v>
      </c>
      <c r="I102" s="16">
        <v>19184.86</v>
      </c>
      <c r="J102" s="16">
        <v>3836.9720000000002</v>
      </c>
      <c r="K102" s="21">
        <v>49.75</v>
      </c>
      <c r="L102" s="13" t="s">
        <v>18</v>
      </c>
      <c r="M102" s="13" t="s">
        <v>1416</v>
      </c>
      <c r="N102" s="14" t="s">
        <v>92</v>
      </c>
      <c r="O102" s="14" t="s">
        <v>98</v>
      </c>
      <c r="P102" s="14" t="s">
        <v>105</v>
      </c>
      <c r="Q102" s="14" t="s">
        <v>122</v>
      </c>
      <c r="R102" s="14" t="s">
        <v>124</v>
      </c>
      <c r="S102" s="14"/>
      <c r="T102" s="14"/>
      <c r="U102" s="14"/>
      <c r="V102" s="14" t="str">
        <f t="shared" si="4"/>
        <v>H</v>
      </c>
      <c r="W102" s="13" t="str">
        <f>_xlfn.XLOOKUP(Table5[[#This Row],[Store Visited]],Table14[Active Store],Table14[Segment])</f>
        <v>H</v>
      </c>
      <c r="X102" s="40" t="str">
        <f t="shared" si="3"/>
        <v>Yes</v>
      </c>
    </row>
    <row r="103" spans="2:24" x14ac:dyDescent="0.3">
      <c r="B103" s="26" t="s">
        <v>334</v>
      </c>
      <c r="C103" s="13" t="s">
        <v>852</v>
      </c>
      <c r="D103" s="14">
        <v>32</v>
      </c>
      <c r="E103" s="14" t="s">
        <v>752</v>
      </c>
      <c r="F103" s="14">
        <v>3</v>
      </c>
      <c r="G103" s="15">
        <v>45604</v>
      </c>
      <c r="H103" s="15">
        <v>45389</v>
      </c>
      <c r="I103" s="16">
        <v>14469.869999999999</v>
      </c>
      <c r="J103" s="16">
        <v>4823.29</v>
      </c>
      <c r="K103" s="21">
        <v>107.5</v>
      </c>
      <c r="L103" s="13" t="s">
        <v>22</v>
      </c>
      <c r="M103" s="13" t="s">
        <v>1417</v>
      </c>
      <c r="N103" s="14" t="s">
        <v>92</v>
      </c>
      <c r="O103" s="14" t="s">
        <v>98</v>
      </c>
      <c r="P103" s="14" t="s">
        <v>101</v>
      </c>
      <c r="Q103" s="14" t="s">
        <v>105</v>
      </c>
      <c r="R103" s="14" t="s">
        <v>129</v>
      </c>
      <c r="S103" s="14"/>
      <c r="T103" s="14"/>
      <c r="U103" s="14"/>
      <c r="V103" s="14" t="str">
        <f t="shared" si="4"/>
        <v>M</v>
      </c>
      <c r="W103" s="13" t="str">
        <f>_xlfn.XLOOKUP(Table5[[#This Row],[Store Visited]],Table14[Active Store],Table14[Segment])</f>
        <v>L</v>
      </c>
      <c r="X103" s="40" t="str">
        <f t="shared" si="3"/>
        <v>No</v>
      </c>
    </row>
    <row r="104" spans="2:24" x14ac:dyDescent="0.3">
      <c r="B104" s="26" t="s">
        <v>335</v>
      </c>
      <c r="C104" s="13" t="s">
        <v>853</v>
      </c>
      <c r="D104" s="14">
        <v>25</v>
      </c>
      <c r="E104" s="14" t="s">
        <v>754</v>
      </c>
      <c r="F104" s="14">
        <v>4</v>
      </c>
      <c r="G104" s="15">
        <v>45654</v>
      </c>
      <c r="H104" s="15">
        <v>45407</v>
      </c>
      <c r="I104" s="16">
        <v>14031.499999999998</v>
      </c>
      <c r="J104" s="16">
        <v>3507.8749999999995</v>
      </c>
      <c r="K104" s="21">
        <v>82.333333333333329</v>
      </c>
      <c r="L104" s="13" t="s">
        <v>22</v>
      </c>
      <c r="M104" s="13" t="s">
        <v>1418</v>
      </c>
      <c r="N104" s="14" t="s">
        <v>96</v>
      </c>
      <c r="O104" s="14" t="s">
        <v>98</v>
      </c>
      <c r="P104" s="14" t="s">
        <v>105</v>
      </c>
      <c r="Q104" s="14" t="s">
        <v>122</v>
      </c>
      <c r="R104" s="14"/>
      <c r="S104" s="14"/>
      <c r="T104" s="14"/>
      <c r="U104" s="14"/>
      <c r="V104" s="14" t="str">
        <f t="shared" si="4"/>
        <v>M</v>
      </c>
      <c r="W104" s="13" t="str">
        <f>_xlfn.XLOOKUP(Table5[[#This Row],[Store Visited]],Table14[Active Store],Table14[Segment])</f>
        <v>L</v>
      </c>
      <c r="X104" s="40" t="str">
        <f t="shared" si="3"/>
        <v>No</v>
      </c>
    </row>
    <row r="105" spans="2:24" x14ac:dyDescent="0.3">
      <c r="B105" s="26" t="s">
        <v>336</v>
      </c>
      <c r="C105" s="13" t="s">
        <v>854</v>
      </c>
      <c r="D105" s="14">
        <v>27</v>
      </c>
      <c r="E105" s="14" t="s">
        <v>754</v>
      </c>
      <c r="F105" s="14">
        <v>4</v>
      </c>
      <c r="G105" s="15">
        <v>45513</v>
      </c>
      <c r="H105" s="15">
        <v>45372</v>
      </c>
      <c r="I105" s="16">
        <v>22895.62</v>
      </c>
      <c r="J105" s="16">
        <v>5723.9049999999997</v>
      </c>
      <c r="K105" s="21">
        <v>47</v>
      </c>
      <c r="L105" s="13" t="s">
        <v>24</v>
      </c>
      <c r="M105" s="13" t="s">
        <v>1419</v>
      </c>
      <c r="N105" s="14" t="s">
        <v>96</v>
      </c>
      <c r="O105" s="14" t="s">
        <v>98</v>
      </c>
      <c r="P105" s="14" t="s">
        <v>101</v>
      </c>
      <c r="Q105" s="14" t="s">
        <v>105</v>
      </c>
      <c r="R105" s="14" t="s">
        <v>129</v>
      </c>
      <c r="S105" s="14"/>
      <c r="T105" s="14"/>
      <c r="U105" s="14"/>
      <c r="V105" s="14" t="str">
        <f t="shared" si="4"/>
        <v>H</v>
      </c>
      <c r="W105" s="13" t="str">
        <f>_xlfn.XLOOKUP(Table5[[#This Row],[Store Visited]],Table14[Active Store],Table14[Segment])</f>
        <v>M</v>
      </c>
      <c r="X105" s="40" t="str">
        <f t="shared" si="3"/>
        <v>No</v>
      </c>
    </row>
    <row r="106" spans="2:24" x14ac:dyDescent="0.3">
      <c r="B106" s="26" t="s">
        <v>337</v>
      </c>
      <c r="C106" s="13" t="s">
        <v>855</v>
      </c>
      <c r="D106" s="14">
        <v>52</v>
      </c>
      <c r="E106" s="14" t="s">
        <v>754</v>
      </c>
      <c r="F106" s="14">
        <v>6</v>
      </c>
      <c r="G106" s="15">
        <v>45501</v>
      </c>
      <c r="H106" s="15">
        <v>45299</v>
      </c>
      <c r="I106" s="16">
        <v>18109.310000000001</v>
      </c>
      <c r="J106" s="16">
        <v>3018.2183333333337</v>
      </c>
      <c r="K106" s="21">
        <v>40.4</v>
      </c>
      <c r="L106" s="13" t="s">
        <v>24</v>
      </c>
      <c r="M106" s="13" t="s">
        <v>1420</v>
      </c>
      <c r="N106" s="14" t="s">
        <v>92</v>
      </c>
      <c r="O106" s="14" t="s">
        <v>96</v>
      </c>
      <c r="P106" s="14" t="s">
        <v>98</v>
      </c>
      <c r="Q106" s="14" t="s">
        <v>105</v>
      </c>
      <c r="R106" s="14" t="s">
        <v>122</v>
      </c>
      <c r="S106" s="14" t="s">
        <v>124</v>
      </c>
      <c r="T106" s="14" t="s">
        <v>129</v>
      </c>
      <c r="U106" s="14"/>
      <c r="V106" s="14" t="str">
        <f t="shared" si="4"/>
        <v>M</v>
      </c>
      <c r="W106" s="13" t="str">
        <f>_xlfn.XLOOKUP(Table5[[#This Row],[Store Visited]],Table14[Active Store],Table14[Segment])</f>
        <v>M</v>
      </c>
      <c r="X106" s="40" t="str">
        <f t="shared" si="3"/>
        <v>Yes</v>
      </c>
    </row>
    <row r="107" spans="2:24" x14ac:dyDescent="0.3">
      <c r="B107" s="26" t="s">
        <v>338</v>
      </c>
      <c r="C107" s="13" t="s">
        <v>856</v>
      </c>
      <c r="D107" s="14">
        <v>55</v>
      </c>
      <c r="E107" s="14" t="s">
        <v>752</v>
      </c>
      <c r="F107" s="14">
        <v>7</v>
      </c>
      <c r="G107" s="15">
        <v>45612</v>
      </c>
      <c r="H107" s="15">
        <v>45329</v>
      </c>
      <c r="I107" s="16">
        <v>28581.91</v>
      </c>
      <c r="J107" s="16">
        <v>4083.13</v>
      </c>
      <c r="K107" s="21">
        <v>47.166666666666664</v>
      </c>
      <c r="L107" s="13" t="s">
        <v>24</v>
      </c>
      <c r="M107" s="13" t="s">
        <v>1421</v>
      </c>
      <c r="N107" s="14" t="s">
        <v>92</v>
      </c>
      <c r="O107" s="14" t="s">
        <v>96</v>
      </c>
      <c r="P107" s="14" t="s">
        <v>98</v>
      </c>
      <c r="Q107" s="14" t="s">
        <v>101</v>
      </c>
      <c r="R107" s="14" t="s">
        <v>105</v>
      </c>
      <c r="S107" s="14" t="s">
        <v>122</v>
      </c>
      <c r="T107" s="14" t="s">
        <v>124</v>
      </c>
      <c r="U107" s="14" t="s">
        <v>129</v>
      </c>
      <c r="V107" s="14" t="str">
        <f t="shared" si="4"/>
        <v>H</v>
      </c>
      <c r="W107" s="13" t="str">
        <f>_xlfn.XLOOKUP(Table5[[#This Row],[Store Visited]],Table14[Active Store],Table14[Segment])</f>
        <v>M</v>
      </c>
      <c r="X107" s="40" t="str">
        <f t="shared" si="3"/>
        <v>Yes</v>
      </c>
    </row>
    <row r="108" spans="2:24" x14ac:dyDescent="0.3">
      <c r="B108" s="26" t="s">
        <v>339</v>
      </c>
      <c r="C108" s="13" t="s">
        <v>857</v>
      </c>
      <c r="D108" s="14">
        <v>35</v>
      </c>
      <c r="E108" s="14" t="s">
        <v>752</v>
      </c>
      <c r="F108" s="14">
        <v>2</v>
      </c>
      <c r="G108" s="15">
        <v>45407</v>
      </c>
      <c r="H108" s="15">
        <v>45402</v>
      </c>
      <c r="I108" s="16">
        <v>5143.49</v>
      </c>
      <c r="J108" s="16">
        <v>2571.7449999999999</v>
      </c>
      <c r="K108" s="21">
        <v>5</v>
      </c>
      <c r="L108" s="13" t="s">
        <v>25</v>
      </c>
      <c r="M108" s="13" t="s">
        <v>1278</v>
      </c>
      <c r="N108" s="14" t="s">
        <v>92</v>
      </c>
      <c r="O108" s="14" t="s">
        <v>98</v>
      </c>
      <c r="P108" s="14" t="s">
        <v>105</v>
      </c>
      <c r="Q108" s="14" t="s">
        <v>124</v>
      </c>
      <c r="R108" s="14"/>
      <c r="S108" s="14"/>
      <c r="T108" s="14"/>
      <c r="U108" s="14"/>
      <c r="V108" s="14" t="str">
        <f t="shared" si="4"/>
        <v>L</v>
      </c>
      <c r="W108" s="13" t="str">
        <f>_xlfn.XLOOKUP(Table5[[#This Row],[Store Visited]],Table14[Active Store],Table14[Segment])</f>
        <v>M</v>
      </c>
      <c r="X108" s="40" t="str">
        <f t="shared" si="3"/>
        <v>No</v>
      </c>
    </row>
    <row r="109" spans="2:24" x14ac:dyDescent="0.3">
      <c r="B109" s="26" t="s">
        <v>340</v>
      </c>
      <c r="C109" s="13" t="s">
        <v>858</v>
      </c>
      <c r="D109" s="14">
        <v>33</v>
      </c>
      <c r="E109" s="14" t="s">
        <v>752</v>
      </c>
      <c r="F109" s="14">
        <v>4</v>
      </c>
      <c r="G109" s="15">
        <v>45628</v>
      </c>
      <c r="H109" s="15">
        <v>45326</v>
      </c>
      <c r="I109" s="16">
        <v>12578.01</v>
      </c>
      <c r="J109" s="16">
        <v>3144.5025000000001</v>
      </c>
      <c r="K109" s="21">
        <v>100.66666666666667</v>
      </c>
      <c r="L109" s="13" t="s">
        <v>25</v>
      </c>
      <c r="M109" s="13" t="s">
        <v>1422</v>
      </c>
      <c r="N109" s="14" t="s">
        <v>96</v>
      </c>
      <c r="O109" s="14" t="s">
        <v>101</v>
      </c>
      <c r="P109" s="14" t="s">
        <v>105</v>
      </c>
      <c r="Q109" s="14" t="s">
        <v>124</v>
      </c>
      <c r="R109" s="14"/>
      <c r="S109" s="14"/>
      <c r="T109" s="14"/>
      <c r="U109" s="14"/>
      <c r="V109" s="14" t="str">
        <f t="shared" si="4"/>
        <v>M</v>
      </c>
      <c r="W109" s="13" t="str">
        <f>_xlfn.XLOOKUP(Table5[[#This Row],[Store Visited]],Table14[Active Store],Table14[Segment])</f>
        <v>M</v>
      </c>
      <c r="X109" s="40" t="str">
        <f t="shared" si="3"/>
        <v>No</v>
      </c>
    </row>
    <row r="110" spans="2:24" x14ac:dyDescent="0.3">
      <c r="B110" s="26" t="s">
        <v>341</v>
      </c>
      <c r="C110" s="13" t="s">
        <v>859</v>
      </c>
      <c r="D110" s="14">
        <v>38</v>
      </c>
      <c r="E110" s="14" t="s">
        <v>754</v>
      </c>
      <c r="F110" s="14">
        <v>6</v>
      </c>
      <c r="G110" s="15">
        <v>45623</v>
      </c>
      <c r="H110" s="15">
        <v>45396</v>
      </c>
      <c r="I110" s="16">
        <v>27765.95</v>
      </c>
      <c r="J110" s="16">
        <v>4627.6583333333338</v>
      </c>
      <c r="K110" s="21">
        <v>45.4</v>
      </c>
      <c r="L110" s="13" t="s">
        <v>17</v>
      </c>
      <c r="M110" s="13" t="s">
        <v>1423</v>
      </c>
      <c r="N110" s="14" t="s">
        <v>96</v>
      </c>
      <c r="O110" s="14" t="s">
        <v>101</v>
      </c>
      <c r="P110" s="14" t="s">
        <v>105</v>
      </c>
      <c r="Q110" s="14" t="s">
        <v>124</v>
      </c>
      <c r="R110" s="14" t="s">
        <v>129</v>
      </c>
      <c r="S110" s="14"/>
      <c r="T110" s="14"/>
      <c r="U110" s="14"/>
      <c r="V110" s="14" t="str">
        <f t="shared" si="4"/>
        <v>H</v>
      </c>
      <c r="W110" s="13" t="str">
        <f>_xlfn.XLOOKUP(Table5[[#This Row],[Store Visited]],Table14[Active Store],Table14[Segment])</f>
        <v>L</v>
      </c>
      <c r="X110" s="40" t="str">
        <f t="shared" si="3"/>
        <v>Yes</v>
      </c>
    </row>
    <row r="111" spans="2:24" x14ac:dyDescent="0.3">
      <c r="B111" s="26" t="s">
        <v>342</v>
      </c>
      <c r="C111" s="13" t="s">
        <v>860</v>
      </c>
      <c r="D111" s="14">
        <v>17</v>
      </c>
      <c r="E111" s="14" t="s">
        <v>752</v>
      </c>
      <c r="F111" s="14">
        <v>3</v>
      </c>
      <c r="G111" s="15">
        <v>45571</v>
      </c>
      <c r="H111" s="15">
        <v>45446</v>
      </c>
      <c r="I111" s="16">
        <v>7674.8</v>
      </c>
      <c r="J111" s="16">
        <v>2558.2666666666669</v>
      </c>
      <c r="K111" s="21">
        <v>62.5</v>
      </c>
      <c r="L111" s="13" t="s">
        <v>17</v>
      </c>
      <c r="M111" s="13" t="s">
        <v>1424</v>
      </c>
      <c r="N111" s="14" t="s">
        <v>92</v>
      </c>
      <c r="O111" s="14" t="s">
        <v>98</v>
      </c>
      <c r="P111" s="14" t="s">
        <v>105</v>
      </c>
      <c r="Q111" s="14" t="s">
        <v>122</v>
      </c>
      <c r="R111" s="14" t="s">
        <v>129</v>
      </c>
      <c r="S111" s="14"/>
      <c r="T111" s="14"/>
      <c r="U111" s="14"/>
      <c r="V111" s="14" t="str">
        <f t="shared" si="4"/>
        <v>L</v>
      </c>
      <c r="W111" s="13" t="str">
        <f>_xlfn.XLOOKUP(Table5[[#This Row],[Store Visited]],Table14[Active Store],Table14[Segment])</f>
        <v>L</v>
      </c>
      <c r="X111" s="40" t="str">
        <f t="shared" si="3"/>
        <v>No</v>
      </c>
    </row>
    <row r="112" spans="2:24" x14ac:dyDescent="0.3">
      <c r="B112" s="26" t="s">
        <v>343</v>
      </c>
      <c r="C112" s="13" t="s">
        <v>861</v>
      </c>
      <c r="D112" s="14">
        <v>58</v>
      </c>
      <c r="E112" s="14" t="s">
        <v>754</v>
      </c>
      <c r="F112" s="14">
        <v>3</v>
      </c>
      <c r="G112" s="15">
        <v>45546</v>
      </c>
      <c r="H112" s="15">
        <v>45425</v>
      </c>
      <c r="I112" s="16">
        <v>7802.59</v>
      </c>
      <c r="J112" s="16">
        <v>2600.8633333333332</v>
      </c>
      <c r="K112" s="21">
        <v>60.5</v>
      </c>
      <c r="L112" s="13" t="s">
        <v>26</v>
      </c>
      <c r="M112" s="13" t="s">
        <v>1425</v>
      </c>
      <c r="N112" s="14" t="s">
        <v>92</v>
      </c>
      <c r="O112" s="14" t="s">
        <v>96</v>
      </c>
      <c r="P112" s="14" t="s">
        <v>98</v>
      </c>
      <c r="Q112" s="14" t="s">
        <v>105</v>
      </c>
      <c r="R112" s="14" t="s">
        <v>129</v>
      </c>
      <c r="S112" s="14"/>
      <c r="T112" s="14"/>
      <c r="U112" s="14"/>
      <c r="V112" s="14" t="str">
        <f t="shared" si="4"/>
        <v>L</v>
      </c>
      <c r="W112" s="13" t="str">
        <f>_xlfn.XLOOKUP(Table5[[#This Row],[Store Visited]],Table14[Active Store],Table14[Segment])</f>
        <v>M</v>
      </c>
      <c r="X112" s="40" t="str">
        <f t="shared" si="3"/>
        <v>No</v>
      </c>
    </row>
    <row r="113" spans="2:24" x14ac:dyDescent="0.3">
      <c r="B113" s="26" t="s">
        <v>344</v>
      </c>
      <c r="C113" s="13" t="s">
        <v>862</v>
      </c>
      <c r="D113" s="14">
        <v>25</v>
      </c>
      <c r="E113" s="14" t="s">
        <v>752</v>
      </c>
      <c r="F113" s="14">
        <v>4</v>
      </c>
      <c r="G113" s="15">
        <v>45656</v>
      </c>
      <c r="H113" s="15">
        <v>45384</v>
      </c>
      <c r="I113" s="16">
        <v>18138.879999999997</v>
      </c>
      <c r="J113" s="16">
        <v>4534.7199999999993</v>
      </c>
      <c r="K113" s="21">
        <v>90.666666666666671</v>
      </c>
      <c r="L113" s="13" t="s">
        <v>17</v>
      </c>
      <c r="M113" s="13" t="s">
        <v>1426</v>
      </c>
      <c r="N113" s="14" t="s">
        <v>92</v>
      </c>
      <c r="O113" s="14" t="s">
        <v>101</v>
      </c>
      <c r="P113" s="14" t="s">
        <v>105</v>
      </c>
      <c r="Q113" s="14" t="s">
        <v>124</v>
      </c>
      <c r="R113" s="14"/>
      <c r="S113" s="14"/>
      <c r="T113" s="14"/>
      <c r="U113" s="14"/>
      <c r="V113" s="14" t="str">
        <f t="shared" si="4"/>
        <v>H</v>
      </c>
      <c r="W113" s="13" t="str">
        <f>_xlfn.XLOOKUP(Table5[[#This Row],[Store Visited]],Table14[Active Store],Table14[Segment])</f>
        <v>L</v>
      </c>
      <c r="X113" s="40" t="str">
        <f t="shared" si="3"/>
        <v>No</v>
      </c>
    </row>
    <row r="114" spans="2:24" x14ac:dyDescent="0.3">
      <c r="B114" s="26" t="s">
        <v>345</v>
      </c>
      <c r="C114" s="13" t="s">
        <v>863</v>
      </c>
      <c r="D114" s="14">
        <v>39</v>
      </c>
      <c r="E114" s="14" t="s">
        <v>752</v>
      </c>
      <c r="F114" s="14">
        <v>7</v>
      </c>
      <c r="G114" s="15">
        <v>45641</v>
      </c>
      <c r="H114" s="15">
        <v>45358</v>
      </c>
      <c r="I114" s="16">
        <v>27688.59</v>
      </c>
      <c r="J114" s="16">
        <v>3955.5128571428572</v>
      </c>
      <c r="K114" s="21">
        <v>47.166666666666664</v>
      </c>
      <c r="L114" s="13" t="s">
        <v>17</v>
      </c>
      <c r="M114" s="13" t="s">
        <v>1427</v>
      </c>
      <c r="N114" s="14" t="s">
        <v>92</v>
      </c>
      <c r="O114" s="14" t="s">
        <v>96</v>
      </c>
      <c r="P114" s="14" t="s">
        <v>105</v>
      </c>
      <c r="Q114" s="14" t="s">
        <v>122</v>
      </c>
      <c r="R114" s="14" t="s">
        <v>124</v>
      </c>
      <c r="S114" s="14" t="s">
        <v>129</v>
      </c>
      <c r="T114" s="14"/>
      <c r="U114" s="14"/>
      <c r="V114" s="14" t="str">
        <f t="shared" si="4"/>
        <v>H</v>
      </c>
      <c r="W114" s="13" t="str">
        <f>_xlfn.XLOOKUP(Table5[[#This Row],[Store Visited]],Table14[Active Store],Table14[Segment])</f>
        <v>L</v>
      </c>
      <c r="X114" s="40" t="str">
        <f t="shared" si="3"/>
        <v>Yes</v>
      </c>
    </row>
    <row r="115" spans="2:24" x14ac:dyDescent="0.3">
      <c r="B115" s="26" t="s">
        <v>346</v>
      </c>
      <c r="C115" s="13" t="s">
        <v>864</v>
      </c>
      <c r="D115" s="14">
        <v>51</v>
      </c>
      <c r="E115" s="14" t="s">
        <v>752</v>
      </c>
      <c r="F115" s="14">
        <v>4</v>
      </c>
      <c r="G115" s="15">
        <v>45581</v>
      </c>
      <c r="H115" s="15">
        <v>45330</v>
      </c>
      <c r="I115" s="16">
        <v>16205.130000000001</v>
      </c>
      <c r="J115" s="16">
        <v>4051.2825000000003</v>
      </c>
      <c r="K115" s="21">
        <v>83.666666666666671</v>
      </c>
      <c r="L115" s="13" t="s">
        <v>30</v>
      </c>
      <c r="M115" s="13" t="s">
        <v>1428</v>
      </c>
      <c r="N115" s="14" t="s">
        <v>96</v>
      </c>
      <c r="O115" s="14" t="s">
        <v>101</v>
      </c>
      <c r="P115" s="14" t="s">
        <v>105</v>
      </c>
      <c r="Q115" s="14" t="s">
        <v>124</v>
      </c>
      <c r="R115" s="14" t="s">
        <v>129</v>
      </c>
      <c r="S115" s="14"/>
      <c r="T115" s="14"/>
      <c r="U115" s="14"/>
      <c r="V115" s="14" t="str">
        <f t="shared" si="4"/>
        <v>H</v>
      </c>
      <c r="W115" s="13" t="str">
        <f>_xlfn.XLOOKUP(Table5[[#This Row],[Store Visited]],Table14[Active Store],Table14[Segment])</f>
        <v>H</v>
      </c>
      <c r="X115" s="40" t="str">
        <f t="shared" si="3"/>
        <v>No</v>
      </c>
    </row>
    <row r="116" spans="2:24" x14ac:dyDescent="0.3">
      <c r="B116" s="26" t="s">
        <v>347</v>
      </c>
      <c r="C116" s="13" t="s">
        <v>865</v>
      </c>
      <c r="D116" s="14">
        <v>18</v>
      </c>
      <c r="E116" s="14" t="s">
        <v>754</v>
      </c>
      <c r="F116" s="14">
        <v>3</v>
      </c>
      <c r="G116" s="15">
        <v>45478</v>
      </c>
      <c r="H116" s="15">
        <v>45436</v>
      </c>
      <c r="I116" s="16">
        <v>11939.34</v>
      </c>
      <c r="J116" s="16">
        <v>3979.78</v>
      </c>
      <c r="K116" s="21">
        <v>21</v>
      </c>
      <c r="L116" s="13" t="s">
        <v>19</v>
      </c>
      <c r="M116" s="13" t="s">
        <v>1429</v>
      </c>
      <c r="N116" s="14" t="s">
        <v>96</v>
      </c>
      <c r="O116" s="14" t="s">
        <v>105</v>
      </c>
      <c r="P116" s="14" t="s">
        <v>122</v>
      </c>
      <c r="Q116" s="14" t="s">
        <v>124</v>
      </c>
      <c r="R116" s="14"/>
      <c r="S116" s="14"/>
      <c r="T116" s="14"/>
      <c r="U116" s="14"/>
      <c r="V116" s="14" t="str">
        <f t="shared" si="4"/>
        <v>M</v>
      </c>
      <c r="W116" s="13" t="str">
        <f>_xlfn.XLOOKUP(Table5[[#This Row],[Store Visited]],Table14[Active Store],Table14[Segment])</f>
        <v>H</v>
      </c>
      <c r="X116" s="40" t="str">
        <f t="shared" si="3"/>
        <v>No</v>
      </c>
    </row>
    <row r="117" spans="2:24" x14ac:dyDescent="0.3">
      <c r="B117" s="26" t="s">
        <v>348</v>
      </c>
      <c r="C117" s="13" t="s">
        <v>866</v>
      </c>
      <c r="D117" s="14">
        <v>54</v>
      </c>
      <c r="E117" s="14" t="s">
        <v>754</v>
      </c>
      <c r="F117" s="14">
        <v>4</v>
      </c>
      <c r="G117" s="15">
        <v>45582</v>
      </c>
      <c r="H117" s="15">
        <v>45477</v>
      </c>
      <c r="I117" s="16">
        <v>15477.24</v>
      </c>
      <c r="J117" s="16">
        <v>3869.31</v>
      </c>
      <c r="K117" s="21">
        <v>35</v>
      </c>
      <c r="L117" s="13" t="s">
        <v>19</v>
      </c>
      <c r="M117" s="13" t="s">
        <v>1430</v>
      </c>
      <c r="N117" s="14" t="s">
        <v>92</v>
      </c>
      <c r="O117" s="14" t="s">
        <v>96</v>
      </c>
      <c r="P117" s="14" t="s">
        <v>98</v>
      </c>
      <c r="Q117" s="14" t="s">
        <v>101</v>
      </c>
      <c r="R117" s="14" t="s">
        <v>105</v>
      </c>
      <c r="S117" s="14" t="s">
        <v>129</v>
      </c>
      <c r="T117" s="14"/>
      <c r="U117" s="14"/>
      <c r="V117" s="14" t="str">
        <f t="shared" si="4"/>
        <v>H</v>
      </c>
      <c r="W117" s="13" t="str">
        <f>_xlfn.XLOOKUP(Table5[[#This Row],[Store Visited]],Table14[Active Store],Table14[Segment])</f>
        <v>H</v>
      </c>
      <c r="X117" s="40" t="str">
        <f t="shared" si="3"/>
        <v>No</v>
      </c>
    </row>
    <row r="118" spans="2:24" x14ac:dyDescent="0.3">
      <c r="B118" s="26" t="s">
        <v>349</v>
      </c>
      <c r="C118" s="13" t="s">
        <v>867</v>
      </c>
      <c r="D118" s="14">
        <v>60</v>
      </c>
      <c r="E118" s="14" t="s">
        <v>752</v>
      </c>
      <c r="F118" s="14">
        <v>8</v>
      </c>
      <c r="G118" s="15">
        <v>45621</v>
      </c>
      <c r="H118" s="15">
        <v>45403</v>
      </c>
      <c r="I118" s="16">
        <v>21808.880000000001</v>
      </c>
      <c r="J118" s="16">
        <v>2726.11</v>
      </c>
      <c r="K118" s="21">
        <v>31.142857142857142</v>
      </c>
      <c r="L118" s="13" t="s">
        <v>19</v>
      </c>
      <c r="M118" s="13" t="s">
        <v>1431</v>
      </c>
      <c r="N118" s="14" t="s">
        <v>92</v>
      </c>
      <c r="O118" s="14" t="s">
        <v>96</v>
      </c>
      <c r="P118" s="14" t="s">
        <v>98</v>
      </c>
      <c r="Q118" s="14" t="s">
        <v>105</v>
      </c>
      <c r="R118" s="14" t="s">
        <v>129</v>
      </c>
      <c r="S118" s="14"/>
      <c r="T118" s="14"/>
      <c r="U118" s="14"/>
      <c r="V118" s="14" t="str">
        <f t="shared" si="4"/>
        <v>M</v>
      </c>
      <c r="W118" s="13" t="str">
        <f>_xlfn.XLOOKUP(Table5[[#This Row],[Store Visited]],Table14[Active Store],Table14[Segment])</f>
        <v>H</v>
      </c>
      <c r="X118" s="40" t="str">
        <f t="shared" si="3"/>
        <v>Yes</v>
      </c>
    </row>
    <row r="119" spans="2:24" x14ac:dyDescent="0.3">
      <c r="B119" s="26" t="s">
        <v>350</v>
      </c>
      <c r="C119" s="13" t="s">
        <v>868</v>
      </c>
      <c r="D119" s="14">
        <v>28</v>
      </c>
      <c r="E119" s="14" t="s">
        <v>754</v>
      </c>
      <c r="F119" s="14">
        <v>5</v>
      </c>
      <c r="G119" s="15">
        <v>45655</v>
      </c>
      <c r="H119" s="15">
        <v>45334</v>
      </c>
      <c r="I119" s="16">
        <v>34937.72</v>
      </c>
      <c r="J119" s="16">
        <v>6987.5439999999999</v>
      </c>
      <c r="K119" s="21">
        <v>80.25</v>
      </c>
      <c r="L119" s="13" t="s">
        <v>24</v>
      </c>
      <c r="M119" s="13" t="s">
        <v>1432</v>
      </c>
      <c r="N119" s="14" t="s">
        <v>92</v>
      </c>
      <c r="O119" s="14" t="s">
        <v>98</v>
      </c>
      <c r="P119" s="14" t="s">
        <v>101</v>
      </c>
      <c r="Q119" s="14" t="s">
        <v>105</v>
      </c>
      <c r="R119" s="14" t="s">
        <v>124</v>
      </c>
      <c r="S119" s="14"/>
      <c r="T119" s="14"/>
      <c r="U119" s="14"/>
      <c r="V119" s="14" t="str">
        <f t="shared" si="4"/>
        <v>H</v>
      </c>
      <c r="W119" s="13" t="str">
        <f>_xlfn.XLOOKUP(Table5[[#This Row],[Store Visited]],Table14[Active Store],Table14[Segment])</f>
        <v>M</v>
      </c>
      <c r="X119" s="40" t="str">
        <f t="shared" si="3"/>
        <v>No</v>
      </c>
    </row>
    <row r="120" spans="2:24" x14ac:dyDescent="0.3">
      <c r="B120" s="26" t="s">
        <v>351</v>
      </c>
      <c r="C120" s="13" t="s">
        <v>869</v>
      </c>
      <c r="D120" s="14">
        <v>48</v>
      </c>
      <c r="E120" s="14" t="s">
        <v>754</v>
      </c>
      <c r="F120" s="14">
        <v>6</v>
      </c>
      <c r="G120" s="15">
        <v>45611</v>
      </c>
      <c r="H120" s="15">
        <v>45361</v>
      </c>
      <c r="I120" s="16">
        <v>20312.52</v>
      </c>
      <c r="J120" s="16">
        <v>3385.42</v>
      </c>
      <c r="K120" s="21">
        <v>50</v>
      </c>
      <c r="L120" s="13" t="s">
        <v>24</v>
      </c>
      <c r="M120" s="13" t="s">
        <v>1433</v>
      </c>
      <c r="N120" s="14" t="s">
        <v>92</v>
      </c>
      <c r="O120" s="14" t="s">
        <v>96</v>
      </c>
      <c r="P120" s="14" t="s">
        <v>98</v>
      </c>
      <c r="Q120" s="14" t="s">
        <v>105</v>
      </c>
      <c r="R120" s="14" t="s">
        <v>124</v>
      </c>
      <c r="S120" s="14"/>
      <c r="T120" s="14"/>
      <c r="U120" s="14"/>
      <c r="V120" s="14" t="str">
        <f t="shared" si="4"/>
        <v>M</v>
      </c>
      <c r="W120" s="13" t="str">
        <f>_xlfn.XLOOKUP(Table5[[#This Row],[Store Visited]],Table14[Active Store],Table14[Segment])</f>
        <v>M</v>
      </c>
      <c r="X120" s="40" t="str">
        <f t="shared" si="3"/>
        <v>Yes</v>
      </c>
    </row>
    <row r="121" spans="2:24" x14ac:dyDescent="0.3">
      <c r="B121" s="26" t="s">
        <v>352</v>
      </c>
      <c r="C121" s="13" t="s">
        <v>870</v>
      </c>
      <c r="D121" s="14">
        <v>40</v>
      </c>
      <c r="E121" s="14" t="s">
        <v>754</v>
      </c>
      <c r="F121" s="14">
        <v>4</v>
      </c>
      <c r="G121" s="15">
        <v>45551</v>
      </c>
      <c r="H121" s="15">
        <v>45420</v>
      </c>
      <c r="I121" s="16">
        <v>15004.900000000001</v>
      </c>
      <c r="J121" s="16">
        <v>3751.2250000000004</v>
      </c>
      <c r="K121" s="21">
        <v>43.666666666666664</v>
      </c>
      <c r="L121" s="13" t="s">
        <v>30</v>
      </c>
      <c r="M121" s="13" t="s">
        <v>1434</v>
      </c>
      <c r="N121" s="14" t="s">
        <v>92</v>
      </c>
      <c r="O121" s="14" t="s">
        <v>96</v>
      </c>
      <c r="P121" s="14" t="s">
        <v>98</v>
      </c>
      <c r="Q121" s="14" t="s">
        <v>101</v>
      </c>
      <c r="R121" s="14" t="s">
        <v>105</v>
      </c>
      <c r="S121" s="14" t="s">
        <v>124</v>
      </c>
      <c r="T121" s="14" t="s">
        <v>129</v>
      </c>
      <c r="U121" s="14"/>
      <c r="V121" s="14" t="str">
        <f t="shared" si="4"/>
        <v>H</v>
      </c>
      <c r="W121" s="13" t="str">
        <f>_xlfn.XLOOKUP(Table5[[#This Row],[Store Visited]],Table14[Active Store],Table14[Segment])</f>
        <v>H</v>
      </c>
      <c r="X121" s="40" t="str">
        <f t="shared" si="3"/>
        <v>No</v>
      </c>
    </row>
    <row r="122" spans="2:24" x14ac:dyDescent="0.3">
      <c r="B122" s="26" t="s">
        <v>353</v>
      </c>
      <c r="C122" s="13" t="s">
        <v>871</v>
      </c>
      <c r="D122" s="14">
        <v>43</v>
      </c>
      <c r="E122" s="14" t="s">
        <v>752</v>
      </c>
      <c r="F122" s="14">
        <v>5</v>
      </c>
      <c r="G122" s="15">
        <v>45633</v>
      </c>
      <c r="H122" s="15">
        <v>45385</v>
      </c>
      <c r="I122" s="16">
        <v>15642.52</v>
      </c>
      <c r="J122" s="16">
        <v>3128.5039999999999</v>
      </c>
      <c r="K122" s="21">
        <v>62</v>
      </c>
      <c r="L122" s="13" t="s">
        <v>25</v>
      </c>
      <c r="M122" s="13" t="s">
        <v>1435</v>
      </c>
      <c r="N122" s="14" t="s">
        <v>92</v>
      </c>
      <c r="O122" s="14" t="s">
        <v>96</v>
      </c>
      <c r="P122" s="14" t="s">
        <v>101</v>
      </c>
      <c r="Q122" s="14" t="s">
        <v>105</v>
      </c>
      <c r="R122" s="14"/>
      <c r="S122" s="14"/>
      <c r="T122" s="14"/>
      <c r="U122" s="14"/>
      <c r="V122" s="14" t="str">
        <f t="shared" si="4"/>
        <v>M</v>
      </c>
      <c r="W122" s="13" t="str">
        <f>_xlfn.XLOOKUP(Table5[[#This Row],[Store Visited]],Table14[Active Store],Table14[Segment])</f>
        <v>M</v>
      </c>
      <c r="X122" s="40" t="str">
        <f t="shared" si="3"/>
        <v>Yes</v>
      </c>
    </row>
    <row r="123" spans="2:24" x14ac:dyDescent="0.3">
      <c r="B123" s="26" t="s">
        <v>354</v>
      </c>
      <c r="C123" s="13" t="s">
        <v>872</v>
      </c>
      <c r="D123" s="14">
        <v>32</v>
      </c>
      <c r="E123" s="14" t="s">
        <v>754</v>
      </c>
      <c r="F123" s="14">
        <v>4</v>
      </c>
      <c r="G123" s="15">
        <v>45458</v>
      </c>
      <c r="H123" s="15">
        <v>45368</v>
      </c>
      <c r="I123" s="16">
        <v>14306.240000000002</v>
      </c>
      <c r="J123" s="16">
        <v>3576.5600000000004</v>
      </c>
      <c r="K123" s="21">
        <v>30</v>
      </c>
      <c r="L123" s="13" t="s">
        <v>14</v>
      </c>
      <c r="M123" s="13" t="s">
        <v>1436</v>
      </c>
      <c r="N123" s="14" t="s">
        <v>92</v>
      </c>
      <c r="O123" s="14" t="s">
        <v>98</v>
      </c>
      <c r="P123" s="14" t="s">
        <v>101</v>
      </c>
      <c r="Q123" s="14" t="s">
        <v>105</v>
      </c>
      <c r="R123" s="14" t="s">
        <v>122</v>
      </c>
      <c r="S123" s="14"/>
      <c r="T123" s="14"/>
      <c r="U123" s="14"/>
      <c r="V123" s="14" t="str">
        <f t="shared" si="4"/>
        <v>H</v>
      </c>
      <c r="W123" s="13" t="str">
        <f>_xlfn.XLOOKUP(Table5[[#This Row],[Store Visited]],Table14[Active Store],Table14[Segment])</f>
        <v>L</v>
      </c>
      <c r="X123" s="40" t="str">
        <f t="shared" si="3"/>
        <v>No</v>
      </c>
    </row>
    <row r="124" spans="2:24" x14ac:dyDescent="0.3">
      <c r="B124" s="26" t="s">
        <v>355</v>
      </c>
      <c r="C124" s="13" t="s">
        <v>873</v>
      </c>
      <c r="D124" s="14">
        <v>60</v>
      </c>
      <c r="E124" s="14" t="s">
        <v>754</v>
      </c>
      <c r="F124" s="14">
        <v>5</v>
      </c>
      <c r="G124" s="15">
        <v>45643</v>
      </c>
      <c r="H124" s="15">
        <v>45346</v>
      </c>
      <c r="I124" s="16">
        <v>18650.370000000003</v>
      </c>
      <c r="J124" s="16">
        <v>3730.0740000000005</v>
      </c>
      <c r="K124" s="21">
        <v>74.25</v>
      </c>
      <c r="L124" s="13" t="s">
        <v>22</v>
      </c>
      <c r="M124" s="13" t="s">
        <v>1437</v>
      </c>
      <c r="N124" s="14" t="s">
        <v>96</v>
      </c>
      <c r="O124" s="14" t="s">
        <v>98</v>
      </c>
      <c r="P124" s="14" t="s">
        <v>101</v>
      </c>
      <c r="Q124" s="14" t="s">
        <v>105</v>
      </c>
      <c r="R124" s="14" t="s">
        <v>122</v>
      </c>
      <c r="S124" s="14"/>
      <c r="T124" s="14"/>
      <c r="U124" s="14"/>
      <c r="V124" s="14" t="str">
        <f t="shared" si="4"/>
        <v>H</v>
      </c>
      <c r="W124" s="13" t="str">
        <f>_xlfn.XLOOKUP(Table5[[#This Row],[Store Visited]],Table14[Active Store],Table14[Segment])</f>
        <v>L</v>
      </c>
      <c r="X124" s="40" t="str">
        <f t="shared" si="3"/>
        <v>Yes</v>
      </c>
    </row>
    <row r="125" spans="2:24" x14ac:dyDescent="0.3">
      <c r="B125" s="26" t="s">
        <v>356</v>
      </c>
      <c r="C125" s="13" t="s">
        <v>874</v>
      </c>
      <c r="D125" s="14">
        <v>45</v>
      </c>
      <c r="E125" s="14" t="s">
        <v>752</v>
      </c>
      <c r="F125" s="14">
        <v>7</v>
      </c>
      <c r="G125" s="15">
        <v>45606</v>
      </c>
      <c r="H125" s="15">
        <v>45338</v>
      </c>
      <c r="I125" s="16">
        <v>22241.74</v>
      </c>
      <c r="J125" s="16">
        <v>3177.3914285714286</v>
      </c>
      <c r="K125" s="21">
        <v>44.666666666666664</v>
      </c>
      <c r="L125" s="13" t="s">
        <v>24</v>
      </c>
      <c r="M125" s="13" t="s">
        <v>1438</v>
      </c>
      <c r="N125" s="14" t="s">
        <v>92</v>
      </c>
      <c r="O125" s="14" t="s">
        <v>96</v>
      </c>
      <c r="P125" s="14" t="s">
        <v>98</v>
      </c>
      <c r="Q125" s="14" t="s">
        <v>101</v>
      </c>
      <c r="R125" s="14" t="s">
        <v>105</v>
      </c>
      <c r="S125" s="14" t="s">
        <v>122</v>
      </c>
      <c r="T125" s="14" t="s">
        <v>124</v>
      </c>
      <c r="U125" s="14" t="s">
        <v>129</v>
      </c>
      <c r="V125" s="14" t="str">
        <f t="shared" si="4"/>
        <v>M</v>
      </c>
      <c r="W125" s="13" t="str">
        <f>_xlfn.XLOOKUP(Table5[[#This Row],[Store Visited]],Table14[Active Store],Table14[Segment])</f>
        <v>M</v>
      </c>
      <c r="X125" s="40" t="str">
        <f t="shared" si="3"/>
        <v>Yes</v>
      </c>
    </row>
    <row r="126" spans="2:24" x14ac:dyDescent="0.3">
      <c r="B126" s="26" t="s">
        <v>357</v>
      </c>
      <c r="C126" s="13" t="s">
        <v>875</v>
      </c>
      <c r="D126" s="14">
        <v>25</v>
      </c>
      <c r="E126" s="14" t="s">
        <v>754</v>
      </c>
      <c r="F126" s="14">
        <v>4</v>
      </c>
      <c r="G126" s="15">
        <v>45538</v>
      </c>
      <c r="H126" s="15">
        <v>45488</v>
      </c>
      <c r="I126" s="16">
        <v>14352.68</v>
      </c>
      <c r="J126" s="16">
        <v>3588.17</v>
      </c>
      <c r="K126" s="21">
        <v>16.666666666666668</v>
      </c>
      <c r="L126" s="13" t="s">
        <v>24</v>
      </c>
      <c r="M126" s="13" t="s">
        <v>1439</v>
      </c>
      <c r="N126" s="14" t="s">
        <v>92</v>
      </c>
      <c r="O126" s="14" t="s">
        <v>98</v>
      </c>
      <c r="P126" s="14" t="s">
        <v>101</v>
      </c>
      <c r="Q126" s="14" t="s">
        <v>105</v>
      </c>
      <c r="R126" s="14" t="s">
        <v>122</v>
      </c>
      <c r="S126" s="14" t="s">
        <v>124</v>
      </c>
      <c r="T126" s="14"/>
      <c r="U126" s="14"/>
      <c r="V126" s="14" t="str">
        <f t="shared" si="4"/>
        <v>H</v>
      </c>
      <c r="W126" s="13" t="str">
        <f>_xlfn.XLOOKUP(Table5[[#This Row],[Store Visited]],Table14[Active Store],Table14[Segment])</f>
        <v>M</v>
      </c>
      <c r="X126" s="40" t="str">
        <f t="shared" si="3"/>
        <v>No</v>
      </c>
    </row>
    <row r="127" spans="2:24" x14ac:dyDescent="0.3">
      <c r="B127" s="26" t="s">
        <v>358</v>
      </c>
      <c r="C127" s="13" t="s">
        <v>876</v>
      </c>
      <c r="D127" s="14">
        <v>41</v>
      </c>
      <c r="E127" s="14" t="s">
        <v>752</v>
      </c>
      <c r="F127" s="14">
        <v>6</v>
      </c>
      <c r="G127" s="15">
        <v>45655</v>
      </c>
      <c r="H127" s="15">
        <v>45353</v>
      </c>
      <c r="I127" s="16">
        <v>21563.11</v>
      </c>
      <c r="J127" s="16">
        <v>3593.8516666666669</v>
      </c>
      <c r="K127" s="21">
        <v>60.4</v>
      </c>
      <c r="L127" s="13" t="s">
        <v>30</v>
      </c>
      <c r="M127" s="13" t="s">
        <v>1440</v>
      </c>
      <c r="N127" s="14" t="s">
        <v>96</v>
      </c>
      <c r="O127" s="14" t="s">
        <v>98</v>
      </c>
      <c r="P127" s="14" t="s">
        <v>101</v>
      </c>
      <c r="Q127" s="14" t="s">
        <v>105</v>
      </c>
      <c r="R127" s="14" t="s">
        <v>122</v>
      </c>
      <c r="S127" s="14" t="s">
        <v>129</v>
      </c>
      <c r="T127" s="14"/>
      <c r="U127" s="14"/>
      <c r="V127" s="14" t="str">
        <f t="shared" si="4"/>
        <v>H</v>
      </c>
      <c r="W127" s="13" t="str">
        <f>_xlfn.XLOOKUP(Table5[[#This Row],[Store Visited]],Table14[Active Store],Table14[Segment])</f>
        <v>H</v>
      </c>
      <c r="X127" s="40" t="str">
        <f t="shared" si="3"/>
        <v>Yes</v>
      </c>
    </row>
    <row r="128" spans="2:24" x14ac:dyDescent="0.3">
      <c r="B128" s="26" t="s">
        <v>359</v>
      </c>
      <c r="C128" s="13" t="s">
        <v>877</v>
      </c>
      <c r="D128" s="14">
        <v>40</v>
      </c>
      <c r="E128" s="14" t="s">
        <v>752</v>
      </c>
      <c r="F128" s="14">
        <v>6</v>
      </c>
      <c r="G128" s="15">
        <v>45633</v>
      </c>
      <c r="H128" s="15">
        <v>45310</v>
      </c>
      <c r="I128" s="16">
        <v>27531.77</v>
      </c>
      <c r="J128" s="16">
        <v>4588.6283333333331</v>
      </c>
      <c r="K128" s="21">
        <v>64.599999999999994</v>
      </c>
      <c r="L128" s="13" t="s">
        <v>24</v>
      </c>
      <c r="M128" s="13" t="s">
        <v>1441</v>
      </c>
      <c r="N128" s="14" t="s">
        <v>96</v>
      </c>
      <c r="O128" s="14" t="s">
        <v>98</v>
      </c>
      <c r="P128" s="14" t="s">
        <v>101</v>
      </c>
      <c r="Q128" s="14" t="s">
        <v>105</v>
      </c>
      <c r="R128" s="14" t="s">
        <v>124</v>
      </c>
      <c r="S128" s="14"/>
      <c r="T128" s="14"/>
      <c r="U128" s="14"/>
      <c r="V128" s="14" t="str">
        <f t="shared" si="4"/>
        <v>H</v>
      </c>
      <c r="W128" s="13" t="str">
        <f>_xlfn.XLOOKUP(Table5[[#This Row],[Store Visited]],Table14[Active Store],Table14[Segment])</f>
        <v>M</v>
      </c>
      <c r="X128" s="40" t="str">
        <f t="shared" si="3"/>
        <v>Yes</v>
      </c>
    </row>
    <row r="129" spans="2:24" x14ac:dyDescent="0.3">
      <c r="B129" s="26" t="s">
        <v>360</v>
      </c>
      <c r="C129" s="13" t="s">
        <v>878</v>
      </c>
      <c r="D129" s="14">
        <v>16</v>
      </c>
      <c r="E129" s="14" t="s">
        <v>754</v>
      </c>
      <c r="F129" s="14">
        <v>2</v>
      </c>
      <c r="G129" s="15">
        <v>45492</v>
      </c>
      <c r="H129" s="15">
        <v>45307</v>
      </c>
      <c r="I129" s="16">
        <v>1620.97</v>
      </c>
      <c r="J129" s="16">
        <v>810.48500000000001</v>
      </c>
      <c r="K129" s="21">
        <v>185</v>
      </c>
      <c r="L129" s="13" t="s">
        <v>24</v>
      </c>
      <c r="M129" s="13" t="s">
        <v>1280</v>
      </c>
      <c r="N129" s="14" t="s">
        <v>92</v>
      </c>
      <c r="O129" s="14" t="s">
        <v>98</v>
      </c>
      <c r="P129" s="14" t="s">
        <v>105</v>
      </c>
      <c r="Q129" s="14" t="s">
        <v>122</v>
      </c>
      <c r="R129" s="14"/>
      <c r="S129" s="14"/>
      <c r="T129" s="14"/>
      <c r="U129" s="14"/>
      <c r="V129" s="14" t="str">
        <f t="shared" si="4"/>
        <v>L</v>
      </c>
      <c r="W129" s="13" t="str">
        <f>_xlfn.XLOOKUP(Table5[[#This Row],[Store Visited]],Table14[Active Store],Table14[Segment])</f>
        <v>M</v>
      </c>
      <c r="X129" s="40" t="str">
        <f t="shared" si="3"/>
        <v>No</v>
      </c>
    </row>
    <row r="130" spans="2:24" x14ac:dyDescent="0.3">
      <c r="B130" s="26" t="s">
        <v>361</v>
      </c>
      <c r="C130" s="13" t="s">
        <v>879</v>
      </c>
      <c r="D130" s="14">
        <v>40</v>
      </c>
      <c r="E130" s="14" t="s">
        <v>754</v>
      </c>
      <c r="F130" s="14">
        <v>3</v>
      </c>
      <c r="G130" s="15">
        <v>45654</v>
      </c>
      <c r="H130" s="15">
        <v>45428</v>
      </c>
      <c r="I130" s="16">
        <v>13928.619999999999</v>
      </c>
      <c r="J130" s="16">
        <v>4642.873333333333</v>
      </c>
      <c r="K130" s="21">
        <v>113</v>
      </c>
      <c r="L130" s="13" t="s">
        <v>24</v>
      </c>
      <c r="M130" s="13" t="s">
        <v>1281</v>
      </c>
      <c r="N130" s="14" t="s">
        <v>98</v>
      </c>
      <c r="O130" s="14" t="s">
        <v>101</v>
      </c>
      <c r="P130" s="14" t="s">
        <v>124</v>
      </c>
      <c r="Q130" s="14" t="s">
        <v>129</v>
      </c>
      <c r="R130" s="14"/>
      <c r="S130" s="14"/>
      <c r="T130" s="14"/>
      <c r="U130" s="14"/>
      <c r="V130" s="14" t="str">
        <f t="shared" si="4"/>
        <v>M</v>
      </c>
      <c r="W130" s="13" t="str">
        <f>_xlfn.XLOOKUP(Table5[[#This Row],[Store Visited]],Table14[Active Store],Table14[Segment])</f>
        <v>M</v>
      </c>
      <c r="X130" s="40" t="str">
        <f t="shared" si="3"/>
        <v>No</v>
      </c>
    </row>
    <row r="131" spans="2:24" x14ac:dyDescent="0.3">
      <c r="B131" s="26" t="s">
        <v>362</v>
      </c>
      <c r="C131" s="13" t="s">
        <v>880</v>
      </c>
      <c r="D131" s="14">
        <v>24</v>
      </c>
      <c r="E131" s="14" t="s">
        <v>754</v>
      </c>
      <c r="F131" s="14">
        <v>2</v>
      </c>
      <c r="G131" s="15">
        <v>45610</v>
      </c>
      <c r="H131" s="15">
        <v>45449</v>
      </c>
      <c r="I131" s="16">
        <v>5473.46</v>
      </c>
      <c r="J131" s="16">
        <v>2736.73</v>
      </c>
      <c r="K131" s="21">
        <v>161</v>
      </c>
      <c r="L131" s="13" t="s">
        <v>24</v>
      </c>
      <c r="M131" s="13" t="s">
        <v>1282</v>
      </c>
      <c r="N131" s="14" t="s">
        <v>101</v>
      </c>
      <c r="O131" s="14" t="s">
        <v>105</v>
      </c>
      <c r="P131" s="14" t="s">
        <v>124</v>
      </c>
      <c r="Q131" s="14"/>
      <c r="R131" s="14"/>
      <c r="S131" s="14"/>
      <c r="T131" s="14"/>
      <c r="U131" s="14"/>
      <c r="V131" s="14" t="str">
        <f t="shared" si="4"/>
        <v>L</v>
      </c>
      <c r="W131" s="13" t="str">
        <f>_xlfn.XLOOKUP(Table5[[#This Row],[Store Visited]],Table14[Active Store],Table14[Segment])</f>
        <v>M</v>
      </c>
      <c r="X131" s="40" t="str">
        <f t="shared" si="3"/>
        <v>No</v>
      </c>
    </row>
    <row r="132" spans="2:24" x14ac:dyDescent="0.3">
      <c r="B132" s="26" t="s">
        <v>363</v>
      </c>
      <c r="C132" s="13" t="s">
        <v>881</v>
      </c>
      <c r="D132" s="14">
        <v>26</v>
      </c>
      <c r="E132" s="14" t="s">
        <v>754</v>
      </c>
      <c r="F132" s="14">
        <v>2</v>
      </c>
      <c r="G132" s="15">
        <v>45621</v>
      </c>
      <c r="H132" s="15">
        <v>45339</v>
      </c>
      <c r="I132" s="16">
        <v>4136.7700000000004</v>
      </c>
      <c r="J132" s="16">
        <v>2068.3850000000002</v>
      </c>
      <c r="K132" s="21">
        <v>282</v>
      </c>
      <c r="L132" s="13" t="s">
        <v>24</v>
      </c>
      <c r="M132" s="13" t="s">
        <v>1442</v>
      </c>
      <c r="N132" s="14" t="s">
        <v>92</v>
      </c>
      <c r="O132" s="14" t="s">
        <v>101</v>
      </c>
      <c r="P132" s="14" t="s">
        <v>105</v>
      </c>
      <c r="Q132" s="14" t="s">
        <v>129</v>
      </c>
      <c r="R132" s="14"/>
      <c r="S132" s="14"/>
      <c r="T132" s="14"/>
      <c r="U132" s="14"/>
      <c r="V132" s="14" t="str">
        <f t="shared" si="4"/>
        <v>L</v>
      </c>
      <c r="W132" s="13" t="str">
        <f>_xlfn.XLOOKUP(Table5[[#This Row],[Store Visited]],Table14[Active Store],Table14[Segment])</f>
        <v>M</v>
      </c>
      <c r="X132" s="40" t="str">
        <f t="shared" ref="X132:X195" si="5">IF(AND(F132&gt;4, K132&lt;75), "Yes", "No")</f>
        <v>No</v>
      </c>
    </row>
    <row r="133" spans="2:24" x14ac:dyDescent="0.3">
      <c r="B133" s="26" t="s">
        <v>364</v>
      </c>
      <c r="C133" s="13" t="s">
        <v>882</v>
      </c>
      <c r="D133" s="14">
        <v>20</v>
      </c>
      <c r="E133" s="14" t="s">
        <v>752</v>
      </c>
      <c r="F133" s="14">
        <v>5</v>
      </c>
      <c r="G133" s="15">
        <v>45613</v>
      </c>
      <c r="H133" s="15">
        <v>45347</v>
      </c>
      <c r="I133" s="16">
        <v>22230.379999999997</v>
      </c>
      <c r="J133" s="16">
        <v>4446.0759999999991</v>
      </c>
      <c r="K133" s="21">
        <v>66.5</v>
      </c>
      <c r="L133" s="13" t="s">
        <v>24</v>
      </c>
      <c r="M133" s="13" t="s">
        <v>1443</v>
      </c>
      <c r="N133" s="14" t="s">
        <v>92</v>
      </c>
      <c r="O133" s="14" t="s">
        <v>98</v>
      </c>
      <c r="P133" s="14" t="s">
        <v>101</v>
      </c>
      <c r="Q133" s="14" t="s">
        <v>105</v>
      </c>
      <c r="R133" s="14" t="s">
        <v>122</v>
      </c>
      <c r="S133" s="14" t="s">
        <v>129</v>
      </c>
      <c r="T133" s="14"/>
      <c r="U133" s="14"/>
      <c r="V133" s="14" t="str">
        <f t="shared" ref="V133:V196" si="6">IF(F133&gt;=$F$2,IF(J133&gt;=$J$2,"H","M"),IF(J133&gt;=$J$2,"M","L"))</f>
        <v>H</v>
      </c>
      <c r="W133" s="13" t="str">
        <f>_xlfn.XLOOKUP(Table5[[#This Row],[Store Visited]],Table14[Active Store],Table14[Segment])</f>
        <v>M</v>
      </c>
      <c r="X133" s="40" t="str">
        <f t="shared" si="5"/>
        <v>Yes</v>
      </c>
    </row>
    <row r="134" spans="2:24" x14ac:dyDescent="0.3">
      <c r="B134" s="26" t="s">
        <v>365</v>
      </c>
      <c r="C134" s="13" t="s">
        <v>883</v>
      </c>
      <c r="D134" s="14">
        <v>39</v>
      </c>
      <c r="E134" s="14" t="s">
        <v>752</v>
      </c>
      <c r="F134" s="14">
        <v>5</v>
      </c>
      <c r="G134" s="15">
        <v>45625</v>
      </c>
      <c r="H134" s="15">
        <v>45292</v>
      </c>
      <c r="I134" s="16">
        <v>14956.029999999999</v>
      </c>
      <c r="J134" s="16">
        <v>2991.2059999999997</v>
      </c>
      <c r="K134" s="21">
        <v>83.25</v>
      </c>
      <c r="L134" s="13" t="s">
        <v>22</v>
      </c>
      <c r="M134" s="13" t="s">
        <v>1444</v>
      </c>
      <c r="N134" s="14" t="s">
        <v>92</v>
      </c>
      <c r="O134" s="14" t="s">
        <v>96</v>
      </c>
      <c r="P134" s="14" t="s">
        <v>98</v>
      </c>
      <c r="Q134" s="14" t="s">
        <v>101</v>
      </c>
      <c r="R134" s="14" t="s">
        <v>105</v>
      </c>
      <c r="S134" s="14" t="s">
        <v>122</v>
      </c>
      <c r="T134" s="14"/>
      <c r="U134" s="14"/>
      <c r="V134" s="14" t="str">
        <f t="shared" si="6"/>
        <v>M</v>
      </c>
      <c r="W134" s="13" t="str">
        <f>_xlfn.XLOOKUP(Table5[[#This Row],[Store Visited]],Table14[Active Store],Table14[Segment])</f>
        <v>L</v>
      </c>
      <c r="X134" s="40" t="str">
        <f t="shared" si="5"/>
        <v>No</v>
      </c>
    </row>
    <row r="135" spans="2:24" x14ac:dyDescent="0.3">
      <c r="B135" s="26" t="s">
        <v>366</v>
      </c>
      <c r="C135" s="13" t="s">
        <v>884</v>
      </c>
      <c r="D135" s="14">
        <v>23</v>
      </c>
      <c r="E135" s="14" t="s">
        <v>754</v>
      </c>
      <c r="F135" s="14">
        <v>5</v>
      </c>
      <c r="G135" s="15">
        <v>45612</v>
      </c>
      <c r="H135" s="15">
        <v>45343</v>
      </c>
      <c r="I135" s="16">
        <v>14984.429999999998</v>
      </c>
      <c r="J135" s="16">
        <v>2996.8859999999995</v>
      </c>
      <c r="K135" s="21">
        <v>67.25</v>
      </c>
      <c r="L135" s="13" t="s">
        <v>22</v>
      </c>
      <c r="M135" s="13" t="s">
        <v>1445</v>
      </c>
      <c r="N135" s="14" t="s">
        <v>92</v>
      </c>
      <c r="O135" s="14" t="s">
        <v>96</v>
      </c>
      <c r="P135" s="14" t="s">
        <v>98</v>
      </c>
      <c r="Q135" s="14" t="s">
        <v>101</v>
      </c>
      <c r="R135" s="14" t="s">
        <v>105</v>
      </c>
      <c r="S135" s="14" t="s">
        <v>124</v>
      </c>
      <c r="T135" s="14" t="s">
        <v>129</v>
      </c>
      <c r="U135" s="14"/>
      <c r="V135" s="14" t="str">
        <f t="shared" si="6"/>
        <v>M</v>
      </c>
      <c r="W135" s="13" t="str">
        <f>_xlfn.XLOOKUP(Table5[[#This Row],[Store Visited]],Table14[Active Store],Table14[Segment])</f>
        <v>L</v>
      </c>
      <c r="X135" s="40" t="str">
        <f t="shared" si="5"/>
        <v>Yes</v>
      </c>
    </row>
    <row r="136" spans="2:24" x14ac:dyDescent="0.3">
      <c r="B136" s="26" t="s">
        <v>367</v>
      </c>
      <c r="C136" s="13" t="s">
        <v>885</v>
      </c>
      <c r="D136" s="14">
        <v>55</v>
      </c>
      <c r="E136" s="14" t="s">
        <v>754</v>
      </c>
      <c r="F136" s="14">
        <v>3</v>
      </c>
      <c r="G136" s="15">
        <v>45502</v>
      </c>
      <c r="H136" s="15">
        <v>45427</v>
      </c>
      <c r="I136" s="16">
        <v>12484.58</v>
      </c>
      <c r="J136" s="16">
        <v>4161.5266666666666</v>
      </c>
      <c r="K136" s="21">
        <v>37.5</v>
      </c>
      <c r="L136" s="13" t="s">
        <v>23</v>
      </c>
      <c r="M136" s="13" t="s">
        <v>1446</v>
      </c>
      <c r="N136" s="14" t="s">
        <v>92</v>
      </c>
      <c r="O136" s="14" t="s">
        <v>98</v>
      </c>
      <c r="P136" s="14" t="s">
        <v>105</v>
      </c>
      <c r="Q136" s="14" t="s">
        <v>129</v>
      </c>
      <c r="R136" s="14"/>
      <c r="S136" s="14"/>
      <c r="T136" s="14"/>
      <c r="U136" s="14"/>
      <c r="V136" s="14" t="str">
        <f t="shared" si="6"/>
        <v>M</v>
      </c>
      <c r="W136" s="13" t="str">
        <f>_xlfn.XLOOKUP(Table5[[#This Row],[Store Visited]],Table14[Active Store],Table14[Segment])</f>
        <v>H</v>
      </c>
      <c r="X136" s="40" t="str">
        <f t="shared" si="5"/>
        <v>No</v>
      </c>
    </row>
    <row r="137" spans="2:24" x14ac:dyDescent="0.3">
      <c r="B137" s="26" t="s">
        <v>368</v>
      </c>
      <c r="C137" s="13" t="s">
        <v>886</v>
      </c>
      <c r="D137" s="14">
        <v>54</v>
      </c>
      <c r="E137" s="14" t="s">
        <v>752</v>
      </c>
      <c r="F137" s="14">
        <v>6</v>
      </c>
      <c r="G137" s="15">
        <v>45638</v>
      </c>
      <c r="H137" s="15">
        <v>45328</v>
      </c>
      <c r="I137" s="16">
        <v>22873.300000000003</v>
      </c>
      <c r="J137" s="16">
        <v>3812.2166666666672</v>
      </c>
      <c r="K137" s="21">
        <v>62</v>
      </c>
      <c r="L137" s="13" t="s">
        <v>23</v>
      </c>
      <c r="M137" s="13" t="s">
        <v>1447</v>
      </c>
      <c r="N137" s="14" t="s">
        <v>92</v>
      </c>
      <c r="O137" s="14" t="s">
        <v>96</v>
      </c>
      <c r="P137" s="14" t="s">
        <v>98</v>
      </c>
      <c r="Q137" s="14" t="s">
        <v>101</v>
      </c>
      <c r="R137" s="14" t="s">
        <v>105</v>
      </c>
      <c r="S137" s="14" t="s">
        <v>122</v>
      </c>
      <c r="T137" s="14"/>
      <c r="U137" s="14"/>
      <c r="V137" s="14" t="str">
        <f t="shared" si="6"/>
        <v>H</v>
      </c>
      <c r="W137" s="13" t="str">
        <f>_xlfn.XLOOKUP(Table5[[#This Row],[Store Visited]],Table14[Active Store],Table14[Segment])</f>
        <v>H</v>
      </c>
      <c r="X137" s="40" t="str">
        <f t="shared" si="5"/>
        <v>Yes</v>
      </c>
    </row>
    <row r="138" spans="2:24" x14ac:dyDescent="0.3">
      <c r="B138" s="26" t="s">
        <v>369</v>
      </c>
      <c r="C138" s="13" t="s">
        <v>887</v>
      </c>
      <c r="D138" s="14">
        <v>58</v>
      </c>
      <c r="E138" s="14" t="s">
        <v>752</v>
      </c>
      <c r="F138" s="14">
        <v>1</v>
      </c>
      <c r="G138" s="15">
        <v>45631</v>
      </c>
      <c r="H138" s="15">
        <v>45631</v>
      </c>
      <c r="I138" s="16">
        <v>3173.9799999999996</v>
      </c>
      <c r="J138" s="16">
        <v>3173.9799999999996</v>
      </c>
      <c r="K138" s="21" t="s">
        <v>1772</v>
      </c>
      <c r="L138" s="13" t="s">
        <v>28</v>
      </c>
      <c r="M138" s="13" t="s">
        <v>1283</v>
      </c>
      <c r="N138" s="14" t="s">
        <v>105</v>
      </c>
      <c r="O138" s="14" t="s">
        <v>124</v>
      </c>
      <c r="P138" s="14"/>
      <c r="Q138" s="14"/>
      <c r="R138" s="14"/>
      <c r="S138" s="14"/>
      <c r="T138" s="14"/>
      <c r="U138" s="14"/>
      <c r="V138" s="14" t="str">
        <f t="shared" si="6"/>
        <v>L</v>
      </c>
      <c r="W138" s="13" t="str">
        <f>_xlfn.XLOOKUP(Table5[[#This Row],[Store Visited]],Table14[Active Store],Table14[Segment])</f>
        <v>L</v>
      </c>
      <c r="X138" s="40" t="str">
        <f t="shared" si="5"/>
        <v>No</v>
      </c>
    </row>
    <row r="139" spans="2:24" x14ac:dyDescent="0.3">
      <c r="B139" s="26" t="s">
        <v>370</v>
      </c>
      <c r="C139" s="13" t="s">
        <v>888</v>
      </c>
      <c r="D139" s="14">
        <v>42</v>
      </c>
      <c r="E139" s="14" t="s">
        <v>754</v>
      </c>
      <c r="F139" s="14">
        <v>4</v>
      </c>
      <c r="G139" s="15">
        <v>45638</v>
      </c>
      <c r="H139" s="15">
        <v>45316</v>
      </c>
      <c r="I139" s="16">
        <v>24015.920000000002</v>
      </c>
      <c r="J139" s="16">
        <v>6003.9800000000005</v>
      </c>
      <c r="K139" s="21">
        <v>107.33333333333333</v>
      </c>
      <c r="L139" s="13" t="s">
        <v>14</v>
      </c>
      <c r="M139" s="13" t="s">
        <v>1448</v>
      </c>
      <c r="N139" s="14" t="s">
        <v>92</v>
      </c>
      <c r="O139" s="14" t="s">
        <v>96</v>
      </c>
      <c r="P139" s="14" t="s">
        <v>105</v>
      </c>
      <c r="Q139" s="14" t="s">
        <v>129</v>
      </c>
      <c r="R139" s="14"/>
      <c r="S139" s="14"/>
      <c r="T139" s="14"/>
      <c r="U139" s="14"/>
      <c r="V139" s="14" t="str">
        <f t="shared" si="6"/>
        <v>H</v>
      </c>
      <c r="W139" s="13" t="str">
        <f>_xlfn.XLOOKUP(Table5[[#This Row],[Store Visited]],Table14[Active Store],Table14[Segment])</f>
        <v>L</v>
      </c>
      <c r="X139" s="40" t="str">
        <f t="shared" si="5"/>
        <v>No</v>
      </c>
    </row>
    <row r="140" spans="2:24" x14ac:dyDescent="0.3">
      <c r="B140" s="26" t="s">
        <v>371</v>
      </c>
      <c r="C140" s="13" t="s">
        <v>889</v>
      </c>
      <c r="D140" s="14">
        <v>34</v>
      </c>
      <c r="E140" s="14" t="s">
        <v>754</v>
      </c>
      <c r="F140" s="14">
        <v>3</v>
      </c>
      <c r="G140" s="15">
        <v>45485</v>
      </c>
      <c r="H140" s="15">
        <v>45339</v>
      </c>
      <c r="I140" s="16">
        <v>9702.86</v>
      </c>
      <c r="J140" s="16">
        <v>3234.2866666666669</v>
      </c>
      <c r="K140" s="21">
        <v>73</v>
      </c>
      <c r="L140" s="13" t="s">
        <v>22</v>
      </c>
      <c r="M140" s="13" t="s">
        <v>1449</v>
      </c>
      <c r="N140" s="14" t="s">
        <v>101</v>
      </c>
      <c r="O140" s="14" t="s">
        <v>105</v>
      </c>
      <c r="P140" s="14" t="s">
        <v>122</v>
      </c>
      <c r="Q140" s="14" t="s">
        <v>124</v>
      </c>
      <c r="R140" s="14"/>
      <c r="S140" s="14"/>
      <c r="T140" s="14"/>
      <c r="U140" s="14"/>
      <c r="V140" s="14" t="str">
        <f t="shared" si="6"/>
        <v>L</v>
      </c>
      <c r="W140" s="13" t="str">
        <f>_xlfn.XLOOKUP(Table5[[#This Row],[Store Visited]],Table14[Active Store],Table14[Segment])</f>
        <v>L</v>
      </c>
      <c r="X140" s="40" t="str">
        <f t="shared" si="5"/>
        <v>No</v>
      </c>
    </row>
    <row r="141" spans="2:24" x14ac:dyDescent="0.3">
      <c r="B141" s="26" t="s">
        <v>372</v>
      </c>
      <c r="C141" s="13" t="s">
        <v>890</v>
      </c>
      <c r="D141" s="14">
        <v>27</v>
      </c>
      <c r="E141" s="14" t="s">
        <v>752</v>
      </c>
      <c r="F141" s="14">
        <v>4</v>
      </c>
      <c r="G141" s="15">
        <v>45625</v>
      </c>
      <c r="H141" s="15">
        <v>45402</v>
      </c>
      <c r="I141" s="16">
        <v>13905.07</v>
      </c>
      <c r="J141" s="16">
        <v>3476.2674999999999</v>
      </c>
      <c r="K141" s="21">
        <v>74.333333333333329</v>
      </c>
      <c r="L141" s="13" t="s">
        <v>25</v>
      </c>
      <c r="M141" s="13" t="s">
        <v>1450</v>
      </c>
      <c r="N141" s="14" t="s">
        <v>92</v>
      </c>
      <c r="O141" s="14" t="s">
        <v>98</v>
      </c>
      <c r="P141" s="14" t="s">
        <v>101</v>
      </c>
      <c r="Q141" s="14" t="s">
        <v>105</v>
      </c>
      <c r="R141" s="14" t="s">
        <v>129</v>
      </c>
      <c r="S141" s="14"/>
      <c r="T141" s="14"/>
      <c r="U141" s="14"/>
      <c r="V141" s="14" t="str">
        <f t="shared" si="6"/>
        <v>M</v>
      </c>
      <c r="W141" s="13" t="str">
        <f>_xlfn.XLOOKUP(Table5[[#This Row],[Store Visited]],Table14[Active Store],Table14[Segment])</f>
        <v>M</v>
      </c>
      <c r="X141" s="40" t="str">
        <f t="shared" si="5"/>
        <v>No</v>
      </c>
    </row>
    <row r="142" spans="2:24" x14ac:dyDescent="0.3">
      <c r="B142" s="26" t="s">
        <v>373</v>
      </c>
      <c r="C142" s="13" t="s">
        <v>891</v>
      </c>
      <c r="D142" s="14">
        <v>36</v>
      </c>
      <c r="E142" s="14" t="s">
        <v>754</v>
      </c>
      <c r="F142" s="14">
        <v>4</v>
      </c>
      <c r="G142" s="15">
        <v>45510</v>
      </c>
      <c r="H142" s="15">
        <v>45387</v>
      </c>
      <c r="I142" s="16">
        <v>22350.31</v>
      </c>
      <c r="J142" s="16">
        <v>5587.5775000000003</v>
      </c>
      <c r="K142" s="21">
        <v>41</v>
      </c>
      <c r="L142" s="13" t="s">
        <v>26</v>
      </c>
      <c r="M142" s="13" t="s">
        <v>1451</v>
      </c>
      <c r="N142" s="14" t="s">
        <v>92</v>
      </c>
      <c r="O142" s="14" t="s">
        <v>101</v>
      </c>
      <c r="P142" s="14" t="s">
        <v>105</v>
      </c>
      <c r="Q142" s="14" t="s">
        <v>124</v>
      </c>
      <c r="R142" s="14"/>
      <c r="S142" s="14"/>
      <c r="T142" s="14"/>
      <c r="U142" s="14"/>
      <c r="V142" s="14" t="str">
        <f t="shared" si="6"/>
        <v>H</v>
      </c>
      <c r="W142" s="13" t="str">
        <f>_xlfn.XLOOKUP(Table5[[#This Row],[Store Visited]],Table14[Active Store],Table14[Segment])</f>
        <v>M</v>
      </c>
      <c r="X142" s="40" t="str">
        <f t="shared" si="5"/>
        <v>No</v>
      </c>
    </row>
    <row r="143" spans="2:24" x14ac:dyDescent="0.3">
      <c r="B143" s="26" t="s">
        <v>374</v>
      </c>
      <c r="C143" s="13" t="s">
        <v>892</v>
      </c>
      <c r="D143" s="14">
        <v>19</v>
      </c>
      <c r="E143" s="14" t="s">
        <v>754</v>
      </c>
      <c r="F143" s="14">
        <v>4</v>
      </c>
      <c r="G143" s="15">
        <v>45484</v>
      </c>
      <c r="H143" s="15">
        <v>45424</v>
      </c>
      <c r="I143" s="16">
        <v>20388.650000000001</v>
      </c>
      <c r="J143" s="16">
        <v>5097.1625000000004</v>
      </c>
      <c r="K143" s="21">
        <v>20</v>
      </c>
      <c r="L143" s="13" t="s">
        <v>18</v>
      </c>
      <c r="M143" s="13" t="s">
        <v>1452</v>
      </c>
      <c r="N143" s="14" t="s">
        <v>92</v>
      </c>
      <c r="O143" s="14" t="s">
        <v>96</v>
      </c>
      <c r="P143" s="14" t="s">
        <v>98</v>
      </c>
      <c r="Q143" s="14" t="s">
        <v>101</v>
      </c>
      <c r="R143" s="14" t="s">
        <v>105</v>
      </c>
      <c r="S143" s="14" t="s">
        <v>122</v>
      </c>
      <c r="T143" s="14" t="s">
        <v>124</v>
      </c>
      <c r="U143" s="14" t="s">
        <v>129</v>
      </c>
      <c r="V143" s="14" t="str">
        <f t="shared" si="6"/>
        <v>H</v>
      </c>
      <c r="W143" s="13" t="str">
        <f>_xlfn.XLOOKUP(Table5[[#This Row],[Store Visited]],Table14[Active Store],Table14[Segment])</f>
        <v>H</v>
      </c>
      <c r="X143" s="40" t="str">
        <f t="shared" si="5"/>
        <v>No</v>
      </c>
    </row>
    <row r="144" spans="2:24" x14ac:dyDescent="0.3">
      <c r="B144" s="26" t="s">
        <v>375</v>
      </c>
      <c r="C144" s="13" t="s">
        <v>893</v>
      </c>
      <c r="D144" s="14">
        <v>27</v>
      </c>
      <c r="E144" s="14" t="s">
        <v>752</v>
      </c>
      <c r="F144" s="14">
        <v>2</v>
      </c>
      <c r="G144" s="15">
        <v>45390</v>
      </c>
      <c r="H144" s="15">
        <v>45362</v>
      </c>
      <c r="I144" s="16">
        <v>13935.88</v>
      </c>
      <c r="J144" s="16">
        <v>6967.94</v>
      </c>
      <c r="K144" s="21">
        <v>28</v>
      </c>
      <c r="L144" s="13" t="s">
        <v>30</v>
      </c>
      <c r="M144" s="13" t="s">
        <v>1268</v>
      </c>
      <c r="N144" s="14" t="s">
        <v>96</v>
      </c>
      <c r="O144" s="14" t="s">
        <v>101</v>
      </c>
      <c r="P144" s="14" t="s">
        <v>105</v>
      </c>
      <c r="Q144" s="14"/>
      <c r="R144" s="14"/>
      <c r="S144" s="14"/>
      <c r="T144" s="14"/>
      <c r="U144" s="14"/>
      <c r="V144" s="14" t="str">
        <f t="shared" si="6"/>
        <v>M</v>
      </c>
      <c r="W144" s="13" t="str">
        <f>_xlfn.XLOOKUP(Table5[[#This Row],[Store Visited]],Table14[Active Store],Table14[Segment])</f>
        <v>H</v>
      </c>
      <c r="X144" s="40" t="str">
        <f t="shared" si="5"/>
        <v>No</v>
      </c>
    </row>
    <row r="145" spans="2:24" x14ac:dyDescent="0.3">
      <c r="B145" s="26" t="s">
        <v>376</v>
      </c>
      <c r="C145" s="13" t="s">
        <v>894</v>
      </c>
      <c r="D145" s="14">
        <v>26</v>
      </c>
      <c r="E145" s="14" t="s">
        <v>754</v>
      </c>
      <c r="F145" s="14">
        <v>4</v>
      </c>
      <c r="G145" s="15">
        <v>45598</v>
      </c>
      <c r="H145" s="15">
        <v>45440</v>
      </c>
      <c r="I145" s="16">
        <v>10084.19</v>
      </c>
      <c r="J145" s="16">
        <v>2521.0475000000001</v>
      </c>
      <c r="K145" s="21">
        <v>52.666666666666664</v>
      </c>
      <c r="L145" s="13" t="s">
        <v>27</v>
      </c>
      <c r="M145" s="13" t="s">
        <v>1453</v>
      </c>
      <c r="N145" s="14" t="s">
        <v>92</v>
      </c>
      <c r="O145" s="14" t="s">
        <v>96</v>
      </c>
      <c r="P145" s="14" t="s">
        <v>98</v>
      </c>
      <c r="Q145" s="14" t="s">
        <v>101</v>
      </c>
      <c r="R145" s="14" t="s">
        <v>105</v>
      </c>
      <c r="S145" s="14" t="s">
        <v>129</v>
      </c>
      <c r="T145" s="14"/>
      <c r="U145" s="14"/>
      <c r="V145" s="14" t="str">
        <f t="shared" si="6"/>
        <v>M</v>
      </c>
      <c r="W145" s="13" t="str">
        <f>_xlfn.XLOOKUP(Table5[[#This Row],[Store Visited]],Table14[Active Store],Table14[Segment])</f>
        <v>M</v>
      </c>
      <c r="X145" s="40" t="str">
        <f t="shared" si="5"/>
        <v>No</v>
      </c>
    </row>
    <row r="146" spans="2:24" x14ac:dyDescent="0.3">
      <c r="B146" s="26" t="s">
        <v>377</v>
      </c>
      <c r="C146" s="13" t="s">
        <v>895</v>
      </c>
      <c r="D146" s="14">
        <v>31</v>
      </c>
      <c r="E146" s="14" t="s">
        <v>752</v>
      </c>
      <c r="F146" s="14">
        <v>2</v>
      </c>
      <c r="G146" s="15">
        <v>45520</v>
      </c>
      <c r="H146" s="15">
        <v>45442</v>
      </c>
      <c r="I146" s="16">
        <v>6633.130000000001</v>
      </c>
      <c r="J146" s="16">
        <v>3316.5650000000005</v>
      </c>
      <c r="K146" s="21">
        <v>78</v>
      </c>
      <c r="L146" s="13" t="s">
        <v>14</v>
      </c>
      <c r="M146" s="13" t="s">
        <v>1284</v>
      </c>
      <c r="N146" s="14" t="s">
        <v>92</v>
      </c>
      <c r="O146" s="14" t="s">
        <v>96</v>
      </c>
      <c r="P146" s="14" t="s">
        <v>105</v>
      </c>
      <c r="Q146" s="14" t="s">
        <v>129</v>
      </c>
      <c r="R146" s="14"/>
      <c r="S146" s="14"/>
      <c r="T146" s="14"/>
      <c r="U146" s="14"/>
      <c r="V146" s="14" t="str">
        <f t="shared" si="6"/>
        <v>L</v>
      </c>
      <c r="W146" s="13" t="str">
        <f>_xlfn.XLOOKUP(Table5[[#This Row],[Store Visited]],Table14[Active Store],Table14[Segment])</f>
        <v>L</v>
      </c>
      <c r="X146" s="40" t="str">
        <f t="shared" si="5"/>
        <v>No</v>
      </c>
    </row>
    <row r="147" spans="2:24" x14ac:dyDescent="0.3">
      <c r="B147" s="26" t="s">
        <v>378</v>
      </c>
      <c r="C147" s="13" t="s">
        <v>896</v>
      </c>
      <c r="D147" s="14">
        <v>56</v>
      </c>
      <c r="E147" s="14" t="s">
        <v>754</v>
      </c>
      <c r="F147" s="14">
        <v>2</v>
      </c>
      <c r="G147" s="15">
        <v>45646</v>
      </c>
      <c r="H147" s="15">
        <v>45563</v>
      </c>
      <c r="I147" s="16">
        <v>3686.59</v>
      </c>
      <c r="J147" s="16">
        <v>1843.2950000000001</v>
      </c>
      <c r="K147" s="21">
        <v>83</v>
      </c>
      <c r="L147" s="13" t="s">
        <v>22</v>
      </c>
      <c r="M147" s="13" t="s">
        <v>1285</v>
      </c>
      <c r="N147" s="14" t="s">
        <v>105</v>
      </c>
      <c r="O147" s="14" t="s">
        <v>129</v>
      </c>
      <c r="P147" s="14"/>
      <c r="Q147" s="14"/>
      <c r="R147" s="14"/>
      <c r="S147" s="14"/>
      <c r="T147" s="14"/>
      <c r="U147" s="14"/>
      <c r="V147" s="14" t="str">
        <f t="shared" si="6"/>
        <v>L</v>
      </c>
      <c r="W147" s="13" t="str">
        <f>_xlfn.XLOOKUP(Table5[[#This Row],[Store Visited]],Table14[Active Store],Table14[Segment])</f>
        <v>L</v>
      </c>
      <c r="X147" s="40" t="str">
        <f t="shared" si="5"/>
        <v>No</v>
      </c>
    </row>
    <row r="148" spans="2:24" x14ac:dyDescent="0.3">
      <c r="B148" s="26" t="s">
        <v>379</v>
      </c>
      <c r="C148" s="13" t="s">
        <v>897</v>
      </c>
      <c r="D148" s="14">
        <v>51</v>
      </c>
      <c r="E148" s="14" t="s">
        <v>754</v>
      </c>
      <c r="F148" s="14">
        <v>7</v>
      </c>
      <c r="G148" s="15">
        <v>45644</v>
      </c>
      <c r="H148" s="15">
        <v>45420</v>
      </c>
      <c r="I148" s="16">
        <v>20557.769999999997</v>
      </c>
      <c r="J148" s="16">
        <v>2936.8242857142855</v>
      </c>
      <c r="K148" s="21">
        <v>37.333333333333336</v>
      </c>
      <c r="L148" s="13" t="s">
        <v>22</v>
      </c>
      <c r="M148" s="13" t="s">
        <v>1454</v>
      </c>
      <c r="N148" s="14" t="s">
        <v>92</v>
      </c>
      <c r="O148" s="14" t="s">
        <v>96</v>
      </c>
      <c r="P148" s="14" t="s">
        <v>101</v>
      </c>
      <c r="Q148" s="14" t="s">
        <v>105</v>
      </c>
      <c r="R148" s="14" t="s">
        <v>122</v>
      </c>
      <c r="S148" s="14" t="s">
        <v>124</v>
      </c>
      <c r="T148" s="14" t="s">
        <v>129</v>
      </c>
      <c r="U148" s="14"/>
      <c r="V148" s="14" t="str">
        <f t="shared" si="6"/>
        <v>M</v>
      </c>
      <c r="W148" s="13" t="str">
        <f>_xlfn.XLOOKUP(Table5[[#This Row],[Store Visited]],Table14[Active Store],Table14[Segment])</f>
        <v>L</v>
      </c>
      <c r="X148" s="40" t="str">
        <f t="shared" si="5"/>
        <v>Yes</v>
      </c>
    </row>
    <row r="149" spans="2:24" x14ac:dyDescent="0.3">
      <c r="B149" s="26" t="s">
        <v>380</v>
      </c>
      <c r="C149" s="13" t="s">
        <v>898</v>
      </c>
      <c r="D149" s="14">
        <v>40</v>
      </c>
      <c r="E149" s="14" t="s">
        <v>752</v>
      </c>
      <c r="F149" s="14">
        <v>1</v>
      </c>
      <c r="G149" s="15">
        <v>45303</v>
      </c>
      <c r="H149" s="15">
        <v>45303</v>
      </c>
      <c r="I149" s="16">
        <v>723.75</v>
      </c>
      <c r="J149" s="16">
        <v>723.75</v>
      </c>
      <c r="K149" s="21" t="s">
        <v>1772</v>
      </c>
      <c r="L149" s="13" t="s">
        <v>22</v>
      </c>
      <c r="M149" s="13" t="s">
        <v>1286</v>
      </c>
      <c r="N149" s="14" t="s">
        <v>101</v>
      </c>
      <c r="O149" s="14" t="s">
        <v>105</v>
      </c>
      <c r="P149" s="14"/>
      <c r="Q149" s="14"/>
      <c r="R149" s="14"/>
      <c r="S149" s="14"/>
      <c r="T149" s="14"/>
      <c r="U149" s="14"/>
      <c r="V149" s="14" t="str">
        <f t="shared" si="6"/>
        <v>L</v>
      </c>
      <c r="W149" s="13" t="str">
        <f>_xlfn.XLOOKUP(Table5[[#This Row],[Store Visited]],Table14[Active Store],Table14[Segment])</f>
        <v>L</v>
      </c>
      <c r="X149" s="40" t="str">
        <f t="shared" si="5"/>
        <v>No</v>
      </c>
    </row>
    <row r="150" spans="2:24" x14ac:dyDescent="0.3">
      <c r="B150" s="26" t="s">
        <v>381</v>
      </c>
      <c r="C150" s="13" t="s">
        <v>899</v>
      </c>
      <c r="D150" s="14">
        <v>16</v>
      </c>
      <c r="E150" s="14" t="s">
        <v>752</v>
      </c>
      <c r="F150" s="14">
        <v>3</v>
      </c>
      <c r="G150" s="15">
        <v>45647</v>
      </c>
      <c r="H150" s="15">
        <v>45449</v>
      </c>
      <c r="I150" s="16">
        <v>8354.59</v>
      </c>
      <c r="J150" s="16">
        <v>2784.8633333333332</v>
      </c>
      <c r="K150" s="21">
        <v>99</v>
      </c>
      <c r="L150" s="13" t="s">
        <v>17</v>
      </c>
      <c r="M150" s="13" t="s">
        <v>1455</v>
      </c>
      <c r="N150" s="14" t="s">
        <v>92</v>
      </c>
      <c r="O150" s="14" t="s">
        <v>96</v>
      </c>
      <c r="P150" s="14" t="s">
        <v>98</v>
      </c>
      <c r="Q150" s="14" t="s">
        <v>105</v>
      </c>
      <c r="R150" s="14" t="s">
        <v>124</v>
      </c>
      <c r="S150" s="14"/>
      <c r="T150" s="14"/>
      <c r="U150" s="14"/>
      <c r="V150" s="14" t="str">
        <f t="shared" si="6"/>
        <v>L</v>
      </c>
      <c r="W150" s="13" t="str">
        <f>_xlfn.XLOOKUP(Table5[[#This Row],[Store Visited]],Table14[Active Store],Table14[Segment])</f>
        <v>L</v>
      </c>
      <c r="X150" s="40" t="str">
        <f t="shared" si="5"/>
        <v>No</v>
      </c>
    </row>
    <row r="151" spans="2:24" x14ac:dyDescent="0.3">
      <c r="B151" s="26" t="s">
        <v>382</v>
      </c>
      <c r="C151" s="13" t="s">
        <v>900</v>
      </c>
      <c r="D151" s="14">
        <v>32</v>
      </c>
      <c r="E151" s="14" t="s">
        <v>752</v>
      </c>
      <c r="F151" s="14">
        <v>3</v>
      </c>
      <c r="G151" s="15">
        <v>45533</v>
      </c>
      <c r="H151" s="15">
        <v>45295</v>
      </c>
      <c r="I151" s="16">
        <v>13696.019999999999</v>
      </c>
      <c r="J151" s="16">
        <v>4565.3399999999992</v>
      </c>
      <c r="K151" s="21">
        <v>119</v>
      </c>
      <c r="L151" s="13" t="s">
        <v>26</v>
      </c>
      <c r="M151" s="13" t="s">
        <v>1456</v>
      </c>
      <c r="N151" s="14" t="s">
        <v>96</v>
      </c>
      <c r="O151" s="14" t="s">
        <v>105</v>
      </c>
      <c r="P151" s="14" t="s">
        <v>124</v>
      </c>
      <c r="Q151" s="14"/>
      <c r="R151" s="14"/>
      <c r="S151" s="14"/>
      <c r="T151" s="14"/>
      <c r="U151" s="14"/>
      <c r="V151" s="14" t="str">
        <f t="shared" si="6"/>
        <v>M</v>
      </c>
      <c r="W151" s="13" t="str">
        <f>_xlfn.XLOOKUP(Table5[[#This Row],[Store Visited]],Table14[Active Store],Table14[Segment])</f>
        <v>M</v>
      </c>
      <c r="X151" s="40" t="str">
        <f t="shared" si="5"/>
        <v>No</v>
      </c>
    </row>
    <row r="152" spans="2:24" x14ac:dyDescent="0.3">
      <c r="B152" s="26" t="s">
        <v>383</v>
      </c>
      <c r="C152" s="13" t="s">
        <v>901</v>
      </c>
      <c r="D152" s="14">
        <v>36</v>
      </c>
      <c r="E152" s="14" t="s">
        <v>752</v>
      </c>
      <c r="F152" s="14">
        <v>3</v>
      </c>
      <c r="G152" s="15">
        <v>45647</v>
      </c>
      <c r="H152" s="15">
        <v>45505</v>
      </c>
      <c r="I152" s="16">
        <v>12528.07</v>
      </c>
      <c r="J152" s="16">
        <v>4176.0233333333335</v>
      </c>
      <c r="K152" s="21">
        <v>71</v>
      </c>
      <c r="L152" s="13" t="s">
        <v>25</v>
      </c>
      <c r="M152" s="13" t="s">
        <v>1457</v>
      </c>
      <c r="N152" s="14" t="s">
        <v>92</v>
      </c>
      <c r="O152" s="14" t="s">
        <v>98</v>
      </c>
      <c r="P152" s="14" t="s">
        <v>105</v>
      </c>
      <c r="Q152" s="14" t="s">
        <v>122</v>
      </c>
      <c r="R152" s="14" t="s">
        <v>129</v>
      </c>
      <c r="S152" s="14"/>
      <c r="T152" s="14"/>
      <c r="U152" s="14"/>
      <c r="V152" s="14" t="str">
        <f t="shared" si="6"/>
        <v>M</v>
      </c>
      <c r="W152" s="13" t="str">
        <f>_xlfn.XLOOKUP(Table5[[#This Row],[Store Visited]],Table14[Active Store],Table14[Segment])</f>
        <v>M</v>
      </c>
      <c r="X152" s="40" t="str">
        <f t="shared" si="5"/>
        <v>No</v>
      </c>
    </row>
    <row r="153" spans="2:24" x14ac:dyDescent="0.3">
      <c r="B153" s="26" t="s">
        <v>384</v>
      </c>
      <c r="C153" s="13" t="s">
        <v>902</v>
      </c>
      <c r="D153" s="14">
        <v>36</v>
      </c>
      <c r="E153" s="14" t="s">
        <v>752</v>
      </c>
      <c r="F153" s="14">
        <v>4</v>
      </c>
      <c r="G153" s="15">
        <v>45624</v>
      </c>
      <c r="H153" s="15">
        <v>45375</v>
      </c>
      <c r="I153" s="16">
        <v>11788.300000000001</v>
      </c>
      <c r="J153" s="16">
        <v>2947.0750000000003</v>
      </c>
      <c r="K153" s="21">
        <v>83</v>
      </c>
      <c r="L153" s="13" t="s">
        <v>19</v>
      </c>
      <c r="M153" s="13" t="s">
        <v>1458</v>
      </c>
      <c r="N153" s="14" t="s">
        <v>96</v>
      </c>
      <c r="O153" s="14" t="s">
        <v>98</v>
      </c>
      <c r="P153" s="14" t="s">
        <v>105</v>
      </c>
      <c r="Q153" s="14" t="s">
        <v>124</v>
      </c>
      <c r="R153" s="14" t="s">
        <v>129</v>
      </c>
      <c r="S153" s="14"/>
      <c r="T153" s="14"/>
      <c r="U153" s="14"/>
      <c r="V153" s="14" t="str">
        <f t="shared" si="6"/>
        <v>M</v>
      </c>
      <c r="W153" s="13" t="str">
        <f>_xlfn.XLOOKUP(Table5[[#This Row],[Store Visited]],Table14[Active Store],Table14[Segment])</f>
        <v>H</v>
      </c>
      <c r="X153" s="40" t="str">
        <f t="shared" si="5"/>
        <v>No</v>
      </c>
    </row>
    <row r="154" spans="2:24" x14ac:dyDescent="0.3">
      <c r="B154" s="26" t="s">
        <v>385</v>
      </c>
      <c r="C154" s="13" t="s">
        <v>903</v>
      </c>
      <c r="D154" s="14">
        <v>24</v>
      </c>
      <c r="E154" s="14" t="s">
        <v>752</v>
      </c>
      <c r="F154" s="14">
        <v>7</v>
      </c>
      <c r="G154" s="15">
        <v>45655</v>
      </c>
      <c r="H154" s="15">
        <v>45421</v>
      </c>
      <c r="I154" s="16">
        <v>28861.96</v>
      </c>
      <c r="J154" s="16">
        <v>4123.1371428571429</v>
      </c>
      <c r="K154" s="21">
        <v>39</v>
      </c>
      <c r="L154" s="13" t="s">
        <v>21</v>
      </c>
      <c r="M154" s="13" t="s">
        <v>1459</v>
      </c>
      <c r="N154" s="14" t="s">
        <v>92</v>
      </c>
      <c r="O154" s="14" t="s">
        <v>96</v>
      </c>
      <c r="P154" s="14" t="s">
        <v>98</v>
      </c>
      <c r="Q154" s="14" t="s">
        <v>101</v>
      </c>
      <c r="R154" s="14" t="s">
        <v>105</v>
      </c>
      <c r="S154" s="14" t="s">
        <v>122</v>
      </c>
      <c r="T154" s="14" t="s">
        <v>124</v>
      </c>
      <c r="U154" s="14"/>
      <c r="V154" s="14" t="str">
        <f t="shared" si="6"/>
        <v>H</v>
      </c>
      <c r="W154" s="13" t="str">
        <f>_xlfn.XLOOKUP(Table5[[#This Row],[Store Visited]],Table14[Active Store],Table14[Segment])</f>
        <v>M</v>
      </c>
      <c r="X154" s="40" t="str">
        <f t="shared" si="5"/>
        <v>Yes</v>
      </c>
    </row>
    <row r="155" spans="2:24" x14ac:dyDescent="0.3">
      <c r="B155" s="26" t="s">
        <v>386</v>
      </c>
      <c r="C155" s="13" t="s">
        <v>904</v>
      </c>
      <c r="D155" s="14">
        <v>22</v>
      </c>
      <c r="E155" s="14" t="s">
        <v>752</v>
      </c>
      <c r="F155" s="14">
        <v>4</v>
      </c>
      <c r="G155" s="15">
        <v>45546</v>
      </c>
      <c r="H155" s="15">
        <v>45484</v>
      </c>
      <c r="I155" s="16">
        <v>14203.050000000001</v>
      </c>
      <c r="J155" s="16">
        <v>3550.7625000000003</v>
      </c>
      <c r="K155" s="21">
        <v>20.666666666666668</v>
      </c>
      <c r="L155" s="13" t="s">
        <v>21</v>
      </c>
      <c r="M155" s="13" t="s">
        <v>1460</v>
      </c>
      <c r="N155" s="14" t="s">
        <v>92</v>
      </c>
      <c r="O155" s="14" t="s">
        <v>96</v>
      </c>
      <c r="P155" s="14" t="s">
        <v>98</v>
      </c>
      <c r="Q155" s="14" t="s">
        <v>101</v>
      </c>
      <c r="R155" s="14" t="s">
        <v>105</v>
      </c>
      <c r="S155" s="14" t="s">
        <v>122</v>
      </c>
      <c r="T155" s="14"/>
      <c r="U155" s="14"/>
      <c r="V155" s="14" t="str">
        <f t="shared" si="6"/>
        <v>H</v>
      </c>
      <c r="W155" s="13" t="str">
        <f>_xlfn.XLOOKUP(Table5[[#This Row],[Store Visited]],Table14[Active Store],Table14[Segment])</f>
        <v>M</v>
      </c>
      <c r="X155" s="40" t="str">
        <f t="shared" si="5"/>
        <v>No</v>
      </c>
    </row>
    <row r="156" spans="2:24" x14ac:dyDescent="0.3">
      <c r="B156" s="26" t="s">
        <v>387</v>
      </c>
      <c r="C156" s="13" t="s">
        <v>905</v>
      </c>
      <c r="D156" s="14">
        <v>37</v>
      </c>
      <c r="E156" s="14" t="s">
        <v>752</v>
      </c>
      <c r="F156" s="14">
        <v>2</v>
      </c>
      <c r="G156" s="15">
        <v>45621</v>
      </c>
      <c r="H156" s="15">
        <v>45399</v>
      </c>
      <c r="I156" s="16">
        <v>5933.1900000000005</v>
      </c>
      <c r="J156" s="16">
        <v>2966.5950000000003</v>
      </c>
      <c r="K156" s="21">
        <v>222</v>
      </c>
      <c r="L156" s="13" t="s">
        <v>14</v>
      </c>
      <c r="M156" s="13" t="s">
        <v>1461</v>
      </c>
      <c r="N156" s="14" t="s">
        <v>92</v>
      </c>
      <c r="O156" s="14" t="s">
        <v>98</v>
      </c>
      <c r="P156" s="14" t="s">
        <v>105</v>
      </c>
      <c r="Q156" s="14" t="s">
        <v>124</v>
      </c>
      <c r="R156" s="14"/>
      <c r="S156" s="14"/>
      <c r="T156" s="14"/>
      <c r="U156" s="14"/>
      <c r="V156" s="14" t="str">
        <f t="shared" si="6"/>
        <v>L</v>
      </c>
      <c r="W156" s="13" t="str">
        <f>_xlfn.XLOOKUP(Table5[[#This Row],[Store Visited]],Table14[Active Store],Table14[Segment])</f>
        <v>L</v>
      </c>
      <c r="X156" s="40" t="str">
        <f t="shared" si="5"/>
        <v>No</v>
      </c>
    </row>
    <row r="157" spans="2:24" x14ac:dyDescent="0.3">
      <c r="B157" s="26" t="s">
        <v>388</v>
      </c>
      <c r="C157" s="13" t="s">
        <v>906</v>
      </c>
      <c r="D157" s="14">
        <v>49</v>
      </c>
      <c r="E157" s="14" t="s">
        <v>754</v>
      </c>
      <c r="F157" s="14">
        <v>4</v>
      </c>
      <c r="G157" s="15">
        <v>45646</v>
      </c>
      <c r="H157" s="15">
        <v>45308</v>
      </c>
      <c r="I157" s="16">
        <v>19847.77</v>
      </c>
      <c r="J157" s="16">
        <v>4961.9425000000001</v>
      </c>
      <c r="K157" s="21">
        <v>112.66666666666667</v>
      </c>
      <c r="L157" s="13" t="s">
        <v>16</v>
      </c>
      <c r="M157" s="13" t="s">
        <v>1462</v>
      </c>
      <c r="N157" s="14" t="s">
        <v>92</v>
      </c>
      <c r="O157" s="14" t="s">
        <v>96</v>
      </c>
      <c r="P157" s="14" t="s">
        <v>98</v>
      </c>
      <c r="Q157" s="14" t="s">
        <v>105</v>
      </c>
      <c r="R157" s="14" t="s">
        <v>124</v>
      </c>
      <c r="S157" s="14"/>
      <c r="T157" s="14"/>
      <c r="U157" s="14"/>
      <c r="V157" s="14" t="str">
        <f t="shared" si="6"/>
        <v>H</v>
      </c>
      <c r="W157" s="13" t="str">
        <f>_xlfn.XLOOKUP(Table5[[#This Row],[Store Visited]],Table14[Active Store],Table14[Segment])</f>
        <v>L</v>
      </c>
      <c r="X157" s="40" t="str">
        <f t="shared" si="5"/>
        <v>No</v>
      </c>
    </row>
    <row r="158" spans="2:24" x14ac:dyDescent="0.3">
      <c r="B158" s="26" t="s">
        <v>389</v>
      </c>
      <c r="C158" s="13" t="s">
        <v>907</v>
      </c>
      <c r="D158" s="14">
        <v>21</v>
      </c>
      <c r="E158" s="14" t="s">
        <v>754</v>
      </c>
      <c r="F158" s="14">
        <v>3</v>
      </c>
      <c r="G158" s="15">
        <v>45562</v>
      </c>
      <c r="H158" s="15">
        <v>45392</v>
      </c>
      <c r="I158" s="16">
        <v>9630.119999999999</v>
      </c>
      <c r="J158" s="16">
        <v>3210.0399999999995</v>
      </c>
      <c r="K158" s="21">
        <v>85</v>
      </c>
      <c r="L158" s="13" t="s">
        <v>21</v>
      </c>
      <c r="M158" s="13" t="s">
        <v>1463</v>
      </c>
      <c r="N158" s="14" t="s">
        <v>92</v>
      </c>
      <c r="O158" s="14" t="s">
        <v>101</v>
      </c>
      <c r="P158" s="14" t="s">
        <v>105</v>
      </c>
      <c r="Q158" s="14" t="s">
        <v>129</v>
      </c>
      <c r="R158" s="14"/>
      <c r="S158" s="14"/>
      <c r="T158" s="14"/>
      <c r="U158" s="14"/>
      <c r="V158" s="14" t="str">
        <f t="shared" si="6"/>
        <v>L</v>
      </c>
      <c r="W158" s="13" t="str">
        <f>_xlfn.XLOOKUP(Table5[[#This Row],[Store Visited]],Table14[Active Store],Table14[Segment])</f>
        <v>M</v>
      </c>
      <c r="X158" s="40" t="str">
        <f t="shared" si="5"/>
        <v>No</v>
      </c>
    </row>
    <row r="159" spans="2:24" x14ac:dyDescent="0.3">
      <c r="B159" s="26" t="s">
        <v>390</v>
      </c>
      <c r="C159" s="13" t="s">
        <v>908</v>
      </c>
      <c r="D159" s="14">
        <v>32</v>
      </c>
      <c r="E159" s="14" t="s">
        <v>752</v>
      </c>
      <c r="F159" s="14">
        <v>3</v>
      </c>
      <c r="G159" s="15">
        <v>45414</v>
      </c>
      <c r="H159" s="15">
        <v>45368</v>
      </c>
      <c r="I159" s="16">
        <v>8198.5399999999991</v>
      </c>
      <c r="J159" s="16">
        <v>2732.8466666666664</v>
      </c>
      <c r="K159" s="21">
        <v>23</v>
      </c>
      <c r="L159" s="13" t="s">
        <v>22</v>
      </c>
      <c r="M159" s="13" t="s">
        <v>1464</v>
      </c>
      <c r="N159" s="14" t="s">
        <v>96</v>
      </c>
      <c r="O159" s="14" t="s">
        <v>105</v>
      </c>
      <c r="P159" s="14" t="s">
        <v>124</v>
      </c>
      <c r="Q159" s="14"/>
      <c r="R159" s="14"/>
      <c r="S159" s="14"/>
      <c r="T159" s="14"/>
      <c r="U159" s="14"/>
      <c r="V159" s="14" t="str">
        <f t="shared" si="6"/>
        <v>L</v>
      </c>
      <c r="W159" s="13" t="str">
        <f>_xlfn.XLOOKUP(Table5[[#This Row],[Store Visited]],Table14[Active Store],Table14[Segment])</f>
        <v>L</v>
      </c>
      <c r="X159" s="40" t="str">
        <f t="shared" si="5"/>
        <v>No</v>
      </c>
    </row>
    <row r="160" spans="2:24" x14ac:dyDescent="0.3">
      <c r="B160" s="26" t="s">
        <v>391</v>
      </c>
      <c r="C160" s="13" t="s">
        <v>909</v>
      </c>
      <c r="D160" s="14">
        <v>28</v>
      </c>
      <c r="E160" s="14" t="s">
        <v>754</v>
      </c>
      <c r="F160" s="14">
        <v>5</v>
      </c>
      <c r="G160" s="15">
        <v>45650</v>
      </c>
      <c r="H160" s="15">
        <v>45399</v>
      </c>
      <c r="I160" s="16">
        <v>13556.189999999999</v>
      </c>
      <c r="J160" s="16">
        <v>2711.2379999999998</v>
      </c>
      <c r="K160" s="21">
        <v>62.75</v>
      </c>
      <c r="L160" s="13" t="s">
        <v>25</v>
      </c>
      <c r="M160" s="13" t="s">
        <v>1465</v>
      </c>
      <c r="N160" s="14" t="s">
        <v>92</v>
      </c>
      <c r="O160" s="14" t="s">
        <v>96</v>
      </c>
      <c r="P160" s="14" t="s">
        <v>101</v>
      </c>
      <c r="Q160" s="14" t="s">
        <v>105</v>
      </c>
      <c r="R160" s="14" t="s">
        <v>122</v>
      </c>
      <c r="S160" s="14" t="s">
        <v>124</v>
      </c>
      <c r="T160" s="14" t="s">
        <v>129</v>
      </c>
      <c r="U160" s="14"/>
      <c r="V160" s="14" t="str">
        <f t="shared" si="6"/>
        <v>M</v>
      </c>
      <c r="W160" s="13" t="str">
        <f>_xlfn.XLOOKUP(Table5[[#This Row],[Store Visited]],Table14[Active Store],Table14[Segment])</f>
        <v>M</v>
      </c>
      <c r="X160" s="40" t="str">
        <f t="shared" si="5"/>
        <v>Yes</v>
      </c>
    </row>
    <row r="161" spans="2:24" x14ac:dyDescent="0.3">
      <c r="B161" s="26" t="s">
        <v>392</v>
      </c>
      <c r="C161" s="13" t="s">
        <v>910</v>
      </c>
      <c r="D161" s="14">
        <v>40</v>
      </c>
      <c r="E161" s="14" t="s">
        <v>752</v>
      </c>
      <c r="F161" s="14">
        <v>4</v>
      </c>
      <c r="G161" s="15">
        <v>45647</v>
      </c>
      <c r="H161" s="15">
        <v>45313</v>
      </c>
      <c r="I161" s="16">
        <v>15121.589999999998</v>
      </c>
      <c r="J161" s="16">
        <v>3780.3974999999996</v>
      </c>
      <c r="K161" s="21">
        <v>111.33333333333333</v>
      </c>
      <c r="L161" s="13" t="s">
        <v>28</v>
      </c>
      <c r="M161" s="13" t="s">
        <v>1466</v>
      </c>
      <c r="N161" s="14" t="s">
        <v>92</v>
      </c>
      <c r="O161" s="14" t="s">
        <v>98</v>
      </c>
      <c r="P161" s="14" t="s">
        <v>101</v>
      </c>
      <c r="Q161" s="14" t="s">
        <v>105</v>
      </c>
      <c r="R161" s="14" t="s">
        <v>129</v>
      </c>
      <c r="S161" s="14"/>
      <c r="T161" s="14"/>
      <c r="U161" s="14"/>
      <c r="V161" s="14" t="str">
        <f t="shared" si="6"/>
        <v>H</v>
      </c>
      <c r="W161" s="13" t="str">
        <f>_xlfn.XLOOKUP(Table5[[#This Row],[Store Visited]],Table14[Active Store],Table14[Segment])</f>
        <v>L</v>
      </c>
      <c r="X161" s="40" t="str">
        <f t="shared" si="5"/>
        <v>No</v>
      </c>
    </row>
    <row r="162" spans="2:24" x14ac:dyDescent="0.3">
      <c r="B162" s="26" t="s">
        <v>393</v>
      </c>
      <c r="C162" s="13" t="s">
        <v>911</v>
      </c>
      <c r="D162" s="14">
        <v>23</v>
      </c>
      <c r="E162" s="14" t="s">
        <v>752</v>
      </c>
      <c r="F162" s="14">
        <v>3</v>
      </c>
      <c r="G162" s="15">
        <v>45627</v>
      </c>
      <c r="H162" s="15">
        <v>45400</v>
      </c>
      <c r="I162" s="16">
        <v>10480.529999999999</v>
      </c>
      <c r="J162" s="16">
        <v>3493.5099999999998</v>
      </c>
      <c r="K162" s="21">
        <v>113.5</v>
      </c>
      <c r="L162" s="13" t="s">
        <v>21</v>
      </c>
      <c r="M162" s="13" t="s">
        <v>1467</v>
      </c>
      <c r="N162" s="14" t="s">
        <v>96</v>
      </c>
      <c r="O162" s="14" t="s">
        <v>98</v>
      </c>
      <c r="P162" s="14" t="s">
        <v>105</v>
      </c>
      <c r="Q162" s="14" t="s">
        <v>129</v>
      </c>
      <c r="R162" s="14"/>
      <c r="S162" s="14"/>
      <c r="T162" s="14"/>
      <c r="U162" s="14"/>
      <c r="V162" s="14" t="str">
        <f t="shared" si="6"/>
        <v>L</v>
      </c>
      <c r="W162" s="13" t="str">
        <f>_xlfn.XLOOKUP(Table5[[#This Row],[Store Visited]],Table14[Active Store],Table14[Segment])</f>
        <v>M</v>
      </c>
      <c r="X162" s="40" t="str">
        <f t="shared" si="5"/>
        <v>No</v>
      </c>
    </row>
    <row r="163" spans="2:24" x14ac:dyDescent="0.3">
      <c r="B163" s="26" t="s">
        <v>394</v>
      </c>
      <c r="C163" s="13" t="s">
        <v>912</v>
      </c>
      <c r="D163" s="14">
        <v>42</v>
      </c>
      <c r="E163" s="14" t="s">
        <v>754</v>
      </c>
      <c r="F163" s="14">
        <v>5</v>
      </c>
      <c r="G163" s="15">
        <v>45651</v>
      </c>
      <c r="H163" s="15">
        <v>45305</v>
      </c>
      <c r="I163" s="16">
        <v>20864.640000000003</v>
      </c>
      <c r="J163" s="16">
        <v>4172.9280000000008</v>
      </c>
      <c r="K163" s="21">
        <v>86.5</v>
      </c>
      <c r="L163" s="13" t="s">
        <v>20</v>
      </c>
      <c r="M163" s="13" t="s">
        <v>1468</v>
      </c>
      <c r="N163" s="14" t="s">
        <v>92</v>
      </c>
      <c r="O163" s="14" t="s">
        <v>98</v>
      </c>
      <c r="P163" s="14" t="s">
        <v>101</v>
      </c>
      <c r="Q163" s="14" t="s">
        <v>105</v>
      </c>
      <c r="R163" s="14" t="s">
        <v>122</v>
      </c>
      <c r="S163" s="14" t="s">
        <v>124</v>
      </c>
      <c r="T163" s="14"/>
      <c r="U163" s="14"/>
      <c r="V163" s="14" t="str">
        <f t="shared" si="6"/>
        <v>H</v>
      </c>
      <c r="W163" s="13" t="str">
        <f>_xlfn.XLOOKUP(Table5[[#This Row],[Store Visited]],Table14[Active Store],Table14[Segment])</f>
        <v>H</v>
      </c>
      <c r="X163" s="40" t="str">
        <f t="shared" si="5"/>
        <v>No</v>
      </c>
    </row>
    <row r="164" spans="2:24" x14ac:dyDescent="0.3">
      <c r="B164" s="26" t="s">
        <v>395</v>
      </c>
      <c r="C164" s="13" t="s">
        <v>913</v>
      </c>
      <c r="D164" s="14">
        <v>44</v>
      </c>
      <c r="E164" s="14" t="s">
        <v>752</v>
      </c>
      <c r="F164" s="14">
        <v>2</v>
      </c>
      <c r="G164" s="15">
        <v>45450</v>
      </c>
      <c r="H164" s="15">
        <v>45331</v>
      </c>
      <c r="I164" s="16">
        <v>1812.33</v>
      </c>
      <c r="J164" s="16">
        <v>906.16499999999996</v>
      </c>
      <c r="K164" s="21">
        <v>119</v>
      </c>
      <c r="L164" s="13" t="s">
        <v>30</v>
      </c>
      <c r="M164" s="13" t="s">
        <v>1469</v>
      </c>
      <c r="N164" s="14" t="s">
        <v>105</v>
      </c>
      <c r="O164" s="14" t="s">
        <v>122</v>
      </c>
      <c r="P164" s="14"/>
      <c r="Q164" s="14"/>
      <c r="R164" s="14"/>
      <c r="S164" s="14"/>
      <c r="T164" s="14"/>
      <c r="U164" s="14"/>
      <c r="V164" s="14" t="str">
        <f t="shared" si="6"/>
        <v>L</v>
      </c>
      <c r="W164" s="13" t="str">
        <f>_xlfn.XLOOKUP(Table5[[#This Row],[Store Visited]],Table14[Active Store],Table14[Segment])</f>
        <v>H</v>
      </c>
      <c r="X164" s="40" t="str">
        <f t="shared" si="5"/>
        <v>No</v>
      </c>
    </row>
    <row r="165" spans="2:24" x14ac:dyDescent="0.3">
      <c r="B165" s="26" t="s">
        <v>396</v>
      </c>
      <c r="C165" s="13" t="s">
        <v>914</v>
      </c>
      <c r="D165" s="14">
        <v>27</v>
      </c>
      <c r="E165" s="14" t="s">
        <v>752</v>
      </c>
      <c r="F165" s="14">
        <v>6</v>
      </c>
      <c r="G165" s="15">
        <v>45628</v>
      </c>
      <c r="H165" s="15">
        <v>45472</v>
      </c>
      <c r="I165" s="16">
        <v>21381.799999999996</v>
      </c>
      <c r="J165" s="16">
        <v>3563.6333333333328</v>
      </c>
      <c r="K165" s="21">
        <v>31.2</v>
      </c>
      <c r="L165" s="13" t="s">
        <v>17</v>
      </c>
      <c r="M165" s="13" t="s">
        <v>1470</v>
      </c>
      <c r="N165" s="14" t="s">
        <v>98</v>
      </c>
      <c r="O165" s="14" t="s">
        <v>101</v>
      </c>
      <c r="P165" s="14" t="s">
        <v>105</v>
      </c>
      <c r="Q165" s="14" t="s">
        <v>124</v>
      </c>
      <c r="R165" s="14"/>
      <c r="S165" s="14"/>
      <c r="T165" s="14"/>
      <c r="U165" s="14"/>
      <c r="V165" s="14" t="str">
        <f t="shared" si="6"/>
        <v>H</v>
      </c>
      <c r="W165" s="13" t="str">
        <f>_xlfn.XLOOKUP(Table5[[#This Row],[Store Visited]],Table14[Active Store],Table14[Segment])</f>
        <v>L</v>
      </c>
      <c r="X165" s="40" t="str">
        <f t="shared" si="5"/>
        <v>Yes</v>
      </c>
    </row>
    <row r="166" spans="2:24" x14ac:dyDescent="0.3">
      <c r="B166" s="26" t="s">
        <v>397</v>
      </c>
      <c r="C166" s="13" t="s">
        <v>915</v>
      </c>
      <c r="D166" s="14">
        <v>45</v>
      </c>
      <c r="E166" s="14" t="s">
        <v>754</v>
      </c>
      <c r="F166" s="14">
        <v>4</v>
      </c>
      <c r="G166" s="15">
        <v>45632</v>
      </c>
      <c r="H166" s="15">
        <v>45421</v>
      </c>
      <c r="I166" s="16">
        <v>8995.26</v>
      </c>
      <c r="J166" s="16">
        <v>2248.8150000000001</v>
      </c>
      <c r="K166" s="21">
        <v>70.333333333333329</v>
      </c>
      <c r="L166" s="13" t="s">
        <v>17</v>
      </c>
      <c r="M166" s="13" t="s">
        <v>1471</v>
      </c>
      <c r="N166" s="14" t="s">
        <v>92</v>
      </c>
      <c r="O166" s="14" t="s">
        <v>96</v>
      </c>
      <c r="P166" s="14" t="s">
        <v>98</v>
      </c>
      <c r="Q166" s="14" t="s">
        <v>105</v>
      </c>
      <c r="R166" s="14" t="s">
        <v>129</v>
      </c>
      <c r="S166" s="14"/>
      <c r="T166" s="14"/>
      <c r="U166" s="14"/>
      <c r="V166" s="14" t="str">
        <f t="shared" si="6"/>
        <v>M</v>
      </c>
      <c r="W166" s="13" t="str">
        <f>_xlfn.XLOOKUP(Table5[[#This Row],[Store Visited]],Table14[Active Store],Table14[Segment])</f>
        <v>L</v>
      </c>
      <c r="X166" s="40" t="str">
        <f t="shared" si="5"/>
        <v>No</v>
      </c>
    </row>
    <row r="167" spans="2:24" x14ac:dyDescent="0.3">
      <c r="B167" s="26" t="s">
        <v>398</v>
      </c>
      <c r="C167" s="13" t="s">
        <v>916</v>
      </c>
      <c r="D167" s="14">
        <v>52</v>
      </c>
      <c r="E167" s="14" t="s">
        <v>752</v>
      </c>
      <c r="F167" s="14">
        <v>2</v>
      </c>
      <c r="G167" s="15">
        <v>45656</v>
      </c>
      <c r="H167" s="15">
        <v>45639</v>
      </c>
      <c r="I167" s="16">
        <v>6035.8</v>
      </c>
      <c r="J167" s="16">
        <v>3017.9</v>
      </c>
      <c r="K167" s="21">
        <v>17</v>
      </c>
      <c r="L167" s="13" t="s">
        <v>24</v>
      </c>
      <c r="M167" s="13" t="s">
        <v>1472</v>
      </c>
      <c r="N167" s="14" t="s">
        <v>96</v>
      </c>
      <c r="O167" s="14" t="s">
        <v>105</v>
      </c>
      <c r="P167" s="14"/>
      <c r="Q167" s="14"/>
      <c r="R167" s="14"/>
      <c r="S167" s="14"/>
      <c r="T167" s="14"/>
      <c r="U167" s="14"/>
      <c r="V167" s="14" t="str">
        <f t="shared" si="6"/>
        <v>L</v>
      </c>
      <c r="W167" s="13" t="str">
        <f>_xlfn.XLOOKUP(Table5[[#This Row],[Store Visited]],Table14[Active Store],Table14[Segment])</f>
        <v>M</v>
      </c>
      <c r="X167" s="40" t="str">
        <f t="shared" si="5"/>
        <v>No</v>
      </c>
    </row>
    <row r="168" spans="2:24" x14ac:dyDescent="0.3">
      <c r="B168" s="26" t="s">
        <v>399</v>
      </c>
      <c r="C168" s="13" t="s">
        <v>917</v>
      </c>
      <c r="D168" s="14">
        <v>26</v>
      </c>
      <c r="E168" s="14" t="s">
        <v>754</v>
      </c>
      <c r="F168" s="14">
        <v>2</v>
      </c>
      <c r="G168" s="15">
        <v>45607</v>
      </c>
      <c r="H168" s="15">
        <v>45435</v>
      </c>
      <c r="I168" s="16">
        <v>6591.49</v>
      </c>
      <c r="J168" s="16">
        <v>3295.7449999999999</v>
      </c>
      <c r="K168" s="21">
        <v>172</v>
      </c>
      <c r="L168" s="13" t="s">
        <v>24</v>
      </c>
      <c r="M168" s="13" t="s">
        <v>1287</v>
      </c>
      <c r="N168" s="14" t="s">
        <v>96</v>
      </c>
      <c r="O168" s="14" t="s">
        <v>105</v>
      </c>
      <c r="P168" s="14" t="s">
        <v>122</v>
      </c>
      <c r="Q168" s="14" t="s">
        <v>129</v>
      </c>
      <c r="R168" s="14"/>
      <c r="S168" s="14"/>
      <c r="T168" s="14"/>
      <c r="U168" s="14"/>
      <c r="V168" s="14" t="str">
        <f t="shared" si="6"/>
        <v>L</v>
      </c>
      <c r="W168" s="13" t="str">
        <f>_xlfn.XLOOKUP(Table5[[#This Row],[Store Visited]],Table14[Active Store],Table14[Segment])</f>
        <v>M</v>
      </c>
      <c r="X168" s="40" t="str">
        <f t="shared" si="5"/>
        <v>No</v>
      </c>
    </row>
    <row r="169" spans="2:24" x14ac:dyDescent="0.3">
      <c r="B169" s="26" t="s">
        <v>400</v>
      </c>
      <c r="C169" s="13" t="s">
        <v>918</v>
      </c>
      <c r="D169" s="14">
        <v>22</v>
      </c>
      <c r="E169" s="14" t="s">
        <v>752</v>
      </c>
      <c r="F169" s="14">
        <v>5</v>
      </c>
      <c r="G169" s="15">
        <v>45544</v>
      </c>
      <c r="H169" s="15">
        <v>45313</v>
      </c>
      <c r="I169" s="16">
        <v>15016.78</v>
      </c>
      <c r="J169" s="16">
        <v>3003.3560000000002</v>
      </c>
      <c r="K169" s="21">
        <v>57.75</v>
      </c>
      <c r="L169" s="13" t="s">
        <v>20</v>
      </c>
      <c r="M169" s="13" t="s">
        <v>1473</v>
      </c>
      <c r="N169" s="14" t="s">
        <v>92</v>
      </c>
      <c r="O169" s="14" t="s">
        <v>98</v>
      </c>
      <c r="P169" s="14" t="s">
        <v>101</v>
      </c>
      <c r="Q169" s="14" t="s">
        <v>105</v>
      </c>
      <c r="R169" s="14" t="s">
        <v>122</v>
      </c>
      <c r="S169" s="14"/>
      <c r="T169" s="14"/>
      <c r="U169" s="14"/>
      <c r="V169" s="14" t="str">
        <f t="shared" si="6"/>
        <v>M</v>
      </c>
      <c r="W169" s="13" t="str">
        <f>_xlfn.XLOOKUP(Table5[[#This Row],[Store Visited]],Table14[Active Store],Table14[Segment])</f>
        <v>H</v>
      </c>
      <c r="X169" s="40" t="str">
        <f t="shared" si="5"/>
        <v>Yes</v>
      </c>
    </row>
    <row r="170" spans="2:24" x14ac:dyDescent="0.3">
      <c r="B170" s="26" t="s">
        <v>401</v>
      </c>
      <c r="C170" s="13" t="s">
        <v>919</v>
      </c>
      <c r="D170" s="14">
        <v>25</v>
      </c>
      <c r="E170" s="14" t="s">
        <v>754</v>
      </c>
      <c r="F170" s="14">
        <v>5</v>
      </c>
      <c r="G170" s="15">
        <v>45562</v>
      </c>
      <c r="H170" s="15">
        <v>45306</v>
      </c>
      <c r="I170" s="16">
        <v>14670.35</v>
      </c>
      <c r="J170" s="16">
        <v>2934.07</v>
      </c>
      <c r="K170" s="21">
        <v>64</v>
      </c>
      <c r="L170" s="13" t="s">
        <v>20</v>
      </c>
      <c r="M170" s="13" t="s">
        <v>1474</v>
      </c>
      <c r="N170" s="14" t="s">
        <v>92</v>
      </c>
      <c r="O170" s="14" t="s">
        <v>96</v>
      </c>
      <c r="P170" s="14" t="s">
        <v>98</v>
      </c>
      <c r="Q170" s="14" t="s">
        <v>101</v>
      </c>
      <c r="R170" s="14" t="s">
        <v>105</v>
      </c>
      <c r="S170" s="14" t="s">
        <v>124</v>
      </c>
      <c r="T170" s="14" t="s">
        <v>129</v>
      </c>
      <c r="U170" s="14"/>
      <c r="V170" s="14" t="str">
        <f t="shared" si="6"/>
        <v>M</v>
      </c>
      <c r="W170" s="13" t="str">
        <f>_xlfn.XLOOKUP(Table5[[#This Row],[Store Visited]],Table14[Active Store],Table14[Segment])</f>
        <v>H</v>
      </c>
      <c r="X170" s="40" t="str">
        <f t="shared" si="5"/>
        <v>Yes</v>
      </c>
    </row>
    <row r="171" spans="2:24" x14ac:dyDescent="0.3">
      <c r="B171" s="26" t="s">
        <v>402</v>
      </c>
      <c r="C171" s="13" t="s">
        <v>920</v>
      </c>
      <c r="D171" s="14">
        <v>49</v>
      </c>
      <c r="E171" s="14" t="s">
        <v>752</v>
      </c>
      <c r="F171" s="14">
        <v>7</v>
      </c>
      <c r="G171" s="15">
        <v>45599</v>
      </c>
      <c r="H171" s="15">
        <v>45320</v>
      </c>
      <c r="I171" s="16">
        <v>23825.14</v>
      </c>
      <c r="J171" s="16">
        <v>3403.5914285714284</v>
      </c>
      <c r="K171" s="21">
        <v>46.5</v>
      </c>
      <c r="L171" s="13" t="s">
        <v>20</v>
      </c>
      <c r="M171" s="13" t="s">
        <v>1475</v>
      </c>
      <c r="N171" s="14" t="s">
        <v>92</v>
      </c>
      <c r="O171" s="14" t="s">
        <v>96</v>
      </c>
      <c r="P171" s="14" t="s">
        <v>98</v>
      </c>
      <c r="Q171" s="14" t="s">
        <v>105</v>
      </c>
      <c r="R171" s="14" t="s">
        <v>124</v>
      </c>
      <c r="S171" s="14" t="s">
        <v>129</v>
      </c>
      <c r="T171" s="14"/>
      <c r="U171" s="14"/>
      <c r="V171" s="14" t="str">
        <f t="shared" si="6"/>
        <v>M</v>
      </c>
      <c r="W171" s="13" t="str">
        <f>_xlfn.XLOOKUP(Table5[[#This Row],[Store Visited]],Table14[Active Store],Table14[Segment])</f>
        <v>H</v>
      </c>
      <c r="X171" s="40" t="str">
        <f t="shared" si="5"/>
        <v>Yes</v>
      </c>
    </row>
    <row r="172" spans="2:24" x14ac:dyDescent="0.3">
      <c r="B172" s="26" t="s">
        <v>403</v>
      </c>
      <c r="C172" s="13" t="s">
        <v>921</v>
      </c>
      <c r="D172" s="14">
        <v>45</v>
      </c>
      <c r="E172" s="14" t="s">
        <v>754</v>
      </c>
      <c r="F172" s="14">
        <v>2</v>
      </c>
      <c r="G172" s="15">
        <v>45479</v>
      </c>
      <c r="H172" s="15">
        <v>45325</v>
      </c>
      <c r="I172" s="16">
        <v>5686.2999999999993</v>
      </c>
      <c r="J172" s="16">
        <v>2843.1499999999996</v>
      </c>
      <c r="K172" s="21">
        <v>154</v>
      </c>
      <c r="L172" s="13" t="s">
        <v>26</v>
      </c>
      <c r="M172" s="13" t="s">
        <v>1304</v>
      </c>
      <c r="N172" s="14" t="s">
        <v>96</v>
      </c>
      <c r="O172" s="14" t="s">
        <v>105</v>
      </c>
      <c r="P172" s="14" t="s">
        <v>122</v>
      </c>
      <c r="Q172" s="14"/>
      <c r="R172" s="14"/>
      <c r="S172" s="14"/>
      <c r="T172" s="14"/>
      <c r="U172" s="14"/>
      <c r="V172" s="14" t="str">
        <f t="shared" si="6"/>
        <v>L</v>
      </c>
      <c r="W172" s="13" t="str">
        <f>_xlfn.XLOOKUP(Table5[[#This Row],[Store Visited]],Table14[Active Store],Table14[Segment])</f>
        <v>M</v>
      </c>
      <c r="X172" s="40" t="str">
        <f t="shared" si="5"/>
        <v>No</v>
      </c>
    </row>
    <row r="173" spans="2:24" x14ac:dyDescent="0.3">
      <c r="B173" s="26" t="s">
        <v>404</v>
      </c>
      <c r="C173" s="13" t="s">
        <v>922</v>
      </c>
      <c r="D173" s="14">
        <v>51</v>
      </c>
      <c r="E173" s="14" t="s">
        <v>752</v>
      </c>
      <c r="F173" s="14">
        <v>5</v>
      </c>
      <c r="G173" s="15">
        <v>45478</v>
      </c>
      <c r="H173" s="15">
        <v>45318</v>
      </c>
      <c r="I173" s="16">
        <v>12593.43</v>
      </c>
      <c r="J173" s="16">
        <v>2518.6860000000001</v>
      </c>
      <c r="K173" s="21">
        <v>40</v>
      </c>
      <c r="L173" s="13" t="s">
        <v>25</v>
      </c>
      <c r="M173" s="13" t="s">
        <v>1476</v>
      </c>
      <c r="N173" s="14" t="s">
        <v>96</v>
      </c>
      <c r="O173" s="14" t="s">
        <v>98</v>
      </c>
      <c r="P173" s="14" t="s">
        <v>101</v>
      </c>
      <c r="Q173" s="14" t="s">
        <v>105</v>
      </c>
      <c r="R173" s="14" t="s">
        <v>122</v>
      </c>
      <c r="S173" s="14" t="s">
        <v>124</v>
      </c>
      <c r="T173" s="14"/>
      <c r="U173" s="14"/>
      <c r="V173" s="14" t="str">
        <f t="shared" si="6"/>
        <v>M</v>
      </c>
      <c r="W173" s="13" t="str">
        <f>_xlfn.XLOOKUP(Table5[[#This Row],[Store Visited]],Table14[Active Store],Table14[Segment])</f>
        <v>M</v>
      </c>
      <c r="X173" s="40" t="str">
        <f t="shared" si="5"/>
        <v>Yes</v>
      </c>
    </row>
    <row r="174" spans="2:24" x14ac:dyDescent="0.3">
      <c r="B174" s="26" t="s">
        <v>405</v>
      </c>
      <c r="C174" s="13" t="s">
        <v>923</v>
      </c>
      <c r="D174" s="14">
        <v>26</v>
      </c>
      <c r="E174" s="14" t="s">
        <v>754</v>
      </c>
      <c r="F174" s="14">
        <v>6</v>
      </c>
      <c r="G174" s="15">
        <v>45640</v>
      </c>
      <c r="H174" s="15">
        <v>45341</v>
      </c>
      <c r="I174" s="16">
        <v>36816.519999999997</v>
      </c>
      <c r="J174" s="16">
        <v>6136.0866666666661</v>
      </c>
      <c r="K174" s="21">
        <v>59.8</v>
      </c>
      <c r="L174" s="13" t="s">
        <v>25</v>
      </c>
      <c r="M174" s="13" t="s">
        <v>1477</v>
      </c>
      <c r="N174" s="14" t="s">
        <v>96</v>
      </c>
      <c r="O174" s="14" t="s">
        <v>101</v>
      </c>
      <c r="P174" s="14" t="s">
        <v>105</v>
      </c>
      <c r="Q174" s="14" t="s">
        <v>122</v>
      </c>
      <c r="R174" s="14" t="s">
        <v>124</v>
      </c>
      <c r="S174" s="14" t="s">
        <v>129</v>
      </c>
      <c r="T174" s="14"/>
      <c r="U174" s="14"/>
      <c r="V174" s="14" t="str">
        <f t="shared" si="6"/>
        <v>H</v>
      </c>
      <c r="W174" s="13" t="str">
        <f>_xlfn.XLOOKUP(Table5[[#This Row],[Store Visited]],Table14[Active Store],Table14[Segment])</f>
        <v>M</v>
      </c>
      <c r="X174" s="40" t="str">
        <f t="shared" si="5"/>
        <v>Yes</v>
      </c>
    </row>
    <row r="175" spans="2:24" x14ac:dyDescent="0.3">
      <c r="B175" s="26" t="s">
        <v>406</v>
      </c>
      <c r="C175" s="13" t="s">
        <v>924</v>
      </c>
      <c r="D175" s="14">
        <v>23</v>
      </c>
      <c r="E175" s="14" t="s">
        <v>752</v>
      </c>
      <c r="F175" s="14">
        <v>4</v>
      </c>
      <c r="G175" s="15">
        <v>45594</v>
      </c>
      <c r="H175" s="15">
        <v>45308</v>
      </c>
      <c r="I175" s="16">
        <v>12086.04</v>
      </c>
      <c r="J175" s="16">
        <v>3021.51</v>
      </c>
      <c r="K175" s="21">
        <v>95.333333333333329</v>
      </c>
      <c r="L175" s="13" t="s">
        <v>30</v>
      </c>
      <c r="M175" s="13" t="s">
        <v>1478</v>
      </c>
      <c r="N175" s="14" t="s">
        <v>92</v>
      </c>
      <c r="O175" s="14" t="s">
        <v>96</v>
      </c>
      <c r="P175" s="14" t="s">
        <v>98</v>
      </c>
      <c r="Q175" s="14" t="s">
        <v>105</v>
      </c>
      <c r="R175" s="14" t="s">
        <v>124</v>
      </c>
      <c r="S175" s="14"/>
      <c r="T175" s="14"/>
      <c r="U175" s="14"/>
      <c r="V175" s="14" t="str">
        <f t="shared" si="6"/>
        <v>M</v>
      </c>
      <c r="W175" s="13" t="str">
        <f>_xlfn.XLOOKUP(Table5[[#This Row],[Store Visited]],Table14[Active Store],Table14[Segment])</f>
        <v>H</v>
      </c>
      <c r="X175" s="40" t="str">
        <f t="shared" si="5"/>
        <v>No</v>
      </c>
    </row>
    <row r="176" spans="2:24" x14ac:dyDescent="0.3">
      <c r="B176" s="26" t="s">
        <v>407</v>
      </c>
      <c r="C176" s="13" t="s">
        <v>925</v>
      </c>
      <c r="D176" s="14">
        <v>54</v>
      </c>
      <c r="E176" s="14" t="s">
        <v>754</v>
      </c>
      <c r="F176" s="14">
        <v>3</v>
      </c>
      <c r="G176" s="15">
        <v>45627</v>
      </c>
      <c r="H176" s="15">
        <v>45310</v>
      </c>
      <c r="I176" s="16">
        <v>8613.08</v>
      </c>
      <c r="J176" s="16">
        <v>2871.0266666666666</v>
      </c>
      <c r="K176" s="21">
        <v>158.5</v>
      </c>
      <c r="L176" s="13" t="s">
        <v>30</v>
      </c>
      <c r="M176" s="13" t="s">
        <v>1479</v>
      </c>
      <c r="N176" s="14" t="s">
        <v>92</v>
      </c>
      <c r="O176" s="14" t="s">
        <v>98</v>
      </c>
      <c r="P176" s="14" t="s">
        <v>101</v>
      </c>
      <c r="Q176" s="14" t="s">
        <v>105</v>
      </c>
      <c r="R176" s="14" t="s">
        <v>129</v>
      </c>
      <c r="S176" s="14"/>
      <c r="T176" s="14"/>
      <c r="U176" s="14"/>
      <c r="V176" s="14" t="str">
        <f t="shared" si="6"/>
        <v>L</v>
      </c>
      <c r="W176" s="13" t="str">
        <f>_xlfn.XLOOKUP(Table5[[#This Row],[Store Visited]],Table14[Active Store],Table14[Segment])</f>
        <v>H</v>
      </c>
      <c r="X176" s="40" t="str">
        <f t="shared" si="5"/>
        <v>No</v>
      </c>
    </row>
    <row r="177" spans="2:24" x14ac:dyDescent="0.3">
      <c r="B177" s="26" t="s">
        <v>408</v>
      </c>
      <c r="C177" s="13" t="s">
        <v>926</v>
      </c>
      <c r="D177" s="14">
        <v>55</v>
      </c>
      <c r="E177" s="14" t="s">
        <v>754</v>
      </c>
      <c r="F177" s="14">
        <v>2</v>
      </c>
      <c r="G177" s="15">
        <v>45618</v>
      </c>
      <c r="H177" s="15">
        <v>45404</v>
      </c>
      <c r="I177" s="16">
        <v>5933.7900000000009</v>
      </c>
      <c r="J177" s="16">
        <v>2966.8950000000004</v>
      </c>
      <c r="K177" s="21">
        <v>214</v>
      </c>
      <c r="L177" s="13" t="s">
        <v>30</v>
      </c>
      <c r="M177" s="13" t="s">
        <v>1288</v>
      </c>
      <c r="N177" s="14" t="s">
        <v>92</v>
      </c>
      <c r="O177" s="14" t="s">
        <v>101</v>
      </c>
      <c r="P177" s="14" t="s">
        <v>105</v>
      </c>
      <c r="Q177" s="14" t="s">
        <v>129</v>
      </c>
      <c r="R177" s="14"/>
      <c r="S177" s="14"/>
      <c r="T177" s="14"/>
      <c r="U177" s="14"/>
      <c r="V177" s="14" t="str">
        <f t="shared" si="6"/>
        <v>L</v>
      </c>
      <c r="W177" s="13" t="str">
        <f>_xlfn.XLOOKUP(Table5[[#This Row],[Store Visited]],Table14[Active Store],Table14[Segment])</f>
        <v>H</v>
      </c>
      <c r="X177" s="40" t="str">
        <f t="shared" si="5"/>
        <v>No</v>
      </c>
    </row>
    <row r="178" spans="2:24" x14ac:dyDescent="0.3">
      <c r="B178" s="26" t="s">
        <v>409</v>
      </c>
      <c r="C178" s="13" t="s">
        <v>927</v>
      </c>
      <c r="D178" s="14">
        <v>36</v>
      </c>
      <c r="E178" s="14" t="s">
        <v>754</v>
      </c>
      <c r="F178" s="14">
        <v>5</v>
      </c>
      <c r="G178" s="15">
        <v>45534</v>
      </c>
      <c r="H178" s="15">
        <v>45378</v>
      </c>
      <c r="I178" s="16">
        <v>12101.66</v>
      </c>
      <c r="J178" s="16">
        <v>2420.3319999999999</v>
      </c>
      <c r="K178" s="21">
        <v>39</v>
      </c>
      <c r="L178" s="13" t="s">
        <v>24</v>
      </c>
      <c r="M178" s="13" t="s">
        <v>1480</v>
      </c>
      <c r="N178" s="14" t="s">
        <v>92</v>
      </c>
      <c r="O178" s="14" t="s">
        <v>96</v>
      </c>
      <c r="P178" s="14" t="s">
        <v>98</v>
      </c>
      <c r="Q178" s="14" t="s">
        <v>101</v>
      </c>
      <c r="R178" s="14" t="s">
        <v>105</v>
      </c>
      <c r="S178" s="14" t="s">
        <v>122</v>
      </c>
      <c r="T178" s="14" t="s">
        <v>129</v>
      </c>
      <c r="U178" s="14"/>
      <c r="V178" s="14" t="str">
        <f t="shared" si="6"/>
        <v>M</v>
      </c>
      <c r="W178" s="13" t="str">
        <f>_xlfn.XLOOKUP(Table5[[#This Row],[Store Visited]],Table14[Active Store],Table14[Segment])</f>
        <v>M</v>
      </c>
      <c r="X178" s="40" t="str">
        <f t="shared" si="5"/>
        <v>Yes</v>
      </c>
    </row>
    <row r="179" spans="2:24" x14ac:dyDescent="0.3">
      <c r="B179" s="26" t="s">
        <v>410</v>
      </c>
      <c r="C179" s="13" t="s">
        <v>928</v>
      </c>
      <c r="D179" s="14">
        <v>20</v>
      </c>
      <c r="E179" s="14" t="s">
        <v>754</v>
      </c>
      <c r="F179" s="14">
        <v>8</v>
      </c>
      <c r="G179" s="15">
        <v>45629</v>
      </c>
      <c r="H179" s="15">
        <v>45300</v>
      </c>
      <c r="I179" s="16">
        <v>21423.030000000002</v>
      </c>
      <c r="J179" s="16">
        <v>2677.8787500000003</v>
      </c>
      <c r="K179" s="21">
        <v>47</v>
      </c>
      <c r="L179" s="13" t="s">
        <v>21</v>
      </c>
      <c r="M179" s="13" t="s">
        <v>1481</v>
      </c>
      <c r="N179" s="14" t="s">
        <v>92</v>
      </c>
      <c r="O179" s="14" t="s">
        <v>96</v>
      </c>
      <c r="P179" s="14" t="s">
        <v>98</v>
      </c>
      <c r="Q179" s="14" t="s">
        <v>101</v>
      </c>
      <c r="R179" s="14" t="s">
        <v>105</v>
      </c>
      <c r="S179" s="14" t="s">
        <v>129</v>
      </c>
      <c r="T179" s="14"/>
      <c r="U179" s="14"/>
      <c r="V179" s="14" t="str">
        <f t="shared" si="6"/>
        <v>M</v>
      </c>
      <c r="W179" s="13" t="str">
        <f>_xlfn.XLOOKUP(Table5[[#This Row],[Store Visited]],Table14[Active Store],Table14[Segment])</f>
        <v>M</v>
      </c>
      <c r="X179" s="40" t="str">
        <f t="shared" si="5"/>
        <v>Yes</v>
      </c>
    </row>
    <row r="180" spans="2:24" x14ac:dyDescent="0.3">
      <c r="B180" s="26" t="s">
        <v>411</v>
      </c>
      <c r="C180" s="13" t="s">
        <v>929</v>
      </c>
      <c r="D180" s="14">
        <v>43</v>
      </c>
      <c r="E180" s="14" t="s">
        <v>754</v>
      </c>
      <c r="F180" s="14">
        <v>3</v>
      </c>
      <c r="G180" s="15">
        <v>45647</v>
      </c>
      <c r="H180" s="15">
        <v>45429</v>
      </c>
      <c r="I180" s="16">
        <v>10479.280000000001</v>
      </c>
      <c r="J180" s="16">
        <v>3493.0933333333337</v>
      </c>
      <c r="K180" s="21">
        <v>109</v>
      </c>
      <c r="L180" s="13" t="s">
        <v>22</v>
      </c>
      <c r="M180" s="13" t="s">
        <v>1482</v>
      </c>
      <c r="N180" s="14" t="s">
        <v>96</v>
      </c>
      <c r="O180" s="14" t="s">
        <v>101</v>
      </c>
      <c r="P180" s="14" t="s">
        <v>105</v>
      </c>
      <c r="Q180" s="14" t="s">
        <v>124</v>
      </c>
      <c r="R180" s="14" t="s">
        <v>129</v>
      </c>
      <c r="S180" s="14"/>
      <c r="T180" s="14"/>
      <c r="U180" s="14"/>
      <c r="V180" s="14" t="str">
        <f t="shared" si="6"/>
        <v>L</v>
      </c>
      <c r="W180" s="13" t="str">
        <f>_xlfn.XLOOKUP(Table5[[#This Row],[Store Visited]],Table14[Active Store],Table14[Segment])</f>
        <v>L</v>
      </c>
      <c r="X180" s="40" t="str">
        <f t="shared" si="5"/>
        <v>No</v>
      </c>
    </row>
    <row r="181" spans="2:24" x14ac:dyDescent="0.3">
      <c r="B181" s="26" t="s">
        <v>412</v>
      </c>
      <c r="C181" s="13" t="s">
        <v>930</v>
      </c>
      <c r="D181" s="14">
        <v>19</v>
      </c>
      <c r="E181" s="14" t="s">
        <v>752</v>
      </c>
      <c r="F181" s="14">
        <v>5</v>
      </c>
      <c r="G181" s="15">
        <v>45613</v>
      </c>
      <c r="H181" s="15">
        <v>45296</v>
      </c>
      <c r="I181" s="16">
        <v>17462.669999999998</v>
      </c>
      <c r="J181" s="16">
        <v>3492.5339999999997</v>
      </c>
      <c r="K181" s="21">
        <v>79.25</v>
      </c>
      <c r="L181" s="13" t="s">
        <v>30</v>
      </c>
      <c r="M181" s="13" t="s">
        <v>1483</v>
      </c>
      <c r="N181" s="14" t="s">
        <v>92</v>
      </c>
      <c r="O181" s="14" t="s">
        <v>96</v>
      </c>
      <c r="P181" s="14" t="s">
        <v>98</v>
      </c>
      <c r="Q181" s="14" t="s">
        <v>105</v>
      </c>
      <c r="R181" s="14" t="s">
        <v>122</v>
      </c>
      <c r="S181" s="14" t="s">
        <v>124</v>
      </c>
      <c r="T181" s="14"/>
      <c r="U181" s="14"/>
      <c r="V181" s="14" t="str">
        <f t="shared" si="6"/>
        <v>M</v>
      </c>
      <c r="W181" s="13" t="str">
        <f>_xlfn.XLOOKUP(Table5[[#This Row],[Store Visited]],Table14[Active Store],Table14[Segment])</f>
        <v>H</v>
      </c>
      <c r="X181" s="40" t="str">
        <f t="shared" si="5"/>
        <v>No</v>
      </c>
    </row>
    <row r="182" spans="2:24" x14ac:dyDescent="0.3">
      <c r="B182" s="26" t="s">
        <v>413</v>
      </c>
      <c r="C182" s="13" t="s">
        <v>931</v>
      </c>
      <c r="D182" s="14">
        <v>57</v>
      </c>
      <c r="E182" s="14" t="s">
        <v>754</v>
      </c>
      <c r="F182" s="14">
        <v>6</v>
      </c>
      <c r="G182" s="15">
        <v>45642</v>
      </c>
      <c r="H182" s="15">
        <v>45295</v>
      </c>
      <c r="I182" s="16">
        <v>17329.23</v>
      </c>
      <c r="J182" s="16">
        <v>2888.2049999999999</v>
      </c>
      <c r="K182" s="21">
        <v>69.400000000000006</v>
      </c>
      <c r="L182" s="13" t="s">
        <v>30</v>
      </c>
      <c r="M182" s="13" t="s">
        <v>1484</v>
      </c>
      <c r="N182" s="14" t="s">
        <v>98</v>
      </c>
      <c r="O182" s="14" t="s">
        <v>101</v>
      </c>
      <c r="P182" s="14" t="s">
        <v>105</v>
      </c>
      <c r="Q182" s="14" t="s">
        <v>122</v>
      </c>
      <c r="R182" s="14" t="s">
        <v>124</v>
      </c>
      <c r="S182" s="14" t="s">
        <v>129</v>
      </c>
      <c r="T182" s="14"/>
      <c r="U182" s="14"/>
      <c r="V182" s="14" t="str">
        <f t="shared" si="6"/>
        <v>M</v>
      </c>
      <c r="W182" s="13" t="str">
        <f>_xlfn.XLOOKUP(Table5[[#This Row],[Store Visited]],Table14[Active Store],Table14[Segment])</f>
        <v>H</v>
      </c>
      <c r="X182" s="40" t="str">
        <f t="shared" si="5"/>
        <v>Yes</v>
      </c>
    </row>
    <row r="183" spans="2:24" x14ac:dyDescent="0.3">
      <c r="B183" s="26" t="s">
        <v>414</v>
      </c>
      <c r="C183" s="13" t="s">
        <v>932</v>
      </c>
      <c r="D183" s="14">
        <v>47</v>
      </c>
      <c r="E183" s="14" t="s">
        <v>754</v>
      </c>
      <c r="F183" s="14">
        <v>3</v>
      </c>
      <c r="G183" s="15">
        <v>45532</v>
      </c>
      <c r="H183" s="15">
        <v>45390</v>
      </c>
      <c r="I183" s="16">
        <v>11568.07</v>
      </c>
      <c r="J183" s="16">
        <v>3856.0233333333331</v>
      </c>
      <c r="K183" s="21">
        <v>71</v>
      </c>
      <c r="L183" s="13" t="s">
        <v>19</v>
      </c>
      <c r="M183" s="13" t="s">
        <v>1261</v>
      </c>
      <c r="N183" s="14" t="s">
        <v>92</v>
      </c>
      <c r="O183" s="14" t="s">
        <v>98</v>
      </c>
      <c r="P183" s="14" t="s">
        <v>105</v>
      </c>
      <c r="Q183" s="14"/>
      <c r="R183" s="14"/>
      <c r="S183" s="14"/>
      <c r="T183" s="14"/>
      <c r="U183" s="14"/>
      <c r="V183" s="14" t="str">
        <f t="shared" si="6"/>
        <v>M</v>
      </c>
      <c r="W183" s="13" t="str">
        <f>_xlfn.XLOOKUP(Table5[[#This Row],[Store Visited]],Table14[Active Store],Table14[Segment])</f>
        <v>H</v>
      </c>
      <c r="X183" s="40" t="str">
        <f t="shared" si="5"/>
        <v>No</v>
      </c>
    </row>
    <row r="184" spans="2:24" x14ac:dyDescent="0.3">
      <c r="B184" s="26" t="s">
        <v>415</v>
      </c>
      <c r="C184" s="13" t="s">
        <v>933</v>
      </c>
      <c r="D184" s="14">
        <v>17</v>
      </c>
      <c r="E184" s="14" t="s">
        <v>754</v>
      </c>
      <c r="F184" s="14">
        <v>6</v>
      </c>
      <c r="G184" s="15">
        <v>45610</v>
      </c>
      <c r="H184" s="15">
        <v>45294</v>
      </c>
      <c r="I184" s="16">
        <v>17627.899999999998</v>
      </c>
      <c r="J184" s="16">
        <v>2937.9833333333331</v>
      </c>
      <c r="K184" s="21">
        <v>63.2</v>
      </c>
      <c r="L184" s="13" t="s">
        <v>19</v>
      </c>
      <c r="M184" s="13" t="s">
        <v>1485</v>
      </c>
      <c r="N184" s="14" t="s">
        <v>92</v>
      </c>
      <c r="O184" s="14" t="s">
        <v>98</v>
      </c>
      <c r="P184" s="14" t="s">
        <v>101</v>
      </c>
      <c r="Q184" s="14" t="s">
        <v>105</v>
      </c>
      <c r="R184" s="14" t="s">
        <v>122</v>
      </c>
      <c r="S184" s="14" t="s">
        <v>129</v>
      </c>
      <c r="T184" s="14"/>
      <c r="U184" s="14"/>
      <c r="V184" s="14" t="str">
        <f t="shared" si="6"/>
        <v>M</v>
      </c>
      <c r="W184" s="13" t="str">
        <f>_xlfn.XLOOKUP(Table5[[#This Row],[Store Visited]],Table14[Active Store],Table14[Segment])</f>
        <v>H</v>
      </c>
      <c r="X184" s="40" t="str">
        <f t="shared" si="5"/>
        <v>Yes</v>
      </c>
    </row>
    <row r="185" spans="2:24" x14ac:dyDescent="0.3">
      <c r="B185" s="26" t="s">
        <v>416</v>
      </c>
      <c r="C185" s="13" t="s">
        <v>934</v>
      </c>
      <c r="D185" s="14">
        <v>59</v>
      </c>
      <c r="E185" s="14" t="s">
        <v>752</v>
      </c>
      <c r="F185" s="14">
        <v>2</v>
      </c>
      <c r="G185" s="15">
        <v>45436</v>
      </c>
      <c r="H185" s="15">
        <v>45334</v>
      </c>
      <c r="I185" s="16">
        <v>4830.1500000000005</v>
      </c>
      <c r="J185" s="16">
        <v>2415.0750000000003</v>
      </c>
      <c r="K185" s="21">
        <v>102</v>
      </c>
      <c r="L185" s="13" t="s">
        <v>26</v>
      </c>
      <c r="M185" s="13" t="s">
        <v>1486</v>
      </c>
      <c r="N185" s="14" t="s">
        <v>92</v>
      </c>
      <c r="O185" s="14" t="s">
        <v>101</v>
      </c>
      <c r="P185" s="14" t="s">
        <v>105</v>
      </c>
      <c r="Q185" s="14" t="s">
        <v>129</v>
      </c>
      <c r="R185" s="14"/>
      <c r="S185" s="14"/>
      <c r="T185" s="14"/>
      <c r="U185" s="14"/>
      <c r="V185" s="14" t="str">
        <f t="shared" si="6"/>
        <v>L</v>
      </c>
      <c r="W185" s="13" t="str">
        <f>_xlfn.XLOOKUP(Table5[[#This Row],[Store Visited]],Table14[Active Store],Table14[Segment])</f>
        <v>M</v>
      </c>
      <c r="X185" s="40" t="str">
        <f t="shared" si="5"/>
        <v>No</v>
      </c>
    </row>
    <row r="186" spans="2:24" x14ac:dyDescent="0.3">
      <c r="B186" s="26" t="s">
        <v>417</v>
      </c>
      <c r="C186" s="13" t="s">
        <v>935</v>
      </c>
      <c r="D186" s="14">
        <v>58</v>
      </c>
      <c r="E186" s="14" t="s">
        <v>752</v>
      </c>
      <c r="F186" s="14">
        <v>1</v>
      </c>
      <c r="G186" s="15">
        <v>45619</v>
      </c>
      <c r="H186" s="15">
        <v>45619</v>
      </c>
      <c r="I186" s="16">
        <v>3175.57</v>
      </c>
      <c r="J186" s="16">
        <v>3175.57</v>
      </c>
      <c r="K186" s="21" t="s">
        <v>1772</v>
      </c>
      <c r="L186" s="13" t="s">
        <v>26</v>
      </c>
      <c r="M186" s="13" t="s">
        <v>1487</v>
      </c>
      <c r="N186" s="14" t="s">
        <v>98</v>
      </c>
      <c r="O186" s="14" t="s">
        <v>105</v>
      </c>
      <c r="P186" s="14" t="s">
        <v>122</v>
      </c>
      <c r="Q186" s="14"/>
      <c r="R186" s="14"/>
      <c r="S186" s="14"/>
      <c r="T186" s="14"/>
      <c r="U186" s="14"/>
      <c r="V186" s="14" t="str">
        <f t="shared" si="6"/>
        <v>L</v>
      </c>
      <c r="W186" s="13" t="str">
        <f>_xlfn.XLOOKUP(Table5[[#This Row],[Store Visited]],Table14[Active Store],Table14[Segment])</f>
        <v>M</v>
      </c>
      <c r="X186" s="40" t="str">
        <f t="shared" si="5"/>
        <v>No</v>
      </c>
    </row>
    <row r="187" spans="2:24" x14ac:dyDescent="0.3">
      <c r="B187" s="26" t="s">
        <v>418</v>
      </c>
      <c r="C187" s="13" t="s">
        <v>936</v>
      </c>
      <c r="D187" s="14">
        <v>26</v>
      </c>
      <c r="E187" s="14" t="s">
        <v>752</v>
      </c>
      <c r="F187" s="14">
        <v>3</v>
      </c>
      <c r="G187" s="15">
        <v>45621</v>
      </c>
      <c r="H187" s="15">
        <v>45359</v>
      </c>
      <c r="I187" s="16">
        <v>9097.5400000000009</v>
      </c>
      <c r="J187" s="16">
        <v>3032.5133333333338</v>
      </c>
      <c r="K187" s="21">
        <v>131</v>
      </c>
      <c r="L187" s="13" t="s">
        <v>27</v>
      </c>
      <c r="M187" s="13" t="s">
        <v>1488</v>
      </c>
      <c r="N187" s="14" t="s">
        <v>96</v>
      </c>
      <c r="O187" s="14" t="s">
        <v>105</v>
      </c>
      <c r="P187" s="14" t="s">
        <v>124</v>
      </c>
      <c r="Q187" s="14"/>
      <c r="R187" s="14"/>
      <c r="S187" s="14"/>
      <c r="T187" s="14"/>
      <c r="U187" s="14"/>
      <c r="V187" s="14" t="str">
        <f t="shared" si="6"/>
        <v>L</v>
      </c>
      <c r="W187" s="13" t="str">
        <f>_xlfn.XLOOKUP(Table5[[#This Row],[Store Visited]],Table14[Active Store],Table14[Segment])</f>
        <v>M</v>
      </c>
      <c r="X187" s="40" t="str">
        <f t="shared" si="5"/>
        <v>No</v>
      </c>
    </row>
    <row r="188" spans="2:24" x14ac:dyDescent="0.3">
      <c r="B188" s="26" t="s">
        <v>419</v>
      </c>
      <c r="C188" s="13" t="s">
        <v>937</v>
      </c>
      <c r="D188" s="14">
        <v>33</v>
      </c>
      <c r="E188" s="14" t="s">
        <v>752</v>
      </c>
      <c r="F188" s="14">
        <v>4</v>
      </c>
      <c r="G188" s="15">
        <v>45646</v>
      </c>
      <c r="H188" s="15">
        <v>45297</v>
      </c>
      <c r="I188" s="16">
        <v>22425.17</v>
      </c>
      <c r="J188" s="16">
        <v>5606.2924999999996</v>
      </c>
      <c r="K188" s="21">
        <v>116.33333333333333</v>
      </c>
      <c r="L188" s="13" t="s">
        <v>27</v>
      </c>
      <c r="M188" s="13" t="s">
        <v>1489</v>
      </c>
      <c r="N188" s="14" t="s">
        <v>96</v>
      </c>
      <c r="O188" s="14" t="s">
        <v>101</v>
      </c>
      <c r="P188" s="14" t="s">
        <v>105</v>
      </c>
      <c r="Q188" s="14" t="s">
        <v>122</v>
      </c>
      <c r="R188" s="14" t="s">
        <v>124</v>
      </c>
      <c r="S188" s="14"/>
      <c r="T188" s="14"/>
      <c r="U188" s="14"/>
      <c r="V188" s="14" t="str">
        <f t="shared" si="6"/>
        <v>H</v>
      </c>
      <c r="W188" s="13" t="str">
        <f>_xlfn.XLOOKUP(Table5[[#This Row],[Store Visited]],Table14[Active Store],Table14[Segment])</f>
        <v>M</v>
      </c>
      <c r="X188" s="40" t="str">
        <f t="shared" si="5"/>
        <v>No</v>
      </c>
    </row>
    <row r="189" spans="2:24" x14ac:dyDescent="0.3">
      <c r="B189" s="26" t="s">
        <v>420</v>
      </c>
      <c r="C189" s="13" t="s">
        <v>938</v>
      </c>
      <c r="D189" s="14">
        <v>36</v>
      </c>
      <c r="E189" s="14" t="s">
        <v>752</v>
      </c>
      <c r="F189" s="14">
        <v>8</v>
      </c>
      <c r="G189" s="15">
        <v>45640</v>
      </c>
      <c r="H189" s="15">
        <v>45346</v>
      </c>
      <c r="I189" s="16">
        <v>31923.059999999998</v>
      </c>
      <c r="J189" s="16">
        <v>3990.3824999999997</v>
      </c>
      <c r="K189" s="21">
        <v>42</v>
      </c>
      <c r="L189" s="13" t="s">
        <v>14</v>
      </c>
      <c r="M189" s="13" t="s">
        <v>1490</v>
      </c>
      <c r="N189" s="14" t="s">
        <v>92</v>
      </c>
      <c r="O189" s="14" t="s">
        <v>96</v>
      </c>
      <c r="P189" s="14" t="s">
        <v>98</v>
      </c>
      <c r="Q189" s="14" t="s">
        <v>101</v>
      </c>
      <c r="R189" s="14" t="s">
        <v>105</v>
      </c>
      <c r="S189" s="14" t="s">
        <v>122</v>
      </c>
      <c r="T189" s="14" t="s">
        <v>124</v>
      </c>
      <c r="U189" s="14" t="s">
        <v>129</v>
      </c>
      <c r="V189" s="14" t="str">
        <f t="shared" si="6"/>
        <v>H</v>
      </c>
      <c r="W189" s="13" t="str">
        <f>_xlfn.XLOOKUP(Table5[[#This Row],[Store Visited]],Table14[Active Store],Table14[Segment])</f>
        <v>L</v>
      </c>
      <c r="X189" s="40" t="str">
        <f t="shared" si="5"/>
        <v>Yes</v>
      </c>
    </row>
    <row r="190" spans="2:24" x14ac:dyDescent="0.3">
      <c r="B190" s="26" t="s">
        <v>421</v>
      </c>
      <c r="C190" s="13" t="s">
        <v>939</v>
      </c>
      <c r="D190" s="14">
        <v>57</v>
      </c>
      <c r="E190" s="14" t="s">
        <v>752</v>
      </c>
      <c r="F190" s="14">
        <v>4</v>
      </c>
      <c r="G190" s="15">
        <v>45562</v>
      </c>
      <c r="H190" s="15">
        <v>45390</v>
      </c>
      <c r="I190" s="16">
        <v>20074.61</v>
      </c>
      <c r="J190" s="16">
        <v>5018.6525000000001</v>
      </c>
      <c r="K190" s="21">
        <v>57.333333333333336</v>
      </c>
      <c r="L190" s="13" t="s">
        <v>23</v>
      </c>
      <c r="M190" s="13" t="s">
        <v>1491</v>
      </c>
      <c r="N190" s="14" t="s">
        <v>92</v>
      </c>
      <c r="O190" s="14" t="s">
        <v>96</v>
      </c>
      <c r="P190" s="14" t="s">
        <v>105</v>
      </c>
      <c r="Q190" s="14" t="s">
        <v>122</v>
      </c>
      <c r="R190" s="14"/>
      <c r="S190" s="14"/>
      <c r="T190" s="14"/>
      <c r="U190" s="14"/>
      <c r="V190" s="14" t="str">
        <f t="shared" si="6"/>
        <v>H</v>
      </c>
      <c r="W190" s="13" t="str">
        <f>_xlfn.XLOOKUP(Table5[[#This Row],[Store Visited]],Table14[Active Store],Table14[Segment])</f>
        <v>H</v>
      </c>
      <c r="X190" s="40" t="str">
        <f t="shared" si="5"/>
        <v>No</v>
      </c>
    </row>
    <row r="191" spans="2:24" x14ac:dyDescent="0.3">
      <c r="B191" s="26" t="s">
        <v>422</v>
      </c>
      <c r="C191" s="13" t="s">
        <v>940</v>
      </c>
      <c r="D191" s="14">
        <v>28</v>
      </c>
      <c r="E191" s="14" t="s">
        <v>754</v>
      </c>
      <c r="F191" s="14">
        <v>8</v>
      </c>
      <c r="G191" s="15">
        <v>45645</v>
      </c>
      <c r="H191" s="15">
        <v>45328</v>
      </c>
      <c r="I191" s="16">
        <v>22028.109999999997</v>
      </c>
      <c r="J191" s="16">
        <v>2753.5137499999996</v>
      </c>
      <c r="K191" s="21">
        <v>45.285714285714285</v>
      </c>
      <c r="L191" s="13" t="s">
        <v>24</v>
      </c>
      <c r="M191" s="13" t="s">
        <v>1492</v>
      </c>
      <c r="N191" s="14" t="s">
        <v>92</v>
      </c>
      <c r="O191" s="14" t="s">
        <v>96</v>
      </c>
      <c r="P191" s="14" t="s">
        <v>98</v>
      </c>
      <c r="Q191" s="14" t="s">
        <v>101</v>
      </c>
      <c r="R191" s="14" t="s">
        <v>105</v>
      </c>
      <c r="S191" s="14" t="s">
        <v>122</v>
      </c>
      <c r="T191" s="14" t="s">
        <v>124</v>
      </c>
      <c r="U191" s="14" t="s">
        <v>129</v>
      </c>
      <c r="V191" s="14" t="str">
        <f t="shared" si="6"/>
        <v>M</v>
      </c>
      <c r="W191" s="13" t="str">
        <f>_xlfn.XLOOKUP(Table5[[#This Row],[Store Visited]],Table14[Active Store],Table14[Segment])</f>
        <v>M</v>
      </c>
      <c r="X191" s="40" t="str">
        <f t="shared" si="5"/>
        <v>Yes</v>
      </c>
    </row>
    <row r="192" spans="2:24" x14ac:dyDescent="0.3">
      <c r="B192" s="26" t="s">
        <v>423</v>
      </c>
      <c r="C192" s="13" t="s">
        <v>941</v>
      </c>
      <c r="D192" s="14">
        <v>59</v>
      </c>
      <c r="E192" s="14" t="s">
        <v>754</v>
      </c>
      <c r="F192" s="14">
        <v>6</v>
      </c>
      <c r="G192" s="15">
        <v>45548</v>
      </c>
      <c r="H192" s="15">
        <v>45362</v>
      </c>
      <c r="I192" s="16">
        <v>19310.64</v>
      </c>
      <c r="J192" s="16">
        <v>3218.44</v>
      </c>
      <c r="K192" s="21">
        <v>37.200000000000003</v>
      </c>
      <c r="L192" s="13" t="s">
        <v>26</v>
      </c>
      <c r="M192" s="13" t="s">
        <v>1493</v>
      </c>
      <c r="N192" s="14" t="s">
        <v>92</v>
      </c>
      <c r="O192" s="14" t="s">
        <v>98</v>
      </c>
      <c r="P192" s="14" t="s">
        <v>105</v>
      </c>
      <c r="Q192" s="14" t="s">
        <v>122</v>
      </c>
      <c r="R192" s="14" t="s">
        <v>124</v>
      </c>
      <c r="S192" s="14" t="s">
        <v>129</v>
      </c>
      <c r="T192" s="14"/>
      <c r="U192" s="14"/>
      <c r="V192" s="14" t="str">
        <f t="shared" si="6"/>
        <v>M</v>
      </c>
      <c r="W192" s="13" t="str">
        <f>_xlfn.XLOOKUP(Table5[[#This Row],[Store Visited]],Table14[Active Store],Table14[Segment])</f>
        <v>M</v>
      </c>
      <c r="X192" s="40" t="str">
        <f t="shared" si="5"/>
        <v>Yes</v>
      </c>
    </row>
    <row r="193" spans="2:24" x14ac:dyDescent="0.3">
      <c r="B193" s="26" t="s">
        <v>424</v>
      </c>
      <c r="C193" s="13" t="s">
        <v>942</v>
      </c>
      <c r="D193" s="14">
        <v>57</v>
      </c>
      <c r="E193" s="14" t="s">
        <v>754</v>
      </c>
      <c r="F193" s="14">
        <v>2</v>
      </c>
      <c r="G193" s="15">
        <v>45593</v>
      </c>
      <c r="H193" s="15">
        <v>45371</v>
      </c>
      <c r="I193" s="16">
        <v>12206.220000000001</v>
      </c>
      <c r="J193" s="16">
        <v>6103.1100000000006</v>
      </c>
      <c r="K193" s="21">
        <v>222</v>
      </c>
      <c r="L193" s="13" t="s">
        <v>27</v>
      </c>
      <c r="M193" s="13" t="s">
        <v>1494</v>
      </c>
      <c r="N193" s="14" t="s">
        <v>96</v>
      </c>
      <c r="O193" s="14" t="s">
        <v>122</v>
      </c>
      <c r="P193" s="14" t="s">
        <v>124</v>
      </c>
      <c r="Q193" s="14" t="s">
        <v>129</v>
      </c>
      <c r="R193" s="14"/>
      <c r="S193" s="14"/>
      <c r="T193" s="14"/>
      <c r="U193" s="14"/>
      <c r="V193" s="14" t="str">
        <f t="shared" si="6"/>
        <v>M</v>
      </c>
      <c r="W193" s="13" t="str">
        <f>_xlfn.XLOOKUP(Table5[[#This Row],[Store Visited]],Table14[Active Store],Table14[Segment])</f>
        <v>M</v>
      </c>
      <c r="X193" s="40" t="str">
        <f t="shared" si="5"/>
        <v>No</v>
      </c>
    </row>
    <row r="194" spans="2:24" x14ac:dyDescent="0.3">
      <c r="B194" s="26" t="s">
        <v>425</v>
      </c>
      <c r="C194" s="13" t="s">
        <v>943</v>
      </c>
      <c r="D194" s="14">
        <v>38</v>
      </c>
      <c r="E194" s="14" t="s">
        <v>752</v>
      </c>
      <c r="F194" s="14">
        <v>5</v>
      </c>
      <c r="G194" s="15">
        <v>45618</v>
      </c>
      <c r="H194" s="15">
        <v>45399</v>
      </c>
      <c r="I194" s="16">
        <v>31287.060000000005</v>
      </c>
      <c r="J194" s="16">
        <v>6257.4120000000012</v>
      </c>
      <c r="K194" s="21">
        <v>54.75</v>
      </c>
      <c r="L194" s="13" t="s">
        <v>21</v>
      </c>
      <c r="M194" s="13" t="s">
        <v>1495</v>
      </c>
      <c r="N194" s="14" t="s">
        <v>105</v>
      </c>
      <c r="O194" s="14" t="s">
        <v>129</v>
      </c>
      <c r="P194" s="14"/>
      <c r="Q194" s="14"/>
      <c r="R194" s="14"/>
      <c r="S194" s="14"/>
      <c r="T194" s="14"/>
      <c r="U194" s="14"/>
      <c r="V194" s="14" t="str">
        <f t="shared" si="6"/>
        <v>H</v>
      </c>
      <c r="W194" s="13" t="str">
        <f>_xlfn.XLOOKUP(Table5[[#This Row],[Store Visited]],Table14[Active Store],Table14[Segment])</f>
        <v>M</v>
      </c>
      <c r="X194" s="40" t="str">
        <f t="shared" si="5"/>
        <v>Yes</v>
      </c>
    </row>
    <row r="195" spans="2:24" x14ac:dyDescent="0.3">
      <c r="B195" s="26" t="s">
        <v>426</v>
      </c>
      <c r="C195" s="13" t="s">
        <v>944</v>
      </c>
      <c r="D195" s="14">
        <v>18</v>
      </c>
      <c r="E195" s="14" t="s">
        <v>752</v>
      </c>
      <c r="F195" s="14">
        <v>8</v>
      </c>
      <c r="G195" s="15">
        <v>45515</v>
      </c>
      <c r="H195" s="15">
        <v>45315</v>
      </c>
      <c r="I195" s="16">
        <v>32393.47</v>
      </c>
      <c r="J195" s="16">
        <v>4049.1837500000001</v>
      </c>
      <c r="K195" s="21">
        <v>28.571428571428573</v>
      </c>
      <c r="L195" s="13" t="s">
        <v>26</v>
      </c>
      <c r="M195" s="13" t="s">
        <v>1496</v>
      </c>
      <c r="N195" s="14" t="s">
        <v>92</v>
      </c>
      <c r="O195" s="14" t="s">
        <v>98</v>
      </c>
      <c r="P195" s="14" t="s">
        <v>101</v>
      </c>
      <c r="Q195" s="14" t="s">
        <v>105</v>
      </c>
      <c r="R195" s="14" t="s">
        <v>122</v>
      </c>
      <c r="S195" s="14" t="s">
        <v>124</v>
      </c>
      <c r="T195" s="14" t="s">
        <v>129</v>
      </c>
      <c r="U195" s="14"/>
      <c r="V195" s="14" t="str">
        <f t="shared" si="6"/>
        <v>H</v>
      </c>
      <c r="W195" s="13" t="str">
        <f>_xlfn.XLOOKUP(Table5[[#This Row],[Store Visited]],Table14[Active Store],Table14[Segment])</f>
        <v>M</v>
      </c>
      <c r="X195" s="40" t="str">
        <f t="shared" si="5"/>
        <v>Yes</v>
      </c>
    </row>
    <row r="196" spans="2:24" x14ac:dyDescent="0.3">
      <c r="B196" s="26" t="s">
        <v>427</v>
      </c>
      <c r="C196" s="13" t="s">
        <v>945</v>
      </c>
      <c r="D196" s="14">
        <v>47</v>
      </c>
      <c r="E196" s="14" t="s">
        <v>754</v>
      </c>
      <c r="F196" s="14">
        <v>3</v>
      </c>
      <c r="G196" s="15">
        <v>45492</v>
      </c>
      <c r="H196" s="15">
        <v>45445</v>
      </c>
      <c r="I196" s="16">
        <v>13490.19</v>
      </c>
      <c r="J196" s="16">
        <v>4496.7300000000005</v>
      </c>
      <c r="K196" s="21">
        <v>23.5</v>
      </c>
      <c r="L196" s="13" t="s">
        <v>20</v>
      </c>
      <c r="M196" s="13" t="s">
        <v>1497</v>
      </c>
      <c r="N196" s="14" t="s">
        <v>92</v>
      </c>
      <c r="O196" s="14" t="s">
        <v>98</v>
      </c>
      <c r="P196" s="14" t="s">
        <v>101</v>
      </c>
      <c r="Q196" s="14" t="s">
        <v>105</v>
      </c>
      <c r="R196" s="14" t="s">
        <v>122</v>
      </c>
      <c r="S196" s="14" t="s">
        <v>124</v>
      </c>
      <c r="T196" s="14"/>
      <c r="U196" s="14"/>
      <c r="V196" s="14" t="str">
        <f t="shared" si="6"/>
        <v>M</v>
      </c>
      <c r="W196" s="13" t="str">
        <f>_xlfn.XLOOKUP(Table5[[#This Row],[Store Visited]],Table14[Active Store],Table14[Segment])</f>
        <v>H</v>
      </c>
      <c r="X196" s="40" t="str">
        <f t="shared" ref="X196:X259" si="7">IF(AND(F196&gt;4, K196&lt;75), "Yes", "No")</f>
        <v>No</v>
      </c>
    </row>
    <row r="197" spans="2:24" x14ac:dyDescent="0.3">
      <c r="B197" s="26" t="s">
        <v>428</v>
      </c>
      <c r="C197" s="13" t="s">
        <v>946</v>
      </c>
      <c r="D197" s="14">
        <v>53</v>
      </c>
      <c r="E197" s="14" t="s">
        <v>752</v>
      </c>
      <c r="F197" s="14">
        <v>3</v>
      </c>
      <c r="G197" s="15">
        <v>45619</v>
      </c>
      <c r="H197" s="15">
        <v>45352</v>
      </c>
      <c r="I197" s="16">
        <v>7739.5</v>
      </c>
      <c r="J197" s="16">
        <v>2579.8333333333335</v>
      </c>
      <c r="K197" s="21">
        <v>133.5</v>
      </c>
      <c r="L197" s="13" t="s">
        <v>23</v>
      </c>
      <c r="M197" s="13" t="s">
        <v>1498</v>
      </c>
      <c r="N197" s="14" t="s">
        <v>96</v>
      </c>
      <c r="O197" s="14" t="s">
        <v>98</v>
      </c>
      <c r="P197" s="14" t="s">
        <v>101</v>
      </c>
      <c r="Q197" s="14" t="s">
        <v>105</v>
      </c>
      <c r="R197" s="14" t="s">
        <v>124</v>
      </c>
      <c r="S197" s="14" t="s">
        <v>129</v>
      </c>
      <c r="T197" s="14"/>
      <c r="U197" s="14"/>
      <c r="V197" s="14" t="str">
        <f t="shared" ref="V197:V260" si="8">IF(F197&gt;=$F$2,IF(J197&gt;=$J$2,"H","M"),IF(J197&gt;=$J$2,"M","L"))</f>
        <v>L</v>
      </c>
      <c r="W197" s="13" t="str">
        <f>_xlfn.XLOOKUP(Table5[[#This Row],[Store Visited]],Table14[Active Store],Table14[Segment])</f>
        <v>H</v>
      </c>
      <c r="X197" s="40" t="str">
        <f t="shared" si="7"/>
        <v>No</v>
      </c>
    </row>
    <row r="198" spans="2:24" x14ac:dyDescent="0.3">
      <c r="B198" s="26" t="s">
        <v>429</v>
      </c>
      <c r="C198" s="13" t="s">
        <v>947</v>
      </c>
      <c r="D198" s="14">
        <v>23</v>
      </c>
      <c r="E198" s="14" t="s">
        <v>754</v>
      </c>
      <c r="F198" s="14">
        <v>6</v>
      </c>
      <c r="G198" s="15">
        <v>45602</v>
      </c>
      <c r="H198" s="15">
        <v>45365</v>
      </c>
      <c r="I198" s="16">
        <v>20026.63</v>
      </c>
      <c r="J198" s="16">
        <v>3337.771666666667</v>
      </c>
      <c r="K198" s="21">
        <v>47.4</v>
      </c>
      <c r="L198" s="13" t="s">
        <v>22</v>
      </c>
      <c r="M198" s="13" t="s">
        <v>1499</v>
      </c>
      <c r="N198" s="14" t="s">
        <v>92</v>
      </c>
      <c r="O198" s="14" t="s">
        <v>98</v>
      </c>
      <c r="P198" s="14" t="s">
        <v>101</v>
      </c>
      <c r="Q198" s="14" t="s">
        <v>105</v>
      </c>
      <c r="R198" s="14" t="s">
        <v>124</v>
      </c>
      <c r="S198" s="14"/>
      <c r="T198" s="14"/>
      <c r="U198" s="14"/>
      <c r="V198" s="14" t="str">
        <f t="shared" si="8"/>
        <v>M</v>
      </c>
      <c r="W198" s="13" t="str">
        <f>_xlfn.XLOOKUP(Table5[[#This Row],[Store Visited]],Table14[Active Store],Table14[Segment])</f>
        <v>L</v>
      </c>
      <c r="X198" s="40" t="str">
        <f t="shared" si="7"/>
        <v>Yes</v>
      </c>
    </row>
    <row r="199" spans="2:24" x14ac:dyDescent="0.3">
      <c r="B199" s="26" t="s">
        <v>430</v>
      </c>
      <c r="C199" s="13" t="s">
        <v>948</v>
      </c>
      <c r="D199" s="14">
        <v>60</v>
      </c>
      <c r="E199" s="14" t="s">
        <v>754</v>
      </c>
      <c r="F199" s="14">
        <v>5</v>
      </c>
      <c r="G199" s="15">
        <v>45599</v>
      </c>
      <c r="H199" s="15">
        <v>45298</v>
      </c>
      <c r="I199" s="16">
        <v>19930.379999999997</v>
      </c>
      <c r="J199" s="16">
        <v>3986.0759999999996</v>
      </c>
      <c r="K199" s="21">
        <v>75.25</v>
      </c>
      <c r="L199" s="13" t="s">
        <v>28</v>
      </c>
      <c r="M199" s="13" t="s">
        <v>1500</v>
      </c>
      <c r="N199" s="14" t="s">
        <v>92</v>
      </c>
      <c r="O199" s="14" t="s">
        <v>96</v>
      </c>
      <c r="P199" s="14" t="s">
        <v>98</v>
      </c>
      <c r="Q199" s="14" t="s">
        <v>101</v>
      </c>
      <c r="R199" s="14" t="s">
        <v>105</v>
      </c>
      <c r="S199" s="14" t="s">
        <v>124</v>
      </c>
      <c r="T199" s="14"/>
      <c r="U199" s="14"/>
      <c r="V199" s="14" t="str">
        <f t="shared" si="8"/>
        <v>H</v>
      </c>
      <c r="W199" s="13" t="str">
        <f>_xlfn.XLOOKUP(Table5[[#This Row],[Store Visited]],Table14[Active Store],Table14[Segment])</f>
        <v>L</v>
      </c>
      <c r="X199" s="40" t="str">
        <f t="shared" si="7"/>
        <v>No</v>
      </c>
    </row>
    <row r="200" spans="2:24" x14ac:dyDescent="0.3">
      <c r="B200" s="26" t="s">
        <v>431</v>
      </c>
      <c r="C200" s="13" t="s">
        <v>949</v>
      </c>
      <c r="D200" s="14">
        <v>50</v>
      </c>
      <c r="E200" s="14" t="s">
        <v>754</v>
      </c>
      <c r="F200" s="14">
        <v>4</v>
      </c>
      <c r="G200" s="15">
        <v>45452</v>
      </c>
      <c r="H200" s="15">
        <v>45362</v>
      </c>
      <c r="I200" s="16">
        <v>11035.61</v>
      </c>
      <c r="J200" s="16">
        <v>2758.9025000000001</v>
      </c>
      <c r="K200" s="21">
        <v>30</v>
      </c>
      <c r="L200" s="13" t="s">
        <v>22</v>
      </c>
      <c r="M200" s="13" t="s">
        <v>1501</v>
      </c>
      <c r="N200" s="14" t="s">
        <v>92</v>
      </c>
      <c r="O200" s="14" t="s">
        <v>96</v>
      </c>
      <c r="P200" s="14" t="s">
        <v>98</v>
      </c>
      <c r="Q200" s="14" t="s">
        <v>101</v>
      </c>
      <c r="R200" s="14" t="s">
        <v>105</v>
      </c>
      <c r="S200" s="14" t="s">
        <v>129</v>
      </c>
      <c r="T200" s="14"/>
      <c r="U200" s="14"/>
      <c r="V200" s="14" t="str">
        <f t="shared" si="8"/>
        <v>M</v>
      </c>
      <c r="W200" s="13" t="str">
        <f>_xlfn.XLOOKUP(Table5[[#This Row],[Store Visited]],Table14[Active Store],Table14[Segment])</f>
        <v>L</v>
      </c>
      <c r="X200" s="40" t="str">
        <f t="shared" si="7"/>
        <v>No</v>
      </c>
    </row>
    <row r="201" spans="2:24" x14ac:dyDescent="0.3">
      <c r="B201" s="26" t="s">
        <v>432</v>
      </c>
      <c r="C201" s="13" t="s">
        <v>950</v>
      </c>
      <c r="D201" s="14">
        <v>20</v>
      </c>
      <c r="E201" s="14" t="s">
        <v>752</v>
      </c>
      <c r="F201" s="14">
        <v>4</v>
      </c>
      <c r="G201" s="15">
        <v>45445</v>
      </c>
      <c r="H201" s="15">
        <v>45292</v>
      </c>
      <c r="I201" s="16">
        <v>14187.77</v>
      </c>
      <c r="J201" s="16">
        <v>3546.9425000000001</v>
      </c>
      <c r="K201" s="21">
        <v>51</v>
      </c>
      <c r="L201" s="13" t="s">
        <v>17</v>
      </c>
      <c r="M201" s="13" t="s">
        <v>1502</v>
      </c>
      <c r="N201" s="14" t="s">
        <v>92</v>
      </c>
      <c r="O201" s="14" t="s">
        <v>96</v>
      </c>
      <c r="P201" s="14" t="s">
        <v>101</v>
      </c>
      <c r="Q201" s="14" t="s">
        <v>105</v>
      </c>
      <c r="R201" s="14" t="s">
        <v>124</v>
      </c>
      <c r="S201" s="14" t="s">
        <v>129</v>
      </c>
      <c r="T201" s="14"/>
      <c r="U201" s="14"/>
      <c r="V201" s="14" t="str">
        <f t="shared" si="8"/>
        <v>H</v>
      </c>
      <c r="W201" s="13" t="str">
        <f>_xlfn.XLOOKUP(Table5[[#This Row],[Store Visited]],Table14[Active Store],Table14[Segment])</f>
        <v>L</v>
      </c>
      <c r="X201" s="40" t="str">
        <f t="shared" si="7"/>
        <v>No</v>
      </c>
    </row>
    <row r="202" spans="2:24" x14ac:dyDescent="0.3">
      <c r="B202" s="26" t="s">
        <v>433</v>
      </c>
      <c r="C202" s="13" t="s">
        <v>951</v>
      </c>
      <c r="D202" s="14">
        <v>42</v>
      </c>
      <c r="E202" s="14" t="s">
        <v>752</v>
      </c>
      <c r="F202" s="14">
        <v>2</v>
      </c>
      <c r="G202" s="15">
        <v>45644</v>
      </c>
      <c r="H202" s="15">
        <v>45574</v>
      </c>
      <c r="I202" s="16">
        <v>6530.24</v>
      </c>
      <c r="J202" s="16">
        <v>3265.12</v>
      </c>
      <c r="K202" s="21">
        <v>70</v>
      </c>
      <c r="L202" s="13" t="s">
        <v>19</v>
      </c>
      <c r="M202" s="13" t="s">
        <v>1503</v>
      </c>
      <c r="N202" s="14" t="s">
        <v>96</v>
      </c>
      <c r="O202" s="14" t="s">
        <v>101</v>
      </c>
      <c r="P202" s="14" t="s">
        <v>105</v>
      </c>
      <c r="Q202" s="14" t="s">
        <v>122</v>
      </c>
      <c r="R202" s="14" t="s">
        <v>124</v>
      </c>
      <c r="S202" s="14"/>
      <c r="T202" s="14"/>
      <c r="U202" s="14"/>
      <c r="V202" s="14" t="str">
        <f t="shared" si="8"/>
        <v>L</v>
      </c>
      <c r="W202" s="13" t="str">
        <f>_xlfn.XLOOKUP(Table5[[#This Row],[Store Visited]],Table14[Active Store],Table14[Segment])</f>
        <v>H</v>
      </c>
      <c r="X202" s="40" t="str">
        <f t="shared" si="7"/>
        <v>No</v>
      </c>
    </row>
    <row r="203" spans="2:24" x14ac:dyDescent="0.3">
      <c r="B203" s="26" t="s">
        <v>434</v>
      </c>
      <c r="C203" s="13" t="s">
        <v>952</v>
      </c>
      <c r="D203" s="14">
        <v>15</v>
      </c>
      <c r="E203" s="14" t="s">
        <v>754</v>
      </c>
      <c r="F203" s="14">
        <v>4</v>
      </c>
      <c r="G203" s="15">
        <v>45638</v>
      </c>
      <c r="H203" s="15">
        <v>45341</v>
      </c>
      <c r="I203" s="16">
        <v>12502.410000000002</v>
      </c>
      <c r="J203" s="16">
        <v>3125.6025000000004</v>
      </c>
      <c r="K203" s="21">
        <v>99</v>
      </c>
      <c r="L203" s="13" t="s">
        <v>19</v>
      </c>
      <c r="M203" s="13" t="s">
        <v>1504</v>
      </c>
      <c r="N203" s="14" t="s">
        <v>96</v>
      </c>
      <c r="O203" s="14" t="s">
        <v>98</v>
      </c>
      <c r="P203" s="14" t="s">
        <v>105</v>
      </c>
      <c r="Q203" s="14" t="s">
        <v>124</v>
      </c>
      <c r="R203" s="14" t="s">
        <v>129</v>
      </c>
      <c r="S203" s="14"/>
      <c r="T203" s="14"/>
      <c r="U203" s="14"/>
      <c r="V203" s="14" t="str">
        <f t="shared" si="8"/>
        <v>M</v>
      </c>
      <c r="W203" s="13" t="str">
        <f>_xlfn.XLOOKUP(Table5[[#This Row],[Store Visited]],Table14[Active Store],Table14[Segment])</f>
        <v>H</v>
      </c>
      <c r="X203" s="40" t="str">
        <f t="shared" si="7"/>
        <v>No</v>
      </c>
    </row>
    <row r="204" spans="2:24" x14ac:dyDescent="0.3">
      <c r="B204" s="26" t="s">
        <v>435</v>
      </c>
      <c r="C204" s="13" t="s">
        <v>953</v>
      </c>
      <c r="D204" s="14">
        <v>30</v>
      </c>
      <c r="E204" s="14" t="s">
        <v>752</v>
      </c>
      <c r="F204" s="14">
        <v>3</v>
      </c>
      <c r="G204" s="15">
        <v>45407</v>
      </c>
      <c r="H204" s="15">
        <v>45311</v>
      </c>
      <c r="I204" s="16">
        <v>9927.27</v>
      </c>
      <c r="J204" s="16">
        <v>3309.09</v>
      </c>
      <c r="K204" s="21">
        <v>48</v>
      </c>
      <c r="L204" s="13" t="s">
        <v>19</v>
      </c>
      <c r="M204" s="13" t="s">
        <v>1505</v>
      </c>
      <c r="N204" s="14" t="s">
        <v>92</v>
      </c>
      <c r="O204" s="14" t="s">
        <v>101</v>
      </c>
      <c r="P204" s="14" t="s">
        <v>105</v>
      </c>
      <c r="Q204" s="14" t="s">
        <v>124</v>
      </c>
      <c r="R204" s="14" t="s">
        <v>129</v>
      </c>
      <c r="S204" s="14"/>
      <c r="T204" s="14"/>
      <c r="U204" s="14"/>
      <c r="V204" s="14" t="str">
        <f t="shared" si="8"/>
        <v>L</v>
      </c>
      <c r="W204" s="13" t="str">
        <f>_xlfn.XLOOKUP(Table5[[#This Row],[Store Visited]],Table14[Active Store],Table14[Segment])</f>
        <v>H</v>
      </c>
      <c r="X204" s="40" t="str">
        <f t="shared" si="7"/>
        <v>No</v>
      </c>
    </row>
    <row r="205" spans="2:24" x14ac:dyDescent="0.3">
      <c r="B205" s="26" t="s">
        <v>436</v>
      </c>
      <c r="C205" s="13" t="s">
        <v>954</v>
      </c>
      <c r="D205" s="14">
        <v>28</v>
      </c>
      <c r="E205" s="14" t="s">
        <v>752</v>
      </c>
      <c r="F205" s="14">
        <v>3</v>
      </c>
      <c r="G205" s="15">
        <v>45655</v>
      </c>
      <c r="H205" s="15">
        <v>45375</v>
      </c>
      <c r="I205" s="16">
        <v>9849.3799999999992</v>
      </c>
      <c r="J205" s="16">
        <v>3283.1266666666666</v>
      </c>
      <c r="K205" s="21">
        <v>140</v>
      </c>
      <c r="L205" s="13" t="s">
        <v>25</v>
      </c>
      <c r="M205" s="13" t="s">
        <v>1506</v>
      </c>
      <c r="N205" s="14" t="s">
        <v>101</v>
      </c>
      <c r="O205" s="14" t="s">
        <v>105</v>
      </c>
      <c r="P205" s="14" t="s">
        <v>124</v>
      </c>
      <c r="Q205" s="14"/>
      <c r="R205" s="14"/>
      <c r="S205" s="14"/>
      <c r="T205" s="14"/>
      <c r="U205" s="14"/>
      <c r="V205" s="14" t="str">
        <f t="shared" si="8"/>
        <v>L</v>
      </c>
      <c r="W205" s="13" t="str">
        <f>_xlfn.XLOOKUP(Table5[[#This Row],[Store Visited]],Table14[Active Store],Table14[Segment])</f>
        <v>M</v>
      </c>
      <c r="X205" s="40" t="str">
        <f t="shared" si="7"/>
        <v>No</v>
      </c>
    </row>
    <row r="206" spans="2:24" x14ac:dyDescent="0.3">
      <c r="B206" s="26" t="s">
        <v>437</v>
      </c>
      <c r="C206" s="13" t="s">
        <v>955</v>
      </c>
      <c r="D206" s="14">
        <v>59</v>
      </c>
      <c r="E206" s="14" t="s">
        <v>752</v>
      </c>
      <c r="F206" s="14">
        <v>3</v>
      </c>
      <c r="G206" s="15">
        <v>45603</v>
      </c>
      <c r="H206" s="15">
        <v>45320</v>
      </c>
      <c r="I206" s="16">
        <v>10687.699999999999</v>
      </c>
      <c r="J206" s="16">
        <v>3562.5666666666662</v>
      </c>
      <c r="K206" s="21">
        <v>141.5</v>
      </c>
      <c r="L206" s="13" t="s">
        <v>25</v>
      </c>
      <c r="M206" s="13" t="s">
        <v>1290</v>
      </c>
      <c r="N206" s="14" t="s">
        <v>98</v>
      </c>
      <c r="O206" s="14" t="s">
        <v>101</v>
      </c>
      <c r="P206" s="14" t="s">
        <v>105</v>
      </c>
      <c r="Q206" s="14" t="s">
        <v>122</v>
      </c>
      <c r="R206" s="14"/>
      <c r="S206" s="14"/>
      <c r="T206" s="14"/>
      <c r="U206" s="14"/>
      <c r="V206" s="14" t="str">
        <f t="shared" si="8"/>
        <v>M</v>
      </c>
      <c r="W206" s="13" t="str">
        <f>_xlfn.XLOOKUP(Table5[[#This Row],[Store Visited]],Table14[Active Store],Table14[Segment])</f>
        <v>M</v>
      </c>
      <c r="X206" s="40" t="str">
        <f t="shared" si="7"/>
        <v>No</v>
      </c>
    </row>
    <row r="207" spans="2:24" x14ac:dyDescent="0.3">
      <c r="B207" s="26" t="s">
        <v>438</v>
      </c>
      <c r="C207" s="13" t="s">
        <v>956</v>
      </c>
      <c r="D207" s="14">
        <v>15</v>
      </c>
      <c r="E207" s="14" t="s">
        <v>752</v>
      </c>
      <c r="F207" s="14">
        <v>6</v>
      </c>
      <c r="G207" s="15">
        <v>45593</v>
      </c>
      <c r="H207" s="15">
        <v>45381</v>
      </c>
      <c r="I207" s="16">
        <v>22264.15</v>
      </c>
      <c r="J207" s="16">
        <v>3710.6916666666671</v>
      </c>
      <c r="K207" s="21">
        <v>42.4</v>
      </c>
      <c r="L207" s="13" t="s">
        <v>25</v>
      </c>
      <c r="M207" s="13" t="s">
        <v>1507</v>
      </c>
      <c r="N207" s="14" t="s">
        <v>92</v>
      </c>
      <c r="O207" s="14" t="s">
        <v>96</v>
      </c>
      <c r="P207" s="14" t="s">
        <v>101</v>
      </c>
      <c r="Q207" s="14" t="s">
        <v>105</v>
      </c>
      <c r="R207" s="14"/>
      <c r="S207" s="14"/>
      <c r="T207" s="14"/>
      <c r="U207" s="14"/>
      <c r="V207" s="14" t="str">
        <f t="shared" si="8"/>
        <v>H</v>
      </c>
      <c r="W207" s="13" t="str">
        <f>_xlfn.XLOOKUP(Table5[[#This Row],[Store Visited]],Table14[Active Store],Table14[Segment])</f>
        <v>M</v>
      </c>
      <c r="X207" s="40" t="str">
        <f t="shared" si="7"/>
        <v>Yes</v>
      </c>
    </row>
    <row r="208" spans="2:24" x14ac:dyDescent="0.3">
      <c r="B208" s="26" t="s">
        <v>439</v>
      </c>
      <c r="C208" s="13" t="s">
        <v>957</v>
      </c>
      <c r="D208" s="14">
        <v>19</v>
      </c>
      <c r="E208" s="14" t="s">
        <v>754</v>
      </c>
      <c r="F208" s="14">
        <v>7</v>
      </c>
      <c r="G208" s="15">
        <v>45636</v>
      </c>
      <c r="H208" s="15">
        <v>45315</v>
      </c>
      <c r="I208" s="16">
        <v>17786.759999999998</v>
      </c>
      <c r="J208" s="16">
        <v>2540.9657142857141</v>
      </c>
      <c r="K208" s="21">
        <v>53.5</v>
      </c>
      <c r="L208" s="13" t="s">
        <v>20</v>
      </c>
      <c r="M208" s="13" t="s">
        <v>1508</v>
      </c>
      <c r="N208" s="14" t="s">
        <v>92</v>
      </c>
      <c r="O208" s="14" t="s">
        <v>96</v>
      </c>
      <c r="P208" s="14" t="s">
        <v>101</v>
      </c>
      <c r="Q208" s="14" t="s">
        <v>105</v>
      </c>
      <c r="R208" s="14" t="s">
        <v>122</v>
      </c>
      <c r="S208" s="14" t="s">
        <v>124</v>
      </c>
      <c r="T208" s="14" t="s">
        <v>129</v>
      </c>
      <c r="U208" s="14"/>
      <c r="V208" s="14" t="str">
        <f t="shared" si="8"/>
        <v>M</v>
      </c>
      <c r="W208" s="13" t="str">
        <f>_xlfn.XLOOKUP(Table5[[#This Row],[Store Visited]],Table14[Active Store],Table14[Segment])</f>
        <v>H</v>
      </c>
      <c r="X208" s="40" t="str">
        <f t="shared" si="7"/>
        <v>Yes</v>
      </c>
    </row>
    <row r="209" spans="2:24" x14ac:dyDescent="0.3">
      <c r="B209" s="26" t="s">
        <v>440</v>
      </c>
      <c r="C209" s="13" t="s">
        <v>958</v>
      </c>
      <c r="D209" s="14">
        <v>38</v>
      </c>
      <c r="E209" s="14" t="s">
        <v>754</v>
      </c>
      <c r="F209" s="14">
        <v>6</v>
      </c>
      <c r="G209" s="15">
        <v>45651</v>
      </c>
      <c r="H209" s="15">
        <v>45448</v>
      </c>
      <c r="I209" s="16">
        <v>20373.030000000002</v>
      </c>
      <c r="J209" s="16">
        <v>3395.5050000000006</v>
      </c>
      <c r="K209" s="21">
        <v>40.6</v>
      </c>
      <c r="L209" s="13" t="s">
        <v>20</v>
      </c>
      <c r="M209" s="13" t="s">
        <v>1509</v>
      </c>
      <c r="N209" s="14" t="s">
        <v>92</v>
      </c>
      <c r="O209" s="14" t="s">
        <v>96</v>
      </c>
      <c r="P209" s="14" t="s">
        <v>98</v>
      </c>
      <c r="Q209" s="14" t="s">
        <v>101</v>
      </c>
      <c r="R209" s="14" t="s">
        <v>105</v>
      </c>
      <c r="S209" s="14" t="s">
        <v>124</v>
      </c>
      <c r="T209" s="14"/>
      <c r="U209" s="14"/>
      <c r="V209" s="14" t="str">
        <f t="shared" si="8"/>
        <v>M</v>
      </c>
      <c r="W209" s="13" t="str">
        <f>_xlfn.XLOOKUP(Table5[[#This Row],[Store Visited]],Table14[Active Store],Table14[Segment])</f>
        <v>H</v>
      </c>
      <c r="X209" s="40" t="str">
        <f t="shared" si="7"/>
        <v>Yes</v>
      </c>
    </row>
    <row r="210" spans="2:24" x14ac:dyDescent="0.3">
      <c r="B210" s="26" t="s">
        <v>441</v>
      </c>
      <c r="C210" s="13" t="s">
        <v>959</v>
      </c>
      <c r="D210" s="14">
        <v>49</v>
      </c>
      <c r="E210" s="14" t="s">
        <v>752</v>
      </c>
      <c r="F210" s="14">
        <v>3</v>
      </c>
      <c r="G210" s="15">
        <v>45479</v>
      </c>
      <c r="H210" s="15">
        <v>45363</v>
      </c>
      <c r="I210" s="16">
        <v>11037.02</v>
      </c>
      <c r="J210" s="16">
        <v>3679.0066666666667</v>
      </c>
      <c r="K210" s="21">
        <v>58</v>
      </c>
      <c r="L210" s="13" t="s">
        <v>26</v>
      </c>
      <c r="M210" s="13" t="s">
        <v>1316</v>
      </c>
      <c r="N210" s="14" t="s">
        <v>96</v>
      </c>
      <c r="O210" s="14" t="s">
        <v>98</v>
      </c>
      <c r="P210" s="14" t="s">
        <v>101</v>
      </c>
      <c r="Q210" s="14" t="s">
        <v>105</v>
      </c>
      <c r="R210" s="14"/>
      <c r="S210" s="14"/>
      <c r="T210" s="14"/>
      <c r="U210" s="14"/>
      <c r="V210" s="14" t="str">
        <f t="shared" si="8"/>
        <v>M</v>
      </c>
      <c r="W210" s="13" t="str">
        <f>_xlfn.XLOOKUP(Table5[[#This Row],[Store Visited]],Table14[Active Store],Table14[Segment])</f>
        <v>M</v>
      </c>
      <c r="X210" s="40" t="str">
        <f t="shared" si="7"/>
        <v>No</v>
      </c>
    </row>
    <row r="211" spans="2:24" x14ac:dyDescent="0.3">
      <c r="B211" s="26" t="s">
        <v>442</v>
      </c>
      <c r="C211" s="13" t="s">
        <v>960</v>
      </c>
      <c r="D211" s="14">
        <v>50</v>
      </c>
      <c r="E211" s="14" t="s">
        <v>754</v>
      </c>
      <c r="F211" s="14">
        <v>6</v>
      </c>
      <c r="G211" s="15">
        <v>45512</v>
      </c>
      <c r="H211" s="15">
        <v>45301</v>
      </c>
      <c r="I211" s="16">
        <v>17573.03</v>
      </c>
      <c r="J211" s="16">
        <v>2928.8383333333331</v>
      </c>
      <c r="K211" s="21">
        <v>42.2</v>
      </c>
      <c r="L211" s="13" t="s">
        <v>24</v>
      </c>
      <c r="M211" s="13" t="s">
        <v>1510</v>
      </c>
      <c r="N211" s="14" t="s">
        <v>92</v>
      </c>
      <c r="O211" s="14" t="s">
        <v>96</v>
      </c>
      <c r="P211" s="14" t="s">
        <v>105</v>
      </c>
      <c r="Q211" s="14" t="s">
        <v>122</v>
      </c>
      <c r="R211" s="14"/>
      <c r="S211" s="14"/>
      <c r="T211" s="14"/>
      <c r="U211" s="14"/>
      <c r="V211" s="14" t="str">
        <f t="shared" si="8"/>
        <v>M</v>
      </c>
      <c r="W211" s="13" t="str">
        <f>_xlfn.XLOOKUP(Table5[[#This Row],[Store Visited]],Table14[Active Store],Table14[Segment])</f>
        <v>M</v>
      </c>
      <c r="X211" s="40" t="str">
        <f t="shared" si="7"/>
        <v>Yes</v>
      </c>
    </row>
    <row r="212" spans="2:24" x14ac:dyDescent="0.3">
      <c r="B212" s="26" t="s">
        <v>443</v>
      </c>
      <c r="C212" s="13" t="s">
        <v>961</v>
      </c>
      <c r="D212" s="14">
        <v>24</v>
      </c>
      <c r="E212" s="14" t="s">
        <v>754</v>
      </c>
      <c r="F212" s="14">
        <v>5</v>
      </c>
      <c r="G212" s="15">
        <v>45615</v>
      </c>
      <c r="H212" s="15">
        <v>45294</v>
      </c>
      <c r="I212" s="16">
        <v>13557.310000000001</v>
      </c>
      <c r="J212" s="16">
        <v>2711.4620000000004</v>
      </c>
      <c r="K212" s="21">
        <v>80.25</v>
      </c>
      <c r="L212" s="13" t="s">
        <v>24</v>
      </c>
      <c r="M212" s="13" t="s">
        <v>1511</v>
      </c>
      <c r="N212" s="14" t="s">
        <v>92</v>
      </c>
      <c r="O212" s="14" t="s">
        <v>98</v>
      </c>
      <c r="P212" s="14" t="s">
        <v>101</v>
      </c>
      <c r="Q212" s="14" t="s">
        <v>105</v>
      </c>
      <c r="R212" s="14" t="s">
        <v>122</v>
      </c>
      <c r="S212" s="14" t="s">
        <v>124</v>
      </c>
      <c r="T212" s="14" t="s">
        <v>129</v>
      </c>
      <c r="U212" s="14"/>
      <c r="V212" s="14" t="str">
        <f t="shared" si="8"/>
        <v>M</v>
      </c>
      <c r="W212" s="13" t="str">
        <f>_xlfn.XLOOKUP(Table5[[#This Row],[Store Visited]],Table14[Active Store],Table14[Segment])</f>
        <v>M</v>
      </c>
      <c r="X212" s="40" t="str">
        <f t="shared" si="7"/>
        <v>No</v>
      </c>
    </row>
    <row r="213" spans="2:24" x14ac:dyDescent="0.3">
      <c r="B213" s="26" t="s">
        <v>444</v>
      </c>
      <c r="C213" s="13" t="s">
        <v>962</v>
      </c>
      <c r="D213" s="14">
        <v>31</v>
      </c>
      <c r="E213" s="14" t="s">
        <v>754</v>
      </c>
      <c r="F213" s="14">
        <v>6</v>
      </c>
      <c r="G213" s="15">
        <v>45605</v>
      </c>
      <c r="H213" s="15">
        <v>45424</v>
      </c>
      <c r="I213" s="16">
        <v>17437.739999999998</v>
      </c>
      <c r="J213" s="16">
        <v>2906.2899999999995</v>
      </c>
      <c r="K213" s="21">
        <v>36.200000000000003</v>
      </c>
      <c r="L213" s="13" t="s">
        <v>14</v>
      </c>
      <c r="M213" s="13" t="s">
        <v>1512</v>
      </c>
      <c r="N213" s="14" t="s">
        <v>92</v>
      </c>
      <c r="O213" s="14" t="s">
        <v>98</v>
      </c>
      <c r="P213" s="14" t="s">
        <v>101</v>
      </c>
      <c r="Q213" s="14" t="s">
        <v>105</v>
      </c>
      <c r="R213" s="14" t="s">
        <v>124</v>
      </c>
      <c r="S213" s="14" t="s">
        <v>129</v>
      </c>
      <c r="T213" s="14"/>
      <c r="U213" s="14"/>
      <c r="V213" s="14" t="str">
        <f t="shared" si="8"/>
        <v>M</v>
      </c>
      <c r="W213" s="13" t="str">
        <f>_xlfn.XLOOKUP(Table5[[#This Row],[Store Visited]],Table14[Active Store],Table14[Segment])</f>
        <v>L</v>
      </c>
      <c r="X213" s="40" t="str">
        <f t="shared" si="7"/>
        <v>Yes</v>
      </c>
    </row>
    <row r="214" spans="2:24" x14ac:dyDescent="0.3">
      <c r="B214" s="26" t="s">
        <v>445</v>
      </c>
      <c r="C214" s="13" t="s">
        <v>963</v>
      </c>
      <c r="D214" s="14">
        <v>54</v>
      </c>
      <c r="E214" s="14" t="s">
        <v>754</v>
      </c>
      <c r="F214" s="14">
        <v>5</v>
      </c>
      <c r="G214" s="15">
        <v>45652</v>
      </c>
      <c r="H214" s="15">
        <v>45333</v>
      </c>
      <c r="I214" s="16">
        <v>17558.989999999998</v>
      </c>
      <c r="J214" s="16">
        <v>3511.7979999999998</v>
      </c>
      <c r="K214" s="21">
        <v>79.75</v>
      </c>
      <c r="L214" s="13" t="s">
        <v>26</v>
      </c>
      <c r="M214" s="13" t="s">
        <v>1513</v>
      </c>
      <c r="N214" s="14" t="s">
        <v>92</v>
      </c>
      <c r="O214" s="14" t="s">
        <v>98</v>
      </c>
      <c r="P214" s="14" t="s">
        <v>101</v>
      </c>
      <c r="Q214" s="14" t="s">
        <v>105</v>
      </c>
      <c r="R214" s="14" t="s">
        <v>122</v>
      </c>
      <c r="S214" s="14" t="s">
        <v>124</v>
      </c>
      <c r="T214" s="14" t="s">
        <v>129</v>
      </c>
      <c r="U214" s="14"/>
      <c r="V214" s="14" t="str">
        <f t="shared" si="8"/>
        <v>M</v>
      </c>
      <c r="W214" s="13" t="str">
        <f>_xlfn.XLOOKUP(Table5[[#This Row],[Store Visited]],Table14[Active Store],Table14[Segment])</f>
        <v>M</v>
      </c>
      <c r="X214" s="40" t="str">
        <f t="shared" si="7"/>
        <v>No</v>
      </c>
    </row>
    <row r="215" spans="2:24" x14ac:dyDescent="0.3">
      <c r="B215" s="26" t="s">
        <v>446</v>
      </c>
      <c r="C215" s="13" t="s">
        <v>964</v>
      </c>
      <c r="D215" s="14">
        <v>41</v>
      </c>
      <c r="E215" s="14" t="s">
        <v>752</v>
      </c>
      <c r="F215" s="14">
        <v>6</v>
      </c>
      <c r="G215" s="15">
        <v>45650</v>
      </c>
      <c r="H215" s="15">
        <v>45364</v>
      </c>
      <c r="I215" s="16">
        <v>30003.589999999993</v>
      </c>
      <c r="J215" s="16">
        <v>5000.5983333333324</v>
      </c>
      <c r="K215" s="21">
        <v>57.2</v>
      </c>
      <c r="L215" s="13" t="s">
        <v>26</v>
      </c>
      <c r="M215" s="13" t="s">
        <v>1514</v>
      </c>
      <c r="N215" s="14" t="s">
        <v>92</v>
      </c>
      <c r="O215" s="14" t="s">
        <v>96</v>
      </c>
      <c r="P215" s="14" t="s">
        <v>98</v>
      </c>
      <c r="Q215" s="14" t="s">
        <v>105</v>
      </c>
      <c r="R215" s="14" t="s">
        <v>122</v>
      </c>
      <c r="S215" s="14" t="s">
        <v>124</v>
      </c>
      <c r="T215" s="14" t="s">
        <v>129</v>
      </c>
      <c r="U215" s="14"/>
      <c r="V215" s="14" t="str">
        <f t="shared" si="8"/>
        <v>H</v>
      </c>
      <c r="W215" s="13" t="str">
        <f>_xlfn.XLOOKUP(Table5[[#This Row],[Store Visited]],Table14[Active Store],Table14[Segment])</f>
        <v>M</v>
      </c>
      <c r="X215" s="40" t="str">
        <f t="shared" si="7"/>
        <v>Yes</v>
      </c>
    </row>
    <row r="216" spans="2:24" x14ac:dyDescent="0.3">
      <c r="B216" s="26" t="s">
        <v>447</v>
      </c>
      <c r="C216" s="13" t="s">
        <v>965</v>
      </c>
      <c r="D216" s="14">
        <v>24</v>
      </c>
      <c r="E216" s="14" t="s">
        <v>754</v>
      </c>
      <c r="F216" s="14">
        <v>3</v>
      </c>
      <c r="G216" s="15">
        <v>45600</v>
      </c>
      <c r="H216" s="15">
        <v>45380</v>
      </c>
      <c r="I216" s="16">
        <v>4872.46</v>
      </c>
      <c r="J216" s="16">
        <v>1624.1533333333334</v>
      </c>
      <c r="K216" s="21">
        <v>110</v>
      </c>
      <c r="L216" s="13" t="s">
        <v>26</v>
      </c>
      <c r="M216" s="13" t="s">
        <v>1515</v>
      </c>
      <c r="N216" s="14" t="s">
        <v>92</v>
      </c>
      <c r="O216" s="14" t="s">
        <v>105</v>
      </c>
      <c r="P216" s="14" t="s">
        <v>122</v>
      </c>
      <c r="Q216" s="14" t="s">
        <v>124</v>
      </c>
      <c r="R216" s="14"/>
      <c r="S216" s="14"/>
      <c r="T216" s="14"/>
      <c r="U216" s="14"/>
      <c r="V216" s="14" t="str">
        <f t="shared" si="8"/>
        <v>L</v>
      </c>
      <c r="W216" s="13" t="str">
        <f>_xlfn.XLOOKUP(Table5[[#This Row],[Store Visited]],Table14[Active Store],Table14[Segment])</f>
        <v>M</v>
      </c>
      <c r="X216" s="40" t="str">
        <f t="shared" si="7"/>
        <v>No</v>
      </c>
    </row>
    <row r="217" spans="2:24" x14ac:dyDescent="0.3">
      <c r="B217" s="26" t="s">
        <v>448</v>
      </c>
      <c r="C217" s="13" t="s">
        <v>966</v>
      </c>
      <c r="D217" s="14">
        <v>55</v>
      </c>
      <c r="E217" s="14" t="s">
        <v>752</v>
      </c>
      <c r="F217" s="14">
        <v>2</v>
      </c>
      <c r="G217" s="15">
        <v>45588</v>
      </c>
      <c r="H217" s="15">
        <v>45427</v>
      </c>
      <c r="I217" s="16">
        <v>10901.93</v>
      </c>
      <c r="J217" s="16">
        <v>5450.9650000000001</v>
      </c>
      <c r="K217" s="21">
        <v>161</v>
      </c>
      <c r="L217" s="13" t="s">
        <v>26</v>
      </c>
      <c r="M217" s="13" t="s">
        <v>1291</v>
      </c>
      <c r="N217" s="14" t="s">
        <v>92</v>
      </c>
      <c r="O217" s="14" t="s">
        <v>105</v>
      </c>
      <c r="P217" s="14" t="s">
        <v>122</v>
      </c>
      <c r="Q217" s="14" t="s">
        <v>129</v>
      </c>
      <c r="R217" s="14"/>
      <c r="S217" s="14"/>
      <c r="T217" s="14"/>
      <c r="U217" s="14"/>
      <c r="V217" s="14" t="str">
        <f t="shared" si="8"/>
        <v>M</v>
      </c>
      <c r="W217" s="13" t="str">
        <f>_xlfn.XLOOKUP(Table5[[#This Row],[Store Visited]],Table14[Active Store],Table14[Segment])</f>
        <v>M</v>
      </c>
      <c r="X217" s="40" t="str">
        <f t="shared" si="7"/>
        <v>No</v>
      </c>
    </row>
    <row r="218" spans="2:24" x14ac:dyDescent="0.3">
      <c r="B218" s="26" t="s">
        <v>449</v>
      </c>
      <c r="C218" s="13" t="s">
        <v>967</v>
      </c>
      <c r="D218" s="14">
        <v>19</v>
      </c>
      <c r="E218" s="14" t="s">
        <v>752</v>
      </c>
      <c r="F218" s="14">
        <v>4</v>
      </c>
      <c r="G218" s="15">
        <v>45640</v>
      </c>
      <c r="H218" s="15">
        <v>45435</v>
      </c>
      <c r="I218" s="16">
        <v>15708.11</v>
      </c>
      <c r="J218" s="16">
        <v>3927.0275000000001</v>
      </c>
      <c r="K218" s="21">
        <v>68.333333333333329</v>
      </c>
      <c r="L218" s="13" t="s">
        <v>19</v>
      </c>
      <c r="M218" s="13" t="s">
        <v>1516</v>
      </c>
      <c r="N218" s="14" t="s">
        <v>92</v>
      </c>
      <c r="O218" s="14" t="s">
        <v>98</v>
      </c>
      <c r="P218" s="14" t="s">
        <v>101</v>
      </c>
      <c r="Q218" s="14" t="s">
        <v>105</v>
      </c>
      <c r="R218" s="14" t="s">
        <v>122</v>
      </c>
      <c r="S218" s="14" t="s">
        <v>124</v>
      </c>
      <c r="T218" s="14" t="s">
        <v>129</v>
      </c>
      <c r="U218" s="14"/>
      <c r="V218" s="14" t="str">
        <f t="shared" si="8"/>
        <v>H</v>
      </c>
      <c r="W218" s="13" t="str">
        <f>_xlfn.XLOOKUP(Table5[[#This Row],[Store Visited]],Table14[Active Store],Table14[Segment])</f>
        <v>H</v>
      </c>
      <c r="X218" s="40" t="str">
        <f t="shared" si="7"/>
        <v>No</v>
      </c>
    </row>
    <row r="219" spans="2:24" x14ac:dyDescent="0.3">
      <c r="B219" s="26" t="s">
        <v>450</v>
      </c>
      <c r="C219" s="13" t="s">
        <v>968</v>
      </c>
      <c r="D219" s="14">
        <v>58</v>
      </c>
      <c r="E219" s="14" t="s">
        <v>754</v>
      </c>
      <c r="F219" s="14">
        <v>5</v>
      </c>
      <c r="G219" s="15">
        <v>45633</v>
      </c>
      <c r="H219" s="15">
        <v>45327</v>
      </c>
      <c r="I219" s="16">
        <v>20496.61</v>
      </c>
      <c r="J219" s="16">
        <v>4099.3220000000001</v>
      </c>
      <c r="K219" s="21">
        <v>76.5</v>
      </c>
      <c r="L219" s="13" t="s">
        <v>19</v>
      </c>
      <c r="M219" s="13" t="s">
        <v>1517</v>
      </c>
      <c r="N219" s="14" t="s">
        <v>92</v>
      </c>
      <c r="O219" s="14" t="s">
        <v>96</v>
      </c>
      <c r="P219" s="14" t="s">
        <v>98</v>
      </c>
      <c r="Q219" s="14" t="s">
        <v>105</v>
      </c>
      <c r="R219" s="14" t="s">
        <v>124</v>
      </c>
      <c r="S219" s="14" t="s">
        <v>129</v>
      </c>
      <c r="T219" s="14"/>
      <c r="U219" s="14"/>
      <c r="V219" s="14" t="str">
        <f t="shared" si="8"/>
        <v>H</v>
      </c>
      <c r="W219" s="13" t="str">
        <f>_xlfn.XLOOKUP(Table5[[#This Row],[Store Visited]],Table14[Active Store],Table14[Segment])</f>
        <v>H</v>
      </c>
      <c r="X219" s="40" t="str">
        <f t="shared" si="7"/>
        <v>No</v>
      </c>
    </row>
    <row r="220" spans="2:24" x14ac:dyDescent="0.3">
      <c r="B220" s="26" t="s">
        <v>451</v>
      </c>
      <c r="C220" s="13" t="s">
        <v>969</v>
      </c>
      <c r="D220" s="14">
        <v>47</v>
      </c>
      <c r="E220" s="14" t="s">
        <v>754</v>
      </c>
      <c r="F220" s="14">
        <v>4</v>
      </c>
      <c r="G220" s="15">
        <v>45600</v>
      </c>
      <c r="H220" s="15">
        <v>45398</v>
      </c>
      <c r="I220" s="16">
        <v>11811.539999999999</v>
      </c>
      <c r="J220" s="16">
        <v>2952.8849999999998</v>
      </c>
      <c r="K220" s="21">
        <v>67.333333333333329</v>
      </c>
      <c r="L220" s="13" t="s">
        <v>28</v>
      </c>
      <c r="M220" s="13" t="s">
        <v>1518</v>
      </c>
      <c r="N220" s="14" t="s">
        <v>96</v>
      </c>
      <c r="O220" s="14" t="s">
        <v>98</v>
      </c>
      <c r="P220" s="14" t="s">
        <v>101</v>
      </c>
      <c r="Q220" s="14" t="s">
        <v>105</v>
      </c>
      <c r="R220" s="14" t="s">
        <v>122</v>
      </c>
      <c r="S220" s="14"/>
      <c r="T220" s="14"/>
      <c r="U220" s="14"/>
      <c r="V220" s="14" t="str">
        <f t="shared" si="8"/>
        <v>M</v>
      </c>
      <c r="W220" s="13" t="str">
        <f>_xlfn.XLOOKUP(Table5[[#This Row],[Store Visited]],Table14[Active Store],Table14[Segment])</f>
        <v>L</v>
      </c>
      <c r="X220" s="40" t="str">
        <f t="shared" si="7"/>
        <v>No</v>
      </c>
    </row>
    <row r="221" spans="2:24" x14ac:dyDescent="0.3">
      <c r="B221" s="26" t="s">
        <v>452</v>
      </c>
      <c r="C221" s="13" t="s">
        <v>970</v>
      </c>
      <c r="D221" s="14">
        <v>41</v>
      </c>
      <c r="E221" s="14" t="s">
        <v>752</v>
      </c>
      <c r="F221" s="14">
        <v>5</v>
      </c>
      <c r="G221" s="15">
        <v>45556</v>
      </c>
      <c r="H221" s="15">
        <v>45305</v>
      </c>
      <c r="I221" s="16">
        <v>19030.190000000002</v>
      </c>
      <c r="J221" s="16">
        <v>3806.0380000000005</v>
      </c>
      <c r="K221" s="21">
        <v>62.75</v>
      </c>
      <c r="L221" s="13" t="s">
        <v>25</v>
      </c>
      <c r="M221" s="13" t="s">
        <v>1519</v>
      </c>
      <c r="N221" s="14" t="s">
        <v>96</v>
      </c>
      <c r="O221" s="14" t="s">
        <v>98</v>
      </c>
      <c r="P221" s="14" t="s">
        <v>105</v>
      </c>
      <c r="Q221" s="14" t="s">
        <v>122</v>
      </c>
      <c r="R221" s="14" t="s">
        <v>129</v>
      </c>
      <c r="S221" s="14"/>
      <c r="T221" s="14"/>
      <c r="U221" s="14"/>
      <c r="V221" s="14" t="str">
        <f t="shared" si="8"/>
        <v>H</v>
      </c>
      <c r="W221" s="13" t="str">
        <f>_xlfn.XLOOKUP(Table5[[#This Row],[Store Visited]],Table14[Active Store],Table14[Segment])</f>
        <v>M</v>
      </c>
      <c r="X221" s="40" t="str">
        <f t="shared" si="7"/>
        <v>Yes</v>
      </c>
    </row>
    <row r="222" spans="2:24" x14ac:dyDescent="0.3">
      <c r="B222" s="26" t="s">
        <v>453</v>
      </c>
      <c r="C222" s="13" t="s">
        <v>971</v>
      </c>
      <c r="D222" s="14">
        <v>44</v>
      </c>
      <c r="E222" s="14" t="s">
        <v>754</v>
      </c>
      <c r="F222" s="14">
        <v>5</v>
      </c>
      <c r="G222" s="15">
        <v>45595</v>
      </c>
      <c r="H222" s="15">
        <v>45419</v>
      </c>
      <c r="I222" s="16">
        <v>14737.820000000003</v>
      </c>
      <c r="J222" s="16">
        <v>2947.5640000000008</v>
      </c>
      <c r="K222" s="21">
        <v>44</v>
      </c>
      <c r="L222" s="13" t="s">
        <v>16</v>
      </c>
      <c r="M222" s="13" t="s">
        <v>1520</v>
      </c>
      <c r="N222" s="14" t="s">
        <v>92</v>
      </c>
      <c r="O222" s="14" t="s">
        <v>96</v>
      </c>
      <c r="P222" s="14" t="s">
        <v>98</v>
      </c>
      <c r="Q222" s="14" t="s">
        <v>101</v>
      </c>
      <c r="R222" s="14" t="s">
        <v>105</v>
      </c>
      <c r="S222" s="14"/>
      <c r="T222" s="14"/>
      <c r="U222" s="14"/>
      <c r="V222" s="14" t="str">
        <f t="shared" si="8"/>
        <v>M</v>
      </c>
      <c r="W222" s="13" t="str">
        <f>_xlfn.XLOOKUP(Table5[[#This Row],[Store Visited]],Table14[Active Store],Table14[Segment])</f>
        <v>L</v>
      </c>
      <c r="X222" s="40" t="str">
        <f t="shared" si="7"/>
        <v>Yes</v>
      </c>
    </row>
    <row r="223" spans="2:24" x14ac:dyDescent="0.3">
      <c r="B223" s="26" t="s">
        <v>454</v>
      </c>
      <c r="C223" s="13" t="s">
        <v>972</v>
      </c>
      <c r="D223" s="14">
        <v>18</v>
      </c>
      <c r="E223" s="14" t="s">
        <v>754</v>
      </c>
      <c r="F223" s="14">
        <v>5</v>
      </c>
      <c r="G223" s="15">
        <v>45652</v>
      </c>
      <c r="H223" s="15">
        <v>45418</v>
      </c>
      <c r="I223" s="16">
        <v>21790.03</v>
      </c>
      <c r="J223" s="16">
        <v>4358.0059999999994</v>
      </c>
      <c r="K223" s="21">
        <v>58.5</v>
      </c>
      <c r="L223" s="13" t="s">
        <v>16</v>
      </c>
      <c r="M223" s="13" t="s">
        <v>1521</v>
      </c>
      <c r="N223" s="14" t="s">
        <v>92</v>
      </c>
      <c r="O223" s="14" t="s">
        <v>98</v>
      </c>
      <c r="P223" s="14" t="s">
        <v>101</v>
      </c>
      <c r="Q223" s="14" t="s">
        <v>105</v>
      </c>
      <c r="R223" s="14" t="s">
        <v>122</v>
      </c>
      <c r="S223" s="14" t="s">
        <v>124</v>
      </c>
      <c r="T223" s="14" t="s">
        <v>129</v>
      </c>
      <c r="U223" s="14"/>
      <c r="V223" s="14" t="str">
        <f t="shared" si="8"/>
        <v>H</v>
      </c>
      <c r="W223" s="13" t="str">
        <f>_xlfn.XLOOKUP(Table5[[#This Row],[Store Visited]],Table14[Active Store],Table14[Segment])</f>
        <v>L</v>
      </c>
      <c r="X223" s="40" t="str">
        <f t="shared" si="7"/>
        <v>Yes</v>
      </c>
    </row>
    <row r="224" spans="2:24" x14ac:dyDescent="0.3">
      <c r="B224" s="26" t="s">
        <v>455</v>
      </c>
      <c r="C224" s="13" t="s">
        <v>973</v>
      </c>
      <c r="D224" s="14">
        <v>16</v>
      </c>
      <c r="E224" s="14" t="s">
        <v>752</v>
      </c>
      <c r="F224" s="14">
        <v>5</v>
      </c>
      <c r="G224" s="15">
        <v>45481</v>
      </c>
      <c r="H224" s="15">
        <v>45299</v>
      </c>
      <c r="I224" s="16">
        <v>19401.14</v>
      </c>
      <c r="J224" s="16">
        <v>3880.2280000000001</v>
      </c>
      <c r="K224" s="21">
        <v>45.5</v>
      </c>
      <c r="L224" s="13" t="s">
        <v>24</v>
      </c>
      <c r="M224" s="13" t="s">
        <v>1522</v>
      </c>
      <c r="N224" s="14" t="s">
        <v>92</v>
      </c>
      <c r="O224" s="14" t="s">
        <v>96</v>
      </c>
      <c r="P224" s="14" t="s">
        <v>105</v>
      </c>
      <c r="Q224" s="14" t="s">
        <v>124</v>
      </c>
      <c r="R224" s="14"/>
      <c r="S224" s="14"/>
      <c r="T224" s="14"/>
      <c r="U224" s="14"/>
      <c r="V224" s="14" t="str">
        <f t="shared" si="8"/>
        <v>H</v>
      </c>
      <c r="W224" s="13" t="str">
        <f>_xlfn.XLOOKUP(Table5[[#This Row],[Store Visited]],Table14[Active Store],Table14[Segment])</f>
        <v>M</v>
      </c>
      <c r="X224" s="40" t="str">
        <f t="shared" si="7"/>
        <v>Yes</v>
      </c>
    </row>
    <row r="225" spans="2:24" x14ac:dyDescent="0.3">
      <c r="B225" s="26" t="s">
        <v>456</v>
      </c>
      <c r="C225" s="13" t="s">
        <v>974</v>
      </c>
      <c r="D225" s="14">
        <v>53</v>
      </c>
      <c r="E225" s="14" t="s">
        <v>752</v>
      </c>
      <c r="F225" s="14">
        <v>3</v>
      </c>
      <c r="G225" s="15">
        <v>45631</v>
      </c>
      <c r="H225" s="15">
        <v>45400</v>
      </c>
      <c r="I225" s="16">
        <v>4873</v>
      </c>
      <c r="J225" s="16">
        <v>1624.3333333333333</v>
      </c>
      <c r="K225" s="21">
        <v>115.5</v>
      </c>
      <c r="L225" s="13" t="s">
        <v>24</v>
      </c>
      <c r="M225" s="13" t="s">
        <v>1523</v>
      </c>
      <c r="N225" s="14" t="s">
        <v>92</v>
      </c>
      <c r="O225" s="14" t="s">
        <v>96</v>
      </c>
      <c r="P225" s="14" t="s">
        <v>105</v>
      </c>
      <c r="Q225" s="14" t="s">
        <v>129</v>
      </c>
      <c r="R225" s="14"/>
      <c r="S225" s="14"/>
      <c r="T225" s="14"/>
      <c r="U225" s="14"/>
      <c r="V225" s="14" t="str">
        <f t="shared" si="8"/>
        <v>L</v>
      </c>
      <c r="W225" s="13" t="str">
        <f>_xlfn.XLOOKUP(Table5[[#This Row],[Store Visited]],Table14[Active Store],Table14[Segment])</f>
        <v>M</v>
      </c>
      <c r="X225" s="40" t="str">
        <f t="shared" si="7"/>
        <v>No</v>
      </c>
    </row>
    <row r="226" spans="2:24" x14ac:dyDescent="0.3">
      <c r="B226" s="26" t="s">
        <v>457</v>
      </c>
      <c r="C226" s="13" t="s">
        <v>975</v>
      </c>
      <c r="D226" s="14">
        <v>36</v>
      </c>
      <c r="E226" s="14" t="s">
        <v>752</v>
      </c>
      <c r="F226" s="14">
        <v>3</v>
      </c>
      <c r="G226" s="15">
        <v>45651</v>
      </c>
      <c r="H226" s="15">
        <v>45378</v>
      </c>
      <c r="I226" s="16">
        <v>12899.769999999999</v>
      </c>
      <c r="J226" s="16">
        <v>4299.9233333333332</v>
      </c>
      <c r="K226" s="21">
        <v>136.5</v>
      </c>
      <c r="L226" s="13" t="s">
        <v>24</v>
      </c>
      <c r="M226" s="13" t="s">
        <v>1524</v>
      </c>
      <c r="N226" s="14" t="s">
        <v>92</v>
      </c>
      <c r="O226" s="14" t="s">
        <v>101</v>
      </c>
      <c r="P226" s="14" t="s">
        <v>105</v>
      </c>
      <c r="Q226" s="14" t="s">
        <v>129</v>
      </c>
      <c r="R226" s="14"/>
      <c r="S226" s="14"/>
      <c r="T226" s="14"/>
      <c r="U226" s="14"/>
      <c r="V226" s="14" t="str">
        <f t="shared" si="8"/>
        <v>M</v>
      </c>
      <c r="W226" s="13" t="str">
        <f>_xlfn.XLOOKUP(Table5[[#This Row],[Store Visited]],Table14[Active Store],Table14[Segment])</f>
        <v>M</v>
      </c>
      <c r="X226" s="40" t="str">
        <f t="shared" si="7"/>
        <v>No</v>
      </c>
    </row>
    <row r="227" spans="2:24" x14ac:dyDescent="0.3">
      <c r="B227" s="26" t="s">
        <v>458</v>
      </c>
      <c r="C227" s="13" t="s">
        <v>976</v>
      </c>
      <c r="D227" s="14">
        <v>44</v>
      </c>
      <c r="E227" s="14" t="s">
        <v>754</v>
      </c>
      <c r="F227" s="14">
        <v>4</v>
      </c>
      <c r="G227" s="15">
        <v>45376</v>
      </c>
      <c r="H227" s="15">
        <v>45294</v>
      </c>
      <c r="I227" s="16">
        <v>11208.539999999999</v>
      </c>
      <c r="J227" s="16">
        <v>2802.1349999999998</v>
      </c>
      <c r="K227" s="21">
        <v>27.333333333333332</v>
      </c>
      <c r="L227" s="13" t="s">
        <v>20</v>
      </c>
      <c r="M227" s="13" t="s">
        <v>1525</v>
      </c>
      <c r="N227" s="14" t="s">
        <v>92</v>
      </c>
      <c r="O227" s="14" t="s">
        <v>98</v>
      </c>
      <c r="P227" s="14" t="s">
        <v>101</v>
      </c>
      <c r="Q227" s="14" t="s">
        <v>105</v>
      </c>
      <c r="R227" s="14" t="s">
        <v>124</v>
      </c>
      <c r="S227" s="14"/>
      <c r="T227" s="14"/>
      <c r="U227" s="14"/>
      <c r="V227" s="14" t="str">
        <f t="shared" si="8"/>
        <v>M</v>
      </c>
      <c r="W227" s="13" t="str">
        <f>_xlfn.XLOOKUP(Table5[[#This Row],[Store Visited]],Table14[Active Store],Table14[Segment])</f>
        <v>H</v>
      </c>
      <c r="X227" s="40" t="str">
        <f t="shared" si="7"/>
        <v>No</v>
      </c>
    </row>
    <row r="228" spans="2:24" x14ac:dyDescent="0.3">
      <c r="B228" s="26" t="s">
        <v>459</v>
      </c>
      <c r="C228" s="13" t="s">
        <v>977</v>
      </c>
      <c r="D228" s="14">
        <v>20</v>
      </c>
      <c r="E228" s="14" t="s">
        <v>754</v>
      </c>
      <c r="F228" s="14">
        <v>3</v>
      </c>
      <c r="G228" s="15">
        <v>45628</v>
      </c>
      <c r="H228" s="15">
        <v>45385</v>
      </c>
      <c r="I228" s="16">
        <v>9274.51</v>
      </c>
      <c r="J228" s="16">
        <v>3091.5033333333336</v>
      </c>
      <c r="K228" s="21">
        <v>121.5</v>
      </c>
      <c r="L228" s="13" t="s">
        <v>20</v>
      </c>
      <c r="M228" s="13" t="s">
        <v>1526</v>
      </c>
      <c r="N228" s="14" t="s">
        <v>92</v>
      </c>
      <c r="O228" s="14" t="s">
        <v>101</v>
      </c>
      <c r="P228" s="14" t="s">
        <v>105</v>
      </c>
      <c r="Q228" s="14" t="s">
        <v>122</v>
      </c>
      <c r="R228" s="14"/>
      <c r="S228" s="14"/>
      <c r="T228" s="14"/>
      <c r="U228" s="14"/>
      <c r="V228" s="14" t="str">
        <f t="shared" si="8"/>
        <v>L</v>
      </c>
      <c r="W228" s="13" t="str">
        <f>_xlfn.XLOOKUP(Table5[[#This Row],[Store Visited]],Table14[Active Store],Table14[Segment])</f>
        <v>H</v>
      </c>
      <c r="X228" s="40" t="str">
        <f t="shared" si="7"/>
        <v>No</v>
      </c>
    </row>
    <row r="229" spans="2:24" x14ac:dyDescent="0.3">
      <c r="B229" s="26" t="s">
        <v>460</v>
      </c>
      <c r="C229" s="13" t="s">
        <v>978</v>
      </c>
      <c r="D229" s="14">
        <v>60</v>
      </c>
      <c r="E229" s="14" t="s">
        <v>754</v>
      </c>
      <c r="F229" s="14">
        <v>3</v>
      </c>
      <c r="G229" s="15">
        <v>45656</v>
      </c>
      <c r="H229" s="15">
        <v>45456</v>
      </c>
      <c r="I229" s="16">
        <v>14295.16</v>
      </c>
      <c r="J229" s="16">
        <v>4765.0533333333333</v>
      </c>
      <c r="K229" s="21">
        <v>100</v>
      </c>
      <c r="L229" s="13" t="s">
        <v>28</v>
      </c>
      <c r="M229" s="13" t="s">
        <v>1527</v>
      </c>
      <c r="N229" s="14" t="s">
        <v>96</v>
      </c>
      <c r="O229" s="14" t="s">
        <v>98</v>
      </c>
      <c r="P229" s="14" t="s">
        <v>101</v>
      </c>
      <c r="Q229" s="14" t="s">
        <v>105</v>
      </c>
      <c r="R229" s="14" t="s">
        <v>129</v>
      </c>
      <c r="S229" s="14"/>
      <c r="T229" s="14"/>
      <c r="U229" s="14"/>
      <c r="V229" s="14" t="str">
        <f t="shared" si="8"/>
        <v>M</v>
      </c>
      <c r="W229" s="13" t="str">
        <f>_xlfn.XLOOKUP(Table5[[#This Row],[Store Visited]],Table14[Active Store],Table14[Segment])</f>
        <v>L</v>
      </c>
      <c r="X229" s="40" t="str">
        <f t="shared" si="7"/>
        <v>No</v>
      </c>
    </row>
    <row r="230" spans="2:24" x14ac:dyDescent="0.3">
      <c r="B230" s="26" t="s">
        <v>461</v>
      </c>
      <c r="C230" s="13" t="s">
        <v>979</v>
      </c>
      <c r="D230" s="14">
        <v>45</v>
      </c>
      <c r="E230" s="14" t="s">
        <v>754</v>
      </c>
      <c r="F230" s="14">
        <v>4</v>
      </c>
      <c r="G230" s="15">
        <v>45623</v>
      </c>
      <c r="H230" s="15">
        <v>45472</v>
      </c>
      <c r="I230" s="16">
        <v>18589.46</v>
      </c>
      <c r="J230" s="16">
        <v>4647.3649999999998</v>
      </c>
      <c r="K230" s="21">
        <v>50.333333333333336</v>
      </c>
      <c r="L230" s="13" t="s">
        <v>18</v>
      </c>
      <c r="M230" s="13" t="s">
        <v>1528</v>
      </c>
      <c r="N230" s="14" t="s">
        <v>92</v>
      </c>
      <c r="O230" s="14" t="s">
        <v>98</v>
      </c>
      <c r="P230" s="14" t="s">
        <v>105</v>
      </c>
      <c r="Q230" s="14" t="s">
        <v>129</v>
      </c>
      <c r="R230" s="14"/>
      <c r="S230" s="14"/>
      <c r="T230" s="14"/>
      <c r="U230" s="14"/>
      <c r="V230" s="14" t="str">
        <f t="shared" si="8"/>
        <v>H</v>
      </c>
      <c r="W230" s="13" t="str">
        <f>_xlfn.XLOOKUP(Table5[[#This Row],[Store Visited]],Table14[Active Store],Table14[Segment])</f>
        <v>H</v>
      </c>
      <c r="X230" s="40" t="str">
        <f t="shared" si="7"/>
        <v>No</v>
      </c>
    </row>
    <row r="231" spans="2:24" x14ac:dyDescent="0.3">
      <c r="B231" s="26" t="s">
        <v>462</v>
      </c>
      <c r="C231" s="13" t="s">
        <v>980</v>
      </c>
      <c r="D231" s="14">
        <v>37</v>
      </c>
      <c r="E231" s="14" t="s">
        <v>752</v>
      </c>
      <c r="F231" s="14">
        <v>7</v>
      </c>
      <c r="G231" s="15">
        <v>45652</v>
      </c>
      <c r="H231" s="15">
        <v>45317</v>
      </c>
      <c r="I231" s="16">
        <v>30262.89</v>
      </c>
      <c r="J231" s="16">
        <v>4323.2699999999995</v>
      </c>
      <c r="K231" s="21">
        <v>55.833333333333336</v>
      </c>
      <c r="L231" s="13" t="s">
        <v>18</v>
      </c>
      <c r="M231" s="13" t="s">
        <v>1529</v>
      </c>
      <c r="N231" s="14" t="s">
        <v>92</v>
      </c>
      <c r="O231" s="14" t="s">
        <v>96</v>
      </c>
      <c r="P231" s="14" t="s">
        <v>101</v>
      </c>
      <c r="Q231" s="14" t="s">
        <v>105</v>
      </c>
      <c r="R231" s="14" t="s">
        <v>124</v>
      </c>
      <c r="S231" s="14" t="s">
        <v>129</v>
      </c>
      <c r="T231" s="14"/>
      <c r="U231" s="14"/>
      <c r="V231" s="14" t="str">
        <f t="shared" si="8"/>
        <v>H</v>
      </c>
      <c r="W231" s="13" t="str">
        <f>_xlfn.XLOOKUP(Table5[[#This Row],[Store Visited]],Table14[Active Store],Table14[Segment])</f>
        <v>H</v>
      </c>
      <c r="X231" s="40" t="str">
        <f t="shared" si="7"/>
        <v>Yes</v>
      </c>
    </row>
    <row r="232" spans="2:24" x14ac:dyDescent="0.3">
      <c r="B232" s="26" t="s">
        <v>463</v>
      </c>
      <c r="C232" s="13" t="s">
        <v>981</v>
      </c>
      <c r="D232" s="14">
        <v>58</v>
      </c>
      <c r="E232" s="14" t="s">
        <v>754</v>
      </c>
      <c r="F232" s="14">
        <v>4</v>
      </c>
      <c r="G232" s="15">
        <v>45631</v>
      </c>
      <c r="H232" s="15">
        <v>45434</v>
      </c>
      <c r="I232" s="16">
        <v>17053.009999999998</v>
      </c>
      <c r="J232" s="16">
        <v>4263.2524999999996</v>
      </c>
      <c r="K232" s="21">
        <v>65.666666666666671</v>
      </c>
      <c r="L232" s="13" t="s">
        <v>20</v>
      </c>
      <c r="M232" s="13" t="s">
        <v>1530</v>
      </c>
      <c r="N232" s="14" t="s">
        <v>92</v>
      </c>
      <c r="O232" s="14" t="s">
        <v>96</v>
      </c>
      <c r="P232" s="14" t="s">
        <v>98</v>
      </c>
      <c r="Q232" s="14" t="s">
        <v>101</v>
      </c>
      <c r="R232" s="14" t="s">
        <v>105</v>
      </c>
      <c r="S232" s="14" t="s">
        <v>124</v>
      </c>
      <c r="T232" s="14"/>
      <c r="U232" s="14"/>
      <c r="V232" s="14" t="str">
        <f t="shared" si="8"/>
        <v>H</v>
      </c>
      <c r="W232" s="13" t="str">
        <f>_xlfn.XLOOKUP(Table5[[#This Row],[Store Visited]],Table14[Active Store],Table14[Segment])</f>
        <v>H</v>
      </c>
      <c r="X232" s="40" t="str">
        <f t="shared" si="7"/>
        <v>No</v>
      </c>
    </row>
    <row r="233" spans="2:24" x14ac:dyDescent="0.3">
      <c r="B233" s="26" t="s">
        <v>464</v>
      </c>
      <c r="C233" s="13" t="s">
        <v>982</v>
      </c>
      <c r="D233" s="14">
        <v>56</v>
      </c>
      <c r="E233" s="14" t="s">
        <v>754</v>
      </c>
      <c r="F233" s="14">
        <v>7</v>
      </c>
      <c r="G233" s="15">
        <v>45630</v>
      </c>
      <c r="H233" s="15">
        <v>45375</v>
      </c>
      <c r="I233" s="16">
        <v>37803.17</v>
      </c>
      <c r="J233" s="16">
        <v>5400.4528571428573</v>
      </c>
      <c r="K233" s="21">
        <v>42.5</v>
      </c>
      <c r="L233" s="13" t="s">
        <v>20</v>
      </c>
      <c r="M233" s="13" t="s">
        <v>1277</v>
      </c>
      <c r="N233" s="14" t="s">
        <v>92</v>
      </c>
      <c r="O233" s="14" t="s">
        <v>98</v>
      </c>
      <c r="P233" s="14" t="s">
        <v>101</v>
      </c>
      <c r="Q233" s="14" t="s">
        <v>105</v>
      </c>
      <c r="R233" s="14" t="s">
        <v>129</v>
      </c>
      <c r="S233" s="14"/>
      <c r="T233" s="14"/>
      <c r="U233" s="14"/>
      <c r="V233" s="14" t="str">
        <f t="shared" si="8"/>
        <v>H</v>
      </c>
      <c r="W233" s="13" t="str">
        <f>_xlfn.XLOOKUP(Table5[[#This Row],[Store Visited]],Table14[Active Store],Table14[Segment])</f>
        <v>H</v>
      </c>
      <c r="X233" s="40" t="str">
        <f t="shared" si="7"/>
        <v>Yes</v>
      </c>
    </row>
    <row r="234" spans="2:24" x14ac:dyDescent="0.3">
      <c r="B234" s="26" t="s">
        <v>465</v>
      </c>
      <c r="C234" s="13" t="s">
        <v>983</v>
      </c>
      <c r="D234" s="14">
        <v>39</v>
      </c>
      <c r="E234" s="14" t="s">
        <v>754</v>
      </c>
      <c r="F234" s="14">
        <v>1</v>
      </c>
      <c r="G234" s="15">
        <v>45471</v>
      </c>
      <c r="H234" s="15">
        <v>45471</v>
      </c>
      <c r="I234" s="16">
        <v>3246.3199999999997</v>
      </c>
      <c r="J234" s="16">
        <v>3246.3199999999997</v>
      </c>
      <c r="K234" s="21" t="s">
        <v>1772</v>
      </c>
      <c r="L234" s="13" t="s">
        <v>30</v>
      </c>
      <c r="M234" s="13" t="s">
        <v>100</v>
      </c>
      <c r="N234" s="14" t="s">
        <v>105</v>
      </c>
      <c r="O234" s="14"/>
      <c r="P234" s="14"/>
      <c r="Q234" s="14"/>
      <c r="R234" s="14"/>
      <c r="S234" s="14"/>
      <c r="T234" s="14"/>
      <c r="U234" s="14"/>
      <c r="V234" s="14" t="str">
        <f t="shared" si="8"/>
        <v>L</v>
      </c>
      <c r="W234" s="13" t="str">
        <f>_xlfn.XLOOKUP(Table5[[#This Row],[Store Visited]],Table14[Active Store],Table14[Segment])</f>
        <v>H</v>
      </c>
      <c r="X234" s="40" t="str">
        <f t="shared" si="7"/>
        <v>No</v>
      </c>
    </row>
    <row r="235" spans="2:24" x14ac:dyDescent="0.3">
      <c r="B235" s="26" t="s">
        <v>466</v>
      </c>
      <c r="C235" s="13" t="s">
        <v>984</v>
      </c>
      <c r="D235" s="14">
        <v>34</v>
      </c>
      <c r="E235" s="14" t="s">
        <v>754</v>
      </c>
      <c r="F235" s="14">
        <v>3</v>
      </c>
      <c r="G235" s="15">
        <v>45492</v>
      </c>
      <c r="H235" s="15">
        <v>45420</v>
      </c>
      <c r="I235" s="16">
        <v>20511.399999999998</v>
      </c>
      <c r="J235" s="16">
        <v>6837.1333333333323</v>
      </c>
      <c r="K235" s="21">
        <v>36</v>
      </c>
      <c r="L235" s="13" t="s">
        <v>16</v>
      </c>
      <c r="M235" s="13" t="s">
        <v>1292</v>
      </c>
      <c r="N235" s="14" t="s">
        <v>92</v>
      </c>
      <c r="O235" s="14" t="s">
        <v>96</v>
      </c>
      <c r="P235" s="14" t="s">
        <v>105</v>
      </c>
      <c r="Q235" s="14"/>
      <c r="R235" s="14"/>
      <c r="S235" s="14"/>
      <c r="T235" s="14"/>
      <c r="U235" s="14"/>
      <c r="V235" s="14" t="str">
        <f t="shared" si="8"/>
        <v>M</v>
      </c>
      <c r="W235" s="13" t="str">
        <f>_xlfn.XLOOKUP(Table5[[#This Row],[Store Visited]],Table14[Active Store],Table14[Segment])</f>
        <v>L</v>
      </c>
      <c r="X235" s="40" t="str">
        <f t="shared" si="7"/>
        <v>No</v>
      </c>
    </row>
    <row r="236" spans="2:24" x14ac:dyDescent="0.3">
      <c r="B236" s="26" t="s">
        <v>467</v>
      </c>
      <c r="C236" s="13" t="s">
        <v>985</v>
      </c>
      <c r="D236" s="14">
        <v>31</v>
      </c>
      <c r="E236" s="14" t="s">
        <v>752</v>
      </c>
      <c r="F236" s="14">
        <v>4</v>
      </c>
      <c r="G236" s="15">
        <v>45384</v>
      </c>
      <c r="H236" s="15">
        <v>45306</v>
      </c>
      <c r="I236" s="16">
        <v>13268.19</v>
      </c>
      <c r="J236" s="16">
        <v>3317.0475000000001</v>
      </c>
      <c r="K236" s="21">
        <v>26</v>
      </c>
      <c r="L236" s="13" t="s">
        <v>14</v>
      </c>
      <c r="M236" s="13" t="s">
        <v>1531</v>
      </c>
      <c r="N236" s="14" t="s">
        <v>92</v>
      </c>
      <c r="O236" s="14" t="s">
        <v>96</v>
      </c>
      <c r="P236" s="14" t="s">
        <v>98</v>
      </c>
      <c r="Q236" s="14" t="s">
        <v>105</v>
      </c>
      <c r="R236" s="14" t="s">
        <v>122</v>
      </c>
      <c r="S236" s="14" t="s">
        <v>124</v>
      </c>
      <c r="T236" s="14"/>
      <c r="U236" s="14"/>
      <c r="V236" s="14" t="str">
        <f t="shared" si="8"/>
        <v>M</v>
      </c>
      <c r="W236" s="13" t="str">
        <f>_xlfn.XLOOKUP(Table5[[#This Row],[Store Visited]],Table14[Active Store],Table14[Segment])</f>
        <v>L</v>
      </c>
      <c r="X236" s="40" t="str">
        <f t="shared" si="7"/>
        <v>No</v>
      </c>
    </row>
    <row r="237" spans="2:24" x14ac:dyDescent="0.3">
      <c r="B237" s="26" t="s">
        <v>468</v>
      </c>
      <c r="C237" s="13" t="s">
        <v>986</v>
      </c>
      <c r="D237" s="14">
        <v>15</v>
      </c>
      <c r="E237" s="14" t="s">
        <v>754</v>
      </c>
      <c r="F237" s="14">
        <v>2</v>
      </c>
      <c r="G237" s="15">
        <v>45570</v>
      </c>
      <c r="H237" s="15">
        <v>45343</v>
      </c>
      <c r="I237" s="16">
        <v>8615.4699999999993</v>
      </c>
      <c r="J237" s="16">
        <v>4307.7349999999997</v>
      </c>
      <c r="K237" s="21">
        <v>227</v>
      </c>
      <c r="L237" s="13" t="s">
        <v>27</v>
      </c>
      <c r="M237" s="13" t="s">
        <v>1293</v>
      </c>
      <c r="N237" s="14" t="s">
        <v>96</v>
      </c>
      <c r="O237" s="14" t="s">
        <v>105</v>
      </c>
      <c r="P237" s="14" t="s">
        <v>129</v>
      </c>
      <c r="Q237" s="14"/>
      <c r="R237" s="14"/>
      <c r="S237" s="14"/>
      <c r="T237" s="14"/>
      <c r="U237" s="14"/>
      <c r="V237" s="14" t="str">
        <f t="shared" si="8"/>
        <v>M</v>
      </c>
      <c r="W237" s="13" t="str">
        <f>_xlfn.XLOOKUP(Table5[[#This Row],[Store Visited]],Table14[Active Store],Table14[Segment])</f>
        <v>M</v>
      </c>
      <c r="X237" s="40" t="str">
        <f t="shared" si="7"/>
        <v>No</v>
      </c>
    </row>
    <row r="238" spans="2:24" x14ac:dyDescent="0.3">
      <c r="B238" s="26" t="s">
        <v>469</v>
      </c>
      <c r="C238" s="13" t="s">
        <v>987</v>
      </c>
      <c r="D238" s="14">
        <v>36</v>
      </c>
      <c r="E238" s="14" t="s">
        <v>754</v>
      </c>
      <c r="F238" s="14">
        <v>3</v>
      </c>
      <c r="G238" s="15">
        <v>45623</v>
      </c>
      <c r="H238" s="15">
        <v>45531</v>
      </c>
      <c r="I238" s="16">
        <v>6121.6900000000005</v>
      </c>
      <c r="J238" s="16">
        <v>2040.5633333333335</v>
      </c>
      <c r="K238" s="21">
        <v>46</v>
      </c>
      <c r="L238" s="13" t="s">
        <v>25</v>
      </c>
      <c r="M238" s="13" t="s">
        <v>1532</v>
      </c>
      <c r="N238" s="14" t="s">
        <v>105</v>
      </c>
      <c r="O238" s="14" t="s">
        <v>124</v>
      </c>
      <c r="P238" s="14"/>
      <c r="Q238" s="14"/>
      <c r="R238" s="14"/>
      <c r="S238" s="14"/>
      <c r="T238" s="14"/>
      <c r="U238" s="14"/>
      <c r="V238" s="14" t="str">
        <f t="shared" si="8"/>
        <v>L</v>
      </c>
      <c r="W238" s="13" t="str">
        <f>_xlfn.XLOOKUP(Table5[[#This Row],[Store Visited]],Table14[Active Store],Table14[Segment])</f>
        <v>M</v>
      </c>
      <c r="X238" s="40" t="str">
        <f t="shared" si="7"/>
        <v>No</v>
      </c>
    </row>
    <row r="239" spans="2:24" x14ac:dyDescent="0.3">
      <c r="B239" s="26" t="s">
        <v>470</v>
      </c>
      <c r="C239" s="13" t="s">
        <v>988</v>
      </c>
      <c r="D239" s="14">
        <v>23</v>
      </c>
      <c r="E239" s="14" t="s">
        <v>752</v>
      </c>
      <c r="F239" s="14">
        <v>5</v>
      </c>
      <c r="G239" s="15">
        <v>45565</v>
      </c>
      <c r="H239" s="15">
        <v>45367</v>
      </c>
      <c r="I239" s="16">
        <v>22876.649999999998</v>
      </c>
      <c r="J239" s="16">
        <v>4575.33</v>
      </c>
      <c r="K239" s="21">
        <v>49.5</v>
      </c>
      <c r="L239" s="13" t="s">
        <v>25</v>
      </c>
      <c r="M239" s="13" t="s">
        <v>1533</v>
      </c>
      <c r="N239" s="14" t="s">
        <v>92</v>
      </c>
      <c r="O239" s="14" t="s">
        <v>101</v>
      </c>
      <c r="P239" s="14" t="s">
        <v>105</v>
      </c>
      <c r="Q239" s="14" t="s">
        <v>124</v>
      </c>
      <c r="R239" s="14"/>
      <c r="S239" s="14"/>
      <c r="T239" s="14"/>
      <c r="U239" s="14"/>
      <c r="V239" s="14" t="str">
        <f t="shared" si="8"/>
        <v>H</v>
      </c>
      <c r="W239" s="13" t="str">
        <f>_xlfn.XLOOKUP(Table5[[#This Row],[Store Visited]],Table14[Active Store],Table14[Segment])</f>
        <v>M</v>
      </c>
      <c r="X239" s="40" t="str">
        <f t="shared" si="7"/>
        <v>Yes</v>
      </c>
    </row>
    <row r="240" spans="2:24" x14ac:dyDescent="0.3">
      <c r="B240" s="26" t="s">
        <v>471</v>
      </c>
      <c r="C240" s="13" t="s">
        <v>989</v>
      </c>
      <c r="D240" s="14">
        <v>19</v>
      </c>
      <c r="E240" s="14" t="s">
        <v>754</v>
      </c>
      <c r="F240" s="14">
        <v>5</v>
      </c>
      <c r="G240" s="15">
        <v>45636</v>
      </c>
      <c r="H240" s="15">
        <v>45426</v>
      </c>
      <c r="I240" s="16">
        <v>16722.100000000002</v>
      </c>
      <c r="J240" s="16">
        <v>3344.4200000000005</v>
      </c>
      <c r="K240" s="21">
        <v>52.5</v>
      </c>
      <c r="L240" s="13" t="s">
        <v>30</v>
      </c>
      <c r="M240" s="13" t="s">
        <v>1534</v>
      </c>
      <c r="N240" s="14" t="s">
        <v>92</v>
      </c>
      <c r="O240" s="14" t="s">
        <v>96</v>
      </c>
      <c r="P240" s="14" t="s">
        <v>98</v>
      </c>
      <c r="Q240" s="14" t="s">
        <v>105</v>
      </c>
      <c r="R240" s="14" t="s">
        <v>129</v>
      </c>
      <c r="S240" s="14"/>
      <c r="T240" s="14"/>
      <c r="U240" s="14"/>
      <c r="V240" s="14" t="str">
        <f t="shared" si="8"/>
        <v>M</v>
      </c>
      <c r="W240" s="13" t="str">
        <f>_xlfn.XLOOKUP(Table5[[#This Row],[Store Visited]],Table14[Active Store],Table14[Segment])</f>
        <v>H</v>
      </c>
      <c r="X240" s="40" t="str">
        <f t="shared" si="7"/>
        <v>Yes</v>
      </c>
    </row>
    <row r="241" spans="2:24" x14ac:dyDescent="0.3">
      <c r="B241" s="26" t="s">
        <v>472</v>
      </c>
      <c r="C241" s="13" t="s">
        <v>990</v>
      </c>
      <c r="D241" s="14">
        <v>24</v>
      </c>
      <c r="E241" s="14" t="s">
        <v>752</v>
      </c>
      <c r="F241" s="14">
        <v>8</v>
      </c>
      <c r="G241" s="15">
        <v>45629</v>
      </c>
      <c r="H241" s="15">
        <v>45326</v>
      </c>
      <c r="I241" s="16">
        <v>24076.73</v>
      </c>
      <c r="J241" s="16">
        <v>3009.5912499999999</v>
      </c>
      <c r="K241" s="21">
        <v>43.285714285714285</v>
      </c>
      <c r="L241" s="13" t="s">
        <v>30</v>
      </c>
      <c r="M241" s="13" t="s">
        <v>1535</v>
      </c>
      <c r="N241" s="14" t="s">
        <v>92</v>
      </c>
      <c r="O241" s="14" t="s">
        <v>96</v>
      </c>
      <c r="P241" s="14" t="s">
        <v>98</v>
      </c>
      <c r="Q241" s="14" t="s">
        <v>101</v>
      </c>
      <c r="R241" s="14" t="s">
        <v>105</v>
      </c>
      <c r="S241" s="14" t="s">
        <v>122</v>
      </c>
      <c r="T241" s="14" t="s">
        <v>124</v>
      </c>
      <c r="U241" s="14" t="s">
        <v>129</v>
      </c>
      <c r="V241" s="14" t="str">
        <f t="shared" si="8"/>
        <v>M</v>
      </c>
      <c r="W241" s="13" t="str">
        <f>_xlfn.XLOOKUP(Table5[[#This Row],[Store Visited]],Table14[Active Store],Table14[Segment])</f>
        <v>H</v>
      </c>
      <c r="X241" s="40" t="str">
        <f t="shared" si="7"/>
        <v>Yes</v>
      </c>
    </row>
    <row r="242" spans="2:24" x14ac:dyDescent="0.3">
      <c r="B242" s="26" t="s">
        <v>473</v>
      </c>
      <c r="C242" s="13" t="s">
        <v>991</v>
      </c>
      <c r="D242" s="14">
        <v>44</v>
      </c>
      <c r="E242" s="14" t="s">
        <v>754</v>
      </c>
      <c r="F242" s="14">
        <v>2</v>
      </c>
      <c r="G242" s="15">
        <v>45611</v>
      </c>
      <c r="H242" s="15">
        <v>45515</v>
      </c>
      <c r="I242" s="16">
        <v>8869.66</v>
      </c>
      <c r="J242" s="16">
        <v>4434.83</v>
      </c>
      <c r="K242" s="21">
        <v>96</v>
      </c>
      <c r="L242" s="13" t="s">
        <v>26</v>
      </c>
      <c r="M242" s="13" t="s">
        <v>1294</v>
      </c>
      <c r="N242" s="14" t="s">
        <v>92</v>
      </c>
      <c r="O242" s="14" t="s">
        <v>101</v>
      </c>
      <c r="P242" s="14" t="s">
        <v>105</v>
      </c>
      <c r="Q242" s="14" t="s">
        <v>122</v>
      </c>
      <c r="R242" s="14"/>
      <c r="S242" s="14"/>
      <c r="T242" s="14"/>
      <c r="U242" s="14"/>
      <c r="V242" s="14" t="str">
        <f t="shared" si="8"/>
        <v>M</v>
      </c>
      <c r="W242" s="13" t="str">
        <f>_xlfn.XLOOKUP(Table5[[#This Row],[Store Visited]],Table14[Active Store],Table14[Segment])</f>
        <v>M</v>
      </c>
      <c r="X242" s="40" t="str">
        <f t="shared" si="7"/>
        <v>No</v>
      </c>
    </row>
    <row r="243" spans="2:24" x14ac:dyDescent="0.3">
      <c r="B243" s="26" t="s">
        <v>474</v>
      </c>
      <c r="C243" s="13" t="s">
        <v>992</v>
      </c>
      <c r="D243" s="14">
        <v>52</v>
      </c>
      <c r="E243" s="14" t="s">
        <v>754</v>
      </c>
      <c r="F243" s="14">
        <v>2</v>
      </c>
      <c r="G243" s="15">
        <v>45452</v>
      </c>
      <c r="H243" s="15">
        <v>45418</v>
      </c>
      <c r="I243" s="16">
        <v>5693.35</v>
      </c>
      <c r="J243" s="16">
        <v>2846.6750000000002</v>
      </c>
      <c r="K243" s="21">
        <v>34</v>
      </c>
      <c r="L243" s="13" t="s">
        <v>25</v>
      </c>
      <c r="M243" s="13" t="s">
        <v>1295</v>
      </c>
      <c r="N243" s="14" t="s">
        <v>92</v>
      </c>
      <c r="O243" s="14" t="s">
        <v>96</v>
      </c>
      <c r="P243" s="14" t="s">
        <v>98</v>
      </c>
      <c r="Q243" s="14" t="s">
        <v>101</v>
      </c>
      <c r="R243" s="14" t="s">
        <v>122</v>
      </c>
      <c r="S243" s="14"/>
      <c r="T243" s="14"/>
      <c r="U243" s="14"/>
      <c r="V243" s="14" t="str">
        <f t="shared" si="8"/>
        <v>L</v>
      </c>
      <c r="W243" s="13" t="str">
        <f>_xlfn.XLOOKUP(Table5[[#This Row],[Store Visited]],Table14[Active Store],Table14[Segment])</f>
        <v>M</v>
      </c>
      <c r="X243" s="40" t="str">
        <f t="shared" si="7"/>
        <v>No</v>
      </c>
    </row>
    <row r="244" spans="2:24" x14ac:dyDescent="0.3">
      <c r="B244" s="26" t="s">
        <v>475</v>
      </c>
      <c r="C244" s="13" t="s">
        <v>993</v>
      </c>
      <c r="D244" s="14">
        <v>24</v>
      </c>
      <c r="E244" s="14" t="s">
        <v>754</v>
      </c>
      <c r="F244" s="14">
        <v>5</v>
      </c>
      <c r="G244" s="15">
        <v>45547</v>
      </c>
      <c r="H244" s="15">
        <v>45292</v>
      </c>
      <c r="I244" s="16">
        <v>11724.73</v>
      </c>
      <c r="J244" s="16">
        <v>2344.9459999999999</v>
      </c>
      <c r="K244" s="21">
        <v>63.75</v>
      </c>
      <c r="L244" s="13" t="s">
        <v>26</v>
      </c>
      <c r="M244" s="13" t="s">
        <v>1536</v>
      </c>
      <c r="N244" s="14" t="s">
        <v>92</v>
      </c>
      <c r="O244" s="14" t="s">
        <v>105</v>
      </c>
      <c r="P244" s="14" t="s">
        <v>122</v>
      </c>
      <c r="Q244" s="14" t="s">
        <v>124</v>
      </c>
      <c r="R244" s="14" t="s">
        <v>129</v>
      </c>
      <c r="S244" s="14"/>
      <c r="T244" s="14"/>
      <c r="U244" s="14"/>
      <c r="V244" s="14" t="str">
        <f t="shared" si="8"/>
        <v>M</v>
      </c>
      <c r="W244" s="13" t="str">
        <f>_xlfn.XLOOKUP(Table5[[#This Row],[Store Visited]],Table14[Active Store],Table14[Segment])</f>
        <v>M</v>
      </c>
      <c r="X244" s="40" t="str">
        <f t="shared" si="7"/>
        <v>Yes</v>
      </c>
    </row>
    <row r="245" spans="2:24" x14ac:dyDescent="0.3">
      <c r="B245" s="26" t="s">
        <v>476</v>
      </c>
      <c r="C245" s="13" t="s">
        <v>994</v>
      </c>
      <c r="D245" s="14">
        <v>44</v>
      </c>
      <c r="E245" s="14" t="s">
        <v>752</v>
      </c>
      <c r="F245" s="14">
        <v>3</v>
      </c>
      <c r="G245" s="15">
        <v>45603</v>
      </c>
      <c r="H245" s="15">
        <v>45332</v>
      </c>
      <c r="I245" s="16">
        <v>17709.93</v>
      </c>
      <c r="J245" s="16">
        <v>5903.31</v>
      </c>
      <c r="K245" s="21">
        <v>135.5</v>
      </c>
      <c r="L245" s="13" t="s">
        <v>19</v>
      </c>
      <c r="M245" s="13" t="s">
        <v>1537</v>
      </c>
      <c r="N245" s="14" t="s">
        <v>92</v>
      </c>
      <c r="O245" s="14" t="s">
        <v>96</v>
      </c>
      <c r="P245" s="14" t="s">
        <v>105</v>
      </c>
      <c r="Q245" s="14" t="s">
        <v>122</v>
      </c>
      <c r="R245" s="14"/>
      <c r="S245" s="14"/>
      <c r="T245" s="14"/>
      <c r="U245" s="14"/>
      <c r="V245" s="14" t="str">
        <f t="shared" si="8"/>
        <v>M</v>
      </c>
      <c r="W245" s="13" t="str">
        <f>_xlfn.XLOOKUP(Table5[[#This Row],[Store Visited]],Table14[Active Store],Table14[Segment])</f>
        <v>H</v>
      </c>
      <c r="X245" s="40" t="str">
        <f t="shared" si="7"/>
        <v>No</v>
      </c>
    </row>
    <row r="246" spans="2:24" x14ac:dyDescent="0.3">
      <c r="B246" s="26" t="s">
        <v>477</v>
      </c>
      <c r="C246" s="13" t="s">
        <v>995</v>
      </c>
      <c r="D246" s="14">
        <v>50</v>
      </c>
      <c r="E246" s="14" t="s">
        <v>754</v>
      </c>
      <c r="F246" s="14">
        <v>3</v>
      </c>
      <c r="G246" s="15">
        <v>45598</v>
      </c>
      <c r="H246" s="15">
        <v>45377</v>
      </c>
      <c r="I246" s="16">
        <v>11228.229999999998</v>
      </c>
      <c r="J246" s="16">
        <v>3742.7433333333324</v>
      </c>
      <c r="K246" s="21">
        <v>110.5</v>
      </c>
      <c r="L246" s="13" t="s">
        <v>23</v>
      </c>
      <c r="M246" s="13" t="s">
        <v>1538</v>
      </c>
      <c r="N246" s="14" t="s">
        <v>92</v>
      </c>
      <c r="O246" s="14" t="s">
        <v>98</v>
      </c>
      <c r="P246" s="14" t="s">
        <v>105</v>
      </c>
      <c r="Q246" s="14" t="s">
        <v>122</v>
      </c>
      <c r="R246" s="14" t="s">
        <v>129</v>
      </c>
      <c r="S246" s="14"/>
      <c r="T246" s="14"/>
      <c r="U246" s="14"/>
      <c r="V246" s="14" t="str">
        <f t="shared" si="8"/>
        <v>M</v>
      </c>
      <c r="W246" s="13" t="str">
        <f>_xlfn.XLOOKUP(Table5[[#This Row],[Store Visited]],Table14[Active Store],Table14[Segment])</f>
        <v>H</v>
      </c>
      <c r="X246" s="40" t="str">
        <f t="shared" si="7"/>
        <v>No</v>
      </c>
    </row>
    <row r="247" spans="2:24" x14ac:dyDescent="0.3">
      <c r="B247" s="26" t="s">
        <v>478</v>
      </c>
      <c r="C247" s="13" t="s">
        <v>996</v>
      </c>
      <c r="D247" s="14">
        <v>30</v>
      </c>
      <c r="E247" s="14" t="s">
        <v>752</v>
      </c>
      <c r="F247" s="14">
        <v>2</v>
      </c>
      <c r="G247" s="15">
        <v>45424</v>
      </c>
      <c r="H247" s="15">
        <v>45307</v>
      </c>
      <c r="I247" s="16">
        <v>5143.2700000000004</v>
      </c>
      <c r="J247" s="16">
        <v>2571.6350000000002</v>
      </c>
      <c r="K247" s="21">
        <v>117</v>
      </c>
      <c r="L247" s="13" t="s">
        <v>23</v>
      </c>
      <c r="M247" s="13" t="s">
        <v>1296</v>
      </c>
      <c r="N247" s="14" t="s">
        <v>92</v>
      </c>
      <c r="O247" s="14" t="s">
        <v>105</v>
      </c>
      <c r="P247" s="14" t="s">
        <v>129</v>
      </c>
      <c r="Q247" s="14"/>
      <c r="R247" s="14"/>
      <c r="S247" s="14"/>
      <c r="T247" s="14"/>
      <c r="U247" s="14"/>
      <c r="V247" s="14" t="str">
        <f t="shared" si="8"/>
        <v>L</v>
      </c>
      <c r="W247" s="13" t="str">
        <f>_xlfn.XLOOKUP(Table5[[#This Row],[Store Visited]],Table14[Active Store],Table14[Segment])</f>
        <v>H</v>
      </c>
      <c r="X247" s="40" t="str">
        <f t="shared" si="7"/>
        <v>No</v>
      </c>
    </row>
    <row r="248" spans="2:24" x14ac:dyDescent="0.3">
      <c r="B248" s="26" t="s">
        <v>479</v>
      </c>
      <c r="C248" s="13" t="s">
        <v>997</v>
      </c>
      <c r="D248" s="14">
        <v>26</v>
      </c>
      <c r="E248" s="14" t="s">
        <v>752</v>
      </c>
      <c r="F248" s="14">
        <v>3</v>
      </c>
      <c r="G248" s="15">
        <v>45601</v>
      </c>
      <c r="H248" s="15">
        <v>45365</v>
      </c>
      <c r="I248" s="16">
        <v>13805.21</v>
      </c>
      <c r="J248" s="16">
        <v>4601.7366666666667</v>
      </c>
      <c r="K248" s="21">
        <v>118</v>
      </c>
      <c r="L248" s="13" t="s">
        <v>24</v>
      </c>
      <c r="M248" s="13" t="s">
        <v>1297</v>
      </c>
      <c r="N248" s="14" t="s">
        <v>92</v>
      </c>
      <c r="O248" s="14" t="s">
        <v>105</v>
      </c>
      <c r="P248" s="14" t="s">
        <v>122</v>
      </c>
      <c r="Q248" s="14"/>
      <c r="R248" s="14"/>
      <c r="S248" s="14"/>
      <c r="T248" s="14"/>
      <c r="U248" s="14"/>
      <c r="V248" s="14" t="str">
        <f t="shared" si="8"/>
        <v>M</v>
      </c>
      <c r="W248" s="13" t="str">
        <f>_xlfn.XLOOKUP(Table5[[#This Row],[Store Visited]],Table14[Active Store],Table14[Segment])</f>
        <v>M</v>
      </c>
      <c r="X248" s="40" t="str">
        <f t="shared" si="7"/>
        <v>No</v>
      </c>
    </row>
    <row r="249" spans="2:24" x14ac:dyDescent="0.3">
      <c r="B249" s="26" t="s">
        <v>480</v>
      </c>
      <c r="C249" s="13" t="s">
        <v>998</v>
      </c>
      <c r="D249" s="14">
        <v>27</v>
      </c>
      <c r="E249" s="14" t="s">
        <v>752</v>
      </c>
      <c r="F249" s="14">
        <v>4</v>
      </c>
      <c r="G249" s="15">
        <v>45545</v>
      </c>
      <c r="H249" s="15">
        <v>45307</v>
      </c>
      <c r="I249" s="16">
        <v>9925.76</v>
      </c>
      <c r="J249" s="16">
        <v>2481.44</v>
      </c>
      <c r="K249" s="21">
        <v>79.333333333333329</v>
      </c>
      <c r="L249" s="13" t="s">
        <v>24</v>
      </c>
      <c r="M249" s="13" t="s">
        <v>1539</v>
      </c>
      <c r="N249" s="14" t="s">
        <v>92</v>
      </c>
      <c r="O249" s="14" t="s">
        <v>98</v>
      </c>
      <c r="P249" s="14" t="s">
        <v>105</v>
      </c>
      <c r="Q249" s="14" t="s">
        <v>124</v>
      </c>
      <c r="R249" s="14"/>
      <c r="S249" s="14"/>
      <c r="T249" s="14"/>
      <c r="U249" s="14"/>
      <c r="V249" s="14" t="str">
        <f t="shared" si="8"/>
        <v>M</v>
      </c>
      <c r="W249" s="13" t="str">
        <f>_xlfn.XLOOKUP(Table5[[#This Row],[Store Visited]],Table14[Active Store],Table14[Segment])</f>
        <v>M</v>
      </c>
      <c r="X249" s="40" t="str">
        <f t="shared" si="7"/>
        <v>No</v>
      </c>
    </row>
    <row r="250" spans="2:24" x14ac:dyDescent="0.3">
      <c r="B250" s="26" t="s">
        <v>481</v>
      </c>
      <c r="C250" s="13" t="s">
        <v>999</v>
      </c>
      <c r="D250" s="14">
        <v>27</v>
      </c>
      <c r="E250" s="14" t="s">
        <v>754</v>
      </c>
      <c r="F250" s="14">
        <v>2</v>
      </c>
      <c r="G250" s="15">
        <v>45529</v>
      </c>
      <c r="H250" s="15">
        <v>45350</v>
      </c>
      <c r="I250" s="16">
        <v>12718.2</v>
      </c>
      <c r="J250" s="16">
        <v>6359.1</v>
      </c>
      <c r="K250" s="21">
        <v>179</v>
      </c>
      <c r="L250" s="13" t="s">
        <v>24</v>
      </c>
      <c r="M250" s="13" t="s">
        <v>1302</v>
      </c>
      <c r="N250" s="14" t="s">
        <v>98</v>
      </c>
      <c r="O250" s="14" t="s">
        <v>101</v>
      </c>
      <c r="P250" s="14" t="s">
        <v>105</v>
      </c>
      <c r="Q250" s="14" t="s">
        <v>129</v>
      </c>
      <c r="R250" s="14"/>
      <c r="S250" s="14"/>
      <c r="T250" s="14"/>
      <c r="U250" s="14"/>
      <c r="V250" s="14" t="str">
        <f t="shared" si="8"/>
        <v>M</v>
      </c>
      <c r="W250" s="13" t="str">
        <f>_xlfn.XLOOKUP(Table5[[#This Row],[Store Visited]],Table14[Active Store],Table14[Segment])</f>
        <v>M</v>
      </c>
      <c r="X250" s="40" t="str">
        <f t="shared" si="7"/>
        <v>No</v>
      </c>
    </row>
    <row r="251" spans="2:24" x14ac:dyDescent="0.3">
      <c r="B251" s="26" t="s">
        <v>482</v>
      </c>
      <c r="C251" s="13" t="s">
        <v>1000</v>
      </c>
      <c r="D251" s="14">
        <v>53</v>
      </c>
      <c r="E251" s="14" t="s">
        <v>754</v>
      </c>
      <c r="F251" s="14">
        <v>6</v>
      </c>
      <c r="G251" s="15">
        <v>45620</v>
      </c>
      <c r="H251" s="15">
        <v>45324</v>
      </c>
      <c r="I251" s="16">
        <v>18692.719999999998</v>
      </c>
      <c r="J251" s="16">
        <v>3115.4533333333329</v>
      </c>
      <c r="K251" s="21">
        <v>59.2</v>
      </c>
      <c r="L251" s="13" t="s">
        <v>22</v>
      </c>
      <c r="M251" s="13" t="s">
        <v>1540</v>
      </c>
      <c r="N251" s="14" t="s">
        <v>92</v>
      </c>
      <c r="O251" s="14" t="s">
        <v>96</v>
      </c>
      <c r="P251" s="14" t="s">
        <v>98</v>
      </c>
      <c r="Q251" s="14" t="s">
        <v>101</v>
      </c>
      <c r="R251" s="14" t="s">
        <v>105</v>
      </c>
      <c r="S251" s="14" t="s">
        <v>122</v>
      </c>
      <c r="T251" s="14" t="s">
        <v>124</v>
      </c>
      <c r="U251" s="14" t="s">
        <v>129</v>
      </c>
      <c r="V251" s="14" t="str">
        <f t="shared" si="8"/>
        <v>M</v>
      </c>
      <c r="W251" s="13" t="str">
        <f>_xlfn.XLOOKUP(Table5[[#This Row],[Store Visited]],Table14[Active Store],Table14[Segment])</f>
        <v>L</v>
      </c>
      <c r="X251" s="40" t="str">
        <f t="shared" si="7"/>
        <v>Yes</v>
      </c>
    </row>
    <row r="252" spans="2:24" x14ac:dyDescent="0.3">
      <c r="B252" s="26" t="s">
        <v>483</v>
      </c>
      <c r="C252" s="13" t="s">
        <v>1001</v>
      </c>
      <c r="D252" s="14">
        <v>40</v>
      </c>
      <c r="E252" s="14" t="s">
        <v>752</v>
      </c>
      <c r="F252" s="14">
        <v>4</v>
      </c>
      <c r="G252" s="15">
        <v>45441</v>
      </c>
      <c r="H252" s="15">
        <v>45293</v>
      </c>
      <c r="I252" s="16">
        <v>17876.489999999998</v>
      </c>
      <c r="J252" s="16">
        <v>4469.1224999999995</v>
      </c>
      <c r="K252" s="21">
        <v>49.333333333333336</v>
      </c>
      <c r="L252" s="13" t="s">
        <v>19</v>
      </c>
      <c r="M252" s="13" t="s">
        <v>1541</v>
      </c>
      <c r="N252" s="14" t="s">
        <v>92</v>
      </c>
      <c r="O252" s="14" t="s">
        <v>96</v>
      </c>
      <c r="P252" s="14" t="s">
        <v>98</v>
      </c>
      <c r="Q252" s="14" t="s">
        <v>105</v>
      </c>
      <c r="R252" s="14" t="s">
        <v>124</v>
      </c>
      <c r="S252" s="14"/>
      <c r="T252" s="14"/>
      <c r="U252" s="14"/>
      <c r="V252" s="14" t="str">
        <f t="shared" si="8"/>
        <v>H</v>
      </c>
      <c r="W252" s="13" t="str">
        <f>_xlfn.XLOOKUP(Table5[[#This Row],[Store Visited]],Table14[Active Store],Table14[Segment])</f>
        <v>H</v>
      </c>
      <c r="X252" s="40" t="str">
        <f t="shared" si="7"/>
        <v>No</v>
      </c>
    </row>
    <row r="253" spans="2:24" x14ac:dyDescent="0.3">
      <c r="B253" s="26" t="s">
        <v>484</v>
      </c>
      <c r="C253" s="13" t="s">
        <v>1002</v>
      </c>
      <c r="D253" s="14">
        <v>19</v>
      </c>
      <c r="E253" s="14" t="s">
        <v>752</v>
      </c>
      <c r="F253" s="14">
        <v>4</v>
      </c>
      <c r="G253" s="15">
        <v>45601</v>
      </c>
      <c r="H253" s="15">
        <v>45324</v>
      </c>
      <c r="I253" s="16">
        <v>11103.8</v>
      </c>
      <c r="J253" s="16">
        <v>2775.95</v>
      </c>
      <c r="K253" s="21">
        <v>92.333333333333329</v>
      </c>
      <c r="L253" s="13" t="s">
        <v>21</v>
      </c>
      <c r="M253" s="13" t="s">
        <v>1542</v>
      </c>
      <c r="N253" s="14" t="s">
        <v>92</v>
      </c>
      <c r="O253" s="14" t="s">
        <v>96</v>
      </c>
      <c r="P253" s="14" t="s">
        <v>101</v>
      </c>
      <c r="Q253" s="14" t="s">
        <v>105</v>
      </c>
      <c r="R253" s="14" t="s">
        <v>124</v>
      </c>
      <c r="S253" s="14"/>
      <c r="T253" s="14"/>
      <c r="U253" s="14"/>
      <c r="V253" s="14" t="str">
        <f t="shared" si="8"/>
        <v>M</v>
      </c>
      <c r="W253" s="13" t="str">
        <f>_xlfn.XLOOKUP(Table5[[#This Row],[Store Visited]],Table14[Active Store],Table14[Segment])</f>
        <v>M</v>
      </c>
      <c r="X253" s="40" t="str">
        <f t="shared" si="7"/>
        <v>No</v>
      </c>
    </row>
    <row r="254" spans="2:24" x14ac:dyDescent="0.3">
      <c r="B254" s="26" t="s">
        <v>485</v>
      </c>
      <c r="C254" s="13" t="s">
        <v>1003</v>
      </c>
      <c r="D254" s="14">
        <v>18</v>
      </c>
      <c r="E254" s="14" t="s">
        <v>752</v>
      </c>
      <c r="F254" s="14">
        <v>4</v>
      </c>
      <c r="G254" s="15">
        <v>45607</v>
      </c>
      <c r="H254" s="15">
        <v>45341</v>
      </c>
      <c r="I254" s="16">
        <v>17315.71</v>
      </c>
      <c r="J254" s="16">
        <v>4328.9274999999998</v>
      </c>
      <c r="K254" s="21">
        <v>88.666666666666671</v>
      </c>
      <c r="L254" s="13" t="s">
        <v>21</v>
      </c>
      <c r="M254" s="13" t="s">
        <v>1543</v>
      </c>
      <c r="N254" s="14" t="s">
        <v>92</v>
      </c>
      <c r="O254" s="14" t="s">
        <v>96</v>
      </c>
      <c r="P254" s="14" t="s">
        <v>105</v>
      </c>
      <c r="Q254" s="14" t="s">
        <v>122</v>
      </c>
      <c r="R254" s="14"/>
      <c r="S254" s="14"/>
      <c r="T254" s="14"/>
      <c r="U254" s="14"/>
      <c r="V254" s="14" t="str">
        <f t="shared" si="8"/>
        <v>H</v>
      </c>
      <c r="W254" s="13" t="str">
        <f>_xlfn.XLOOKUP(Table5[[#This Row],[Store Visited]],Table14[Active Store],Table14[Segment])</f>
        <v>M</v>
      </c>
      <c r="X254" s="40" t="str">
        <f t="shared" si="7"/>
        <v>No</v>
      </c>
    </row>
    <row r="255" spans="2:24" x14ac:dyDescent="0.3">
      <c r="B255" s="26" t="s">
        <v>486</v>
      </c>
      <c r="C255" s="13" t="s">
        <v>1004</v>
      </c>
      <c r="D255" s="14">
        <v>39</v>
      </c>
      <c r="E255" s="14" t="s">
        <v>754</v>
      </c>
      <c r="F255" s="14">
        <v>4</v>
      </c>
      <c r="G255" s="15">
        <v>45634</v>
      </c>
      <c r="H255" s="15">
        <v>45386</v>
      </c>
      <c r="I255" s="16">
        <v>15310.67</v>
      </c>
      <c r="J255" s="16">
        <v>3827.6675</v>
      </c>
      <c r="K255" s="21">
        <v>82.666666666666671</v>
      </c>
      <c r="L255" s="13" t="s">
        <v>25</v>
      </c>
      <c r="M255" s="13" t="s">
        <v>1544</v>
      </c>
      <c r="N255" s="14" t="s">
        <v>92</v>
      </c>
      <c r="O255" s="14" t="s">
        <v>96</v>
      </c>
      <c r="P255" s="14" t="s">
        <v>105</v>
      </c>
      <c r="Q255" s="14" t="s">
        <v>129</v>
      </c>
      <c r="R255" s="14"/>
      <c r="S255" s="14"/>
      <c r="T255" s="14"/>
      <c r="U255" s="14"/>
      <c r="V255" s="14" t="str">
        <f t="shared" si="8"/>
        <v>H</v>
      </c>
      <c r="W255" s="13" t="str">
        <f>_xlfn.XLOOKUP(Table5[[#This Row],[Store Visited]],Table14[Active Store],Table14[Segment])</f>
        <v>M</v>
      </c>
      <c r="X255" s="40" t="str">
        <f t="shared" si="7"/>
        <v>No</v>
      </c>
    </row>
    <row r="256" spans="2:24" x14ac:dyDescent="0.3">
      <c r="B256" s="26" t="s">
        <v>487</v>
      </c>
      <c r="C256" s="13" t="s">
        <v>1005</v>
      </c>
      <c r="D256" s="14">
        <v>40</v>
      </c>
      <c r="E256" s="14" t="s">
        <v>754</v>
      </c>
      <c r="F256" s="14">
        <v>5</v>
      </c>
      <c r="G256" s="15">
        <v>45628</v>
      </c>
      <c r="H256" s="15">
        <v>45308</v>
      </c>
      <c r="I256" s="16">
        <v>15804.109999999999</v>
      </c>
      <c r="J256" s="16">
        <v>3160.8219999999997</v>
      </c>
      <c r="K256" s="21">
        <v>80</v>
      </c>
      <c r="L256" s="13" t="s">
        <v>18</v>
      </c>
      <c r="M256" s="13" t="s">
        <v>1545</v>
      </c>
      <c r="N256" s="14" t="s">
        <v>96</v>
      </c>
      <c r="O256" s="14" t="s">
        <v>101</v>
      </c>
      <c r="P256" s="14" t="s">
        <v>105</v>
      </c>
      <c r="Q256" s="14" t="s">
        <v>122</v>
      </c>
      <c r="R256" s="14"/>
      <c r="S256" s="14"/>
      <c r="T256" s="14"/>
      <c r="U256" s="14"/>
      <c r="V256" s="14" t="str">
        <f t="shared" si="8"/>
        <v>M</v>
      </c>
      <c r="W256" s="13" t="str">
        <f>_xlfn.XLOOKUP(Table5[[#This Row],[Store Visited]],Table14[Active Store],Table14[Segment])</f>
        <v>H</v>
      </c>
      <c r="X256" s="40" t="str">
        <f t="shared" si="7"/>
        <v>No</v>
      </c>
    </row>
    <row r="257" spans="2:24" x14ac:dyDescent="0.3">
      <c r="B257" s="26" t="s">
        <v>488</v>
      </c>
      <c r="C257" s="13" t="s">
        <v>1006</v>
      </c>
      <c r="D257" s="14">
        <v>26</v>
      </c>
      <c r="E257" s="14" t="s">
        <v>754</v>
      </c>
      <c r="F257" s="14">
        <v>4</v>
      </c>
      <c r="G257" s="15">
        <v>45609</v>
      </c>
      <c r="H257" s="15">
        <v>45376</v>
      </c>
      <c r="I257" s="16">
        <v>11141.320000000002</v>
      </c>
      <c r="J257" s="16">
        <v>2785.3300000000004</v>
      </c>
      <c r="K257" s="21">
        <v>77.666666666666671</v>
      </c>
      <c r="L257" s="13" t="s">
        <v>18</v>
      </c>
      <c r="M257" s="13" t="s">
        <v>1546</v>
      </c>
      <c r="N257" s="14" t="s">
        <v>96</v>
      </c>
      <c r="O257" s="14" t="s">
        <v>98</v>
      </c>
      <c r="P257" s="14" t="s">
        <v>101</v>
      </c>
      <c r="Q257" s="14" t="s">
        <v>105</v>
      </c>
      <c r="R257" s="14" t="s">
        <v>124</v>
      </c>
      <c r="S257" s="14" t="s">
        <v>129</v>
      </c>
      <c r="T257" s="14"/>
      <c r="U257" s="14"/>
      <c r="V257" s="14" t="str">
        <f t="shared" si="8"/>
        <v>M</v>
      </c>
      <c r="W257" s="13" t="str">
        <f>_xlfn.XLOOKUP(Table5[[#This Row],[Store Visited]],Table14[Active Store],Table14[Segment])</f>
        <v>H</v>
      </c>
      <c r="X257" s="40" t="str">
        <f t="shared" si="7"/>
        <v>No</v>
      </c>
    </row>
    <row r="258" spans="2:24" x14ac:dyDescent="0.3">
      <c r="B258" s="26" t="s">
        <v>489</v>
      </c>
      <c r="C258" s="13" t="s">
        <v>1007</v>
      </c>
      <c r="D258" s="14">
        <v>28</v>
      </c>
      <c r="E258" s="14" t="s">
        <v>752</v>
      </c>
      <c r="F258" s="14">
        <v>3</v>
      </c>
      <c r="G258" s="15">
        <v>45617</v>
      </c>
      <c r="H258" s="15">
        <v>45390</v>
      </c>
      <c r="I258" s="16">
        <v>18669.060000000001</v>
      </c>
      <c r="J258" s="16">
        <v>6223.02</v>
      </c>
      <c r="K258" s="21">
        <v>113.5</v>
      </c>
      <c r="L258" s="13" t="s">
        <v>18</v>
      </c>
      <c r="M258" s="13" t="s">
        <v>1547</v>
      </c>
      <c r="N258" s="14" t="s">
        <v>92</v>
      </c>
      <c r="O258" s="14" t="s">
        <v>96</v>
      </c>
      <c r="P258" s="14" t="s">
        <v>105</v>
      </c>
      <c r="Q258" s="14"/>
      <c r="R258" s="14"/>
      <c r="S258" s="14"/>
      <c r="T258" s="14"/>
      <c r="U258" s="14"/>
      <c r="V258" s="14" t="str">
        <f t="shared" si="8"/>
        <v>M</v>
      </c>
      <c r="W258" s="13" t="str">
        <f>_xlfn.XLOOKUP(Table5[[#This Row],[Store Visited]],Table14[Active Store],Table14[Segment])</f>
        <v>H</v>
      </c>
      <c r="X258" s="40" t="str">
        <f t="shared" si="7"/>
        <v>No</v>
      </c>
    </row>
    <row r="259" spans="2:24" x14ac:dyDescent="0.3">
      <c r="B259" s="26" t="s">
        <v>490</v>
      </c>
      <c r="C259" s="13" t="s">
        <v>1008</v>
      </c>
      <c r="D259" s="14">
        <v>34</v>
      </c>
      <c r="E259" s="14" t="s">
        <v>754</v>
      </c>
      <c r="F259" s="14">
        <v>1</v>
      </c>
      <c r="G259" s="15">
        <v>45587</v>
      </c>
      <c r="H259" s="15">
        <v>45587</v>
      </c>
      <c r="I259" s="16">
        <v>4419.88</v>
      </c>
      <c r="J259" s="16">
        <v>4419.88</v>
      </c>
      <c r="K259" s="21" t="s">
        <v>1772</v>
      </c>
      <c r="L259" s="13" t="s">
        <v>22</v>
      </c>
      <c r="M259" s="13" t="s">
        <v>1299</v>
      </c>
      <c r="N259" s="14" t="s">
        <v>92</v>
      </c>
      <c r="O259" s="14" t="s">
        <v>101</v>
      </c>
      <c r="P259" s="14" t="s">
        <v>105</v>
      </c>
      <c r="Q259" s="14"/>
      <c r="R259" s="14"/>
      <c r="S259" s="14"/>
      <c r="T259" s="14"/>
      <c r="U259" s="14"/>
      <c r="V259" s="14" t="str">
        <f t="shared" si="8"/>
        <v>M</v>
      </c>
      <c r="W259" s="13" t="str">
        <f>_xlfn.XLOOKUP(Table5[[#This Row],[Store Visited]],Table14[Active Store],Table14[Segment])</f>
        <v>L</v>
      </c>
      <c r="X259" s="40" t="str">
        <f t="shared" si="7"/>
        <v>No</v>
      </c>
    </row>
    <row r="260" spans="2:24" x14ac:dyDescent="0.3">
      <c r="B260" s="26" t="s">
        <v>491</v>
      </c>
      <c r="C260" s="13" t="s">
        <v>1009</v>
      </c>
      <c r="D260" s="14">
        <v>41</v>
      </c>
      <c r="E260" s="14" t="s">
        <v>754</v>
      </c>
      <c r="F260" s="14">
        <v>5</v>
      </c>
      <c r="G260" s="15">
        <v>45620</v>
      </c>
      <c r="H260" s="15">
        <v>45337</v>
      </c>
      <c r="I260" s="16">
        <v>12476.59</v>
      </c>
      <c r="J260" s="16">
        <v>2495.3180000000002</v>
      </c>
      <c r="K260" s="21">
        <v>70.75</v>
      </c>
      <c r="L260" s="13" t="s">
        <v>22</v>
      </c>
      <c r="M260" s="13" t="s">
        <v>1548</v>
      </c>
      <c r="N260" s="14" t="s">
        <v>92</v>
      </c>
      <c r="O260" s="14" t="s">
        <v>101</v>
      </c>
      <c r="P260" s="14" t="s">
        <v>105</v>
      </c>
      <c r="Q260" s="14" t="s">
        <v>122</v>
      </c>
      <c r="R260" s="14" t="s">
        <v>129</v>
      </c>
      <c r="S260" s="14"/>
      <c r="T260" s="14"/>
      <c r="U260" s="14"/>
      <c r="V260" s="14" t="str">
        <f t="shared" si="8"/>
        <v>M</v>
      </c>
      <c r="W260" s="13" t="str">
        <f>_xlfn.XLOOKUP(Table5[[#This Row],[Store Visited]],Table14[Active Store],Table14[Segment])</f>
        <v>L</v>
      </c>
      <c r="X260" s="40" t="str">
        <f t="shared" ref="X260:X323" si="9">IF(AND(F260&gt;4, K260&lt;75), "Yes", "No")</f>
        <v>Yes</v>
      </c>
    </row>
    <row r="261" spans="2:24" x14ac:dyDescent="0.3">
      <c r="B261" s="26" t="s">
        <v>492</v>
      </c>
      <c r="C261" s="13" t="s">
        <v>1010</v>
      </c>
      <c r="D261" s="14">
        <v>54</v>
      </c>
      <c r="E261" s="14" t="s">
        <v>752</v>
      </c>
      <c r="F261" s="14">
        <v>3</v>
      </c>
      <c r="G261" s="15">
        <v>45629</v>
      </c>
      <c r="H261" s="15">
        <v>45470</v>
      </c>
      <c r="I261" s="16">
        <v>13250.32</v>
      </c>
      <c r="J261" s="16">
        <v>4416.7733333333335</v>
      </c>
      <c r="K261" s="21">
        <v>79.5</v>
      </c>
      <c r="L261" s="13" t="s">
        <v>19</v>
      </c>
      <c r="M261" s="13" t="s">
        <v>1300</v>
      </c>
      <c r="N261" s="14" t="s">
        <v>96</v>
      </c>
      <c r="O261" s="14" t="s">
        <v>98</v>
      </c>
      <c r="P261" s="14" t="s">
        <v>105</v>
      </c>
      <c r="Q261" s="14" t="s">
        <v>122</v>
      </c>
      <c r="R261" s="14" t="s">
        <v>124</v>
      </c>
      <c r="S261" s="14"/>
      <c r="T261" s="14"/>
      <c r="U261" s="14"/>
      <c r="V261" s="14" t="str">
        <f t="shared" ref="V261:V324" si="10">IF(F261&gt;=$F$2,IF(J261&gt;=$J$2,"H","M"),IF(J261&gt;=$J$2,"M","L"))</f>
        <v>M</v>
      </c>
      <c r="W261" s="13" t="str">
        <f>_xlfn.XLOOKUP(Table5[[#This Row],[Store Visited]],Table14[Active Store],Table14[Segment])</f>
        <v>H</v>
      </c>
      <c r="X261" s="40" t="str">
        <f t="shared" si="9"/>
        <v>No</v>
      </c>
    </row>
    <row r="262" spans="2:24" x14ac:dyDescent="0.3">
      <c r="B262" s="26" t="s">
        <v>493</v>
      </c>
      <c r="C262" s="13" t="s">
        <v>1011</v>
      </c>
      <c r="D262" s="14">
        <v>37</v>
      </c>
      <c r="E262" s="14" t="s">
        <v>752</v>
      </c>
      <c r="F262" s="14">
        <v>2</v>
      </c>
      <c r="G262" s="15">
        <v>45385</v>
      </c>
      <c r="H262" s="15">
        <v>45306</v>
      </c>
      <c r="I262" s="16">
        <v>2453.67</v>
      </c>
      <c r="J262" s="16">
        <v>1226.835</v>
      </c>
      <c r="K262" s="21">
        <v>79</v>
      </c>
      <c r="L262" s="13" t="s">
        <v>30</v>
      </c>
      <c r="M262" s="13" t="s">
        <v>1301</v>
      </c>
      <c r="N262" s="14" t="s">
        <v>98</v>
      </c>
      <c r="O262" s="14" t="s">
        <v>105</v>
      </c>
      <c r="P262" s="14" t="s">
        <v>122</v>
      </c>
      <c r="Q262" s="14" t="s">
        <v>124</v>
      </c>
      <c r="R262" s="14"/>
      <c r="S262" s="14"/>
      <c r="T262" s="14"/>
      <c r="U262" s="14"/>
      <c r="V262" s="14" t="str">
        <f t="shared" si="10"/>
        <v>L</v>
      </c>
      <c r="W262" s="13" t="str">
        <f>_xlfn.XLOOKUP(Table5[[#This Row],[Store Visited]],Table14[Active Store],Table14[Segment])</f>
        <v>H</v>
      </c>
      <c r="X262" s="40" t="str">
        <f t="shared" si="9"/>
        <v>No</v>
      </c>
    </row>
    <row r="263" spans="2:24" x14ac:dyDescent="0.3">
      <c r="B263" s="26" t="s">
        <v>494</v>
      </c>
      <c r="C263" s="13" t="s">
        <v>1012</v>
      </c>
      <c r="D263" s="14">
        <v>50</v>
      </c>
      <c r="E263" s="14" t="s">
        <v>754</v>
      </c>
      <c r="F263" s="14">
        <v>3</v>
      </c>
      <c r="G263" s="15">
        <v>45624</v>
      </c>
      <c r="H263" s="15">
        <v>45306</v>
      </c>
      <c r="I263" s="16">
        <v>5271.62</v>
      </c>
      <c r="J263" s="16">
        <v>1757.2066666666667</v>
      </c>
      <c r="K263" s="21">
        <v>159</v>
      </c>
      <c r="L263" s="13" t="s">
        <v>30</v>
      </c>
      <c r="M263" s="13" t="s">
        <v>1549</v>
      </c>
      <c r="N263" s="14" t="s">
        <v>98</v>
      </c>
      <c r="O263" s="14" t="s">
        <v>101</v>
      </c>
      <c r="P263" s="14" t="s">
        <v>105</v>
      </c>
      <c r="Q263" s="14" t="s">
        <v>122</v>
      </c>
      <c r="R263" s="14"/>
      <c r="S263" s="14"/>
      <c r="T263" s="14"/>
      <c r="U263" s="14"/>
      <c r="V263" s="14" t="str">
        <f t="shared" si="10"/>
        <v>L</v>
      </c>
      <c r="W263" s="13" t="str">
        <f>_xlfn.XLOOKUP(Table5[[#This Row],[Store Visited]],Table14[Active Store],Table14[Segment])</f>
        <v>H</v>
      </c>
      <c r="X263" s="40" t="str">
        <f t="shared" si="9"/>
        <v>No</v>
      </c>
    </row>
    <row r="264" spans="2:24" x14ac:dyDescent="0.3">
      <c r="B264" s="26" t="s">
        <v>495</v>
      </c>
      <c r="C264" s="13" t="s">
        <v>1013</v>
      </c>
      <c r="D264" s="14">
        <v>19</v>
      </c>
      <c r="E264" s="14" t="s">
        <v>752</v>
      </c>
      <c r="F264" s="14">
        <v>6</v>
      </c>
      <c r="G264" s="15">
        <v>45589</v>
      </c>
      <c r="H264" s="15">
        <v>45401</v>
      </c>
      <c r="I264" s="16">
        <v>17120.84</v>
      </c>
      <c r="J264" s="16">
        <v>2853.4733333333334</v>
      </c>
      <c r="K264" s="21">
        <v>37.6</v>
      </c>
      <c r="L264" s="13" t="s">
        <v>14</v>
      </c>
      <c r="M264" s="13" t="s">
        <v>1550</v>
      </c>
      <c r="N264" s="14" t="s">
        <v>92</v>
      </c>
      <c r="O264" s="14" t="s">
        <v>96</v>
      </c>
      <c r="P264" s="14" t="s">
        <v>98</v>
      </c>
      <c r="Q264" s="14" t="s">
        <v>101</v>
      </c>
      <c r="R264" s="14" t="s">
        <v>105</v>
      </c>
      <c r="S264" s="14" t="s">
        <v>124</v>
      </c>
      <c r="T264" s="14" t="s">
        <v>129</v>
      </c>
      <c r="U264" s="14"/>
      <c r="V264" s="14" t="str">
        <f t="shared" si="10"/>
        <v>M</v>
      </c>
      <c r="W264" s="13" t="str">
        <f>_xlfn.XLOOKUP(Table5[[#This Row],[Store Visited]],Table14[Active Store],Table14[Segment])</f>
        <v>L</v>
      </c>
      <c r="X264" s="40" t="str">
        <f t="shared" si="9"/>
        <v>Yes</v>
      </c>
    </row>
    <row r="265" spans="2:24" x14ac:dyDescent="0.3">
      <c r="B265" s="26" t="s">
        <v>496</v>
      </c>
      <c r="C265" s="13" t="s">
        <v>1014</v>
      </c>
      <c r="D265" s="14">
        <v>41</v>
      </c>
      <c r="E265" s="14" t="s">
        <v>752</v>
      </c>
      <c r="F265" s="14">
        <v>4</v>
      </c>
      <c r="G265" s="15">
        <v>45553</v>
      </c>
      <c r="H265" s="15">
        <v>45348</v>
      </c>
      <c r="I265" s="16">
        <v>10121.630000000001</v>
      </c>
      <c r="J265" s="16">
        <v>2530.4075000000003</v>
      </c>
      <c r="K265" s="21">
        <v>68.333333333333329</v>
      </c>
      <c r="L265" s="13" t="s">
        <v>14</v>
      </c>
      <c r="M265" s="13" t="s">
        <v>1551</v>
      </c>
      <c r="N265" s="14" t="s">
        <v>92</v>
      </c>
      <c r="O265" s="14" t="s">
        <v>98</v>
      </c>
      <c r="P265" s="14" t="s">
        <v>101</v>
      </c>
      <c r="Q265" s="14" t="s">
        <v>105</v>
      </c>
      <c r="R265" s="14" t="s">
        <v>122</v>
      </c>
      <c r="S265" s="14" t="s">
        <v>124</v>
      </c>
      <c r="T265" s="14" t="s">
        <v>129</v>
      </c>
      <c r="U265" s="14"/>
      <c r="V265" s="14" t="str">
        <f t="shared" si="10"/>
        <v>M</v>
      </c>
      <c r="W265" s="13" t="str">
        <f>_xlfn.XLOOKUP(Table5[[#This Row],[Store Visited]],Table14[Active Store],Table14[Segment])</f>
        <v>L</v>
      </c>
      <c r="X265" s="40" t="str">
        <f t="shared" si="9"/>
        <v>No</v>
      </c>
    </row>
    <row r="266" spans="2:24" x14ac:dyDescent="0.3">
      <c r="B266" s="26" t="s">
        <v>497</v>
      </c>
      <c r="C266" s="13" t="s">
        <v>1015</v>
      </c>
      <c r="D266" s="14">
        <v>43</v>
      </c>
      <c r="E266" s="14" t="s">
        <v>754</v>
      </c>
      <c r="F266" s="14">
        <v>3</v>
      </c>
      <c r="G266" s="15">
        <v>45526</v>
      </c>
      <c r="H266" s="15">
        <v>45458</v>
      </c>
      <c r="I266" s="16">
        <v>9978.3799999999992</v>
      </c>
      <c r="J266" s="16">
        <v>3326.1266666666666</v>
      </c>
      <c r="K266" s="21">
        <v>34</v>
      </c>
      <c r="L266" s="13" t="s">
        <v>14</v>
      </c>
      <c r="M266" s="13" t="s">
        <v>1552</v>
      </c>
      <c r="N266" s="14" t="s">
        <v>96</v>
      </c>
      <c r="O266" s="14" t="s">
        <v>98</v>
      </c>
      <c r="P266" s="14" t="s">
        <v>101</v>
      </c>
      <c r="Q266" s="14" t="s">
        <v>105</v>
      </c>
      <c r="R266" s="14" t="s">
        <v>122</v>
      </c>
      <c r="S266" s="14" t="s">
        <v>124</v>
      </c>
      <c r="T266" s="14"/>
      <c r="U266" s="14"/>
      <c r="V266" s="14" t="str">
        <f t="shared" si="10"/>
        <v>L</v>
      </c>
      <c r="W266" s="13" t="str">
        <f>_xlfn.XLOOKUP(Table5[[#This Row],[Store Visited]],Table14[Active Store],Table14[Segment])</f>
        <v>L</v>
      </c>
      <c r="X266" s="40" t="str">
        <f t="shared" si="9"/>
        <v>No</v>
      </c>
    </row>
    <row r="267" spans="2:24" x14ac:dyDescent="0.3">
      <c r="B267" s="26" t="s">
        <v>498</v>
      </c>
      <c r="C267" s="13" t="s">
        <v>1016</v>
      </c>
      <c r="D267" s="14">
        <v>58</v>
      </c>
      <c r="E267" s="14" t="s">
        <v>754</v>
      </c>
      <c r="F267" s="14">
        <v>5</v>
      </c>
      <c r="G267" s="15">
        <v>45607</v>
      </c>
      <c r="H267" s="15">
        <v>45365</v>
      </c>
      <c r="I267" s="16">
        <v>10723.68</v>
      </c>
      <c r="J267" s="16">
        <v>2144.7359999999999</v>
      </c>
      <c r="K267" s="21">
        <v>60.5</v>
      </c>
      <c r="L267" s="13" t="s">
        <v>21</v>
      </c>
      <c r="M267" s="13" t="s">
        <v>1553</v>
      </c>
      <c r="N267" s="14" t="s">
        <v>92</v>
      </c>
      <c r="O267" s="14" t="s">
        <v>96</v>
      </c>
      <c r="P267" s="14" t="s">
        <v>98</v>
      </c>
      <c r="Q267" s="14" t="s">
        <v>101</v>
      </c>
      <c r="R267" s="14" t="s">
        <v>105</v>
      </c>
      <c r="S267" s="14" t="s">
        <v>122</v>
      </c>
      <c r="T267" s="14"/>
      <c r="U267" s="14"/>
      <c r="V267" s="14" t="str">
        <f t="shared" si="10"/>
        <v>M</v>
      </c>
      <c r="W267" s="13" t="str">
        <f>_xlfn.XLOOKUP(Table5[[#This Row],[Store Visited]],Table14[Active Store],Table14[Segment])</f>
        <v>M</v>
      </c>
      <c r="X267" s="40" t="str">
        <f t="shared" si="9"/>
        <v>Yes</v>
      </c>
    </row>
    <row r="268" spans="2:24" x14ac:dyDescent="0.3">
      <c r="B268" s="26" t="s">
        <v>499</v>
      </c>
      <c r="C268" s="13" t="s">
        <v>1017</v>
      </c>
      <c r="D268" s="14">
        <v>43</v>
      </c>
      <c r="E268" s="14" t="s">
        <v>754</v>
      </c>
      <c r="F268" s="14">
        <v>10</v>
      </c>
      <c r="G268" s="15">
        <v>45619</v>
      </c>
      <c r="H268" s="15">
        <v>45304</v>
      </c>
      <c r="I268" s="16">
        <v>27098.280000000006</v>
      </c>
      <c r="J268" s="16">
        <v>2709.8280000000004</v>
      </c>
      <c r="K268" s="21">
        <v>35</v>
      </c>
      <c r="L268" s="13" t="s">
        <v>26</v>
      </c>
      <c r="M268" s="13" t="s">
        <v>1554</v>
      </c>
      <c r="N268" s="14" t="s">
        <v>92</v>
      </c>
      <c r="O268" s="14" t="s">
        <v>96</v>
      </c>
      <c r="P268" s="14" t="s">
        <v>98</v>
      </c>
      <c r="Q268" s="14" t="s">
        <v>101</v>
      </c>
      <c r="R268" s="14" t="s">
        <v>105</v>
      </c>
      <c r="S268" s="14" t="s">
        <v>124</v>
      </c>
      <c r="T268" s="14" t="s">
        <v>129</v>
      </c>
      <c r="U268" s="14"/>
      <c r="V268" s="14" t="str">
        <f t="shared" si="10"/>
        <v>M</v>
      </c>
      <c r="W268" s="13" t="str">
        <f>_xlfn.XLOOKUP(Table5[[#This Row],[Store Visited]],Table14[Active Store],Table14[Segment])</f>
        <v>M</v>
      </c>
      <c r="X268" s="40" t="str">
        <f t="shared" si="9"/>
        <v>Yes</v>
      </c>
    </row>
    <row r="269" spans="2:24" x14ac:dyDescent="0.3">
      <c r="B269" s="26" t="s">
        <v>500</v>
      </c>
      <c r="C269" s="13" t="s">
        <v>1018</v>
      </c>
      <c r="D269" s="14">
        <v>53</v>
      </c>
      <c r="E269" s="14" t="s">
        <v>754</v>
      </c>
      <c r="F269" s="14">
        <v>8</v>
      </c>
      <c r="G269" s="15">
        <v>45647</v>
      </c>
      <c r="H269" s="15">
        <v>45310</v>
      </c>
      <c r="I269" s="16">
        <v>31339.21</v>
      </c>
      <c r="J269" s="16">
        <v>3917.4012499999999</v>
      </c>
      <c r="K269" s="21">
        <v>48.142857142857146</v>
      </c>
      <c r="L269" s="13" t="s">
        <v>14</v>
      </c>
      <c r="M269" s="13" t="s">
        <v>1555</v>
      </c>
      <c r="N269" s="14" t="s">
        <v>92</v>
      </c>
      <c r="O269" s="14" t="s">
        <v>96</v>
      </c>
      <c r="P269" s="14" t="s">
        <v>98</v>
      </c>
      <c r="Q269" s="14" t="s">
        <v>105</v>
      </c>
      <c r="R269" s="14" t="s">
        <v>122</v>
      </c>
      <c r="S269" s="14" t="s">
        <v>129</v>
      </c>
      <c r="T269" s="14"/>
      <c r="U269" s="14"/>
      <c r="V269" s="14" t="str">
        <f t="shared" si="10"/>
        <v>H</v>
      </c>
      <c r="W269" s="13" t="str">
        <f>_xlfn.XLOOKUP(Table5[[#This Row],[Store Visited]],Table14[Active Store],Table14[Segment])</f>
        <v>L</v>
      </c>
      <c r="X269" s="40" t="str">
        <f t="shared" si="9"/>
        <v>Yes</v>
      </c>
    </row>
    <row r="270" spans="2:24" x14ac:dyDescent="0.3">
      <c r="B270" s="26" t="s">
        <v>501</v>
      </c>
      <c r="C270" s="13" t="s">
        <v>1019</v>
      </c>
      <c r="D270" s="14">
        <v>37</v>
      </c>
      <c r="E270" s="14" t="s">
        <v>752</v>
      </c>
      <c r="F270" s="14">
        <v>4</v>
      </c>
      <c r="G270" s="15">
        <v>45487</v>
      </c>
      <c r="H270" s="15">
        <v>45385</v>
      </c>
      <c r="I270" s="16">
        <v>10282.99</v>
      </c>
      <c r="J270" s="16">
        <v>2570.7474999999999</v>
      </c>
      <c r="K270" s="21">
        <v>34</v>
      </c>
      <c r="L270" s="13" t="s">
        <v>16</v>
      </c>
      <c r="M270" s="13" t="s">
        <v>1556</v>
      </c>
      <c r="N270" s="14" t="s">
        <v>92</v>
      </c>
      <c r="O270" s="14" t="s">
        <v>105</v>
      </c>
      <c r="P270" s="14" t="s">
        <v>122</v>
      </c>
      <c r="Q270" s="14"/>
      <c r="R270" s="14"/>
      <c r="S270" s="14"/>
      <c r="T270" s="14"/>
      <c r="U270" s="14"/>
      <c r="V270" s="14" t="str">
        <f t="shared" si="10"/>
        <v>M</v>
      </c>
      <c r="W270" s="13" t="str">
        <f>_xlfn.XLOOKUP(Table5[[#This Row],[Store Visited]],Table14[Active Store],Table14[Segment])</f>
        <v>L</v>
      </c>
      <c r="X270" s="40" t="str">
        <f t="shared" si="9"/>
        <v>No</v>
      </c>
    </row>
    <row r="271" spans="2:24" x14ac:dyDescent="0.3">
      <c r="B271" s="26" t="s">
        <v>502</v>
      </c>
      <c r="C271" s="13" t="s">
        <v>1020</v>
      </c>
      <c r="D271" s="14">
        <v>60</v>
      </c>
      <c r="E271" s="14" t="s">
        <v>752</v>
      </c>
      <c r="F271" s="14">
        <v>3</v>
      </c>
      <c r="G271" s="15">
        <v>45645</v>
      </c>
      <c r="H271" s="15">
        <v>45557</v>
      </c>
      <c r="I271" s="16">
        <v>10255.41</v>
      </c>
      <c r="J271" s="16">
        <v>3418.47</v>
      </c>
      <c r="K271" s="21">
        <v>44</v>
      </c>
      <c r="L271" s="13" t="s">
        <v>16</v>
      </c>
      <c r="M271" s="13" t="s">
        <v>1557</v>
      </c>
      <c r="N271" s="14" t="s">
        <v>105</v>
      </c>
      <c r="O271" s="14" t="s">
        <v>124</v>
      </c>
      <c r="P271" s="14" t="s">
        <v>129</v>
      </c>
      <c r="Q271" s="14"/>
      <c r="R271" s="14"/>
      <c r="S271" s="14"/>
      <c r="T271" s="14"/>
      <c r="U271" s="14"/>
      <c r="V271" s="14" t="str">
        <f t="shared" si="10"/>
        <v>L</v>
      </c>
      <c r="W271" s="13" t="str">
        <f>_xlfn.XLOOKUP(Table5[[#This Row],[Store Visited]],Table14[Active Store],Table14[Segment])</f>
        <v>L</v>
      </c>
      <c r="X271" s="40" t="str">
        <f t="shared" si="9"/>
        <v>No</v>
      </c>
    </row>
    <row r="272" spans="2:24" x14ac:dyDescent="0.3">
      <c r="B272" s="26" t="s">
        <v>503</v>
      </c>
      <c r="C272" s="13" t="s">
        <v>1021</v>
      </c>
      <c r="D272" s="14">
        <v>76</v>
      </c>
      <c r="E272" s="14" t="s">
        <v>754</v>
      </c>
      <c r="F272" s="14">
        <v>3</v>
      </c>
      <c r="G272" s="15">
        <v>45620</v>
      </c>
      <c r="H272" s="15">
        <v>45532</v>
      </c>
      <c r="I272" s="16">
        <v>8414.42</v>
      </c>
      <c r="J272" s="16">
        <v>2804.8066666666668</v>
      </c>
      <c r="K272" s="21">
        <v>44</v>
      </c>
      <c r="L272" s="13" t="s">
        <v>25</v>
      </c>
      <c r="M272" s="13" t="s">
        <v>1558</v>
      </c>
      <c r="N272" s="14" t="s">
        <v>98</v>
      </c>
      <c r="O272" s="14" t="s">
        <v>105</v>
      </c>
      <c r="P272" s="14" t="s">
        <v>129</v>
      </c>
      <c r="Q272" s="14"/>
      <c r="R272" s="14"/>
      <c r="S272" s="14"/>
      <c r="T272" s="14"/>
      <c r="U272" s="14"/>
      <c r="V272" s="14" t="str">
        <f t="shared" si="10"/>
        <v>L</v>
      </c>
      <c r="W272" s="13" t="str">
        <f>_xlfn.XLOOKUP(Table5[[#This Row],[Store Visited]],Table14[Active Store],Table14[Segment])</f>
        <v>M</v>
      </c>
      <c r="X272" s="40" t="str">
        <f t="shared" si="9"/>
        <v>No</v>
      </c>
    </row>
    <row r="273" spans="2:24" x14ac:dyDescent="0.3">
      <c r="B273" s="26" t="s">
        <v>504</v>
      </c>
      <c r="C273" s="13" t="s">
        <v>1022</v>
      </c>
      <c r="D273" s="14">
        <v>34</v>
      </c>
      <c r="E273" s="14" t="s">
        <v>752</v>
      </c>
      <c r="F273" s="14">
        <v>3</v>
      </c>
      <c r="G273" s="15">
        <v>45479</v>
      </c>
      <c r="H273" s="15">
        <v>45347</v>
      </c>
      <c r="I273" s="16">
        <v>13919.5</v>
      </c>
      <c r="J273" s="16">
        <v>4639.833333333333</v>
      </c>
      <c r="K273" s="21">
        <v>66</v>
      </c>
      <c r="L273" s="13" t="s">
        <v>25</v>
      </c>
      <c r="M273" s="13" t="s">
        <v>1559</v>
      </c>
      <c r="N273" s="14" t="s">
        <v>98</v>
      </c>
      <c r="O273" s="14" t="s">
        <v>101</v>
      </c>
      <c r="P273" s="14" t="s">
        <v>105</v>
      </c>
      <c r="Q273" s="14" t="s">
        <v>124</v>
      </c>
      <c r="R273" s="14"/>
      <c r="S273" s="14"/>
      <c r="T273" s="14"/>
      <c r="U273" s="14"/>
      <c r="V273" s="14" t="str">
        <f t="shared" si="10"/>
        <v>M</v>
      </c>
      <c r="W273" s="13" t="str">
        <f>_xlfn.XLOOKUP(Table5[[#This Row],[Store Visited]],Table14[Active Store],Table14[Segment])</f>
        <v>M</v>
      </c>
      <c r="X273" s="40" t="str">
        <f t="shared" si="9"/>
        <v>No</v>
      </c>
    </row>
    <row r="274" spans="2:24" x14ac:dyDescent="0.3">
      <c r="B274" s="26" t="s">
        <v>505</v>
      </c>
      <c r="C274" s="13" t="s">
        <v>1023</v>
      </c>
      <c r="D274" s="14">
        <v>24</v>
      </c>
      <c r="E274" s="14" t="s">
        <v>754</v>
      </c>
      <c r="F274" s="14">
        <v>4</v>
      </c>
      <c r="G274" s="15">
        <v>45553</v>
      </c>
      <c r="H274" s="15">
        <v>45299</v>
      </c>
      <c r="I274" s="16">
        <v>15062.04</v>
      </c>
      <c r="J274" s="16">
        <v>3765.51</v>
      </c>
      <c r="K274" s="21">
        <v>84.666666666666671</v>
      </c>
      <c r="L274" s="13" t="s">
        <v>14</v>
      </c>
      <c r="M274" s="13" t="s">
        <v>1560</v>
      </c>
      <c r="N274" s="14" t="s">
        <v>92</v>
      </c>
      <c r="O274" s="14" t="s">
        <v>98</v>
      </c>
      <c r="P274" s="14" t="s">
        <v>105</v>
      </c>
      <c r="Q274" s="14" t="s">
        <v>122</v>
      </c>
      <c r="R274" s="14"/>
      <c r="S274" s="14"/>
      <c r="T274" s="14"/>
      <c r="U274" s="14"/>
      <c r="V274" s="14" t="str">
        <f t="shared" si="10"/>
        <v>H</v>
      </c>
      <c r="W274" s="13" t="str">
        <f>_xlfn.XLOOKUP(Table5[[#This Row],[Store Visited]],Table14[Active Store],Table14[Segment])</f>
        <v>L</v>
      </c>
      <c r="X274" s="40" t="str">
        <f t="shared" si="9"/>
        <v>No</v>
      </c>
    </row>
    <row r="275" spans="2:24" x14ac:dyDescent="0.3">
      <c r="B275" s="26" t="s">
        <v>506</v>
      </c>
      <c r="C275" s="13" t="s">
        <v>1024</v>
      </c>
      <c r="D275" s="14">
        <v>52</v>
      </c>
      <c r="E275" s="14" t="s">
        <v>752</v>
      </c>
      <c r="F275" s="14">
        <v>6</v>
      </c>
      <c r="G275" s="15">
        <v>45629</v>
      </c>
      <c r="H275" s="15">
        <v>45293</v>
      </c>
      <c r="I275" s="16">
        <v>14317.060000000001</v>
      </c>
      <c r="J275" s="16">
        <v>2386.1766666666667</v>
      </c>
      <c r="K275" s="21">
        <v>67.2</v>
      </c>
      <c r="L275" s="13" t="s">
        <v>14</v>
      </c>
      <c r="M275" s="13" t="s">
        <v>1561</v>
      </c>
      <c r="N275" s="14" t="s">
        <v>98</v>
      </c>
      <c r="O275" s="14" t="s">
        <v>101</v>
      </c>
      <c r="P275" s="14" t="s">
        <v>105</v>
      </c>
      <c r="Q275" s="14" t="s">
        <v>124</v>
      </c>
      <c r="R275" s="14" t="s">
        <v>129</v>
      </c>
      <c r="S275" s="14"/>
      <c r="T275" s="14"/>
      <c r="U275" s="14"/>
      <c r="V275" s="14" t="str">
        <f t="shared" si="10"/>
        <v>M</v>
      </c>
      <c r="W275" s="13" t="str">
        <f>_xlfn.XLOOKUP(Table5[[#This Row],[Store Visited]],Table14[Active Store],Table14[Segment])</f>
        <v>L</v>
      </c>
      <c r="X275" s="40" t="str">
        <f t="shared" si="9"/>
        <v>Yes</v>
      </c>
    </row>
    <row r="276" spans="2:24" x14ac:dyDescent="0.3">
      <c r="B276" s="26" t="s">
        <v>507</v>
      </c>
      <c r="C276" s="13" t="s">
        <v>1025</v>
      </c>
      <c r="D276" s="14">
        <v>35</v>
      </c>
      <c r="E276" s="14" t="s">
        <v>752</v>
      </c>
      <c r="F276" s="14">
        <v>1</v>
      </c>
      <c r="G276" s="15">
        <v>45537</v>
      </c>
      <c r="H276" s="15">
        <v>45537</v>
      </c>
      <c r="I276" s="16">
        <v>4551.09</v>
      </c>
      <c r="J276" s="16">
        <v>4551.09</v>
      </c>
      <c r="K276" s="21" t="s">
        <v>1772</v>
      </c>
      <c r="L276" s="13" t="s">
        <v>19</v>
      </c>
      <c r="M276" s="13" t="s">
        <v>1303</v>
      </c>
      <c r="N276" s="14" t="s">
        <v>98</v>
      </c>
      <c r="O276" s="14" t="s">
        <v>105</v>
      </c>
      <c r="P276" s="14"/>
      <c r="Q276" s="14"/>
      <c r="R276" s="14"/>
      <c r="S276" s="14"/>
      <c r="T276" s="14"/>
      <c r="U276" s="14"/>
      <c r="V276" s="14" t="str">
        <f t="shared" si="10"/>
        <v>M</v>
      </c>
      <c r="W276" s="13" t="str">
        <f>_xlfn.XLOOKUP(Table5[[#This Row],[Store Visited]],Table14[Active Store],Table14[Segment])</f>
        <v>H</v>
      </c>
      <c r="X276" s="40" t="str">
        <f t="shared" si="9"/>
        <v>No</v>
      </c>
    </row>
    <row r="277" spans="2:24" x14ac:dyDescent="0.3">
      <c r="B277" s="26" t="s">
        <v>508</v>
      </c>
      <c r="C277" s="13" t="s">
        <v>1026</v>
      </c>
      <c r="D277" s="14">
        <v>38</v>
      </c>
      <c r="E277" s="14" t="s">
        <v>752</v>
      </c>
      <c r="F277" s="14">
        <v>5</v>
      </c>
      <c r="G277" s="15">
        <v>45614</v>
      </c>
      <c r="H277" s="15">
        <v>45316</v>
      </c>
      <c r="I277" s="16">
        <v>16502.3</v>
      </c>
      <c r="J277" s="16">
        <v>3300.46</v>
      </c>
      <c r="K277" s="21">
        <v>74.5</v>
      </c>
      <c r="L277" s="13" t="s">
        <v>20</v>
      </c>
      <c r="M277" s="13" t="s">
        <v>1562</v>
      </c>
      <c r="N277" s="14" t="s">
        <v>92</v>
      </c>
      <c r="O277" s="14" t="s">
        <v>98</v>
      </c>
      <c r="P277" s="14" t="s">
        <v>101</v>
      </c>
      <c r="Q277" s="14" t="s">
        <v>105</v>
      </c>
      <c r="R277" s="14" t="s">
        <v>122</v>
      </c>
      <c r="S277" s="14" t="s">
        <v>124</v>
      </c>
      <c r="T277" s="14"/>
      <c r="U277" s="14"/>
      <c r="V277" s="14" t="str">
        <f t="shared" si="10"/>
        <v>M</v>
      </c>
      <c r="W277" s="13" t="str">
        <f>_xlfn.XLOOKUP(Table5[[#This Row],[Store Visited]],Table14[Active Store],Table14[Segment])</f>
        <v>H</v>
      </c>
      <c r="X277" s="40" t="str">
        <f t="shared" si="9"/>
        <v>Yes</v>
      </c>
    </row>
    <row r="278" spans="2:24" x14ac:dyDescent="0.3">
      <c r="B278" s="26" t="s">
        <v>509</v>
      </c>
      <c r="C278" s="13" t="s">
        <v>1027</v>
      </c>
      <c r="D278" s="14">
        <v>23</v>
      </c>
      <c r="E278" s="14" t="s">
        <v>752</v>
      </c>
      <c r="F278" s="14">
        <v>2</v>
      </c>
      <c r="G278" s="15">
        <v>45647</v>
      </c>
      <c r="H278" s="15">
        <v>45532</v>
      </c>
      <c r="I278" s="16">
        <v>5702.13</v>
      </c>
      <c r="J278" s="16">
        <v>2851.0650000000001</v>
      </c>
      <c r="K278" s="21">
        <v>115</v>
      </c>
      <c r="L278" s="13" t="s">
        <v>26</v>
      </c>
      <c r="M278" s="13" t="s">
        <v>1563</v>
      </c>
      <c r="N278" s="14" t="s">
        <v>92</v>
      </c>
      <c r="O278" s="14" t="s">
        <v>96</v>
      </c>
      <c r="P278" s="14" t="s">
        <v>105</v>
      </c>
      <c r="Q278" s="14"/>
      <c r="R278" s="14"/>
      <c r="S278" s="14"/>
      <c r="T278" s="14"/>
      <c r="U278" s="14"/>
      <c r="V278" s="14" t="str">
        <f t="shared" si="10"/>
        <v>L</v>
      </c>
      <c r="W278" s="13" t="str">
        <f>_xlfn.XLOOKUP(Table5[[#This Row],[Store Visited]],Table14[Active Store],Table14[Segment])</f>
        <v>M</v>
      </c>
      <c r="X278" s="40" t="str">
        <f t="shared" si="9"/>
        <v>No</v>
      </c>
    </row>
    <row r="279" spans="2:24" x14ac:dyDescent="0.3">
      <c r="B279" s="26" t="s">
        <v>510</v>
      </c>
      <c r="C279" s="13" t="s">
        <v>1028</v>
      </c>
      <c r="D279" s="14">
        <v>34</v>
      </c>
      <c r="E279" s="14" t="s">
        <v>752</v>
      </c>
      <c r="F279" s="14">
        <v>6</v>
      </c>
      <c r="G279" s="15">
        <v>45586</v>
      </c>
      <c r="H279" s="15">
        <v>45307</v>
      </c>
      <c r="I279" s="16">
        <v>11088.730000000001</v>
      </c>
      <c r="J279" s="16">
        <v>1848.1216666666669</v>
      </c>
      <c r="K279" s="21">
        <v>55.8</v>
      </c>
      <c r="L279" s="13" t="s">
        <v>26</v>
      </c>
      <c r="M279" s="13" t="s">
        <v>1564</v>
      </c>
      <c r="N279" s="14" t="s">
        <v>92</v>
      </c>
      <c r="O279" s="14" t="s">
        <v>96</v>
      </c>
      <c r="P279" s="14" t="s">
        <v>98</v>
      </c>
      <c r="Q279" s="14" t="s">
        <v>101</v>
      </c>
      <c r="R279" s="14" t="s">
        <v>105</v>
      </c>
      <c r="S279" s="14" t="s">
        <v>129</v>
      </c>
      <c r="T279" s="14"/>
      <c r="U279" s="14"/>
      <c r="V279" s="14" t="str">
        <f t="shared" si="10"/>
        <v>M</v>
      </c>
      <c r="W279" s="13" t="str">
        <f>_xlfn.XLOOKUP(Table5[[#This Row],[Store Visited]],Table14[Active Store],Table14[Segment])</f>
        <v>M</v>
      </c>
      <c r="X279" s="40" t="str">
        <f t="shared" si="9"/>
        <v>Yes</v>
      </c>
    </row>
    <row r="280" spans="2:24" x14ac:dyDescent="0.3">
      <c r="B280" s="26" t="s">
        <v>511</v>
      </c>
      <c r="C280" s="13" t="s">
        <v>1029</v>
      </c>
      <c r="D280" s="14">
        <v>58</v>
      </c>
      <c r="E280" s="14" t="s">
        <v>752</v>
      </c>
      <c r="F280" s="14">
        <v>4</v>
      </c>
      <c r="G280" s="15">
        <v>45650</v>
      </c>
      <c r="H280" s="15">
        <v>45371</v>
      </c>
      <c r="I280" s="16">
        <v>13176.050000000001</v>
      </c>
      <c r="J280" s="16">
        <v>3294.0125000000003</v>
      </c>
      <c r="K280" s="21">
        <v>93</v>
      </c>
      <c r="L280" s="13" t="s">
        <v>14</v>
      </c>
      <c r="M280" s="13" t="s">
        <v>1565</v>
      </c>
      <c r="N280" s="14" t="s">
        <v>96</v>
      </c>
      <c r="O280" s="14" t="s">
        <v>105</v>
      </c>
      <c r="P280" s="14" t="s">
        <v>122</v>
      </c>
      <c r="Q280" s="14" t="s">
        <v>124</v>
      </c>
      <c r="R280" s="14" t="s">
        <v>129</v>
      </c>
      <c r="S280" s="14"/>
      <c r="T280" s="14"/>
      <c r="U280" s="14"/>
      <c r="V280" s="14" t="str">
        <f t="shared" si="10"/>
        <v>M</v>
      </c>
      <c r="W280" s="13" t="str">
        <f>_xlfn.XLOOKUP(Table5[[#This Row],[Store Visited]],Table14[Active Store],Table14[Segment])</f>
        <v>L</v>
      </c>
      <c r="X280" s="40" t="str">
        <f t="shared" si="9"/>
        <v>No</v>
      </c>
    </row>
    <row r="281" spans="2:24" x14ac:dyDescent="0.3">
      <c r="B281" s="26" t="s">
        <v>512</v>
      </c>
      <c r="C281" s="13" t="s">
        <v>1030</v>
      </c>
      <c r="D281" s="14">
        <v>51</v>
      </c>
      <c r="E281" s="14" t="s">
        <v>752</v>
      </c>
      <c r="F281" s="14">
        <v>5</v>
      </c>
      <c r="G281" s="15">
        <v>45477</v>
      </c>
      <c r="H281" s="15">
        <v>45319</v>
      </c>
      <c r="I281" s="16">
        <v>20699.889999999996</v>
      </c>
      <c r="J281" s="16">
        <v>4139.9779999999992</v>
      </c>
      <c r="K281" s="21">
        <v>39.5</v>
      </c>
      <c r="L281" s="13" t="s">
        <v>14</v>
      </c>
      <c r="M281" s="13" t="s">
        <v>1566</v>
      </c>
      <c r="N281" s="14" t="s">
        <v>92</v>
      </c>
      <c r="O281" s="14" t="s">
        <v>96</v>
      </c>
      <c r="P281" s="14" t="s">
        <v>98</v>
      </c>
      <c r="Q281" s="14" t="s">
        <v>105</v>
      </c>
      <c r="R281" s="14" t="s">
        <v>122</v>
      </c>
      <c r="S281" s="14" t="s">
        <v>129</v>
      </c>
      <c r="T281" s="14"/>
      <c r="U281" s="14"/>
      <c r="V281" s="14" t="str">
        <f t="shared" si="10"/>
        <v>H</v>
      </c>
      <c r="W281" s="13" t="str">
        <f>_xlfn.XLOOKUP(Table5[[#This Row],[Store Visited]],Table14[Active Store],Table14[Segment])</f>
        <v>L</v>
      </c>
      <c r="X281" s="40" t="str">
        <f t="shared" si="9"/>
        <v>Yes</v>
      </c>
    </row>
    <row r="282" spans="2:24" x14ac:dyDescent="0.3">
      <c r="B282" s="26" t="s">
        <v>513</v>
      </c>
      <c r="C282" s="13" t="s">
        <v>1031</v>
      </c>
      <c r="D282" s="14">
        <v>22</v>
      </c>
      <c r="E282" s="14" t="s">
        <v>754</v>
      </c>
      <c r="F282" s="14">
        <v>3</v>
      </c>
      <c r="G282" s="15">
        <v>45372</v>
      </c>
      <c r="H282" s="15">
        <v>45296</v>
      </c>
      <c r="I282" s="16">
        <v>13189.68</v>
      </c>
      <c r="J282" s="16">
        <v>4396.5600000000004</v>
      </c>
      <c r="K282" s="21">
        <v>38</v>
      </c>
      <c r="L282" s="13" t="s">
        <v>18</v>
      </c>
      <c r="M282" s="13" t="s">
        <v>1567</v>
      </c>
      <c r="N282" s="14" t="s">
        <v>96</v>
      </c>
      <c r="O282" s="14" t="s">
        <v>98</v>
      </c>
      <c r="P282" s="14" t="s">
        <v>105</v>
      </c>
      <c r="Q282" s="14"/>
      <c r="R282" s="14"/>
      <c r="S282" s="14"/>
      <c r="T282" s="14"/>
      <c r="U282" s="14"/>
      <c r="V282" s="14" t="str">
        <f t="shared" si="10"/>
        <v>M</v>
      </c>
      <c r="W282" s="13" t="str">
        <f>_xlfn.XLOOKUP(Table5[[#This Row],[Store Visited]],Table14[Active Store],Table14[Segment])</f>
        <v>H</v>
      </c>
      <c r="X282" s="40" t="str">
        <f t="shared" si="9"/>
        <v>No</v>
      </c>
    </row>
    <row r="283" spans="2:24" x14ac:dyDescent="0.3">
      <c r="B283" s="26" t="s">
        <v>514</v>
      </c>
      <c r="C283" s="13" t="s">
        <v>1032</v>
      </c>
      <c r="D283" s="14">
        <v>55</v>
      </c>
      <c r="E283" s="14" t="s">
        <v>754</v>
      </c>
      <c r="F283" s="14">
        <v>4</v>
      </c>
      <c r="G283" s="15">
        <v>45630</v>
      </c>
      <c r="H283" s="15">
        <v>45527</v>
      </c>
      <c r="I283" s="16">
        <v>18973.55</v>
      </c>
      <c r="J283" s="16">
        <v>4743.3874999999998</v>
      </c>
      <c r="K283" s="21">
        <v>34.333333333333336</v>
      </c>
      <c r="L283" s="13" t="s">
        <v>18</v>
      </c>
      <c r="M283" s="13" t="s">
        <v>1568</v>
      </c>
      <c r="N283" s="14" t="s">
        <v>96</v>
      </c>
      <c r="O283" s="14" t="s">
        <v>98</v>
      </c>
      <c r="P283" s="14" t="s">
        <v>101</v>
      </c>
      <c r="Q283" s="14" t="s">
        <v>105</v>
      </c>
      <c r="R283" s="14" t="s">
        <v>124</v>
      </c>
      <c r="S283" s="14"/>
      <c r="T283" s="14"/>
      <c r="U283" s="14"/>
      <c r="V283" s="14" t="str">
        <f t="shared" si="10"/>
        <v>H</v>
      </c>
      <c r="W283" s="13" t="str">
        <f>_xlfn.XLOOKUP(Table5[[#This Row],[Store Visited]],Table14[Active Store],Table14[Segment])</f>
        <v>H</v>
      </c>
      <c r="X283" s="40" t="str">
        <f t="shared" si="9"/>
        <v>No</v>
      </c>
    </row>
    <row r="284" spans="2:24" x14ac:dyDescent="0.3">
      <c r="B284" s="26" t="s">
        <v>515</v>
      </c>
      <c r="C284" s="13" t="s">
        <v>1033</v>
      </c>
      <c r="D284" s="14">
        <v>36</v>
      </c>
      <c r="E284" s="14" t="s">
        <v>752</v>
      </c>
      <c r="F284" s="14">
        <v>5</v>
      </c>
      <c r="G284" s="15">
        <v>45639</v>
      </c>
      <c r="H284" s="15">
        <v>45317</v>
      </c>
      <c r="I284" s="16">
        <v>14576.96</v>
      </c>
      <c r="J284" s="16">
        <v>2915.3919999999998</v>
      </c>
      <c r="K284" s="21">
        <v>80.5</v>
      </c>
      <c r="L284" s="13" t="s">
        <v>24</v>
      </c>
      <c r="M284" s="13" t="s">
        <v>1569</v>
      </c>
      <c r="N284" s="14" t="s">
        <v>92</v>
      </c>
      <c r="O284" s="14" t="s">
        <v>96</v>
      </c>
      <c r="P284" s="14" t="s">
        <v>98</v>
      </c>
      <c r="Q284" s="14" t="s">
        <v>105</v>
      </c>
      <c r="R284" s="14" t="s">
        <v>122</v>
      </c>
      <c r="S284" s="14"/>
      <c r="T284" s="14"/>
      <c r="U284" s="14"/>
      <c r="V284" s="14" t="str">
        <f t="shared" si="10"/>
        <v>M</v>
      </c>
      <c r="W284" s="13" t="str">
        <f>_xlfn.XLOOKUP(Table5[[#This Row],[Store Visited]],Table14[Active Store],Table14[Segment])</f>
        <v>M</v>
      </c>
      <c r="X284" s="40" t="str">
        <f t="shared" si="9"/>
        <v>No</v>
      </c>
    </row>
    <row r="285" spans="2:24" x14ac:dyDescent="0.3">
      <c r="B285" s="26" t="s">
        <v>516</v>
      </c>
      <c r="C285" s="13" t="s">
        <v>1034</v>
      </c>
      <c r="D285" s="14">
        <v>46</v>
      </c>
      <c r="E285" s="14" t="s">
        <v>754</v>
      </c>
      <c r="F285" s="14">
        <v>4</v>
      </c>
      <c r="G285" s="15">
        <v>45542</v>
      </c>
      <c r="H285" s="15">
        <v>45294</v>
      </c>
      <c r="I285" s="16">
        <v>11330.78</v>
      </c>
      <c r="J285" s="16">
        <v>2832.6950000000002</v>
      </c>
      <c r="K285" s="21">
        <v>82.666666666666671</v>
      </c>
      <c r="L285" s="13" t="s">
        <v>22</v>
      </c>
      <c r="M285" s="13" t="s">
        <v>1570</v>
      </c>
      <c r="N285" s="14" t="s">
        <v>96</v>
      </c>
      <c r="O285" s="14" t="s">
        <v>98</v>
      </c>
      <c r="P285" s="14" t="s">
        <v>101</v>
      </c>
      <c r="Q285" s="14" t="s">
        <v>105</v>
      </c>
      <c r="R285" s="14" t="s">
        <v>129</v>
      </c>
      <c r="S285" s="14"/>
      <c r="T285" s="14"/>
      <c r="U285" s="14"/>
      <c r="V285" s="14" t="str">
        <f t="shared" si="10"/>
        <v>M</v>
      </c>
      <c r="W285" s="13" t="str">
        <f>_xlfn.XLOOKUP(Table5[[#This Row],[Store Visited]],Table14[Active Store],Table14[Segment])</f>
        <v>L</v>
      </c>
      <c r="X285" s="40" t="str">
        <f t="shared" si="9"/>
        <v>No</v>
      </c>
    </row>
    <row r="286" spans="2:24" x14ac:dyDescent="0.3">
      <c r="B286" s="26" t="s">
        <v>517</v>
      </c>
      <c r="C286" s="13" t="s">
        <v>1035</v>
      </c>
      <c r="D286" s="14">
        <v>38</v>
      </c>
      <c r="E286" s="14" t="s">
        <v>752</v>
      </c>
      <c r="F286" s="14">
        <v>5</v>
      </c>
      <c r="G286" s="15">
        <v>45642</v>
      </c>
      <c r="H286" s="15">
        <v>45373</v>
      </c>
      <c r="I286" s="16">
        <v>19961.03</v>
      </c>
      <c r="J286" s="16">
        <v>3992.2059999999997</v>
      </c>
      <c r="K286" s="21">
        <v>67.25</v>
      </c>
      <c r="L286" s="13" t="s">
        <v>18</v>
      </c>
      <c r="M286" s="13" t="s">
        <v>1571</v>
      </c>
      <c r="N286" s="14" t="s">
        <v>92</v>
      </c>
      <c r="O286" s="14" t="s">
        <v>96</v>
      </c>
      <c r="P286" s="14" t="s">
        <v>98</v>
      </c>
      <c r="Q286" s="14" t="s">
        <v>101</v>
      </c>
      <c r="R286" s="14" t="s">
        <v>105</v>
      </c>
      <c r="S286" s="14" t="s">
        <v>122</v>
      </c>
      <c r="T286" s="14" t="s">
        <v>124</v>
      </c>
      <c r="U286" s="14" t="s">
        <v>129</v>
      </c>
      <c r="V286" s="14" t="str">
        <f t="shared" si="10"/>
        <v>H</v>
      </c>
      <c r="W286" s="13" t="str">
        <f>_xlfn.XLOOKUP(Table5[[#This Row],[Store Visited]],Table14[Active Store],Table14[Segment])</f>
        <v>H</v>
      </c>
      <c r="X286" s="40" t="str">
        <f t="shared" si="9"/>
        <v>Yes</v>
      </c>
    </row>
    <row r="287" spans="2:24" x14ac:dyDescent="0.3">
      <c r="B287" s="26" t="s">
        <v>518</v>
      </c>
      <c r="C287" s="13" t="s">
        <v>1036</v>
      </c>
      <c r="D287" s="14">
        <v>45</v>
      </c>
      <c r="E287" s="14" t="s">
        <v>754</v>
      </c>
      <c r="F287" s="14">
        <v>4</v>
      </c>
      <c r="G287" s="15">
        <v>45579</v>
      </c>
      <c r="H287" s="15">
        <v>45300</v>
      </c>
      <c r="I287" s="16">
        <v>17824.239999999998</v>
      </c>
      <c r="J287" s="16">
        <v>4456.0599999999995</v>
      </c>
      <c r="K287" s="21">
        <v>93</v>
      </c>
      <c r="L287" s="13" t="s">
        <v>23</v>
      </c>
      <c r="M287" s="13" t="s">
        <v>1572</v>
      </c>
      <c r="N287" s="14" t="s">
        <v>98</v>
      </c>
      <c r="O287" s="14" t="s">
        <v>101</v>
      </c>
      <c r="P287" s="14" t="s">
        <v>105</v>
      </c>
      <c r="Q287" s="14" t="s">
        <v>122</v>
      </c>
      <c r="R287" s="14" t="s">
        <v>129</v>
      </c>
      <c r="S287" s="14"/>
      <c r="T287" s="14"/>
      <c r="U287" s="14"/>
      <c r="V287" s="14" t="str">
        <f t="shared" si="10"/>
        <v>H</v>
      </c>
      <c r="W287" s="13" t="str">
        <f>_xlfn.XLOOKUP(Table5[[#This Row],[Store Visited]],Table14[Active Store],Table14[Segment])</f>
        <v>H</v>
      </c>
      <c r="X287" s="40" t="str">
        <f t="shared" si="9"/>
        <v>No</v>
      </c>
    </row>
    <row r="288" spans="2:24" x14ac:dyDescent="0.3">
      <c r="B288" s="26" t="s">
        <v>519</v>
      </c>
      <c r="C288" s="13" t="s">
        <v>1037</v>
      </c>
      <c r="D288" s="14">
        <v>28</v>
      </c>
      <c r="E288" s="14" t="s">
        <v>754</v>
      </c>
      <c r="F288" s="14">
        <v>2</v>
      </c>
      <c r="G288" s="15">
        <v>45635</v>
      </c>
      <c r="H288" s="15">
        <v>45513</v>
      </c>
      <c r="I288" s="16">
        <v>3122.6000000000004</v>
      </c>
      <c r="J288" s="16">
        <v>1561.3000000000002</v>
      </c>
      <c r="K288" s="21">
        <v>122</v>
      </c>
      <c r="L288" s="13" t="s">
        <v>23</v>
      </c>
      <c r="M288" s="13" t="s">
        <v>1306</v>
      </c>
      <c r="N288" s="14" t="s">
        <v>92</v>
      </c>
      <c r="O288" s="14" t="s">
        <v>96</v>
      </c>
      <c r="P288" s="14" t="s">
        <v>101</v>
      </c>
      <c r="Q288" s="14" t="s">
        <v>105</v>
      </c>
      <c r="R288" s="14" t="s">
        <v>124</v>
      </c>
      <c r="S288" s="14"/>
      <c r="T288" s="14"/>
      <c r="U288" s="14"/>
      <c r="V288" s="14" t="str">
        <f t="shared" si="10"/>
        <v>L</v>
      </c>
      <c r="W288" s="13" t="str">
        <f>_xlfn.XLOOKUP(Table5[[#This Row],[Store Visited]],Table14[Active Store],Table14[Segment])</f>
        <v>H</v>
      </c>
      <c r="X288" s="40" t="str">
        <f t="shared" si="9"/>
        <v>No</v>
      </c>
    </row>
    <row r="289" spans="2:24" x14ac:dyDescent="0.3">
      <c r="B289" s="26" t="s">
        <v>520</v>
      </c>
      <c r="C289" s="13" t="s">
        <v>1038</v>
      </c>
      <c r="D289" s="14">
        <v>29</v>
      </c>
      <c r="E289" s="14" t="s">
        <v>752</v>
      </c>
      <c r="F289" s="14">
        <v>3</v>
      </c>
      <c r="G289" s="15">
        <v>45633</v>
      </c>
      <c r="H289" s="15">
        <v>45404</v>
      </c>
      <c r="I289" s="16">
        <v>15166.55</v>
      </c>
      <c r="J289" s="16">
        <v>5055.5166666666664</v>
      </c>
      <c r="K289" s="21">
        <v>114.5</v>
      </c>
      <c r="L289" s="13" t="s">
        <v>20</v>
      </c>
      <c r="M289" s="13" t="s">
        <v>1451</v>
      </c>
      <c r="N289" s="14" t="s">
        <v>92</v>
      </c>
      <c r="O289" s="14" t="s">
        <v>105</v>
      </c>
      <c r="P289" s="14" t="s">
        <v>122</v>
      </c>
      <c r="Q289" s="14" t="s">
        <v>124</v>
      </c>
      <c r="R289" s="14"/>
      <c r="S289" s="14"/>
      <c r="T289" s="14"/>
      <c r="U289" s="14"/>
      <c r="V289" s="14" t="str">
        <f t="shared" si="10"/>
        <v>M</v>
      </c>
      <c r="W289" s="13" t="str">
        <f>_xlfn.XLOOKUP(Table5[[#This Row],[Store Visited]],Table14[Active Store],Table14[Segment])</f>
        <v>H</v>
      </c>
      <c r="X289" s="40" t="str">
        <f t="shared" si="9"/>
        <v>No</v>
      </c>
    </row>
    <row r="290" spans="2:24" x14ac:dyDescent="0.3">
      <c r="B290" s="26" t="s">
        <v>521</v>
      </c>
      <c r="C290" s="13" t="s">
        <v>1039</v>
      </c>
      <c r="D290" s="14">
        <v>53</v>
      </c>
      <c r="E290" s="14" t="s">
        <v>754</v>
      </c>
      <c r="F290" s="14">
        <v>6</v>
      </c>
      <c r="G290" s="15">
        <v>45613</v>
      </c>
      <c r="H290" s="15">
        <v>45309</v>
      </c>
      <c r="I290" s="16">
        <v>24959.27</v>
      </c>
      <c r="J290" s="16">
        <v>4159.8783333333331</v>
      </c>
      <c r="K290" s="21">
        <v>60.8</v>
      </c>
      <c r="L290" s="13" t="s">
        <v>27</v>
      </c>
      <c r="M290" s="13" t="s">
        <v>1573</v>
      </c>
      <c r="N290" s="14" t="s">
        <v>92</v>
      </c>
      <c r="O290" s="14" t="s">
        <v>98</v>
      </c>
      <c r="P290" s="14" t="s">
        <v>101</v>
      </c>
      <c r="Q290" s="14" t="s">
        <v>105</v>
      </c>
      <c r="R290" s="14" t="s">
        <v>122</v>
      </c>
      <c r="S290" s="14"/>
      <c r="T290" s="14"/>
      <c r="U290" s="14"/>
      <c r="V290" s="14" t="str">
        <f t="shared" si="10"/>
        <v>H</v>
      </c>
      <c r="W290" s="13" t="str">
        <f>_xlfn.XLOOKUP(Table5[[#This Row],[Store Visited]],Table14[Active Store],Table14[Segment])</f>
        <v>M</v>
      </c>
      <c r="X290" s="40" t="str">
        <f t="shared" si="9"/>
        <v>Yes</v>
      </c>
    </row>
    <row r="291" spans="2:24" x14ac:dyDescent="0.3">
      <c r="B291" s="26" t="s">
        <v>522</v>
      </c>
      <c r="C291" s="13" t="s">
        <v>1040</v>
      </c>
      <c r="D291" s="14">
        <v>57</v>
      </c>
      <c r="E291" s="14" t="s">
        <v>754</v>
      </c>
      <c r="F291" s="14">
        <v>5</v>
      </c>
      <c r="G291" s="15">
        <v>45643</v>
      </c>
      <c r="H291" s="15">
        <v>45402</v>
      </c>
      <c r="I291" s="16">
        <v>22152.23</v>
      </c>
      <c r="J291" s="16">
        <v>4430.4459999999999</v>
      </c>
      <c r="K291" s="21">
        <v>60.25</v>
      </c>
      <c r="L291" s="13" t="s">
        <v>26</v>
      </c>
      <c r="M291" s="13" t="s">
        <v>1574</v>
      </c>
      <c r="N291" s="14" t="s">
        <v>96</v>
      </c>
      <c r="O291" s="14" t="s">
        <v>98</v>
      </c>
      <c r="P291" s="14" t="s">
        <v>101</v>
      </c>
      <c r="Q291" s="14" t="s">
        <v>105</v>
      </c>
      <c r="R291" s="14" t="s">
        <v>122</v>
      </c>
      <c r="S291" s="14" t="s">
        <v>124</v>
      </c>
      <c r="T291" s="14" t="s">
        <v>129</v>
      </c>
      <c r="U291" s="14"/>
      <c r="V291" s="14" t="str">
        <f t="shared" si="10"/>
        <v>H</v>
      </c>
      <c r="W291" s="13" t="str">
        <f>_xlfn.XLOOKUP(Table5[[#This Row],[Store Visited]],Table14[Active Store],Table14[Segment])</f>
        <v>M</v>
      </c>
      <c r="X291" s="40" t="str">
        <f t="shared" si="9"/>
        <v>Yes</v>
      </c>
    </row>
    <row r="292" spans="2:24" x14ac:dyDescent="0.3">
      <c r="B292" s="26" t="s">
        <v>523</v>
      </c>
      <c r="C292" s="13" t="s">
        <v>1041</v>
      </c>
      <c r="D292" s="14">
        <v>28</v>
      </c>
      <c r="E292" s="14" t="s">
        <v>754</v>
      </c>
      <c r="F292" s="14">
        <v>2</v>
      </c>
      <c r="G292" s="15">
        <v>45611</v>
      </c>
      <c r="H292" s="15">
        <v>45604</v>
      </c>
      <c r="I292" s="16">
        <v>3866.25</v>
      </c>
      <c r="J292" s="16">
        <v>1933.125</v>
      </c>
      <c r="K292" s="21">
        <v>7</v>
      </c>
      <c r="L292" s="13" t="s">
        <v>22</v>
      </c>
      <c r="M292" s="13" t="s">
        <v>1279</v>
      </c>
      <c r="N292" s="14" t="s">
        <v>101</v>
      </c>
      <c r="O292" s="14" t="s">
        <v>105</v>
      </c>
      <c r="P292" s="14" t="s">
        <v>122</v>
      </c>
      <c r="Q292" s="14"/>
      <c r="R292" s="14"/>
      <c r="S292" s="14"/>
      <c r="T292" s="14"/>
      <c r="U292" s="14"/>
      <c r="V292" s="14" t="str">
        <f t="shared" si="10"/>
        <v>L</v>
      </c>
      <c r="W292" s="13" t="str">
        <f>_xlfn.XLOOKUP(Table5[[#This Row],[Store Visited]],Table14[Active Store],Table14[Segment])</f>
        <v>L</v>
      </c>
      <c r="X292" s="40" t="str">
        <f t="shared" si="9"/>
        <v>No</v>
      </c>
    </row>
    <row r="293" spans="2:24" x14ac:dyDescent="0.3">
      <c r="B293" s="26" t="s">
        <v>524</v>
      </c>
      <c r="C293" s="13" t="s">
        <v>1042</v>
      </c>
      <c r="D293" s="14">
        <v>25</v>
      </c>
      <c r="E293" s="14" t="s">
        <v>754</v>
      </c>
      <c r="F293" s="14">
        <v>3</v>
      </c>
      <c r="G293" s="15">
        <v>45565</v>
      </c>
      <c r="H293" s="15">
        <v>45355</v>
      </c>
      <c r="I293" s="16">
        <v>14743.759999999998</v>
      </c>
      <c r="J293" s="16">
        <v>4914.5866666666661</v>
      </c>
      <c r="K293" s="21">
        <v>105</v>
      </c>
      <c r="L293" s="13" t="s">
        <v>22</v>
      </c>
      <c r="M293" s="13" t="s">
        <v>1575</v>
      </c>
      <c r="N293" s="14" t="s">
        <v>98</v>
      </c>
      <c r="O293" s="14" t="s">
        <v>105</v>
      </c>
      <c r="P293" s="14" t="s">
        <v>122</v>
      </c>
      <c r="Q293" s="14" t="s">
        <v>124</v>
      </c>
      <c r="R293" s="14" t="s">
        <v>129</v>
      </c>
      <c r="S293" s="14"/>
      <c r="T293" s="14"/>
      <c r="U293" s="14"/>
      <c r="V293" s="14" t="str">
        <f t="shared" si="10"/>
        <v>M</v>
      </c>
      <c r="W293" s="13" t="str">
        <f>_xlfn.XLOOKUP(Table5[[#This Row],[Store Visited]],Table14[Active Store],Table14[Segment])</f>
        <v>L</v>
      </c>
      <c r="X293" s="40" t="str">
        <f t="shared" si="9"/>
        <v>No</v>
      </c>
    </row>
    <row r="294" spans="2:24" x14ac:dyDescent="0.3">
      <c r="B294" s="26" t="s">
        <v>525</v>
      </c>
      <c r="C294" s="13" t="s">
        <v>1043</v>
      </c>
      <c r="D294" s="14">
        <v>36</v>
      </c>
      <c r="E294" s="14" t="s">
        <v>752</v>
      </c>
      <c r="F294" s="14">
        <v>3</v>
      </c>
      <c r="G294" s="15">
        <v>45621</v>
      </c>
      <c r="H294" s="15">
        <v>45399</v>
      </c>
      <c r="I294" s="16">
        <v>8997.9000000000015</v>
      </c>
      <c r="J294" s="16">
        <v>2999.3000000000006</v>
      </c>
      <c r="K294" s="21">
        <v>111</v>
      </c>
      <c r="L294" s="13" t="s">
        <v>16</v>
      </c>
      <c r="M294" s="13" t="s">
        <v>1576</v>
      </c>
      <c r="N294" s="14" t="s">
        <v>92</v>
      </c>
      <c r="O294" s="14" t="s">
        <v>96</v>
      </c>
      <c r="P294" s="14" t="s">
        <v>98</v>
      </c>
      <c r="Q294" s="14" t="s">
        <v>105</v>
      </c>
      <c r="R294" s="14"/>
      <c r="S294" s="14"/>
      <c r="T294" s="14"/>
      <c r="U294" s="14"/>
      <c r="V294" s="14" t="str">
        <f t="shared" si="10"/>
        <v>L</v>
      </c>
      <c r="W294" s="13" t="str">
        <f>_xlfn.XLOOKUP(Table5[[#This Row],[Store Visited]],Table14[Active Store],Table14[Segment])</f>
        <v>L</v>
      </c>
      <c r="X294" s="40" t="str">
        <f t="shared" si="9"/>
        <v>No</v>
      </c>
    </row>
    <row r="295" spans="2:24" x14ac:dyDescent="0.3">
      <c r="B295" s="26" t="s">
        <v>526</v>
      </c>
      <c r="C295" s="13" t="s">
        <v>1044</v>
      </c>
      <c r="D295" s="14">
        <v>45</v>
      </c>
      <c r="E295" s="14" t="s">
        <v>752</v>
      </c>
      <c r="F295" s="14">
        <v>5</v>
      </c>
      <c r="G295" s="15">
        <v>45644</v>
      </c>
      <c r="H295" s="15">
        <v>45307</v>
      </c>
      <c r="I295" s="16">
        <v>25425.82</v>
      </c>
      <c r="J295" s="16">
        <v>5085.1639999999998</v>
      </c>
      <c r="K295" s="21">
        <v>84.25</v>
      </c>
      <c r="L295" s="13" t="s">
        <v>20</v>
      </c>
      <c r="M295" s="13" t="s">
        <v>1577</v>
      </c>
      <c r="N295" s="14" t="s">
        <v>96</v>
      </c>
      <c r="O295" s="14" t="s">
        <v>98</v>
      </c>
      <c r="P295" s="14" t="s">
        <v>101</v>
      </c>
      <c r="Q295" s="14" t="s">
        <v>105</v>
      </c>
      <c r="R295" s="14" t="s">
        <v>122</v>
      </c>
      <c r="S295" s="14" t="s">
        <v>124</v>
      </c>
      <c r="T295" s="14"/>
      <c r="U295" s="14"/>
      <c r="V295" s="14" t="str">
        <f t="shared" si="10"/>
        <v>H</v>
      </c>
      <c r="W295" s="13" t="str">
        <f>_xlfn.XLOOKUP(Table5[[#This Row],[Store Visited]],Table14[Active Store],Table14[Segment])</f>
        <v>H</v>
      </c>
      <c r="X295" s="40" t="str">
        <f t="shared" si="9"/>
        <v>No</v>
      </c>
    </row>
    <row r="296" spans="2:24" x14ac:dyDescent="0.3">
      <c r="B296" s="26" t="s">
        <v>527</v>
      </c>
      <c r="C296" s="13" t="s">
        <v>1045</v>
      </c>
      <c r="D296" s="14">
        <v>43</v>
      </c>
      <c r="E296" s="14" t="s">
        <v>752</v>
      </c>
      <c r="F296" s="14">
        <v>4</v>
      </c>
      <c r="G296" s="15">
        <v>45613</v>
      </c>
      <c r="H296" s="15">
        <v>45325</v>
      </c>
      <c r="I296" s="16">
        <v>15735.929999999998</v>
      </c>
      <c r="J296" s="16">
        <v>3933.9824999999996</v>
      </c>
      <c r="K296" s="21">
        <v>96</v>
      </c>
      <c r="L296" s="13" t="s">
        <v>30</v>
      </c>
      <c r="M296" s="13" t="s">
        <v>1307</v>
      </c>
      <c r="N296" s="14" t="s">
        <v>96</v>
      </c>
      <c r="O296" s="14" t="s">
        <v>105</v>
      </c>
      <c r="P296" s="14" t="s">
        <v>124</v>
      </c>
      <c r="Q296" s="14" t="s">
        <v>129</v>
      </c>
      <c r="R296" s="14"/>
      <c r="S296" s="14"/>
      <c r="T296" s="14"/>
      <c r="U296" s="14"/>
      <c r="V296" s="14" t="str">
        <f t="shared" si="10"/>
        <v>H</v>
      </c>
      <c r="W296" s="13" t="str">
        <f>_xlfn.XLOOKUP(Table5[[#This Row],[Store Visited]],Table14[Active Store],Table14[Segment])</f>
        <v>H</v>
      </c>
      <c r="X296" s="40" t="str">
        <f t="shared" si="9"/>
        <v>No</v>
      </c>
    </row>
    <row r="297" spans="2:24" x14ac:dyDescent="0.3">
      <c r="B297" s="26" t="s">
        <v>528</v>
      </c>
      <c r="C297" s="13" t="s">
        <v>1046</v>
      </c>
      <c r="D297" s="14">
        <v>52</v>
      </c>
      <c r="E297" s="14" t="s">
        <v>752</v>
      </c>
      <c r="F297" s="14">
        <v>2</v>
      </c>
      <c r="G297" s="15">
        <v>45413</v>
      </c>
      <c r="H297" s="15">
        <v>45292</v>
      </c>
      <c r="I297" s="16">
        <v>11612.66</v>
      </c>
      <c r="J297" s="16">
        <v>5806.33</v>
      </c>
      <c r="K297" s="21">
        <v>121</v>
      </c>
      <c r="L297" s="13" t="s">
        <v>21</v>
      </c>
      <c r="M297" s="13" t="s">
        <v>1578</v>
      </c>
      <c r="N297" s="14" t="s">
        <v>96</v>
      </c>
      <c r="O297" s="14" t="s">
        <v>98</v>
      </c>
      <c r="P297" s="14" t="s">
        <v>105</v>
      </c>
      <c r="Q297" s="14"/>
      <c r="R297" s="14"/>
      <c r="S297" s="14"/>
      <c r="T297" s="14"/>
      <c r="U297" s="14"/>
      <c r="V297" s="14" t="str">
        <f t="shared" si="10"/>
        <v>M</v>
      </c>
      <c r="W297" s="13" t="str">
        <f>_xlfn.XLOOKUP(Table5[[#This Row],[Store Visited]],Table14[Active Store],Table14[Segment])</f>
        <v>M</v>
      </c>
      <c r="X297" s="40" t="str">
        <f t="shared" si="9"/>
        <v>No</v>
      </c>
    </row>
    <row r="298" spans="2:24" x14ac:dyDescent="0.3">
      <c r="B298" s="26" t="s">
        <v>529</v>
      </c>
      <c r="C298" s="13" t="s">
        <v>1047</v>
      </c>
      <c r="D298" s="14">
        <v>24</v>
      </c>
      <c r="E298" s="14" t="s">
        <v>752</v>
      </c>
      <c r="F298" s="14">
        <v>6</v>
      </c>
      <c r="G298" s="15">
        <v>45593</v>
      </c>
      <c r="H298" s="15">
        <v>45323</v>
      </c>
      <c r="I298" s="16">
        <v>28499.4</v>
      </c>
      <c r="J298" s="16">
        <v>4749.9000000000005</v>
      </c>
      <c r="K298" s="21">
        <v>54</v>
      </c>
      <c r="L298" s="13" t="s">
        <v>14</v>
      </c>
      <c r="M298" s="13" t="s">
        <v>1579</v>
      </c>
      <c r="N298" s="14" t="s">
        <v>96</v>
      </c>
      <c r="O298" s="14" t="s">
        <v>98</v>
      </c>
      <c r="P298" s="14" t="s">
        <v>101</v>
      </c>
      <c r="Q298" s="14" t="s">
        <v>105</v>
      </c>
      <c r="R298" s="14" t="s">
        <v>129</v>
      </c>
      <c r="S298" s="14"/>
      <c r="T298" s="14"/>
      <c r="U298" s="14"/>
      <c r="V298" s="14" t="str">
        <f t="shared" si="10"/>
        <v>H</v>
      </c>
      <c r="W298" s="13" t="str">
        <f>_xlfn.XLOOKUP(Table5[[#This Row],[Store Visited]],Table14[Active Store],Table14[Segment])</f>
        <v>L</v>
      </c>
      <c r="X298" s="40" t="str">
        <f t="shared" si="9"/>
        <v>Yes</v>
      </c>
    </row>
    <row r="299" spans="2:24" x14ac:dyDescent="0.3">
      <c r="B299" s="26" t="s">
        <v>530</v>
      </c>
      <c r="C299" s="13" t="s">
        <v>1048</v>
      </c>
      <c r="D299" s="14">
        <v>55</v>
      </c>
      <c r="E299" s="14" t="s">
        <v>752</v>
      </c>
      <c r="F299" s="14">
        <v>6</v>
      </c>
      <c r="G299" s="15">
        <v>45651</v>
      </c>
      <c r="H299" s="15">
        <v>45438</v>
      </c>
      <c r="I299" s="16">
        <v>30518.260000000002</v>
      </c>
      <c r="J299" s="16">
        <v>5086.376666666667</v>
      </c>
      <c r="K299" s="21">
        <v>42.6</v>
      </c>
      <c r="L299" s="13" t="s">
        <v>14</v>
      </c>
      <c r="M299" s="13" t="s">
        <v>1580</v>
      </c>
      <c r="N299" s="14" t="s">
        <v>92</v>
      </c>
      <c r="O299" s="14" t="s">
        <v>96</v>
      </c>
      <c r="P299" s="14" t="s">
        <v>98</v>
      </c>
      <c r="Q299" s="14" t="s">
        <v>105</v>
      </c>
      <c r="R299" s="14" t="s">
        <v>122</v>
      </c>
      <c r="S299" s="14"/>
      <c r="T299" s="14"/>
      <c r="U299" s="14"/>
      <c r="V299" s="14" t="str">
        <f t="shared" si="10"/>
        <v>H</v>
      </c>
      <c r="W299" s="13" t="str">
        <f>_xlfn.XLOOKUP(Table5[[#This Row],[Store Visited]],Table14[Active Store],Table14[Segment])</f>
        <v>L</v>
      </c>
      <c r="X299" s="40" t="str">
        <f t="shared" si="9"/>
        <v>Yes</v>
      </c>
    </row>
    <row r="300" spans="2:24" x14ac:dyDescent="0.3">
      <c r="B300" s="26" t="s">
        <v>531</v>
      </c>
      <c r="C300" s="13" t="s">
        <v>1049</v>
      </c>
      <c r="D300" s="14">
        <v>34</v>
      </c>
      <c r="E300" s="14" t="s">
        <v>752</v>
      </c>
      <c r="F300" s="14">
        <v>2</v>
      </c>
      <c r="G300" s="15">
        <v>45522</v>
      </c>
      <c r="H300" s="15">
        <v>45351</v>
      </c>
      <c r="I300" s="16">
        <v>6348.59</v>
      </c>
      <c r="J300" s="16">
        <v>3174.2950000000001</v>
      </c>
      <c r="K300" s="21">
        <v>171</v>
      </c>
      <c r="L300" s="13" t="s">
        <v>14</v>
      </c>
      <c r="M300" s="13" t="s">
        <v>1581</v>
      </c>
      <c r="N300" s="14" t="s">
        <v>96</v>
      </c>
      <c r="O300" s="14" t="s">
        <v>105</v>
      </c>
      <c r="P300" s="14" t="s">
        <v>124</v>
      </c>
      <c r="Q300" s="14"/>
      <c r="R300" s="14"/>
      <c r="S300" s="14"/>
      <c r="T300" s="14"/>
      <c r="U300" s="14"/>
      <c r="V300" s="14" t="str">
        <f t="shared" si="10"/>
        <v>L</v>
      </c>
      <c r="W300" s="13" t="str">
        <f>_xlfn.XLOOKUP(Table5[[#This Row],[Store Visited]],Table14[Active Store],Table14[Segment])</f>
        <v>L</v>
      </c>
      <c r="X300" s="40" t="str">
        <f t="shared" si="9"/>
        <v>No</v>
      </c>
    </row>
    <row r="301" spans="2:24" x14ac:dyDescent="0.3">
      <c r="B301" s="26" t="s">
        <v>532</v>
      </c>
      <c r="C301" s="13" t="s">
        <v>1050</v>
      </c>
      <c r="D301" s="14">
        <v>19</v>
      </c>
      <c r="E301" s="14" t="s">
        <v>752</v>
      </c>
      <c r="F301" s="14">
        <v>1</v>
      </c>
      <c r="G301" s="15">
        <v>45321</v>
      </c>
      <c r="H301" s="15">
        <v>45321</v>
      </c>
      <c r="I301" s="16">
        <v>4201.68</v>
      </c>
      <c r="J301" s="16">
        <v>4201.68</v>
      </c>
      <c r="K301" s="21" t="s">
        <v>1772</v>
      </c>
      <c r="L301" s="13" t="s">
        <v>17</v>
      </c>
      <c r="M301" s="13" t="s">
        <v>1774</v>
      </c>
      <c r="N301" s="14" t="s">
        <v>101</v>
      </c>
      <c r="O301" s="14" t="s">
        <v>124</v>
      </c>
      <c r="P301" s="14"/>
      <c r="Q301" s="14"/>
      <c r="R301" s="14"/>
      <c r="S301" s="14"/>
      <c r="T301" s="14"/>
      <c r="U301" s="14"/>
      <c r="V301" s="14" t="str">
        <f t="shared" si="10"/>
        <v>M</v>
      </c>
      <c r="W301" s="13" t="str">
        <f>_xlfn.XLOOKUP(Table5[[#This Row],[Store Visited]],Table14[Active Store],Table14[Segment])</f>
        <v>L</v>
      </c>
      <c r="X301" s="40" t="str">
        <f t="shared" si="9"/>
        <v>No</v>
      </c>
    </row>
    <row r="302" spans="2:24" x14ac:dyDescent="0.3">
      <c r="B302" s="26" t="s">
        <v>533</v>
      </c>
      <c r="C302" s="13" t="s">
        <v>1051</v>
      </c>
      <c r="D302" s="14">
        <v>41</v>
      </c>
      <c r="E302" s="14" t="s">
        <v>754</v>
      </c>
      <c r="F302" s="14">
        <v>3</v>
      </c>
      <c r="G302" s="15">
        <v>45454</v>
      </c>
      <c r="H302" s="15">
        <v>45318</v>
      </c>
      <c r="I302" s="16">
        <v>10300.14</v>
      </c>
      <c r="J302" s="16">
        <v>3433.3799999999997</v>
      </c>
      <c r="K302" s="21">
        <v>68</v>
      </c>
      <c r="L302" s="13" t="s">
        <v>28</v>
      </c>
      <c r="M302" s="13" t="s">
        <v>1582</v>
      </c>
      <c r="N302" s="14" t="s">
        <v>92</v>
      </c>
      <c r="O302" s="14" t="s">
        <v>98</v>
      </c>
      <c r="P302" s="14" t="s">
        <v>105</v>
      </c>
      <c r="Q302" s="14" t="s">
        <v>129</v>
      </c>
      <c r="R302" s="14"/>
      <c r="S302" s="14"/>
      <c r="T302" s="14"/>
      <c r="U302" s="14"/>
      <c r="V302" s="14" t="str">
        <f t="shared" si="10"/>
        <v>L</v>
      </c>
      <c r="W302" s="13" t="str">
        <f>_xlfn.XLOOKUP(Table5[[#This Row],[Store Visited]],Table14[Active Store],Table14[Segment])</f>
        <v>L</v>
      </c>
      <c r="X302" s="40" t="str">
        <f t="shared" si="9"/>
        <v>No</v>
      </c>
    </row>
    <row r="303" spans="2:24" x14ac:dyDescent="0.3">
      <c r="B303" s="26" t="s">
        <v>534</v>
      </c>
      <c r="C303" s="13" t="s">
        <v>1052</v>
      </c>
      <c r="D303" s="14">
        <v>59</v>
      </c>
      <c r="E303" s="14" t="s">
        <v>752</v>
      </c>
      <c r="F303" s="14">
        <v>3</v>
      </c>
      <c r="G303" s="15">
        <v>45514</v>
      </c>
      <c r="H303" s="15">
        <v>45350</v>
      </c>
      <c r="I303" s="16">
        <v>6582.7099999999991</v>
      </c>
      <c r="J303" s="16">
        <v>2194.2366666666662</v>
      </c>
      <c r="K303" s="21">
        <v>82</v>
      </c>
      <c r="L303" s="13" t="s">
        <v>27</v>
      </c>
      <c r="M303" s="13" t="s">
        <v>1583</v>
      </c>
      <c r="N303" s="14" t="s">
        <v>98</v>
      </c>
      <c r="O303" s="14" t="s">
        <v>101</v>
      </c>
      <c r="P303" s="14" t="s">
        <v>105</v>
      </c>
      <c r="Q303" s="14" t="s">
        <v>124</v>
      </c>
      <c r="R303" s="14"/>
      <c r="S303" s="14"/>
      <c r="T303" s="14"/>
      <c r="U303" s="14"/>
      <c r="V303" s="14" t="str">
        <f t="shared" si="10"/>
        <v>L</v>
      </c>
      <c r="W303" s="13" t="str">
        <f>_xlfn.XLOOKUP(Table5[[#This Row],[Store Visited]],Table14[Active Store],Table14[Segment])</f>
        <v>M</v>
      </c>
      <c r="X303" s="40" t="str">
        <f t="shared" si="9"/>
        <v>No</v>
      </c>
    </row>
    <row r="304" spans="2:24" x14ac:dyDescent="0.3">
      <c r="B304" s="26" t="s">
        <v>535</v>
      </c>
      <c r="C304" s="13" t="s">
        <v>1053</v>
      </c>
      <c r="D304" s="14">
        <v>15</v>
      </c>
      <c r="E304" s="14" t="s">
        <v>752</v>
      </c>
      <c r="F304" s="14">
        <v>3</v>
      </c>
      <c r="G304" s="15">
        <v>45623</v>
      </c>
      <c r="H304" s="15">
        <v>45345</v>
      </c>
      <c r="I304" s="16">
        <v>7020.6900000000005</v>
      </c>
      <c r="J304" s="16">
        <v>2340.23</v>
      </c>
      <c r="K304" s="21">
        <v>139</v>
      </c>
      <c r="L304" s="13" t="s">
        <v>24</v>
      </c>
      <c r="M304" s="13" t="s">
        <v>1584</v>
      </c>
      <c r="N304" s="14" t="s">
        <v>92</v>
      </c>
      <c r="O304" s="14" t="s">
        <v>105</v>
      </c>
      <c r="P304" s="14" t="s">
        <v>122</v>
      </c>
      <c r="Q304" s="14" t="s">
        <v>124</v>
      </c>
      <c r="R304" s="14"/>
      <c r="S304" s="14"/>
      <c r="T304" s="14"/>
      <c r="U304" s="14"/>
      <c r="V304" s="14" t="str">
        <f t="shared" si="10"/>
        <v>L</v>
      </c>
      <c r="W304" s="13" t="str">
        <f>_xlfn.XLOOKUP(Table5[[#This Row],[Store Visited]],Table14[Active Store],Table14[Segment])</f>
        <v>M</v>
      </c>
      <c r="X304" s="40" t="str">
        <f t="shared" si="9"/>
        <v>No</v>
      </c>
    </row>
    <row r="305" spans="2:24" x14ac:dyDescent="0.3">
      <c r="B305" s="26" t="s">
        <v>536</v>
      </c>
      <c r="C305" s="13" t="s">
        <v>1054</v>
      </c>
      <c r="D305" s="14">
        <v>58</v>
      </c>
      <c r="E305" s="14" t="s">
        <v>754</v>
      </c>
      <c r="F305" s="14">
        <v>1</v>
      </c>
      <c r="G305" s="15">
        <v>45356</v>
      </c>
      <c r="H305" s="15">
        <v>45356</v>
      </c>
      <c r="I305" s="16">
        <v>2937.3599999999997</v>
      </c>
      <c r="J305" s="16">
        <v>2937.3599999999997</v>
      </c>
      <c r="K305" s="21" t="s">
        <v>1772</v>
      </c>
      <c r="L305" s="13" t="s">
        <v>21</v>
      </c>
      <c r="M305" s="13" t="s">
        <v>1308</v>
      </c>
      <c r="N305" s="14" t="s">
        <v>124</v>
      </c>
      <c r="O305" s="14" t="s">
        <v>129</v>
      </c>
      <c r="P305" s="14"/>
      <c r="Q305" s="14"/>
      <c r="R305" s="14"/>
      <c r="S305" s="14"/>
      <c r="T305" s="14"/>
      <c r="U305" s="14"/>
      <c r="V305" s="14" t="str">
        <f t="shared" si="10"/>
        <v>L</v>
      </c>
      <c r="W305" s="13" t="str">
        <f>_xlfn.XLOOKUP(Table5[[#This Row],[Store Visited]],Table14[Active Store],Table14[Segment])</f>
        <v>M</v>
      </c>
      <c r="X305" s="40" t="str">
        <f t="shared" si="9"/>
        <v>No</v>
      </c>
    </row>
    <row r="306" spans="2:24" x14ac:dyDescent="0.3">
      <c r="B306" s="26" t="s">
        <v>537</v>
      </c>
      <c r="C306" s="13" t="s">
        <v>1055</v>
      </c>
      <c r="D306" s="14">
        <v>40</v>
      </c>
      <c r="E306" s="14" t="s">
        <v>752</v>
      </c>
      <c r="F306" s="14">
        <v>3</v>
      </c>
      <c r="G306" s="15">
        <v>45551</v>
      </c>
      <c r="H306" s="15">
        <v>45436</v>
      </c>
      <c r="I306" s="16">
        <v>7636.98</v>
      </c>
      <c r="J306" s="16">
        <v>2545.66</v>
      </c>
      <c r="K306" s="21">
        <v>57.5</v>
      </c>
      <c r="L306" s="13" t="s">
        <v>28</v>
      </c>
      <c r="M306" s="13" t="s">
        <v>1585</v>
      </c>
      <c r="N306" s="14" t="s">
        <v>96</v>
      </c>
      <c r="O306" s="14" t="s">
        <v>105</v>
      </c>
      <c r="P306" s="14" t="s">
        <v>124</v>
      </c>
      <c r="Q306" s="14" t="s">
        <v>129</v>
      </c>
      <c r="R306" s="14"/>
      <c r="S306" s="14"/>
      <c r="T306" s="14"/>
      <c r="U306" s="14"/>
      <c r="V306" s="14" t="str">
        <f t="shared" si="10"/>
        <v>L</v>
      </c>
      <c r="W306" s="13" t="str">
        <f>_xlfn.XLOOKUP(Table5[[#This Row],[Store Visited]],Table14[Active Store],Table14[Segment])</f>
        <v>L</v>
      </c>
      <c r="X306" s="40" t="str">
        <f t="shared" si="9"/>
        <v>No</v>
      </c>
    </row>
    <row r="307" spans="2:24" x14ac:dyDescent="0.3">
      <c r="B307" s="26" t="s">
        <v>538</v>
      </c>
      <c r="C307" s="13" t="s">
        <v>1056</v>
      </c>
      <c r="D307" s="14">
        <v>22</v>
      </c>
      <c r="E307" s="14" t="s">
        <v>754</v>
      </c>
      <c r="F307" s="14">
        <v>3</v>
      </c>
      <c r="G307" s="15">
        <v>45561</v>
      </c>
      <c r="H307" s="15">
        <v>45406</v>
      </c>
      <c r="I307" s="16">
        <v>7574.91</v>
      </c>
      <c r="J307" s="16">
        <v>2524.9699999999998</v>
      </c>
      <c r="K307" s="21">
        <v>77.5</v>
      </c>
      <c r="L307" s="13" t="s">
        <v>28</v>
      </c>
      <c r="M307" s="13" t="s">
        <v>1586</v>
      </c>
      <c r="N307" s="14" t="s">
        <v>92</v>
      </c>
      <c r="O307" s="14" t="s">
        <v>96</v>
      </c>
      <c r="P307" s="14" t="s">
        <v>98</v>
      </c>
      <c r="Q307" s="14" t="s">
        <v>105</v>
      </c>
      <c r="R307" s="14"/>
      <c r="S307" s="14"/>
      <c r="T307" s="14"/>
      <c r="U307" s="14"/>
      <c r="V307" s="14" t="str">
        <f t="shared" si="10"/>
        <v>L</v>
      </c>
      <c r="W307" s="13" t="str">
        <f>_xlfn.XLOOKUP(Table5[[#This Row],[Store Visited]],Table14[Active Store],Table14[Segment])</f>
        <v>L</v>
      </c>
      <c r="X307" s="40" t="str">
        <f t="shared" si="9"/>
        <v>No</v>
      </c>
    </row>
    <row r="308" spans="2:24" x14ac:dyDescent="0.3">
      <c r="B308" s="26" t="s">
        <v>539</v>
      </c>
      <c r="C308" s="13" t="s">
        <v>1057</v>
      </c>
      <c r="D308" s="14">
        <v>45</v>
      </c>
      <c r="E308" s="14" t="s">
        <v>754</v>
      </c>
      <c r="F308" s="14">
        <v>6</v>
      </c>
      <c r="G308" s="15">
        <v>45605</v>
      </c>
      <c r="H308" s="15">
        <v>45463</v>
      </c>
      <c r="I308" s="16">
        <v>21579.35</v>
      </c>
      <c r="J308" s="16">
        <v>3596.5583333333329</v>
      </c>
      <c r="K308" s="21">
        <v>28.4</v>
      </c>
      <c r="L308" s="13" t="s">
        <v>26</v>
      </c>
      <c r="M308" s="13" t="s">
        <v>1587</v>
      </c>
      <c r="N308" s="14" t="s">
        <v>96</v>
      </c>
      <c r="O308" s="14" t="s">
        <v>98</v>
      </c>
      <c r="P308" s="14" t="s">
        <v>105</v>
      </c>
      <c r="Q308" s="14" t="s">
        <v>122</v>
      </c>
      <c r="R308" s="14" t="s">
        <v>124</v>
      </c>
      <c r="S308" s="14" t="s">
        <v>129</v>
      </c>
      <c r="T308" s="14"/>
      <c r="U308" s="14"/>
      <c r="V308" s="14" t="str">
        <f t="shared" si="10"/>
        <v>H</v>
      </c>
      <c r="W308" s="13" t="str">
        <f>_xlfn.XLOOKUP(Table5[[#This Row],[Store Visited]],Table14[Active Store],Table14[Segment])</f>
        <v>M</v>
      </c>
      <c r="X308" s="40" t="str">
        <f t="shared" si="9"/>
        <v>Yes</v>
      </c>
    </row>
    <row r="309" spans="2:24" x14ac:dyDescent="0.3">
      <c r="B309" s="26" t="s">
        <v>540</v>
      </c>
      <c r="C309" s="13" t="s">
        <v>1058</v>
      </c>
      <c r="D309" s="14">
        <v>58</v>
      </c>
      <c r="E309" s="14" t="s">
        <v>754</v>
      </c>
      <c r="F309" s="14">
        <v>2</v>
      </c>
      <c r="G309" s="15">
        <v>45516</v>
      </c>
      <c r="H309" s="15">
        <v>45486</v>
      </c>
      <c r="I309" s="16">
        <v>5593.71</v>
      </c>
      <c r="J309" s="16">
        <v>2796.855</v>
      </c>
      <c r="K309" s="21">
        <v>30</v>
      </c>
      <c r="L309" s="13" t="s">
        <v>26</v>
      </c>
      <c r="M309" s="13" t="s">
        <v>1588</v>
      </c>
      <c r="N309" s="14" t="s">
        <v>92</v>
      </c>
      <c r="O309" s="14" t="s">
        <v>96</v>
      </c>
      <c r="P309" s="14" t="s">
        <v>98</v>
      </c>
      <c r="Q309" s="14" t="s">
        <v>105</v>
      </c>
      <c r="R309" s="14"/>
      <c r="S309" s="14"/>
      <c r="T309" s="14"/>
      <c r="U309" s="14"/>
      <c r="V309" s="14" t="str">
        <f t="shared" si="10"/>
        <v>L</v>
      </c>
      <c r="W309" s="13" t="str">
        <f>_xlfn.XLOOKUP(Table5[[#This Row],[Store Visited]],Table14[Active Store],Table14[Segment])</f>
        <v>M</v>
      </c>
      <c r="X309" s="40" t="str">
        <f t="shared" si="9"/>
        <v>No</v>
      </c>
    </row>
    <row r="310" spans="2:24" x14ac:dyDescent="0.3">
      <c r="B310" s="26" t="s">
        <v>541</v>
      </c>
      <c r="C310" s="13" t="s">
        <v>1059</v>
      </c>
      <c r="D310" s="14">
        <v>42</v>
      </c>
      <c r="E310" s="14" t="s">
        <v>752</v>
      </c>
      <c r="F310" s="14">
        <v>4</v>
      </c>
      <c r="G310" s="15">
        <v>45396</v>
      </c>
      <c r="H310" s="15">
        <v>45298</v>
      </c>
      <c r="I310" s="16">
        <v>12208.349999999999</v>
      </c>
      <c r="J310" s="16">
        <v>3052.0874999999996</v>
      </c>
      <c r="K310" s="21">
        <v>32.666666666666664</v>
      </c>
      <c r="L310" s="13" t="s">
        <v>26</v>
      </c>
      <c r="M310" s="13" t="s">
        <v>1589</v>
      </c>
      <c r="N310" s="14" t="s">
        <v>92</v>
      </c>
      <c r="O310" s="14" t="s">
        <v>105</v>
      </c>
      <c r="P310" s="14" t="s">
        <v>122</v>
      </c>
      <c r="Q310" s="14" t="s">
        <v>124</v>
      </c>
      <c r="R310" s="14" t="s">
        <v>129</v>
      </c>
      <c r="S310" s="14"/>
      <c r="T310" s="14"/>
      <c r="U310" s="14"/>
      <c r="V310" s="14" t="str">
        <f t="shared" si="10"/>
        <v>M</v>
      </c>
      <c r="W310" s="13" t="str">
        <f>_xlfn.XLOOKUP(Table5[[#This Row],[Store Visited]],Table14[Active Store],Table14[Segment])</f>
        <v>M</v>
      </c>
      <c r="X310" s="40" t="str">
        <f t="shared" si="9"/>
        <v>No</v>
      </c>
    </row>
    <row r="311" spans="2:24" x14ac:dyDescent="0.3">
      <c r="B311" s="26" t="s">
        <v>542</v>
      </c>
      <c r="C311" s="13" t="s">
        <v>1060</v>
      </c>
      <c r="D311" s="14">
        <v>35</v>
      </c>
      <c r="E311" s="14" t="s">
        <v>754</v>
      </c>
      <c r="F311" s="14">
        <v>6</v>
      </c>
      <c r="G311" s="15">
        <v>45647</v>
      </c>
      <c r="H311" s="15">
        <v>45378</v>
      </c>
      <c r="I311" s="16">
        <v>17880.18</v>
      </c>
      <c r="J311" s="16">
        <v>2980.03</v>
      </c>
      <c r="K311" s="21">
        <v>53.8</v>
      </c>
      <c r="L311" s="13" t="s">
        <v>17</v>
      </c>
      <c r="M311" s="13" t="s">
        <v>1590</v>
      </c>
      <c r="N311" s="14" t="s">
        <v>96</v>
      </c>
      <c r="O311" s="14" t="s">
        <v>98</v>
      </c>
      <c r="P311" s="14" t="s">
        <v>101</v>
      </c>
      <c r="Q311" s="14" t="s">
        <v>105</v>
      </c>
      <c r="R311" s="14" t="s">
        <v>122</v>
      </c>
      <c r="S311" s="14" t="s">
        <v>124</v>
      </c>
      <c r="T311" s="14" t="s">
        <v>129</v>
      </c>
      <c r="U311" s="14"/>
      <c r="V311" s="14" t="str">
        <f t="shared" si="10"/>
        <v>M</v>
      </c>
      <c r="W311" s="13" t="str">
        <f>_xlfn.XLOOKUP(Table5[[#This Row],[Store Visited]],Table14[Active Store],Table14[Segment])</f>
        <v>L</v>
      </c>
      <c r="X311" s="40" t="str">
        <f t="shared" si="9"/>
        <v>Yes</v>
      </c>
    </row>
    <row r="312" spans="2:24" x14ac:dyDescent="0.3">
      <c r="B312" s="26" t="s">
        <v>543</v>
      </c>
      <c r="C312" s="13" t="s">
        <v>1061</v>
      </c>
      <c r="D312" s="14">
        <v>43</v>
      </c>
      <c r="E312" s="14" t="s">
        <v>752</v>
      </c>
      <c r="F312" s="14">
        <v>5</v>
      </c>
      <c r="G312" s="15">
        <v>45653</v>
      </c>
      <c r="H312" s="15">
        <v>45374</v>
      </c>
      <c r="I312" s="16">
        <v>17823.670000000002</v>
      </c>
      <c r="J312" s="16">
        <v>3564.7340000000004</v>
      </c>
      <c r="K312" s="21">
        <v>69.75</v>
      </c>
      <c r="L312" s="13" t="s">
        <v>27</v>
      </c>
      <c r="M312" s="13" t="s">
        <v>1591</v>
      </c>
      <c r="N312" s="14" t="s">
        <v>92</v>
      </c>
      <c r="O312" s="14" t="s">
        <v>96</v>
      </c>
      <c r="P312" s="14" t="s">
        <v>98</v>
      </c>
      <c r="Q312" s="14" t="s">
        <v>105</v>
      </c>
      <c r="R312" s="14" t="s">
        <v>122</v>
      </c>
      <c r="S312" s="14" t="s">
        <v>124</v>
      </c>
      <c r="T312" s="14" t="s">
        <v>129</v>
      </c>
      <c r="U312" s="14"/>
      <c r="V312" s="14" t="str">
        <f t="shared" si="10"/>
        <v>H</v>
      </c>
      <c r="W312" s="13" t="str">
        <f>_xlfn.XLOOKUP(Table5[[#This Row],[Store Visited]],Table14[Active Store],Table14[Segment])</f>
        <v>M</v>
      </c>
      <c r="X312" s="40" t="str">
        <f t="shared" si="9"/>
        <v>Yes</v>
      </c>
    </row>
    <row r="313" spans="2:24" x14ac:dyDescent="0.3">
      <c r="B313" s="26" t="s">
        <v>544</v>
      </c>
      <c r="C313" s="13" t="s">
        <v>1062</v>
      </c>
      <c r="D313" s="14">
        <v>51</v>
      </c>
      <c r="E313" s="14" t="s">
        <v>752</v>
      </c>
      <c r="F313" s="14">
        <v>3</v>
      </c>
      <c r="G313" s="15">
        <v>45648</v>
      </c>
      <c r="H313" s="15">
        <v>45482</v>
      </c>
      <c r="I313" s="16">
        <v>12722.39</v>
      </c>
      <c r="J313" s="16">
        <v>4240.7966666666662</v>
      </c>
      <c r="K313" s="21">
        <v>83</v>
      </c>
      <c r="L313" s="13" t="s">
        <v>26</v>
      </c>
      <c r="M313" s="13" t="s">
        <v>1309</v>
      </c>
      <c r="N313" s="14" t="s">
        <v>92</v>
      </c>
      <c r="O313" s="14" t="s">
        <v>96</v>
      </c>
      <c r="P313" s="14" t="s">
        <v>98</v>
      </c>
      <c r="Q313" s="14" t="s">
        <v>105</v>
      </c>
      <c r="R313" s="14" t="s">
        <v>129</v>
      </c>
      <c r="S313" s="14"/>
      <c r="T313" s="14"/>
      <c r="U313" s="14"/>
      <c r="V313" s="14" t="str">
        <f t="shared" si="10"/>
        <v>M</v>
      </c>
      <c r="W313" s="13" t="str">
        <f>_xlfn.XLOOKUP(Table5[[#This Row],[Store Visited]],Table14[Active Store],Table14[Segment])</f>
        <v>M</v>
      </c>
      <c r="X313" s="40" t="str">
        <f t="shared" si="9"/>
        <v>No</v>
      </c>
    </row>
    <row r="314" spans="2:24" x14ac:dyDescent="0.3">
      <c r="B314" s="26" t="s">
        <v>545</v>
      </c>
      <c r="C314" s="13" t="s">
        <v>1063</v>
      </c>
      <c r="D314" s="14">
        <v>46</v>
      </c>
      <c r="E314" s="14" t="s">
        <v>752</v>
      </c>
      <c r="F314" s="14">
        <v>3</v>
      </c>
      <c r="G314" s="15">
        <v>45630</v>
      </c>
      <c r="H314" s="15">
        <v>45379</v>
      </c>
      <c r="I314" s="16">
        <v>11540.439999999999</v>
      </c>
      <c r="J314" s="16">
        <v>3846.813333333333</v>
      </c>
      <c r="K314" s="21">
        <v>125.5</v>
      </c>
      <c r="L314" s="13" t="s">
        <v>20</v>
      </c>
      <c r="M314" s="13" t="s">
        <v>1592</v>
      </c>
      <c r="N314" s="14" t="s">
        <v>92</v>
      </c>
      <c r="O314" s="14" t="s">
        <v>105</v>
      </c>
      <c r="P314" s="14" t="s">
        <v>129</v>
      </c>
      <c r="Q314" s="14"/>
      <c r="R314" s="14"/>
      <c r="S314" s="14"/>
      <c r="T314" s="14"/>
      <c r="U314" s="14"/>
      <c r="V314" s="14" t="str">
        <f t="shared" si="10"/>
        <v>M</v>
      </c>
      <c r="W314" s="13" t="str">
        <f>_xlfn.XLOOKUP(Table5[[#This Row],[Store Visited]],Table14[Active Store],Table14[Segment])</f>
        <v>H</v>
      </c>
      <c r="X314" s="40" t="str">
        <f t="shared" si="9"/>
        <v>No</v>
      </c>
    </row>
    <row r="315" spans="2:24" x14ac:dyDescent="0.3">
      <c r="B315" s="26" t="s">
        <v>546</v>
      </c>
      <c r="C315" s="13" t="s">
        <v>1064</v>
      </c>
      <c r="D315" s="14">
        <v>35</v>
      </c>
      <c r="E315" s="14" t="s">
        <v>752</v>
      </c>
      <c r="F315" s="14">
        <v>6</v>
      </c>
      <c r="G315" s="15">
        <v>45639</v>
      </c>
      <c r="H315" s="15">
        <v>45319</v>
      </c>
      <c r="I315" s="16">
        <v>16557.82</v>
      </c>
      <c r="J315" s="16">
        <v>2759.6366666666668</v>
      </c>
      <c r="K315" s="21">
        <v>64</v>
      </c>
      <c r="L315" s="13" t="s">
        <v>20</v>
      </c>
      <c r="M315" s="13" t="s">
        <v>1593</v>
      </c>
      <c r="N315" s="14" t="s">
        <v>92</v>
      </c>
      <c r="O315" s="14" t="s">
        <v>96</v>
      </c>
      <c r="P315" s="14" t="s">
        <v>98</v>
      </c>
      <c r="Q315" s="14" t="s">
        <v>101</v>
      </c>
      <c r="R315" s="14" t="s">
        <v>105</v>
      </c>
      <c r="S315" s="14" t="s">
        <v>124</v>
      </c>
      <c r="T315" s="14" t="s">
        <v>129</v>
      </c>
      <c r="U315" s="14"/>
      <c r="V315" s="14" t="str">
        <f t="shared" si="10"/>
        <v>M</v>
      </c>
      <c r="W315" s="13" t="str">
        <f>_xlfn.XLOOKUP(Table5[[#This Row],[Store Visited]],Table14[Active Store],Table14[Segment])</f>
        <v>H</v>
      </c>
      <c r="X315" s="40" t="str">
        <f t="shared" si="9"/>
        <v>Yes</v>
      </c>
    </row>
    <row r="316" spans="2:24" x14ac:dyDescent="0.3">
      <c r="B316" s="26" t="s">
        <v>547</v>
      </c>
      <c r="C316" s="13" t="s">
        <v>1065</v>
      </c>
      <c r="D316" s="14">
        <v>16</v>
      </c>
      <c r="E316" s="14" t="s">
        <v>754</v>
      </c>
      <c r="F316" s="14">
        <v>3</v>
      </c>
      <c r="G316" s="15">
        <v>45368</v>
      </c>
      <c r="H316" s="15">
        <v>45331</v>
      </c>
      <c r="I316" s="16">
        <v>14483.619999999999</v>
      </c>
      <c r="J316" s="16">
        <v>4827.873333333333</v>
      </c>
      <c r="K316" s="21">
        <v>18.5</v>
      </c>
      <c r="L316" s="13" t="s">
        <v>26</v>
      </c>
      <c r="M316" s="13" t="s">
        <v>1594</v>
      </c>
      <c r="N316" s="14" t="s">
        <v>92</v>
      </c>
      <c r="O316" s="14" t="s">
        <v>105</v>
      </c>
      <c r="P316" s="14" t="s">
        <v>129</v>
      </c>
      <c r="Q316" s="14"/>
      <c r="R316" s="14"/>
      <c r="S316" s="14"/>
      <c r="T316" s="14"/>
      <c r="U316" s="14"/>
      <c r="V316" s="14" t="str">
        <f t="shared" si="10"/>
        <v>M</v>
      </c>
      <c r="W316" s="13" t="str">
        <f>_xlfn.XLOOKUP(Table5[[#This Row],[Store Visited]],Table14[Active Store],Table14[Segment])</f>
        <v>M</v>
      </c>
      <c r="X316" s="40" t="str">
        <f t="shared" si="9"/>
        <v>No</v>
      </c>
    </row>
    <row r="317" spans="2:24" x14ac:dyDescent="0.3">
      <c r="B317" s="26" t="s">
        <v>548</v>
      </c>
      <c r="C317" s="13" t="s">
        <v>1066</v>
      </c>
      <c r="D317" s="14">
        <v>31</v>
      </c>
      <c r="E317" s="14" t="s">
        <v>754</v>
      </c>
      <c r="F317" s="14">
        <v>3</v>
      </c>
      <c r="G317" s="15">
        <v>45609</v>
      </c>
      <c r="H317" s="15">
        <v>45430</v>
      </c>
      <c r="I317" s="16">
        <v>10923.14</v>
      </c>
      <c r="J317" s="16">
        <v>3641.0466666666666</v>
      </c>
      <c r="K317" s="21">
        <v>89.5</v>
      </c>
      <c r="L317" s="13" t="s">
        <v>14</v>
      </c>
      <c r="M317" s="13" t="s">
        <v>1595</v>
      </c>
      <c r="N317" s="14" t="s">
        <v>96</v>
      </c>
      <c r="O317" s="14" t="s">
        <v>105</v>
      </c>
      <c r="P317" s="14" t="s">
        <v>122</v>
      </c>
      <c r="Q317" s="14"/>
      <c r="R317" s="14"/>
      <c r="S317" s="14"/>
      <c r="T317" s="14"/>
      <c r="U317" s="14"/>
      <c r="V317" s="14" t="str">
        <f t="shared" si="10"/>
        <v>M</v>
      </c>
      <c r="W317" s="13" t="str">
        <f>_xlfn.XLOOKUP(Table5[[#This Row],[Store Visited]],Table14[Active Store],Table14[Segment])</f>
        <v>L</v>
      </c>
      <c r="X317" s="40" t="str">
        <f t="shared" si="9"/>
        <v>No</v>
      </c>
    </row>
    <row r="318" spans="2:24" x14ac:dyDescent="0.3">
      <c r="B318" s="26" t="s">
        <v>549</v>
      </c>
      <c r="C318" s="13" t="s">
        <v>1067</v>
      </c>
      <c r="D318" s="14">
        <v>44</v>
      </c>
      <c r="E318" s="14" t="s">
        <v>752</v>
      </c>
      <c r="F318" s="14">
        <v>4</v>
      </c>
      <c r="G318" s="15">
        <v>45526</v>
      </c>
      <c r="H318" s="15">
        <v>45313</v>
      </c>
      <c r="I318" s="16">
        <v>22222.600000000002</v>
      </c>
      <c r="J318" s="16">
        <v>5555.6500000000005</v>
      </c>
      <c r="K318" s="21">
        <v>71</v>
      </c>
      <c r="L318" s="13" t="s">
        <v>14</v>
      </c>
      <c r="M318" s="13" t="s">
        <v>1596</v>
      </c>
      <c r="N318" s="14" t="s">
        <v>96</v>
      </c>
      <c r="O318" s="14" t="s">
        <v>101</v>
      </c>
      <c r="P318" s="14" t="s">
        <v>105</v>
      </c>
      <c r="Q318" s="14" t="s">
        <v>124</v>
      </c>
      <c r="R318" s="14" t="s">
        <v>129</v>
      </c>
      <c r="S318" s="14"/>
      <c r="T318" s="14"/>
      <c r="U318" s="14"/>
      <c r="V318" s="14" t="str">
        <f t="shared" si="10"/>
        <v>H</v>
      </c>
      <c r="W318" s="13" t="str">
        <f>_xlfn.XLOOKUP(Table5[[#This Row],[Store Visited]],Table14[Active Store],Table14[Segment])</f>
        <v>L</v>
      </c>
      <c r="X318" s="40" t="str">
        <f t="shared" si="9"/>
        <v>No</v>
      </c>
    </row>
    <row r="319" spans="2:24" x14ac:dyDescent="0.3">
      <c r="B319" s="26" t="s">
        <v>550</v>
      </c>
      <c r="C319" s="13" t="s">
        <v>1068</v>
      </c>
      <c r="D319" s="14">
        <v>40</v>
      </c>
      <c r="E319" s="14" t="s">
        <v>754</v>
      </c>
      <c r="F319" s="14">
        <v>3</v>
      </c>
      <c r="G319" s="15">
        <v>45480</v>
      </c>
      <c r="H319" s="15">
        <v>45386</v>
      </c>
      <c r="I319" s="16">
        <v>12097.41</v>
      </c>
      <c r="J319" s="16">
        <v>4032.47</v>
      </c>
      <c r="K319" s="21">
        <v>47</v>
      </c>
      <c r="L319" s="13" t="s">
        <v>18</v>
      </c>
      <c r="M319" s="13" t="s">
        <v>1597</v>
      </c>
      <c r="N319" s="14" t="s">
        <v>92</v>
      </c>
      <c r="O319" s="14" t="s">
        <v>98</v>
      </c>
      <c r="P319" s="14" t="s">
        <v>101</v>
      </c>
      <c r="Q319" s="14" t="s">
        <v>105</v>
      </c>
      <c r="R319" s="14"/>
      <c r="S319" s="14"/>
      <c r="T319" s="14"/>
      <c r="U319" s="14"/>
      <c r="V319" s="14" t="str">
        <f t="shared" si="10"/>
        <v>M</v>
      </c>
      <c r="W319" s="13" t="str">
        <f>_xlfn.XLOOKUP(Table5[[#This Row],[Store Visited]],Table14[Active Store],Table14[Segment])</f>
        <v>H</v>
      </c>
      <c r="X319" s="40" t="str">
        <f t="shared" si="9"/>
        <v>No</v>
      </c>
    </row>
    <row r="320" spans="2:24" x14ac:dyDescent="0.3">
      <c r="B320" s="26" t="s">
        <v>551</v>
      </c>
      <c r="C320" s="13" t="s">
        <v>1069</v>
      </c>
      <c r="D320" s="14">
        <v>38</v>
      </c>
      <c r="E320" s="14" t="s">
        <v>752</v>
      </c>
      <c r="F320" s="14">
        <v>4</v>
      </c>
      <c r="G320" s="15">
        <v>45603</v>
      </c>
      <c r="H320" s="15">
        <v>45339</v>
      </c>
      <c r="I320" s="16">
        <v>9288.73</v>
      </c>
      <c r="J320" s="16">
        <v>2322.1824999999999</v>
      </c>
      <c r="K320" s="21">
        <v>88</v>
      </c>
      <c r="L320" s="13" t="s">
        <v>18</v>
      </c>
      <c r="M320" s="13" t="s">
        <v>1288</v>
      </c>
      <c r="N320" s="14" t="s">
        <v>92</v>
      </c>
      <c r="O320" s="14" t="s">
        <v>96</v>
      </c>
      <c r="P320" s="14" t="s">
        <v>101</v>
      </c>
      <c r="Q320" s="14" t="s">
        <v>105</v>
      </c>
      <c r="R320" s="14" t="s">
        <v>124</v>
      </c>
      <c r="S320" s="14" t="s">
        <v>129</v>
      </c>
      <c r="T320" s="14"/>
      <c r="U320" s="14"/>
      <c r="V320" s="14" t="str">
        <f t="shared" si="10"/>
        <v>M</v>
      </c>
      <c r="W320" s="13" t="str">
        <f>_xlfn.XLOOKUP(Table5[[#This Row],[Store Visited]],Table14[Active Store],Table14[Segment])</f>
        <v>H</v>
      </c>
      <c r="X320" s="40" t="str">
        <f t="shared" si="9"/>
        <v>No</v>
      </c>
    </row>
    <row r="321" spans="2:24" x14ac:dyDescent="0.3">
      <c r="B321" s="26" t="s">
        <v>552</v>
      </c>
      <c r="C321" s="13" t="s">
        <v>1070</v>
      </c>
      <c r="D321" s="14">
        <v>55</v>
      </c>
      <c r="E321" s="14" t="s">
        <v>754</v>
      </c>
      <c r="F321" s="14">
        <v>4</v>
      </c>
      <c r="G321" s="15">
        <v>45572</v>
      </c>
      <c r="H321" s="15">
        <v>45310</v>
      </c>
      <c r="I321" s="16">
        <v>13501.78</v>
      </c>
      <c r="J321" s="16">
        <v>3375.4450000000002</v>
      </c>
      <c r="K321" s="21">
        <v>87.333333333333329</v>
      </c>
      <c r="L321" s="13" t="s">
        <v>18</v>
      </c>
      <c r="M321" s="13" t="s">
        <v>1598</v>
      </c>
      <c r="N321" s="14" t="s">
        <v>98</v>
      </c>
      <c r="O321" s="14" t="s">
        <v>101</v>
      </c>
      <c r="P321" s="14" t="s">
        <v>105</v>
      </c>
      <c r="Q321" s="14" t="s">
        <v>122</v>
      </c>
      <c r="R321" s="14" t="s">
        <v>124</v>
      </c>
      <c r="S321" s="14"/>
      <c r="T321" s="14"/>
      <c r="U321" s="14"/>
      <c r="V321" s="14" t="str">
        <f t="shared" si="10"/>
        <v>M</v>
      </c>
      <c r="W321" s="13" t="str">
        <f>_xlfn.XLOOKUP(Table5[[#This Row],[Store Visited]],Table14[Active Store],Table14[Segment])</f>
        <v>H</v>
      </c>
      <c r="X321" s="40" t="str">
        <f t="shared" si="9"/>
        <v>No</v>
      </c>
    </row>
    <row r="322" spans="2:24" x14ac:dyDescent="0.3">
      <c r="B322" s="26" t="s">
        <v>553</v>
      </c>
      <c r="C322" s="13" t="s">
        <v>1071</v>
      </c>
      <c r="D322" s="14">
        <v>51</v>
      </c>
      <c r="E322" s="14" t="s">
        <v>754</v>
      </c>
      <c r="F322" s="14">
        <v>5</v>
      </c>
      <c r="G322" s="15">
        <v>45571</v>
      </c>
      <c r="H322" s="15">
        <v>45312</v>
      </c>
      <c r="I322" s="16">
        <v>30492.04</v>
      </c>
      <c r="J322" s="16">
        <v>6098.4080000000004</v>
      </c>
      <c r="K322" s="21">
        <v>64.75</v>
      </c>
      <c r="L322" s="13" t="s">
        <v>18</v>
      </c>
      <c r="M322" s="13" t="s">
        <v>1599</v>
      </c>
      <c r="N322" s="14" t="s">
        <v>92</v>
      </c>
      <c r="O322" s="14" t="s">
        <v>96</v>
      </c>
      <c r="P322" s="14" t="s">
        <v>98</v>
      </c>
      <c r="Q322" s="14" t="s">
        <v>105</v>
      </c>
      <c r="R322" s="14"/>
      <c r="S322" s="14"/>
      <c r="T322" s="14"/>
      <c r="U322" s="14"/>
      <c r="V322" s="14" t="str">
        <f t="shared" si="10"/>
        <v>H</v>
      </c>
      <c r="W322" s="13" t="str">
        <f>_xlfn.XLOOKUP(Table5[[#This Row],[Store Visited]],Table14[Active Store],Table14[Segment])</f>
        <v>H</v>
      </c>
      <c r="X322" s="40" t="str">
        <f t="shared" si="9"/>
        <v>Yes</v>
      </c>
    </row>
    <row r="323" spans="2:24" x14ac:dyDescent="0.3">
      <c r="B323" s="26" t="s">
        <v>554</v>
      </c>
      <c r="C323" s="13" t="s">
        <v>1072</v>
      </c>
      <c r="D323" s="14">
        <v>39</v>
      </c>
      <c r="E323" s="14" t="s">
        <v>754</v>
      </c>
      <c r="F323" s="14">
        <v>4</v>
      </c>
      <c r="G323" s="15">
        <v>45546</v>
      </c>
      <c r="H323" s="15">
        <v>45346</v>
      </c>
      <c r="I323" s="16">
        <v>15468.57</v>
      </c>
      <c r="J323" s="16">
        <v>3867.1424999999999</v>
      </c>
      <c r="K323" s="21">
        <v>66.666666666666671</v>
      </c>
      <c r="L323" s="13" t="s">
        <v>27</v>
      </c>
      <c r="M323" s="13" t="s">
        <v>1600</v>
      </c>
      <c r="N323" s="14" t="s">
        <v>92</v>
      </c>
      <c r="O323" s="14" t="s">
        <v>96</v>
      </c>
      <c r="P323" s="14" t="s">
        <v>101</v>
      </c>
      <c r="Q323" s="14" t="s">
        <v>105</v>
      </c>
      <c r="R323" s="14" t="s">
        <v>129</v>
      </c>
      <c r="S323" s="14"/>
      <c r="T323" s="14"/>
      <c r="U323" s="14"/>
      <c r="V323" s="14" t="str">
        <f t="shared" si="10"/>
        <v>H</v>
      </c>
      <c r="W323" s="13" t="str">
        <f>_xlfn.XLOOKUP(Table5[[#This Row],[Store Visited]],Table14[Active Store],Table14[Segment])</f>
        <v>M</v>
      </c>
      <c r="X323" s="40" t="str">
        <f t="shared" si="9"/>
        <v>No</v>
      </c>
    </row>
    <row r="324" spans="2:24" x14ac:dyDescent="0.3">
      <c r="B324" s="26" t="s">
        <v>555</v>
      </c>
      <c r="C324" s="13" t="s">
        <v>1073</v>
      </c>
      <c r="D324" s="14">
        <v>47</v>
      </c>
      <c r="E324" s="14" t="s">
        <v>752</v>
      </c>
      <c r="F324" s="14">
        <v>3</v>
      </c>
      <c r="G324" s="15">
        <v>45617</v>
      </c>
      <c r="H324" s="15">
        <v>45372</v>
      </c>
      <c r="I324" s="16">
        <v>15947.54</v>
      </c>
      <c r="J324" s="16">
        <v>5315.8466666666673</v>
      </c>
      <c r="K324" s="21">
        <v>122.5</v>
      </c>
      <c r="L324" s="13" t="s">
        <v>27</v>
      </c>
      <c r="M324" s="13" t="s">
        <v>1601</v>
      </c>
      <c r="N324" s="14" t="s">
        <v>96</v>
      </c>
      <c r="O324" s="14" t="s">
        <v>98</v>
      </c>
      <c r="P324" s="14" t="s">
        <v>105</v>
      </c>
      <c r="Q324" s="14" t="s">
        <v>124</v>
      </c>
      <c r="R324" s="14"/>
      <c r="S324" s="14"/>
      <c r="T324" s="14"/>
      <c r="U324" s="14"/>
      <c r="V324" s="14" t="str">
        <f t="shared" si="10"/>
        <v>M</v>
      </c>
      <c r="W324" s="13" t="str">
        <f>_xlfn.XLOOKUP(Table5[[#This Row],[Store Visited]],Table14[Active Store],Table14[Segment])</f>
        <v>M</v>
      </c>
      <c r="X324" s="40" t="str">
        <f t="shared" ref="X324:X387" si="11">IF(AND(F324&gt;4, K324&lt;75), "Yes", "No")</f>
        <v>No</v>
      </c>
    </row>
    <row r="325" spans="2:24" x14ac:dyDescent="0.3">
      <c r="B325" s="26" t="s">
        <v>556</v>
      </c>
      <c r="C325" s="13" t="s">
        <v>1074</v>
      </c>
      <c r="D325" s="14">
        <v>20</v>
      </c>
      <c r="E325" s="14" t="s">
        <v>754</v>
      </c>
      <c r="F325" s="14">
        <v>5</v>
      </c>
      <c r="G325" s="15">
        <v>45608</v>
      </c>
      <c r="H325" s="15">
        <v>45292</v>
      </c>
      <c r="I325" s="16">
        <v>20142.810000000001</v>
      </c>
      <c r="J325" s="16">
        <v>4028.5620000000004</v>
      </c>
      <c r="K325" s="21">
        <v>79</v>
      </c>
      <c r="L325" s="13" t="s">
        <v>27</v>
      </c>
      <c r="M325" s="13" t="s">
        <v>1602</v>
      </c>
      <c r="N325" s="14" t="s">
        <v>92</v>
      </c>
      <c r="O325" s="14" t="s">
        <v>96</v>
      </c>
      <c r="P325" s="14" t="s">
        <v>101</v>
      </c>
      <c r="Q325" s="14" t="s">
        <v>105</v>
      </c>
      <c r="R325" s="14" t="s">
        <v>129</v>
      </c>
      <c r="S325" s="14"/>
      <c r="T325" s="14"/>
      <c r="U325" s="14"/>
      <c r="V325" s="14" t="str">
        <f t="shared" ref="V325:V388" si="12">IF(F325&gt;=$F$2,IF(J325&gt;=$J$2,"H","M"),IF(J325&gt;=$J$2,"M","L"))</f>
        <v>H</v>
      </c>
      <c r="W325" s="13" t="str">
        <f>_xlfn.XLOOKUP(Table5[[#This Row],[Store Visited]],Table14[Active Store],Table14[Segment])</f>
        <v>M</v>
      </c>
      <c r="X325" s="40" t="str">
        <f t="shared" si="11"/>
        <v>No</v>
      </c>
    </row>
    <row r="326" spans="2:24" x14ac:dyDescent="0.3">
      <c r="B326" s="26" t="s">
        <v>557</v>
      </c>
      <c r="C326" s="13" t="s">
        <v>1075</v>
      </c>
      <c r="D326" s="14">
        <v>58</v>
      </c>
      <c r="E326" s="14" t="s">
        <v>752</v>
      </c>
      <c r="F326" s="14">
        <v>4</v>
      </c>
      <c r="G326" s="15">
        <v>45646</v>
      </c>
      <c r="H326" s="15">
        <v>45384</v>
      </c>
      <c r="I326" s="16">
        <v>13143.569999999998</v>
      </c>
      <c r="J326" s="16">
        <v>3285.8924999999995</v>
      </c>
      <c r="K326" s="21">
        <v>87.333333333333329</v>
      </c>
      <c r="L326" s="13" t="s">
        <v>27</v>
      </c>
      <c r="M326" s="13" t="s">
        <v>1603</v>
      </c>
      <c r="N326" s="14" t="s">
        <v>92</v>
      </c>
      <c r="O326" s="14" t="s">
        <v>105</v>
      </c>
      <c r="P326" s="14" t="s">
        <v>124</v>
      </c>
      <c r="Q326" s="14" t="s">
        <v>129</v>
      </c>
      <c r="R326" s="14"/>
      <c r="S326" s="14"/>
      <c r="T326" s="14"/>
      <c r="U326" s="14"/>
      <c r="V326" s="14" t="str">
        <f t="shared" si="12"/>
        <v>M</v>
      </c>
      <c r="W326" s="13" t="str">
        <f>_xlfn.XLOOKUP(Table5[[#This Row],[Store Visited]],Table14[Active Store],Table14[Segment])</f>
        <v>M</v>
      </c>
      <c r="X326" s="40" t="str">
        <f t="shared" si="11"/>
        <v>No</v>
      </c>
    </row>
    <row r="327" spans="2:24" x14ac:dyDescent="0.3">
      <c r="B327" s="26" t="s">
        <v>558</v>
      </c>
      <c r="C327" s="13" t="s">
        <v>1076</v>
      </c>
      <c r="D327" s="14">
        <v>52</v>
      </c>
      <c r="E327" s="14" t="s">
        <v>754</v>
      </c>
      <c r="F327" s="14">
        <v>5</v>
      </c>
      <c r="G327" s="15">
        <v>45629</v>
      </c>
      <c r="H327" s="15">
        <v>45431</v>
      </c>
      <c r="I327" s="16">
        <v>15004.76</v>
      </c>
      <c r="J327" s="16">
        <v>3000.9520000000002</v>
      </c>
      <c r="K327" s="21">
        <v>49.5</v>
      </c>
      <c r="L327" s="13" t="s">
        <v>17</v>
      </c>
      <c r="M327" s="13" t="s">
        <v>1604</v>
      </c>
      <c r="N327" s="14" t="s">
        <v>92</v>
      </c>
      <c r="O327" s="14" t="s">
        <v>96</v>
      </c>
      <c r="P327" s="14" t="s">
        <v>98</v>
      </c>
      <c r="Q327" s="14" t="s">
        <v>101</v>
      </c>
      <c r="R327" s="14" t="s">
        <v>105</v>
      </c>
      <c r="S327" s="14" t="s">
        <v>124</v>
      </c>
      <c r="T327" s="14"/>
      <c r="U327" s="14"/>
      <c r="V327" s="14" t="str">
        <f t="shared" si="12"/>
        <v>M</v>
      </c>
      <c r="W327" s="13" t="str">
        <f>_xlfn.XLOOKUP(Table5[[#This Row],[Store Visited]],Table14[Active Store],Table14[Segment])</f>
        <v>L</v>
      </c>
      <c r="X327" s="40" t="str">
        <f t="shared" si="11"/>
        <v>Yes</v>
      </c>
    </row>
    <row r="328" spans="2:24" x14ac:dyDescent="0.3">
      <c r="B328" s="26" t="s">
        <v>559</v>
      </c>
      <c r="C328" s="13" t="s">
        <v>1077</v>
      </c>
      <c r="D328" s="14">
        <v>20</v>
      </c>
      <c r="E328" s="14" t="s">
        <v>754</v>
      </c>
      <c r="F328" s="14">
        <v>5</v>
      </c>
      <c r="G328" s="15">
        <v>45521</v>
      </c>
      <c r="H328" s="15">
        <v>45308</v>
      </c>
      <c r="I328" s="16">
        <v>16269.219999999998</v>
      </c>
      <c r="J328" s="16">
        <v>3253.8439999999996</v>
      </c>
      <c r="K328" s="21">
        <v>53.25</v>
      </c>
      <c r="L328" s="13" t="s">
        <v>17</v>
      </c>
      <c r="M328" s="13" t="s">
        <v>1605</v>
      </c>
      <c r="N328" s="14" t="s">
        <v>92</v>
      </c>
      <c r="O328" s="14" t="s">
        <v>96</v>
      </c>
      <c r="P328" s="14" t="s">
        <v>101</v>
      </c>
      <c r="Q328" s="14" t="s">
        <v>105</v>
      </c>
      <c r="R328" s="14" t="s">
        <v>124</v>
      </c>
      <c r="S328" s="14" t="s">
        <v>129</v>
      </c>
      <c r="T328" s="14"/>
      <c r="U328" s="14"/>
      <c r="V328" s="14" t="str">
        <f t="shared" si="12"/>
        <v>M</v>
      </c>
      <c r="W328" s="13" t="str">
        <f>_xlfn.XLOOKUP(Table5[[#This Row],[Store Visited]],Table14[Active Store],Table14[Segment])</f>
        <v>L</v>
      </c>
      <c r="X328" s="40" t="str">
        <f t="shared" si="11"/>
        <v>Yes</v>
      </c>
    </row>
    <row r="329" spans="2:24" x14ac:dyDescent="0.3">
      <c r="B329" s="26" t="s">
        <v>560</v>
      </c>
      <c r="C329" s="13" t="s">
        <v>1078</v>
      </c>
      <c r="D329" s="14">
        <v>27</v>
      </c>
      <c r="E329" s="14" t="s">
        <v>752</v>
      </c>
      <c r="F329" s="14">
        <v>2</v>
      </c>
      <c r="G329" s="15">
        <v>45643</v>
      </c>
      <c r="H329" s="15">
        <v>45616</v>
      </c>
      <c r="I329" s="16">
        <v>3632.4500000000003</v>
      </c>
      <c r="J329" s="16">
        <v>1816.2250000000001</v>
      </c>
      <c r="K329" s="21">
        <v>27</v>
      </c>
      <c r="L329" s="13" t="s">
        <v>24</v>
      </c>
      <c r="M329" s="13" t="s">
        <v>1606</v>
      </c>
      <c r="N329" s="14" t="s">
        <v>92</v>
      </c>
      <c r="O329" s="14" t="s">
        <v>105</v>
      </c>
      <c r="P329" s="14" t="s">
        <v>124</v>
      </c>
      <c r="Q329" s="14"/>
      <c r="R329" s="14"/>
      <c r="S329" s="14"/>
      <c r="T329" s="14"/>
      <c r="U329" s="14"/>
      <c r="V329" s="14" t="str">
        <f t="shared" si="12"/>
        <v>L</v>
      </c>
      <c r="W329" s="13" t="str">
        <f>_xlfn.XLOOKUP(Table5[[#This Row],[Store Visited]],Table14[Active Store],Table14[Segment])</f>
        <v>M</v>
      </c>
      <c r="X329" s="40" t="str">
        <f t="shared" si="11"/>
        <v>No</v>
      </c>
    </row>
    <row r="330" spans="2:24" x14ac:dyDescent="0.3">
      <c r="B330" s="26" t="s">
        <v>561</v>
      </c>
      <c r="C330" s="13" t="s">
        <v>1079</v>
      </c>
      <c r="D330" s="14">
        <v>58</v>
      </c>
      <c r="E330" s="14" t="s">
        <v>752</v>
      </c>
      <c r="F330" s="14">
        <v>4</v>
      </c>
      <c r="G330" s="15">
        <v>45602</v>
      </c>
      <c r="H330" s="15">
        <v>45318</v>
      </c>
      <c r="I330" s="16">
        <v>18837.410000000003</v>
      </c>
      <c r="J330" s="16">
        <v>4709.3525000000009</v>
      </c>
      <c r="K330" s="21">
        <v>94.666666666666671</v>
      </c>
      <c r="L330" s="13" t="s">
        <v>25</v>
      </c>
      <c r="M330" s="13" t="s">
        <v>1607</v>
      </c>
      <c r="N330" s="14" t="s">
        <v>92</v>
      </c>
      <c r="O330" s="14" t="s">
        <v>98</v>
      </c>
      <c r="P330" s="14" t="s">
        <v>105</v>
      </c>
      <c r="Q330" s="14" t="s">
        <v>124</v>
      </c>
      <c r="R330" s="14" t="s">
        <v>129</v>
      </c>
      <c r="S330" s="14"/>
      <c r="T330" s="14"/>
      <c r="U330" s="14"/>
      <c r="V330" s="14" t="str">
        <f t="shared" si="12"/>
        <v>H</v>
      </c>
      <c r="W330" s="13" t="str">
        <f>_xlfn.XLOOKUP(Table5[[#This Row],[Store Visited]],Table14[Active Store],Table14[Segment])</f>
        <v>M</v>
      </c>
      <c r="X330" s="40" t="str">
        <f t="shared" si="11"/>
        <v>No</v>
      </c>
    </row>
    <row r="331" spans="2:24" x14ac:dyDescent="0.3">
      <c r="B331" s="26" t="s">
        <v>562</v>
      </c>
      <c r="C331" s="13" t="s">
        <v>1080</v>
      </c>
      <c r="D331" s="14">
        <v>30</v>
      </c>
      <c r="E331" s="14" t="s">
        <v>752</v>
      </c>
      <c r="F331" s="14">
        <v>2</v>
      </c>
      <c r="G331" s="15">
        <v>45627</v>
      </c>
      <c r="H331" s="15">
        <v>45539</v>
      </c>
      <c r="I331" s="16">
        <v>6841.66</v>
      </c>
      <c r="J331" s="16">
        <v>3420.83</v>
      </c>
      <c r="K331" s="21">
        <v>88</v>
      </c>
      <c r="L331" s="13" t="s">
        <v>25</v>
      </c>
      <c r="M331" s="13" t="s">
        <v>1310</v>
      </c>
      <c r="N331" s="14" t="s">
        <v>92</v>
      </c>
      <c r="O331" s="14" t="s">
        <v>96</v>
      </c>
      <c r="P331" s="14" t="s">
        <v>98</v>
      </c>
      <c r="Q331" s="14" t="s">
        <v>105</v>
      </c>
      <c r="R331" s="14" t="s">
        <v>122</v>
      </c>
      <c r="S331" s="14"/>
      <c r="T331" s="14"/>
      <c r="U331" s="14"/>
      <c r="V331" s="14" t="str">
        <f t="shared" si="12"/>
        <v>L</v>
      </c>
      <c r="W331" s="13" t="str">
        <f>_xlfn.XLOOKUP(Table5[[#This Row],[Store Visited]],Table14[Active Store],Table14[Segment])</f>
        <v>M</v>
      </c>
      <c r="X331" s="40" t="str">
        <f t="shared" si="11"/>
        <v>No</v>
      </c>
    </row>
    <row r="332" spans="2:24" x14ac:dyDescent="0.3">
      <c r="B332" s="26" t="s">
        <v>563</v>
      </c>
      <c r="C332" s="13" t="s">
        <v>1081</v>
      </c>
      <c r="D332" s="14">
        <v>40</v>
      </c>
      <c r="E332" s="14" t="s">
        <v>752</v>
      </c>
      <c r="F332" s="14">
        <v>1</v>
      </c>
      <c r="G332" s="15">
        <v>45374</v>
      </c>
      <c r="H332" s="15">
        <v>45374</v>
      </c>
      <c r="I332" s="16">
        <v>4128.5300000000007</v>
      </c>
      <c r="J332" s="16">
        <v>4128.5300000000007</v>
      </c>
      <c r="K332" s="21" t="s">
        <v>1772</v>
      </c>
      <c r="L332" s="13" t="s">
        <v>16</v>
      </c>
      <c r="M332" s="13" t="s">
        <v>1608</v>
      </c>
      <c r="N332" s="14" t="s">
        <v>101</v>
      </c>
      <c r="O332" s="14" t="s">
        <v>122</v>
      </c>
      <c r="P332" s="14" t="s">
        <v>129</v>
      </c>
      <c r="Q332" s="14"/>
      <c r="R332" s="14"/>
      <c r="S332" s="14"/>
      <c r="T332" s="14"/>
      <c r="U332" s="14"/>
      <c r="V332" s="14" t="str">
        <f t="shared" si="12"/>
        <v>M</v>
      </c>
      <c r="W332" s="13" t="str">
        <f>_xlfn.XLOOKUP(Table5[[#This Row],[Store Visited]],Table14[Active Store],Table14[Segment])</f>
        <v>L</v>
      </c>
      <c r="X332" s="40" t="str">
        <f t="shared" si="11"/>
        <v>No</v>
      </c>
    </row>
    <row r="333" spans="2:24" x14ac:dyDescent="0.3">
      <c r="B333" s="26" t="s">
        <v>564</v>
      </c>
      <c r="C333" s="13" t="s">
        <v>1082</v>
      </c>
      <c r="D333" s="14">
        <v>55</v>
      </c>
      <c r="E333" s="14" t="s">
        <v>754</v>
      </c>
      <c r="F333" s="14">
        <v>3</v>
      </c>
      <c r="G333" s="15">
        <v>45381</v>
      </c>
      <c r="H333" s="15">
        <v>45336</v>
      </c>
      <c r="I333" s="16">
        <v>9335.65</v>
      </c>
      <c r="J333" s="16">
        <v>3111.8833333333332</v>
      </c>
      <c r="K333" s="21">
        <v>22.5</v>
      </c>
      <c r="L333" s="13" t="s">
        <v>25</v>
      </c>
      <c r="M333" s="13" t="s">
        <v>1609</v>
      </c>
      <c r="N333" s="14" t="s">
        <v>101</v>
      </c>
      <c r="O333" s="14" t="s">
        <v>105</v>
      </c>
      <c r="P333" s="14" t="s">
        <v>122</v>
      </c>
      <c r="Q333" s="14" t="s">
        <v>129</v>
      </c>
      <c r="R333" s="14"/>
      <c r="S333" s="14"/>
      <c r="T333" s="14"/>
      <c r="U333" s="14"/>
      <c r="V333" s="14" t="str">
        <f t="shared" si="12"/>
        <v>L</v>
      </c>
      <c r="W333" s="13" t="str">
        <f>_xlfn.XLOOKUP(Table5[[#This Row],[Store Visited]],Table14[Active Store],Table14[Segment])</f>
        <v>M</v>
      </c>
      <c r="X333" s="40" t="str">
        <f t="shared" si="11"/>
        <v>No</v>
      </c>
    </row>
    <row r="334" spans="2:24" x14ac:dyDescent="0.3">
      <c r="B334" s="26" t="s">
        <v>565</v>
      </c>
      <c r="C334" s="13" t="s">
        <v>1083</v>
      </c>
      <c r="D334" s="14">
        <v>38</v>
      </c>
      <c r="E334" s="14" t="s">
        <v>752</v>
      </c>
      <c r="F334" s="14">
        <v>4</v>
      </c>
      <c r="G334" s="15">
        <v>45565</v>
      </c>
      <c r="H334" s="15">
        <v>45450</v>
      </c>
      <c r="I334" s="16">
        <v>13625.68</v>
      </c>
      <c r="J334" s="16">
        <v>3406.42</v>
      </c>
      <c r="K334" s="21">
        <v>38.333333333333336</v>
      </c>
      <c r="L334" s="13" t="s">
        <v>20</v>
      </c>
      <c r="M334" s="13" t="s">
        <v>1610</v>
      </c>
      <c r="N334" s="14" t="s">
        <v>98</v>
      </c>
      <c r="O334" s="14" t="s">
        <v>105</v>
      </c>
      <c r="P334" s="14" t="s">
        <v>122</v>
      </c>
      <c r="Q334" s="14" t="s">
        <v>124</v>
      </c>
      <c r="R334" s="14"/>
      <c r="S334" s="14"/>
      <c r="T334" s="14"/>
      <c r="U334" s="14"/>
      <c r="V334" s="14" t="str">
        <f t="shared" si="12"/>
        <v>M</v>
      </c>
      <c r="W334" s="13" t="str">
        <f>_xlfn.XLOOKUP(Table5[[#This Row],[Store Visited]],Table14[Active Store],Table14[Segment])</f>
        <v>H</v>
      </c>
      <c r="X334" s="40" t="str">
        <f t="shared" si="11"/>
        <v>No</v>
      </c>
    </row>
    <row r="335" spans="2:24" x14ac:dyDescent="0.3">
      <c r="B335" s="26" t="s">
        <v>566</v>
      </c>
      <c r="C335" s="13" t="s">
        <v>1084</v>
      </c>
      <c r="D335" s="14">
        <v>52</v>
      </c>
      <c r="E335" s="14" t="s">
        <v>754</v>
      </c>
      <c r="F335" s="14">
        <v>7</v>
      </c>
      <c r="G335" s="15">
        <v>45648</v>
      </c>
      <c r="H335" s="15">
        <v>45371</v>
      </c>
      <c r="I335" s="16">
        <v>23633.919999999998</v>
      </c>
      <c r="J335" s="16">
        <v>3376.2742857142853</v>
      </c>
      <c r="K335" s="21">
        <v>46.166666666666664</v>
      </c>
      <c r="L335" s="13" t="s">
        <v>20</v>
      </c>
      <c r="M335" s="13" t="s">
        <v>1611</v>
      </c>
      <c r="N335" s="14" t="s">
        <v>92</v>
      </c>
      <c r="O335" s="14" t="s">
        <v>96</v>
      </c>
      <c r="P335" s="14" t="s">
        <v>98</v>
      </c>
      <c r="Q335" s="14" t="s">
        <v>101</v>
      </c>
      <c r="R335" s="14" t="s">
        <v>105</v>
      </c>
      <c r="S335" s="14" t="s">
        <v>124</v>
      </c>
      <c r="T335" s="14" t="s">
        <v>129</v>
      </c>
      <c r="U335" s="14"/>
      <c r="V335" s="14" t="str">
        <f t="shared" si="12"/>
        <v>M</v>
      </c>
      <c r="W335" s="13" t="str">
        <f>_xlfn.XLOOKUP(Table5[[#This Row],[Store Visited]],Table14[Active Store],Table14[Segment])</f>
        <v>H</v>
      </c>
      <c r="X335" s="40" t="str">
        <f t="shared" si="11"/>
        <v>Yes</v>
      </c>
    </row>
    <row r="336" spans="2:24" x14ac:dyDescent="0.3">
      <c r="B336" s="26" t="s">
        <v>567</v>
      </c>
      <c r="C336" s="13" t="s">
        <v>1085</v>
      </c>
      <c r="D336" s="14">
        <v>36</v>
      </c>
      <c r="E336" s="14" t="s">
        <v>754</v>
      </c>
      <c r="F336" s="14">
        <v>3</v>
      </c>
      <c r="G336" s="15">
        <v>45523</v>
      </c>
      <c r="H336" s="15">
        <v>45321</v>
      </c>
      <c r="I336" s="16">
        <v>15392.11</v>
      </c>
      <c r="J336" s="16">
        <v>5130.7033333333338</v>
      </c>
      <c r="K336" s="21">
        <v>101</v>
      </c>
      <c r="L336" s="13" t="s">
        <v>20</v>
      </c>
      <c r="M336" s="13" t="s">
        <v>1612</v>
      </c>
      <c r="N336" s="14" t="s">
        <v>96</v>
      </c>
      <c r="O336" s="14" t="s">
        <v>101</v>
      </c>
      <c r="P336" s="14" t="s">
        <v>105</v>
      </c>
      <c r="Q336" s="14" t="s">
        <v>124</v>
      </c>
      <c r="R336" s="14"/>
      <c r="S336" s="14"/>
      <c r="T336" s="14"/>
      <c r="U336" s="14"/>
      <c r="V336" s="14" t="str">
        <f t="shared" si="12"/>
        <v>M</v>
      </c>
      <c r="W336" s="13" t="str">
        <f>_xlfn.XLOOKUP(Table5[[#This Row],[Store Visited]],Table14[Active Store],Table14[Segment])</f>
        <v>H</v>
      </c>
      <c r="X336" s="40" t="str">
        <f t="shared" si="11"/>
        <v>No</v>
      </c>
    </row>
    <row r="337" spans="2:24" x14ac:dyDescent="0.3">
      <c r="B337" s="26" t="s">
        <v>568</v>
      </c>
      <c r="C337" s="13" t="s">
        <v>1086</v>
      </c>
      <c r="D337" s="14">
        <v>27</v>
      </c>
      <c r="E337" s="14" t="s">
        <v>754</v>
      </c>
      <c r="F337" s="14">
        <v>2</v>
      </c>
      <c r="G337" s="15">
        <v>45598</v>
      </c>
      <c r="H337" s="15">
        <v>45367</v>
      </c>
      <c r="I337" s="16">
        <v>11000.529999999999</v>
      </c>
      <c r="J337" s="16">
        <v>5500.2649999999994</v>
      </c>
      <c r="K337" s="21">
        <v>231</v>
      </c>
      <c r="L337" s="13" t="s">
        <v>20</v>
      </c>
      <c r="M337" s="13" t="s">
        <v>1613</v>
      </c>
      <c r="N337" s="14" t="s">
        <v>92</v>
      </c>
      <c r="O337" s="14" t="s">
        <v>98</v>
      </c>
      <c r="P337" s="14" t="s">
        <v>101</v>
      </c>
      <c r="Q337" s="14"/>
      <c r="R337" s="14"/>
      <c r="S337" s="14"/>
      <c r="T337" s="14"/>
      <c r="U337" s="14"/>
      <c r="V337" s="14" t="str">
        <f t="shared" si="12"/>
        <v>M</v>
      </c>
      <c r="W337" s="13" t="str">
        <f>_xlfn.XLOOKUP(Table5[[#This Row],[Store Visited]],Table14[Active Store],Table14[Segment])</f>
        <v>H</v>
      </c>
      <c r="X337" s="40" t="str">
        <f t="shared" si="11"/>
        <v>No</v>
      </c>
    </row>
    <row r="338" spans="2:24" x14ac:dyDescent="0.3">
      <c r="B338" s="26" t="s">
        <v>569</v>
      </c>
      <c r="C338" s="13" t="s">
        <v>1087</v>
      </c>
      <c r="D338" s="14">
        <v>34</v>
      </c>
      <c r="E338" s="14" t="s">
        <v>752</v>
      </c>
      <c r="F338" s="14">
        <v>8</v>
      </c>
      <c r="G338" s="15">
        <v>45655</v>
      </c>
      <c r="H338" s="15">
        <v>45308</v>
      </c>
      <c r="I338" s="16">
        <v>41517.14</v>
      </c>
      <c r="J338" s="16">
        <v>5189.6424999999999</v>
      </c>
      <c r="K338" s="21">
        <v>49.571428571428569</v>
      </c>
      <c r="L338" s="13" t="s">
        <v>20</v>
      </c>
      <c r="M338" s="13" t="s">
        <v>1614</v>
      </c>
      <c r="N338" s="14" t="s">
        <v>92</v>
      </c>
      <c r="O338" s="14" t="s">
        <v>96</v>
      </c>
      <c r="P338" s="14" t="s">
        <v>101</v>
      </c>
      <c r="Q338" s="14" t="s">
        <v>105</v>
      </c>
      <c r="R338" s="14" t="s">
        <v>124</v>
      </c>
      <c r="S338" s="14" t="s">
        <v>129</v>
      </c>
      <c r="T338" s="14"/>
      <c r="U338" s="14"/>
      <c r="V338" s="14" t="str">
        <f t="shared" si="12"/>
        <v>H</v>
      </c>
      <c r="W338" s="13" t="str">
        <f>_xlfn.XLOOKUP(Table5[[#This Row],[Store Visited]],Table14[Active Store],Table14[Segment])</f>
        <v>H</v>
      </c>
      <c r="X338" s="40" t="str">
        <f t="shared" si="11"/>
        <v>Yes</v>
      </c>
    </row>
    <row r="339" spans="2:24" x14ac:dyDescent="0.3">
      <c r="B339" s="26" t="s">
        <v>570</v>
      </c>
      <c r="C339" s="13" t="s">
        <v>1088</v>
      </c>
      <c r="D339" s="14">
        <v>49</v>
      </c>
      <c r="E339" s="14" t="s">
        <v>752</v>
      </c>
      <c r="F339" s="14">
        <v>3</v>
      </c>
      <c r="G339" s="15">
        <v>45543</v>
      </c>
      <c r="H339" s="15">
        <v>45297</v>
      </c>
      <c r="I339" s="16">
        <v>7283.8099999999995</v>
      </c>
      <c r="J339" s="16">
        <v>2427.9366666666665</v>
      </c>
      <c r="K339" s="21">
        <v>123</v>
      </c>
      <c r="L339" s="13" t="s">
        <v>30</v>
      </c>
      <c r="M339" s="13" t="s">
        <v>1615</v>
      </c>
      <c r="N339" s="14" t="s">
        <v>92</v>
      </c>
      <c r="O339" s="14" t="s">
        <v>96</v>
      </c>
      <c r="P339" s="14" t="s">
        <v>98</v>
      </c>
      <c r="Q339" s="14" t="s">
        <v>101</v>
      </c>
      <c r="R339" s="14" t="s">
        <v>105</v>
      </c>
      <c r="S339" s="14"/>
      <c r="T339" s="14"/>
      <c r="U339" s="14"/>
      <c r="V339" s="14" t="str">
        <f t="shared" si="12"/>
        <v>L</v>
      </c>
      <c r="W339" s="13" t="str">
        <f>_xlfn.XLOOKUP(Table5[[#This Row],[Store Visited]],Table14[Active Store],Table14[Segment])</f>
        <v>H</v>
      </c>
      <c r="X339" s="40" t="str">
        <f t="shared" si="11"/>
        <v>No</v>
      </c>
    </row>
    <row r="340" spans="2:24" x14ac:dyDescent="0.3">
      <c r="B340" s="26" t="s">
        <v>571</v>
      </c>
      <c r="C340" s="13" t="s">
        <v>1089</v>
      </c>
      <c r="D340" s="14">
        <v>51</v>
      </c>
      <c r="E340" s="14" t="s">
        <v>752</v>
      </c>
      <c r="F340" s="14">
        <v>4</v>
      </c>
      <c r="G340" s="15">
        <v>45645</v>
      </c>
      <c r="H340" s="15">
        <v>45408</v>
      </c>
      <c r="I340" s="16">
        <v>13126.19</v>
      </c>
      <c r="J340" s="16">
        <v>3281.5475000000001</v>
      </c>
      <c r="K340" s="21">
        <v>79</v>
      </c>
      <c r="L340" s="13" t="s">
        <v>14</v>
      </c>
      <c r="M340" s="13" t="s">
        <v>1616</v>
      </c>
      <c r="N340" s="14" t="s">
        <v>92</v>
      </c>
      <c r="O340" s="14" t="s">
        <v>96</v>
      </c>
      <c r="P340" s="14" t="s">
        <v>98</v>
      </c>
      <c r="Q340" s="14" t="s">
        <v>105</v>
      </c>
      <c r="R340" s="14" t="s">
        <v>122</v>
      </c>
      <c r="S340" s="14" t="s">
        <v>124</v>
      </c>
      <c r="T340" s="14"/>
      <c r="U340" s="14"/>
      <c r="V340" s="14" t="str">
        <f t="shared" si="12"/>
        <v>M</v>
      </c>
      <c r="W340" s="13" t="str">
        <f>_xlfn.XLOOKUP(Table5[[#This Row],[Store Visited]],Table14[Active Store],Table14[Segment])</f>
        <v>L</v>
      </c>
      <c r="X340" s="40" t="str">
        <f t="shared" si="11"/>
        <v>No</v>
      </c>
    </row>
    <row r="341" spans="2:24" x14ac:dyDescent="0.3">
      <c r="B341" s="26" t="s">
        <v>572</v>
      </c>
      <c r="C341" s="13" t="s">
        <v>1090</v>
      </c>
      <c r="D341" s="14">
        <v>47</v>
      </c>
      <c r="E341" s="14" t="s">
        <v>752</v>
      </c>
      <c r="F341" s="14">
        <v>2</v>
      </c>
      <c r="G341" s="15">
        <v>45653</v>
      </c>
      <c r="H341" s="15">
        <v>45416</v>
      </c>
      <c r="I341" s="16">
        <v>5190.9900000000007</v>
      </c>
      <c r="J341" s="16">
        <v>2595.4950000000003</v>
      </c>
      <c r="K341" s="21">
        <v>237</v>
      </c>
      <c r="L341" s="13" t="s">
        <v>14</v>
      </c>
      <c r="M341" s="13" t="s">
        <v>1617</v>
      </c>
      <c r="N341" s="14" t="s">
        <v>92</v>
      </c>
      <c r="O341" s="14" t="s">
        <v>96</v>
      </c>
      <c r="P341" s="14" t="s">
        <v>98</v>
      </c>
      <c r="Q341" s="14" t="s">
        <v>105</v>
      </c>
      <c r="R341" s="14"/>
      <c r="S341" s="14"/>
      <c r="T341" s="14"/>
      <c r="U341" s="14"/>
      <c r="V341" s="14" t="str">
        <f t="shared" si="12"/>
        <v>L</v>
      </c>
      <c r="W341" s="13" t="str">
        <f>_xlfn.XLOOKUP(Table5[[#This Row],[Store Visited]],Table14[Active Store],Table14[Segment])</f>
        <v>L</v>
      </c>
      <c r="X341" s="40" t="str">
        <f t="shared" si="11"/>
        <v>No</v>
      </c>
    </row>
    <row r="342" spans="2:24" x14ac:dyDescent="0.3">
      <c r="B342" s="26" t="s">
        <v>573</v>
      </c>
      <c r="C342" s="13" t="s">
        <v>1091</v>
      </c>
      <c r="D342" s="14">
        <v>24</v>
      </c>
      <c r="E342" s="14" t="s">
        <v>752</v>
      </c>
      <c r="F342" s="14">
        <v>4</v>
      </c>
      <c r="G342" s="15">
        <v>45576</v>
      </c>
      <c r="H342" s="15">
        <v>45395</v>
      </c>
      <c r="I342" s="16">
        <v>7295.2</v>
      </c>
      <c r="J342" s="16">
        <v>1823.8</v>
      </c>
      <c r="K342" s="21">
        <v>60.333333333333336</v>
      </c>
      <c r="L342" s="13" t="s">
        <v>23</v>
      </c>
      <c r="M342" s="13" t="s">
        <v>1311</v>
      </c>
      <c r="N342" s="14" t="s">
        <v>92</v>
      </c>
      <c r="O342" s="14" t="s">
        <v>96</v>
      </c>
      <c r="P342" s="14" t="s">
        <v>101</v>
      </c>
      <c r="Q342" s="14" t="s">
        <v>105</v>
      </c>
      <c r="R342" s="14"/>
      <c r="S342" s="14"/>
      <c r="T342" s="14"/>
      <c r="U342" s="14"/>
      <c r="V342" s="14" t="str">
        <f t="shared" si="12"/>
        <v>M</v>
      </c>
      <c r="W342" s="13" t="str">
        <f>_xlfn.XLOOKUP(Table5[[#This Row],[Store Visited]],Table14[Active Store],Table14[Segment])</f>
        <v>H</v>
      </c>
      <c r="X342" s="40" t="str">
        <f t="shared" si="11"/>
        <v>No</v>
      </c>
    </row>
    <row r="343" spans="2:24" x14ac:dyDescent="0.3">
      <c r="B343" s="26" t="s">
        <v>574</v>
      </c>
      <c r="C343" s="13" t="s">
        <v>1092</v>
      </c>
      <c r="D343" s="14">
        <v>37</v>
      </c>
      <c r="E343" s="14" t="s">
        <v>752</v>
      </c>
      <c r="F343" s="14">
        <v>4</v>
      </c>
      <c r="G343" s="15">
        <v>45593</v>
      </c>
      <c r="H343" s="15">
        <v>45293</v>
      </c>
      <c r="I343" s="16">
        <v>9460.2799999999988</v>
      </c>
      <c r="J343" s="16">
        <v>2365.0699999999997</v>
      </c>
      <c r="K343" s="21">
        <v>100</v>
      </c>
      <c r="L343" s="13" t="s">
        <v>14</v>
      </c>
      <c r="M343" s="13" t="s">
        <v>1618</v>
      </c>
      <c r="N343" s="14" t="s">
        <v>92</v>
      </c>
      <c r="O343" s="14" t="s">
        <v>96</v>
      </c>
      <c r="P343" s="14" t="s">
        <v>98</v>
      </c>
      <c r="Q343" s="14" t="s">
        <v>105</v>
      </c>
      <c r="R343" s="14" t="s">
        <v>122</v>
      </c>
      <c r="S343" s="14" t="s">
        <v>129</v>
      </c>
      <c r="T343" s="14"/>
      <c r="U343" s="14"/>
      <c r="V343" s="14" t="str">
        <f t="shared" si="12"/>
        <v>M</v>
      </c>
      <c r="W343" s="13" t="str">
        <f>_xlfn.XLOOKUP(Table5[[#This Row],[Store Visited]],Table14[Active Store],Table14[Segment])</f>
        <v>L</v>
      </c>
      <c r="X343" s="40" t="str">
        <f t="shared" si="11"/>
        <v>No</v>
      </c>
    </row>
    <row r="344" spans="2:24" x14ac:dyDescent="0.3">
      <c r="B344" s="26" t="s">
        <v>575</v>
      </c>
      <c r="C344" s="13" t="s">
        <v>1093</v>
      </c>
      <c r="D344" s="14">
        <v>30</v>
      </c>
      <c r="E344" s="14" t="s">
        <v>754</v>
      </c>
      <c r="F344" s="14">
        <v>5</v>
      </c>
      <c r="G344" s="15">
        <v>45638</v>
      </c>
      <c r="H344" s="15">
        <v>45471</v>
      </c>
      <c r="I344" s="16">
        <v>16142.91</v>
      </c>
      <c r="J344" s="16">
        <v>3228.5819999999999</v>
      </c>
      <c r="K344" s="21">
        <v>41.75</v>
      </c>
      <c r="L344" s="13" t="s">
        <v>24</v>
      </c>
      <c r="M344" s="13" t="s">
        <v>1619</v>
      </c>
      <c r="N344" s="14" t="s">
        <v>92</v>
      </c>
      <c r="O344" s="14" t="s">
        <v>96</v>
      </c>
      <c r="P344" s="14" t="s">
        <v>98</v>
      </c>
      <c r="Q344" s="14" t="s">
        <v>105</v>
      </c>
      <c r="R344" s="14" t="s">
        <v>124</v>
      </c>
      <c r="S344" s="14" t="s">
        <v>129</v>
      </c>
      <c r="T344" s="14"/>
      <c r="U344" s="14"/>
      <c r="V344" s="14" t="str">
        <f t="shared" si="12"/>
        <v>M</v>
      </c>
      <c r="W344" s="13" t="str">
        <f>_xlfn.XLOOKUP(Table5[[#This Row],[Store Visited]],Table14[Active Store],Table14[Segment])</f>
        <v>M</v>
      </c>
      <c r="X344" s="40" t="str">
        <f t="shared" si="11"/>
        <v>Yes</v>
      </c>
    </row>
    <row r="345" spans="2:24" x14ac:dyDescent="0.3">
      <c r="B345" s="26" t="s">
        <v>576</v>
      </c>
      <c r="C345" s="13" t="s">
        <v>1094</v>
      </c>
      <c r="D345" s="14">
        <v>52</v>
      </c>
      <c r="E345" s="14" t="s">
        <v>754</v>
      </c>
      <c r="F345" s="14">
        <v>6</v>
      </c>
      <c r="G345" s="15">
        <v>45631</v>
      </c>
      <c r="H345" s="15">
        <v>45327</v>
      </c>
      <c r="I345" s="16">
        <v>19447.059999999998</v>
      </c>
      <c r="J345" s="16">
        <v>3241.1766666666663</v>
      </c>
      <c r="K345" s="21">
        <v>60.8</v>
      </c>
      <c r="L345" s="13" t="s">
        <v>22</v>
      </c>
      <c r="M345" s="13" t="s">
        <v>1620</v>
      </c>
      <c r="N345" s="14" t="s">
        <v>101</v>
      </c>
      <c r="O345" s="14" t="s">
        <v>105</v>
      </c>
      <c r="P345" s="14" t="s">
        <v>122</v>
      </c>
      <c r="Q345" s="14" t="s">
        <v>124</v>
      </c>
      <c r="R345" s="14" t="s">
        <v>129</v>
      </c>
      <c r="S345" s="14"/>
      <c r="T345" s="14"/>
      <c r="U345" s="14"/>
      <c r="V345" s="14" t="str">
        <f t="shared" si="12"/>
        <v>M</v>
      </c>
      <c r="W345" s="13" t="str">
        <f>_xlfn.XLOOKUP(Table5[[#This Row],[Store Visited]],Table14[Active Store],Table14[Segment])</f>
        <v>L</v>
      </c>
      <c r="X345" s="40" t="str">
        <f t="shared" si="11"/>
        <v>Yes</v>
      </c>
    </row>
    <row r="346" spans="2:24" x14ac:dyDescent="0.3">
      <c r="B346" s="26" t="s">
        <v>577</v>
      </c>
      <c r="C346" s="13" t="s">
        <v>1095</v>
      </c>
      <c r="D346" s="14">
        <v>40</v>
      </c>
      <c r="E346" s="14" t="s">
        <v>752</v>
      </c>
      <c r="F346" s="14">
        <v>5</v>
      </c>
      <c r="G346" s="15">
        <v>45597</v>
      </c>
      <c r="H346" s="15">
        <v>45360</v>
      </c>
      <c r="I346" s="16">
        <v>13595.1</v>
      </c>
      <c r="J346" s="16">
        <v>2719.02</v>
      </c>
      <c r="K346" s="21">
        <v>59.25</v>
      </c>
      <c r="L346" s="13" t="s">
        <v>22</v>
      </c>
      <c r="M346" s="13" t="s">
        <v>1621</v>
      </c>
      <c r="N346" s="14" t="s">
        <v>92</v>
      </c>
      <c r="O346" s="14" t="s">
        <v>96</v>
      </c>
      <c r="P346" s="14" t="s">
        <v>101</v>
      </c>
      <c r="Q346" s="14" t="s">
        <v>105</v>
      </c>
      <c r="R346" s="14" t="s">
        <v>129</v>
      </c>
      <c r="S346" s="14"/>
      <c r="T346" s="14"/>
      <c r="U346" s="14"/>
      <c r="V346" s="14" t="str">
        <f t="shared" si="12"/>
        <v>M</v>
      </c>
      <c r="W346" s="13" t="str">
        <f>_xlfn.XLOOKUP(Table5[[#This Row],[Store Visited]],Table14[Active Store],Table14[Segment])</f>
        <v>L</v>
      </c>
      <c r="X346" s="40" t="str">
        <f t="shared" si="11"/>
        <v>Yes</v>
      </c>
    </row>
    <row r="347" spans="2:24" x14ac:dyDescent="0.3">
      <c r="B347" s="26" t="s">
        <v>578</v>
      </c>
      <c r="C347" s="13" t="s">
        <v>1096</v>
      </c>
      <c r="D347" s="14">
        <v>15</v>
      </c>
      <c r="E347" s="14" t="s">
        <v>752</v>
      </c>
      <c r="F347" s="14">
        <v>3</v>
      </c>
      <c r="G347" s="15">
        <v>45610</v>
      </c>
      <c r="H347" s="15">
        <v>45402</v>
      </c>
      <c r="I347" s="16">
        <v>10284.89</v>
      </c>
      <c r="J347" s="16">
        <v>3428.2966666666666</v>
      </c>
      <c r="K347" s="21">
        <v>104</v>
      </c>
      <c r="L347" s="13" t="s">
        <v>20</v>
      </c>
      <c r="M347" s="13" t="s">
        <v>1622</v>
      </c>
      <c r="N347" s="14" t="s">
        <v>92</v>
      </c>
      <c r="O347" s="14" t="s">
        <v>101</v>
      </c>
      <c r="P347" s="14" t="s">
        <v>105</v>
      </c>
      <c r="Q347" s="14" t="s">
        <v>122</v>
      </c>
      <c r="R347" s="14" t="s">
        <v>124</v>
      </c>
      <c r="S347" s="14"/>
      <c r="T347" s="14"/>
      <c r="U347" s="14"/>
      <c r="V347" s="14" t="str">
        <f t="shared" si="12"/>
        <v>L</v>
      </c>
      <c r="W347" s="13" t="str">
        <f>_xlfn.XLOOKUP(Table5[[#This Row],[Store Visited]],Table14[Active Store],Table14[Segment])</f>
        <v>H</v>
      </c>
      <c r="X347" s="40" t="str">
        <f t="shared" si="11"/>
        <v>No</v>
      </c>
    </row>
    <row r="348" spans="2:24" x14ac:dyDescent="0.3">
      <c r="B348" s="26" t="s">
        <v>579</v>
      </c>
      <c r="C348" s="13" t="s">
        <v>1097</v>
      </c>
      <c r="D348" s="14">
        <v>34</v>
      </c>
      <c r="E348" s="14" t="s">
        <v>752</v>
      </c>
      <c r="F348" s="14">
        <v>5</v>
      </c>
      <c r="G348" s="15">
        <v>45555</v>
      </c>
      <c r="H348" s="15">
        <v>45297</v>
      </c>
      <c r="I348" s="16">
        <v>25871.5</v>
      </c>
      <c r="J348" s="16">
        <v>5174.3</v>
      </c>
      <c r="K348" s="21">
        <v>64.5</v>
      </c>
      <c r="L348" s="13" t="s">
        <v>25</v>
      </c>
      <c r="M348" s="13" t="s">
        <v>1623</v>
      </c>
      <c r="N348" s="14" t="s">
        <v>92</v>
      </c>
      <c r="O348" s="14" t="s">
        <v>96</v>
      </c>
      <c r="P348" s="14" t="s">
        <v>98</v>
      </c>
      <c r="Q348" s="14" t="s">
        <v>101</v>
      </c>
      <c r="R348" s="14" t="s">
        <v>105</v>
      </c>
      <c r="S348" s="14" t="s">
        <v>124</v>
      </c>
      <c r="T348" s="14"/>
      <c r="U348" s="14"/>
      <c r="V348" s="14" t="str">
        <f t="shared" si="12"/>
        <v>H</v>
      </c>
      <c r="W348" s="13" t="str">
        <f>_xlfn.XLOOKUP(Table5[[#This Row],[Store Visited]],Table14[Active Store],Table14[Segment])</f>
        <v>M</v>
      </c>
      <c r="X348" s="40" t="str">
        <f t="shared" si="11"/>
        <v>Yes</v>
      </c>
    </row>
    <row r="349" spans="2:24" x14ac:dyDescent="0.3">
      <c r="B349" s="26" t="s">
        <v>580</v>
      </c>
      <c r="C349" s="13" t="s">
        <v>1098</v>
      </c>
      <c r="D349" s="14">
        <v>39</v>
      </c>
      <c r="E349" s="14" t="s">
        <v>754</v>
      </c>
      <c r="F349" s="14">
        <v>4</v>
      </c>
      <c r="G349" s="15">
        <v>45629</v>
      </c>
      <c r="H349" s="15">
        <v>45402</v>
      </c>
      <c r="I349" s="16">
        <v>8820.36</v>
      </c>
      <c r="J349" s="16">
        <v>2205.09</v>
      </c>
      <c r="K349" s="21">
        <v>75.666666666666671</v>
      </c>
      <c r="L349" s="13" t="s">
        <v>25</v>
      </c>
      <c r="M349" s="13" t="s">
        <v>1624</v>
      </c>
      <c r="N349" s="14" t="s">
        <v>98</v>
      </c>
      <c r="O349" s="14" t="s">
        <v>105</v>
      </c>
      <c r="P349" s="14" t="s">
        <v>124</v>
      </c>
      <c r="Q349" s="14"/>
      <c r="R349" s="14"/>
      <c r="S349" s="14"/>
      <c r="T349" s="14"/>
      <c r="U349" s="14"/>
      <c r="V349" s="14" t="str">
        <f t="shared" si="12"/>
        <v>M</v>
      </c>
      <c r="W349" s="13" t="str">
        <f>_xlfn.XLOOKUP(Table5[[#This Row],[Store Visited]],Table14[Active Store],Table14[Segment])</f>
        <v>M</v>
      </c>
      <c r="X349" s="40" t="str">
        <f t="shared" si="11"/>
        <v>No</v>
      </c>
    </row>
    <row r="350" spans="2:24" x14ac:dyDescent="0.3">
      <c r="B350" s="26" t="s">
        <v>581</v>
      </c>
      <c r="C350" s="13" t="s">
        <v>1099</v>
      </c>
      <c r="D350" s="14">
        <v>57</v>
      </c>
      <c r="E350" s="14" t="s">
        <v>754</v>
      </c>
      <c r="F350" s="14">
        <v>3</v>
      </c>
      <c r="G350" s="15">
        <v>45634</v>
      </c>
      <c r="H350" s="15">
        <v>45370</v>
      </c>
      <c r="I350" s="16">
        <v>11076.970000000001</v>
      </c>
      <c r="J350" s="16">
        <v>3692.3233333333337</v>
      </c>
      <c r="K350" s="21">
        <v>132</v>
      </c>
      <c r="L350" s="13" t="s">
        <v>25</v>
      </c>
      <c r="M350" s="13" t="s">
        <v>1304</v>
      </c>
      <c r="N350" s="14" t="s">
        <v>92</v>
      </c>
      <c r="O350" s="14" t="s">
        <v>96</v>
      </c>
      <c r="P350" s="14" t="s">
        <v>105</v>
      </c>
      <c r="Q350" s="14" t="s">
        <v>124</v>
      </c>
      <c r="R350" s="14"/>
      <c r="S350" s="14"/>
      <c r="T350" s="14"/>
      <c r="U350" s="14"/>
      <c r="V350" s="14" t="str">
        <f t="shared" si="12"/>
        <v>M</v>
      </c>
      <c r="W350" s="13" t="str">
        <f>_xlfn.XLOOKUP(Table5[[#This Row],[Store Visited]],Table14[Active Store],Table14[Segment])</f>
        <v>M</v>
      </c>
      <c r="X350" s="40" t="str">
        <f t="shared" si="11"/>
        <v>No</v>
      </c>
    </row>
    <row r="351" spans="2:24" x14ac:dyDescent="0.3">
      <c r="B351" s="26" t="s">
        <v>582</v>
      </c>
      <c r="C351" s="13" t="s">
        <v>1100</v>
      </c>
      <c r="D351" s="14">
        <v>51</v>
      </c>
      <c r="E351" s="14" t="s">
        <v>752</v>
      </c>
      <c r="F351" s="14">
        <v>5</v>
      </c>
      <c r="G351" s="15">
        <v>45642</v>
      </c>
      <c r="H351" s="15">
        <v>45336</v>
      </c>
      <c r="I351" s="16">
        <v>18831.54</v>
      </c>
      <c r="J351" s="16">
        <v>3766.308</v>
      </c>
      <c r="K351" s="21">
        <v>76.5</v>
      </c>
      <c r="L351" s="13" t="s">
        <v>28</v>
      </c>
      <c r="M351" s="13" t="s">
        <v>1625</v>
      </c>
      <c r="N351" s="14" t="s">
        <v>92</v>
      </c>
      <c r="O351" s="14" t="s">
        <v>96</v>
      </c>
      <c r="P351" s="14" t="s">
        <v>98</v>
      </c>
      <c r="Q351" s="14" t="s">
        <v>101</v>
      </c>
      <c r="R351" s="14" t="s">
        <v>105</v>
      </c>
      <c r="S351" s="14" t="s">
        <v>122</v>
      </c>
      <c r="T351" s="14" t="s">
        <v>129</v>
      </c>
      <c r="U351" s="14"/>
      <c r="V351" s="14" t="str">
        <f t="shared" si="12"/>
        <v>H</v>
      </c>
      <c r="W351" s="13" t="str">
        <f>_xlfn.XLOOKUP(Table5[[#This Row],[Store Visited]],Table14[Active Store],Table14[Segment])</f>
        <v>L</v>
      </c>
      <c r="X351" s="40" t="str">
        <f t="shared" si="11"/>
        <v>No</v>
      </c>
    </row>
    <row r="352" spans="2:24" x14ac:dyDescent="0.3">
      <c r="B352" s="26" t="s">
        <v>583</v>
      </c>
      <c r="C352" s="13" t="s">
        <v>1101</v>
      </c>
      <c r="D352" s="14">
        <v>24</v>
      </c>
      <c r="E352" s="14" t="s">
        <v>754</v>
      </c>
      <c r="F352" s="14">
        <v>2</v>
      </c>
      <c r="G352" s="15">
        <v>45470</v>
      </c>
      <c r="H352" s="15">
        <v>45355</v>
      </c>
      <c r="I352" s="16">
        <v>7750.1600000000008</v>
      </c>
      <c r="J352" s="16">
        <v>3875.0800000000004</v>
      </c>
      <c r="K352" s="21">
        <v>115</v>
      </c>
      <c r="L352" s="13" t="s">
        <v>28</v>
      </c>
      <c r="M352" s="13" t="s">
        <v>1626</v>
      </c>
      <c r="N352" s="14" t="s">
        <v>92</v>
      </c>
      <c r="O352" s="14" t="s">
        <v>105</v>
      </c>
      <c r="P352" s="14" t="s">
        <v>122</v>
      </c>
      <c r="Q352" s="14" t="s">
        <v>129</v>
      </c>
      <c r="R352" s="14"/>
      <c r="S352" s="14"/>
      <c r="T352" s="14"/>
      <c r="U352" s="14"/>
      <c r="V352" s="14" t="str">
        <f t="shared" si="12"/>
        <v>M</v>
      </c>
      <c r="W352" s="13" t="str">
        <f>_xlfn.XLOOKUP(Table5[[#This Row],[Store Visited]],Table14[Active Store],Table14[Segment])</f>
        <v>L</v>
      </c>
      <c r="X352" s="40" t="str">
        <f t="shared" si="11"/>
        <v>No</v>
      </c>
    </row>
    <row r="353" spans="2:24" x14ac:dyDescent="0.3">
      <c r="B353" s="26" t="s">
        <v>584</v>
      </c>
      <c r="C353" s="13" t="s">
        <v>1102</v>
      </c>
      <c r="D353" s="14">
        <v>60</v>
      </c>
      <c r="E353" s="14" t="s">
        <v>752</v>
      </c>
      <c r="F353" s="14">
        <v>7</v>
      </c>
      <c r="G353" s="15">
        <v>45588</v>
      </c>
      <c r="H353" s="15">
        <v>45357</v>
      </c>
      <c r="I353" s="16">
        <v>32632.699999999997</v>
      </c>
      <c r="J353" s="16">
        <v>4661.8142857142857</v>
      </c>
      <c r="K353" s="21">
        <v>38.5</v>
      </c>
      <c r="L353" s="13" t="s">
        <v>27</v>
      </c>
      <c r="M353" s="13" t="s">
        <v>1627</v>
      </c>
      <c r="N353" s="14" t="s">
        <v>96</v>
      </c>
      <c r="O353" s="14" t="s">
        <v>98</v>
      </c>
      <c r="P353" s="14" t="s">
        <v>105</v>
      </c>
      <c r="Q353" s="14" t="s">
        <v>122</v>
      </c>
      <c r="R353" s="14" t="s">
        <v>124</v>
      </c>
      <c r="S353" s="14"/>
      <c r="T353" s="14"/>
      <c r="U353" s="14"/>
      <c r="V353" s="14" t="str">
        <f t="shared" si="12"/>
        <v>H</v>
      </c>
      <c r="W353" s="13" t="str">
        <f>_xlfn.XLOOKUP(Table5[[#This Row],[Store Visited]],Table14[Active Store],Table14[Segment])</f>
        <v>M</v>
      </c>
      <c r="X353" s="40" t="str">
        <f t="shared" si="11"/>
        <v>Yes</v>
      </c>
    </row>
    <row r="354" spans="2:24" x14ac:dyDescent="0.3">
      <c r="B354" s="26" t="s">
        <v>585</v>
      </c>
      <c r="C354" s="13" t="s">
        <v>1103</v>
      </c>
      <c r="D354" s="14">
        <v>57</v>
      </c>
      <c r="E354" s="14" t="s">
        <v>752</v>
      </c>
      <c r="F354" s="14">
        <v>4</v>
      </c>
      <c r="G354" s="15">
        <v>45650</v>
      </c>
      <c r="H354" s="15">
        <v>45415</v>
      </c>
      <c r="I354" s="16">
        <v>12461.27</v>
      </c>
      <c r="J354" s="16">
        <v>3115.3175000000001</v>
      </c>
      <c r="K354" s="21">
        <v>78.333333333333329</v>
      </c>
      <c r="L354" s="13" t="s">
        <v>19</v>
      </c>
      <c r="M354" s="13" t="s">
        <v>1628</v>
      </c>
      <c r="N354" s="14" t="s">
        <v>96</v>
      </c>
      <c r="O354" s="14" t="s">
        <v>98</v>
      </c>
      <c r="P354" s="14" t="s">
        <v>101</v>
      </c>
      <c r="Q354" s="14" t="s">
        <v>105</v>
      </c>
      <c r="R354" s="14" t="s">
        <v>122</v>
      </c>
      <c r="S354" s="14"/>
      <c r="T354" s="14"/>
      <c r="U354" s="14"/>
      <c r="V354" s="14" t="str">
        <f t="shared" si="12"/>
        <v>M</v>
      </c>
      <c r="W354" s="13" t="str">
        <f>_xlfn.XLOOKUP(Table5[[#This Row],[Store Visited]],Table14[Active Store],Table14[Segment])</f>
        <v>H</v>
      </c>
      <c r="X354" s="40" t="str">
        <f t="shared" si="11"/>
        <v>No</v>
      </c>
    </row>
    <row r="355" spans="2:24" x14ac:dyDescent="0.3">
      <c r="B355" s="26" t="s">
        <v>586</v>
      </c>
      <c r="C355" s="13" t="s">
        <v>1104</v>
      </c>
      <c r="D355" s="14">
        <v>28</v>
      </c>
      <c r="E355" s="14" t="s">
        <v>752</v>
      </c>
      <c r="F355" s="14">
        <v>4</v>
      </c>
      <c r="G355" s="15">
        <v>45646</v>
      </c>
      <c r="H355" s="15">
        <v>45375</v>
      </c>
      <c r="I355" s="16">
        <v>17581.469999999998</v>
      </c>
      <c r="J355" s="16">
        <v>4395.3674999999994</v>
      </c>
      <c r="K355" s="21">
        <v>90.333333333333329</v>
      </c>
      <c r="L355" s="13" t="s">
        <v>19</v>
      </c>
      <c r="M355" s="13" t="s">
        <v>1629</v>
      </c>
      <c r="N355" s="14" t="s">
        <v>98</v>
      </c>
      <c r="O355" s="14" t="s">
        <v>105</v>
      </c>
      <c r="P355" s="14" t="s">
        <v>122</v>
      </c>
      <c r="Q355" s="14" t="s">
        <v>129</v>
      </c>
      <c r="R355" s="14"/>
      <c r="S355" s="14"/>
      <c r="T355" s="14"/>
      <c r="U355" s="14"/>
      <c r="V355" s="14" t="str">
        <f t="shared" si="12"/>
        <v>H</v>
      </c>
      <c r="W355" s="13" t="str">
        <f>_xlfn.XLOOKUP(Table5[[#This Row],[Store Visited]],Table14[Active Store],Table14[Segment])</f>
        <v>H</v>
      </c>
      <c r="X355" s="40" t="str">
        <f t="shared" si="11"/>
        <v>No</v>
      </c>
    </row>
    <row r="356" spans="2:24" x14ac:dyDescent="0.3">
      <c r="B356" s="26" t="s">
        <v>587</v>
      </c>
      <c r="C356" s="13" t="s">
        <v>1105</v>
      </c>
      <c r="D356" s="14">
        <v>32</v>
      </c>
      <c r="E356" s="14" t="s">
        <v>752</v>
      </c>
      <c r="F356" s="14">
        <v>6</v>
      </c>
      <c r="G356" s="15">
        <v>45584</v>
      </c>
      <c r="H356" s="15">
        <v>45350</v>
      </c>
      <c r="I356" s="16">
        <v>18280.09</v>
      </c>
      <c r="J356" s="16">
        <v>3046.6816666666668</v>
      </c>
      <c r="K356" s="21">
        <v>46.8</v>
      </c>
      <c r="L356" s="13" t="s">
        <v>28</v>
      </c>
      <c r="M356" s="13" t="s">
        <v>1630</v>
      </c>
      <c r="N356" s="14" t="s">
        <v>92</v>
      </c>
      <c r="O356" s="14" t="s">
        <v>96</v>
      </c>
      <c r="P356" s="14" t="s">
        <v>98</v>
      </c>
      <c r="Q356" s="14" t="s">
        <v>101</v>
      </c>
      <c r="R356" s="14" t="s">
        <v>105</v>
      </c>
      <c r="S356" s="14" t="s">
        <v>122</v>
      </c>
      <c r="T356" s="14" t="s">
        <v>124</v>
      </c>
      <c r="U356" s="14"/>
      <c r="V356" s="14" t="str">
        <f t="shared" si="12"/>
        <v>M</v>
      </c>
      <c r="W356" s="13" t="str">
        <f>_xlfn.XLOOKUP(Table5[[#This Row],[Store Visited]],Table14[Active Store],Table14[Segment])</f>
        <v>L</v>
      </c>
      <c r="X356" s="40" t="str">
        <f t="shared" si="11"/>
        <v>Yes</v>
      </c>
    </row>
    <row r="357" spans="2:24" x14ac:dyDescent="0.3">
      <c r="B357" s="26" t="s">
        <v>588</v>
      </c>
      <c r="C357" s="13" t="s">
        <v>1106</v>
      </c>
      <c r="D357" s="14">
        <v>32</v>
      </c>
      <c r="E357" s="14" t="s">
        <v>754</v>
      </c>
      <c r="F357" s="14">
        <v>2</v>
      </c>
      <c r="G357" s="15">
        <v>45519</v>
      </c>
      <c r="H357" s="15">
        <v>45483</v>
      </c>
      <c r="I357" s="16">
        <v>4647.29</v>
      </c>
      <c r="J357" s="16">
        <v>2323.645</v>
      </c>
      <c r="K357" s="21">
        <v>36</v>
      </c>
      <c r="L357" s="13" t="s">
        <v>16</v>
      </c>
      <c r="M357" s="13" t="s">
        <v>1631</v>
      </c>
      <c r="N357" s="14" t="s">
        <v>96</v>
      </c>
      <c r="O357" s="14" t="s">
        <v>105</v>
      </c>
      <c r="P357" s="14" t="s">
        <v>122</v>
      </c>
      <c r="Q357" s="14"/>
      <c r="R357" s="14"/>
      <c r="S357" s="14"/>
      <c r="T357" s="14"/>
      <c r="U357" s="14"/>
      <c r="V357" s="14" t="str">
        <f t="shared" si="12"/>
        <v>L</v>
      </c>
      <c r="W357" s="13" t="str">
        <f>_xlfn.XLOOKUP(Table5[[#This Row],[Store Visited]],Table14[Active Store],Table14[Segment])</f>
        <v>L</v>
      </c>
      <c r="X357" s="40" t="str">
        <f t="shared" si="11"/>
        <v>No</v>
      </c>
    </row>
    <row r="358" spans="2:24" x14ac:dyDescent="0.3">
      <c r="B358" s="26" t="s">
        <v>589</v>
      </c>
      <c r="C358" s="13" t="s">
        <v>1107</v>
      </c>
      <c r="D358" s="14">
        <v>55</v>
      </c>
      <c r="E358" s="14" t="s">
        <v>754</v>
      </c>
      <c r="F358" s="14">
        <v>5</v>
      </c>
      <c r="G358" s="15">
        <v>45545</v>
      </c>
      <c r="H358" s="15">
        <v>45304</v>
      </c>
      <c r="I358" s="16">
        <v>17316.310000000001</v>
      </c>
      <c r="J358" s="16">
        <v>3463.2620000000002</v>
      </c>
      <c r="K358" s="21">
        <v>60.25</v>
      </c>
      <c r="L358" s="13" t="s">
        <v>26</v>
      </c>
      <c r="M358" s="13" t="s">
        <v>1632</v>
      </c>
      <c r="N358" s="14" t="s">
        <v>92</v>
      </c>
      <c r="O358" s="14" t="s">
        <v>96</v>
      </c>
      <c r="P358" s="14" t="s">
        <v>98</v>
      </c>
      <c r="Q358" s="14" t="s">
        <v>101</v>
      </c>
      <c r="R358" s="14" t="s">
        <v>105</v>
      </c>
      <c r="S358" s="14" t="s">
        <v>124</v>
      </c>
      <c r="T358" s="14" t="s">
        <v>129</v>
      </c>
      <c r="U358" s="14"/>
      <c r="V358" s="14" t="str">
        <f t="shared" si="12"/>
        <v>M</v>
      </c>
      <c r="W358" s="13" t="str">
        <f>_xlfn.XLOOKUP(Table5[[#This Row],[Store Visited]],Table14[Active Store],Table14[Segment])</f>
        <v>M</v>
      </c>
      <c r="X358" s="40" t="str">
        <f t="shared" si="11"/>
        <v>Yes</v>
      </c>
    </row>
    <row r="359" spans="2:24" x14ac:dyDescent="0.3">
      <c r="B359" s="26" t="s">
        <v>590</v>
      </c>
      <c r="C359" s="13" t="s">
        <v>1108</v>
      </c>
      <c r="D359" s="14">
        <v>36</v>
      </c>
      <c r="E359" s="14" t="s">
        <v>752</v>
      </c>
      <c r="F359" s="14">
        <v>3</v>
      </c>
      <c r="G359" s="15">
        <v>45649</v>
      </c>
      <c r="H359" s="15">
        <v>45484</v>
      </c>
      <c r="I359" s="16">
        <v>19235.87</v>
      </c>
      <c r="J359" s="16">
        <v>6411.956666666666</v>
      </c>
      <c r="K359" s="21">
        <v>82.5</v>
      </c>
      <c r="L359" s="13" t="s">
        <v>24</v>
      </c>
      <c r="M359" s="13" t="s">
        <v>1633</v>
      </c>
      <c r="N359" s="14" t="s">
        <v>96</v>
      </c>
      <c r="O359" s="14" t="s">
        <v>105</v>
      </c>
      <c r="P359" s="14"/>
      <c r="Q359" s="14"/>
      <c r="R359" s="14"/>
      <c r="S359" s="14"/>
      <c r="T359" s="14"/>
      <c r="U359" s="14"/>
      <c r="V359" s="14" t="str">
        <f t="shared" si="12"/>
        <v>M</v>
      </c>
      <c r="W359" s="13" t="str">
        <f>_xlfn.XLOOKUP(Table5[[#This Row],[Store Visited]],Table14[Active Store],Table14[Segment])</f>
        <v>M</v>
      </c>
      <c r="X359" s="40" t="str">
        <f t="shared" si="11"/>
        <v>No</v>
      </c>
    </row>
    <row r="360" spans="2:24" x14ac:dyDescent="0.3">
      <c r="B360" s="26" t="s">
        <v>591</v>
      </c>
      <c r="C360" s="13" t="s">
        <v>1109</v>
      </c>
      <c r="D360" s="14">
        <v>19</v>
      </c>
      <c r="E360" s="14" t="s">
        <v>752</v>
      </c>
      <c r="F360" s="14">
        <v>6</v>
      </c>
      <c r="G360" s="15">
        <v>45619</v>
      </c>
      <c r="H360" s="15">
        <v>45378</v>
      </c>
      <c r="I360" s="16">
        <v>20709.79</v>
      </c>
      <c r="J360" s="16">
        <v>3451.6316666666667</v>
      </c>
      <c r="K360" s="21">
        <v>48.2</v>
      </c>
      <c r="L360" s="13" t="s">
        <v>24</v>
      </c>
      <c r="M360" s="13" t="s">
        <v>1634</v>
      </c>
      <c r="N360" s="14" t="s">
        <v>92</v>
      </c>
      <c r="O360" s="14" t="s">
        <v>96</v>
      </c>
      <c r="P360" s="14" t="s">
        <v>101</v>
      </c>
      <c r="Q360" s="14" t="s">
        <v>105</v>
      </c>
      <c r="R360" s="14" t="s">
        <v>124</v>
      </c>
      <c r="S360" s="14"/>
      <c r="T360" s="14"/>
      <c r="U360" s="14"/>
      <c r="V360" s="14" t="str">
        <f t="shared" si="12"/>
        <v>M</v>
      </c>
      <c r="W360" s="13" t="str">
        <f>_xlfn.XLOOKUP(Table5[[#This Row],[Store Visited]],Table14[Active Store],Table14[Segment])</f>
        <v>M</v>
      </c>
      <c r="X360" s="40" t="str">
        <f t="shared" si="11"/>
        <v>Yes</v>
      </c>
    </row>
    <row r="361" spans="2:24" x14ac:dyDescent="0.3">
      <c r="B361" s="26" t="s">
        <v>592</v>
      </c>
      <c r="C361" s="13" t="s">
        <v>1110</v>
      </c>
      <c r="D361" s="14">
        <v>24</v>
      </c>
      <c r="E361" s="14" t="s">
        <v>752</v>
      </c>
      <c r="F361" s="14">
        <v>5</v>
      </c>
      <c r="G361" s="15">
        <v>45654</v>
      </c>
      <c r="H361" s="15">
        <v>45307</v>
      </c>
      <c r="I361" s="16">
        <v>24397.01</v>
      </c>
      <c r="J361" s="16">
        <v>4879.402</v>
      </c>
      <c r="K361" s="21">
        <v>86.75</v>
      </c>
      <c r="L361" s="13" t="s">
        <v>14</v>
      </c>
      <c r="M361" s="13" t="s">
        <v>1635</v>
      </c>
      <c r="N361" s="14" t="s">
        <v>92</v>
      </c>
      <c r="O361" s="14" t="s">
        <v>96</v>
      </c>
      <c r="P361" s="14" t="s">
        <v>98</v>
      </c>
      <c r="Q361" s="14" t="s">
        <v>105</v>
      </c>
      <c r="R361" s="14" t="s">
        <v>122</v>
      </c>
      <c r="S361" s="14" t="s">
        <v>124</v>
      </c>
      <c r="T361" s="14" t="s">
        <v>129</v>
      </c>
      <c r="U361" s="14"/>
      <c r="V361" s="14" t="str">
        <f t="shared" si="12"/>
        <v>H</v>
      </c>
      <c r="W361" s="13" t="str">
        <f>_xlfn.XLOOKUP(Table5[[#This Row],[Store Visited]],Table14[Active Store],Table14[Segment])</f>
        <v>L</v>
      </c>
      <c r="X361" s="40" t="str">
        <f t="shared" si="11"/>
        <v>No</v>
      </c>
    </row>
    <row r="362" spans="2:24" x14ac:dyDescent="0.3">
      <c r="B362" s="26" t="s">
        <v>593</v>
      </c>
      <c r="C362" s="13" t="s">
        <v>1111</v>
      </c>
      <c r="D362" s="14">
        <v>26</v>
      </c>
      <c r="E362" s="14" t="s">
        <v>754</v>
      </c>
      <c r="F362" s="14">
        <v>2</v>
      </c>
      <c r="G362" s="15">
        <v>45466</v>
      </c>
      <c r="H362" s="15">
        <v>45456</v>
      </c>
      <c r="I362" s="16">
        <v>6543.0300000000007</v>
      </c>
      <c r="J362" s="16">
        <v>3271.5150000000003</v>
      </c>
      <c r="K362" s="21">
        <v>10</v>
      </c>
      <c r="L362" s="13" t="s">
        <v>14</v>
      </c>
      <c r="M362" s="13" t="s">
        <v>1298</v>
      </c>
      <c r="N362" s="14" t="s">
        <v>96</v>
      </c>
      <c r="O362" s="14" t="s">
        <v>105</v>
      </c>
      <c r="P362" s="14" t="s">
        <v>129</v>
      </c>
      <c r="Q362" s="14"/>
      <c r="R362" s="14"/>
      <c r="S362" s="14"/>
      <c r="T362" s="14"/>
      <c r="U362" s="14"/>
      <c r="V362" s="14" t="str">
        <f t="shared" si="12"/>
        <v>L</v>
      </c>
      <c r="W362" s="13" t="str">
        <f>_xlfn.XLOOKUP(Table5[[#This Row],[Store Visited]],Table14[Active Store],Table14[Segment])</f>
        <v>L</v>
      </c>
      <c r="X362" s="40" t="str">
        <f t="shared" si="11"/>
        <v>No</v>
      </c>
    </row>
    <row r="363" spans="2:24" x14ac:dyDescent="0.3">
      <c r="B363" s="26" t="s">
        <v>594</v>
      </c>
      <c r="C363" s="13" t="s">
        <v>1112</v>
      </c>
      <c r="D363" s="14">
        <v>47</v>
      </c>
      <c r="E363" s="14" t="s">
        <v>752</v>
      </c>
      <c r="F363" s="14">
        <v>6</v>
      </c>
      <c r="G363" s="15">
        <v>45561</v>
      </c>
      <c r="H363" s="15">
        <v>45338</v>
      </c>
      <c r="I363" s="16">
        <v>18029.18</v>
      </c>
      <c r="J363" s="16">
        <v>3004.8633333333332</v>
      </c>
      <c r="K363" s="21">
        <v>44.6</v>
      </c>
      <c r="L363" s="13" t="s">
        <v>28</v>
      </c>
      <c r="M363" s="13" t="s">
        <v>1636</v>
      </c>
      <c r="N363" s="14" t="s">
        <v>92</v>
      </c>
      <c r="O363" s="14" t="s">
        <v>98</v>
      </c>
      <c r="P363" s="14" t="s">
        <v>101</v>
      </c>
      <c r="Q363" s="14" t="s">
        <v>105</v>
      </c>
      <c r="R363" s="14" t="s">
        <v>122</v>
      </c>
      <c r="S363" s="14" t="s">
        <v>124</v>
      </c>
      <c r="T363" s="14" t="s">
        <v>129</v>
      </c>
      <c r="U363" s="14"/>
      <c r="V363" s="14" t="str">
        <f t="shared" si="12"/>
        <v>M</v>
      </c>
      <c r="W363" s="13" t="str">
        <f>_xlfn.XLOOKUP(Table5[[#This Row],[Store Visited]],Table14[Active Store],Table14[Segment])</f>
        <v>L</v>
      </c>
      <c r="X363" s="40" t="str">
        <f t="shared" si="11"/>
        <v>Yes</v>
      </c>
    </row>
    <row r="364" spans="2:24" x14ac:dyDescent="0.3">
      <c r="B364" s="26" t="s">
        <v>595</v>
      </c>
      <c r="C364" s="13" t="s">
        <v>1113</v>
      </c>
      <c r="D364" s="14">
        <v>55</v>
      </c>
      <c r="E364" s="14" t="s">
        <v>752</v>
      </c>
      <c r="F364" s="14">
        <v>6</v>
      </c>
      <c r="G364" s="15">
        <v>45615</v>
      </c>
      <c r="H364" s="15">
        <v>45328</v>
      </c>
      <c r="I364" s="16">
        <v>17718.910000000003</v>
      </c>
      <c r="J364" s="16">
        <v>2953.1516666666671</v>
      </c>
      <c r="K364" s="21">
        <v>57.4</v>
      </c>
      <c r="L364" s="13" t="s">
        <v>20</v>
      </c>
      <c r="M364" s="13" t="s">
        <v>1637</v>
      </c>
      <c r="N364" s="14" t="s">
        <v>92</v>
      </c>
      <c r="O364" s="14" t="s">
        <v>96</v>
      </c>
      <c r="P364" s="14" t="s">
        <v>98</v>
      </c>
      <c r="Q364" s="14" t="s">
        <v>101</v>
      </c>
      <c r="R364" s="14" t="s">
        <v>105</v>
      </c>
      <c r="S364" s="14" t="s">
        <v>122</v>
      </c>
      <c r="T364" s="14" t="s">
        <v>124</v>
      </c>
      <c r="U364" s="14"/>
      <c r="V364" s="14" t="str">
        <f t="shared" si="12"/>
        <v>M</v>
      </c>
      <c r="W364" s="13" t="str">
        <f>_xlfn.XLOOKUP(Table5[[#This Row],[Store Visited]],Table14[Active Store],Table14[Segment])</f>
        <v>H</v>
      </c>
      <c r="X364" s="40" t="str">
        <f t="shared" si="11"/>
        <v>Yes</v>
      </c>
    </row>
    <row r="365" spans="2:24" x14ac:dyDescent="0.3">
      <c r="B365" s="26" t="s">
        <v>596</v>
      </c>
      <c r="C365" s="13" t="s">
        <v>1114</v>
      </c>
      <c r="D365" s="14">
        <v>15</v>
      </c>
      <c r="E365" s="14" t="s">
        <v>752</v>
      </c>
      <c r="F365" s="14">
        <v>1</v>
      </c>
      <c r="G365" s="15">
        <v>45396</v>
      </c>
      <c r="H365" s="15">
        <v>45396</v>
      </c>
      <c r="I365" s="16">
        <v>7392.329999999999</v>
      </c>
      <c r="J365" s="16">
        <v>7392.329999999999</v>
      </c>
      <c r="K365" s="21" t="s">
        <v>1772</v>
      </c>
      <c r="L365" s="13" t="s">
        <v>16</v>
      </c>
      <c r="M365" s="13" t="s">
        <v>1258</v>
      </c>
      <c r="N365" s="14" t="s">
        <v>105</v>
      </c>
      <c r="O365" s="14"/>
      <c r="P365" s="14"/>
      <c r="Q365" s="14"/>
      <c r="R365" s="14"/>
      <c r="S365" s="14"/>
      <c r="T365" s="14"/>
      <c r="U365" s="14"/>
      <c r="V365" s="14" t="str">
        <f t="shared" si="12"/>
        <v>M</v>
      </c>
      <c r="W365" s="13" t="str">
        <f>_xlfn.XLOOKUP(Table5[[#This Row],[Store Visited]],Table14[Active Store],Table14[Segment])</f>
        <v>L</v>
      </c>
      <c r="X365" s="40" t="str">
        <f t="shared" si="11"/>
        <v>No</v>
      </c>
    </row>
    <row r="366" spans="2:24" x14ac:dyDescent="0.3">
      <c r="B366" s="26" t="s">
        <v>597</v>
      </c>
      <c r="C366" s="13" t="s">
        <v>1115</v>
      </c>
      <c r="D366" s="14">
        <v>28</v>
      </c>
      <c r="E366" s="14" t="s">
        <v>754</v>
      </c>
      <c r="F366" s="14">
        <v>7</v>
      </c>
      <c r="G366" s="15">
        <v>45624</v>
      </c>
      <c r="H366" s="15">
        <v>45323</v>
      </c>
      <c r="I366" s="16">
        <v>17697.650000000001</v>
      </c>
      <c r="J366" s="16">
        <v>2528.2357142857145</v>
      </c>
      <c r="K366" s="21">
        <v>50.166666666666664</v>
      </c>
      <c r="L366" s="13" t="s">
        <v>19</v>
      </c>
      <c r="M366" s="13" t="s">
        <v>1638</v>
      </c>
      <c r="N366" s="14" t="s">
        <v>92</v>
      </c>
      <c r="O366" s="14" t="s">
        <v>96</v>
      </c>
      <c r="P366" s="14" t="s">
        <v>98</v>
      </c>
      <c r="Q366" s="14" t="s">
        <v>101</v>
      </c>
      <c r="R366" s="14" t="s">
        <v>105</v>
      </c>
      <c r="S366" s="14" t="s">
        <v>122</v>
      </c>
      <c r="T366" s="14" t="s">
        <v>129</v>
      </c>
      <c r="U366" s="14"/>
      <c r="V366" s="14" t="str">
        <f t="shared" si="12"/>
        <v>M</v>
      </c>
      <c r="W366" s="13" t="str">
        <f>_xlfn.XLOOKUP(Table5[[#This Row],[Store Visited]],Table14[Active Store],Table14[Segment])</f>
        <v>H</v>
      </c>
      <c r="X366" s="40" t="str">
        <f t="shared" si="11"/>
        <v>Yes</v>
      </c>
    </row>
    <row r="367" spans="2:24" x14ac:dyDescent="0.3">
      <c r="B367" s="26" t="s">
        <v>598</v>
      </c>
      <c r="C367" s="13" t="s">
        <v>1116</v>
      </c>
      <c r="D367" s="14">
        <v>52</v>
      </c>
      <c r="E367" s="14" t="s">
        <v>754</v>
      </c>
      <c r="F367" s="14">
        <v>2</v>
      </c>
      <c r="G367" s="15">
        <v>45611</v>
      </c>
      <c r="H367" s="15">
        <v>45538</v>
      </c>
      <c r="I367" s="16">
        <v>4107.7700000000004</v>
      </c>
      <c r="J367" s="16">
        <v>2053.8850000000002</v>
      </c>
      <c r="K367" s="21">
        <v>73</v>
      </c>
      <c r="L367" s="13" t="s">
        <v>24</v>
      </c>
      <c r="M367" s="13" t="s">
        <v>1639</v>
      </c>
      <c r="N367" s="14" t="s">
        <v>92</v>
      </c>
      <c r="O367" s="14" t="s">
        <v>101</v>
      </c>
      <c r="P367" s="14" t="s">
        <v>105</v>
      </c>
      <c r="Q367" s="14" t="s">
        <v>129</v>
      </c>
      <c r="R367" s="14"/>
      <c r="S367" s="14"/>
      <c r="T367" s="14"/>
      <c r="U367" s="14"/>
      <c r="V367" s="14" t="str">
        <f t="shared" si="12"/>
        <v>L</v>
      </c>
      <c r="W367" s="13" t="str">
        <f>_xlfn.XLOOKUP(Table5[[#This Row],[Store Visited]],Table14[Active Store],Table14[Segment])</f>
        <v>M</v>
      </c>
      <c r="X367" s="40" t="str">
        <f t="shared" si="11"/>
        <v>No</v>
      </c>
    </row>
    <row r="368" spans="2:24" x14ac:dyDescent="0.3">
      <c r="B368" s="26" t="s">
        <v>599</v>
      </c>
      <c r="C368" s="13" t="s">
        <v>1117</v>
      </c>
      <c r="D368" s="14">
        <v>32</v>
      </c>
      <c r="E368" s="14" t="s">
        <v>752</v>
      </c>
      <c r="F368" s="14">
        <v>5</v>
      </c>
      <c r="G368" s="15">
        <v>45644</v>
      </c>
      <c r="H368" s="15">
        <v>45362</v>
      </c>
      <c r="I368" s="16">
        <v>17415.89</v>
      </c>
      <c r="J368" s="16">
        <v>3483.1779999999999</v>
      </c>
      <c r="K368" s="21">
        <v>70.5</v>
      </c>
      <c r="L368" s="13" t="s">
        <v>24</v>
      </c>
      <c r="M368" s="13" t="s">
        <v>1640</v>
      </c>
      <c r="N368" s="14" t="s">
        <v>96</v>
      </c>
      <c r="O368" s="14" t="s">
        <v>98</v>
      </c>
      <c r="P368" s="14" t="s">
        <v>101</v>
      </c>
      <c r="Q368" s="14" t="s">
        <v>105</v>
      </c>
      <c r="R368" s="14" t="s">
        <v>122</v>
      </c>
      <c r="S368" s="14" t="s">
        <v>129</v>
      </c>
      <c r="T368" s="14"/>
      <c r="U368" s="14"/>
      <c r="V368" s="14" t="str">
        <f t="shared" si="12"/>
        <v>M</v>
      </c>
      <c r="W368" s="13" t="str">
        <f>_xlfn.XLOOKUP(Table5[[#This Row],[Store Visited]],Table14[Active Store],Table14[Segment])</f>
        <v>M</v>
      </c>
      <c r="X368" s="40" t="str">
        <f t="shared" si="11"/>
        <v>Yes</v>
      </c>
    </row>
    <row r="369" spans="2:24" x14ac:dyDescent="0.3">
      <c r="B369" s="26" t="s">
        <v>600</v>
      </c>
      <c r="C369" s="13" t="s">
        <v>1118</v>
      </c>
      <c r="D369" s="14">
        <v>41</v>
      </c>
      <c r="E369" s="14" t="s">
        <v>752</v>
      </c>
      <c r="F369" s="14">
        <v>7</v>
      </c>
      <c r="G369" s="15">
        <v>45649</v>
      </c>
      <c r="H369" s="15">
        <v>45334</v>
      </c>
      <c r="I369" s="16">
        <v>18409.689999999999</v>
      </c>
      <c r="J369" s="16">
        <v>2629.9557142857143</v>
      </c>
      <c r="K369" s="21">
        <v>52.5</v>
      </c>
      <c r="L369" s="13" t="s">
        <v>27</v>
      </c>
      <c r="M369" s="13" t="s">
        <v>1641</v>
      </c>
      <c r="N369" s="14" t="s">
        <v>92</v>
      </c>
      <c r="O369" s="14" t="s">
        <v>96</v>
      </c>
      <c r="P369" s="14" t="s">
        <v>98</v>
      </c>
      <c r="Q369" s="14" t="s">
        <v>101</v>
      </c>
      <c r="R369" s="14" t="s">
        <v>105</v>
      </c>
      <c r="S369" s="14" t="s">
        <v>122</v>
      </c>
      <c r="T369" s="14" t="s">
        <v>124</v>
      </c>
      <c r="U369" s="14"/>
      <c r="V369" s="14" t="str">
        <f t="shared" si="12"/>
        <v>M</v>
      </c>
      <c r="W369" s="13" t="str">
        <f>_xlfn.XLOOKUP(Table5[[#This Row],[Store Visited]],Table14[Active Store],Table14[Segment])</f>
        <v>M</v>
      </c>
      <c r="X369" s="40" t="str">
        <f t="shared" si="11"/>
        <v>Yes</v>
      </c>
    </row>
    <row r="370" spans="2:24" x14ac:dyDescent="0.3">
      <c r="B370" s="26" t="s">
        <v>601</v>
      </c>
      <c r="C370" s="13" t="s">
        <v>1119</v>
      </c>
      <c r="D370" s="14">
        <v>35</v>
      </c>
      <c r="E370" s="14" t="s">
        <v>752</v>
      </c>
      <c r="F370" s="14">
        <v>3</v>
      </c>
      <c r="G370" s="15">
        <v>45640</v>
      </c>
      <c r="H370" s="15">
        <v>45390</v>
      </c>
      <c r="I370" s="16">
        <v>11663.939999999999</v>
      </c>
      <c r="J370" s="16">
        <v>3887.9799999999996</v>
      </c>
      <c r="K370" s="21">
        <v>125</v>
      </c>
      <c r="L370" s="13" t="s">
        <v>24</v>
      </c>
      <c r="M370" s="13" t="s">
        <v>1642</v>
      </c>
      <c r="N370" s="14" t="s">
        <v>98</v>
      </c>
      <c r="O370" s="14" t="s">
        <v>105</v>
      </c>
      <c r="P370" s="14" t="s">
        <v>124</v>
      </c>
      <c r="Q370" s="14"/>
      <c r="R370" s="14"/>
      <c r="S370" s="14"/>
      <c r="T370" s="14"/>
      <c r="U370" s="14"/>
      <c r="V370" s="14" t="str">
        <f t="shared" si="12"/>
        <v>M</v>
      </c>
      <c r="W370" s="13" t="str">
        <f>_xlfn.XLOOKUP(Table5[[#This Row],[Store Visited]],Table14[Active Store],Table14[Segment])</f>
        <v>M</v>
      </c>
      <c r="X370" s="40" t="str">
        <f t="shared" si="11"/>
        <v>No</v>
      </c>
    </row>
    <row r="371" spans="2:24" x14ac:dyDescent="0.3">
      <c r="B371" s="26" t="s">
        <v>602</v>
      </c>
      <c r="C371" s="13" t="s">
        <v>1120</v>
      </c>
      <c r="D371" s="14">
        <v>45</v>
      </c>
      <c r="E371" s="14" t="s">
        <v>752</v>
      </c>
      <c r="F371" s="14">
        <v>4</v>
      </c>
      <c r="G371" s="15">
        <v>45627</v>
      </c>
      <c r="H371" s="15">
        <v>45307</v>
      </c>
      <c r="I371" s="16">
        <v>17561.21</v>
      </c>
      <c r="J371" s="16">
        <v>4390.3024999999998</v>
      </c>
      <c r="K371" s="21">
        <v>106.66666666666667</v>
      </c>
      <c r="L371" s="13" t="s">
        <v>23</v>
      </c>
      <c r="M371" s="13" t="s">
        <v>1643</v>
      </c>
      <c r="N371" s="14" t="s">
        <v>96</v>
      </c>
      <c r="O371" s="14" t="s">
        <v>105</v>
      </c>
      <c r="P371" s="14" t="s">
        <v>122</v>
      </c>
      <c r="Q371" s="14" t="s">
        <v>124</v>
      </c>
      <c r="R371" s="14"/>
      <c r="S371" s="14"/>
      <c r="T371" s="14"/>
      <c r="U371" s="14"/>
      <c r="V371" s="14" t="str">
        <f t="shared" si="12"/>
        <v>H</v>
      </c>
      <c r="W371" s="13" t="str">
        <f>_xlfn.XLOOKUP(Table5[[#This Row],[Store Visited]],Table14[Active Store],Table14[Segment])</f>
        <v>H</v>
      </c>
      <c r="X371" s="40" t="str">
        <f t="shared" si="11"/>
        <v>No</v>
      </c>
    </row>
    <row r="372" spans="2:24" x14ac:dyDescent="0.3">
      <c r="B372" s="26" t="s">
        <v>603</v>
      </c>
      <c r="C372" s="13" t="s">
        <v>1121</v>
      </c>
      <c r="D372" s="14">
        <v>27</v>
      </c>
      <c r="E372" s="14" t="s">
        <v>752</v>
      </c>
      <c r="F372" s="14">
        <v>6</v>
      </c>
      <c r="G372" s="15">
        <v>45576</v>
      </c>
      <c r="H372" s="15">
        <v>45305</v>
      </c>
      <c r="I372" s="16">
        <v>26611.219999999998</v>
      </c>
      <c r="J372" s="16">
        <v>4435.2033333333329</v>
      </c>
      <c r="K372" s="21">
        <v>54.2</v>
      </c>
      <c r="L372" s="13" t="s">
        <v>16</v>
      </c>
      <c r="M372" s="13" t="s">
        <v>1644</v>
      </c>
      <c r="N372" s="14" t="s">
        <v>96</v>
      </c>
      <c r="O372" s="14" t="s">
        <v>98</v>
      </c>
      <c r="P372" s="14" t="s">
        <v>101</v>
      </c>
      <c r="Q372" s="14" t="s">
        <v>105</v>
      </c>
      <c r="R372" s="14" t="s">
        <v>122</v>
      </c>
      <c r="S372" s="14" t="s">
        <v>124</v>
      </c>
      <c r="T372" s="14"/>
      <c r="U372" s="14"/>
      <c r="V372" s="14" t="str">
        <f t="shared" si="12"/>
        <v>H</v>
      </c>
      <c r="W372" s="13" t="str">
        <f>_xlfn.XLOOKUP(Table5[[#This Row],[Store Visited]],Table14[Active Store],Table14[Segment])</f>
        <v>L</v>
      </c>
      <c r="X372" s="40" t="str">
        <f t="shared" si="11"/>
        <v>Yes</v>
      </c>
    </row>
    <row r="373" spans="2:24" x14ac:dyDescent="0.3">
      <c r="B373" s="26" t="s">
        <v>604</v>
      </c>
      <c r="C373" s="13" t="s">
        <v>1122</v>
      </c>
      <c r="D373" s="14">
        <v>23</v>
      </c>
      <c r="E373" s="14" t="s">
        <v>754</v>
      </c>
      <c r="F373" s="14">
        <v>4</v>
      </c>
      <c r="G373" s="15">
        <v>45581</v>
      </c>
      <c r="H373" s="15">
        <v>45427</v>
      </c>
      <c r="I373" s="16">
        <v>14096.95</v>
      </c>
      <c r="J373" s="16">
        <v>3524.2375000000002</v>
      </c>
      <c r="K373" s="21">
        <v>51.333333333333336</v>
      </c>
      <c r="L373" s="13" t="s">
        <v>14</v>
      </c>
      <c r="M373" s="13" t="s">
        <v>1645</v>
      </c>
      <c r="N373" s="14" t="s">
        <v>92</v>
      </c>
      <c r="O373" s="14" t="s">
        <v>96</v>
      </c>
      <c r="P373" s="14" t="s">
        <v>98</v>
      </c>
      <c r="Q373" s="14" t="s">
        <v>105</v>
      </c>
      <c r="R373" s="14" t="s">
        <v>122</v>
      </c>
      <c r="S373" s="14"/>
      <c r="T373" s="14"/>
      <c r="U373" s="14"/>
      <c r="V373" s="14" t="str">
        <f t="shared" si="12"/>
        <v>M</v>
      </c>
      <c r="W373" s="13" t="str">
        <f>_xlfn.XLOOKUP(Table5[[#This Row],[Store Visited]],Table14[Active Store],Table14[Segment])</f>
        <v>L</v>
      </c>
      <c r="X373" s="40" t="str">
        <f t="shared" si="11"/>
        <v>No</v>
      </c>
    </row>
    <row r="374" spans="2:24" x14ac:dyDescent="0.3">
      <c r="B374" s="26" t="s">
        <v>605</v>
      </c>
      <c r="C374" s="13" t="s">
        <v>1123</v>
      </c>
      <c r="D374" s="14">
        <v>60</v>
      </c>
      <c r="E374" s="14" t="s">
        <v>752</v>
      </c>
      <c r="F374" s="14">
        <v>5</v>
      </c>
      <c r="G374" s="15">
        <v>45619</v>
      </c>
      <c r="H374" s="15">
        <v>45364</v>
      </c>
      <c r="I374" s="16">
        <v>16398.75</v>
      </c>
      <c r="J374" s="16">
        <v>3279.75</v>
      </c>
      <c r="K374" s="21">
        <v>63.75</v>
      </c>
      <c r="L374" s="13" t="s">
        <v>28</v>
      </c>
      <c r="M374" s="13" t="s">
        <v>1646</v>
      </c>
      <c r="N374" s="14" t="s">
        <v>96</v>
      </c>
      <c r="O374" s="14" t="s">
        <v>98</v>
      </c>
      <c r="P374" s="14" t="s">
        <v>105</v>
      </c>
      <c r="Q374" s="14" t="s">
        <v>122</v>
      </c>
      <c r="R374" s="14" t="s">
        <v>124</v>
      </c>
      <c r="S374" s="14" t="s">
        <v>129</v>
      </c>
      <c r="T374" s="14"/>
      <c r="U374" s="14"/>
      <c r="V374" s="14" t="str">
        <f t="shared" si="12"/>
        <v>M</v>
      </c>
      <c r="W374" s="13" t="str">
        <f>_xlfn.XLOOKUP(Table5[[#This Row],[Store Visited]],Table14[Active Store],Table14[Segment])</f>
        <v>L</v>
      </c>
      <c r="X374" s="40" t="str">
        <f t="shared" si="11"/>
        <v>Yes</v>
      </c>
    </row>
    <row r="375" spans="2:24" x14ac:dyDescent="0.3">
      <c r="B375" s="26" t="s">
        <v>606</v>
      </c>
      <c r="C375" s="13" t="s">
        <v>1124</v>
      </c>
      <c r="D375" s="14">
        <v>36</v>
      </c>
      <c r="E375" s="14" t="s">
        <v>752</v>
      </c>
      <c r="F375" s="14">
        <v>4</v>
      </c>
      <c r="G375" s="15">
        <v>45590</v>
      </c>
      <c r="H375" s="15">
        <v>45302</v>
      </c>
      <c r="I375" s="16">
        <v>14148.699999999999</v>
      </c>
      <c r="J375" s="16">
        <v>3537.1749999999997</v>
      </c>
      <c r="K375" s="21">
        <v>96</v>
      </c>
      <c r="L375" s="13" t="s">
        <v>18</v>
      </c>
      <c r="M375" s="13" t="s">
        <v>1647</v>
      </c>
      <c r="N375" s="14" t="s">
        <v>92</v>
      </c>
      <c r="O375" s="14" t="s">
        <v>96</v>
      </c>
      <c r="P375" s="14" t="s">
        <v>98</v>
      </c>
      <c r="Q375" s="14" t="s">
        <v>105</v>
      </c>
      <c r="R375" s="14" t="s">
        <v>122</v>
      </c>
      <c r="S375" s="14" t="s">
        <v>124</v>
      </c>
      <c r="T375" s="14" t="s">
        <v>129</v>
      </c>
      <c r="U375" s="14"/>
      <c r="V375" s="14" t="str">
        <f t="shared" si="12"/>
        <v>H</v>
      </c>
      <c r="W375" s="13" t="str">
        <f>_xlfn.XLOOKUP(Table5[[#This Row],[Store Visited]],Table14[Active Store],Table14[Segment])</f>
        <v>H</v>
      </c>
      <c r="X375" s="40" t="str">
        <f t="shared" si="11"/>
        <v>No</v>
      </c>
    </row>
    <row r="376" spans="2:24" x14ac:dyDescent="0.3">
      <c r="B376" s="26" t="s">
        <v>607</v>
      </c>
      <c r="C376" s="13" t="s">
        <v>1125</v>
      </c>
      <c r="D376" s="14">
        <v>23</v>
      </c>
      <c r="E376" s="14" t="s">
        <v>754</v>
      </c>
      <c r="F376" s="14">
        <v>6</v>
      </c>
      <c r="G376" s="15">
        <v>45619</v>
      </c>
      <c r="H376" s="15">
        <v>45343</v>
      </c>
      <c r="I376" s="16">
        <v>20300.940000000002</v>
      </c>
      <c r="J376" s="16">
        <v>3383.4900000000002</v>
      </c>
      <c r="K376" s="21">
        <v>55.2</v>
      </c>
      <c r="L376" s="13" t="s">
        <v>18</v>
      </c>
      <c r="M376" s="13" t="s">
        <v>1648</v>
      </c>
      <c r="N376" s="14" t="s">
        <v>92</v>
      </c>
      <c r="O376" s="14" t="s">
        <v>96</v>
      </c>
      <c r="P376" s="14" t="s">
        <v>98</v>
      </c>
      <c r="Q376" s="14" t="s">
        <v>101</v>
      </c>
      <c r="R376" s="14" t="s">
        <v>105</v>
      </c>
      <c r="S376" s="14" t="s">
        <v>122</v>
      </c>
      <c r="T376" s="14" t="s">
        <v>124</v>
      </c>
      <c r="U376" s="14" t="s">
        <v>129</v>
      </c>
      <c r="V376" s="14" t="str">
        <f t="shared" si="12"/>
        <v>M</v>
      </c>
      <c r="W376" s="13" t="str">
        <f>_xlfn.XLOOKUP(Table5[[#This Row],[Store Visited]],Table14[Active Store],Table14[Segment])</f>
        <v>H</v>
      </c>
      <c r="X376" s="40" t="str">
        <f t="shared" si="11"/>
        <v>Yes</v>
      </c>
    </row>
    <row r="377" spans="2:24" x14ac:dyDescent="0.3">
      <c r="B377" s="26" t="s">
        <v>608</v>
      </c>
      <c r="C377" s="13" t="s">
        <v>1126</v>
      </c>
      <c r="D377" s="14">
        <v>18</v>
      </c>
      <c r="E377" s="14" t="s">
        <v>752</v>
      </c>
      <c r="F377" s="14">
        <v>9</v>
      </c>
      <c r="G377" s="15">
        <v>45612</v>
      </c>
      <c r="H377" s="15">
        <v>45308</v>
      </c>
      <c r="I377" s="16">
        <v>33255.79</v>
      </c>
      <c r="J377" s="16">
        <v>3695.0877777777778</v>
      </c>
      <c r="K377" s="21">
        <v>38</v>
      </c>
      <c r="L377" s="13" t="s">
        <v>18</v>
      </c>
      <c r="M377" s="13" t="s">
        <v>1649</v>
      </c>
      <c r="N377" s="14" t="s">
        <v>92</v>
      </c>
      <c r="O377" s="14" t="s">
        <v>101</v>
      </c>
      <c r="P377" s="14" t="s">
        <v>105</v>
      </c>
      <c r="Q377" s="14" t="s">
        <v>122</v>
      </c>
      <c r="R377" s="14" t="s">
        <v>124</v>
      </c>
      <c r="S377" s="14"/>
      <c r="T377" s="14"/>
      <c r="U377" s="14"/>
      <c r="V377" s="14" t="str">
        <f t="shared" si="12"/>
        <v>H</v>
      </c>
      <c r="W377" s="13" t="str">
        <f>_xlfn.XLOOKUP(Table5[[#This Row],[Store Visited]],Table14[Active Store],Table14[Segment])</f>
        <v>H</v>
      </c>
      <c r="X377" s="40" t="str">
        <f t="shared" si="11"/>
        <v>Yes</v>
      </c>
    </row>
    <row r="378" spans="2:24" x14ac:dyDescent="0.3">
      <c r="B378" s="26" t="s">
        <v>609</v>
      </c>
      <c r="C378" s="13" t="s">
        <v>1127</v>
      </c>
      <c r="D378" s="14">
        <v>43</v>
      </c>
      <c r="E378" s="14" t="s">
        <v>754</v>
      </c>
      <c r="F378" s="14">
        <v>3</v>
      </c>
      <c r="G378" s="15">
        <v>45414</v>
      </c>
      <c r="H378" s="15">
        <v>45352</v>
      </c>
      <c r="I378" s="16">
        <v>5737.03</v>
      </c>
      <c r="J378" s="16">
        <v>1912.3433333333332</v>
      </c>
      <c r="K378" s="21">
        <v>31</v>
      </c>
      <c r="L378" s="13" t="s">
        <v>21</v>
      </c>
      <c r="M378" s="13" t="s">
        <v>1313</v>
      </c>
      <c r="N378" s="14" t="s">
        <v>101</v>
      </c>
      <c r="O378" s="14" t="s">
        <v>105</v>
      </c>
      <c r="P378" s="14" t="s">
        <v>124</v>
      </c>
      <c r="Q378" s="14" t="s">
        <v>129</v>
      </c>
      <c r="R378" s="14"/>
      <c r="S378" s="14"/>
      <c r="T378" s="14"/>
      <c r="U378" s="14"/>
      <c r="V378" s="14" t="str">
        <f t="shared" si="12"/>
        <v>L</v>
      </c>
      <c r="W378" s="13" t="str">
        <f>_xlfn.XLOOKUP(Table5[[#This Row],[Store Visited]],Table14[Active Store],Table14[Segment])</f>
        <v>M</v>
      </c>
      <c r="X378" s="40" t="str">
        <f t="shared" si="11"/>
        <v>No</v>
      </c>
    </row>
    <row r="379" spans="2:24" x14ac:dyDescent="0.3">
      <c r="B379" s="26" t="s">
        <v>610</v>
      </c>
      <c r="C379" s="13" t="s">
        <v>1128</v>
      </c>
      <c r="D379" s="14">
        <v>23</v>
      </c>
      <c r="E379" s="14" t="s">
        <v>752</v>
      </c>
      <c r="F379" s="14">
        <v>2</v>
      </c>
      <c r="G379" s="15">
        <v>45655</v>
      </c>
      <c r="H379" s="15">
        <v>45478</v>
      </c>
      <c r="I379" s="16">
        <v>9422.86</v>
      </c>
      <c r="J379" s="16">
        <v>4711.43</v>
      </c>
      <c r="K379" s="21">
        <v>177</v>
      </c>
      <c r="L379" s="13" t="s">
        <v>30</v>
      </c>
      <c r="M379" s="13" t="s">
        <v>1650</v>
      </c>
      <c r="N379" s="14" t="s">
        <v>92</v>
      </c>
      <c r="O379" s="14" t="s">
        <v>98</v>
      </c>
      <c r="P379" s="14" t="s">
        <v>101</v>
      </c>
      <c r="Q379" s="14" t="s">
        <v>105</v>
      </c>
      <c r="R379" s="14" t="s">
        <v>129</v>
      </c>
      <c r="S379" s="14"/>
      <c r="T379" s="14"/>
      <c r="U379" s="14"/>
      <c r="V379" s="14" t="str">
        <f t="shared" si="12"/>
        <v>M</v>
      </c>
      <c r="W379" s="13" t="str">
        <f>_xlfn.XLOOKUP(Table5[[#This Row],[Store Visited]],Table14[Active Store],Table14[Segment])</f>
        <v>H</v>
      </c>
      <c r="X379" s="40" t="str">
        <f t="shared" si="11"/>
        <v>No</v>
      </c>
    </row>
    <row r="380" spans="2:24" x14ac:dyDescent="0.3">
      <c r="B380" s="26" t="s">
        <v>611</v>
      </c>
      <c r="C380" s="13" t="s">
        <v>1129</v>
      </c>
      <c r="D380" s="14">
        <v>56</v>
      </c>
      <c r="E380" s="14" t="s">
        <v>752</v>
      </c>
      <c r="F380" s="14">
        <v>5</v>
      </c>
      <c r="G380" s="15">
        <v>45612</v>
      </c>
      <c r="H380" s="15">
        <v>45411</v>
      </c>
      <c r="I380" s="16">
        <v>14525.96</v>
      </c>
      <c r="J380" s="16">
        <v>2905.192</v>
      </c>
      <c r="K380" s="21">
        <v>50.25</v>
      </c>
      <c r="L380" s="13" t="s">
        <v>18</v>
      </c>
      <c r="M380" s="13" t="s">
        <v>1651</v>
      </c>
      <c r="N380" s="14" t="s">
        <v>98</v>
      </c>
      <c r="O380" s="14" t="s">
        <v>101</v>
      </c>
      <c r="P380" s="14" t="s">
        <v>105</v>
      </c>
      <c r="Q380" s="14" t="s">
        <v>124</v>
      </c>
      <c r="R380" s="14" t="s">
        <v>129</v>
      </c>
      <c r="S380" s="14"/>
      <c r="T380" s="14"/>
      <c r="U380" s="14"/>
      <c r="V380" s="14" t="str">
        <f t="shared" si="12"/>
        <v>M</v>
      </c>
      <c r="W380" s="13" t="str">
        <f>_xlfn.XLOOKUP(Table5[[#This Row],[Store Visited]],Table14[Active Store],Table14[Segment])</f>
        <v>H</v>
      </c>
      <c r="X380" s="40" t="str">
        <f t="shared" si="11"/>
        <v>Yes</v>
      </c>
    </row>
    <row r="381" spans="2:24" x14ac:dyDescent="0.3">
      <c r="B381" s="26" t="s">
        <v>612</v>
      </c>
      <c r="C381" s="13" t="s">
        <v>1130</v>
      </c>
      <c r="D381" s="14">
        <v>51</v>
      </c>
      <c r="E381" s="14" t="s">
        <v>754</v>
      </c>
      <c r="F381" s="14">
        <v>7</v>
      </c>
      <c r="G381" s="15">
        <v>45636</v>
      </c>
      <c r="H381" s="15">
        <v>45312</v>
      </c>
      <c r="I381" s="16">
        <v>34587.019999999997</v>
      </c>
      <c r="J381" s="16">
        <v>4941.0028571428566</v>
      </c>
      <c r="K381" s="21">
        <v>54</v>
      </c>
      <c r="L381" s="13" t="s">
        <v>24</v>
      </c>
      <c r="M381" s="13" t="s">
        <v>1652</v>
      </c>
      <c r="N381" s="14" t="s">
        <v>92</v>
      </c>
      <c r="O381" s="14" t="s">
        <v>96</v>
      </c>
      <c r="P381" s="14" t="s">
        <v>98</v>
      </c>
      <c r="Q381" s="14" t="s">
        <v>101</v>
      </c>
      <c r="R381" s="14" t="s">
        <v>105</v>
      </c>
      <c r="S381" s="14" t="s">
        <v>122</v>
      </c>
      <c r="T381" s="14" t="s">
        <v>124</v>
      </c>
      <c r="U381" s="14" t="s">
        <v>129</v>
      </c>
      <c r="V381" s="14" t="str">
        <f t="shared" si="12"/>
        <v>H</v>
      </c>
      <c r="W381" s="13" t="str">
        <f>_xlfn.XLOOKUP(Table5[[#This Row],[Store Visited]],Table14[Active Store],Table14[Segment])</f>
        <v>M</v>
      </c>
      <c r="X381" s="40" t="str">
        <f t="shared" si="11"/>
        <v>Yes</v>
      </c>
    </row>
    <row r="382" spans="2:24" x14ac:dyDescent="0.3">
      <c r="B382" s="26" t="s">
        <v>613</v>
      </c>
      <c r="C382" s="13" t="s">
        <v>1131</v>
      </c>
      <c r="D382" s="14">
        <v>51</v>
      </c>
      <c r="E382" s="14" t="s">
        <v>752</v>
      </c>
      <c r="F382" s="14">
        <v>5</v>
      </c>
      <c r="G382" s="15">
        <v>45475</v>
      </c>
      <c r="H382" s="15">
        <v>45292</v>
      </c>
      <c r="I382" s="16">
        <v>20250.059999999998</v>
      </c>
      <c r="J382" s="16">
        <v>4050.0119999999997</v>
      </c>
      <c r="K382" s="21">
        <v>45.75</v>
      </c>
      <c r="L382" s="13" t="s">
        <v>27</v>
      </c>
      <c r="M382" s="13" t="s">
        <v>1653</v>
      </c>
      <c r="N382" s="14" t="s">
        <v>92</v>
      </c>
      <c r="O382" s="14" t="s">
        <v>96</v>
      </c>
      <c r="P382" s="14" t="s">
        <v>98</v>
      </c>
      <c r="Q382" s="14" t="s">
        <v>105</v>
      </c>
      <c r="R382" s="14" t="s">
        <v>124</v>
      </c>
      <c r="S382" s="14"/>
      <c r="T382" s="14"/>
      <c r="U382" s="14"/>
      <c r="V382" s="14" t="str">
        <f t="shared" si="12"/>
        <v>H</v>
      </c>
      <c r="W382" s="13" t="str">
        <f>_xlfn.XLOOKUP(Table5[[#This Row],[Store Visited]],Table14[Active Store],Table14[Segment])</f>
        <v>M</v>
      </c>
      <c r="X382" s="40" t="str">
        <f t="shared" si="11"/>
        <v>Yes</v>
      </c>
    </row>
    <row r="383" spans="2:24" x14ac:dyDescent="0.3">
      <c r="B383" s="26" t="s">
        <v>614</v>
      </c>
      <c r="C383" s="13" t="s">
        <v>1132</v>
      </c>
      <c r="D383" s="14">
        <v>33</v>
      </c>
      <c r="E383" s="14" t="s">
        <v>752</v>
      </c>
      <c r="F383" s="14">
        <v>2</v>
      </c>
      <c r="G383" s="15">
        <v>45560</v>
      </c>
      <c r="H383" s="15">
        <v>45503</v>
      </c>
      <c r="I383" s="16">
        <v>4029.3500000000004</v>
      </c>
      <c r="J383" s="16">
        <v>2014.6750000000002</v>
      </c>
      <c r="K383" s="21">
        <v>57</v>
      </c>
      <c r="L383" s="13" t="s">
        <v>16</v>
      </c>
      <c r="M383" s="13" t="s">
        <v>1654</v>
      </c>
      <c r="N383" s="14" t="s">
        <v>92</v>
      </c>
      <c r="O383" s="14" t="s">
        <v>96</v>
      </c>
      <c r="P383" s="14" t="s">
        <v>105</v>
      </c>
      <c r="Q383" s="14"/>
      <c r="R383" s="14"/>
      <c r="S383" s="14"/>
      <c r="T383" s="14"/>
      <c r="U383" s="14"/>
      <c r="V383" s="14" t="str">
        <f t="shared" si="12"/>
        <v>L</v>
      </c>
      <c r="W383" s="13" t="str">
        <f>_xlfn.XLOOKUP(Table5[[#This Row],[Store Visited]],Table14[Active Store],Table14[Segment])</f>
        <v>L</v>
      </c>
      <c r="X383" s="40" t="str">
        <f t="shared" si="11"/>
        <v>No</v>
      </c>
    </row>
    <row r="384" spans="2:24" x14ac:dyDescent="0.3">
      <c r="B384" s="26" t="s">
        <v>615</v>
      </c>
      <c r="C384" s="13" t="s">
        <v>1133</v>
      </c>
      <c r="D384" s="14">
        <v>37</v>
      </c>
      <c r="E384" s="14" t="s">
        <v>754</v>
      </c>
      <c r="F384" s="14">
        <v>3</v>
      </c>
      <c r="G384" s="15">
        <v>45646</v>
      </c>
      <c r="H384" s="15">
        <v>45541</v>
      </c>
      <c r="I384" s="16">
        <v>5136.18</v>
      </c>
      <c r="J384" s="16">
        <v>1712.0600000000002</v>
      </c>
      <c r="K384" s="21">
        <v>52.5</v>
      </c>
      <c r="L384" s="13" t="s">
        <v>16</v>
      </c>
      <c r="M384" s="13" t="s">
        <v>1655</v>
      </c>
      <c r="N384" s="14" t="s">
        <v>92</v>
      </c>
      <c r="O384" s="14" t="s">
        <v>101</v>
      </c>
      <c r="P384" s="14" t="s">
        <v>105</v>
      </c>
      <c r="Q384" s="14" t="s">
        <v>122</v>
      </c>
      <c r="R384" s="14" t="s">
        <v>129</v>
      </c>
      <c r="S384" s="14"/>
      <c r="T384" s="14"/>
      <c r="U384" s="14"/>
      <c r="V384" s="14" t="str">
        <f t="shared" si="12"/>
        <v>L</v>
      </c>
      <c r="W384" s="13" t="str">
        <f>_xlfn.XLOOKUP(Table5[[#This Row],[Store Visited]],Table14[Active Store],Table14[Segment])</f>
        <v>L</v>
      </c>
      <c r="X384" s="40" t="str">
        <f t="shared" si="11"/>
        <v>No</v>
      </c>
    </row>
    <row r="385" spans="2:24" x14ac:dyDescent="0.3">
      <c r="B385" s="26" t="s">
        <v>616</v>
      </c>
      <c r="C385" s="13" t="s">
        <v>1134</v>
      </c>
      <c r="D385" s="14">
        <v>20</v>
      </c>
      <c r="E385" s="14" t="s">
        <v>754</v>
      </c>
      <c r="F385" s="14">
        <v>3</v>
      </c>
      <c r="G385" s="15">
        <v>45552</v>
      </c>
      <c r="H385" s="15">
        <v>45296</v>
      </c>
      <c r="I385" s="16">
        <v>9178.3499999999985</v>
      </c>
      <c r="J385" s="16">
        <v>3059.4499999999994</v>
      </c>
      <c r="K385" s="21">
        <v>128</v>
      </c>
      <c r="L385" s="13" t="s">
        <v>18</v>
      </c>
      <c r="M385" s="13" t="s">
        <v>1656</v>
      </c>
      <c r="N385" s="14" t="s">
        <v>92</v>
      </c>
      <c r="O385" s="14" t="s">
        <v>105</v>
      </c>
      <c r="P385" s="14" t="s">
        <v>124</v>
      </c>
      <c r="Q385" s="14" t="s">
        <v>129</v>
      </c>
      <c r="R385" s="14"/>
      <c r="S385" s="14"/>
      <c r="T385" s="14"/>
      <c r="U385" s="14"/>
      <c r="V385" s="14" t="str">
        <f t="shared" si="12"/>
        <v>L</v>
      </c>
      <c r="W385" s="13" t="str">
        <f>_xlfn.XLOOKUP(Table5[[#This Row],[Store Visited]],Table14[Active Store],Table14[Segment])</f>
        <v>H</v>
      </c>
      <c r="X385" s="40" t="str">
        <f t="shared" si="11"/>
        <v>No</v>
      </c>
    </row>
    <row r="386" spans="2:24" x14ac:dyDescent="0.3">
      <c r="B386" s="26" t="s">
        <v>617</v>
      </c>
      <c r="C386" s="13" t="s">
        <v>1135</v>
      </c>
      <c r="D386" s="14">
        <v>31</v>
      </c>
      <c r="E386" s="14" t="s">
        <v>752</v>
      </c>
      <c r="F386" s="14">
        <v>3</v>
      </c>
      <c r="G386" s="15">
        <v>45615</v>
      </c>
      <c r="H386" s="15">
        <v>45563</v>
      </c>
      <c r="I386" s="16">
        <v>13710.060000000001</v>
      </c>
      <c r="J386" s="16">
        <v>4570.0200000000004</v>
      </c>
      <c r="K386" s="21">
        <v>26</v>
      </c>
      <c r="L386" s="13" t="s">
        <v>27</v>
      </c>
      <c r="M386" s="13" t="s">
        <v>1657</v>
      </c>
      <c r="N386" s="14" t="s">
        <v>92</v>
      </c>
      <c r="O386" s="14" t="s">
        <v>98</v>
      </c>
      <c r="P386" s="14" t="s">
        <v>105</v>
      </c>
      <c r="Q386" s="14" t="s">
        <v>124</v>
      </c>
      <c r="R386" s="14" t="s">
        <v>129</v>
      </c>
      <c r="S386" s="14"/>
      <c r="T386" s="14"/>
      <c r="U386" s="14"/>
      <c r="V386" s="14" t="str">
        <f t="shared" si="12"/>
        <v>M</v>
      </c>
      <c r="W386" s="13" t="str">
        <f>_xlfn.XLOOKUP(Table5[[#This Row],[Store Visited]],Table14[Active Store],Table14[Segment])</f>
        <v>M</v>
      </c>
      <c r="X386" s="40" t="str">
        <f t="shared" si="11"/>
        <v>No</v>
      </c>
    </row>
    <row r="387" spans="2:24" x14ac:dyDescent="0.3">
      <c r="B387" s="26" t="s">
        <v>618</v>
      </c>
      <c r="C387" s="13" t="s">
        <v>1136</v>
      </c>
      <c r="D387" s="14">
        <v>39</v>
      </c>
      <c r="E387" s="14" t="s">
        <v>754</v>
      </c>
      <c r="F387" s="14">
        <v>2</v>
      </c>
      <c r="G387" s="15">
        <v>45608</v>
      </c>
      <c r="H387" s="15">
        <v>45491</v>
      </c>
      <c r="I387" s="16">
        <v>4520.33</v>
      </c>
      <c r="J387" s="16">
        <v>2260.165</v>
      </c>
      <c r="K387" s="21">
        <v>117</v>
      </c>
      <c r="L387" s="13" t="s">
        <v>26</v>
      </c>
      <c r="M387" s="13" t="s">
        <v>1658</v>
      </c>
      <c r="N387" s="14" t="s">
        <v>105</v>
      </c>
      <c r="O387" s="14" t="s">
        <v>129</v>
      </c>
      <c r="P387" s="14"/>
      <c r="Q387" s="14"/>
      <c r="R387" s="14"/>
      <c r="S387" s="14"/>
      <c r="T387" s="14"/>
      <c r="U387" s="14"/>
      <c r="V387" s="14" t="str">
        <f t="shared" si="12"/>
        <v>L</v>
      </c>
      <c r="W387" s="13" t="str">
        <f>_xlfn.XLOOKUP(Table5[[#This Row],[Store Visited]],Table14[Active Store],Table14[Segment])</f>
        <v>M</v>
      </c>
      <c r="X387" s="40" t="str">
        <f t="shared" si="11"/>
        <v>No</v>
      </c>
    </row>
    <row r="388" spans="2:24" x14ac:dyDescent="0.3">
      <c r="B388" s="26" t="s">
        <v>619</v>
      </c>
      <c r="C388" s="13" t="s">
        <v>1137</v>
      </c>
      <c r="D388" s="14">
        <v>42</v>
      </c>
      <c r="E388" s="14" t="s">
        <v>752</v>
      </c>
      <c r="F388" s="14">
        <v>2</v>
      </c>
      <c r="G388" s="15">
        <v>45495</v>
      </c>
      <c r="H388" s="15">
        <v>45429</v>
      </c>
      <c r="I388" s="16">
        <v>10098.42</v>
      </c>
      <c r="J388" s="16">
        <v>5049.21</v>
      </c>
      <c r="K388" s="21">
        <v>66</v>
      </c>
      <c r="L388" s="13" t="s">
        <v>18</v>
      </c>
      <c r="M388" s="13" t="s">
        <v>1659</v>
      </c>
      <c r="N388" s="14" t="s">
        <v>101</v>
      </c>
      <c r="O388" s="14" t="s">
        <v>105</v>
      </c>
      <c r="P388" s="14" t="s">
        <v>124</v>
      </c>
      <c r="Q388" s="14" t="s">
        <v>129</v>
      </c>
      <c r="R388" s="14"/>
      <c r="S388" s="14"/>
      <c r="T388" s="14"/>
      <c r="U388" s="14"/>
      <c r="V388" s="14" t="str">
        <f t="shared" si="12"/>
        <v>M</v>
      </c>
      <c r="W388" s="13" t="str">
        <f>_xlfn.XLOOKUP(Table5[[#This Row],[Store Visited]],Table14[Active Store],Table14[Segment])</f>
        <v>H</v>
      </c>
      <c r="X388" s="40" t="str">
        <f t="shared" ref="X388:X451" si="13">IF(AND(F388&gt;4, K388&lt;75), "Yes", "No")</f>
        <v>No</v>
      </c>
    </row>
    <row r="389" spans="2:24" x14ac:dyDescent="0.3">
      <c r="B389" s="26" t="s">
        <v>620</v>
      </c>
      <c r="C389" s="13" t="s">
        <v>1138</v>
      </c>
      <c r="D389" s="14">
        <v>55</v>
      </c>
      <c r="E389" s="14" t="s">
        <v>754</v>
      </c>
      <c r="F389" s="14">
        <v>7</v>
      </c>
      <c r="G389" s="15">
        <v>45631</v>
      </c>
      <c r="H389" s="15">
        <v>45376</v>
      </c>
      <c r="I389" s="16">
        <v>20746.980000000003</v>
      </c>
      <c r="J389" s="16">
        <v>2963.8542857142861</v>
      </c>
      <c r="K389" s="21">
        <v>42.5</v>
      </c>
      <c r="L389" s="13" t="s">
        <v>16</v>
      </c>
      <c r="M389" s="13" t="s">
        <v>1660</v>
      </c>
      <c r="N389" s="14" t="s">
        <v>96</v>
      </c>
      <c r="O389" s="14" t="s">
        <v>98</v>
      </c>
      <c r="P389" s="14" t="s">
        <v>101</v>
      </c>
      <c r="Q389" s="14" t="s">
        <v>105</v>
      </c>
      <c r="R389" s="14" t="s">
        <v>122</v>
      </c>
      <c r="S389" s="14" t="s">
        <v>124</v>
      </c>
      <c r="T389" s="14" t="s">
        <v>129</v>
      </c>
      <c r="U389" s="14"/>
      <c r="V389" s="14" t="str">
        <f t="shared" ref="V389:V452" si="14">IF(F389&gt;=$F$2,IF(J389&gt;=$J$2,"H","M"),IF(J389&gt;=$J$2,"M","L"))</f>
        <v>M</v>
      </c>
      <c r="W389" s="13" t="str">
        <f>_xlfn.XLOOKUP(Table5[[#This Row],[Store Visited]],Table14[Active Store],Table14[Segment])</f>
        <v>L</v>
      </c>
      <c r="X389" s="40" t="str">
        <f t="shared" si="13"/>
        <v>Yes</v>
      </c>
    </row>
    <row r="390" spans="2:24" x14ac:dyDescent="0.3">
      <c r="B390" s="26" t="s">
        <v>621</v>
      </c>
      <c r="C390" s="13" t="s">
        <v>1139</v>
      </c>
      <c r="D390" s="14">
        <v>21</v>
      </c>
      <c r="E390" s="14" t="s">
        <v>754</v>
      </c>
      <c r="F390" s="14">
        <v>4</v>
      </c>
      <c r="G390" s="15">
        <v>45449</v>
      </c>
      <c r="H390" s="15">
        <v>45301</v>
      </c>
      <c r="I390" s="16">
        <v>13065.45</v>
      </c>
      <c r="J390" s="16">
        <v>3266.3625000000002</v>
      </c>
      <c r="K390" s="21">
        <v>49.333333333333336</v>
      </c>
      <c r="L390" s="13" t="s">
        <v>22</v>
      </c>
      <c r="M390" s="13" t="s">
        <v>1661</v>
      </c>
      <c r="N390" s="14" t="s">
        <v>96</v>
      </c>
      <c r="O390" s="14" t="s">
        <v>98</v>
      </c>
      <c r="P390" s="14" t="s">
        <v>105</v>
      </c>
      <c r="Q390" s="14" t="s">
        <v>122</v>
      </c>
      <c r="R390" s="14" t="s">
        <v>124</v>
      </c>
      <c r="S390" s="14" t="s">
        <v>129</v>
      </c>
      <c r="T390" s="14"/>
      <c r="U390" s="14"/>
      <c r="V390" s="14" t="str">
        <f t="shared" si="14"/>
        <v>M</v>
      </c>
      <c r="W390" s="13" t="str">
        <f>_xlfn.XLOOKUP(Table5[[#This Row],[Store Visited]],Table14[Active Store],Table14[Segment])</f>
        <v>L</v>
      </c>
      <c r="X390" s="40" t="str">
        <f t="shared" si="13"/>
        <v>No</v>
      </c>
    </row>
    <row r="391" spans="2:24" x14ac:dyDescent="0.3">
      <c r="B391" s="26" t="s">
        <v>622</v>
      </c>
      <c r="C391" s="13" t="s">
        <v>1140</v>
      </c>
      <c r="D391" s="14">
        <v>44</v>
      </c>
      <c r="E391" s="14" t="s">
        <v>752</v>
      </c>
      <c r="F391" s="14">
        <v>3</v>
      </c>
      <c r="G391" s="15">
        <v>45519</v>
      </c>
      <c r="H391" s="15">
        <v>45381</v>
      </c>
      <c r="I391" s="16">
        <v>7487.97</v>
      </c>
      <c r="J391" s="16">
        <v>2495.9900000000002</v>
      </c>
      <c r="K391" s="21">
        <v>69</v>
      </c>
      <c r="L391" s="13" t="s">
        <v>17</v>
      </c>
      <c r="M391" s="13" t="s">
        <v>1662</v>
      </c>
      <c r="N391" s="14" t="s">
        <v>92</v>
      </c>
      <c r="O391" s="14" t="s">
        <v>101</v>
      </c>
      <c r="P391" s="14" t="s">
        <v>105</v>
      </c>
      <c r="Q391" s="14" t="s">
        <v>124</v>
      </c>
      <c r="R391" s="14"/>
      <c r="S391" s="14"/>
      <c r="T391" s="14"/>
      <c r="U391" s="14"/>
      <c r="V391" s="14" t="str">
        <f t="shared" si="14"/>
        <v>L</v>
      </c>
      <c r="W391" s="13" t="str">
        <f>_xlfn.XLOOKUP(Table5[[#This Row],[Store Visited]],Table14[Active Store],Table14[Segment])</f>
        <v>L</v>
      </c>
      <c r="X391" s="40" t="str">
        <f t="shared" si="13"/>
        <v>No</v>
      </c>
    </row>
    <row r="392" spans="2:24" x14ac:dyDescent="0.3">
      <c r="B392" s="26" t="s">
        <v>623</v>
      </c>
      <c r="C392" s="13" t="s">
        <v>1141</v>
      </c>
      <c r="D392" s="14">
        <v>26</v>
      </c>
      <c r="E392" s="14" t="s">
        <v>754</v>
      </c>
      <c r="F392" s="14">
        <v>2</v>
      </c>
      <c r="G392" s="15">
        <v>45389</v>
      </c>
      <c r="H392" s="15">
        <v>45329</v>
      </c>
      <c r="I392" s="16">
        <v>6456.76</v>
      </c>
      <c r="J392" s="16">
        <v>3228.38</v>
      </c>
      <c r="K392" s="21">
        <v>60</v>
      </c>
      <c r="L392" s="13" t="s">
        <v>18</v>
      </c>
      <c r="M392" s="13" t="s">
        <v>1314</v>
      </c>
      <c r="N392" s="14" t="s">
        <v>96</v>
      </c>
      <c r="O392" s="14" t="s">
        <v>105</v>
      </c>
      <c r="P392" s="14"/>
      <c r="Q392" s="14"/>
      <c r="R392" s="14"/>
      <c r="S392" s="14"/>
      <c r="T392" s="14"/>
      <c r="U392" s="14"/>
      <c r="V392" s="14" t="str">
        <f t="shared" si="14"/>
        <v>L</v>
      </c>
      <c r="W392" s="13" t="str">
        <f>_xlfn.XLOOKUP(Table5[[#This Row],[Store Visited]],Table14[Active Store],Table14[Segment])</f>
        <v>H</v>
      </c>
      <c r="X392" s="40" t="str">
        <f t="shared" si="13"/>
        <v>No</v>
      </c>
    </row>
    <row r="393" spans="2:24" x14ac:dyDescent="0.3">
      <c r="B393" s="26" t="s">
        <v>624</v>
      </c>
      <c r="C393" s="13" t="s">
        <v>1142</v>
      </c>
      <c r="D393" s="14">
        <v>47</v>
      </c>
      <c r="E393" s="14" t="s">
        <v>754</v>
      </c>
      <c r="F393" s="14">
        <v>4</v>
      </c>
      <c r="G393" s="15">
        <v>45640</v>
      </c>
      <c r="H393" s="15">
        <v>45305</v>
      </c>
      <c r="I393" s="16">
        <v>14392.43</v>
      </c>
      <c r="J393" s="16">
        <v>3598.1075000000001</v>
      </c>
      <c r="K393" s="21">
        <v>111.66666666666667</v>
      </c>
      <c r="L393" s="13" t="s">
        <v>19</v>
      </c>
      <c r="M393" s="13" t="s">
        <v>1663</v>
      </c>
      <c r="N393" s="14" t="s">
        <v>92</v>
      </c>
      <c r="O393" s="14" t="s">
        <v>96</v>
      </c>
      <c r="P393" s="14" t="s">
        <v>98</v>
      </c>
      <c r="Q393" s="14" t="s">
        <v>105</v>
      </c>
      <c r="R393" s="14" t="s">
        <v>124</v>
      </c>
      <c r="S393" s="14"/>
      <c r="T393" s="14"/>
      <c r="U393" s="14"/>
      <c r="V393" s="14" t="str">
        <f t="shared" si="14"/>
        <v>H</v>
      </c>
      <c r="W393" s="13" t="str">
        <f>_xlfn.XLOOKUP(Table5[[#This Row],[Store Visited]],Table14[Active Store],Table14[Segment])</f>
        <v>H</v>
      </c>
      <c r="X393" s="40" t="str">
        <f t="shared" si="13"/>
        <v>No</v>
      </c>
    </row>
    <row r="394" spans="2:24" x14ac:dyDescent="0.3">
      <c r="B394" s="26" t="s">
        <v>625</v>
      </c>
      <c r="C394" s="13" t="s">
        <v>1143</v>
      </c>
      <c r="D394" s="14">
        <v>43</v>
      </c>
      <c r="E394" s="14" t="s">
        <v>752</v>
      </c>
      <c r="F394" s="14">
        <v>1</v>
      </c>
      <c r="G394" s="15">
        <v>45435</v>
      </c>
      <c r="H394" s="15">
        <v>45435</v>
      </c>
      <c r="I394" s="16">
        <v>2117.21</v>
      </c>
      <c r="J394" s="16">
        <v>2117.21</v>
      </c>
      <c r="K394" s="21" t="s">
        <v>1772</v>
      </c>
      <c r="L394" s="13" t="s">
        <v>20</v>
      </c>
      <c r="M394" s="13" t="s">
        <v>1315</v>
      </c>
      <c r="N394" s="14" t="s">
        <v>92</v>
      </c>
      <c r="O394" s="14" t="s">
        <v>101</v>
      </c>
      <c r="P394" s="14" t="s">
        <v>105</v>
      </c>
      <c r="Q394" s="14"/>
      <c r="R394" s="14"/>
      <c r="S394" s="14"/>
      <c r="T394" s="14"/>
      <c r="U394" s="14"/>
      <c r="V394" s="14" t="str">
        <f t="shared" si="14"/>
        <v>L</v>
      </c>
      <c r="W394" s="13" t="str">
        <f>_xlfn.XLOOKUP(Table5[[#This Row],[Store Visited]],Table14[Active Store],Table14[Segment])</f>
        <v>H</v>
      </c>
      <c r="X394" s="40" t="str">
        <f t="shared" si="13"/>
        <v>No</v>
      </c>
    </row>
    <row r="395" spans="2:24" x14ac:dyDescent="0.3">
      <c r="B395" s="26" t="s">
        <v>626</v>
      </c>
      <c r="C395" s="13" t="s">
        <v>1144</v>
      </c>
      <c r="D395" s="14">
        <v>58</v>
      </c>
      <c r="E395" s="14" t="s">
        <v>752</v>
      </c>
      <c r="F395" s="14">
        <v>4</v>
      </c>
      <c r="G395" s="15">
        <v>45644</v>
      </c>
      <c r="H395" s="15">
        <v>45325</v>
      </c>
      <c r="I395" s="16">
        <v>17210.439999999999</v>
      </c>
      <c r="J395" s="16">
        <v>4302.6099999999997</v>
      </c>
      <c r="K395" s="21">
        <v>106.33333333333333</v>
      </c>
      <c r="L395" s="13" t="s">
        <v>24</v>
      </c>
      <c r="M395" s="13" t="s">
        <v>1664</v>
      </c>
      <c r="N395" s="14" t="s">
        <v>92</v>
      </c>
      <c r="O395" s="14" t="s">
        <v>98</v>
      </c>
      <c r="P395" s="14" t="s">
        <v>105</v>
      </c>
      <c r="Q395" s="14" t="s">
        <v>122</v>
      </c>
      <c r="R395" s="14" t="s">
        <v>124</v>
      </c>
      <c r="S395" s="14"/>
      <c r="T395" s="14"/>
      <c r="U395" s="14"/>
      <c r="V395" s="14" t="str">
        <f t="shared" si="14"/>
        <v>H</v>
      </c>
      <c r="W395" s="13" t="str">
        <f>_xlfn.XLOOKUP(Table5[[#This Row],[Store Visited]],Table14[Active Store],Table14[Segment])</f>
        <v>M</v>
      </c>
      <c r="X395" s="40" t="str">
        <f t="shared" si="13"/>
        <v>No</v>
      </c>
    </row>
    <row r="396" spans="2:24" x14ac:dyDescent="0.3">
      <c r="B396" s="26" t="s">
        <v>627</v>
      </c>
      <c r="C396" s="13" t="s">
        <v>1145</v>
      </c>
      <c r="D396" s="14">
        <v>26</v>
      </c>
      <c r="E396" s="14" t="s">
        <v>752</v>
      </c>
      <c r="F396" s="14">
        <v>6</v>
      </c>
      <c r="G396" s="15">
        <v>45588</v>
      </c>
      <c r="H396" s="15">
        <v>45347</v>
      </c>
      <c r="I396" s="16">
        <v>30112.46</v>
      </c>
      <c r="J396" s="16">
        <v>5018.7433333333329</v>
      </c>
      <c r="K396" s="21">
        <v>48.2</v>
      </c>
      <c r="L396" s="13" t="s">
        <v>25</v>
      </c>
      <c r="M396" s="13" t="s">
        <v>1665</v>
      </c>
      <c r="N396" s="14" t="s">
        <v>96</v>
      </c>
      <c r="O396" s="14" t="s">
        <v>98</v>
      </c>
      <c r="P396" s="14" t="s">
        <v>105</v>
      </c>
      <c r="Q396" s="14" t="s">
        <v>122</v>
      </c>
      <c r="R396" s="14" t="s">
        <v>124</v>
      </c>
      <c r="S396" s="14" t="s">
        <v>129</v>
      </c>
      <c r="T396" s="14"/>
      <c r="U396" s="14"/>
      <c r="V396" s="14" t="str">
        <f t="shared" si="14"/>
        <v>H</v>
      </c>
      <c r="W396" s="13" t="str">
        <f>_xlfn.XLOOKUP(Table5[[#This Row],[Store Visited]],Table14[Active Store],Table14[Segment])</f>
        <v>M</v>
      </c>
      <c r="X396" s="40" t="str">
        <f t="shared" si="13"/>
        <v>Yes</v>
      </c>
    </row>
    <row r="397" spans="2:24" x14ac:dyDescent="0.3">
      <c r="B397" s="26" t="s">
        <v>628</v>
      </c>
      <c r="C397" s="13" t="s">
        <v>1146</v>
      </c>
      <c r="D397" s="14">
        <v>50</v>
      </c>
      <c r="E397" s="14" t="s">
        <v>754</v>
      </c>
      <c r="F397" s="14">
        <v>3</v>
      </c>
      <c r="G397" s="15">
        <v>45603</v>
      </c>
      <c r="H397" s="15">
        <v>45364</v>
      </c>
      <c r="I397" s="16">
        <v>9222.61</v>
      </c>
      <c r="J397" s="16">
        <v>3074.2033333333334</v>
      </c>
      <c r="K397" s="21">
        <v>119.5</v>
      </c>
      <c r="L397" s="13" t="s">
        <v>26</v>
      </c>
      <c r="M397" s="13" t="s">
        <v>1526</v>
      </c>
      <c r="N397" s="14" t="s">
        <v>92</v>
      </c>
      <c r="O397" s="14" t="s">
        <v>105</v>
      </c>
      <c r="P397" s="14" t="s">
        <v>122</v>
      </c>
      <c r="Q397" s="14" t="s">
        <v>129</v>
      </c>
      <c r="R397" s="14"/>
      <c r="S397" s="14"/>
      <c r="T397" s="14"/>
      <c r="U397" s="14"/>
      <c r="V397" s="14" t="str">
        <f t="shared" si="14"/>
        <v>L</v>
      </c>
      <c r="W397" s="13" t="str">
        <f>_xlfn.XLOOKUP(Table5[[#This Row],[Store Visited]],Table14[Active Store],Table14[Segment])</f>
        <v>M</v>
      </c>
      <c r="X397" s="40" t="str">
        <f t="shared" si="13"/>
        <v>No</v>
      </c>
    </row>
    <row r="398" spans="2:24" x14ac:dyDescent="0.3">
      <c r="B398" s="26" t="s">
        <v>629</v>
      </c>
      <c r="C398" s="13" t="s">
        <v>1147</v>
      </c>
      <c r="D398" s="14">
        <v>47</v>
      </c>
      <c r="E398" s="14" t="s">
        <v>752</v>
      </c>
      <c r="F398" s="14">
        <v>5</v>
      </c>
      <c r="G398" s="15">
        <v>45591</v>
      </c>
      <c r="H398" s="15">
        <v>45293</v>
      </c>
      <c r="I398" s="16">
        <v>19569.010000000002</v>
      </c>
      <c r="J398" s="16">
        <v>3913.8020000000006</v>
      </c>
      <c r="K398" s="21">
        <v>74.5</v>
      </c>
      <c r="L398" s="13" t="s">
        <v>17</v>
      </c>
      <c r="M398" s="13" t="s">
        <v>1666</v>
      </c>
      <c r="N398" s="14" t="s">
        <v>96</v>
      </c>
      <c r="O398" s="14" t="s">
        <v>98</v>
      </c>
      <c r="P398" s="14" t="s">
        <v>101</v>
      </c>
      <c r="Q398" s="14" t="s">
        <v>105</v>
      </c>
      <c r="R398" s="14" t="s">
        <v>124</v>
      </c>
      <c r="S398" s="14"/>
      <c r="T398" s="14"/>
      <c r="U398" s="14"/>
      <c r="V398" s="14" t="str">
        <f t="shared" si="14"/>
        <v>H</v>
      </c>
      <c r="W398" s="13" t="str">
        <f>_xlfn.XLOOKUP(Table5[[#This Row],[Store Visited]],Table14[Active Store],Table14[Segment])</f>
        <v>L</v>
      </c>
      <c r="X398" s="40" t="str">
        <f t="shared" si="13"/>
        <v>Yes</v>
      </c>
    </row>
    <row r="399" spans="2:24" x14ac:dyDescent="0.3">
      <c r="B399" s="26" t="s">
        <v>630</v>
      </c>
      <c r="C399" s="13" t="s">
        <v>1148</v>
      </c>
      <c r="D399" s="14">
        <v>34</v>
      </c>
      <c r="E399" s="14" t="s">
        <v>754</v>
      </c>
      <c r="F399" s="14">
        <v>5</v>
      </c>
      <c r="G399" s="15">
        <v>45574</v>
      </c>
      <c r="H399" s="15">
        <v>45387</v>
      </c>
      <c r="I399" s="16">
        <v>20115.72</v>
      </c>
      <c r="J399" s="16">
        <v>4023.1440000000002</v>
      </c>
      <c r="K399" s="21">
        <v>46.75</v>
      </c>
      <c r="L399" s="13" t="s">
        <v>16</v>
      </c>
      <c r="M399" s="13" t="s">
        <v>1667</v>
      </c>
      <c r="N399" s="14" t="s">
        <v>96</v>
      </c>
      <c r="O399" s="14" t="s">
        <v>98</v>
      </c>
      <c r="P399" s="14" t="s">
        <v>105</v>
      </c>
      <c r="Q399" s="14" t="s">
        <v>122</v>
      </c>
      <c r="R399" s="14" t="s">
        <v>124</v>
      </c>
      <c r="S399" s="14" t="s">
        <v>129</v>
      </c>
      <c r="T399" s="14"/>
      <c r="U399" s="14"/>
      <c r="V399" s="14" t="str">
        <f t="shared" si="14"/>
        <v>H</v>
      </c>
      <c r="W399" s="13" t="str">
        <f>_xlfn.XLOOKUP(Table5[[#This Row],[Store Visited]],Table14[Active Store],Table14[Segment])</f>
        <v>L</v>
      </c>
      <c r="X399" s="40" t="str">
        <f t="shared" si="13"/>
        <v>Yes</v>
      </c>
    </row>
    <row r="400" spans="2:24" x14ac:dyDescent="0.3">
      <c r="B400" s="26" t="s">
        <v>631</v>
      </c>
      <c r="C400" s="13" t="s">
        <v>1149</v>
      </c>
      <c r="D400" s="14">
        <v>44</v>
      </c>
      <c r="E400" s="14" t="s">
        <v>754</v>
      </c>
      <c r="F400" s="14">
        <v>1</v>
      </c>
      <c r="G400" s="15">
        <v>45589</v>
      </c>
      <c r="H400" s="15">
        <v>45589</v>
      </c>
      <c r="I400" s="16">
        <v>2446.2800000000002</v>
      </c>
      <c r="J400" s="16">
        <v>2446.2800000000002</v>
      </c>
      <c r="K400" s="21" t="s">
        <v>1772</v>
      </c>
      <c r="L400" s="13" t="s">
        <v>19</v>
      </c>
      <c r="M400" s="13" t="s">
        <v>1668</v>
      </c>
      <c r="N400" s="14" t="s">
        <v>105</v>
      </c>
      <c r="O400" s="14" t="s">
        <v>129</v>
      </c>
      <c r="P400" s="14"/>
      <c r="Q400" s="14"/>
      <c r="R400" s="14"/>
      <c r="S400" s="14"/>
      <c r="T400" s="14"/>
      <c r="U400" s="14"/>
      <c r="V400" s="14" t="str">
        <f t="shared" si="14"/>
        <v>L</v>
      </c>
      <c r="W400" s="13" t="str">
        <f>_xlfn.XLOOKUP(Table5[[#This Row],[Store Visited]],Table14[Active Store],Table14[Segment])</f>
        <v>H</v>
      </c>
      <c r="X400" s="40" t="str">
        <f t="shared" si="13"/>
        <v>No</v>
      </c>
    </row>
    <row r="401" spans="2:24" x14ac:dyDescent="0.3">
      <c r="B401" s="26" t="s">
        <v>632</v>
      </c>
      <c r="C401" s="13" t="s">
        <v>1150</v>
      </c>
      <c r="D401" s="14">
        <v>55</v>
      </c>
      <c r="E401" s="14" t="s">
        <v>752</v>
      </c>
      <c r="F401" s="14">
        <v>3</v>
      </c>
      <c r="G401" s="15">
        <v>45524</v>
      </c>
      <c r="H401" s="15">
        <v>45352</v>
      </c>
      <c r="I401" s="16">
        <v>9106.89</v>
      </c>
      <c r="J401" s="16">
        <v>3035.6299999999997</v>
      </c>
      <c r="K401" s="21">
        <v>86</v>
      </c>
      <c r="L401" s="13" t="s">
        <v>19</v>
      </c>
      <c r="M401" s="13" t="s">
        <v>1669</v>
      </c>
      <c r="N401" s="14" t="s">
        <v>92</v>
      </c>
      <c r="O401" s="14" t="s">
        <v>96</v>
      </c>
      <c r="P401" s="14" t="s">
        <v>105</v>
      </c>
      <c r="Q401" s="14" t="s">
        <v>122</v>
      </c>
      <c r="R401" s="14"/>
      <c r="S401" s="14"/>
      <c r="T401" s="14"/>
      <c r="U401" s="14"/>
      <c r="V401" s="14" t="str">
        <f t="shared" si="14"/>
        <v>L</v>
      </c>
      <c r="W401" s="13" t="str">
        <f>_xlfn.XLOOKUP(Table5[[#This Row],[Store Visited]],Table14[Active Store],Table14[Segment])</f>
        <v>H</v>
      </c>
      <c r="X401" s="40" t="str">
        <f t="shared" si="13"/>
        <v>No</v>
      </c>
    </row>
    <row r="402" spans="2:24" x14ac:dyDescent="0.3">
      <c r="B402" s="26" t="s">
        <v>633</v>
      </c>
      <c r="C402" s="13" t="s">
        <v>1151</v>
      </c>
      <c r="D402" s="14">
        <v>30</v>
      </c>
      <c r="E402" s="14" t="s">
        <v>752</v>
      </c>
      <c r="F402" s="14">
        <v>4</v>
      </c>
      <c r="G402" s="15">
        <v>45653</v>
      </c>
      <c r="H402" s="15">
        <v>45466</v>
      </c>
      <c r="I402" s="16">
        <v>19256.120000000003</v>
      </c>
      <c r="J402" s="16">
        <v>4814.0300000000007</v>
      </c>
      <c r="K402" s="21">
        <v>62.333333333333336</v>
      </c>
      <c r="L402" s="13" t="s">
        <v>20</v>
      </c>
      <c r="M402" s="13" t="s">
        <v>1670</v>
      </c>
      <c r="N402" s="14" t="s">
        <v>92</v>
      </c>
      <c r="O402" s="14" t="s">
        <v>96</v>
      </c>
      <c r="P402" s="14" t="s">
        <v>105</v>
      </c>
      <c r="Q402" s="14" t="s">
        <v>129</v>
      </c>
      <c r="R402" s="14"/>
      <c r="S402" s="14"/>
      <c r="T402" s="14"/>
      <c r="U402" s="14"/>
      <c r="V402" s="14" t="str">
        <f t="shared" si="14"/>
        <v>H</v>
      </c>
      <c r="W402" s="13" t="str">
        <f>_xlfn.XLOOKUP(Table5[[#This Row],[Store Visited]],Table14[Active Store],Table14[Segment])</f>
        <v>H</v>
      </c>
      <c r="X402" s="40" t="str">
        <f t="shared" si="13"/>
        <v>No</v>
      </c>
    </row>
    <row r="403" spans="2:24" x14ac:dyDescent="0.3">
      <c r="B403" s="26" t="s">
        <v>634</v>
      </c>
      <c r="C403" s="13" t="s">
        <v>1152</v>
      </c>
      <c r="D403" s="14">
        <v>54</v>
      </c>
      <c r="E403" s="14" t="s">
        <v>754</v>
      </c>
      <c r="F403" s="14">
        <v>4</v>
      </c>
      <c r="G403" s="15">
        <v>45610</v>
      </c>
      <c r="H403" s="15">
        <v>45435</v>
      </c>
      <c r="I403" s="16">
        <v>10350.14</v>
      </c>
      <c r="J403" s="16">
        <v>2587.5349999999999</v>
      </c>
      <c r="K403" s="21">
        <v>58.333333333333336</v>
      </c>
      <c r="L403" s="13" t="s">
        <v>20</v>
      </c>
      <c r="M403" s="13" t="s">
        <v>1671</v>
      </c>
      <c r="N403" s="14" t="s">
        <v>92</v>
      </c>
      <c r="O403" s="14" t="s">
        <v>96</v>
      </c>
      <c r="P403" s="14" t="s">
        <v>98</v>
      </c>
      <c r="Q403" s="14" t="s">
        <v>101</v>
      </c>
      <c r="R403" s="14" t="s">
        <v>105</v>
      </c>
      <c r="S403" s="14" t="s">
        <v>122</v>
      </c>
      <c r="T403" s="14" t="s">
        <v>129</v>
      </c>
      <c r="U403" s="14"/>
      <c r="V403" s="14" t="str">
        <f t="shared" si="14"/>
        <v>M</v>
      </c>
      <c r="W403" s="13" t="str">
        <f>_xlfn.XLOOKUP(Table5[[#This Row],[Store Visited]],Table14[Active Store],Table14[Segment])</f>
        <v>H</v>
      </c>
      <c r="X403" s="40" t="str">
        <f t="shared" si="13"/>
        <v>No</v>
      </c>
    </row>
    <row r="404" spans="2:24" x14ac:dyDescent="0.3">
      <c r="B404" s="26" t="s">
        <v>635</v>
      </c>
      <c r="C404" s="13" t="s">
        <v>1153</v>
      </c>
      <c r="D404" s="14">
        <v>51</v>
      </c>
      <c r="E404" s="14" t="s">
        <v>754</v>
      </c>
      <c r="F404" s="14">
        <v>3</v>
      </c>
      <c r="G404" s="15">
        <v>45559</v>
      </c>
      <c r="H404" s="15">
        <v>45361</v>
      </c>
      <c r="I404" s="16">
        <v>9311.2000000000007</v>
      </c>
      <c r="J404" s="16">
        <v>3103.7333333333336</v>
      </c>
      <c r="K404" s="21">
        <v>99</v>
      </c>
      <c r="L404" s="13" t="s">
        <v>27</v>
      </c>
      <c r="M404" s="13" t="s">
        <v>1672</v>
      </c>
      <c r="N404" s="14" t="s">
        <v>92</v>
      </c>
      <c r="O404" s="14" t="s">
        <v>105</v>
      </c>
      <c r="P404" s="14" t="s">
        <v>124</v>
      </c>
      <c r="Q404" s="14" t="s">
        <v>129</v>
      </c>
      <c r="R404" s="14"/>
      <c r="S404" s="14"/>
      <c r="T404" s="14"/>
      <c r="U404" s="14"/>
      <c r="V404" s="14" t="str">
        <f t="shared" si="14"/>
        <v>L</v>
      </c>
      <c r="W404" s="13" t="str">
        <f>_xlfn.XLOOKUP(Table5[[#This Row],[Store Visited]],Table14[Active Store],Table14[Segment])</f>
        <v>M</v>
      </c>
      <c r="X404" s="40" t="str">
        <f t="shared" si="13"/>
        <v>No</v>
      </c>
    </row>
    <row r="405" spans="2:24" x14ac:dyDescent="0.3">
      <c r="B405" s="26" t="s">
        <v>636</v>
      </c>
      <c r="C405" s="13" t="s">
        <v>1154</v>
      </c>
      <c r="D405" s="14">
        <v>34</v>
      </c>
      <c r="E405" s="14" t="s">
        <v>754</v>
      </c>
      <c r="F405" s="14">
        <v>3</v>
      </c>
      <c r="G405" s="15">
        <v>45637</v>
      </c>
      <c r="H405" s="15">
        <v>45379</v>
      </c>
      <c r="I405" s="16">
        <v>9157.92</v>
      </c>
      <c r="J405" s="16">
        <v>3052.64</v>
      </c>
      <c r="K405" s="21">
        <v>129</v>
      </c>
      <c r="L405" s="13" t="s">
        <v>19</v>
      </c>
      <c r="M405" s="13" t="s">
        <v>1673</v>
      </c>
      <c r="N405" s="14" t="s">
        <v>98</v>
      </c>
      <c r="O405" s="14" t="s">
        <v>105</v>
      </c>
      <c r="P405" s="14" t="s">
        <v>122</v>
      </c>
      <c r="Q405" s="14" t="s">
        <v>129</v>
      </c>
      <c r="R405" s="14"/>
      <c r="S405" s="14"/>
      <c r="T405" s="14"/>
      <c r="U405" s="14"/>
      <c r="V405" s="14" t="str">
        <f t="shared" si="14"/>
        <v>L</v>
      </c>
      <c r="W405" s="13" t="str">
        <f>_xlfn.XLOOKUP(Table5[[#This Row],[Store Visited]],Table14[Active Store],Table14[Segment])</f>
        <v>H</v>
      </c>
      <c r="X405" s="40" t="str">
        <f t="shared" si="13"/>
        <v>No</v>
      </c>
    </row>
    <row r="406" spans="2:24" x14ac:dyDescent="0.3">
      <c r="B406" s="26" t="s">
        <v>637</v>
      </c>
      <c r="C406" s="13" t="s">
        <v>1155</v>
      </c>
      <c r="D406" s="14">
        <v>23</v>
      </c>
      <c r="E406" s="14" t="s">
        <v>754</v>
      </c>
      <c r="F406" s="14">
        <v>4</v>
      </c>
      <c r="G406" s="15">
        <v>45647</v>
      </c>
      <c r="H406" s="15">
        <v>45363</v>
      </c>
      <c r="I406" s="16">
        <v>14689.52</v>
      </c>
      <c r="J406" s="16">
        <v>3672.38</v>
      </c>
      <c r="K406" s="21">
        <v>94.666666666666671</v>
      </c>
      <c r="L406" s="13" t="s">
        <v>25</v>
      </c>
      <c r="M406" s="13" t="s">
        <v>1674</v>
      </c>
      <c r="N406" s="14" t="s">
        <v>96</v>
      </c>
      <c r="O406" s="14" t="s">
        <v>105</v>
      </c>
      <c r="P406" s="14" t="s">
        <v>122</v>
      </c>
      <c r="Q406" s="14" t="s">
        <v>124</v>
      </c>
      <c r="R406" s="14" t="s">
        <v>129</v>
      </c>
      <c r="S406" s="14"/>
      <c r="T406" s="14"/>
      <c r="U406" s="14"/>
      <c r="V406" s="14" t="str">
        <f t="shared" si="14"/>
        <v>H</v>
      </c>
      <c r="W406" s="13" t="str">
        <f>_xlfn.XLOOKUP(Table5[[#This Row],[Store Visited]],Table14[Active Store],Table14[Segment])</f>
        <v>M</v>
      </c>
      <c r="X406" s="40" t="str">
        <f t="shared" si="13"/>
        <v>No</v>
      </c>
    </row>
    <row r="407" spans="2:24" x14ac:dyDescent="0.3">
      <c r="B407" s="26" t="s">
        <v>638</v>
      </c>
      <c r="C407" s="13" t="s">
        <v>1156</v>
      </c>
      <c r="D407" s="14">
        <v>23</v>
      </c>
      <c r="E407" s="14" t="s">
        <v>752</v>
      </c>
      <c r="F407" s="14">
        <v>3</v>
      </c>
      <c r="G407" s="15">
        <v>45360</v>
      </c>
      <c r="H407" s="15">
        <v>45307</v>
      </c>
      <c r="I407" s="16">
        <v>10730.25</v>
      </c>
      <c r="J407" s="16">
        <v>3576.75</v>
      </c>
      <c r="K407" s="21">
        <v>26.5</v>
      </c>
      <c r="L407" s="13" t="s">
        <v>26</v>
      </c>
      <c r="M407" s="13" t="s">
        <v>1675</v>
      </c>
      <c r="N407" s="14" t="s">
        <v>96</v>
      </c>
      <c r="O407" s="14" t="s">
        <v>98</v>
      </c>
      <c r="P407" s="14" t="s">
        <v>101</v>
      </c>
      <c r="Q407" s="14" t="s">
        <v>105</v>
      </c>
      <c r="R407" s="14" t="s">
        <v>124</v>
      </c>
      <c r="S407" s="14" t="s">
        <v>129</v>
      </c>
      <c r="T407" s="14"/>
      <c r="U407" s="14"/>
      <c r="V407" s="14" t="str">
        <f t="shared" si="14"/>
        <v>M</v>
      </c>
      <c r="W407" s="13" t="str">
        <f>_xlfn.XLOOKUP(Table5[[#This Row],[Store Visited]],Table14[Active Store],Table14[Segment])</f>
        <v>M</v>
      </c>
      <c r="X407" s="40" t="str">
        <f t="shared" si="13"/>
        <v>No</v>
      </c>
    </row>
    <row r="408" spans="2:24" x14ac:dyDescent="0.3">
      <c r="B408" s="26" t="s">
        <v>639</v>
      </c>
      <c r="C408" s="13" t="s">
        <v>1157</v>
      </c>
      <c r="D408" s="14">
        <v>46</v>
      </c>
      <c r="E408" s="14" t="s">
        <v>752</v>
      </c>
      <c r="F408" s="14">
        <v>4</v>
      </c>
      <c r="G408" s="15">
        <v>45621</v>
      </c>
      <c r="H408" s="15">
        <v>45308</v>
      </c>
      <c r="I408" s="16">
        <v>10602.32</v>
      </c>
      <c r="J408" s="16">
        <v>2650.58</v>
      </c>
      <c r="K408" s="21">
        <v>104.33333333333333</v>
      </c>
      <c r="L408" s="13" t="s">
        <v>26</v>
      </c>
      <c r="M408" s="13" t="s">
        <v>1676</v>
      </c>
      <c r="N408" s="14" t="s">
        <v>92</v>
      </c>
      <c r="O408" s="14" t="s">
        <v>105</v>
      </c>
      <c r="P408" s="14" t="s">
        <v>129</v>
      </c>
      <c r="Q408" s="14"/>
      <c r="R408" s="14"/>
      <c r="S408" s="14"/>
      <c r="T408" s="14"/>
      <c r="U408" s="14"/>
      <c r="V408" s="14" t="str">
        <f t="shared" si="14"/>
        <v>M</v>
      </c>
      <c r="W408" s="13" t="str">
        <f>_xlfn.XLOOKUP(Table5[[#This Row],[Store Visited]],Table14[Active Store],Table14[Segment])</f>
        <v>M</v>
      </c>
      <c r="X408" s="40" t="str">
        <f t="shared" si="13"/>
        <v>No</v>
      </c>
    </row>
    <row r="409" spans="2:24" x14ac:dyDescent="0.3">
      <c r="B409" s="26" t="s">
        <v>640</v>
      </c>
      <c r="C409" s="13" t="s">
        <v>1158</v>
      </c>
      <c r="D409" s="14">
        <v>57</v>
      </c>
      <c r="E409" s="14" t="s">
        <v>754</v>
      </c>
      <c r="F409" s="14">
        <v>3</v>
      </c>
      <c r="G409" s="15">
        <v>45500</v>
      </c>
      <c r="H409" s="15">
        <v>45347</v>
      </c>
      <c r="I409" s="16">
        <v>9078.69</v>
      </c>
      <c r="J409" s="16">
        <v>3026.23</v>
      </c>
      <c r="K409" s="21">
        <v>76.5</v>
      </c>
      <c r="L409" s="13" t="s">
        <v>26</v>
      </c>
      <c r="M409" s="13" t="s">
        <v>1677</v>
      </c>
      <c r="N409" s="14" t="s">
        <v>92</v>
      </c>
      <c r="O409" s="14" t="s">
        <v>96</v>
      </c>
      <c r="P409" s="14" t="s">
        <v>98</v>
      </c>
      <c r="Q409" s="14" t="s">
        <v>105</v>
      </c>
      <c r="R409" s="14" t="s">
        <v>129</v>
      </c>
      <c r="S409" s="14"/>
      <c r="T409" s="14"/>
      <c r="U409" s="14"/>
      <c r="V409" s="14" t="str">
        <f t="shared" si="14"/>
        <v>L</v>
      </c>
      <c r="W409" s="13" t="str">
        <f>_xlfn.XLOOKUP(Table5[[#This Row],[Store Visited]],Table14[Active Store],Table14[Segment])</f>
        <v>M</v>
      </c>
      <c r="X409" s="40" t="str">
        <f t="shared" si="13"/>
        <v>No</v>
      </c>
    </row>
    <row r="410" spans="2:24" x14ac:dyDescent="0.3">
      <c r="B410" s="26" t="s">
        <v>641</v>
      </c>
      <c r="C410" s="13" t="s">
        <v>1159</v>
      </c>
      <c r="D410" s="14">
        <v>16</v>
      </c>
      <c r="E410" s="14" t="s">
        <v>754</v>
      </c>
      <c r="F410" s="14">
        <v>3</v>
      </c>
      <c r="G410" s="15">
        <v>45606</v>
      </c>
      <c r="H410" s="15">
        <v>45353</v>
      </c>
      <c r="I410" s="16">
        <v>13382.81</v>
      </c>
      <c r="J410" s="16">
        <v>4460.9366666666665</v>
      </c>
      <c r="K410" s="21">
        <v>126.5</v>
      </c>
      <c r="L410" s="13" t="s">
        <v>26</v>
      </c>
      <c r="M410" s="13" t="s">
        <v>1678</v>
      </c>
      <c r="N410" s="14" t="s">
        <v>92</v>
      </c>
      <c r="O410" s="14" t="s">
        <v>98</v>
      </c>
      <c r="P410" s="14" t="s">
        <v>105</v>
      </c>
      <c r="Q410" s="14" t="s">
        <v>124</v>
      </c>
      <c r="R410" s="14"/>
      <c r="S410" s="14"/>
      <c r="T410" s="14"/>
      <c r="U410" s="14"/>
      <c r="V410" s="14" t="str">
        <f t="shared" si="14"/>
        <v>M</v>
      </c>
      <c r="W410" s="13" t="str">
        <f>_xlfn.XLOOKUP(Table5[[#This Row],[Store Visited]],Table14[Active Store],Table14[Segment])</f>
        <v>M</v>
      </c>
      <c r="X410" s="40" t="str">
        <f t="shared" si="13"/>
        <v>No</v>
      </c>
    </row>
    <row r="411" spans="2:24" x14ac:dyDescent="0.3">
      <c r="B411" s="26" t="s">
        <v>642</v>
      </c>
      <c r="C411" s="13" t="s">
        <v>1160</v>
      </c>
      <c r="D411" s="14">
        <v>22</v>
      </c>
      <c r="E411" s="14" t="s">
        <v>754</v>
      </c>
      <c r="F411" s="14">
        <v>2</v>
      </c>
      <c r="G411" s="15">
        <v>45489</v>
      </c>
      <c r="H411" s="15">
        <v>45445</v>
      </c>
      <c r="I411" s="16">
        <v>8479.1</v>
      </c>
      <c r="J411" s="16">
        <v>4239.55</v>
      </c>
      <c r="K411" s="21">
        <v>44</v>
      </c>
      <c r="L411" s="13" t="s">
        <v>22</v>
      </c>
      <c r="M411" s="13" t="s">
        <v>1289</v>
      </c>
      <c r="N411" s="14" t="s">
        <v>92</v>
      </c>
      <c r="O411" s="14" t="s">
        <v>105</v>
      </c>
      <c r="P411" s="14" t="s">
        <v>124</v>
      </c>
      <c r="Q411" s="14"/>
      <c r="R411" s="14"/>
      <c r="S411" s="14"/>
      <c r="T411" s="14"/>
      <c r="U411" s="14"/>
      <c r="V411" s="14" t="str">
        <f t="shared" si="14"/>
        <v>M</v>
      </c>
      <c r="W411" s="13" t="str">
        <f>_xlfn.XLOOKUP(Table5[[#This Row],[Store Visited]],Table14[Active Store],Table14[Segment])</f>
        <v>L</v>
      </c>
      <c r="X411" s="40" t="str">
        <f t="shared" si="13"/>
        <v>No</v>
      </c>
    </row>
    <row r="412" spans="2:24" x14ac:dyDescent="0.3">
      <c r="B412" s="26" t="s">
        <v>643</v>
      </c>
      <c r="C412" s="13" t="s">
        <v>1161</v>
      </c>
      <c r="D412" s="14">
        <v>39</v>
      </c>
      <c r="E412" s="14" t="s">
        <v>754</v>
      </c>
      <c r="F412" s="14">
        <v>7</v>
      </c>
      <c r="G412" s="15">
        <v>45583</v>
      </c>
      <c r="H412" s="15">
        <v>45399</v>
      </c>
      <c r="I412" s="16">
        <v>35815.81</v>
      </c>
      <c r="J412" s="16">
        <v>5116.5442857142853</v>
      </c>
      <c r="K412" s="21">
        <v>30.666666666666668</v>
      </c>
      <c r="L412" s="13" t="s">
        <v>22</v>
      </c>
      <c r="M412" s="13" t="s">
        <v>1679</v>
      </c>
      <c r="N412" s="14" t="s">
        <v>92</v>
      </c>
      <c r="O412" s="14" t="s">
        <v>96</v>
      </c>
      <c r="P412" s="14" t="s">
        <v>98</v>
      </c>
      <c r="Q412" s="14" t="s">
        <v>105</v>
      </c>
      <c r="R412" s="14" t="s">
        <v>122</v>
      </c>
      <c r="S412" s="14" t="s">
        <v>129</v>
      </c>
      <c r="T412" s="14"/>
      <c r="U412" s="14"/>
      <c r="V412" s="14" t="str">
        <f t="shared" si="14"/>
        <v>H</v>
      </c>
      <c r="W412" s="13" t="str">
        <f>_xlfn.XLOOKUP(Table5[[#This Row],[Store Visited]],Table14[Active Store],Table14[Segment])</f>
        <v>L</v>
      </c>
      <c r="X412" s="40" t="str">
        <f t="shared" si="13"/>
        <v>Yes</v>
      </c>
    </row>
    <row r="413" spans="2:24" x14ac:dyDescent="0.3">
      <c r="B413" s="26" t="s">
        <v>644</v>
      </c>
      <c r="C413" s="13" t="s">
        <v>1162</v>
      </c>
      <c r="D413" s="14">
        <v>50</v>
      </c>
      <c r="E413" s="14" t="s">
        <v>754</v>
      </c>
      <c r="F413" s="14">
        <v>3</v>
      </c>
      <c r="G413" s="15">
        <v>45428</v>
      </c>
      <c r="H413" s="15">
        <v>45389</v>
      </c>
      <c r="I413" s="16">
        <v>7126.670000000001</v>
      </c>
      <c r="J413" s="16">
        <v>2375.5566666666668</v>
      </c>
      <c r="K413" s="21">
        <v>19.5</v>
      </c>
      <c r="L413" s="13" t="s">
        <v>30</v>
      </c>
      <c r="M413" s="13" t="s">
        <v>1680</v>
      </c>
      <c r="N413" s="14" t="s">
        <v>92</v>
      </c>
      <c r="O413" s="14" t="s">
        <v>96</v>
      </c>
      <c r="P413" s="14" t="s">
        <v>101</v>
      </c>
      <c r="Q413" s="14" t="s">
        <v>105</v>
      </c>
      <c r="R413" s="14" t="s">
        <v>129</v>
      </c>
      <c r="S413" s="14"/>
      <c r="T413" s="14"/>
      <c r="U413" s="14"/>
      <c r="V413" s="14" t="str">
        <f t="shared" si="14"/>
        <v>L</v>
      </c>
      <c r="W413" s="13" t="str">
        <f>_xlfn.XLOOKUP(Table5[[#This Row],[Store Visited]],Table14[Active Store],Table14[Segment])</f>
        <v>H</v>
      </c>
      <c r="X413" s="40" t="str">
        <f t="shared" si="13"/>
        <v>No</v>
      </c>
    </row>
    <row r="414" spans="2:24" x14ac:dyDescent="0.3">
      <c r="B414" s="26" t="s">
        <v>645</v>
      </c>
      <c r="C414" s="13" t="s">
        <v>1163</v>
      </c>
      <c r="D414" s="14">
        <v>50</v>
      </c>
      <c r="E414" s="14" t="s">
        <v>752</v>
      </c>
      <c r="F414" s="14">
        <v>3</v>
      </c>
      <c r="G414" s="15">
        <v>45642</v>
      </c>
      <c r="H414" s="15">
        <v>45363</v>
      </c>
      <c r="I414" s="16">
        <v>16603.400000000001</v>
      </c>
      <c r="J414" s="16">
        <v>5534.4666666666672</v>
      </c>
      <c r="K414" s="21">
        <v>139.5</v>
      </c>
      <c r="L414" s="13" t="s">
        <v>24</v>
      </c>
      <c r="M414" s="13" t="s">
        <v>1681</v>
      </c>
      <c r="N414" s="14" t="s">
        <v>92</v>
      </c>
      <c r="O414" s="14" t="s">
        <v>96</v>
      </c>
      <c r="P414" s="14" t="s">
        <v>105</v>
      </c>
      <c r="Q414" s="14"/>
      <c r="R414" s="14"/>
      <c r="S414" s="14"/>
      <c r="T414" s="14"/>
      <c r="U414" s="14"/>
      <c r="V414" s="14" t="str">
        <f t="shared" si="14"/>
        <v>M</v>
      </c>
      <c r="W414" s="13" t="str">
        <f>_xlfn.XLOOKUP(Table5[[#This Row],[Store Visited]],Table14[Active Store],Table14[Segment])</f>
        <v>M</v>
      </c>
      <c r="X414" s="40" t="str">
        <f t="shared" si="13"/>
        <v>No</v>
      </c>
    </row>
    <row r="415" spans="2:24" x14ac:dyDescent="0.3">
      <c r="B415" s="26" t="s">
        <v>646</v>
      </c>
      <c r="C415" s="13" t="s">
        <v>1164</v>
      </c>
      <c r="D415" s="14">
        <v>43</v>
      </c>
      <c r="E415" s="14" t="s">
        <v>752</v>
      </c>
      <c r="F415" s="14">
        <v>3</v>
      </c>
      <c r="G415" s="15">
        <v>45549</v>
      </c>
      <c r="H415" s="15">
        <v>45481</v>
      </c>
      <c r="I415" s="16">
        <v>8949.0400000000009</v>
      </c>
      <c r="J415" s="16">
        <v>2983.0133333333338</v>
      </c>
      <c r="K415" s="21">
        <v>34</v>
      </c>
      <c r="L415" s="13" t="s">
        <v>24</v>
      </c>
      <c r="M415" s="13" t="s">
        <v>1682</v>
      </c>
      <c r="N415" s="14" t="s">
        <v>92</v>
      </c>
      <c r="O415" s="14" t="s">
        <v>98</v>
      </c>
      <c r="P415" s="14" t="s">
        <v>101</v>
      </c>
      <c r="Q415" s="14" t="s">
        <v>105</v>
      </c>
      <c r="R415" s="14" t="s">
        <v>129</v>
      </c>
      <c r="S415" s="14"/>
      <c r="T415" s="14"/>
      <c r="U415" s="14"/>
      <c r="V415" s="14" t="str">
        <f t="shared" si="14"/>
        <v>L</v>
      </c>
      <c r="W415" s="13" t="str">
        <f>_xlfn.XLOOKUP(Table5[[#This Row],[Store Visited]],Table14[Active Store],Table14[Segment])</f>
        <v>M</v>
      </c>
      <c r="X415" s="40" t="str">
        <f t="shared" si="13"/>
        <v>No</v>
      </c>
    </row>
    <row r="416" spans="2:24" x14ac:dyDescent="0.3">
      <c r="B416" s="26" t="s">
        <v>647</v>
      </c>
      <c r="C416" s="13" t="s">
        <v>1165</v>
      </c>
      <c r="D416" s="14">
        <v>52</v>
      </c>
      <c r="E416" s="14" t="s">
        <v>754</v>
      </c>
      <c r="F416" s="14">
        <v>3</v>
      </c>
      <c r="G416" s="15">
        <v>45561</v>
      </c>
      <c r="H416" s="15">
        <v>45325</v>
      </c>
      <c r="I416" s="16">
        <v>7946.1100000000006</v>
      </c>
      <c r="J416" s="16">
        <v>2648.7033333333334</v>
      </c>
      <c r="K416" s="21">
        <v>118</v>
      </c>
      <c r="L416" s="13" t="s">
        <v>28</v>
      </c>
      <c r="M416" s="13" t="s">
        <v>1683</v>
      </c>
      <c r="N416" s="14" t="s">
        <v>96</v>
      </c>
      <c r="O416" s="14" t="s">
        <v>98</v>
      </c>
      <c r="P416" s="14" t="s">
        <v>105</v>
      </c>
      <c r="Q416" s="14"/>
      <c r="R416" s="14"/>
      <c r="S416" s="14"/>
      <c r="T416" s="14"/>
      <c r="U416" s="14"/>
      <c r="V416" s="14" t="str">
        <f t="shared" si="14"/>
        <v>L</v>
      </c>
      <c r="W416" s="13" t="str">
        <f>_xlfn.XLOOKUP(Table5[[#This Row],[Store Visited]],Table14[Active Store],Table14[Segment])</f>
        <v>L</v>
      </c>
      <c r="X416" s="40" t="str">
        <f t="shared" si="13"/>
        <v>No</v>
      </c>
    </row>
    <row r="417" spans="2:24" x14ac:dyDescent="0.3">
      <c r="B417" s="26" t="s">
        <v>648</v>
      </c>
      <c r="C417" s="13" t="s">
        <v>1166</v>
      </c>
      <c r="D417" s="14">
        <v>35</v>
      </c>
      <c r="E417" s="14" t="s">
        <v>754</v>
      </c>
      <c r="F417" s="14">
        <v>6</v>
      </c>
      <c r="G417" s="15">
        <v>45508</v>
      </c>
      <c r="H417" s="15">
        <v>45312</v>
      </c>
      <c r="I417" s="16">
        <v>32540.480000000003</v>
      </c>
      <c r="J417" s="16">
        <v>5423.4133333333339</v>
      </c>
      <c r="K417" s="21">
        <v>39.200000000000003</v>
      </c>
      <c r="L417" s="13" t="s">
        <v>26</v>
      </c>
      <c r="M417" s="13" t="s">
        <v>1684</v>
      </c>
      <c r="N417" s="14" t="s">
        <v>96</v>
      </c>
      <c r="O417" s="14" t="s">
        <v>98</v>
      </c>
      <c r="P417" s="14" t="s">
        <v>105</v>
      </c>
      <c r="Q417" s="14" t="s">
        <v>122</v>
      </c>
      <c r="R417" s="14" t="s">
        <v>124</v>
      </c>
      <c r="S417" s="14" t="s">
        <v>129</v>
      </c>
      <c r="T417" s="14"/>
      <c r="U417" s="14"/>
      <c r="V417" s="14" t="str">
        <f t="shared" si="14"/>
        <v>H</v>
      </c>
      <c r="W417" s="13" t="str">
        <f>_xlfn.XLOOKUP(Table5[[#This Row],[Store Visited]],Table14[Active Store],Table14[Segment])</f>
        <v>M</v>
      </c>
      <c r="X417" s="40" t="str">
        <f t="shared" si="13"/>
        <v>Yes</v>
      </c>
    </row>
    <row r="418" spans="2:24" x14ac:dyDescent="0.3">
      <c r="B418" s="26" t="s">
        <v>649</v>
      </c>
      <c r="C418" s="13" t="s">
        <v>1167</v>
      </c>
      <c r="D418" s="14">
        <v>29</v>
      </c>
      <c r="E418" s="14" t="s">
        <v>754</v>
      </c>
      <c r="F418" s="14">
        <v>3</v>
      </c>
      <c r="G418" s="15">
        <v>45574</v>
      </c>
      <c r="H418" s="15">
        <v>45339</v>
      </c>
      <c r="I418" s="16">
        <v>8313.8100000000013</v>
      </c>
      <c r="J418" s="16">
        <v>2771.2700000000004</v>
      </c>
      <c r="K418" s="21">
        <v>117.5</v>
      </c>
      <c r="L418" s="13" t="s">
        <v>26</v>
      </c>
      <c r="M418" s="13" t="s">
        <v>1685</v>
      </c>
      <c r="N418" s="14" t="s">
        <v>92</v>
      </c>
      <c r="O418" s="14" t="s">
        <v>96</v>
      </c>
      <c r="P418" s="14" t="s">
        <v>105</v>
      </c>
      <c r="Q418" s="14" t="s">
        <v>122</v>
      </c>
      <c r="R418" s="14" t="s">
        <v>124</v>
      </c>
      <c r="S418" s="14" t="s">
        <v>129</v>
      </c>
      <c r="T418" s="14"/>
      <c r="U418" s="14"/>
      <c r="V418" s="14" t="str">
        <f t="shared" si="14"/>
        <v>L</v>
      </c>
      <c r="W418" s="13" t="str">
        <f>_xlfn.XLOOKUP(Table5[[#This Row],[Store Visited]],Table14[Active Store],Table14[Segment])</f>
        <v>M</v>
      </c>
      <c r="X418" s="40" t="str">
        <f t="shared" si="13"/>
        <v>No</v>
      </c>
    </row>
    <row r="419" spans="2:24" x14ac:dyDescent="0.3">
      <c r="B419" s="26" t="s">
        <v>650</v>
      </c>
      <c r="C419" s="13" t="s">
        <v>1168</v>
      </c>
      <c r="D419" s="14">
        <v>52</v>
      </c>
      <c r="E419" s="14" t="s">
        <v>752</v>
      </c>
      <c r="F419" s="14">
        <v>5</v>
      </c>
      <c r="G419" s="15">
        <v>45611</v>
      </c>
      <c r="H419" s="15">
        <v>45298</v>
      </c>
      <c r="I419" s="16">
        <v>22014.92</v>
      </c>
      <c r="J419" s="16">
        <v>4402.9839999999995</v>
      </c>
      <c r="K419" s="21">
        <v>78.25</v>
      </c>
      <c r="L419" s="13" t="s">
        <v>26</v>
      </c>
      <c r="M419" s="13" t="s">
        <v>1686</v>
      </c>
      <c r="N419" s="14" t="s">
        <v>96</v>
      </c>
      <c r="O419" s="14" t="s">
        <v>98</v>
      </c>
      <c r="P419" s="14" t="s">
        <v>101</v>
      </c>
      <c r="Q419" s="14" t="s">
        <v>105</v>
      </c>
      <c r="R419" s="14" t="s">
        <v>122</v>
      </c>
      <c r="S419" s="14" t="s">
        <v>124</v>
      </c>
      <c r="T419" s="14"/>
      <c r="U419" s="14"/>
      <c r="V419" s="14" t="str">
        <f t="shared" si="14"/>
        <v>H</v>
      </c>
      <c r="W419" s="13" t="str">
        <f>_xlfn.XLOOKUP(Table5[[#This Row],[Store Visited]],Table14[Active Store],Table14[Segment])</f>
        <v>M</v>
      </c>
      <c r="X419" s="40" t="str">
        <f t="shared" si="13"/>
        <v>No</v>
      </c>
    </row>
    <row r="420" spans="2:24" x14ac:dyDescent="0.3">
      <c r="B420" s="26" t="s">
        <v>651</v>
      </c>
      <c r="C420" s="13" t="s">
        <v>1169</v>
      </c>
      <c r="D420" s="14">
        <v>27</v>
      </c>
      <c r="E420" s="14" t="s">
        <v>752</v>
      </c>
      <c r="F420" s="14">
        <v>2</v>
      </c>
      <c r="G420" s="15">
        <v>45374</v>
      </c>
      <c r="H420" s="15">
        <v>45357</v>
      </c>
      <c r="I420" s="16">
        <v>4677.18</v>
      </c>
      <c r="J420" s="16">
        <v>2338.59</v>
      </c>
      <c r="K420" s="21">
        <v>17</v>
      </c>
      <c r="L420" s="13" t="s">
        <v>26</v>
      </c>
      <c r="M420" s="13" t="s">
        <v>1318</v>
      </c>
      <c r="N420" s="14" t="s">
        <v>92</v>
      </c>
      <c r="O420" s="14" t="s">
        <v>105</v>
      </c>
      <c r="P420" s="14" t="s">
        <v>122</v>
      </c>
      <c r="Q420" s="14"/>
      <c r="R420" s="14"/>
      <c r="S420" s="14"/>
      <c r="T420" s="14"/>
      <c r="U420" s="14"/>
      <c r="V420" s="14" t="str">
        <f t="shared" si="14"/>
        <v>L</v>
      </c>
      <c r="W420" s="13" t="str">
        <f>_xlfn.XLOOKUP(Table5[[#This Row],[Store Visited]],Table14[Active Store],Table14[Segment])</f>
        <v>M</v>
      </c>
      <c r="X420" s="40" t="str">
        <f t="shared" si="13"/>
        <v>No</v>
      </c>
    </row>
    <row r="421" spans="2:24" x14ac:dyDescent="0.3">
      <c r="B421" s="26" t="s">
        <v>652</v>
      </c>
      <c r="C421" s="13" t="s">
        <v>1170</v>
      </c>
      <c r="D421" s="14">
        <v>38</v>
      </c>
      <c r="E421" s="14" t="s">
        <v>752</v>
      </c>
      <c r="F421" s="14">
        <v>3</v>
      </c>
      <c r="G421" s="15">
        <v>45631</v>
      </c>
      <c r="H421" s="15">
        <v>45367</v>
      </c>
      <c r="I421" s="16">
        <v>11060.929999999998</v>
      </c>
      <c r="J421" s="16">
        <v>3686.976666666666</v>
      </c>
      <c r="K421" s="21">
        <v>132</v>
      </c>
      <c r="L421" s="13" t="s">
        <v>26</v>
      </c>
      <c r="M421" s="13" t="s">
        <v>1687</v>
      </c>
      <c r="N421" s="14" t="s">
        <v>101</v>
      </c>
      <c r="O421" s="14" t="s">
        <v>105</v>
      </c>
      <c r="P421" s="14" t="s">
        <v>122</v>
      </c>
      <c r="Q421" s="14" t="s">
        <v>129</v>
      </c>
      <c r="R421" s="14"/>
      <c r="S421" s="14"/>
      <c r="T421" s="14"/>
      <c r="U421" s="14"/>
      <c r="V421" s="14" t="str">
        <f t="shared" si="14"/>
        <v>M</v>
      </c>
      <c r="W421" s="13" t="str">
        <f>_xlfn.XLOOKUP(Table5[[#This Row],[Store Visited]],Table14[Active Store],Table14[Segment])</f>
        <v>M</v>
      </c>
      <c r="X421" s="40" t="str">
        <f t="shared" si="13"/>
        <v>No</v>
      </c>
    </row>
    <row r="422" spans="2:24" x14ac:dyDescent="0.3">
      <c r="B422" s="26" t="s">
        <v>653</v>
      </c>
      <c r="C422" s="13" t="s">
        <v>1171</v>
      </c>
      <c r="D422" s="14">
        <v>44</v>
      </c>
      <c r="E422" s="14" t="s">
        <v>754</v>
      </c>
      <c r="F422" s="14">
        <v>4</v>
      </c>
      <c r="G422" s="15">
        <v>45642</v>
      </c>
      <c r="H422" s="15">
        <v>45515</v>
      </c>
      <c r="I422" s="16">
        <v>7651.5</v>
      </c>
      <c r="J422" s="16">
        <v>1912.875</v>
      </c>
      <c r="K422" s="21">
        <v>42.333333333333336</v>
      </c>
      <c r="L422" s="13" t="s">
        <v>26</v>
      </c>
      <c r="M422" s="13" t="s">
        <v>1688</v>
      </c>
      <c r="N422" s="14" t="s">
        <v>92</v>
      </c>
      <c r="O422" s="14" t="s">
        <v>98</v>
      </c>
      <c r="P422" s="14" t="s">
        <v>101</v>
      </c>
      <c r="Q422" s="14" t="s">
        <v>105</v>
      </c>
      <c r="R422" s="14" t="s">
        <v>122</v>
      </c>
      <c r="S422" s="14"/>
      <c r="T422" s="14"/>
      <c r="U422" s="14"/>
      <c r="V422" s="14" t="str">
        <f t="shared" si="14"/>
        <v>M</v>
      </c>
      <c r="W422" s="13" t="str">
        <f>_xlfn.XLOOKUP(Table5[[#This Row],[Store Visited]],Table14[Active Store],Table14[Segment])</f>
        <v>M</v>
      </c>
      <c r="X422" s="40" t="str">
        <f t="shared" si="13"/>
        <v>No</v>
      </c>
    </row>
    <row r="423" spans="2:24" x14ac:dyDescent="0.3">
      <c r="B423" s="26" t="s">
        <v>654</v>
      </c>
      <c r="C423" s="13" t="s">
        <v>1172</v>
      </c>
      <c r="D423" s="14">
        <v>52</v>
      </c>
      <c r="E423" s="14" t="s">
        <v>752</v>
      </c>
      <c r="F423" s="14">
        <v>8</v>
      </c>
      <c r="G423" s="15">
        <v>45577</v>
      </c>
      <c r="H423" s="15">
        <v>45323</v>
      </c>
      <c r="I423" s="16">
        <v>30123.88</v>
      </c>
      <c r="J423" s="16">
        <v>3765.4850000000001</v>
      </c>
      <c r="K423" s="21">
        <v>36.285714285714285</v>
      </c>
      <c r="L423" s="13" t="s">
        <v>17</v>
      </c>
      <c r="M423" s="13" t="s">
        <v>1689</v>
      </c>
      <c r="N423" s="14" t="s">
        <v>92</v>
      </c>
      <c r="O423" s="14" t="s">
        <v>96</v>
      </c>
      <c r="P423" s="14" t="s">
        <v>98</v>
      </c>
      <c r="Q423" s="14" t="s">
        <v>101</v>
      </c>
      <c r="R423" s="14" t="s">
        <v>105</v>
      </c>
      <c r="S423" s="14" t="s">
        <v>122</v>
      </c>
      <c r="T423" s="14" t="s">
        <v>129</v>
      </c>
      <c r="U423" s="14"/>
      <c r="V423" s="14" t="str">
        <f t="shared" si="14"/>
        <v>H</v>
      </c>
      <c r="W423" s="13" t="str">
        <f>_xlfn.XLOOKUP(Table5[[#This Row],[Store Visited]],Table14[Active Store],Table14[Segment])</f>
        <v>L</v>
      </c>
      <c r="X423" s="40" t="str">
        <f t="shared" si="13"/>
        <v>Yes</v>
      </c>
    </row>
    <row r="424" spans="2:24" x14ac:dyDescent="0.3">
      <c r="B424" s="26" t="s">
        <v>655</v>
      </c>
      <c r="C424" s="13" t="s">
        <v>1173</v>
      </c>
      <c r="D424" s="14">
        <v>60</v>
      </c>
      <c r="E424" s="14" t="s">
        <v>752</v>
      </c>
      <c r="F424" s="14">
        <v>4</v>
      </c>
      <c r="G424" s="15">
        <v>45646</v>
      </c>
      <c r="H424" s="15">
        <v>45293</v>
      </c>
      <c r="I424" s="16">
        <v>9410.43</v>
      </c>
      <c r="J424" s="16">
        <v>2352.6075000000001</v>
      </c>
      <c r="K424" s="21">
        <v>117.66666666666667</v>
      </c>
      <c r="L424" s="13" t="s">
        <v>17</v>
      </c>
      <c r="M424" s="13" t="s">
        <v>1690</v>
      </c>
      <c r="N424" s="14" t="s">
        <v>92</v>
      </c>
      <c r="O424" s="14" t="s">
        <v>96</v>
      </c>
      <c r="P424" s="14" t="s">
        <v>98</v>
      </c>
      <c r="Q424" s="14" t="s">
        <v>105</v>
      </c>
      <c r="R424" s="14" t="s">
        <v>124</v>
      </c>
      <c r="S424" s="14" t="s">
        <v>129</v>
      </c>
      <c r="T424" s="14"/>
      <c r="U424" s="14"/>
      <c r="V424" s="14" t="str">
        <f t="shared" si="14"/>
        <v>M</v>
      </c>
      <c r="W424" s="13" t="str">
        <f>_xlfn.XLOOKUP(Table5[[#This Row],[Store Visited]],Table14[Active Store],Table14[Segment])</f>
        <v>L</v>
      </c>
      <c r="X424" s="40" t="str">
        <f t="shared" si="13"/>
        <v>No</v>
      </c>
    </row>
    <row r="425" spans="2:24" x14ac:dyDescent="0.3">
      <c r="B425" s="26" t="s">
        <v>656</v>
      </c>
      <c r="C425" s="13" t="s">
        <v>1174</v>
      </c>
      <c r="D425" s="14">
        <v>59</v>
      </c>
      <c r="E425" s="14" t="s">
        <v>754</v>
      </c>
      <c r="F425" s="14">
        <v>2</v>
      </c>
      <c r="G425" s="15">
        <v>45555</v>
      </c>
      <c r="H425" s="15">
        <v>45547</v>
      </c>
      <c r="I425" s="16">
        <v>12412.67</v>
      </c>
      <c r="J425" s="16">
        <v>6206.335</v>
      </c>
      <c r="K425" s="21">
        <v>8</v>
      </c>
      <c r="L425" s="13" t="s">
        <v>17</v>
      </c>
      <c r="M425" s="13" t="s">
        <v>1319</v>
      </c>
      <c r="N425" s="14" t="s">
        <v>92</v>
      </c>
      <c r="O425" s="14" t="s">
        <v>98</v>
      </c>
      <c r="P425" s="14" t="s">
        <v>105</v>
      </c>
      <c r="Q425" s="14" t="s">
        <v>124</v>
      </c>
      <c r="R425" s="14"/>
      <c r="S425" s="14"/>
      <c r="T425" s="14"/>
      <c r="U425" s="14"/>
      <c r="V425" s="14" t="str">
        <f t="shared" si="14"/>
        <v>M</v>
      </c>
      <c r="W425" s="13" t="str">
        <f>_xlfn.XLOOKUP(Table5[[#This Row],[Store Visited]],Table14[Active Store],Table14[Segment])</f>
        <v>L</v>
      </c>
      <c r="X425" s="40" t="str">
        <f t="shared" si="13"/>
        <v>No</v>
      </c>
    </row>
    <row r="426" spans="2:24" x14ac:dyDescent="0.3">
      <c r="B426" s="26" t="s">
        <v>657</v>
      </c>
      <c r="C426" s="13" t="s">
        <v>1175</v>
      </c>
      <c r="D426" s="14">
        <v>29</v>
      </c>
      <c r="E426" s="14" t="s">
        <v>752</v>
      </c>
      <c r="F426" s="14">
        <v>6</v>
      </c>
      <c r="G426" s="15">
        <v>45532</v>
      </c>
      <c r="H426" s="15">
        <v>45309</v>
      </c>
      <c r="I426" s="16">
        <v>26393.690000000002</v>
      </c>
      <c r="J426" s="16">
        <v>4398.9483333333337</v>
      </c>
      <c r="K426" s="21">
        <v>44.6</v>
      </c>
      <c r="L426" s="13" t="s">
        <v>17</v>
      </c>
      <c r="M426" s="13" t="s">
        <v>1691</v>
      </c>
      <c r="N426" s="14" t="s">
        <v>92</v>
      </c>
      <c r="O426" s="14" t="s">
        <v>96</v>
      </c>
      <c r="P426" s="14" t="s">
        <v>98</v>
      </c>
      <c r="Q426" s="14" t="s">
        <v>105</v>
      </c>
      <c r="R426" s="14" t="s">
        <v>122</v>
      </c>
      <c r="S426" s="14" t="s">
        <v>129</v>
      </c>
      <c r="T426" s="14"/>
      <c r="U426" s="14"/>
      <c r="V426" s="14" t="str">
        <f t="shared" si="14"/>
        <v>H</v>
      </c>
      <c r="W426" s="13" t="str">
        <f>_xlfn.XLOOKUP(Table5[[#This Row],[Store Visited]],Table14[Active Store],Table14[Segment])</f>
        <v>L</v>
      </c>
      <c r="X426" s="40" t="str">
        <f t="shared" si="13"/>
        <v>Yes</v>
      </c>
    </row>
    <row r="427" spans="2:24" x14ac:dyDescent="0.3">
      <c r="B427" s="26" t="s">
        <v>658</v>
      </c>
      <c r="C427" s="13" t="s">
        <v>1176</v>
      </c>
      <c r="D427" s="14">
        <v>35</v>
      </c>
      <c r="E427" s="14" t="s">
        <v>754</v>
      </c>
      <c r="F427" s="14">
        <v>4</v>
      </c>
      <c r="G427" s="15">
        <v>45557</v>
      </c>
      <c r="H427" s="15">
        <v>45410</v>
      </c>
      <c r="I427" s="16">
        <v>9029.84</v>
      </c>
      <c r="J427" s="16">
        <v>2257.46</v>
      </c>
      <c r="K427" s="21">
        <v>49</v>
      </c>
      <c r="L427" s="13" t="s">
        <v>17</v>
      </c>
      <c r="M427" s="13" t="s">
        <v>1692</v>
      </c>
      <c r="N427" s="14" t="s">
        <v>92</v>
      </c>
      <c r="O427" s="14" t="s">
        <v>96</v>
      </c>
      <c r="P427" s="14" t="s">
        <v>98</v>
      </c>
      <c r="Q427" s="14" t="s">
        <v>105</v>
      </c>
      <c r="R427" s="14"/>
      <c r="S427" s="14"/>
      <c r="T427" s="14"/>
      <c r="U427" s="14"/>
      <c r="V427" s="14" t="str">
        <f t="shared" si="14"/>
        <v>M</v>
      </c>
      <c r="W427" s="13" t="str">
        <f>_xlfn.XLOOKUP(Table5[[#This Row],[Store Visited]],Table14[Active Store],Table14[Segment])</f>
        <v>L</v>
      </c>
      <c r="X427" s="40" t="str">
        <f t="shared" si="13"/>
        <v>No</v>
      </c>
    </row>
    <row r="428" spans="2:24" x14ac:dyDescent="0.3">
      <c r="B428" s="26" t="s">
        <v>659</v>
      </c>
      <c r="C428" s="13" t="s">
        <v>1177</v>
      </c>
      <c r="D428" s="14">
        <v>18</v>
      </c>
      <c r="E428" s="14" t="s">
        <v>754</v>
      </c>
      <c r="F428" s="14">
        <v>5</v>
      </c>
      <c r="G428" s="15">
        <v>45509</v>
      </c>
      <c r="H428" s="15">
        <v>45354</v>
      </c>
      <c r="I428" s="16">
        <v>13360.98</v>
      </c>
      <c r="J428" s="16">
        <v>2672.1959999999999</v>
      </c>
      <c r="K428" s="21">
        <v>38.75</v>
      </c>
      <c r="L428" s="13" t="s">
        <v>17</v>
      </c>
      <c r="M428" s="13" t="s">
        <v>1693</v>
      </c>
      <c r="N428" s="14" t="s">
        <v>96</v>
      </c>
      <c r="O428" s="14" t="s">
        <v>98</v>
      </c>
      <c r="P428" s="14" t="s">
        <v>101</v>
      </c>
      <c r="Q428" s="14" t="s">
        <v>105</v>
      </c>
      <c r="R428" s="14" t="s">
        <v>122</v>
      </c>
      <c r="S428" s="14"/>
      <c r="T428" s="14"/>
      <c r="U428" s="14"/>
      <c r="V428" s="14" t="str">
        <f t="shared" si="14"/>
        <v>M</v>
      </c>
      <c r="W428" s="13" t="str">
        <f>_xlfn.XLOOKUP(Table5[[#This Row],[Store Visited]],Table14[Active Store],Table14[Segment])</f>
        <v>L</v>
      </c>
      <c r="X428" s="40" t="str">
        <f t="shared" si="13"/>
        <v>Yes</v>
      </c>
    </row>
    <row r="429" spans="2:24" x14ac:dyDescent="0.3">
      <c r="B429" s="26" t="s">
        <v>660</v>
      </c>
      <c r="C429" s="13" t="s">
        <v>1178</v>
      </c>
      <c r="D429" s="14">
        <v>40</v>
      </c>
      <c r="E429" s="14" t="s">
        <v>754</v>
      </c>
      <c r="F429" s="14">
        <v>3</v>
      </c>
      <c r="G429" s="15">
        <v>45516</v>
      </c>
      <c r="H429" s="15">
        <v>45308</v>
      </c>
      <c r="I429" s="16">
        <v>9623.64</v>
      </c>
      <c r="J429" s="16">
        <v>3207.8799999999997</v>
      </c>
      <c r="K429" s="21">
        <v>104</v>
      </c>
      <c r="L429" s="13" t="s">
        <v>17</v>
      </c>
      <c r="M429" s="13" t="s">
        <v>1694</v>
      </c>
      <c r="N429" s="14" t="s">
        <v>92</v>
      </c>
      <c r="O429" s="14" t="s">
        <v>98</v>
      </c>
      <c r="P429" s="14" t="s">
        <v>105</v>
      </c>
      <c r="Q429" s="14" t="s">
        <v>129</v>
      </c>
      <c r="R429" s="14"/>
      <c r="S429" s="14"/>
      <c r="T429" s="14"/>
      <c r="U429" s="14"/>
      <c r="V429" s="14" t="str">
        <f t="shared" si="14"/>
        <v>L</v>
      </c>
      <c r="W429" s="13" t="str">
        <f>_xlfn.XLOOKUP(Table5[[#This Row],[Store Visited]],Table14[Active Store],Table14[Segment])</f>
        <v>L</v>
      </c>
      <c r="X429" s="40" t="str">
        <f t="shared" si="13"/>
        <v>No</v>
      </c>
    </row>
    <row r="430" spans="2:24" x14ac:dyDescent="0.3">
      <c r="B430" s="26" t="s">
        <v>661</v>
      </c>
      <c r="C430" s="13" t="s">
        <v>1179</v>
      </c>
      <c r="D430" s="14">
        <v>50</v>
      </c>
      <c r="E430" s="14" t="s">
        <v>754</v>
      </c>
      <c r="F430" s="14">
        <v>5</v>
      </c>
      <c r="G430" s="15">
        <v>45612</v>
      </c>
      <c r="H430" s="15">
        <v>45336</v>
      </c>
      <c r="I430" s="16">
        <v>14799.42</v>
      </c>
      <c r="J430" s="16">
        <v>2959.884</v>
      </c>
      <c r="K430" s="21">
        <v>69</v>
      </c>
      <c r="L430" s="13" t="s">
        <v>17</v>
      </c>
      <c r="M430" s="13" t="s">
        <v>1695</v>
      </c>
      <c r="N430" s="14" t="s">
        <v>92</v>
      </c>
      <c r="O430" s="14" t="s">
        <v>96</v>
      </c>
      <c r="P430" s="14" t="s">
        <v>101</v>
      </c>
      <c r="Q430" s="14" t="s">
        <v>105</v>
      </c>
      <c r="R430" s="14" t="s">
        <v>129</v>
      </c>
      <c r="S430" s="14"/>
      <c r="T430" s="14"/>
      <c r="U430" s="14"/>
      <c r="V430" s="14" t="str">
        <f t="shared" si="14"/>
        <v>M</v>
      </c>
      <c r="W430" s="13" t="str">
        <f>_xlfn.XLOOKUP(Table5[[#This Row],[Store Visited]],Table14[Active Store],Table14[Segment])</f>
        <v>L</v>
      </c>
      <c r="X430" s="40" t="str">
        <f t="shared" si="13"/>
        <v>Yes</v>
      </c>
    </row>
    <row r="431" spans="2:24" x14ac:dyDescent="0.3">
      <c r="B431" s="26" t="s">
        <v>662</v>
      </c>
      <c r="C431" s="13" t="s">
        <v>1180</v>
      </c>
      <c r="D431" s="14">
        <v>36</v>
      </c>
      <c r="E431" s="14" t="s">
        <v>754</v>
      </c>
      <c r="F431" s="14">
        <v>5</v>
      </c>
      <c r="G431" s="15">
        <v>45563</v>
      </c>
      <c r="H431" s="15">
        <v>45298</v>
      </c>
      <c r="I431" s="16">
        <v>11098.179999999998</v>
      </c>
      <c r="J431" s="16">
        <v>2219.6359999999995</v>
      </c>
      <c r="K431" s="21">
        <v>66.25</v>
      </c>
      <c r="L431" s="13" t="s">
        <v>27</v>
      </c>
      <c r="M431" s="13" t="s">
        <v>1696</v>
      </c>
      <c r="N431" s="14" t="s">
        <v>92</v>
      </c>
      <c r="O431" s="14" t="s">
        <v>96</v>
      </c>
      <c r="P431" s="14" t="s">
        <v>98</v>
      </c>
      <c r="Q431" s="14" t="s">
        <v>101</v>
      </c>
      <c r="R431" s="14" t="s">
        <v>105</v>
      </c>
      <c r="S431" s="14" t="s">
        <v>122</v>
      </c>
      <c r="T431" s="14" t="s">
        <v>124</v>
      </c>
      <c r="U431" s="14" t="s">
        <v>129</v>
      </c>
      <c r="V431" s="14" t="str">
        <f t="shared" si="14"/>
        <v>M</v>
      </c>
      <c r="W431" s="13" t="str">
        <f>_xlfn.XLOOKUP(Table5[[#This Row],[Store Visited]],Table14[Active Store],Table14[Segment])</f>
        <v>M</v>
      </c>
      <c r="X431" s="40" t="str">
        <f t="shared" si="13"/>
        <v>Yes</v>
      </c>
    </row>
    <row r="432" spans="2:24" x14ac:dyDescent="0.3">
      <c r="B432" s="26" t="s">
        <v>663</v>
      </c>
      <c r="C432" s="13" t="s">
        <v>1181</v>
      </c>
      <c r="D432" s="14">
        <v>52</v>
      </c>
      <c r="E432" s="14" t="s">
        <v>752</v>
      </c>
      <c r="F432" s="14">
        <v>1</v>
      </c>
      <c r="G432" s="15">
        <v>45456</v>
      </c>
      <c r="H432" s="15">
        <v>45456</v>
      </c>
      <c r="I432" s="16">
        <v>3140.22</v>
      </c>
      <c r="J432" s="16">
        <v>3140.22</v>
      </c>
      <c r="K432" s="21" t="s">
        <v>1772</v>
      </c>
      <c r="L432" s="13" t="s">
        <v>27</v>
      </c>
      <c r="M432" s="13" t="s">
        <v>1320</v>
      </c>
      <c r="N432" s="14" t="s">
        <v>92</v>
      </c>
      <c r="O432" s="14" t="s">
        <v>105</v>
      </c>
      <c r="P432" s="14"/>
      <c r="Q432" s="14"/>
      <c r="R432" s="14"/>
      <c r="S432" s="14"/>
      <c r="T432" s="14"/>
      <c r="U432" s="14"/>
      <c r="V432" s="14" t="str">
        <f t="shared" si="14"/>
        <v>L</v>
      </c>
      <c r="W432" s="13" t="str">
        <f>_xlfn.XLOOKUP(Table5[[#This Row],[Store Visited]],Table14[Active Store],Table14[Segment])</f>
        <v>M</v>
      </c>
      <c r="X432" s="40" t="str">
        <f t="shared" si="13"/>
        <v>No</v>
      </c>
    </row>
    <row r="433" spans="2:24" x14ac:dyDescent="0.3">
      <c r="B433" s="26" t="s">
        <v>664</v>
      </c>
      <c r="C433" s="13" t="s">
        <v>1182</v>
      </c>
      <c r="D433" s="14">
        <v>37</v>
      </c>
      <c r="E433" s="14" t="s">
        <v>752</v>
      </c>
      <c r="F433" s="14">
        <v>2</v>
      </c>
      <c r="G433" s="15">
        <v>45551</v>
      </c>
      <c r="H433" s="15">
        <v>45465</v>
      </c>
      <c r="I433" s="16">
        <v>4764.24</v>
      </c>
      <c r="J433" s="16">
        <v>2382.12</v>
      </c>
      <c r="K433" s="21">
        <v>86</v>
      </c>
      <c r="L433" s="13" t="s">
        <v>28</v>
      </c>
      <c r="M433" s="13" t="s">
        <v>1697</v>
      </c>
      <c r="N433" s="14" t="s">
        <v>92</v>
      </c>
      <c r="O433" s="14" t="s">
        <v>98</v>
      </c>
      <c r="P433" s="14" t="s">
        <v>101</v>
      </c>
      <c r="Q433" s="14" t="s">
        <v>105</v>
      </c>
      <c r="R433" s="14"/>
      <c r="S433" s="14"/>
      <c r="T433" s="14"/>
      <c r="U433" s="14"/>
      <c r="V433" s="14" t="str">
        <f t="shared" si="14"/>
        <v>L</v>
      </c>
      <c r="W433" s="13" t="str">
        <f>_xlfn.XLOOKUP(Table5[[#This Row],[Store Visited]],Table14[Active Store],Table14[Segment])</f>
        <v>L</v>
      </c>
      <c r="X433" s="40" t="str">
        <f t="shared" si="13"/>
        <v>No</v>
      </c>
    </row>
    <row r="434" spans="2:24" x14ac:dyDescent="0.3">
      <c r="B434" s="26" t="s">
        <v>665</v>
      </c>
      <c r="C434" s="13" t="s">
        <v>1183</v>
      </c>
      <c r="D434" s="14">
        <v>54</v>
      </c>
      <c r="E434" s="14" t="s">
        <v>752</v>
      </c>
      <c r="F434" s="14">
        <v>10</v>
      </c>
      <c r="G434" s="15">
        <v>45599</v>
      </c>
      <c r="H434" s="15">
        <v>45313</v>
      </c>
      <c r="I434" s="16">
        <v>44063.060000000005</v>
      </c>
      <c r="J434" s="16">
        <v>4406.3060000000005</v>
      </c>
      <c r="K434" s="21">
        <v>31.777777777777779</v>
      </c>
      <c r="L434" s="13" t="s">
        <v>28</v>
      </c>
      <c r="M434" s="13" t="s">
        <v>1698</v>
      </c>
      <c r="N434" s="14" t="s">
        <v>96</v>
      </c>
      <c r="O434" s="14" t="s">
        <v>98</v>
      </c>
      <c r="P434" s="14" t="s">
        <v>101</v>
      </c>
      <c r="Q434" s="14" t="s">
        <v>105</v>
      </c>
      <c r="R434" s="14" t="s">
        <v>122</v>
      </c>
      <c r="S434" s="14" t="s">
        <v>124</v>
      </c>
      <c r="T434" s="14" t="s">
        <v>129</v>
      </c>
      <c r="U434" s="14"/>
      <c r="V434" s="14" t="str">
        <f t="shared" si="14"/>
        <v>H</v>
      </c>
      <c r="W434" s="13" t="str">
        <f>_xlfn.XLOOKUP(Table5[[#This Row],[Store Visited]],Table14[Active Store],Table14[Segment])</f>
        <v>L</v>
      </c>
      <c r="X434" s="40" t="str">
        <f t="shared" si="13"/>
        <v>Yes</v>
      </c>
    </row>
    <row r="435" spans="2:24" x14ac:dyDescent="0.3">
      <c r="B435" s="26" t="s">
        <v>666</v>
      </c>
      <c r="C435" s="13" t="s">
        <v>1184</v>
      </c>
      <c r="D435" s="14">
        <v>35</v>
      </c>
      <c r="E435" s="14" t="s">
        <v>752</v>
      </c>
      <c r="F435" s="14">
        <v>7</v>
      </c>
      <c r="G435" s="15">
        <v>45639</v>
      </c>
      <c r="H435" s="15">
        <v>45304</v>
      </c>
      <c r="I435" s="16">
        <v>22898.760000000002</v>
      </c>
      <c r="J435" s="16">
        <v>3271.2514285714287</v>
      </c>
      <c r="K435" s="21">
        <v>55.833333333333336</v>
      </c>
      <c r="L435" s="13" t="s">
        <v>30</v>
      </c>
      <c r="M435" s="13" t="s">
        <v>1699</v>
      </c>
      <c r="N435" s="14" t="s">
        <v>92</v>
      </c>
      <c r="O435" s="14" t="s">
        <v>96</v>
      </c>
      <c r="P435" s="14" t="s">
        <v>98</v>
      </c>
      <c r="Q435" s="14" t="s">
        <v>101</v>
      </c>
      <c r="R435" s="14" t="s">
        <v>105</v>
      </c>
      <c r="S435" s="14" t="s">
        <v>122</v>
      </c>
      <c r="T435" s="14" t="s">
        <v>124</v>
      </c>
      <c r="U435" s="14"/>
      <c r="V435" s="14" t="str">
        <f t="shared" si="14"/>
        <v>M</v>
      </c>
      <c r="W435" s="13" t="str">
        <f>_xlfn.XLOOKUP(Table5[[#This Row],[Store Visited]],Table14[Active Store],Table14[Segment])</f>
        <v>H</v>
      </c>
      <c r="X435" s="40" t="str">
        <f t="shared" si="13"/>
        <v>Yes</v>
      </c>
    </row>
    <row r="436" spans="2:24" x14ac:dyDescent="0.3">
      <c r="B436" s="26" t="s">
        <v>667</v>
      </c>
      <c r="C436" s="13" t="s">
        <v>1185</v>
      </c>
      <c r="D436" s="14">
        <v>53</v>
      </c>
      <c r="E436" s="14" t="s">
        <v>754</v>
      </c>
      <c r="F436" s="14">
        <v>4</v>
      </c>
      <c r="G436" s="15">
        <v>45645</v>
      </c>
      <c r="H436" s="15">
        <v>45309</v>
      </c>
      <c r="I436" s="16">
        <v>16004.039999999999</v>
      </c>
      <c r="J436" s="16">
        <v>4001.0099999999998</v>
      </c>
      <c r="K436" s="21">
        <v>112</v>
      </c>
      <c r="L436" s="13" t="s">
        <v>17</v>
      </c>
      <c r="M436" s="13" t="s">
        <v>1700</v>
      </c>
      <c r="N436" s="14" t="s">
        <v>96</v>
      </c>
      <c r="O436" s="14" t="s">
        <v>98</v>
      </c>
      <c r="P436" s="14" t="s">
        <v>101</v>
      </c>
      <c r="Q436" s="14" t="s">
        <v>105</v>
      </c>
      <c r="R436" s="14" t="s">
        <v>129</v>
      </c>
      <c r="S436" s="14"/>
      <c r="T436" s="14"/>
      <c r="U436" s="14"/>
      <c r="V436" s="14" t="str">
        <f t="shared" si="14"/>
        <v>H</v>
      </c>
      <c r="W436" s="13" t="str">
        <f>_xlfn.XLOOKUP(Table5[[#This Row],[Store Visited]],Table14[Active Store],Table14[Segment])</f>
        <v>L</v>
      </c>
      <c r="X436" s="40" t="str">
        <f t="shared" si="13"/>
        <v>No</v>
      </c>
    </row>
    <row r="437" spans="2:24" x14ac:dyDescent="0.3">
      <c r="B437" s="26" t="s">
        <v>668</v>
      </c>
      <c r="C437" s="13" t="s">
        <v>1186</v>
      </c>
      <c r="D437" s="14">
        <v>29</v>
      </c>
      <c r="E437" s="14" t="s">
        <v>752</v>
      </c>
      <c r="F437" s="14">
        <v>5</v>
      </c>
      <c r="G437" s="15">
        <v>45600</v>
      </c>
      <c r="H437" s="15">
        <v>45302</v>
      </c>
      <c r="I437" s="16">
        <v>15318.22</v>
      </c>
      <c r="J437" s="16">
        <v>3063.6439999999998</v>
      </c>
      <c r="K437" s="21">
        <v>74.5</v>
      </c>
      <c r="L437" s="13" t="s">
        <v>25</v>
      </c>
      <c r="M437" s="13" t="s">
        <v>1701</v>
      </c>
      <c r="N437" s="14" t="s">
        <v>92</v>
      </c>
      <c r="O437" s="14" t="s">
        <v>101</v>
      </c>
      <c r="P437" s="14" t="s">
        <v>105</v>
      </c>
      <c r="Q437" s="14" t="s">
        <v>122</v>
      </c>
      <c r="R437" s="14" t="s">
        <v>124</v>
      </c>
      <c r="S437" s="14" t="s">
        <v>129</v>
      </c>
      <c r="T437" s="14"/>
      <c r="U437" s="14"/>
      <c r="V437" s="14" t="str">
        <f t="shared" si="14"/>
        <v>M</v>
      </c>
      <c r="W437" s="13" t="str">
        <f>_xlfn.XLOOKUP(Table5[[#This Row],[Store Visited]],Table14[Active Store],Table14[Segment])</f>
        <v>M</v>
      </c>
      <c r="X437" s="40" t="str">
        <f t="shared" si="13"/>
        <v>Yes</v>
      </c>
    </row>
    <row r="438" spans="2:24" x14ac:dyDescent="0.3">
      <c r="B438" s="26" t="s">
        <v>669</v>
      </c>
      <c r="C438" s="13" t="s">
        <v>1187</v>
      </c>
      <c r="D438" s="14">
        <v>52</v>
      </c>
      <c r="E438" s="14" t="s">
        <v>754</v>
      </c>
      <c r="F438" s="14">
        <v>2</v>
      </c>
      <c r="G438" s="15">
        <v>45445</v>
      </c>
      <c r="H438" s="15">
        <v>45346</v>
      </c>
      <c r="I438" s="16">
        <v>7081.9100000000008</v>
      </c>
      <c r="J438" s="16">
        <v>3540.9550000000004</v>
      </c>
      <c r="K438" s="21">
        <v>99</v>
      </c>
      <c r="L438" s="13" t="s">
        <v>25</v>
      </c>
      <c r="M438" s="13" t="s">
        <v>1702</v>
      </c>
      <c r="N438" s="14" t="s">
        <v>96</v>
      </c>
      <c r="O438" s="14" t="s">
        <v>98</v>
      </c>
      <c r="P438" s="14" t="s">
        <v>101</v>
      </c>
      <c r="Q438" s="14" t="s">
        <v>105</v>
      </c>
      <c r="R438" s="14" t="s">
        <v>129</v>
      </c>
      <c r="S438" s="14"/>
      <c r="T438" s="14"/>
      <c r="U438" s="14"/>
      <c r="V438" s="14" t="str">
        <f t="shared" si="14"/>
        <v>M</v>
      </c>
      <c r="W438" s="13" t="str">
        <f>_xlfn.XLOOKUP(Table5[[#This Row],[Store Visited]],Table14[Active Store],Table14[Segment])</f>
        <v>M</v>
      </c>
      <c r="X438" s="40" t="str">
        <f t="shared" si="13"/>
        <v>No</v>
      </c>
    </row>
    <row r="439" spans="2:24" x14ac:dyDescent="0.3">
      <c r="B439" s="26" t="s">
        <v>670</v>
      </c>
      <c r="C439" s="13" t="s">
        <v>1188</v>
      </c>
      <c r="D439" s="14">
        <v>29</v>
      </c>
      <c r="E439" s="14" t="s">
        <v>754</v>
      </c>
      <c r="F439" s="14">
        <v>5</v>
      </c>
      <c r="G439" s="15">
        <v>45633</v>
      </c>
      <c r="H439" s="15">
        <v>45469</v>
      </c>
      <c r="I439" s="16">
        <v>17015.499999999996</v>
      </c>
      <c r="J439" s="16">
        <v>3403.0999999999995</v>
      </c>
      <c r="K439" s="21">
        <v>41</v>
      </c>
      <c r="L439" s="13" t="s">
        <v>16</v>
      </c>
      <c r="M439" s="13" t="s">
        <v>1703</v>
      </c>
      <c r="N439" s="14" t="s">
        <v>92</v>
      </c>
      <c r="O439" s="14" t="s">
        <v>96</v>
      </c>
      <c r="P439" s="14" t="s">
        <v>98</v>
      </c>
      <c r="Q439" s="14" t="s">
        <v>105</v>
      </c>
      <c r="R439" s="14" t="s">
        <v>124</v>
      </c>
      <c r="S439" s="14"/>
      <c r="T439" s="14"/>
      <c r="U439" s="14"/>
      <c r="V439" s="14" t="str">
        <f t="shared" si="14"/>
        <v>M</v>
      </c>
      <c r="W439" s="13" t="str">
        <f>_xlfn.XLOOKUP(Table5[[#This Row],[Store Visited]],Table14[Active Store],Table14[Segment])</f>
        <v>L</v>
      </c>
      <c r="X439" s="40" t="str">
        <f t="shared" si="13"/>
        <v>Yes</v>
      </c>
    </row>
    <row r="440" spans="2:24" x14ac:dyDescent="0.3">
      <c r="B440" s="26" t="s">
        <v>671</v>
      </c>
      <c r="C440" s="13" t="s">
        <v>1189</v>
      </c>
      <c r="D440" s="14">
        <v>39</v>
      </c>
      <c r="E440" s="14" t="s">
        <v>752</v>
      </c>
      <c r="F440" s="14">
        <v>4</v>
      </c>
      <c r="G440" s="15">
        <v>45582</v>
      </c>
      <c r="H440" s="15">
        <v>45394</v>
      </c>
      <c r="I440" s="16">
        <v>9835.98</v>
      </c>
      <c r="J440" s="16">
        <v>2458.9949999999999</v>
      </c>
      <c r="K440" s="21">
        <v>62.666666666666664</v>
      </c>
      <c r="L440" s="13" t="s">
        <v>16</v>
      </c>
      <c r="M440" s="13" t="s">
        <v>1704</v>
      </c>
      <c r="N440" s="14" t="s">
        <v>96</v>
      </c>
      <c r="O440" s="14" t="s">
        <v>98</v>
      </c>
      <c r="P440" s="14" t="s">
        <v>105</v>
      </c>
      <c r="Q440" s="14" t="s">
        <v>122</v>
      </c>
      <c r="R440" s="14" t="s">
        <v>124</v>
      </c>
      <c r="S440" s="14"/>
      <c r="T440" s="14"/>
      <c r="U440" s="14"/>
      <c r="V440" s="14" t="str">
        <f t="shared" si="14"/>
        <v>M</v>
      </c>
      <c r="W440" s="13" t="str">
        <f>_xlfn.XLOOKUP(Table5[[#This Row],[Store Visited]],Table14[Active Store],Table14[Segment])</f>
        <v>L</v>
      </c>
      <c r="X440" s="40" t="str">
        <f t="shared" si="13"/>
        <v>No</v>
      </c>
    </row>
    <row r="441" spans="2:24" x14ac:dyDescent="0.3">
      <c r="B441" s="26" t="s">
        <v>672</v>
      </c>
      <c r="C441" s="13" t="s">
        <v>1190</v>
      </c>
      <c r="D441" s="14">
        <v>35</v>
      </c>
      <c r="E441" s="14" t="s">
        <v>754</v>
      </c>
      <c r="F441" s="14">
        <v>2</v>
      </c>
      <c r="G441" s="15">
        <v>45495</v>
      </c>
      <c r="H441" s="15">
        <v>45480</v>
      </c>
      <c r="I441" s="16">
        <v>6997.93</v>
      </c>
      <c r="J441" s="16">
        <v>3498.9650000000001</v>
      </c>
      <c r="K441" s="21">
        <v>15</v>
      </c>
      <c r="L441" s="13" t="s">
        <v>26</v>
      </c>
      <c r="M441" s="13" t="s">
        <v>1321</v>
      </c>
      <c r="N441" s="14" t="s">
        <v>98</v>
      </c>
      <c r="O441" s="14" t="s">
        <v>105</v>
      </c>
      <c r="P441" s="14" t="s">
        <v>124</v>
      </c>
      <c r="Q441" s="14" t="s">
        <v>129</v>
      </c>
      <c r="R441" s="14"/>
      <c r="S441" s="14"/>
      <c r="T441" s="14"/>
      <c r="U441" s="14"/>
      <c r="V441" s="14" t="str">
        <f t="shared" si="14"/>
        <v>L</v>
      </c>
      <c r="W441" s="13" t="str">
        <f>_xlfn.XLOOKUP(Table5[[#This Row],[Store Visited]],Table14[Active Store],Table14[Segment])</f>
        <v>M</v>
      </c>
      <c r="X441" s="40" t="str">
        <f t="shared" si="13"/>
        <v>No</v>
      </c>
    </row>
    <row r="442" spans="2:24" x14ac:dyDescent="0.3">
      <c r="B442" s="26" t="s">
        <v>673</v>
      </c>
      <c r="C442" s="13" t="s">
        <v>1191</v>
      </c>
      <c r="D442" s="14">
        <v>31</v>
      </c>
      <c r="E442" s="14" t="s">
        <v>752</v>
      </c>
      <c r="F442" s="14">
        <v>3</v>
      </c>
      <c r="G442" s="15">
        <v>45531</v>
      </c>
      <c r="H442" s="15">
        <v>45345</v>
      </c>
      <c r="I442" s="16">
        <v>6685.9</v>
      </c>
      <c r="J442" s="16">
        <v>2228.6333333333332</v>
      </c>
      <c r="K442" s="21">
        <v>93</v>
      </c>
      <c r="L442" s="13" t="s">
        <v>17</v>
      </c>
      <c r="M442" s="13" t="s">
        <v>1705</v>
      </c>
      <c r="N442" s="14" t="s">
        <v>101</v>
      </c>
      <c r="O442" s="14" t="s">
        <v>105</v>
      </c>
      <c r="P442" s="14" t="s">
        <v>124</v>
      </c>
      <c r="Q442" s="14"/>
      <c r="R442" s="14"/>
      <c r="S442" s="14"/>
      <c r="T442" s="14"/>
      <c r="U442" s="14"/>
      <c r="V442" s="14" t="str">
        <f t="shared" si="14"/>
        <v>L</v>
      </c>
      <c r="W442" s="13" t="str">
        <f>_xlfn.XLOOKUP(Table5[[#This Row],[Store Visited]],Table14[Active Store],Table14[Segment])</f>
        <v>L</v>
      </c>
      <c r="X442" s="40" t="str">
        <f t="shared" si="13"/>
        <v>No</v>
      </c>
    </row>
    <row r="443" spans="2:24" x14ac:dyDescent="0.3">
      <c r="B443" s="26" t="s">
        <v>674</v>
      </c>
      <c r="C443" s="13" t="s">
        <v>1192</v>
      </c>
      <c r="D443" s="14">
        <v>51</v>
      </c>
      <c r="E443" s="14" t="s">
        <v>754</v>
      </c>
      <c r="F443" s="14">
        <v>5</v>
      </c>
      <c r="G443" s="15">
        <v>45569</v>
      </c>
      <c r="H443" s="15">
        <v>45343</v>
      </c>
      <c r="I443" s="16">
        <v>17810.340000000004</v>
      </c>
      <c r="J443" s="16">
        <v>3562.0680000000007</v>
      </c>
      <c r="K443" s="21">
        <v>56.5</v>
      </c>
      <c r="L443" s="13" t="s">
        <v>17</v>
      </c>
      <c r="M443" s="13" t="s">
        <v>1706</v>
      </c>
      <c r="N443" s="14" t="s">
        <v>92</v>
      </c>
      <c r="O443" s="14" t="s">
        <v>96</v>
      </c>
      <c r="P443" s="14" t="s">
        <v>98</v>
      </c>
      <c r="Q443" s="14" t="s">
        <v>105</v>
      </c>
      <c r="R443" s="14" t="s">
        <v>129</v>
      </c>
      <c r="S443" s="14"/>
      <c r="T443" s="14"/>
      <c r="U443" s="14"/>
      <c r="V443" s="14" t="str">
        <f t="shared" si="14"/>
        <v>H</v>
      </c>
      <c r="W443" s="13" t="str">
        <f>_xlfn.XLOOKUP(Table5[[#This Row],[Store Visited]],Table14[Active Store],Table14[Segment])</f>
        <v>L</v>
      </c>
      <c r="X443" s="40" t="str">
        <f t="shared" si="13"/>
        <v>Yes</v>
      </c>
    </row>
    <row r="444" spans="2:24" x14ac:dyDescent="0.3">
      <c r="B444" s="26" t="s">
        <v>675</v>
      </c>
      <c r="C444" s="13" t="s">
        <v>1193</v>
      </c>
      <c r="D444" s="14">
        <v>46</v>
      </c>
      <c r="E444" s="14" t="s">
        <v>754</v>
      </c>
      <c r="F444" s="14">
        <v>4</v>
      </c>
      <c r="G444" s="15">
        <v>45655</v>
      </c>
      <c r="H444" s="15">
        <v>45434</v>
      </c>
      <c r="I444" s="16">
        <v>15323.36</v>
      </c>
      <c r="J444" s="16">
        <v>3830.84</v>
      </c>
      <c r="K444" s="21">
        <v>73.666666666666671</v>
      </c>
      <c r="L444" s="13" t="s">
        <v>19</v>
      </c>
      <c r="M444" s="13" t="s">
        <v>1707</v>
      </c>
      <c r="N444" s="14" t="s">
        <v>92</v>
      </c>
      <c r="O444" s="14" t="s">
        <v>101</v>
      </c>
      <c r="P444" s="14" t="s">
        <v>105</v>
      </c>
      <c r="Q444" s="14" t="s">
        <v>124</v>
      </c>
      <c r="R444" s="14" t="s">
        <v>129</v>
      </c>
      <c r="S444" s="14"/>
      <c r="T444" s="14"/>
      <c r="U444" s="14"/>
      <c r="V444" s="14" t="str">
        <f t="shared" si="14"/>
        <v>H</v>
      </c>
      <c r="W444" s="13" t="str">
        <f>_xlfn.XLOOKUP(Table5[[#This Row],[Store Visited]],Table14[Active Store],Table14[Segment])</f>
        <v>H</v>
      </c>
      <c r="X444" s="40" t="str">
        <f t="shared" si="13"/>
        <v>No</v>
      </c>
    </row>
    <row r="445" spans="2:24" x14ac:dyDescent="0.3">
      <c r="B445" s="26" t="s">
        <v>676</v>
      </c>
      <c r="C445" s="13" t="s">
        <v>1194</v>
      </c>
      <c r="D445" s="14">
        <v>40</v>
      </c>
      <c r="E445" s="14" t="s">
        <v>754</v>
      </c>
      <c r="F445" s="14">
        <v>2</v>
      </c>
      <c r="G445" s="15">
        <v>45610</v>
      </c>
      <c r="H445" s="15">
        <v>45388</v>
      </c>
      <c r="I445" s="16">
        <v>4839.99</v>
      </c>
      <c r="J445" s="16">
        <v>2419.9949999999999</v>
      </c>
      <c r="K445" s="21">
        <v>222</v>
      </c>
      <c r="L445" s="13" t="s">
        <v>19</v>
      </c>
      <c r="M445" s="13" t="s">
        <v>1322</v>
      </c>
      <c r="N445" s="14" t="s">
        <v>96</v>
      </c>
      <c r="O445" s="14" t="s">
        <v>98</v>
      </c>
      <c r="P445" s="14" t="s">
        <v>105</v>
      </c>
      <c r="Q445" s="14" t="s">
        <v>124</v>
      </c>
      <c r="R445" s="14"/>
      <c r="S445" s="14"/>
      <c r="T445" s="14"/>
      <c r="U445" s="14"/>
      <c r="V445" s="14" t="str">
        <f t="shared" si="14"/>
        <v>L</v>
      </c>
      <c r="W445" s="13" t="str">
        <f>_xlfn.XLOOKUP(Table5[[#This Row],[Store Visited]],Table14[Active Store],Table14[Segment])</f>
        <v>H</v>
      </c>
      <c r="X445" s="40" t="str">
        <f t="shared" si="13"/>
        <v>No</v>
      </c>
    </row>
    <row r="446" spans="2:24" x14ac:dyDescent="0.3">
      <c r="B446" s="26" t="s">
        <v>677</v>
      </c>
      <c r="C446" s="13" t="s">
        <v>1195</v>
      </c>
      <c r="D446" s="14">
        <v>56</v>
      </c>
      <c r="E446" s="14" t="s">
        <v>752</v>
      </c>
      <c r="F446" s="14">
        <v>8</v>
      </c>
      <c r="G446" s="15">
        <v>45620</v>
      </c>
      <c r="H446" s="15">
        <v>45296</v>
      </c>
      <c r="I446" s="16">
        <v>27964.310000000005</v>
      </c>
      <c r="J446" s="16">
        <v>3495.5387500000006</v>
      </c>
      <c r="K446" s="21">
        <v>46.285714285714285</v>
      </c>
      <c r="L446" s="13" t="s">
        <v>19</v>
      </c>
      <c r="M446" s="13" t="s">
        <v>1708</v>
      </c>
      <c r="N446" s="14" t="s">
        <v>92</v>
      </c>
      <c r="O446" s="14" t="s">
        <v>96</v>
      </c>
      <c r="P446" s="14" t="s">
        <v>101</v>
      </c>
      <c r="Q446" s="14" t="s">
        <v>105</v>
      </c>
      <c r="R446" s="14" t="s">
        <v>122</v>
      </c>
      <c r="S446" s="14" t="s">
        <v>124</v>
      </c>
      <c r="T446" s="14" t="s">
        <v>129</v>
      </c>
      <c r="U446" s="14"/>
      <c r="V446" s="14" t="str">
        <f t="shared" si="14"/>
        <v>M</v>
      </c>
      <c r="W446" s="13" t="str">
        <f>_xlfn.XLOOKUP(Table5[[#This Row],[Store Visited]],Table14[Active Store],Table14[Segment])</f>
        <v>H</v>
      </c>
      <c r="X446" s="40" t="str">
        <f t="shared" si="13"/>
        <v>Yes</v>
      </c>
    </row>
    <row r="447" spans="2:24" x14ac:dyDescent="0.3">
      <c r="B447" s="26" t="s">
        <v>678</v>
      </c>
      <c r="C447" s="13" t="s">
        <v>1196</v>
      </c>
      <c r="D447" s="14">
        <v>54</v>
      </c>
      <c r="E447" s="14" t="s">
        <v>752</v>
      </c>
      <c r="F447" s="14">
        <v>1</v>
      </c>
      <c r="G447" s="15">
        <v>45301</v>
      </c>
      <c r="H447" s="15">
        <v>45301</v>
      </c>
      <c r="I447" s="16">
        <v>5045.8999999999996</v>
      </c>
      <c r="J447" s="16">
        <v>5045.8999999999996</v>
      </c>
      <c r="K447" s="21" t="s">
        <v>1772</v>
      </c>
      <c r="L447" s="13" t="s">
        <v>21</v>
      </c>
      <c r="M447" s="13" t="s">
        <v>1775</v>
      </c>
      <c r="N447" s="14" t="s">
        <v>96</v>
      </c>
      <c r="O447" s="14" t="s">
        <v>105</v>
      </c>
      <c r="P447" s="14"/>
      <c r="Q447" s="14"/>
      <c r="R447" s="14"/>
      <c r="S447" s="14"/>
      <c r="T447" s="14"/>
      <c r="U447" s="14"/>
      <c r="V447" s="14" t="str">
        <f t="shared" si="14"/>
        <v>M</v>
      </c>
      <c r="W447" s="13" t="str">
        <f>_xlfn.XLOOKUP(Table5[[#This Row],[Store Visited]],Table14[Active Store],Table14[Segment])</f>
        <v>M</v>
      </c>
      <c r="X447" s="40" t="str">
        <f t="shared" si="13"/>
        <v>No</v>
      </c>
    </row>
    <row r="448" spans="2:24" x14ac:dyDescent="0.3">
      <c r="B448" s="26" t="s">
        <v>679</v>
      </c>
      <c r="C448" s="13" t="s">
        <v>1197</v>
      </c>
      <c r="D448" s="14">
        <v>16</v>
      </c>
      <c r="E448" s="14" t="s">
        <v>752</v>
      </c>
      <c r="F448" s="14">
        <v>2</v>
      </c>
      <c r="G448" s="15">
        <v>45602</v>
      </c>
      <c r="H448" s="15">
        <v>45444</v>
      </c>
      <c r="I448" s="16">
        <v>4016.32</v>
      </c>
      <c r="J448" s="16">
        <v>2008.16</v>
      </c>
      <c r="K448" s="21">
        <v>158</v>
      </c>
      <c r="L448" s="13" t="s">
        <v>18</v>
      </c>
      <c r="M448" s="13" t="s">
        <v>1323</v>
      </c>
      <c r="N448" s="14" t="s">
        <v>101</v>
      </c>
      <c r="O448" s="14" t="s">
        <v>105</v>
      </c>
      <c r="P448" s="14"/>
      <c r="Q448" s="14"/>
      <c r="R448" s="14"/>
      <c r="S448" s="14"/>
      <c r="T448" s="14"/>
      <c r="U448" s="14"/>
      <c r="V448" s="14" t="str">
        <f t="shared" si="14"/>
        <v>L</v>
      </c>
      <c r="W448" s="13" t="str">
        <f>_xlfn.XLOOKUP(Table5[[#This Row],[Store Visited]],Table14[Active Store],Table14[Segment])</f>
        <v>H</v>
      </c>
      <c r="X448" s="40" t="str">
        <f t="shared" si="13"/>
        <v>No</v>
      </c>
    </row>
    <row r="449" spans="2:24" x14ac:dyDescent="0.3">
      <c r="B449" s="26" t="s">
        <v>680</v>
      </c>
      <c r="C449" s="13" t="s">
        <v>1198</v>
      </c>
      <c r="D449" s="14">
        <v>42</v>
      </c>
      <c r="E449" s="14" t="s">
        <v>754</v>
      </c>
      <c r="F449" s="14">
        <v>2</v>
      </c>
      <c r="G449" s="15">
        <v>45453</v>
      </c>
      <c r="H449" s="15">
        <v>45427</v>
      </c>
      <c r="I449" s="16">
        <v>7548.2899999999991</v>
      </c>
      <c r="J449" s="16">
        <v>3774.1449999999995</v>
      </c>
      <c r="K449" s="21">
        <v>26</v>
      </c>
      <c r="L449" s="13" t="s">
        <v>18</v>
      </c>
      <c r="M449" s="13" t="s">
        <v>1324</v>
      </c>
      <c r="N449" s="14" t="s">
        <v>98</v>
      </c>
      <c r="O449" s="14" t="s">
        <v>105</v>
      </c>
      <c r="P449" s="14" t="s">
        <v>122</v>
      </c>
      <c r="Q449" s="14"/>
      <c r="R449" s="14"/>
      <c r="S449" s="14"/>
      <c r="T449" s="14"/>
      <c r="U449" s="14"/>
      <c r="V449" s="14" t="str">
        <f t="shared" si="14"/>
        <v>M</v>
      </c>
      <c r="W449" s="13" t="str">
        <f>_xlfn.XLOOKUP(Table5[[#This Row],[Store Visited]],Table14[Active Store],Table14[Segment])</f>
        <v>H</v>
      </c>
      <c r="X449" s="40" t="str">
        <f t="shared" si="13"/>
        <v>No</v>
      </c>
    </row>
    <row r="450" spans="2:24" x14ac:dyDescent="0.3">
      <c r="B450" s="26" t="s">
        <v>681</v>
      </c>
      <c r="C450" s="13" t="s">
        <v>1199</v>
      </c>
      <c r="D450" s="14">
        <v>24</v>
      </c>
      <c r="E450" s="14" t="s">
        <v>754</v>
      </c>
      <c r="F450" s="14">
        <v>2</v>
      </c>
      <c r="G450" s="15">
        <v>45642</v>
      </c>
      <c r="H450" s="15">
        <v>45378</v>
      </c>
      <c r="I450" s="16">
        <v>5462.48</v>
      </c>
      <c r="J450" s="16">
        <v>2731.24</v>
      </c>
      <c r="K450" s="21">
        <v>264</v>
      </c>
      <c r="L450" s="13" t="s">
        <v>18</v>
      </c>
      <c r="M450" s="13" t="s">
        <v>1709</v>
      </c>
      <c r="N450" s="14" t="s">
        <v>92</v>
      </c>
      <c r="O450" s="14" t="s">
        <v>98</v>
      </c>
      <c r="P450" s="14" t="s">
        <v>101</v>
      </c>
      <c r="Q450" s="14" t="s">
        <v>105</v>
      </c>
      <c r="R450" s="14" t="s">
        <v>129</v>
      </c>
      <c r="S450" s="14"/>
      <c r="T450" s="14"/>
      <c r="U450" s="14"/>
      <c r="V450" s="14" t="str">
        <f t="shared" si="14"/>
        <v>L</v>
      </c>
      <c r="W450" s="13" t="str">
        <f>_xlfn.XLOOKUP(Table5[[#This Row],[Store Visited]],Table14[Active Store],Table14[Segment])</f>
        <v>H</v>
      </c>
      <c r="X450" s="40" t="str">
        <f t="shared" si="13"/>
        <v>No</v>
      </c>
    </row>
    <row r="451" spans="2:24" x14ac:dyDescent="0.3">
      <c r="B451" s="26" t="s">
        <v>682</v>
      </c>
      <c r="C451" s="13" t="s">
        <v>1200</v>
      </c>
      <c r="D451" s="14">
        <v>23</v>
      </c>
      <c r="E451" s="14" t="s">
        <v>754</v>
      </c>
      <c r="F451" s="14">
        <v>6</v>
      </c>
      <c r="G451" s="15">
        <v>45571</v>
      </c>
      <c r="H451" s="15">
        <v>45310</v>
      </c>
      <c r="I451" s="16">
        <v>13348.349999999999</v>
      </c>
      <c r="J451" s="16">
        <v>2224.7249999999999</v>
      </c>
      <c r="K451" s="21">
        <v>52.2</v>
      </c>
      <c r="L451" s="13" t="s">
        <v>25</v>
      </c>
      <c r="M451" s="13" t="s">
        <v>1710</v>
      </c>
      <c r="N451" s="14" t="s">
        <v>92</v>
      </c>
      <c r="O451" s="14" t="s">
        <v>96</v>
      </c>
      <c r="P451" s="14" t="s">
        <v>101</v>
      </c>
      <c r="Q451" s="14" t="s">
        <v>105</v>
      </c>
      <c r="R451" s="14" t="s">
        <v>122</v>
      </c>
      <c r="S451" s="14" t="s">
        <v>124</v>
      </c>
      <c r="T451" s="14" t="s">
        <v>129</v>
      </c>
      <c r="U451" s="14"/>
      <c r="V451" s="14" t="str">
        <f t="shared" si="14"/>
        <v>M</v>
      </c>
      <c r="W451" s="13" t="str">
        <f>_xlfn.XLOOKUP(Table5[[#This Row],[Store Visited]],Table14[Active Store],Table14[Segment])</f>
        <v>M</v>
      </c>
      <c r="X451" s="40" t="str">
        <f t="shared" si="13"/>
        <v>Yes</v>
      </c>
    </row>
    <row r="452" spans="2:24" x14ac:dyDescent="0.3">
      <c r="B452" s="26" t="s">
        <v>683</v>
      </c>
      <c r="C452" s="13" t="s">
        <v>1201</v>
      </c>
      <c r="D452" s="14">
        <v>55</v>
      </c>
      <c r="E452" s="14" t="s">
        <v>752</v>
      </c>
      <c r="F452" s="14">
        <v>5</v>
      </c>
      <c r="G452" s="15">
        <v>45642</v>
      </c>
      <c r="H452" s="15">
        <v>45436</v>
      </c>
      <c r="I452" s="16">
        <v>19605.420000000002</v>
      </c>
      <c r="J452" s="16">
        <v>3921.0840000000003</v>
      </c>
      <c r="K452" s="21">
        <v>51.5</v>
      </c>
      <c r="L452" s="13" t="s">
        <v>25</v>
      </c>
      <c r="M452" s="13" t="s">
        <v>1711</v>
      </c>
      <c r="N452" s="14" t="s">
        <v>96</v>
      </c>
      <c r="O452" s="14" t="s">
        <v>105</v>
      </c>
      <c r="P452" s="14" t="s">
        <v>122</v>
      </c>
      <c r="Q452" s="14" t="s">
        <v>124</v>
      </c>
      <c r="R452" s="14"/>
      <c r="S452" s="14"/>
      <c r="T452" s="14"/>
      <c r="U452" s="14"/>
      <c r="V452" s="14" t="str">
        <f t="shared" si="14"/>
        <v>H</v>
      </c>
      <c r="W452" s="13" t="str">
        <f>_xlfn.XLOOKUP(Table5[[#This Row],[Store Visited]],Table14[Active Store],Table14[Segment])</f>
        <v>M</v>
      </c>
      <c r="X452" s="40" t="str">
        <f t="shared" ref="X452:X503" si="15">IF(AND(F452&gt;4, K452&lt;75), "Yes", "No")</f>
        <v>Yes</v>
      </c>
    </row>
    <row r="453" spans="2:24" x14ac:dyDescent="0.3">
      <c r="B453" s="26" t="s">
        <v>684</v>
      </c>
      <c r="C453" s="13" t="s">
        <v>1202</v>
      </c>
      <c r="D453" s="14">
        <v>36</v>
      </c>
      <c r="E453" s="14" t="s">
        <v>754</v>
      </c>
      <c r="F453" s="14">
        <v>4</v>
      </c>
      <c r="G453" s="15">
        <v>45654</v>
      </c>
      <c r="H453" s="15">
        <v>45444</v>
      </c>
      <c r="I453" s="16">
        <v>13363.3</v>
      </c>
      <c r="J453" s="16">
        <v>3340.8249999999998</v>
      </c>
      <c r="K453" s="21">
        <v>70</v>
      </c>
      <c r="L453" s="13" t="s">
        <v>26</v>
      </c>
      <c r="M453" s="13" t="s">
        <v>1712</v>
      </c>
      <c r="N453" s="14" t="s">
        <v>92</v>
      </c>
      <c r="O453" s="14" t="s">
        <v>96</v>
      </c>
      <c r="P453" s="14" t="s">
        <v>105</v>
      </c>
      <c r="Q453" s="14" t="s">
        <v>122</v>
      </c>
      <c r="R453" s="14" t="s">
        <v>129</v>
      </c>
      <c r="S453" s="14"/>
      <c r="T453" s="14"/>
      <c r="U453" s="14"/>
      <c r="V453" s="14" t="str">
        <f t="shared" ref="V453:V503" si="16">IF(F453&gt;=$F$2,IF(J453&gt;=$J$2,"H","M"),IF(J453&gt;=$J$2,"M","L"))</f>
        <v>M</v>
      </c>
      <c r="W453" s="13" t="str">
        <f>_xlfn.XLOOKUP(Table5[[#This Row],[Store Visited]],Table14[Active Store],Table14[Segment])</f>
        <v>M</v>
      </c>
      <c r="X453" s="40" t="str">
        <f t="shared" si="15"/>
        <v>No</v>
      </c>
    </row>
    <row r="454" spans="2:24" x14ac:dyDescent="0.3">
      <c r="B454" s="26" t="s">
        <v>685</v>
      </c>
      <c r="C454" s="13" t="s">
        <v>1203</v>
      </c>
      <c r="D454" s="14">
        <v>30</v>
      </c>
      <c r="E454" s="14" t="s">
        <v>754</v>
      </c>
      <c r="F454" s="14">
        <v>5</v>
      </c>
      <c r="G454" s="15">
        <v>45539</v>
      </c>
      <c r="H454" s="15">
        <v>45342</v>
      </c>
      <c r="I454" s="16">
        <v>16588.260000000002</v>
      </c>
      <c r="J454" s="16">
        <v>3317.6520000000005</v>
      </c>
      <c r="K454" s="21">
        <v>49.25</v>
      </c>
      <c r="L454" s="13" t="s">
        <v>17</v>
      </c>
      <c r="M454" s="13" t="s">
        <v>1713</v>
      </c>
      <c r="N454" s="14" t="s">
        <v>96</v>
      </c>
      <c r="O454" s="14" t="s">
        <v>98</v>
      </c>
      <c r="P454" s="14" t="s">
        <v>101</v>
      </c>
      <c r="Q454" s="14" t="s">
        <v>105</v>
      </c>
      <c r="R454" s="14" t="s">
        <v>129</v>
      </c>
      <c r="S454" s="14"/>
      <c r="T454" s="14"/>
      <c r="U454" s="14"/>
      <c r="V454" s="14" t="str">
        <f t="shared" si="16"/>
        <v>M</v>
      </c>
      <c r="W454" s="13" t="str">
        <f>_xlfn.XLOOKUP(Table5[[#This Row],[Store Visited]],Table14[Active Store],Table14[Segment])</f>
        <v>L</v>
      </c>
      <c r="X454" s="40" t="str">
        <f t="shared" si="15"/>
        <v>Yes</v>
      </c>
    </row>
    <row r="455" spans="2:24" x14ac:dyDescent="0.3">
      <c r="B455" s="26" t="s">
        <v>686</v>
      </c>
      <c r="C455" s="13" t="s">
        <v>1204</v>
      </c>
      <c r="D455" s="14">
        <v>19</v>
      </c>
      <c r="E455" s="14" t="s">
        <v>754</v>
      </c>
      <c r="F455" s="14">
        <v>5</v>
      </c>
      <c r="G455" s="15">
        <v>45554</v>
      </c>
      <c r="H455" s="15">
        <v>45371</v>
      </c>
      <c r="I455" s="16">
        <v>11623.42</v>
      </c>
      <c r="J455" s="16">
        <v>2324.6840000000002</v>
      </c>
      <c r="K455" s="21">
        <v>45.75</v>
      </c>
      <c r="L455" s="13" t="s">
        <v>17</v>
      </c>
      <c r="M455" s="13" t="s">
        <v>1714</v>
      </c>
      <c r="N455" s="14" t="s">
        <v>92</v>
      </c>
      <c r="O455" s="14" t="s">
        <v>96</v>
      </c>
      <c r="P455" s="14" t="s">
        <v>98</v>
      </c>
      <c r="Q455" s="14" t="s">
        <v>101</v>
      </c>
      <c r="R455" s="14" t="s">
        <v>105</v>
      </c>
      <c r="S455" s="14" t="s">
        <v>129</v>
      </c>
      <c r="T455" s="14"/>
      <c r="U455" s="14"/>
      <c r="V455" s="14" t="str">
        <f t="shared" si="16"/>
        <v>M</v>
      </c>
      <c r="W455" s="13" t="str">
        <f>_xlfn.XLOOKUP(Table5[[#This Row],[Store Visited]],Table14[Active Store],Table14[Segment])</f>
        <v>L</v>
      </c>
      <c r="X455" s="40" t="str">
        <f t="shared" si="15"/>
        <v>Yes</v>
      </c>
    </row>
    <row r="456" spans="2:24" x14ac:dyDescent="0.3">
      <c r="B456" s="26" t="s">
        <v>687</v>
      </c>
      <c r="C456" s="13" t="s">
        <v>1205</v>
      </c>
      <c r="D456" s="14">
        <v>43</v>
      </c>
      <c r="E456" s="14" t="s">
        <v>752</v>
      </c>
      <c r="F456" s="14">
        <v>3</v>
      </c>
      <c r="G456" s="15">
        <v>45505</v>
      </c>
      <c r="H456" s="15">
        <v>45318</v>
      </c>
      <c r="I456" s="16">
        <v>6300.66</v>
      </c>
      <c r="J456" s="16">
        <v>2100.2199999999998</v>
      </c>
      <c r="K456" s="21">
        <v>93.5</v>
      </c>
      <c r="L456" s="13" t="s">
        <v>22</v>
      </c>
      <c r="M456" s="13" t="s">
        <v>1715</v>
      </c>
      <c r="N456" s="14" t="s">
        <v>96</v>
      </c>
      <c r="O456" s="14" t="s">
        <v>101</v>
      </c>
      <c r="P456" s="14" t="s">
        <v>105</v>
      </c>
      <c r="Q456" s="14" t="s">
        <v>122</v>
      </c>
      <c r="R456" s="14" t="s">
        <v>129</v>
      </c>
      <c r="S456" s="14"/>
      <c r="T456" s="14"/>
      <c r="U456" s="14"/>
      <c r="V456" s="14" t="str">
        <f t="shared" si="16"/>
        <v>L</v>
      </c>
      <c r="W456" s="13" t="str">
        <f>_xlfn.XLOOKUP(Table5[[#This Row],[Store Visited]],Table14[Active Store],Table14[Segment])</f>
        <v>L</v>
      </c>
      <c r="X456" s="40" t="str">
        <f t="shared" si="15"/>
        <v>No</v>
      </c>
    </row>
    <row r="457" spans="2:24" x14ac:dyDescent="0.3">
      <c r="B457" s="26" t="s">
        <v>688</v>
      </c>
      <c r="C457" s="13" t="s">
        <v>1206</v>
      </c>
      <c r="D457" s="14">
        <v>35</v>
      </c>
      <c r="E457" s="14" t="s">
        <v>754</v>
      </c>
      <c r="F457" s="14">
        <v>2</v>
      </c>
      <c r="G457" s="15">
        <v>45465</v>
      </c>
      <c r="H457" s="15">
        <v>45298</v>
      </c>
      <c r="I457" s="16">
        <v>4864.2299999999996</v>
      </c>
      <c r="J457" s="16">
        <v>2432.1149999999998</v>
      </c>
      <c r="K457" s="21">
        <v>167</v>
      </c>
      <c r="L457" s="13" t="s">
        <v>22</v>
      </c>
      <c r="M457" s="13" t="s">
        <v>1325</v>
      </c>
      <c r="N457" s="14" t="s">
        <v>98</v>
      </c>
      <c r="O457" s="14" t="s">
        <v>101</v>
      </c>
      <c r="P457" s="14" t="s">
        <v>105</v>
      </c>
      <c r="Q457" s="14"/>
      <c r="R457" s="14"/>
      <c r="S457" s="14"/>
      <c r="T457" s="14"/>
      <c r="U457" s="14"/>
      <c r="V457" s="14" t="str">
        <f t="shared" si="16"/>
        <v>L</v>
      </c>
      <c r="W457" s="13" t="str">
        <f>_xlfn.XLOOKUP(Table5[[#This Row],[Store Visited]],Table14[Active Store],Table14[Segment])</f>
        <v>L</v>
      </c>
      <c r="X457" s="40" t="str">
        <f t="shared" si="15"/>
        <v>No</v>
      </c>
    </row>
    <row r="458" spans="2:24" x14ac:dyDescent="0.3">
      <c r="B458" s="26" t="s">
        <v>689</v>
      </c>
      <c r="C458" s="13" t="s">
        <v>1207</v>
      </c>
      <c r="D458" s="14">
        <v>28</v>
      </c>
      <c r="E458" s="14" t="s">
        <v>752</v>
      </c>
      <c r="F458" s="14">
        <v>3</v>
      </c>
      <c r="G458" s="15">
        <v>45627</v>
      </c>
      <c r="H458" s="15">
        <v>45295</v>
      </c>
      <c r="I458" s="16">
        <v>9702.09</v>
      </c>
      <c r="J458" s="16">
        <v>3234.03</v>
      </c>
      <c r="K458" s="21">
        <v>166</v>
      </c>
      <c r="L458" s="13" t="s">
        <v>27</v>
      </c>
      <c r="M458" s="13" t="s">
        <v>1716</v>
      </c>
      <c r="N458" s="14" t="s">
        <v>96</v>
      </c>
      <c r="O458" s="14" t="s">
        <v>98</v>
      </c>
      <c r="P458" s="14" t="s">
        <v>101</v>
      </c>
      <c r="Q458" s="14" t="s">
        <v>105</v>
      </c>
      <c r="R458" s="14" t="s">
        <v>122</v>
      </c>
      <c r="S458" s="14"/>
      <c r="T458" s="14"/>
      <c r="U458" s="14"/>
      <c r="V458" s="14" t="str">
        <f t="shared" si="16"/>
        <v>L</v>
      </c>
      <c r="W458" s="13" t="str">
        <f>_xlfn.XLOOKUP(Table5[[#This Row],[Store Visited]],Table14[Active Store],Table14[Segment])</f>
        <v>M</v>
      </c>
      <c r="X458" s="40" t="str">
        <f t="shared" si="15"/>
        <v>No</v>
      </c>
    </row>
    <row r="459" spans="2:24" x14ac:dyDescent="0.3">
      <c r="B459" s="26" t="s">
        <v>690</v>
      </c>
      <c r="C459" s="13" t="s">
        <v>1208</v>
      </c>
      <c r="D459" s="14">
        <v>19</v>
      </c>
      <c r="E459" s="14" t="s">
        <v>754</v>
      </c>
      <c r="F459" s="14">
        <v>4</v>
      </c>
      <c r="G459" s="15">
        <v>45621</v>
      </c>
      <c r="H459" s="15">
        <v>45309</v>
      </c>
      <c r="I459" s="16">
        <v>16577.920000000002</v>
      </c>
      <c r="J459" s="16">
        <v>4144.4800000000005</v>
      </c>
      <c r="K459" s="21">
        <v>104</v>
      </c>
      <c r="L459" s="13" t="s">
        <v>20</v>
      </c>
      <c r="M459" s="13" t="s">
        <v>1717</v>
      </c>
      <c r="N459" s="14" t="s">
        <v>92</v>
      </c>
      <c r="O459" s="14" t="s">
        <v>98</v>
      </c>
      <c r="P459" s="14" t="s">
        <v>105</v>
      </c>
      <c r="Q459" s="14" t="s">
        <v>122</v>
      </c>
      <c r="R459" s="14" t="s">
        <v>124</v>
      </c>
      <c r="S459" s="14"/>
      <c r="T459" s="14"/>
      <c r="U459" s="14"/>
      <c r="V459" s="14" t="str">
        <f t="shared" si="16"/>
        <v>H</v>
      </c>
      <c r="W459" s="13" t="str">
        <f>_xlfn.XLOOKUP(Table5[[#This Row],[Store Visited]],Table14[Active Store],Table14[Segment])</f>
        <v>H</v>
      </c>
      <c r="X459" s="40" t="str">
        <f t="shared" si="15"/>
        <v>No</v>
      </c>
    </row>
    <row r="460" spans="2:24" x14ac:dyDescent="0.3">
      <c r="B460" s="26" t="s">
        <v>691</v>
      </c>
      <c r="C460" s="13" t="s">
        <v>1209</v>
      </c>
      <c r="D460" s="14">
        <v>17</v>
      </c>
      <c r="E460" s="14" t="s">
        <v>754</v>
      </c>
      <c r="F460" s="14">
        <v>3</v>
      </c>
      <c r="G460" s="15">
        <v>45600</v>
      </c>
      <c r="H460" s="15">
        <v>45373</v>
      </c>
      <c r="I460" s="16">
        <v>16003.739999999998</v>
      </c>
      <c r="J460" s="16">
        <v>5334.579999999999</v>
      </c>
      <c r="K460" s="21">
        <v>113.5</v>
      </c>
      <c r="L460" s="13" t="s">
        <v>22</v>
      </c>
      <c r="M460" s="13" t="s">
        <v>1718</v>
      </c>
      <c r="N460" s="14" t="s">
        <v>92</v>
      </c>
      <c r="O460" s="14" t="s">
        <v>96</v>
      </c>
      <c r="P460" s="14" t="s">
        <v>98</v>
      </c>
      <c r="Q460" s="14" t="s">
        <v>105</v>
      </c>
      <c r="R460" s="14" t="s">
        <v>122</v>
      </c>
      <c r="S460" s="14" t="s">
        <v>124</v>
      </c>
      <c r="T460" s="14"/>
      <c r="U460" s="14"/>
      <c r="V460" s="14" t="str">
        <f t="shared" si="16"/>
        <v>M</v>
      </c>
      <c r="W460" s="13" t="str">
        <f>_xlfn.XLOOKUP(Table5[[#This Row],[Store Visited]],Table14[Active Store],Table14[Segment])</f>
        <v>L</v>
      </c>
      <c r="X460" s="40" t="str">
        <f t="shared" si="15"/>
        <v>No</v>
      </c>
    </row>
    <row r="461" spans="2:24" x14ac:dyDescent="0.3">
      <c r="B461" s="26" t="s">
        <v>692</v>
      </c>
      <c r="C461" s="13" t="s">
        <v>1210</v>
      </c>
      <c r="D461" s="14">
        <v>35</v>
      </c>
      <c r="E461" s="14" t="s">
        <v>754</v>
      </c>
      <c r="F461" s="14">
        <v>7</v>
      </c>
      <c r="G461" s="15">
        <v>45623</v>
      </c>
      <c r="H461" s="15">
        <v>45313</v>
      </c>
      <c r="I461" s="16">
        <v>23405.37</v>
      </c>
      <c r="J461" s="16">
        <v>3343.6242857142856</v>
      </c>
      <c r="K461" s="21">
        <v>51.666666666666664</v>
      </c>
      <c r="L461" s="13" t="s">
        <v>22</v>
      </c>
      <c r="M461" s="13" t="s">
        <v>1719</v>
      </c>
      <c r="N461" s="14" t="s">
        <v>92</v>
      </c>
      <c r="O461" s="14" t="s">
        <v>96</v>
      </c>
      <c r="P461" s="14" t="s">
        <v>98</v>
      </c>
      <c r="Q461" s="14" t="s">
        <v>101</v>
      </c>
      <c r="R461" s="14" t="s">
        <v>105</v>
      </c>
      <c r="S461" s="14" t="s">
        <v>122</v>
      </c>
      <c r="T461" s="14" t="s">
        <v>129</v>
      </c>
      <c r="U461" s="14"/>
      <c r="V461" s="14" t="str">
        <f t="shared" si="16"/>
        <v>M</v>
      </c>
      <c r="W461" s="13" t="str">
        <f>_xlfn.XLOOKUP(Table5[[#This Row],[Store Visited]],Table14[Active Store],Table14[Segment])</f>
        <v>L</v>
      </c>
      <c r="X461" s="40" t="str">
        <f t="shared" si="15"/>
        <v>Yes</v>
      </c>
    </row>
    <row r="462" spans="2:24" x14ac:dyDescent="0.3">
      <c r="B462" s="26" t="s">
        <v>693</v>
      </c>
      <c r="C462" s="13" t="s">
        <v>1211</v>
      </c>
      <c r="D462" s="14">
        <v>57</v>
      </c>
      <c r="E462" s="14" t="s">
        <v>752</v>
      </c>
      <c r="F462" s="14">
        <v>3</v>
      </c>
      <c r="G462" s="15">
        <v>45585</v>
      </c>
      <c r="H462" s="15">
        <v>45398</v>
      </c>
      <c r="I462" s="16">
        <v>16893</v>
      </c>
      <c r="J462" s="16">
        <v>5631</v>
      </c>
      <c r="K462" s="21">
        <v>93.5</v>
      </c>
      <c r="L462" s="13" t="s">
        <v>25</v>
      </c>
      <c r="M462" s="13" t="s">
        <v>1720</v>
      </c>
      <c r="N462" s="14" t="s">
        <v>105</v>
      </c>
      <c r="O462" s="14" t="s">
        <v>124</v>
      </c>
      <c r="P462" s="14" t="s">
        <v>129</v>
      </c>
      <c r="Q462" s="14"/>
      <c r="R462" s="14"/>
      <c r="S462" s="14"/>
      <c r="T462" s="14"/>
      <c r="U462" s="14"/>
      <c r="V462" s="14" t="str">
        <f t="shared" si="16"/>
        <v>M</v>
      </c>
      <c r="W462" s="13" t="str">
        <f>_xlfn.XLOOKUP(Table5[[#This Row],[Store Visited]],Table14[Active Store],Table14[Segment])</f>
        <v>M</v>
      </c>
      <c r="X462" s="40" t="str">
        <f t="shared" si="15"/>
        <v>No</v>
      </c>
    </row>
    <row r="463" spans="2:24" x14ac:dyDescent="0.3">
      <c r="B463" s="26" t="s">
        <v>694</v>
      </c>
      <c r="C463" s="13" t="s">
        <v>1212</v>
      </c>
      <c r="D463" s="14">
        <v>32</v>
      </c>
      <c r="E463" s="14" t="s">
        <v>752</v>
      </c>
      <c r="F463" s="14">
        <v>2</v>
      </c>
      <c r="G463" s="15">
        <v>45550</v>
      </c>
      <c r="H463" s="15">
        <v>45374</v>
      </c>
      <c r="I463" s="16">
        <v>8148.7999999999993</v>
      </c>
      <c r="J463" s="16">
        <v>4074.3999999999996</v>
      </c>
      <c r="K463" s="21">
        <v>176</v>
      </c>
      <c r="L463" s="13" t="s">
        <v>25</v>
      </c>
      <c r="M463" s="13" t="s">
        <v>1326</v>
      </c>
      <c r="N463" s="14" t="s">
        <v>96</v>
      </c>
      <c r="O463" s="14" t="s">
        <v>105</v>
      </c>
      <c r="P463" s="14" t="s">
        <v>124</v>
      </c>
      <c r="Q463" s="14" t="s">
        <v>129</v>
      </c>
      <c r="R463" s="14"/>
      <c r="S463" s="14"/>
      <c r="T463" s="14"/>
      <c r="U463" s="14"/>
      <c r="V463" s="14" t="str">
        <f t="shared" si="16"/>
        <v>M</v>
      </c>
      <c r="W463" s="13" t="str">
        <f>_xlfn.XLOOKUP(Table5[[#This Row],[Store Visited]],Table14[Active Store],Table14[Segment])</f>
        <v>M</v>
      </c>
      <c r="X463" s="40" t="str">
        <f t="shared" si="15"/>
        <v>No</v>
      </c>
    </row>
    <row r="464" spans="2:24" x14ac:dyDescent="0.3">
      <c r="B464" s="26" t="s">
        <v>695</v>
      </c>
      <c r="C464" s="13" t="s">
        <v>1213</v>
      </c>
      <c r="D464" s="14">
        <v>33</v>
      </c>
      <c r="E464" s="14" t="s">
        <v>752</v>
      </c>
      <c r="F464" s="14">
        <v>5</v>
      </c>
      <c r="G464" s="15">
        <v>45552</v>
      </c>
      <c r="H464" s="15">
        <v>45412</v>
      </c>
      <c r="I464" s="16">
        <v>23552.95</v>
      </c>
      <c r="J464" s="16">
        <v>4710.59</v>
      </c>
      <c r="K464" s="21">
        <v>35</v>
      </c>
      <c r="L464" s="13" t="s">
        <v>30</v>
      </c>
      <c r="M464" s="13" t="s">
        <v>1721</v>
      </c>
      <c r="N464" s="14" t="s">
        <v>96</v>
      </c>
      <c r="O464" s="14" t="s">
        <v>98</v>
      </c>
      <c r="P464" s="14" t="s">
        <v>101</v>
      </c>
      <c r="Q464" s="14" t="s">
        <v>105</v>
      </c>
      <c r="R464" s="14" t="s">
        <v>122</v>
      </c>
      <c r="S464" s="14" t="s">
        <v>124</v>
      </c>
      <c r="T464" s="14" t="s">
        <v>129</v>
      </c>
      <c r="U464" s="14"/>
      <c r="V464" s="14" t="str">
        <f t="shared" si="16"/>
        <v>H</v>
      </c>
      <c r="W464" s="13" t="str">
        <f>_xlfn.XLOOKUP(Table5[[#This Row],[Store Visited]],Table14[Active Store],Table14[Segment])</f>
        <v>H</v>
      </c>
      <c r="X464" s="40" t="str">
        <f t="shared" si="15"/>
        <v>Yes</v>
      </c>
    </row>
    <row r="465" spans="2:24" x14ac:dyDescent="0.3">
      <c r="B465" s="26" t="s">
        <v>696</v>
      </c>
      <c r="C465" s="13" t="s">
        <v>1214</v>
      </c>
      <c r="D465" s="14">
        <v>21</v>
      </c>
      <c r="E465" s="14" t="s">
        <v>754</v>
      </c>
      <c r="F465" s="14">
        <v>5</v>
      </c>
      <c r="G465" s="15">
        <v>45600</v>
      </c>
      <c r="H465" s="15">
        <v>45319</v>
      </c>
      <c r="I465" s="16">
        <v>13101.560000000001</v>
      </c>
      <c r="J465" s="16">
        <v>2620.3120000000004</v>
      </c>
      <c r="K465" s="21">
        <v>70.25</v>
      </c>
      <c r="L465" s="13" t="s">
        <v>25</v>
      </c>
      <c r="M465" s="13" t="s">
        <v>1722</v>
      </c>
      <c r="N465" s="14" t="s">
        <v>96</v>
      </c>
      <c r="O465" s="14" t="s">
        <v>101</v>
      </c>
      <c r="P465" s="14" t="s">
        <v>105</v>
      </c>
      <c r="Q465" s="14" t="s">
        <v>124</v>
      </c>
      <c r="R465" s="14" t="s">
        <v>129</v>
      </c>
      <c r="S465" s="14"/>
      <c r="T465" s="14"/>
      <c r="U465" s="14"/>
      <c r="V465" s="14" t="str">
        <f t="shared" si="16"/>
        <v>M</v>
      </c>
      <c r="W465" s="13" t="str">
        <f>_xlfn.XLOOKUP(Table5[[#This Row],[Store Visited]],Table14[Active Store],Table14[Segment])</f>
        <v>M</v>
      </c>
      <c r="X465" s="40" t="str">
        <f t="shared" si="15"/>
        <v>Yes</v>
      </c>
    </row>
    <row r="466" spans="2:24" x14ac:dyDescent="0.3">
      <c r="B466" s="26" t="s">
        <v>697</v>
      </c>
      <c r="C466" s="13" t="s">
        <v>1215</v>
      </c>
      <c r="D466" s="14">
        <v>35</v>
      </c>
      <c r="E466" s="14" t="s">
        <v>754</v>
      </c>
      <c r="F466" s="14">
        <v>2</v>
      </c>
      <c r="G466" s="15">
        <v>45642</v>
      </c>
      <c r="H466" s="15">
        <v>45623</v>
      </c>
      <c r="I466" s="16">
        <v>7436.6900000000005</v>
      </c>
      <c r="J466" s="16">
        <v>3718.3450000000003</v>
      </c>
      <c r="K466" s="21">
        <v>19</v>
      </c>
      <c r="L466" s="13" t="s">
        <v>19</v>
      </c>
      <c r="M466" s="13" t="s">
        <v>1723</v>
      </c>
      <c r="N466" s="14" t="s">
        <v>98</v>
      </c>
      <c r="O466" s="14" t="s">
        <v>101</v>
      </c>
      <c r="P466" s="14" t="s">
        <v>105</v>
      </c>
      <c r="Q466" s="14"/>
      <c r="R466" s="14"/>
      <c r="S466" s="14"/>
      <c r="T466" s="14"/>
      <c r="U466" s="14"/>
      <c r="V466" s="14" t="str">
        <f t="shared" si="16"/>
        <v>M</v>
      </c>
      <c r="W466" s="13" t="str">
        <f>_xlfn.XLOOKUP(Table5[[#This Row],[Store Visited]],Table14[Active Store],Table14[Segment])</f>
        <v>H</v>
      </c>
      <c r="X466" s="40" t="str">
        <f t="shared" si="15"/>
        <v>No</v>
      </c>
    </row>
    <row r="467" spans="2:24" x14ac:dyDescent="0.3">
      <c r="B467" s="26" t="s">
        <v>698</v>
      </c>
      <c r="C467" s="13" t="s">
        <v>1216</v>
      </c>
      <c r="D467" s="14">
        <v>59</v>
      </c>
      <c r="E467" s="14" t="s">
        <v>752</v>
      </c>
      <c r="F467" s="14">
        <v>5</v>
      </c>
      <c r="G467" s="15">
        <v>45624</v>
      </c>
      <c r="H467" s="15">
        <v>45467</v>
      </c>
      <c r="I467" s="16">
        <v>18710.870000000003</v>
      </c>
      <c r="J467" s="16">
        <v>3742.1740000000004</v>
      </c>
      <c r="K467" s="21">
        <v>39.25</v>
      </c>
      <c r="L467" s="13" t="s">
        <v>30</v>
      </c>
      <c r="M467" s="13" t="s">
        <v>1724</v>
      </c>
      <c r="N467" s="14" t="s">
        <v>96</v>
      </c>
      <c r="O467" s="14" t="s">
        <v>98</v>
      </c>
      <c r="P467" s="14" t="s">
        <v>101</v>
      </c>
      <c r="Q467" s="14" t="s">
        <v>105</v>
      </c>
      <c r="R467" s="14" t="s">
        <v>124</v>
      </c>
      <c r="S467" s="14" t="s">
        <v>129</v>
      </c>
      <c r="T467" s="14"/>
      <c r="U467" s="14"/>
      <c r="V467" s="14" t="str">
        <f t="shared" si="16"/>
        <v>H</v>
      </c>
      <c r="W467" s="13" t="str">
        <f>_xlfn.XLOOKUP(Table5[[#This Row],[Store Visited]],Table14[Active Store],Table14[Segment])</f>
        <v>H</v>
      </c>
      <c r="X467" s="40" t="str">
        <f t="shared" si="15"/>
        <v>Yes</v>
      </c>
    </row>
    <row r="468" spans="2:24" x14ac:dyDescent="0.3">
      <c r="B468" s="26" t="s">
        <v>699</v>
      </c>
      <c r="C468" s="13" t="s">
        <v>1217</v>
      </c>
      <c r="D468" s="14">
        <v>20</v>
      </c>
      <c r="E468" s="14" t="s">
        <v>754</v>
      </c>
      <c r="F468" s="14">
        <v>2</v>
      </c>
      <c r="G468" s="15">
        <v>45507</v>
      </c>
      <c r="H468" s="15">
        <v>45469</v>
      </c>
      <c r="I468" s="16">
        <v>8771.42</v>
      </c>
      <c r="J468" s="16">
        <v>4385.71</v>
      </c>
      <c r="K468" s="21">
        <v>38</v>
      </c>
      <c r="L468" s="13" t="s">
        <v>20</v>
      </c>
      <c r="M468" s="13" t="s">
        <v>1317</v>
      </c>
      <c r="N468" s="14" t="s">
        <v>92</v>
      </c>
      <c r="O468" s="14" t="s">
        <v>105</v>
      </c>
      <c r="P468" s="14" t="s">
        <v>129</v>
      </c>
      <c r="Q468" s="14"/>
      <c r="R468" s="14"/>
      <c r="S468" s="14"/>
      <c r="T468" s="14"/>
      <c r="U468" s="14"/>
      <c r="V468" s="14" t="str">
        <f t="shared" si="16"/>
        <v>M</v>
      </c>
      <c r="W468" s="13" t="str">
        <f>_xlfn.XLOOKUP(Table5[[#This Row],[Store Visited]],Table14[Active Store],Table14[Segment])</f>
        <v>H</v>
      </c>
      <c r="X468" s="40" t="str">
        <f t="shared" si="15"/>
        <v>No</v>
      </c>
    </row>
    <row r="469" spans="2:24" x14ac:dyDescent="0.3">
      <c r="B469" s="26" t="s">
        <v>700</v>
      </c>
      <c r="C469" s="13" t="s">
        <v>1218</v>
      </c>
      <c r="D469" s="14">
        <v>59</v>
      </c>
      <c r="E469" s="14" t="s">
        <v>754</v>
      </c>
      <c r="F469" s="14">
        <v>2</v>
      </c>
      <c r="G469" s="15">
        <v>45652</v>
      </c>
      <c r="H469" s="15">
        <v>45518</v>
      </c>
      <c r="I469" s="16">
        <v>9078.2899999999991</v>
      </c>
      <c r="J469" s="16">
        <v>4539.1449999999995</v>
      </c>
      <c r="K469" s="21">
        <v>134</v>
      </c>
      <c r="L469" s="13" t="s">
        <v>24</v>
      </c>
      <c r="M469" s="13" t="s">
        <v>1327</v>
      </c>
      <c r="N469" s="14" t="s">
        <v>105</v>
      </c>
      <c r="O469" s="14" t="s">
        <v>122</v>
      </c>
      <c r="P469" s="14"/>
      <c r="Q469" s="14"/>
      <c r="R469" s="14"/>
      <c r="S469" s="14"/>
      <c r="T469" s="14"/>
      <c r="U469" s="14"/>
      <c r="V469" s="14" t="str">
        <f t="shared" si="16"/>
        <v>M</v>
      </c>
      <c r="W469" s="13" t="str">
        <f>_xlfn.XLOOKUP(Table5[[#This Row],[Store Visited]],Table14[Active Store],Table14[Segment])</f>
        <v>M</v>
      </c>
      <c r="X469" s="40" t="str">
        <f t="shared" si="15"/>
        <v>No</v>
      </c>
    </row>
    <row r="470" spans="2:24" x14ac:dyDescent="0.3">
      <c r="B470" s="26" t="s">
        <v>701</v>
      </c>
      <c r="C470" s="13" t="s">
        <v>1219</v>
      </c>
      <c r="D470" s="14">
        <v>43</v>
      </c>
      <c r="E470" s="14" t="s">
        <v>752</v>
      </c>
      <c r="F470" s="14">
        <v>7</v>
      </c>
      <c r="G470" s="15">
        <v>45652</v>
      </c>
      <c r="H470" s="15">
        <v>45303</v>
      </c>
      <c r="I470" s="16">
        <v>19778.489999999998</v>
      </c>
      <c r="J470" s="16">
        <v>2825.4985714285713</v>
      </c>
      <c r="K470" s="21">
        <v>58.166666666666664</v>
      </c>
      <c r="L470" s="13" t="s">
        <v>27</v>
      </c>
      <c r="M470" s="13" t="s">
        <v>1725</v>
      </c>
      <c r="N470" s="14" t="s">
        <v>92</v>
      </c>
      <c r="O470" s="14" t="s">
        <v>96</v>
      </c>
      <c r="P470" s="14" t="s">
        <v>98</v>
      </c>
      <c r="Q470" s="14" t="s">
        <v>101</v>
      </c>
      <c r="R470" s="14" t="s">
        <v>105</v>
      </c>
      <c r="S470" s="14" t="s">
        <v>122</v>
      </c>
      <c r="T470" s="14" t="s">
        <v>129</v>
      </c>
      <c r="U470" s="14"/>
      <c r="V470" s="14" t="str">
        <f t="shared" si="16"/>
        <v>M</v>
      </c>
      <c r="W470" s="13" t="str">
        <f>_xlfn.XLOOKUP(Table5[[#This Row],[Store Visited]],Table14[Active Store],Table14[Segment])</f>
        <v>M</v>
      </c>
      <c r="X470" s="40" t="str">
        <f t="shared" si="15"/>
        <v>Yes</v>
      </c>
    </row>
    <row r="471" spans="2:24" x14ac:dyDescent="0.3">
      <c r="B471" s="26" t="s">
        <v>702</v>
      </c>
      <c r="C471" s="13" t="s">
        <v>1220</v>
      </c>
      <c r="D471" s="14">
        <v>56</v>
      </c>
      <c r="E471" s="14" t="s">
        <v>754</v>
      </c>
      <c r="F471" s="14">
        <v>3</v>
      </c>
      <c r="G471" s="15">
        <v>45586</v>
      </c>
      <c r="H471" s="15">
        <v>45319</v>
      </c>
      <c r="I471" s="16">
        <v>12637.66</v>
      </c>
      <c r="J471" s="16">
        <v>4212.5533333333333</v>
      </c>
      <c r="K471" s="21">
        <v>133.5</v>
      </c>
      <c r="L471" s="13" t="s">
        <v>14</v>
      </c>
      <c r="M471" s="13" t="s">
        <v>1726</v>
      </c>
      <c r="N471" s="14" t="s">
        <v>96</v>
      </c>
      <c r="O471" s="14" t="s">
        <v>98</v>
      </c>
      <c r="P471" s="14" t="s">
        <v>101</v>
      </c>
      <c r="Q471" s="14" t="s">
        <v>105</v>
      </c>
      <c r="R471" s="14" t="s">
        <v>122</v>
      </c>
      <c r="S471" s="14" t="s">
        <v>129</v>
      </c>
      <c r="T471" s="14"/>
      <c r="U471" s="14"/>
      <c r="V471" s="14" t="str">
        <f t="shared" si="16"/>
        <v>M</v>
      </c>
      <c r="W471" s="13" t="str">
        <f>_xlfn.XLOOKUP(Table5[[#This Row],[Store Visited]],Table14[Active Store],Table14[Segment])</f>
        <v>L</v>
      </c>
      <c r="X471" s="40" t="str">
        <f t="shared" si="15"/>
        <v>No</v>
      </c>
    </row>
    <row r="472" spans="2:24" x14ac:dyDescent="0.3">
      <c r="B472" s="26" t="s">
        <v>703</v>
      </c>
      <c r="C472" s="13" t="s">
        <v>1221</v>
      </c>
      <c r="D472" s="14">
        <v>42</v>
      </c>
      <c r="E472" s="14" t="s">
        <v>752</v>
      </c>
      <c r="F472" s="14">
        <v>1</v>
      </c>
      <c r="G472" s="15">
        <v>45527</v>
      </c>
      <c r="H472" s="15">
        <v>45527</v>
      </c>
      <c r="I472" s="16">
        <v>814.3900000000001</v>
      </c>
      <c r="J472" s="16">
        <v>814.3900000000001</v>
      </c>
      <c r="K472" s="21" t="s">
        <v>1772</v>
      </c>
      <c r="L472" s="13" t="s">
        <v>21</v>
      </c>
      <c r="M472" s="13" t="s">
        <v>1259</v>
      </c>
      <c r="N472" s="14" t="s">
        <v>105</v>
      </c>
      <c r="O472" s="14"/>
      <c r="P472" s="14"/>
      <c r="Q472" s="14"/>
      <c r="R472" s="14"/>
      <c r="S472" s="14"/>
      <c r="T472" s="14"/>
      <c r="U472" s="14"/>
      <c r="V472" s="14" t="str">
        <f t="shared" si="16"/>
        <v>L</v>
      </c>
      <c r="W472" s="13" t="str">
        <f>_xlfn.XLOOKUP(Table5[[#This Row],[Store Visited]],Table14[Active Store],Table14[Segment])</f>
        <v>M</v>
      </c>
      <c r="X472" s="40" t="str">
        <f t="shared" si="15"/>
        <v>No</v>
      </c>
    </row>
    <row r="473" spans="2:24" x14ac:dyDescent="0.3">
      <c r="B473" s="26" t="s">
        <v>704</v>
      </c>
      <c r="C473" s="13" t="s">
        <v>1222</v>
      </c>
      <c r="D473" s="14">
        <v>36</v>
      </c>
      <c r="E473" s="14" t="s">
        <v>754</v>
      </c>
      <c r="F473" s="14">
        <v>1</v>
      </c>
      <c r="G473" s="15">
        <v>45341</v>
      </c>
      <c r="H473" s="15">
        <v>45341</v>
      </c>
      <c r="I473" s="16">
        <v>3942.38</v>
      </c>
      <c r="J473" s="16">
        <v>3942.38</v>
      </c>
      <c r="K473" s="21" t="s">
        <v>1772</v>
      </c>
      <c r="L473" s="13" t="s">
        <v>21</v>
      </c>
      <c r="M473" s="13" t="s">
        <v>1328</v>
      </c>
      <c r="N473" s="14" t="s">
        <v>96</v>
      </c>
      <c r="O473" s="14" t="s">
        <v>122</v>
      </c>
      <c r="P473" s="14" t="s">
        <v>124</v>
      </c>
      <c r="Q473" s="14"/>
      <c r="R473" s="14"/>
      <c r="S473" s="14"/>
      <c r="T473" s="14"/>
      <c r="U473" s="14"/>
      <c r="V473" s="14" t="str">
        <f t="shared" si="16"/>
        <v>M</v>
      </c>
      <c r="W473" s="13" t="str">
        <f>_xlfn.XLOOKUP(Table5[[#This Row],[Store Visited]],Table14[Active Store],Table14[Segment])</f>
        <v>M</v>
      </c>
      <c r="X473" s="40" t="str">
        <f t="shared" si="15"/>
        <v>No</v>
      </c>
    </row>
    <row r="474" spans="2:24" x14ac:dyDescent="0.3">
      <c r="B474" s="26" t="s">
        <v>705</v>
      </c>
      <c r="C474" s="13" t="s">
        <v>1223</v>
      </c>
      <c r="D474" s="14">
        <v>39</v>
      </c>
      <c r="E474" s="14" t="s">
        <v>754</v>
      </c>
      <c r="F474" s="14">
        <v>5</v>
      </c>
      <c r="G474" s="15">
        <v>45463</v>
      </c>
      <c r="H474" s="15">
        <v>45340</v>
      </c>
      <c r="I474" s="16">
        <v>21664.54</v>
      </c>
      <c r="J474" s="16">
        <v>4332.9080000000004</v>
      </c>
      <c r="K474" s="21">
        <v>30.75</v>
      </c>
      <c r="L474" s="13" t="s">
        <v>24</v>
      </c>
      <c r="M474" s="13" t="s">
        <v>1727</v>
      </c>
      <c r="N474" s="14" t="s">
        <v>92</v>
      </c>
      <c r="O474" s="14" t="s">
        <v>96</v>
      </c>
      <c r="P474" s="14" t="s">
        <v>101</v>
      </c>
      <c r="Q474" s="14" t="s">
        <v>105</v>
      </c>
      <c r="R474" s="14" t="s">
        <v>124</v>
      </c>
      <c r="S474" s="14" t="s">
        <v>129</v>
      </c>
      <c r="T474" s="14"/>
      <c r="U474" s="14"/>
      <c r="V474" s="14" t="str">
        <f t="shared" si="16"/>
        <v>H</v>
      </c>
      <c r="W474" s="13" t="str">
        <f>_xlfn.XLOOKUP(Table5[[#This Row],[Store Visited]],Table14[Active Store],Table14[Segment])</f>
        <v>M</v>
      </c>
      <c r="X474" s="40" t="str">
        <f t="shared" si="15"/>
        <v>Yes</v>
      </c>
    </row>
    <row r="475" spans="2:24" x14ac:dyDescent="0.3">
      <c r="B475" s="26" t="s">
        <v>706</v>
      </c>
      <c r="C475" s="13" t="s">
        <v>1224</v>
      </c>
      <c r="D475" s="14">
        <v>59</v>
      </c>
      <c r="E475" s="14" t="s">
        <v>754</v>
      </c>
      <c r="F475" s="14">
        <v>4</v>
      </c>
      <c r="G475" s="15">
        <v>45635</v>
      </c>
      <c r="H475" s="15">
        <v>45380</v>
      </c>
      <c r="I475" s="16">
        <v>14252.33</v>
      </c>
      <c r="J475" s="16">
        <v>3563.0825</v>
      </c>
      <c r="K475" s="21">
        <v>85</v>
      </c>
      <c r="L475" s="13" t="s">
        <v>24</v>
      </c>
      <c r="M475" s="13" t="s">
        <v>1728</v>
      </c>
      <c r="N475" s="14" t="s">
        <v>96</v>
      </c>
      <c r="O475" s="14" t="s">
        <v>98</v>
      </c>
      <c r="P475" s="14" t="s">
        <v>101</v>
      </c>
      <c r="Q475" s="14" t="s">
        <v>105</v>
      </c>
      <c r="R475" s="14" t="s">
        <v>124</v>
      </c>
      <c r="S475" s="14" t="s">
        <v>129</v>
      </c>
      <c r="T475" s="14"/>
      <c r="U475" s="14"/>
      <c r="V475" s="14" t="str">
        <f t="shared" si="16"/>
        <v>H</v>
      </c>
      <c r="W475" s="13" t="str">
        <f>_xlfn.XLOOKUP(Table5[[#This Row],[Store Visited]],Table14[Active Store],Table14[Segment])</f>
        <v>M</v>
      </c>
      <c r="X475" s="40" t="str">
        <f t="shared" si="15"/>
        <v>No</v>
      </c>
    </row>
    <row r="476" spans="2:24" x14ac:dyDescent="0.3">
      <c r="B476" s="26" t="s">
        <v>707</v>
      </c>
      <c r="C476" s="13" t="s">
        <v>1225</v>
      </c>
      <c r="D476" s="14">
        <v>15</v>
      </c>
      <c r="E476" s="14" t="s">
        <v>754</v>
      </c>
      <c r="F476" s="14">
        <v>3</v>
      </c>
      <c r="G476" s="15">
        <v>45652</v>
      </c>
      <c r="H476" s="15">
        <v>45326</v>
      </c>
      <c r="I476" s="16">
        <v>6245.83</v>
      </c>
      <c r="J476" s="16">
        <v>2081.9433333333332</v>
      </c>
      <c r="K476" s="21">
        <v>163</v>
      </c>
      <c r="L476" s="13" t="s">
        <v>27</v>
      </c>
      <c r="M476" s="13" t="s">
        <v>1729</v>
      </c>
      <c r="N476" s="14" t="s">
        <v>92</v>
      </c>
      <c r="O476" s="14" t="s">
        <v>96</v>
      </c>
      <c r="P476" s="14" t="s">
        <v>98</v>
      </c>
      <c r="Q476" s="14" t="s">
        <v>105</v>
      </c>
      <c r="R476" s="14" t="s">
        <v>122</v>
      </c>
      <c r="S476" s="14"/>
      <c r="T476" s="14"/>
      <c r="U476" s="14"/>
      <c r="V476" s="14" t="str">
        <f t="shared" si="16"/>
        <v>L</v>
      </c>
      <c r="W476" s="13" t="str">
        <f>_xlfn.XLOOKUP(Table5[[#This Row],[Store Visited]],Table14[Active Store],Table14[Segment])</f>
        <v>M</v>
      </c>
      <c r="X476" s="40" t="str">
        <f t="shared" si="15"/>
        <v>No</v>
      </c>
    </row>
    <row r="477" spans="2:24" x14ac:dyDescent="0.3">
      <c r="B477" s="26" t="s">
        <v>708</v>
      </c>
      <c r="C477" s="13" t="s">
        <v>1226</v>
      </c>
      <c r="D477" s="14">
        <v>26</v>
      </c>
      <c r="E477" s="14" t="s">
        <v>752</v>
      </c>
      <c r="F477" s="14">
        <v>3</v>
      </c>
      <c r="G477" s="15">
        <v>45586</v>
      </c>
      <c r="H477" s="15">
        <v>45438</v>
      </c>
      <c r="I477" s="16">
        <v>12967.220000000001</v>
      </c>
      <c r="J477" s="16">
        <v>4322.4066666666668</v>
      </c>
      <c r="K477" s="21">
        <v>74</v>
      </c>
      <c r="L477" s="13" t="s">
        <v>24</v>
      </c>
      <c r="M477" s="13" t="s">
        <v>1730</v>
      </c>
      <c r="N477" s="14" t="s">
        <v>96</v>
      </c>
      <c r="O477" s="14" t="s">
        <v>98</v>
      </c>
      <c r="P477" s="14" t="s">
        <v>101</v>
      </c>
      <c r="Q477" s="14" t="s">
        <v>105</v>
      </c>
      <c r="R477" s="14" t="s">
        <v>124</v>
      </c>
      <c r="S477" s="14"/>
      <c r="T477" s="14"/>
      <c r="U477" s="14"/>
      <c r="V477" s="14" t="str">
        <f t="shared" si="16"/>
        <v>M</v>
      </c>
      <c r="W477" s="13" t="str">
        <f>_xlfn.XLOOKUP(Table5[[#This Row],[Store Visited]],Table14[Active Store],Table14[Segment])</f>
        <v>M</v>
      </c>
      <c r="X477" s="40" t="str">
        <f t="shared" si="15"/>
        <v>No</v>
      </c>
    </row>
    <row r="478" spans="2:24" x14ac:dyDescent="0.3">
      <c r="B478" s="26" t="s">
        <v>709</v>
      </c>
      <c r="C478" s="13" t="s">
        <v>1227</v>
      </c>
      <c r="D478" s="14">
        <v>42</v>
      </c>
      <c r="E478" s="14" t="s">
        <v>754</v>
      </c>
      <c r="F478" s="14">
        <v>3</v>
      </c>
      <c r="G478" s="15">
        <v>45499</v>
      </c>
      <c r="H478" s="15">
        <v>45301</v>
      </c>
      <c r="I478" s="16">
        <v>8714.1899999999987</v>
      </c>
      <c r="J478" s="16">
        <v>2904.7299999999996</v>
      </c>
      <c r="K478" s="21">
        <v>99</v>
      </c>
      <c r="L478" s="13" t="s">
        <v>24</v>
      </c>
      <c r="M478" s="13" t="s">
        <v>1329</v>
      </c>
      <c r="N478" s="14" t="s">
        <v>101</v>
      </c>
      <c r="O478" s="14" t="s">
        <v>105</v>
      </c>
      <c r="P478" s="14" t="s">
        <v>122</v>
      </c>
      <c r="Q478" s="14" t="s">
        <v>124</v>
      </c>
      <c r="R478" s="14"/>
      <c r="S478" s="14"/>
      <c r="T478" s="14"/>
      <c r="U478" s="14"/>
      <c r="V478" s="14" t="str">
        <f t="shared" si="16"/>
        <v>L</v>
      </c>
      <c r="W478" s="13" t="str">
        <f>_xlfn.XLOOKUP(Table5[[#This Row],[Store Visited]],Table14[Active Store],Table14[Segment])</f>
        <v>M</v>
      </c>
      <c r="X478" s="40" t="str">
        <f t="shared" si="15"/>
        <v>No</v>
      </c>
    </row>
    <row r="479" spans="2:24" x14ac:dyDescent="0.3">
      <c r="B479" s="26" t="s">
        <v>710</v>
      </c>
      <c r="C479" s="13" t="s">
        <v>1228</v>
      </c>
      <c r="D479" s="14">
        <v>15</v>
      </c>
      <c r="E479" s="14" t="s">
        <v>752</v>
      </c>
      <c r="F479" s="14">
        <v>3</v>
      </c>
      <c r="G479" s="15">
        <v>45505</v>
      </c>
      <c r="H479" s="15">
        <v>45473</v>
      </c>
      <c r="I479" s="16">
        <v>14535.689999999999</v>
      </c>
      <c r="J479" s="16">
        <v>4845.2299999999996</v>
      </c>
      <c r="K479" s="21">
        <v>16</v>
      </c>
      <c r="L479" s="13" t="s">
        <v>20</v>
      </c>
      <c r="M479" s="13" t="s">
        <v>1731</v>
      </c>
      <c r="N479" s="14" t="s">
        <v>92</v>
      </c>
      <c r="O479" s="14" t="s">
        <v>98</v>
      </c>
      <c r="P479" s="14" t="s">
        <v>101</v>
      </c>
      <c r="Q479" s="14" t="s">
        <v>105</v>
      </c>
      <c r="R479" s="14" t="s">
        <v>129</v>
      </c>
      <c r="S479" s="14"/>
      <c r="T479" s="14"/>
      <c r="U479" s="14"/>
      <c r="V479" s="14" t="str">
        <f t="shared" si="16"/>
        <v>M</v>
      </c>
      <c r="W479" s="13" t="str">
        <f>_xlfn.XLOOKUP(Table5[[#This Row],[Store Visited]],Table14[Active Store],Table14[Segment])</f>
        <v>H</v>
      </c>
      <c r="X479" s="40" t="str">
        <f t="shared" si="15"/>
        <v>No</v>
      </c>
    </row>
    <row r="480" spans="2:24" x14ac:dyDescent="0.3">
      <c r="B480" s="26" t="s">
        <v>711</v>
      </c>
      <c r="C480" s="13" t="s">
        <v>1229</v>
      </c>
      <c r="D480" s="14">
        <v>28</v>
      </c>
      <c r="E480" s="14" t="s">
        <v>752</v>
      </c>
      <c r="F480" s="14">
        <v>5</v>
      </c>
      <c r="G480" s="15">
        <v>45598</v>
      </c>
      <c r="H480" s="15">
        <v>45396</v>
      </c>
      <c r="I480" s="16">
        <v>12989.019999999999</v>
      </c>
      <c r="J480" s="16">
        <v>2597.8039999999996</v>
      </c>
      <c r="K480" s="21">
        <v>50.5</v>
      </c>
      <c r="L480" s="13" t="s">
        <v>20</v>
      </c>
      <c r="M480" s="13" t="s">
        <v>1732</v>
      </c>
      <c r="N480" s="14" t="s">
        <v>96</v>
      </c>
      <c r="O480" s="14" t="s">
        <v>98</v>
      </c>
      <c r="P480" s="14" t="s">
        <v>101</v>
      </c>
      <c r="Q480" s="14" t="s">
        <v>105</v>
      </c>
      <c r="R480" s="14" t="s">
        <v>129</v>
      </c>
      <c r="S480" s="14"/>
      <c r="T480" s="14"/>
      <c r="U480" s="14"/>
      <c r="V480" s="14" t="str">
        <f t="shared" si="16"/>
        <v>M</v>
      </c>
      <c r="W480" s="13" t="str">
        <f>_xlfn.XLOOKUP(Table5[[#This Row],[Store Visited]],Table14[Active Store],Table14[Segment])</f>
        <v>H</v>
      </c>
      <c r="X480" s="40" t="str">
        <f t="shared" si="15"/>
        <v>Yes</v>
      </c>
    </row>
    <row r="481" spans="2:24" x14ac:dyDescent="0.3">
      <c r="B481" s="26" t="s">
        <v>712</v>
      </c>
      <c r="C481" s="13" t="s">
        <v>1230</v>
      </c>
      <c r="D481" s="14">
        <v>27</v>
      </c>
      <c r="E481" s="14" t="s">
        <v>754</v>
      </c>
      <c r="F481" s="14">
        <v>3</v>
      </c>
      <c r="G481" s="15">
        <v>45594</v>
      </c>
      <c r="H481" s="15">
        <v>45303</v>
      </c>
      <c r="I481" s="16">
        <v>14375.77</v>
      </c>
      <c r="J481" s="16">
        <v>4791.9233333333332</v>
      </c>
      <c r="K481" s="21">
        <v>145.5</v>
      </c>
      <c r="L481" s="13" t="s">
        <v>17</v>
      </c>
      <c r="M481" s="13" t="s">
        <v>1330</v>
      </c>
      <c r="N481" s="14" t="s">
        <v>96</v>
      </c>
      <c r="O481" s="14" t="s">
        <v>98</v>
      </c>
      <c r="P481" s="14" t="s">
        <v>101</v>
      </c>
      <c r="Q481" s="14" t="s">
        <v>105</v>
      </c>
      <c r="R481" s="14" t="s">
        <v>122</v>
      </c>
      <c r="S481" s="14"/>
      <c r="T481" s="14"/>
      <c r="U481" s="14"/>
      <c r="V481" s="14" t="str">
        <f t="shared" si="16"/>
        <v>M</v>
      </c>
      <c r="W481" s="13" t="str">
        <f>_xlfn.XLOOKUP(Table5[[#This Row],[Store Visited]],Table14[Active Store],Table14[Segment])</f>
        <v>L</v>
      </c>
      <c r="X481" s="40" t="str">
        <f t="shared" si="15"/>
        <v>No</v>
      </c>
    </row>
    <row r="482" spans="2:24" x14ac:dyDescent="0.3">
      <c r="B482" s="26" t="s">
        <v>713</v>
      </c>
      <c r="C482" s="13" t="s">
        <v>1231</v>
      </c>
      <c r="D482" s="14">
        <v>23</v>
      </c>
      <c r="E482" s="14" t="s">
        <v>754</v>
      </c>
      <c r="F482" s="14">
        <v>2</v>
      </c>
      <c r="G482" s="15">
        <v>45509</v>
      </c>
      <c r="H482" s="15">
        <v>45464</v>
      </c>
      <c r="I482" s="16">
        <v>5264.43</v>
      </c>
      <c r="J482" s="16">
        <v>2632.2150000000001</v>
      </c>
      <c r="K482" s="21">
        <v>45</v>
      </c>
      <c r="L482" s="13" t="s">
        <v>24</v>
      </c>
      <c r="M482" s="13" t="s">
        <v>1331</v>
      </c>
      <c r="N482" s="14" t="s">
        <v>92</v>
      </c>
      <c r="O482" s="14" t="s">
        <v>96</v>
      </c>
      <c r="P482" s="14" t="s">
        <v>105</v>
      </c>
      <c r="Q482" s="14"/>
      <c r="R482" s="14"/>
      <c r="S482" s="14"/>
      <c r="T482" s="14"/>
      <c r="U482" s="14"/>
      <c r="V482" s="14" t="str">
        <f t="shared" si="16"/>
        <v>L</v>
      </c>
      <c r="W482" s="13" t="str">
        <f>_xlfn.XLOOKUP(Table5[[#This Row],[Store Visited]],Table14[Active Store],Table14[Segment])</f>
        <v>M</v>
      </c>
      <c r="X482" s="40" t="str">
        <f t="shared" si="15"/>
        <v>No</v>
      </c>
    </row>
    <row r="483" spans="2:24" x14ac:dyDescent="0.3">
      <c r="B483" s="26" t="s">
        <v>714</v>
      </c>
      <c r="C483" s="13" t="s">
        <v>1232</v>
      </c>
      <c r="D483" s="14">
        <v>27</v>
      </c>
      <c r="E483" s="14" t="s">
        <v>754</v>
      </c>
      <c r="F483" s="14">
        <v>2</v>
      </c>
      <c r="G483" s="15">
        <v>45410</v>
      </c>
      <c r="H483" s="15">
        <v>45342</v>
      </c>
      <c r="I483" s="16">
        <v>3950.41</v>
      </c>
      <c r="J483" s="16">
        <v>1975.2049999999999</v>
      </c>
      <c r="K483" s="21">
        <v>68</v>
      </c>
      <c r="L483" s="13" t="s">
        <v>17</v>
      </c>
      <c r="M483" s="13" t="s">
        <v>1332</v>
      </c>
      <c r="N483" s="14" t="s">
        <v>92</v>
      </c>
      <c r="O483" s="14" t="s">
        <v>98</v>
      </c>
      <c r="P483" s="14" t="s">
        <v>105</v>
      </c>
      <c r="Q483" s="14"/>
      <c r="R483" s="14"/>
      <c r="S483" s="14"/>
      <c r="T483" s="14"/>
      <c r="U483" s="14"/>
      <c r="V483" s="14" t="str">
        <f t="shared" si="16"/>
        <v>L</v>
      </c>
      <c r="W483" s="13" t="str">
        <f>_xlfn.XLOOKUP(Table5[[#This Row],[Store Visited]],Table14[Active Store],Table14[Segment])</f>
        <v>L</v>
      </c>
      <c r="X483" s="40" t="str">
        <f t="shared" si="15"/>
        <v>No</v>
      </c>
    </row>
    <row r="484" spans="2:24" x14ac:dyDescent="0.3">
      <c r="B484" s="26" t="s">
        <v>715</v>
      </c>
      <c r="C484" s="13" t="s">
        <v>1233</v>
      </c>
      <c r="D484" s="14">
        <v>26</v>
      </c>
      <c r="E484" s="14" t="s">
        <v>752</v>
      </c>
      <c r="F484" s="14">
        <v>1</v>
      </c>
      <c r="G484" s="15">
        <v>45545</v>
      </c>
      <c r="H484" s="15">
        <v>45545</v>
      </c>
      <c r="I484" s="16">
        <v>1559.19</v>
      </c>
      <c r="J484" s="16">
        <v>1559.19</v>
      </c>
      <c r="K484" s="21" t="s">
        <v>1772</v>
      </c>
      <c r="L484" s="13" t="s">
        <v>21</v>
      </c>
      <c r="M484" s="13" t="s">
        <v>1333</v>
      </c>
      <c r="N484" s="14" t="s">
        <v>92</v>
      </c>
      <c r="O484" s="14" t="s">
        <v>105</v>
      </c>
      <c r="P484" s="14"/>
      <c r="Q484" s="14"/>
      <c r="R484" s="14"/>
      <c r="S484" s="14"/>
      <c r="T484" s="14"/>
      <c r="U484" s="14"/>
      <c r="V484" s="14" t="str">
        <f t="shared" si="16"/>
        <v>L</v>
      </c>
      <c r="W484" s="13" t="str">
        <f>_xlfn.XLOOKUP(Table5[[#This Row],[Store Visited]],Table14[Active Store],Table14[Segment])</f>
        <v>M</v>
      </c>
      <c r="X484" s="40" t="str">
        <f t="shared" si="15"/>
        <v>No</v>
      </c>
    </row>
    <row r="485" spans="2:24" x14ac:dyDescent="0.3">
      <c r="B485" s="26" t="s">
        <v>716</v>
      </c>
      <c r="C485" s="13" t="s">
        <v>1234</v>
      </c>
      <c r="D485" s="14">
        <v>55</v>
      </c>
      <c r="E485" s="14" t="s">
        <v>752</v>
      </c>
      <c r="F485" s="14">
        <v>6</v>
      </c>
      <c r="G485" s="15">
        <v>45650</v>
      </c>
      <c r="H485" s="15">
        <v>45388</v>
      </c>
      <c r="I485" s="16">
        <v>19662.690000000002</v>
      </c>
      <c r="J485" s="16">
        <v>3277.1150000000002</v>
      </c>
      <c r="K485" s="21">
        <v>52.4</v>
      </c>
      <c r="L485" s="13" t="s">
        <v>23</v>
      </c>
      <c r="M485" s="13" t="s">
        <v>1733</v>
      </c>
      <c r="N485" s="14" t="s">
        <v>92</v>
      </c>
      <c r="O485" s="14" t="s">
        <v>96</v>
      </c>
      <c r="P485" s="14" t="s">
        <v>98</v>
      </c>
      <c r="Q485" s="14" t="s">
        <v>101</v>
      </c>
      <c r="R485" s="14" t="s">
        <v>105</v>
      </c>
      <c r="S485" s="14" t="s">
        <v>129</v>
      </c>
      <c r="T485" s="14"/>
      <c r="U485" s="14"/>
      <c r="V485" s="14" t="str">
        <f t="shared" si="16"/>
        <v>M</v>
      </c>
      <c r="W485" s="13" t="str">
        <f>_xlfn.XLOOKUP(Table5[[#This Row],[Store Visited]],Table14[Active Store],Table14[Segment])</f>
        <v>H</v>
      </c>
      <c r="X485" s="40" t="str">
        <f t="shared" si="15"/>
        <v>Yes</v>
      </c>
    </row>
    <row r="486" spans="2:24" x14ac:dyDescent="0.3">
      <c r="B486" s="26" t="s">
        <v>717</v>
      </c>
      <c r="C486" s="13" t="s">
        <v>1235</v>
      </c>
      <c r="D486" s="14">
        <v>33</v>
      </c>
      <c r="E486" s="14" t="s">
        <v>752</v>
      </c>
      <c r="F486" s="14">
        <v>3</v>
      </c>
      <c r="G486" s="15">
        <v>45654</v>
      </c>
      <c r="H486" s="15">
        <v>45385</v>
      </c>
      <c r="I486" s="16">
        <v>7218.9999999999991</v>
      </c>
      <c r="J486" s="16">
        <v>2406.333333333333</v>
      </c>
      <c r="K486" s="21">
        <v>134.5</v>
      </c>
      <c r="L486" s="13" t="s">
        <v>23</v>
      </c>
      <c r="M486" s="13" t="s">
        <v>1734</v>
      </c>
      <c r="N486" s="14" t="s">
        <v>92</v>
      </c>
      <c r="O486" s="14" t="s">
        <v>98</v>
      </c>
      <c r="P486" s="14" t="s">
        <v>105</v>
      </c>
      <c r="Q486" s="14" t="s">
        <v>122</v>
      </c>
      <c r="R486" s="14" t="s">
        <v>124</v>
      </c>
      <c r="S486" s="14"/>
      <c r="T486" s="14"/>
      <c r="U486" s="14"/>
      <c r="V486" s="14" t="str">
        <f t="shared" si="16"/>
        <v>L</v>
      </c>
      <c r="W486" s="13" t="str">
        <f>_xlfn.XLOOKUP(Table5[[#This Row],[Store Visited]],Table14[Active Store],Table14[Segment])</f>
        <v>H</v>
      </c>
      <c r="X486" s="40" t="str">
        <f t="shared" si="15"/>
        <v>No</v>
      </c>
    </row>
    <row r="487" spans="2:24" x14ac:dyDescent="0.3">
      <c r="B487" s="26" t="s">
        <v>718</v>
      </c>
      <c r="C487" s="13" t="s">
        <v>1236</v>
      </c>
      <c r="D487" s="14">
        <v>23</v>
      </c>
      <c r="E487" s="14" t="s">
        <v>752</v>
      </c>
      <c r="F487" s="14">
        <v>3</v>
      </c>
      <c r="G487" s="15">
        <v>45588</v>
      </c>
      <c r="H487" s="15">
        <v>45473</v>
      </c>
      <c r="I487" s="16">
        <v>10128</v>
      </c>
      <c r="J487" s="16">
        <v>3376</v>
      </c>
      <c r="K487" s="21">
        <v>57.5</v>
      </c>
      <c r="L487" s="13" t="s">
        <v>21</v>
      </c>
      <c r="M487" s="13" t="s">
        <v>1735</v>
      </c>
      <c r="N487" s="14" t="s">
        <v>92</v>
      </c>
      <c r="O487" s="14" t="s">
        <v>105</v>
      </c>
      <c r="P487" s="14"/>
      <c r="Q487" s="14"/>
      <c r="R487" s="14"/>
      <c r="S487" s="14"/>
      <c r="T487" s="14"/>
      <c r="U487" s="14"/>
      <c r="V487" s="14" t="str">
        <f t="shared" si="16"/>
        <v>L</v>
      </c>
      <c r="W487" s="13" t="str">
        <f>_xlfn.XLOOKUP(Table5[[#This Row],[Store Visited]],Table14[Active Store],Table14[Segment])</f>
        <v>M</v>
      </c>
      <c r="X487" s="40" t="str">
        <f t="shared" si="15"/>
        <v>No</v>
      </c>
    </row>
    <row r="488" spans="2:24" x14ac:dyDescent="0.3">
      <c r="B488" s="26" t="s">
        <v>719</v>
      </c>
      <c r="C488" s="13" t="s">
        <v>1237</v>
      </c>
      <c r="D488" s="14">
        <v>53</v>
      </c>
      <c r="E488" s="14" t="s">
        <v>754</v>
      </c>
      <c r="F488" s="14">
        <v>4</v>
      </c>
      <c r="G488" s="15">
        <v>45583</v>
      </c>
      <c r="H488" s="15">
        <v>45389</v>
      </c>
      <c r="I488" s="16">
        <v>22801.149999999998</v>
      </c>
      <c r="J488" s="16">
        <v>5700.2874999999995</v>
      </c>
      <c r="K488" s="21">
        <v>64.666666666666671</v>
      </c>
      <c r="L488" s="13" t="s">
        <v>27</v>
      </c>
      <c r="M488" s="13" t="s">
        <v>1736</v>
      </c>
      <c r="N488" s="14" t="s">
        <v>92</v>
      </c>
      <c r="O488" s="14" t="s">
        <v>96</v>
      </c>
      <c r="P488" s="14" t="s">
        <v>105</v>
      </c>
      <c r="Q488" s="14" t="s">
        <v>122</v>
      </c>
      <c r="R488" s="14" t="s">
        <v>129</v>
      </c>
      <c r="S488" s="14"/>
      <c r="T488" s="14"/>
      <c r="U488" s="14"/>
      <c r="V488" s="14" t="str">
        <f t="shared" si="16"/>
        <v>H</v>
      </c>
      <c r="W488" s="13" t="str">
        <f>_xlfn.XLOOKUP(Table5[[#This Row],[Store Visited]],Table14[Active Store],Table14[Segment])</f>
        <v>M</v>
      </c>
      <c r="X488" s="40" t="str">
        <f t="shared" si="15"/>
        <v>No</v>
      </c>
    </row>
    <row r="489" spans="2:24" x14ac:dyDescent="0.3">
      <c r="B489" s="26" t="s">
        <v>720</v>
      </c>
      <c r="C489" s="13" t="s">
        <v>1238</v>
      </c>
      <c r="D489" s="14">
        <v>58</v>
      </c>
      <c r="E489" s="14" t="s">
        <v>754</v>
      </c>
      <c r="F489" s="14">
        <v>4</v>
      </c>
      <c r="G489" s="15">
        <v>45653</v>
      </c>
      <c r="H489" s="15">
        <v>45487</v>
      </c>
      <c r="I489" s="16">
        <v>17668.230000000003</v>
      </c>
      <c r="J489" s="16">
        <v>4417.0575000000008</v>
      </c>
      <c r="K489" s="21">
        <v>55.333333333333336</v>
      </c>
      <c r="L489" s="13" t="s">
        <v>19</v>
      </c>
      <c r="M489" s="13" t="s">
        <v>1737</v>
      </c>
      <c r="N489" s="14" t="s">
        <v>92</v>
      </c>
      <c r="O489" s="14" t="s">
        <v>96</v>
      </c>
      <c r="P489" s="14" t="s">
        <v>98</v>
      </c>
      <c r="Q489" s="14" t="s">
        <v>105</v>
      </c>
      <c r="R489" s="14" t="s">
        <v>124</v>
      </c>
      <c r="S489" s="14"/>
      <c r="T489" s="14"/>
      <c r="U489" s="14"/>
      <c r="V489" s="14" t="str">
        <f t="shared" si="16"/>
        <v>H</v>
      </c>
      <c r="W489" s="13" t="str">
        <f>_xlfn.XLOOKUP(Table5[[#This Row],[Store Visited]],Table14[Active Store],Table14[Segment])</f>
        <v>H</v>
      </c>
      <c r="X489" s="40" t="str">
        <f t="shared" si="15"/>
        <v>No</v>
      </c>
    </row>
    <row r="490" spans="2:24" x14ac:dyDescent="0.3">
      <c r="B490" s="26" t="s">
        <v>721</v>
      </c>
      <c r="C490" s="13" t="s">
        <v>1239</v>
      </c>
      <c r="D490" s="14">
        <v>26</v>
      </c>
      <c r="E490" s="14" t="s">
        <v>752</v>
      </c>
      <c r="F490" s="14">
        <v>4</v>
      </c>
      <c r="G490" s="15">
        <v>45492</v>
      </c>
      <c r="H490" s="15">
        <v>45304</v>
      </c>
      <c r="I490" s="16">
        <v>10097.119999999999</v>
      </c>
      <c r="J490" s="16">
        <v>2524.2799999999997</v>
      </c>
      <c r="K490" s="21">
        <v>62.666666666666664</v>
      </c>
      <c r="L490" s="13" t="s">
        <v>16</v>
      </c>
      <c r="M490" s="13" t="s">
        <v>1738</v>
      </c>
      <c r="N490" s="14" t="s">
        <v>92</v>
      </c>
      <c r="O490" s="14" t="s">
        <v>96</v>
      </c>
      <c r="P490" s="14" t="s">
        <v>98</v>
      </c>
      <c r="Q490" s="14" t="s">
        <v>101</v>
      </c>
      <c r="R490" s="14" t="s">
        <v>105</v>
      </c>
      <c r="S490" s="14" t="s">
        <v>124</v>
      </c>
      <c r="T490" s="14"/>
      <c r="U490" s="14"/>
      <c r="V490" s="14" t="str">
        <f t="shared" si="16"/>
        <v>M</v>
      </c>
      <c r="W490" s="13" t="str">
        <f>_xlfn.XLOOKUP(Table5[[#This Row],[Store Visited]],Table14[Active Store],Table14[Segment])</f>
        <v>L</v>
      </c>
      <c r="X490" s="40" t="str">
        <f t="shared" si="15"/>
        <v>No</v>
      </c>
    </row>
    <row r="491" spans="2:24" x14ac:dyDescent="0.3">
      <c r="B491" s="26" t="s">
        <v>722</v>
      </c>
      <c r="C491" s="13" t="s">
        <v>1240</v>
      </c>
      <c r="D491" s="14">
        <v>29</v>
      </c>
      <c r="E491" s="14" t="s">
        <v>754</v>
      </c>
      <c r="F491" s="14">
        <v>5</v>
      </c>
      <c r="G491" s="15">
        <v>45603</v>
      </c>
      <c r="H491" s="15">
        <v>45303</v>
      </c>
      <c r="I491" s="16">
        <v>24093.72</v>
      </c>
      <c r="J491" s="16">
        <v>4818.7440000000006</v>
      </c>
      <c r="K491" s="21">
        <v>75</v>
      </c>
      <c r="L491" s="13" t="s">
        <v>19</v>
      </c>
      <c r="M491" s="13" t="s">
        <v>1739</v>
      </c>
      <c r="N491" s="14" t="s">
        <v>96</v>
      </c>
      <c r="O491" s="14" t="s">
        <v>98</v>
      </c>
      <c r="P491" s="14" t="s">
        <v>105</v>
      </c>
      <c r="Q491" s="14" t="s">
        <v>122</v>
      </c>
      <c r="R491" s="14"/>
      <c r="S491" s="14"/>
      <c r="T491" s="14"/>
      <c r="U491" s="14"/>
      <c r="V491" s="14" t="str">
        <f t="shared" si="16"/>
        <v>H</v>
      </c>
      <c r="W491" s="13" t="str">
        <f>_xlfn.XLOOKUP(Table5[[#This Row],[Store Visited]],Table14[Active Store],Table14[Segment])</f>
        <v>H</v>
      </c>
      <c r="X491" s="40" t="str">
        <f t="shared" si="15"/>
        <v>No</v>
      </c>
    </row>
    <row r="492" spans="2:24" x14ac:dyDescent="0.3">
      <c r="B492" s="26" t="s">
        <v>723</v>
      </c>
      <c r="C492" s="13" t="s">
        <v>1241</v>
      </c>
      <c r="D492" s="14">
        <v>20</v>
      </c>
      <c r="E492" s="14" t="s">
        <v>752</v>
      </c>
      <c r="F492" s="14">
        <v>5</v>
      </c>
      <c r="G492" s="15">
        <v>45647</v>
      </c>
      <c r="H492" s="15">
        <v>45396</v>
      </c>
      <c r="I492" s="16">
        <v>15572.739999999998</v>
      </c>
      <c r="J492" s="16">
        <v>3114.5479999999998</v>
      </c>
      <c r="K492" s="21">
        <v>62.75</v>
      </c>
      <c r="L492" s="13" t="s">
        <v>23</v>
      </c>
      <c r="M492" s="13" t="s">
        <v>1740</v>
      </c>
      <c r="N492" s="14" t="s">
        <v>92</v>
      </c>
      <c r="O492" s="14" t="s">
        <v>98</v>
      </c>
      <c r="P492" s="14" t="s">
        <v>105</v>
      </c>
      <c r="Q492" s="14" t="s">
        <v>124</v>
      </c>
      <c r="R492" s="14" t="s">
        <v>129</v>
      </c>
      <c r="S492" s="14"/>
      <c r="T492" s="14"/>
      <c r="U492" s="14"/>
      <c r="V492" s="14" t="str">
        <f t="shared" si="16"/>
        <v>M</v>
      </c>
      <c r="W492" s="13" t="str">
        <f>_xlfn.XLOOKUP(Table5[[#This Row],[Store Visited]],Table14[Active Store],Table14[Segment])</f>
        <v>H</v>
      </c>
      <c r="X492" s="40" t="str">
        <f t="shared" si="15"/>
        <v>Yes</v>
      </c>
    </row>
    <row r="493" spans="2:24" x14ac:dyDescent="0.3">
      <c r="B493" s="26" t="s">
        <v>724</v>
      </c>
      <c r="C493" s="13" t="s">
        <v>1242</v>
      </c>
      <c r="D493" s="14">
        <v>37</v>
      </c>
      <c r="E493" s="14" t="s">
        <v>754</v>
      </c>
      <c r="F493" s="14">
        <v>3</v>
      </c>
      <c r="G493" s="15">
        <v>45567</v>
      </c>
      <c r="H493" s="15">
        <v>45347</v>
      </c>
      <c r="I493" s="16">
        <v>7748.89</v>
      </c>
      <c r="J493" s="16">
        <v>2582.9633333333336</v>
      </c>
      <c r="K493" s="21">
        <v>110</v>
      </c>
      <c r="L493" s="13" t="s">
        <v>20</v>
      </c>
      <c r="M493" s="13" t="s">
        <v>1741</v>
      </c>
      <c r="N493" s="14" t="s">
        <v>92</v>
      </c>
      <c r="O493" s="14" t="s">
        <v>96</v>
      </c>
      <c r="P493" s="14" t="s">
        <v>105</v>
      </c>
      <c r="Q493" s="14" t="s">
        <v>122</v>
      </c>
      <c r="R493" s="14" t="s">
        <v>129</v>
      </c>
      <c r="S493" s="14"/>
      <c r="T493" s="14"/>
      <c r="U493" s="14"/>
      <c r="V493" s="14" t="str">
        <f t="shared" si="16"/>
        <v>L</v>
      </c>
      <c r="W493" s="13" t="str">
        <f>_xlfn.XLOOKUP(Table5[[#This Row],[Store Visited]],Table14[Active Store],Table14[Segment])</f>
        <v>H</v>
      </c>
      <c r="X493" s="40" t="str">
        <f t="shared" si="15"/>
        <v>No</v>
      </c>
    </row>
    <row r="494" spans="2:24" x14ac:dyDescent="0.3">
      <c r="B494" s="26" t="s">
        <v>725</v>
      </c>
      <c r="C494" s="13" t="s">
        <v>1243</v>
      </c>
      <c r="D494" s="14">
        <v>18</v>
      </c>
      <c r="E494" s="14" t="s">
        <v>754</v>
      </c>
      <c r="F494" s="14">
        <v>3</v>
      </c>
      <c r="G494" s="15">
        <v>45470</v>
      </c>
      <c r="H494" s="15">
        <v>45358</v>
      </c>
      <c r="I494" s="16">
        <v>14244.52</v>
      </c>
      <c r="J494" s="16">
        <v>4748.1733333333332</v>
      </c>
      <c r="K494" s="21">
        <v>56</v>
      </c>
      <c r="L494" s="13" t="s">
        <v>24</v>
      </c>
      <c r="M494" s="13" t="s">
        <v>1334</v>
      </c>
      <c r="N494" s="14" t="s">
        <v>98</v>
      </c>
      <c r="O494" s="14" t="s">
        <v>105</v>
      </c>
      <c r="P494" s="14" t="s">
        <v>124</v>
      </c>
      <c r="Q494" s="14" t="s">
        <v>129</v>
      </c>
      <c r="R494" s="14"/>
      <c r="S494" s="14"/>
      <c r="T494" s="14"/>
      <c r="U494" s="14"/>
      <c r="V494" s="14" t="str">
        <f t="shared" si="16"/>
        <v>M</v>
      </c>
      <c r="W494" s="13" t="str">
        <f>_xlfn.XLOOKUP(Table5[[#This Row],[Store Visited]],Table14[Active Store],Table14[Segment])</f>
        <v>M</v>
      </c>
      <c r="X494" s="40" t="str">
        <f t="shared" si="15"/>
        <v>No</v>
      </c>
    </row>
    <row r="495" spans="2:24" x14ac:dyDescent="0.3">
      <c r="B495" s="26" t="s">
        <v>726</v>
      </c>
      <c r="C495" s="13" t="s">
        <v>1244</v>
      </c>
      <c r="D495" s="14">
        <v>26</v>
      </c>
      <c r="E495" s="14" t="s">
        <v>752</v>
      </c>
      <c r="F495" s="14">
        <v>4</v>
      </c>
      <c r="G495" s="15">
        <v>45641</v>
      </c>
      <c r="H495" s="15">
        <v>45334</v>
      </c>
      <c r="I495" s="16">
        <v>12810.05</v>
      </c>
      <c r="J495" s="16">
        <v>3202.5124999999998</v>
      </c>
      <c r="K495" s="21">
        <v>102.33333333333333</v>
      </c>
      <c r="L495" s="13" t="s">
        <v>28</v>
      </c>
      <c r="M495" s="13" t="s">
        <v>1742</v>
      </c>
      <c r="N495" s="14" t="s">
        <v>92</v>
      </c>
      <c r="O495" s="14" t="s">
        <v>96</v>
      </c>
      <c r="P495" s="14" t="s">
        <v>105</v>
      </c>
      <c r="Q495" s="14" t="s">
        <v>124</v>
      </c>
      <c r="R495" s="14" t="s">
        <v>129</v>
      </c>
      <c r="S495" s="14"/>
      <c r="T495" s="14"/>
      <c r="U495" s="14"/>
      <c r="V495" s="14" t="str">
        <f t="shared" si="16"/>
        <v>M</v>
      </c>
      <c r="W495" s="13" t="str">
        <f>_xlfn.XLOOKUP(Table5[[#This Row],[Store Visited]],Table14[Active Store],Table14[Segment])</f>
        <v>L</v>
      </c>
      <c r="X495" s="40" t="str">
        <f t="shared" si="15"/>
        <v>No</v>
      </c>
    </row>
    <row r="496" spans="2:24" x14ac:dyDescent="0.3">
      <c r="B496" s="26" t="s">
        <v>727</v>
      </c>
      <c r="C496" s="13" t="s">
        <v>1245</v>
      </c>
      <c r="D496" s="14">
        <v>25</v>
      </c>
      <c r="E496" s="14" t="s">
        <v>754</v>
      </c>
      <c r="F496" s="14">
        <v>6</v>
      </c>
      <c r="G496" s="15">
        <v>45629</v>
      </c>
      <c r="H496" s="15">
        <v>45405</v>
      </c>
      <c r="I496" s="16">
        <v>20875.82</v>
      </c>
      <c r="J496" s="16">
        <v>3479.3033333333333</v>
      </c>
      <c r="K496" s="21">
        <v>44.8</v>
      </c>
      <c r="L496" s="13" t="s">
        <v>28</v>
      </c>
      <c r="M496" s="13" t="s">
        <v>1743</v>
      </c>
      <c r="N496" s="14" t="s">
        <v>92</v>
      </c>
      <c r="O496" s="14" t="s">
        <v>96</v>
      </c>
      <c r="P496" s="14" t="s">
        <v>98</v>
      </c>
      <c r="Q496" s="14" t="s">
        <v>101</v>
      </c>
      <c r="R496" s="14" t="s">
        <v>105</v>
      </c>
      <c r="S496" s="14" t="s">
        <v>122</v>
      </c>
      <c r="T496" s="14" t="s">
        <v>124</v>
      </c>
      <c r="U496" s="14" t="s">
        <v>129</v>
      </c>
      <c r="V496" s="14" t="str">
        <f t="shared" si="16"/>
        <v>M</v>
      </c>
      <c r="W496" s="13" t="str">
        <f>_xlfn.XLOOKUP(Table5[[#This Row],[Store Visited]],Table14[Active Store],Table14[Segment])</f>
        <v>L</v>
      </c>
      <c r="X496" s="40" t="str">
        <f t="shared" si="15"/>
        <v>Yes</v>
      </c>
    </row>
    <row r="497" spans="2:24" x14ac:dyDescent="0.3">
      <c r="B497" s="26" t="s">
        <v>728</v>
      </c>
      <c r="C497" s="13" t="s">
        <v>1246</v>
      </c>
      <c r="D497" s="14">
        <v>50</v>
      </c>
      <c r="E497" s="14" t="s">
        <v>754</v>
      </c>
      <c r="F497" s="14">
        <v>4</v>
      </c>
      <c r="G497" s="15">
        <v>45602</v>
      </c>
      <c r="H497" s="15">
        <v>45335</v>
      </c>
      <c r="I497" s="16">
        <v>16515.649999999998</v>
      </c>
      <c r="J497" s="16">
        <v>4128.9124999999995</v>
      </c>
      <c r="K497" s="21">
        <v>89</v>
      </c>
      <c r="L497" s="13" t="s">
        <v>17</v>
      </c>
      <c r="M497" s="13" t="s">
        <v>1744</v>
      </c>
      <c r="N497" s="14" t="s">
        <v>92</v>
      </c>
      <c r="O497" s="14" t="s">
        <v>96</v>
      </c>
      <c r="P497" s="14" t="s">
        <v>98</v>
      </c>
      <c r="Q497" s="14" t="s">
        <v>105</v>
      </c>
      <c r="R497" s="14" t="s">
        <v>122</v>
      </c>
      <c r="S497" s="14" t="s">
        <v>124</v>
      </c>
      <c r="T497" s="14" t="s">
        <v>129</v>
      </c>
      <c r="U497" s="14"/>
      <c r="V497" s="14" t="str">
        <f t="shared" si="16"/>
        <v>H</v>
      </c>
      <c r="W497" s="13" t="str">
        <f>_xlfn.XLOOKUP(Table5[[#This Row],[Store Visited]],Table14[Active Store],Table14[Segment])</f>
        <v>L</v>
      </c>
      <c r="X497" s="40" t="str">
        <f t="shared" si="15"/>
        <v>No</v>
      </c>
    </row>
    <row r="498" spans="2:24" x14ac:dyDescent="0.3">
      <c r="B498" s="26" t="s">
        <v>729</v>
      </c>
      <c r="C498" s="13" t="s">
        <v>1247</v>
      </c>
      <c r="D498" s="14">
        <v>17</v>
      </c>
      <c r="E498" s="14" t="s">
        <v>754</v>
      </c>
      <c r="F498" s="14">
        <v>2</v>
      </c>
      <c r="G498" s="15">
        <v>45655</v>
      </c>
      <c r="H498" s="15">
        <v>45445</v>
      </c>
      <c r="I498" s="16">
        <v>5119.22</v>
      </c>
      <c r="J498" s="16">
        <v>2559.61</v>
      </c>
      <c r="K498" s="21">
        <v>210</v>
      </c>
      <c r="L498" s="13" t="s">
        <v>17</v>
      </c>
      <c r="M498" s="13" t="s">
        <v>1335</v>
      </c>
      <c r="N498" s="14" t="s">
        <v>96</v>
      </c>
      <c r="O498" s="14" t="s">
        <v>101</v>
      </c>
      <c r="P498" s="14" t="s">
        <v>105</v>
      </c>
      <c r="Q498" s="14"/>
      <c r="R498" s="14"/>
      <c r="S498" s="14"/>
      <c r="T498" s="14"/>
      <c r="U498" s="14"/>
      <c r="V498" s="14" t="str">
        <f t="shared" si="16"/>
        <v>L</v>
      </c>
      <c r="W498" s="13" t="str">
        <f>_xlfn.XLOOKUP(Table5[[#This Row],[Store Visited]],Table14[Active Store],Table14[Segment])</f>
        <v>L</v>
      </c>
      <c r="X498" s="40" t="str">
        <f t="shared" si="15"/>
        <v>No</v>
      </c>
    </row>
    <row r="499" spans="2:24" x14ac:dyDescent="0.3">
      <c r="B499" s="26" t="s">
        <v>730</v>
      </c>
      <c r="C499" s="13" t="s">
        <v>1248</v>
      </c>
      <c r="D499" s="14">
        <v>24</v>
      </c>
      <c r="E499" s="14" t="s">
        <v>752</v>
      </c>
      <c r="F499" s="14">
        <v>4</v>
      </c>
      <c r="G499" s="15">
        <v>45624</v>
      </c>
      <c r="H499" s="15">
        <v>45429</v>
      </c>
      <c r="I499" s="16">
        <v>10268.93</v>
      </c>
      <c r="J499" s="16">
        <v>2567.2325000000001</v>
      </c>
      <c r="K499" s="21">
        <v>65</v>
      </c>
      <c r="L499" s="13" t="s">
        <v>20</v>
      </c>
      <c r="M499" s="13" t="s">
        <v>1745</v>
      </c>
      <c r="N499" s="14" t="s">
        <v>92</v>
      </c>
      <c r="O499" s="14" t="s">
        <v>98</v>
      </c>
      <c r="P499" s="14" t="s">
        <v>105</v>
      </c>
      <c r="Q499" s="14" t="s">
        <v>122</v>
      </c>
      <c r="R499" s="14" t="s">
        <v>124</v>
      </c>
      <c r="S499" s="14" t="s">
        <v>129</v>
      </c>
      <c r="T499" s="14"/>
      <c r="U499" s="14"/>
      <c r="V499" s="14" t="str">
        <f t="shared" si="16"/>
        <v>M</v>
      </c>
      <c r="W499" s="13" t="str">
        <f>_xlfn.XLOOKUP(Table5[[#This Row],[Store Visited]],Table14[Active Store],Table14[Segment])</f>
        <v>H</v>
      </c>
      <c r="X499" s="40" t="str">
        <f t="shared" si="15"/>
        <v>No</v>
      </c>
    </row>
    <row r="500" spans="2:24" x14ac:dyDescent="0.3">
      <c r="B500" s="26" t="s">
        <v>731</v>
      </c>
      <c r="C500" s="13" t="s">
        <v>1249</v>
      </c>
      <c r="D500" s="14">
        <v>58</v>
      </c>
      <c r="E500" s="14" t="s">
        <v>754</v>
      </c>
      <c r="F500" s="14">
        <v>5</v>
      </c>
      <c r="G500" s="15">
        <v>45635</v>
      </c>
      <c r="H500" s="15">
        <v>45359</v>
      </c>
      <c r="I500" s="16">
        <v>20505.63</v>
      </c>
      <c r="J500" s="16">
        <v>4101.1260000000002</v>
      </c>
      <c r="K500" s="21">
        <v>69</v>
      </c>
      <c r="L500" s="13" t="s">
        <v>14</v>
      </c>
      <c r="M500" s="13" t="s">
        <v>1746</v>
      </c>
      <c r="N500" s="14" t="s">
        <v>96</v>
      </c>
      <c r="O500" s="14" t="s">
        <v>98</v>
      </c>
      <c r="P500" s="14" t="s">
        <v>101</v>
      </c>
      <c r="Q500" s="14" t="s">
        <v>105</v>
      </c>
      <c r="R500" s="14" t="s">
        <v>122</v>
      </c>
      <c r="S500" s="14" t="s">
        <v>124</v>
      </c>
      <c r="T500" s="14" t="s">
        <v>129</v>
      </c>
      <c r="U500" s="14"/>
      <c r="V500" s="14" t="str">
        <f t="shared" si="16"/>
        <v>H</v>
      </c>
      <c r="W500" s="13" t="str">
        <f>_xlfn.XLOOKUP(Table5[[#This Row],[Store Visited]],Table14[Active Store],Table14[Segment])</f>
        <v>L</v>
      </c>
      <c r="X500" s="40" t="str">
        <f t="shared" si="15"/>
        <v>Yes</v>
      </c>
    </row>
    <row r="501" spans="2:24" x14ac:dyDescent="0.3">
      <c r="B501" s="26" t="s">
        <v>732</v>
      </c>
      <c r="C501" s="13" t="s">
        <v>1250</v>
      </c>
      <c r="D501" s="14">
        <v>56</v>
      </c>
      <c r="E501" s="14" t="s">
        <v>752</v>
      </c>
      <c r="F501" s="14">
        <v>7</v>
      </c>
      <c r="G501" s="15">
        <v>45561</v>
      </c>
      <c r="H501" s="15">
        <v>45306</v>
      </c>
      <c r="I501" s="16">
        <v>18511.89</v>
      </c>
      <c r="J501" s="16">
        <v>2644.5557142857142</v>
      </c>
      <c r="K501" s="21">
        <v>42.5</v>
      </c>
      <c r="L501" s="13" t="s">
        <v>20</v>
      </c>
      <c r="M501" s="13" t="s">
        <v>1747</v>
      </c>
      <c r="N501" s="14" t="s">
        <v>92</v>
      </c>
      <c r="O501" s="14" t="s">
        <v>96</v>
      </c>
      <c r="P501" s="14" t="s">
        <v>98</v>
      </c>
      <c r="Q501" s="14" t="s">
        <v>105</v>
      </c>
      <c r="R501" s="14" t="s">
        <v>129</v>
      </c>
      <c r="S501" s="14"/>
      <c r="T501" s="14"/>
      <c r="U501" s="14"/>
      <c r="V501" s="14" t="str">
        <f t="shared" si="16"/>
        <v>M</v>
      </c>
      <c r="W501" s="13" t="str">
        <f>_xlfn.XLOOKUP(Table5[[#This Row],[Store Visited]],Table14[Active Store],Table14[Segment])</f>
        <v>H</v>
      </c>
      <c r="X501" s="40" t="str">
        <f t="shared" si="15"/>
        <v>Yes</v>
      </c>
    </row>
    <row r="502" spans="2:24" x14ac:dyDescent="0.3">
      <c r="B502" s="26" t="s">
        <v>733</v>
      </c>
      <c r="C502" s="13" t="s">
        <v>1251</v>
      </c>
      <c r="D502" s="14">
        <v>31</v>
      </c>
      <c r="E502" s="14" t="s">
        <v>752</v>
      </c>
      <c r="F502" s="14">
        <v>5</v>
      </c>
      <c r="G502" s="15">
        <v>45604</v>
      </c>
      <c r="H502" s="15">
        <v>45447</v>
      </c>
      <c r="I502" s="16">
        <v>21611.74</v>
      </c>
      <c r="J502" s="16">
        <v>4322.348</v>
      </c>
      <c r="K502" s="21">
        <v>39.25</v>
      </c>
      <c r="L502" s="13" t="s">
        <v>20</v>
      </c>
      <c r="M502" s="13" t="s">
        <v>1748</v>
      </c>
      <c r="N502" s="14" t="s">
        <v>92</v>
      </c>
      <c r="O502" s="14" t="s">
        <v>96</v>
      </c>
      <c r="P502" s="14" t="s">
        <v>98</v>
      </c>
      <c r="Q502" s="14" t="s">
        <v>105</v>
      </c>
      <c r="R502" s="14" t="s">
        <v>122</v>
      </c>
      <c r="S502" s="14" t="s">
        <v>124</v>
      </c>
      <c r="T502" s="14"/>
      <c r="U502" s="14"/>
      <c r="V502" s="14" t="str">
        <f t="shared" si="16"/>
        <v>H</v>
      </c>
      <c r="W502" s="13" t="str">
        <f>_xlfn.XLOOKUP(Table5[[#This Row],[Store Visited]],Table14[Active Store],Table14[Segment])</f>
        <v>H</v>
      </c>
      <c r="X502" s="40" t="str">
        <f t="shared" si="15"/>
        <v>Yes</v>
      </c>
    </row>
    <row r="503" spans="2:24" x14ac:dyDescent="0.3">
      <c r="B503" s="31" t="s">
        <v>734</v>
      </c>
      <c r="C503" s="44" t="s">
        <v>1252</v>
      </c>
      <c r="D503" s="32">
        <v>33</v>
      </c>
      <c r="E503" s="32" t="s">
        <v>754</v>
      </c>
      <c r="F503" s="32">
        <v>1</v>
      </c>
      <c r="G503" s="33">
        <v>45575</v>
      </c>
      <c r="H503" s="33">
        <v>45575</v>
      </c>
      <c r="I503" s="49">
        <v>2534.58</v>
      </c>
      <c r="J503" s="49">
        <v>2534.58</v>
      </c>
      <c r="K503" s="50" t="s">
        <v>1772</v>
      </c>
      <c r="L503" s="44" t="s">
        <v>18</v>
      </c>
      <c r="M503" s="44" t="s">
        <v>1336</v>
      </c>
      <c r="N503" s="32" t="s">
        <v>105</v>
      </c>
      <c r="O503" s="32" t="s">
        <v>122</v>
      </c>
      <c r="P503" s="32" t="s">
        <v>124</v>
      </c>
      <c r="Q503" s="32"/>
      <c r="R503" s="32"/>
      <c r="S503" s="32"/>
      <c r="T503" s="32"/>
      <c r="U503" s="32"/>
      <c r="V503" s="32" t="str">
        <f t="shared" si="16"/>
        <v>L</v>
      </c>
      <c r="W503" s="44" t="str">
        <f>_xlfn.XLOOKUP(Table5[[#This Row],[Store Visited]],Table14[Active Store],Table14[Segment])</f>
        <v>H</v>
      </c>
      <c r="X503" s="34" t="str">
        <f t="shared" si="15"/>
        <v>No</v>
      </c>
    </row>
  </sheetData>
  <mergeCells count="1">
    <mergeCell ref="W2:X2"/>
  </mergeCells>
  <pageMargins left="0.7" right="0.7" top="0.75" bottom="0.75" header="0.3" footer="0.3"/>
  <tableParts count="2">
    <tablePart r:id="rId1"/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09D0B-EA69-47DD-8F71-BEE455334CB5}">
  <dimension ref="A1:L1641"/>
  <sheetViews>
    <sheetView workbookViewId="0">
      <selection activeCell="E26" sqref="E26"/>
    </sheetView>
  </sheetViews>
  <sheetFormatPr defaultRowHeight="14.4" x14ac:dyDescent="0.3"/>
  <cols>
    <col min="1" max="1" width="9.5546875" customWidth="1"/>
    <col min="2" max="2" width="10.5546875" customWidth="1"/>
    <col min="3" max="3" width="14.44140625" customWidth="1"/>
    <col min="4" max="4" width="9.88671875" bestFit="1" customWidth="1"/>
    <col min="5" max="5" width="11.44140625" customWidth="1"/>
    <col min="6" max="6" width="10.44140625" customWidth="1"/>
    <col min="7" max="7" width="13.88671875" customWidth="1"/>
    <col min="9" max="9" width="9.21875" customWidth="1"/>
    <col min="12" max="12" width="10.5546875" customWidth="1"/>
  </cols>
  <sheetData>
    <row r="1" spans="1:12" x14ac:dyDescent="0.3">
      <c r="A1" t="s">
        <v>9</v>
      </c>
      <c r="B1" t="s">
        <v>1776</v>
      </c>
      <c r="C1" t="s">
        <v>10</v>
      </c>
      <c r="D1" t="s">
        <v>11</v>
      </c>
      <c r="E1" t="s">
        <v>12</v>
      </c>
      <c r="F1" t="s">
        <v>13</v>
      </c>
      <c r="G1" t="s">
        <v>1767</v>
      </c>
      <c r="H1" t="s">
        <v>1777</v>
      </c>
      <c r="I1" t="s">
        <v>1778</v>
      </c>
      <c r="J1" t="s">
        <v>176</v>
      </c>
      <c r="K1" t="s">
        <v>86</v>
      </c>
      <c r="L1" t="s">
        <v>1787</v>
      </c>
    </row>
    <row r="2" spans="1:12" x14ac:dyDescent="0.3">
      <c r="A2" t="s">
        <v>30</v>
      </c>
      <c r="B2" t="s">
        <v>1785</v>
      </c>
      <c r="C2" t="s">
        <v>58</v>
      </c>
      <c r="D2" s="58">
        <v>45112</v>
      </c>
      <c r="E2">
        <v>20</v>
      </c>
      <c r="F2">
        <v>17561.400000000001</v>
      </c>
      <c r="G2">
        <v>12099.400000000001</v>
      </c>
      <c r="H2">
        <v>2023</v>
      </c>
      <c r="I2" t="s">
        <v>738</v>
      </c>
      <c r="J2" t="s">
        <v>230</v>
      </c>
      <c r="K2" t="s">
        <v>96</v>
      </c>
      <c r="L2" t="s">
        <v>94</v>
      </c>
    </row>
    <row r="3" spans="1:12" x14ac:dyDescent="0.3">
      <c r="A3" t="s">
        <v>14</v>
      </c>
      <c r="B3" t="s">
        <v>1785</v>
      </c>
      <c r="C3" t="s">
        <v>79</v>
      </c>
      <c r="D3" s="58">
        <v>45165</v>
      </c>
      <c r="E3">
        <v>18</v>
      </c>
      <c r="F3">
        <v>15987.78</v>
      </c>
      <c r="G3">
        <v>13004.1</v>
      </c>
      <c r="H3">
        <v>2023</v>
      </c>
      <c r="I3" t="s">
        <v>738</v>
      </c>
      <c r="J3" t="s">
        <v>179</v>
      </c>
      <c r="K3" t="s">
        <v>96</v>
      </c>
      <c r="L3" t="s">
        <v>94</v>
      </c>
    </row>
    <row r="4" spans="1:12" x14ac:dyDescent="0.3">
      <c r="A4" t="s">
        <v>22</v>
      </c>
      <c r="B4" t="s">
        <v>1785</v>
      </c>
      <c r="C4" t="s">
        <v>79</v>
      </c>
      <c r="D4" s="58">
        <v>45097</v>
      </c>
      <c r="E4">
        <v>14</v>
      </c>
      <c r="F4">
        <v>12434.94</v>
      </c>
      <c r="G4">
        <v>10114.300000000001</v>
      </c>
      <c r="H4">
        <v>2023</v>
      </c>
      <c r="I4" t="s">
        <v>737</v>
      </c>
      <c r="J4" t="s">
        <v>199</v>
      </c>
      <c r="K4" t="s">
        <v>96</v>
      </c>
      <c r="L4" t="s">
        <v>94</v>
      </c>
    </row>
    <row r="5" spans="1:12" x14ac:dyDescent="0.3">
      <c r="A5" t="s">
        <v>18</v>
      </c>
      <c r="B5" t="s">
        <v>1785</v>
      </c>
      <c r="C5" t="s">
        <v>79</v>
      </c>
      <c r="D5" s="58">
        <v>45060</v>
      </c>
      <c r="E5">
        <v>4</v>
      </c>
      <c r="F5">
        <v>3552.84</v>
      </c>
      <c r="G5">
        <v>2889.8</v>
      </c>
      <c r="H5">
        <v>2023</v>
      </c>
      <c r="I5" t="s">
        <v>737</v>
      </c>
      <c r="J5" t="s">
        <v>208</v>
      </c>
      <c r="K5" t="s">
        <v>96</v>
      </c>
      <c r="L5" t="s">
        <v>94</v>
      </c>
    </row>
    <row r="6" spans="1:12" x14ac:dyDescent="0.3">
      <c r="A6" t="s">
        <v>17</v>
      </c>
      <c r="B6" t="s">
        <v>1785</v>
      </c>
      <c r="C6" t="s">
        <v>67</v>
      </c>
      <c r="D6" s="58">
        <v>45032</v>
      </c>
      <c r="E6">
        <v>5</v>
      </c>
      <c r="F6">
        <v>5267.4</v>
      </c>
      <c r="G6">
        <v>3131.3</v>
      </c>
      <c r="H6">
        <v>2023</v>
      </c>
      <c r="I6" t="s">
        <v>737</v>
      </c>
      <c r="J6" t="s">
        <v>224</v>
      </c>
      <c r="K6" t="s">
        <v>105</v>
      </c>
      <c r="L6" t="s">
        <v>94</v>
      </c>
    </row>
    <row r="7" spans="1:12" x14ac:dyDescent="0.3">
      <c r="A7" t="s">
        <v>23</v>
      </c>
      <c r="B7" t="s">
        <v>1785</v>
      </c>
      <c r="C7" t="s">
        <v>51</v>
      </c>
      <c r="D7" s="58">
        <v>44962</v>
      </c>
      <c r="E7">
        <v>22</v>
      </c>
      <c r="F7">
        <v>6320.6</v>
      </c>
      <c r="G7">
        <v>5118.74</v>
      </c>
      <c r="H7">
        <v>2023</v>
      </c>
      <c r="I7" t="s">
        <v>736</v>
      </c>
      <c r="J7" t="s">
        <v>182</v>
      </c>
      <c r="K7" t="s">
        <v>101</v>
      </c>
      <c r="L7" t="s">
        <v>94</v>
      </c>
    </row>
    <row r="8" spans="1:12" x14ac:dyDescent="0.3">
      <c r="A8" t="s">
        <v>14</v>
      </c>
      <c r="B8" t="s">
        <v>1785</v>
      </c>
      <c r="C8" t="s">
        <v>64</v>
      </c>
      <c r="D8" s="58">
        <v>45124</v>
      </c>
      <c r="E8">
        <v>10</v>
      </c>
      <c r="F8">
        <v>3411.7000000000003</v>
      </c>
      <c r="G8">
        <v>2034.7</v>
      </c>
      <c r="H8">
        <v>2023</v>
      </c>
      <c r="I8" t="s">
        <v>738</v>
      </c>
      <c r="J8" t="s">
        <v>179</v>
      </c>
      <c r="K8" t="s">
        <v>105</v>
      </c>
      <c r="L8" t="s">
        <v>94</v>
      </c>
    </row>
    <row r="9" spans="1:12" x14ac:dyDescent="0.3">
      <c r="A9" t="s">
        <v>17</v>
      </c>
      <c r="B9" t="s">
        <v>1785</v>
      </c>
      <c r="C9" t="s">
        <v>64</v>
      </c>
      <c r="D9" s="58">
        <v>45053</v>
      </c>
      <c r="E9">
        <v>15</v>
      </c>
      <c r="F9">
        <v>5117.55</v>
      </c>
      <c r="G9">
        <v>3052.05</v>
      </c>
      <c r="H9">
        <v>2023</v>
      </c>
      <c r="I9" t="s">
        <v>737</v>
      </c>
      <c r="J9" t="s">
        <v>224</v>
      </c>
      <c r="K9" t="s">
        <v>105</v>
      </c>
      <c r="L9" t="s">
        <v>94</v>
      </c>
    </row>
    <row r="10" spans="1:12" x14ac:dyDescent="0.3">
      <c r="A10" t="s">
        <v>25</v>
      </c>
      <c r="B10" t="s">
        <v>1785</v>
      </c>
      <c r="C10" t="s">
        <v>75</v>
      </c>
      <c r="D10" s="58">
        <v>45109</v>
      </c>
      <c r="E10">
        <v>23</v>
      </c>
      <c r="F10">
        <v>3750.15</v>
      </c>
      <c r="G10">
        <v>2900.53</v>
      </c>
      <c r="H10">
        <v>2023</v>
      </c>
      <c r="I10" t="s">
        <v>738</v>
      </c>
      <c r="J10" t="s">
        <v>190</v>
      </c>
      <c r="K10" t="s">
        <v>105</v>
      </c>
      <c r="L10" t="s">
        <v>94</v>
      </c>
    </row>
    <row r="11" spans="1:12" x14ac:dyDescent="0.3">
      <c r="A11" t="s">
        <v>14</v>
      </c>
      <c r="B11" t="s">
        <v>1785</v>
      </c>
      <c r="C11" t="s">
        <v>66</v>
      </c>
      <c r="D11" s="58">
        <v>44945</v>
      </c>
      <c r="E11">
        <v>27</v>
      </c>
      <c r="F11">
        <v>10468.98</v>
      </c>
      <c r="G11">
        <v>7004.34</v>
      </c>
      <c r="H11">
        <v>2023</v>
      </c>
      <c r="I11" t="s">
        <v>736</v>
      </c>
      <c r="J11" t="s">
        <v>179</v>
      </c>
      <c r="K11" t="s">
        <v>98</v>
      </c>
      <c r="L11" t="s">
        <v>94</v>
      </c>
    </row>
    <row r="12" spans="1:12" x14ac:dyDescent="0.3">
      <c r="A12" t="s">
        <v>23</v>
      </c>
      <c r="B12" t="s">
        <v>1785</v>
      </c>
      <c r="C12" t="s">
        <v>64</v>
      </c>
      <c r="D12" s="58">
        <v>44975</v>
      </c>
      <c r="E12">
        <v>27</v>
      </c>
      <c r="F12">
        <v>9211.59</v>
      </c>
      <c r="G12">
        <v>5493.69</v>
      </c>
      <c r="H12">
        <v>2023</v>
      </c>
      <c r="I12" t="s">
        <v>736</v>
      </c>
      <c r="J12" t="s">
        <v>182</v>
      </c>
      <c r="K12" t="s">
        <v>105</v>
      </c>
      <c r="L12" t="s">
        <v>94</v>
      </c>
    </row>
    <row r="13" spans="1:12" x14ac:dyDescent="0.3">
      <c r="A13" t="s">
        <v>16</v>
      </c>
      <c r="B13" t="s">
        <v>1785</v>
      </c>
      <c r="C13" t="s">
        <v>64</v>
      </c>
      <c r="D13" s="58">
        <v>45164</v>
      </c>
      <c r="E13">
        <v>20</v>
      </c>
      <c r="F13">
        <v>6823.4000000000005</v>
      </c>
      <c r="G13">
        <v>4069.4</v>
      </c>
      <c r="H13">
        <v>2023</v>
      </c>
      <c r="I13" t="s">
        <v>738</v>
      </c>
      <c r="J13" t="s">
        <v>184</v>
      </c>
      <c r="K13" t="s">
        <v>105</v>
      </c>
      <c r="L13" t="s">
        <v>94</v>
      </c>
    </row>
    <row r="14" spans="1:12" x14ac:dyDescent="0.3">
      <c r="A14" t="s">
        <v>14</v>
      </c>
      <c r="B14" t="s">
        <v>1785</v>
      </c>
      <c r="C14" t="s">
        <v>78</v>
      </c>
      <c r="D14" s="58">
        <v>45224</v>
      </c>
      <c r="E14">
        <v>40</v>
      </c>
      <c r="F14">
        <v>5366</v>
      </c>
      <c r="G14">
        <v>4432.7999999999993</v>
      </c>
      <c r="H14">
        <v>2023</v>
      </c>
      <c r="I14" t="s">
        <v>739</v>
      </c>
      <c r="J14" t="s">
        <v>179</v>
      </c>
      <c r="K14" t="s">
        <v>105</v>
      </c>
      <c r="L14" t="s">
        <v>94</v>
      </c>
    </row>
    <row r="15" spans="1:12" x14ac:dyDescent="0.3">
      <c r="A15" t="s">
        <v>14</v>
      </c>
      <c r="B15" t="s">
        <v>1785</v>
      </c>
      <c r="C15" t="s">
        <v>60</v>
      </c>
      <c r="D15" s="58">
        <v>45007</v>
      </c>
      <c r="E15">
        <v>25</v>
      </c>
      <c r="F15">
        <v>5397.25</v>
      </c>
      <c r="G15">
        <v>3906.7500000000005</v>
      </c>
      <c r="H15">
        <v>2023</v>
      </c>
      <c r="I15" t="s">
        <v>736</v>
      </c>
      <c r="J15" t="s">
        <v>179</v>
      </c>
      <c r="K15" t="s">
        <v>122</v>
      </c>
      <c r="L15" t="s">
        <v>94</v>
      </c>
    </row>
    <row r="16" spans="1:12" x14ac:dyDescent="0.3">
      <c r="A16" t="s">
        <v>30</v>
      </c>
      <c r="B16" t="s">
        <v>1785</v>
      </c>
      <c r="C16" t="s">
        <v>67</v>
      </c>
      <c r="D16" s="58">
        <v>44951</v>
      </c>
      <c r="E16">
        <v>17</v>
      </c>
      <c r="F16">
        <v>17909.16</v>
      </c>
      <c r="G16">
        <v>10646.42</v>
      </c>
      <c r="H16">
        <v>2023</v>
      </c>
      <c r="I16" t="s">
        <v>736</v>
      </c>
      <c r="J16" t="s">
        <v>230</v>
      </c>
      <c r="K16" t="s">
        <v>105</v>
      </c>
      <c r="L16" t="s">
        <v>94</v>
      </c>
    </row>
    <row r="17" spans="1:12" x14ac:dyDescent="0.3">
      <c r="A17" t="s">
        <v>20</v>
      </c>
      <c r="B17" t="s">
        <v>1785</v>
      </c>
      <c r="C17" t="s">
        <v>60</v>
      </c>
      <c r="D17" s="58">
        <v>44952</v>
      </c>
      <c r="E17">
        <v>31</v>
      </c>
      <c r="F17">
        <v>6692.5899999999992</v>
      </c>
      <c r="G17">
        <v>4844.37</v>
      </c>
      <c r="H17">
        <v>2023</v>
      </c>
      <c r="I17" t="s">
        <v>736</v>
      </c>
      <c r="J17" t="s">
        <v>202</v>
      </c>
      <c r="K17" t="s">
        <v>122</v>
      </c>
      <c r="L17" t="s">
        <v>94</v>
      </c>
    </row>
    <row r="18" spans="1:12" x14ac:dyDescent="0.3">
      <c r="A18" t="s">
        <v>25</v>
      </c>
      <c r="B18" t="s">
        <v>1785</v>
      </c>
      <c r="C18" t="s">
        <v>78</v>
      </c>
      <c r="D18" s="58">
        <v>45032</v>
      </c>
      <c r="E18">
        <v>9</v>
      </c>
      <c r="F18">
        <v>1207.3500000000001</v>
      </c>
      <c r="G18">
        <v>997.37999999999988</v>
      </c>
      <c r="H18">
        <v>2023</v>
      </c>
      <c r="I18" t="s">
        <v>737</v>
      </c>
      <c r="J18" t="s">
        <v>190</v>
      </c>
      <c r="K18" t="s">
        <v>105</v>
      </c>
      <c r="L18" t="s">
        <v>94</v>
      </c>
    </row>
    <row r="19" spans="1:12" x14ac:dyDescent="0.3">
      <c r="A19" t="s">
        <v>24</v>
      </c>
      <c r="B19" t="s">
        <v>1785</v>
      </c>
      <c r="C19" t="s">
        <v>58</v>
      </c>
      <c r="D19" s="58">
        <v>45179</v>
      </c>
      <c r="E19">
        <v>14</v>
      </c>
      <c r="F19">
        <v>12292.980000000001</v>
      </c>
      <c r="G19">
        <v>8469.58</v>
      </c>
      <c r="H19">
        <v>2023</v>
      </c>
      <c r="I19" t="s">
        <v>738</v>
      </c>
      <c r="J19" t="s">
        <v>196</v>
      </c>
      <c r="K19" t="s">
        <v>96</v>
      </c>
      <c r="L19" t="s">
        <v>94</v>
      </c>
    </row>
    <row r="20" spans="1:12" x14ac:dyDescent="0.3">
      <c r="A20" t="s">
        <v>29</v>
      </c>
      <c r="B20" t="s">
        <v>1785</v>
      </c>
      <c r="C20" t="s">
        <v>58</v>
      </c>
      <c r="D20" s="58">
        <v>45106</v>
      </c>
      <c r="E20">
        <v>14</v>
      </c>
      <c r="F20">
        <v>12292.980000000001</v>
      </c>
      <c r="G20">
        <v>8469.58</v>
      </c>
      <c r="H20">
        <v>2023</v>
      </c>
      <c r="I20" t="s">
        <v>737</v>
      </c>
      <c r="J20" t="s">
        <v>217</v>
      </c>
      <c r="K20" t="s">
        <v>96</v>
      </c>
      <c r="L20" t="s">
        <v>94</v>
      </c>
    </row>
    <row r="21" spans="1:12" x14ac:dyDescent="0.3">
      <c r="A21" t="s">
        <v>23</v>
      </c>
      <c r="B21" t="s">
        <v>1785</v>
      </c>
      <c r="C21" t="s">
        <v>58</v>
      </c>
      <c r="D21" s="58">
        <v>45193</v>
      </c>
      <c r="E21">
        <v>21</v>
      </c>
      <c r="F21">
        <v>18439.47</v>
      </c>
      <c r="G21">
        <v>12704.37</v>
      </c>
      <c r="H21">
        <v>2023</v>
      </c>
      <c r="I21" t="s">
        <v>738</v>
      </c>
      <c r="J21" t="s">
        <v>182</v>
      </c>
      <c r="K21" t="s">
        <v>96</v>
      </c>
      <c r="L21" t="s">
        <v>94</v>
      </c>
    </row>
    <row r="22" spans="1:12" x14ac:dyDescent="0.3">
      <c r="A22" t="s">
        <v>19</v>
      </c>
      <c r="B22" t="s">
        <v>1785</v>
      </c>
      <c r="C22" t="s">
        <v>67</v>
      </c>
      <c r="D22" s="58">
        <v>45185</v>
      </c>
      <c r="E22">
        <v>15</v>
      </c>
      <c r="F22">
        <v>15802.2</v>
      </c>
      <c r="G22">
        <v>9393.9</v>
      </c>
      <c r="H22">
        <v>2023</v>
      </c>
      <c r="I22" t="s">
        <v>738</v>
      </c>
      <c r="J22" t="s">
        <v>205</v>
      </c>
      <c r="K22" t="s">
        <v>105</v>
      </c>
      <c r="L22" t="s">
        <v>94</v>
      </c>
    </row>
    <row r="23" spans="1:12" x14ac:dyDescent="0.3">
      <c r="A23" t="s">
        <v>16</v>
      </c>
      <c r="B23" t="s">
        <v>1785</v>
      </c>
      <c r="C23" t="s">
        <v>79</v>
      </c>
      <c r="D23" s="58">
        <v>45230</v>
      </c>
      <c r="E23">
        <v>39</v>
      </c>
      <c r="F23">
        <v>34640.19</v>
      </c>
      <c r="G23">
        <v>28175.550000000003</v>
      </c>
      <c r="H23">
        <v>2023</v>
      </c>
      <c r="I23" t="s">
        <v>739</v>
      </c>
      <c r="J23" t="s">
        <v>184</v>
      </c>
      <c r="K23" t="s">
        <v>96</v>
      </c>
      <c r="L23" t="s">
        <v>94</v>
      </c>
    </row>
    <row r="24" spans="1:12" x14ac:dyDescent="0.3">
      <c r="A24" t="s">
        <v>27</v>
      </c>
      <c r="B24" t="s">
        <v>1785</v>
      </c>
      <c r="C24" t="s">
        <v>79</v>
      </c>
      <c r="D24" s="58">
        <v>45026</v>
      </c>
      <c r="E24">
        <v>23</v>
      </c>
      <c r="F24">
        <v>20428.830000000002</v>
      </c>
      <c r="G24">
        <v>16616.350000000002</v>
      </c>
      <c r="H24">
        <v>2023</v>
      </c>
      <c r="I24" t="s">
        <v>737</v>
      </c>
      <c r="J24" t="s">
        <v>187</v>
      </c>
      <c r="K24" t="s">
        <v>96</v>
      </c>
      <c r="L24" t="s">
        <v>94</v>
      </c>
    </row>
    <row r="25" spans="1:12" x14ac:dyDescent="0.3">
      <c r="A25" t="s">
        <v>23</v>
      </c>
      <c r="B25" t="s">
        <v>1785</v>
      </c>
      <c r="C25" t="s">
        <v>52</v>
      </c>
      <c r="D25" s="58">
        <v>45227</v>
      </c>
      <c r="E25">
        <v>25</v>
      </c>
      <c r="F25">
        <v>6740.5</v>
      </c>
      <c r="G25">
        <v>4097.25</v>
      </c>
      <c r="H25">
        <v>2023</v>
      </c>
      <c r="I25" t="s">
        <v>739</v>
      </c>
      <c r="J25" t="s">
        <v>182</v>
      </c>
      <c r="K25" t="s">
        <v>92</v>
      </c>
      <c r="L25" t="s">
        <v>94</v>
      </c>
    </row>
    <row r="26" spans="1:12" x14ac:dyDescent="0.3">
      <c r="A26" t="s">
        <v>30</v>
      </c>
      <c r="B26" t="s">
        <v>1785</v>
      </c>
      <c r="C26" t="s">
        <v>58</v>
      </c>
      <c r="D26" s="58">
        <v>45089</v>
      </c>
      <c r="E26">
        <v>11</v>
      </c>
      <c r="F26">
        <v>9658.77</v>
      </c>
      <c r="G26">
        <v>6654.67</v>
      </c>
      <c r="H26">
        <v>2023</v>
      </c>
      <c r="I26" t="s">
        <v>737</v>
      </c>
      <c r="J26" t="s">
        <v>230</v>
      </c>
      <c r="K26" t="s">
        <v>96</v>
      </c>
      <c r="L26" t="s">
        <v>94</v>
      </c>
    </row>
    <row r="27" spans="1:12" x14ac:dyDescent="0.3">
      <c r="A27" t="s">
        <v>19</v>
      </c>
      <c r="B27" t="s">
        <v>1785</v>
      </c>
      <c r="C27" t="s">
        <v>75</v>
      </c>
      <c r="D27" s="58">
        <v>45200</v>
      </c>
      <c r="E27">
        <v>43</v>
      </c>
      <c r="F27">
        <v>7011.1500000000005</v>
      </c>
      <c r="G27">
        <v>5422.73</v>
      </c>
      <c r="H27">
        <v>2023</v>
      </c>
      <c r="I27" t="s">
        <v>739</v>
      </c>
      <c r="J27" t="s">
        <v>205</v>
      </c>
      <c r="K27" t="s">
        <v>105</v>
      </c>
      <c r="L27" t="s">
        <v>94</v>
      </c>
    </row>
    <row r="28" spans="1:12" x14ac:dyDescent="0.3">
      <c r="A28" t="s">
        <v>30</v>
      </c>
      <c r="B28" t="s">
        <v>1785</v>
      </c>
      <c r="C28" t="s">
        <v>67</v>
      </c>
      <c r="D28" s="58">
        <v>45120</v>
      </c>
      <c r="E28">
        <v>5</v>
      </c>
      <c r="F28">
        <v>5267.4</v>
      </c>
      <c r="G28">
        <v>3131.3</v>
      </c>
      <c r="H28">
        <v>2023</v>
      </c>
      <c r="I28" t="s">
        <v>738</v>
      </c>
      <c r="J28" t="s">
        <v>230</v>
      </c>
      <c r="K28" t="s">
        <v>105</v>
      </c>
      <c r="L28" t="s">
        <v>94</v>
      </c>
    </row>
    <row r="29" spans="1:12" x14ac:dyDescent="0.3">
      <c r="A29" t="s">
        <v>17</v>
      </c>
      <c r="B29" t="s">
        <v>1785</v>
      </c>
      <c r="C29" t="s">
        <v>78</v>
      </c>
      <c r="D29" s="58">
        <v>45134</v>
      </c>
      <c r="E29">
        <v>19</v>
      </c>
      <c r="F29">
        <v>2548.85</v>
      </c>
      <c r="G29">
        <v>2105.58</v>
      </c>
      <c r="H29">
        <v>2023</v>
      </c>
      <c r="I29" t="s">
        <v>738</v>
      </c>
      <c r="J29" t="s">
        <v>224</v>
      </c>
      <c r="K29" t="s">
        <v>105</v>
      </c>
      <c r="L29" t="s">
        <v>94</v>
      </c>
    </row>
    <row r="30" spans="1:12" x14ac:dyDescent="0.3">
      <c r="A30" t="s">
        <v>30</v>
      </c>
      <c r="B30" t="s">
        <v>1785</v>
      </c>
      <c r="C30" t="s">
        <v>75</v>
      </c>
      <c r="D30" s="58">
        <v>44946</v>
      </c>
      <c r="E30">
        <v>14</v>
      </c>
      <c r="F30">
        <v>2282.7000000000003</v>
      </c>
      <c r="G30">
        <v>1765.54</v>
      </c>
      <c r="H30">
        <v>2023</v>
      </c>
      <c r="I30" t="s">
        <v>736</v>
      </c>
      <c r="J30" t="s">
        <v>230</v>
      </c>
      <c r="K30" t="s">
        <v>105</v>
      </c>
      <c r="L30" t="s">
        <v>94</v>
      </c>
    </row>
    <row r="31" spans="1:12" x14ac:dyDescent="0.3">
      <c r="A31" t="s">
        <v>22</v>
      </c>
      <c r="B31" t="s">
        <v>1785</v>
      </c>
      <c r="C31" t="s">
        <v>79</v>
      </c>
      <c r="D31" s="58">
        <v>45023</v>
      </c>
      <c r="E31">
        <v>21</v>
      </c>
      <c r="F31">
        <v>18652.41</v>
      </c>
      <c r="G31">
        <v>15171.45</v>
      </c>
      <c r="H31">
        <v>2023</v>
      </c>
      <c r="I31" t="s">
        <v>737</v>
      </c>
      <c r="J31" t="s">
        <v>199</v>
      </c>
      <c r="K31" t="s">
        <v>96</v>
      </c>
      <c r="L31" t="s">
        <v>94</v>
      </c>
    </row>
    <row r="32" spans="1:12" x14ac:dyDescent="0.3">
      <c r="A32" t="s">
        <v>21</v>
      </c>
      <c r="B32" t="s">
        <v>1785</v>
      </c>
      <c r="C32" t="s">
        <v>67</v>
      </c>
      <c r="D32" s="58">
        <v>45204</v>
      </c>
      <c r="E32">
        <v>36</v>
      </c>
      <c r="F32">
        <v>37925.279999999999</v>
      </c>
      <c r="G32">
        <v>22545.360000000001</v>
      </c>
      <c r="H32">
        <v>2023</v>
      </c>
      <c r="I32" t="s">
        <v>739</v>
      </c>
      <c r="J32" t="s">
        <v>214</v>
      </c>
      <c r="K32" t="s">
        <v>105</v>
      </c>
      <c r="L32" t="s">
        <v>94</v>
      </c>
    </row>
    <row r="33" spans="1:12" x14ac:dyDescent="0.3">
      <c r="A33" t="s">
        <v>14</v>
      </c>
      <c r="B33" t="s">
        <v>1785</v>
      </c>
      <c r="C33" t="s">
        <v>75</v>
      </c>
      <c r="D33" s="58">
        <v>45073</v>
      </c>
      <c r="E33">
        <v>17</v>
      </c>
      <c r="F33">
        <v>2771.8500000000004</v>
      </c>
      <c r="G33">
        <v>2143.87</v>
      </c>
      <c r="H33">
        <v>2023</v>
      </c>
      <c r="I33" t="s">
        <v>737</v>
      </c>
      <c r="J33" t="s">
        <v>179</v>
      </c>
      <c r="K33" t="s">
        <v>105</v>
      </c>
      <c r="L33" t="s">
        <v>94</v>
      </c>
    </row>
    <row r="34" spans="1:12" x14ac:dyDescent="0.3">
      <c r="A34" t="s">
        <v>14</v>
      </c>
      <c r="B34" t="s">
        <v>1785</v>
      </c>
      <c r="C34" t="s">
        <v>64</v>
      </c>
      <c r="D34" s="58">
        <v>45057</v>
      </c>
      <c r="E34">
        <v>12</v>
      </c>
      <c r="F34">
        <v>4094.04</v>
      </c>
      <c r="G34">
        <v>2441.64</v>
      </c>
      <c r="H34">
        <v>2023</v>
      </c>
      <c r="I34" t="s">
        <v>737</v>
      </c>
      <c r="J34" t="s">
        <v>179</v>
      </c>
      <c r="K34" t="s">
        <v>105</v>
      </c>
      <c r="L34" t="s">
        <v>94</v>
      </c>
    </row>
    <row r="35" spans="1:12" x14ac:dyDescent="0.3">
      <c r="A35" t="s">
        <v>22</v>
      </c>
      <c r="B35" t="s">
        <v>1785</v>
      </c>
      <c r="C35" t="s">
        <v>75</v>
      </c>
      <c r="D35" s="58">
        <v>45045</v>
      </c>
      <c r="E35">
        <v>10</v>
      </c>
      <c r="F35">
        <v>1630.5</v>
      </c>
      <c r="G35">
        <v>1261.0999999999999</v>
      </c>
      <c r="H35">
        <v>2023</v>
      </c>
      <c r="I35" t="s">
        <v>737</v>
      </c>
      <c r="J35" t="s">
        <v>199</v>
      </c>
      <c r="K35" t="s">
        <v>105</v>
      </c>
      <c r="L35" t="s">
        <v>94</v>
      </c>
    </row>
    <row r="36" spans="1:12" x14ac:dyDescent="0.3">
      <c r="A36" t="s">
        <v>25</v>
      </c>
      <c r="B36" t="s">
        <v>1785</v>
      </c>
      <c r="C36" t="s">
        <v>75</v>
      </c>
      <c r="D36" s="58">
        <v>45272</v>
      </c>
      <c r="E36">
        <v>24</v>
      </c>
      <c r="F36">
        <v>3913.2000000000003</v>
      </c>
      <c r="G36">
        <v>3026.64</v>
      </c>
      <c r="H36">
        <v>2023</v>
      </c>
      <c r="I36" t="s">
        <v>739</v>
      </c>
      <c r="J36" t="s">
        <v>190</v>
      </c>
      <c r="K36" t="s">
        <v>105</v>
      </c>
      <c r="L36" t="s">
        <v>94</v>
      </c>
    </row>
    <row r="37" spans="1:12" x14ac:dyDescent="0.3">
      <c r="A37" t="s">
        <v>24</v>
      </c>
      <c r="B37" t="s">
        <v>1785</v>
      </c>
      <c r="C37" t="s">
        <v>75</v>
      </c>
      <c r="D37" s="58">
        <v>45196</v>
      </c>
      <c r="E37">
        <v>19</v>
      </c>
      <c r="F37">
        <v>3097.9500000000003</v>
      </c>
      <c r="G37">
        <v>2396.09</v>
      </c>
      <c r="H37">
        <v>2023</v>
      </c>
      <c r="I37" t="s">
        <v>738</v>
      </c>
      <c r="J37" t="s">
        <v>196</v>
      </c>
      <c r="K37" t="s">
        <v>105</v>
      </c>
      <c r="L37" t="s">
        <v>94</v>
      </c>
    </row>
    <row r="38" spans="1:12" x14ac:dyDescent="0.3">
      <c r="A38" t="s">
        <v>25</v>
      </c>
      <c r="B38" t="s">
        <v>1785</v>
      </c>
      <c r="C38" t="s">
        <v>58</v>
      </c>
      <c r="D38" s="58">
        <v>45191</v>
      </c>
      <c r="E38">
        <v>8</v>
      </c>
      <c r="F38">
        <v>7024.56</v>
      </c>
      <c r="G38">
        <v>4839.76</v>
      </c>
      <c r="H38">
        <v>2023</v>
      </c>
      <c r="I38" t="s">
        <v>738</v>
      </c>
      <c r="J38" t="s">
        <v>190</v>
      </c>
      <c r="K38" t="s">
        <v>96</v>
      </c>
      <c r="L38" t="s">
        <v>94</v>
      </c>
    </row>
    <row r="39" spans="1:12" x14ac:dyDescent="0.3">
      <c r="A39" t="s">
        <v>19</v>
      </c>
      <c r="B39" t="s">
        <v>1785</v>
      </c>
      <c r="C39" t="s">
        <v>58</v>
      </c>
      <c r="D39" s="58">
        <v>45100</v>
      </c>
      <c r="E39">
        <v>16</v>
      </c>
      <c r="F39">
        <v>14049.12</v>
      </c>
      <c r="G39">
        <v>9679.52</v>
      </c>
      <c r="H39">
        <v>2023</v>
      </c>
      <c r="I39" t="s">
        <v>737</v>
      </c>
      <c r="J39" t="s">
        <v>205</v>
      </c>
      <c r="K39" t="s">
        <v>96</v>
      </c>
      <c r="L39" t="s">
        <v>94</v>
      </c>
    </row>
    <row r="40" spans="1:12" x14ac:dyDescent="0.3">
      <c r="A40" t="s">
        <v>29</v>
      </c>
      <c r="B40" t="s">
        <v>1785</v>
      </c>
      <c r="C40" t="s">
        <v>60</v>
      </c>
      <c r="D40" s="58">
        <v>45155</v>
      </c>
      <c r="E40">
        <v>13</v>
      </c>
      <c r="F40">
        <v>2806.5699999999997</v>
      </c>
      <c r="G40">
        <v>2031.5100000000002</v>
      </c>
      <c r="H40">
        <v>2023</v>
      </c>
      <c r="I40" t="s">
        <v>738</v>
      </c>
      <c r="J40" t="s">
        <v>217</v>
      </c>
      <c r="K40" t="s">
        <v>122</v>
      </c>
      <c r="L40" t="s">
        <v>94</v>
      </c>
    </row>
    <row r="41" spans="1:12" x14ac:dyDescent="0.3">
      <c r="A41" t="s">
        <v>14</v>
      </c>
      <c r="B41" t="s">
        <v>1785</v>
      </c>
      <c r="C41" t="s">
        <v>78</v>
      </c>
      <c r="D41" s="58">
        <v>45271</v>
      </c>
      <c r="E41">
        <v>40</v>
      </c>
      <c r="F41">
        <v>5366</v>
      </c>
      <c r="G41">
        <v>4432.7999999999993</v>
      </c>
      <c r="H41">
        <v>2023</v>
      </c>
      <c r="I41" t="s">
        <v>739</v>
      </c>
      <c r="J41" t="s">
        <v>179</v>
      </c>
      <c r="K41" t="s">
        <v>105</v>
      </c>
      <c r="L41" t="s">
        <v>94</v>
      </c>
    </row>
    <row r="42" spans="1:12" x14ac:dyDescent="0.3">
      <c r="A42" t="s">
        <v>14</v>
      </c>
      <c r="B42" t="s">
        <v>1785</v>
      </c>
      <c r="C42" t="s">
        <v>58</v>
      </c>
      <c r="D42" s="58">
        <v>44965</v>
      </c>
      <c r="E42">
        <v>29</v>
      </c>
      <c r="F42">
        <v>25464.030000000002</v>
      </c>
      <c r="G42">
        <v>17544.13</v>
      </c>
      <c r="H42">
        <v>2023</v>
      </c>
      <c r="I42" t="s">
        <v>736</v>
      </c>
      <c r="J42" t="s">
        <v>179</v>
      </c>
      <c r="K42" t="s">
        <v>96</v>
      </c>
      <c r="L42" t="s">
        <v>94</v>
      </c>
    </row>
    <row r="43" spans="1:12" x14ac:dyDescent="0.3">
      <c r="A43" t="s">
        <v>14</v>
      </c>
      <c r="B43" t="s">
        <v>1785</v>
      </c>
      <c r="C43" t="s">
        <v>51</v>
      </c>
      <c r="D43" s="58">
        <v>45010</v>
      </c>
      <c r="E43">
        <v>22</v>
      </c>
      <c r="F43">
        <v>6320.6</v>
      </c>
      <c r="G43">
        <v>5118.74</v>
      </c>
      <c r="H43">
        <v>2023</v>
      </c>
      <c r="I43" t="s">
        <v>736</v>
      </c>
      <c r="J43" t="s">
        <v>179</v>
      </c>
      <c r="K43" t="s">
        <v>101</v>
      </c>
      <c r="L43" t="s">
        <v>94</v>
      </c>
    </row>
    <row r="44" spans="1:12" x14ac:dyDescent="0.3">
      <c r="A44" t="s">
        <v>23</v>
      </c>
      <c r="B44" t="s">
        <v>1785</v>
      </c>
      <c r="C44" t="s">
        <v>58</v>
      </c>
      <c r="D44" s="58">
        <v>45009</v>
      </c>
      <c r="E44">
        <v>20</v>
      </c>
      <c r="F44">
        <v>17561.400000000001</v>
      </c>
      <c r="G44">
        <v>12099.400000000001</v>
      </c>
      <c r="H44">
        <v>2023</v>
      </c>
      <c r="I44" t="s">
        <v>736</v>
      </c>
      <c r="J44" t="s">
        <v>182</v>
      </c>
      <c r="K44" t="s">
        <v>96</v>
      </c>
      <c r="L44" t="s">
        <v>94</v>
      </c>
    </row>
    <row r="45" spans="1:12" x14ac:dyDescent="0.3">
      <c r="A45" t="s">
        <v>19</v>
      </c>
      <c r="B45" t="s">
        <v>1785</v>
      </c>
      <c r="C45" t="s">
        <v>64</v>
      </c>
      <c r="D45" s="58">
        <v>45241</v>
      </c>
      <c r="E45">
        <v>34</v>
      </c>
      <c r="F45">
        <v>11599.78</v>
      </c>
      <c r="G45">
        <v>6917.98</v>
      </c>
      <c r="H45">
        <v>2023</v>
      </c>
      <c r="I45" t="s">
        <v>739</v>
      </c>
      <c r="J45" t="s">
        <v>205</v>
      </c>
      <c r="K45" t="s">
        <v>105</v>
      </c>
      <c r="L45" t="s">
        <v>94</v>
      </c>
    </row>
    <row r="46" spans="1:12" x14ac:dyDescent="0.3">
      <c r="A46" t="s">
        <v>21</v>
      </c>
      <c r="B46" t="s">
        <v>1785</v>
      </c>
      <c r="C46" t="s">
        <v>58</v>
      </c>
      <c r="D46" s="58">
        <v>45078</v>
      </c>
      <c r="E46">
        <v>4</v>
      </c>
      <c r="F46">
        <v>3512.28</v>
      </c>
      <c r="G46">
        <v>2419.88</v>
      </c>
      <c r="H46">
        <v>2023</v>
      </c>
      <c r="I46" t="s">
        <v>737</v>
      </c>
      <c r="J46" t="s">
        <v>214</v>
      </c>
      <c r="K46" t="s">
        <v>96</v>
      </c>
      <c r="L46" t="s">
        <v>94</v>
      </c>
    </row>
    <row r="47" spans="1:12" x14ac:dyDescent="0.3">
      <c r="A47" t="s">
        <v>23</v>
      </c>
      <c r="B47" t="s">
        <v>1785</v>
      </c>
      <c r="C47" t="s">
        <v>51</v>
      </c>
      <c r="D47" s="58">
        <v>44979</v>
      </c>
      <c r="E47">
        <v>25</v>
      </c>
      <c r="F47">
        <v>7182.5</v>
      </c>
      <c r="G47">
        <v>5816.75</v>
      </c>
      <c r="H47">
        <v>2023</v>
      </c>
      <c r="I47" t="s">
        <v>736</v>
      </c>
      <c r="J47" t="s">
        <v>182</v>
      </c>
      <c r="K47" t="s">
        <v>101</v>
      </c>
      <c r="L47" t="s">
        <v>94</v>
      </c>
    </row>
    <row r="48" spans="1:12" x14ac:dyDescent="0.3">
      <c r="A48" t="s">
        <v>18</v>
      </c>
      <c r="B48" t="s">
        <v>1785</v>
      </c>
      <c r="C48" t="s">
        <v>79</v>
      </c>
      <c r="D48" s="58">
        <v>44981</v>
      </c>
      <c r="E48">
        <v>18</v>
      </c>
      <c r="F48">
        <v>15987.78</v>
      </c>
      <c r="G48">
        <v>13004.1</v>
      </c>
      <c r="H48">
        <v>2023</v>
      </c>
      <c r="I48" t="s">
        <v>736</v>
      </c>
      <c r="J48" t="s">
        <v>208</v>
      </c>
      <c r="K48" t="s">
        <v>96</v>
      </c>
      <c r="L48" t="s">
        <v>94</v>
      </c>
    </row>
    <row r="49" spans="1:12" x14ac:dyDescent="0.3">
      <c r="A49" t="s">
        <v>25</v>
      </c>
      <c r="B49" t="s">
        <v>1785</v>
      </c>
      <c r="C49" t="s">
        <v>58</v>
      </c>
      <c r="D49" s="58">
        <v>45249</v>
      </c>
      <c r="E49">
        <v>27</v>
      </c>
      <c r="F49">
        <v>23707.890000000003</v>
      </c>
      <c r="G49">
        <v>16334.19</v>
      </c>
      <c r="H49">
        <v>2023</v>
      </c>
      <c r="I49" t="s">
        <v>739</v>
      </c>
      <c r="J49" t="s">
        <v>190</v>
      </c>
      <c r="K49" t="s">
        <v>96</v>
      </c>
      <c r="L49" t="s">
        <v>94</v>
      </c>
    </row>
    <row r="50" spans="1:12" x14ac:dyDescent="0.3">
      <c r="A50" t="s">
        <v>18</v>
      </c>
      <c r="B50" t="s">
        <v>1785</v>
      </c>
      <c r="C50" t="s">
        <v>51</v>
      </c>
      <c r="D50" s="58">
        <v>45114</v>
      </c>
      <c r="E50">
        <v>15</v>
      </c>
      <c r="F50">
        <v>4309.5</v>
      </c>
      <c r="G50">
        <v>3490.0499999999997</v>
      </c>
      <c r="H50">
        <v>2023</v>
      </c>
      <c r="I50" t="s">
        <v>738</v>
      </c>
      <c r="J50" t="s">
        <v>208</v>
      </c>
      <c r="K50" t="s">
        <v>101</v>
      </c>
      <c r="L50" t="s">
        <v>94</v>
      </c>
    </row>
    <row r="51" spans="1:12" x14ac:dyDescent="0.3">
      <c r="A51" t="s">
        <v>29</v>
      </c>
      <c r="B51" t="s">
        <v>1785</v>
      </c>
      <c r="C51" t="s">
        <v>78</v>
      </c>
      <c r="D51" s="58">
        <v>45013</v>
      </c>
      <c r="E51">
        <v>22</v>
      </c>
      <c r="F51">
        <v>2951.3</v>
      </c>
      <c r="G51">
        <v>2438.04</v>
      </c>
      <c r="H51">
        <v>2023</v>
      </c>
      <c r="I51" t="s">
        <v>736</v>
      </c>
      <c r="J51" t="s">
        <v>217</v>
      </c>
      <c r="K51" t="s">
        <v>105</v>
      </c>
      <c r="L51" t="s">
        <v>94</v>
      </c>
    </row>
    <row r="52" spans="1:12" x14ac:dyDescent="0.3">
      <c r="A52" t="s">
        <v>14</v>
      </c>
      <c r="B52" t="s">
        <v>1785</v>
      </c>
      <c r="C52" t="s">
        <v>67</v>
      </c>
      <c r="D52" s="58">
        <v>45048</v>
      </c>
      <c r="E52">
        <v>6</v>
      </c>
      <c r="F52">
        <v>6320.88</v>
      </c>
      <c r="G52">
        <v>3757.56</v>
      </c>
      <c r="H52">
        <v>2023</v>
      </c>
      <c r="I52" t="s">
        <v>737</v>
      </c>
      <c r="J52" t="s">
        <v>179</v>
      </c>
      <c r="K52" t="s">
        <v>105</v>
      </c>
      <c r="L52" t="s">
        <v>94</v>
      </c>
    </row>
    <row r="53" spans="1:12" x14ac:dyDescent="0.3">
      <c r="A53" t="s">
        <v>23</v>
      </c>
      <c r="B53" t="s">
        <v>1785</v>
      </c>
      <c r="C53" t="s">
        <v>75</v>
      </c>
      <c r="D53" s="58">
        <v>45190</v>
      </c>
      <c r="E53">
        <v>13</v>
      </c>
      <c r="F53">
        <v>2119.65</v>
      </c>
      <c r="G53">
        <v>1639.43</v>
      </c>
      <c r="H53">
        <v>2023</v>
      </c>
      <c r="I53" t="s">
        <v>738</v>
      </c>
      <c r="J53" t="s">
        <v>182</v>
      </c>
      <c r="K53" t="s">
        <v>105</v>
      </c>
      <c r="L53" t="s">
        <v>94</v>
      </c>
    </row>
    <row r="54" spans="1:12" x14ac:dyDescent="0.3">
      <c r="A54" t="s">
        <v>27</v>
      </c>
      <c r="B54" t="s">
        <v>1785</v>
      </c>
      <c r="C54" t="s">
        <v>78</v>
      </c>
      <c r="D54" s="58">
        <v>45248</v>
      </c>
      <c r="E54">
        <v>35</v>
      </c>
      <c r="F54">
        <v>4695.25</v>
      </c>
      <c r="G54">
        <v>3878.7</v>
      </c>
      <c r="H54">
        <v>2023</v>
      </c>
      <c r="I54" t="s">
        <v>739</v>
      </c>
      <c r="J54" t="s">
        <v>187</v>
      </c>
      <c r="K54" t="s">
        <v>105</v>
      </c>
      <c r="L54" t="s">
        <v>94</v>
      </c>
    </row>
    <row r="55" spans="1:12" x14ac:dyDescent="0.3">
      <c r="A55" t="s">
        <v>14</v>
      </c>
      <c r="B55" t="s">
        <v>1785</v>
      </c>
      <c r="C55" t="s">
        <v>58</v>
      </c>
      <c r="D55" s="58">
        <v>44932</v>
      </c>
      <c r="E55">
        <v>15</v>
      </c>
      <c r="F55">
        <v>13171.050000000001</v>
      </c>
      <c r="G55">
        <v>9074.5500000000011</v>
      </c>
      <c r="H55">
        <v>2023</v>
      </c>
      <c r="I55" t="s">
        <v>736</v>
      </c>
      <c r="J55" t="s">
        <v>179</v>
      </c>
      <c r="K55" t="s">
        <v>96</v>
      </c>
      <c r="L55" t="s">
        <v>94</v>
      </c>
    </row>
    <row r="56" spans="1:12" x14ac:dyDescent="0.3">
      <c r="A56" t="s">
        <v>28</v>
      </c>
      <c r="B56" t="s">
        <v>1785</v>
      </c>
      <c r="C56" t="s">
        <v>79</v>
      </c>
      <c r="D56" s="58">
        <v>45281</v>
      </c>
      <c r="E56">
        <v>35</v>
      </c>
      <c r="F56">
        <v>31087.350000000002</v>
      </c>
      <c r="G56">
        <v>25285.75</v>
      </c>
      <c r="H56">
        <v>2023</v>
      </c>
      <c r="I56" t="s">
        <v>739</v>
      </c>
      <c r="J56" t="s">
        <v>227</v>
      </c>
      <c r="K56" t="s">
        <v>96</v>
      </c>
      <c r="L56" t="s">
        <v>94</v>
      </c>
    </row>
    <row r="57" spans="1:12" x14ac:dyDescent="0.3">
      <c r="A57" t="s">
        <v>27</v>
      </c>
      <c r="B57" t="s">
        <v>1785</v>
      </c>
      <c r="C57" t="s">
        <v>64</v>
      </c>
      <c r="D57" s="58">
        <v>44938</v>
      </c>
      <c r="E57">
        <v>16</v>
      </c>
      <c r="F57">
        <v>5458.72</v>
      </c>
      <c r="G57">
        <v>3255.52</v>
      </c>
      <c r="H57">
        <v>2023</v>
      </c>
      <c r="I57" t="s">
        <v>736</v>
      </c>
      <c r="J57" t="s">
        <v>187</v>
      </c>
      <c r="K57" t="s">
        <v>105</v>
      </c>
      <c r="L57" t="s">
        <v>94</v>
      </c>
    </row>
    <row r="58" spans="1:12" x14ac:dyDescent="0.3">
      <c r="A58" t="s">
        <v>24</v>
      </c>
      <c r="B58" t="s">
        <v>1785</v>
      </c>
      <c r="C58" t="s">
        <v>58</v>
      </c>
      <c r="D58" s="58">
        <v>45261</v>
      </c>
      <c r="E58">
        <v>37</v>
      </c>
      <c r="F58">
        <v>32488.59</v>
      </c>
      <c r="G58">
        <v>22383.89</v>
      </c>
      <c r="H58">
        <v>2023</v>
      </c>
      <c r="I58" t="s">
        <v>739</v>
      </c>
      <c r="J58" t="s">
        <v>196</v>
      </c>
      <c r="K58" t="s">
        <v>96</v>
      </c>
      <c r="L58" t="s">
        <v>94</v>
      </c>
    </row>
    <row r="59" spans="1:12" x14ac:dyDescent="0.3">
      <c r="A59" t="s">
        <v>18</v>
      </c>
      <c r="B59" t="s">
        <v>1785</v>
      </c>
      <c r="C59" t="s">
        <v>64</v>
      </c>
      <c r="D59" s="58">
        <v>45127</v>
      </c>
      <c r="E59">
        <v>10</v>
      </c>
      <c r="F59">
        <v>3411.7000000000003</v>
      </c>
      <c r="G59">
        <v>2034.7</v>
      </c>
      <c r="H59">
        <v>2023</v>
      </c>
      <c r="I59" t="s">
        <v>738</v>
      </c>
      <c r="J59" t="s">
        <v>208</v>
      </c>
      <c r="K59" t="s">
        <v>105</v>
      </c>
      <c r="L59" t="s">
        <v>94</v>
      </c>
    </row>
    <row r="60" spans="1:12" x14ac:dyDescent="0.3">
      <c r="A60" t="s">
        <v>14</v>
      </c>
      <c r="B60" t="s">
        <v>1785</v>
      </c>
      <c r="C60" t="s">
        <v>64</v>
      </c>
      <c r="D60" s="58">
        <v>45193</v>
      </c>
      <c r="E60">
        <v>26</v>
      </c>
      <c r="F60">
        <v>8870.42</v>
      </c>
      <c r="G60">
        <v>5290.22</v>
      </c>
      <c r="H60">
        <v>2023</v>
      </c>
      <c r="I60" t="s">
        <v>738</v>
      </c>
      <c r="J60" t="s">
        <v>179</v>
      </c>
      <c r="K60" t="s">
        <v>105</v>
      </c>
      <c r="L60" t="s">
        <v>94</v>
      </c>
    </row>
    <row r="61" spans="1:12" x14ac:dyDescent="0.3">
      <c r="A61" t="s">
        <v>17</v>
      </c>
      <c r="B61" t="s">
        <v>1785</v>
      </c>
      <c r="C61" t="s">
        <v>52</v>
      </c>
      <c r="D61" s="58">
        <v>45146</v>
      </c>
      <c r="E61">
        <v>3</v>
      </c>
      <c r="F61">
        <v>808.86</v>
      </c>
      <c r="G61">
        <v>491.66999999999996</v>
      </c>
      <c r="H61">
        <v>2023</v>
      </c>
      <c r="I61" t="s">
        <v>738</v>
      </c>
      <c r="J61" t="s">
        <v>224</v>
      </c>
      <c r="K61" t="s">
        <v>92</v>
      </c>
      <c r="L61" t="s">
        <v>94</v>
      </c>
    </row>
    <row r="62" spans="1:12" x14ac:dyDescent="0.3">
      <c r="A62" t="s">
        <v>22</v>
      </c>
      <c r="B62" t="s">
        <v>1785</v>
      </c>
      <c r="C62" t="s">
        <v>67</v>
      </c>
      <c r="D62" s="58">
        <v>45021</v>
      </c>
      <c r="E62">
        <v>12</v>
      </c>
      <c r="F62">
        <v>12641.76</v>
      </c>
      <c r="G62">
        <v>7515.12</v>
      </c>
      <c r="H62">
        <v>2023</v>
      </c>
      <c r="I62" t="s">
        <v>737</v>
      </c>
      <c r="J62" t="s">
        <v>199</v>
      </c>
      <c r="K62" t="s">
        <v>105</v>
      </c>
      <c r="L62" t="s">
        <v>94</v>
      </c>
    </row>
    <row r="63" spans="1:12" x14ac:dyDescent="0.3">
      <c r="A63" t="s">
        <v>28</v>
      </c>
      <c r="B63" t="s">
        <v>1785</v>
      </c>
      <c r="C63" t="s">
        <v>64</v>
      </c>
      <c r="D63" s="58">
        <v>45259</v>
      </c>
      <c r="E63">
        <v>42</v>
      </c>
      <c r="F63">
        <v>14329.140000000001</v>
      </c>
      <c r="G63">
        <v>8545.74</v>
      </c>
      <c r="H63">
        <v>2023</v>
      </c>
      <c r="I63" t="s">
        <v>739</v>
      </c>
      <c r="J63" t="s">
        <v>227</v>
      </c>
      <c r="K63" t="s">
        <v>105</v>
      </c>
      <c r="L63" t="s">
        <v>94</v>
      </c>
    </row>
    <row r="64" spans="1:12" x14ac:dyDescent="0.3">
      <c r="A64" t="s">
        <v>22</v>
      </c>
      <c r="B64" t="s">
        <v>1785</v>
      </c>
      <c r="C64" t="s">
        <v>64</v>
      </c>
      <c r="D64" s="58">
        <v>45123</v>
      </c>
      <c r="E64">
        <v>4</v>
      </c>
      <c r="F64">
        <v>1364.68</v>
      </c>
      <c r="G64">
        <v>813.88</v>
      </c>
      <c r="H64">
        <v>2023</v>
      </c>
      <c r="I64" t="s">
        <v>738</v>
      </c>
      <c r="J64" t="s">
        <v>199</v>
      </c>
      <c r="K64" t="s">
        <v>105</v>
      </c>
      <c r="L64" t="s">
        <v>94</v>
      </c>
    </row>
    <row r="65" spans="1:12" x14ac:dyDescent="0.3">
      <c r="A65" t="s">
        <v>22</v>
      </c>
      <c r="B65" t="s">
        <v>1785</v>
      </c>
      <c r="C65" t="s">
        <v>52</v>
      </c>
      <c r="D65" s="58">
        <v>45155</v>
      </c>
      <c r="E65">
        <v>20</v>
      </c>
      <c r="F65">
        <v>5392.4</v>
      </c>
      <c r="G65">
        <v>3277.7999999999997</v>
      </c>
      <c r="H65">
        <v>2023</v>
      </c>
      <c r="I65" t="s">
        <v>738</v>
      </c>
      <c r="J65" t="s">
        <v>199</v>
      </c>
      <c r="K65" t="s">
        <v>92</v>
      </c>
      <c r="L65" t="s">
        <v>94</v>
      </c>
    </row>
    <row r="66" spans="1:12" x14ac:dyDescent="0.3">
      <c r="A66" t="s">
        <v>14</v>
      </c>
      <c r="B66" t="s">
        <v>1785</v>
      </c>
      <c r="C66" t="s">
        <v>52</v>
      </c>
      <c r="D66" s="58">
        <v>44955</v>
      </c>
      <c r="E66">
        <v>14</v>
      </c>
      <c r="F66">
        <v>3774.6800000000003</v>
      </c>
      <c r="G66">
        <v>2294.46</v>
      </c>
      <c r="H66">
        <v>2023</v>
      </c>
      <c r="I66" t="s">
        <v>736</v>
      </c>
      <c r="J66" t="s">
        <v>179</v>
      </c>
      <c r="K66" t="s">
        <v>92</v>
      </c>
      <c r="L66" t="s">
        <v>94</v>
      </c>
    </row>
    <row r="67" spans="1:12" x14ac:dyDescent="0.3">
      <c r="A67" t="s">
        <v>17</v>
      </c>
      <c r="B67" t="s">
        <v>1785</v>
      </c>
      <c r="C67" t="s">
        <v>60</v>
      </c>
      <c r="D67" s="58">
        <v>45148</v>
      </c>
      <c r="E67">
        <v>7</v>
      </c>
      <c r="F67">
        <v>1511.23</v>
      </c>
      <c r="G67">
        <v>1093.8900000000001</v>
      </c>
      <c r="H67">
        <v>2023</v>
      </c>
      <c r="I67" t="s">
        <v>738</v>
      </c>
      <c r="J67" t="s">
        <v>224</v>
      </c>
      <c r="K67" t="s">
        <v>122</v>
      </c>
      <c r="L67" t="s">
        <v>94</v>
      </c>
    </row>
    <row r="68" spans="1:12" x14ac:dyDescent="0.3">
      <c r="A68" t="s">
        <v>30</v>
      </c>
      <c r="B68" t="s">
        <v>1785</v>
      </c>
      <c r="C68" t="s">
        <v>67</v>
      </c>
      <c r="D68" s="58">
        <v>44966</v>
      </c>
      <c r="E68">
        <v>32</v>
      </c>
      <c r="F68">
        <v>33711.360000000001</v>
      </c>
      <c r="G68">
        <v>20040.32</v>
      </c>
      <c r="H68">
        <v>2023</v>
      </c>
      <c r="I68" t="s">
        <v>736</v>
      </c>
      <c r="J68" t="s">
        <v>230</v>
      </c>
      <c r="K68" t="s">
        <v>105</v>
      </c>
      <c r="L68" t="s">
        <v>94</v>
      </c>
    </row>
    <row r="69" spans="1:12" x14ac:dyDescent="0.3">
      <c r="A69" t="s">
        <v>14</v>
      </c>
      <c r="B69" t="s">
        <v>1785</v>
      </c>
      <c r="C69" t="s">
        <v>66</v>
      </c>
      <c r="D69" s="58">
        <v>45169</v>
      </c>
      <c r="E69">
        <v>9</v>
      </c>
      <c r="F69">
        <v>3489.66</v>
      </c>
      <c r="G69">
        <v>2334.7800000000002</v>
      </c>
      <c r="H69">
        <v>2023</v>
      </c>
      <c r="I69" t="s">
        <v>738</v>
      </c>
      <c r="J69" t="s">
        <v>179</v>
      </c>
      <c r="K69" t="s">
        <v>98</v>
      </c>
      <c r="L69" t="s">
        <v>94</v>
      </c>
    </row>
    <row r="70" spans="1:12" x14ac:dyDescent="0.3">
      <c r="A70" t="s">
        <v>20</v>
      </c>
      <c r="B70" t="s">
        <v>1785</v>
      </c>
      <c r="C70" t="s">
        <v>51</v>
      </c>
      <c r="D70" s="58">
        <v>45192</v>
      </c>
      <c r="E70">
        <v>20</v>
      </c>
      <c r="F70">
        <v>5746</v>
      </c>
      <c r="G70">
        <v>4653.3999999999996</v>
      </c>
      <c r="H70">
        <v>2023</v>
      </c>
      <c r="I70" t="s">
        <v>738</v>
      </c>
      <c r="J70" t="s">
        <v>202</v>
      </c>
      <c r="K70" t="s">
        <v>101</v>
      </c>
      <c r="L70" t="s">
        <v>94</v>
      </c>
    </row>
    <row r="71" spans="1:12" x14ac:dyDescent="0.3">
      <c r="A71" t="s">
        <v>24</v>
      </c>
      <c r="B71" t="s">
        <v>1785</v>
      </c>
      <c r="C71" t="s">
        <v>52</v>
      </c>
      <c r="D71" s="58">
        <v>45015</v>
      </c>
      <c r="E71">
        <v>12</v>
      </c>
      <c r="F71">
        <v>3235.44</v>
      </c>
      <c r="G71">
        <v>1966.6799999999998</v>
      </c>
      <c r="H71">
        <v>2023</v>
      </c>
      <c r="I71" t="s">
        <v>736</v>
      </c>
      <c r="J71" t="s">
        <v>196</v>
      </c>
      <c r="K71" t="s">
        <v>92</v>
      </c>
      <c r="L71" t="s">
        <v>94</v>
      </c>
    </row>
    <row r="72" spans="1:12" x14ac:dyDescent="0.3">
      <c r="A72" t="s">
        <v>19</v>
      </c>
      <c r="B72" t="s">
        <v>1785</v>
      </c>
      <c r="C72" t="s">
        <v>79</v>
      </c>
      <c r="D72" s="58">
        <v>45191</v>
      </c>
      <c r="E72">
        <v>31</v>
      </c>
      <c r="F72">
        <v>27534.510000000002</v>
      </c>
      <c r="G72">
        <v>22395.95</v>
      </c>
      <c r="H72">
        <v>2023</v>
      </c>
      <c r="I72" t="s">
        <v>738</v>
      </c>
      <c r="J72" t="s">
        <v>205</v>
      </c>
      <c r="K72" t="s">
        <v>96</v>
      </c>
      <c r="L72" t="s">
        <v>94</v>
      </c>
    </row>
    <row r="73" spans="1:12" x14ac:dyDescent="0.3">
      <c r="A73" t="s">
        <v>30</v>
      </c>
      <c r="B73" t="s">
        <v>1785</v>
      </c>
      <c r="C73" t="s">
        <v>78</v>
      </c>
      <c r="D73" s="58">
        <v>45214</v>
      </c>
      <c r="E73">
        <v>37</v>
      </c>
      <c r="F73">
        <v>4963.55</v>
      </c>
      <c r="G73">
        <v>4100.34</v>
      </c>
      <c r="H73">
        <v>2023</v>
      </c>
      <c r="I73" t="s">
        <v>739</v>
      </c>
      <c r="J73" t="s">
        <v>230</v>
      </c>
      <c r="K73" t="s">
        <v>105</v>
      </c>
      <c r="L73" t="s">
        <v>94</v>
      </c>
    </row>
    <row r="74" spans="1:12" x14ac:dyDescent="0.3">
      <c r="A74" t="s">
        <v>24</v>
      </c>
      <c r="B74" t="s">
        <v>1785</v>
      </c>
      <c r="C74" t="s">
        <v>58</v>
      </c>
      <c r="D74" s="58">
        <v>45160</v>
      </c>
      <c r="E74">
        <v>10</v>
      </c>
      <c r="F74">
        <v>8780.7000000000007</v>
      </c>
      <c r="G74">
        <v>6049.7000000000007</v>
      </c>
      <c r="H74">
        <v>2023</v>
      </c>
      <c r="I74" t="s">
        <v>738</v>
      </c>
      <c r="J74" t="s">
        <v>196</v>
      </c>
      <c r="K74" t="s">
        <v>96</v>
      </c>
      <c r="L74" t="s">
        <v>94</v>
      </c>
    </row>
    <row r="75" spans="1:12" x14ac:dyDescent="0.3">
      <c r="A75" t="s">
        <v>18</v>
      </c>
      <c r="B75" t="s">
        <v>1785</v>
      </c>
      <c r="C75" t="s">
        <v>52</v>
      </c>
      <c r="D75" s="58">
        <v>45184</v>
      </c>
      <c r="E75">
        <v>16</v>
      </c>
      <c r="F75">
        <v>4313.92</v>
      </c>
      <c r="G75">
        <v>2622.24</v>
      </c>
      <c r="H75">
        <v>2023</v>
      </c>
      <c r="I75" t="s">
        <v>738</v>
      </c>
      <c r="J75" t="s">
        <v>208</v>
      </c>
      <c r="K75" t="s">
        <v>92</v>
      </c>
      <c r="L75" t="s">
        <v>94</v>
      </c>
    </row>
    <row r="76" spans="1:12" x14ac:dyDescent="0.3">
      <c r="A76" t="s">
        <v>22</v>
      </c>
      <c r="B76" t="s">
        <v>1785</v>
      </c>
      <c r="C76" t="s">
        <v>58</v>
      </c>
      <c r="D76" s="58">
        <v>45053</v>
      </c>
      <c r="E76">
        <v>10</v>
      </c>
      <c r="F76">
        <v>8780.7000000000007</v>
      </c>
      <c r="G76">
        <v>6049.7000000000007</v>
      </c>
      <c r="H76">
        <v>2023</v>
      </c>
      <c r="I76" t="s">
        <v>737</v>
      </c>
      <c r="J76" t="s">
        <v>199</v>
      </c>
      <c r="K76" t="s">
        <v>96</v>
      </c>
      <c r="L76" t="s">
        <v>94</v>
      </c>
    </row>
    <row r="77" spans="1:12" x14ac:dyDescent="0.3">
      <c r="A77" t="s">
        <v>22</v>
      </c>
      <c r="B77" t="s">
        <v>1785</v>
      </c>
      <c r="C77" t="s">
        <v>66</v>
      </c>
      <c r="D77" s="58">
        <v>45274</v>
      </c>
      <c r="E77">
        <v>34</v>
      </c>
      <c r="F77">
        <v>13183.16</v>
      </c>
      <c r="G77">
        <v>8820.2800000000007</v>
      </c>
      <c r="H77">
        <v>2023</v>
      </c>
      <c r="I77" t="s">
        <v>739</v>
      </c>
      <c r="J77" t="s">
        <v>199</v>
      </c>
      <c r="K77" t="s">
        <v>98</v>
      </c>
      <c r="L77" t="s">
        <v>94</v>
      </c>
    </row>
    <row r="78" spans="1:12" x14ac:dyDescent="0.3">
      <c r="A78" t="s">
        <v>14</v>
      </c>
      <c r="B78" t="s">
        <v>1785</v>
      </c>
      <c r="C78" t="s">
        <v>58</v>
      </c>
      <c r="D78" s="58">
        <v>44986</v>
      </c>
      <c r="E78">
        <v>12</v>
      </c>
      <c r="F78">
        <v>10536.84</v>
      </c>
      <c r="G78">
        <v>7259.64</v>
      </c>
      <c r="H78">
        <v>2023</v>
      </c>
      <c r="I78" t="s">
        <v>736</v>
      </c>
      <c r="J78" t="s">
        <v>179</v>
      </c>
      <c r="K78" t="s">
        <v>96</v>
      </c>
      <c r="L78" t="s">
        <v>94</v>
      </c>
    </row>
    <row r="79" spans="1:12" x14ac:dyDescent="0.3">
      <c r="A79" t="s">
        <v>19</v>
      </c>
      <c r="B79" t="s">
        <v>1785</v>
      </c>
      <c r="C79" t="s">
        <v>60</v>
      </c>
      <c r="D79" s="58">
        <v>45115</v>
      </c>
      <c r="E79">
        <v>15</v>
      </c>
      <c r="F79">
        <v>3238.35</v>
      </c>
      <c r="G79">
        <v>2344.0500000000002</v>
      </c>
      <c r="H79">
        <v>2023</v>
      </c>
      <c r="I79" t="s">
        <v>738</v>
      </c>
      <c r="J79" t="s">
        <v>205</v>
      </c>
      <c r="K79" t="s">
        <v>122</v>
      </c>
      <c r="L79" t="s">
        <v>94</v>
      </c>
    </row>
    <row r="80" spans="1:12" x14ac:dyDescent="0.3">
      <c r="A80" t="s">
        <v>21</v>
      </c>
      <c r="B80" t="s">
        <v>1785</v>
      </c>
      <c r="C80" t="s">
        <v>66</v>
      </c>
      <c r="D80" s="58">
        <v>45106</v>
      </c>
      <c r="E80">
        <v>22</v>
      </c>
      <c r="F80">
        <v>8530.2800000000007</v>
      </c>
      <c r="G80">
        <v>5707.2400000000007</v>
      </c>
      <c r="H80">
        <v>2023</v>
      </c>
      <c r="I80" t="s">
        <v>737</v>
      </c>
      <c r="J80" t="s">
        <v>214</v>
      </c>
      <c r="K80" t="s">
        <v>98</v>
      </c>
      <c r="L80" t="s">
        <v>94</v>
      </c>
    </row>
    <row r="81" spans="1:12" x14ac:dyDescent="0.3">
      <c r="A81" t="s">
        <v>16</v>
      </c>
      <c r="B81" t="s">
        <v>1785</v>
      </c>
      <c r="C81" t="s">
        <v>75</v>
      </c>
      <c r="D81" s="58">
        <v>44986</v>
      </c>
      <c r="E81">
        <v>30</v>
      </c>
      <c r="F81">
        <v>4891.5</v>
      </c>
      <c r="G81">
        <v>3783.3</v>
      </c>
      <c r="H81">
        <v>2023</v>
      </c>
      <c r="I81" t="s">
        <v>736</v>
      </c>
      <c r="J81" t="s">
        <v>184</v>
      </c>
      <c r="K81" t="s">
        <v>105</v>
      </c>
      <c r="L81" t="s">
        <v>94</v>
      </c>
    </row>
    <row r="82" spans="1:12" x14ac:dyDescent="0.3">
      <c r="A82" t="s">
        <v>30</v>
      </c>
      <c r="B82" t="s">
        <v>1785</v>
      </c>
      <c r="C82" t="s">
        <v>79</v>
      </c>
      <c r="D82" s="58">
        <v>45192</v>
      </c>
      <c r="E82">
        <v>15</v>
      </c>
      <c r="F82">
        <v>13323.150000000001</v>
      </c>
      <c r="G82">
        <v>10836.75</v>
      </c>
      <c r="H82">
        <v>2023</v>
      </c>
      <c r="I82" t="s">
        <v>738</v>
      </c>
      <c r="J82" t="s">
        <v>230</v>
      </c>
      <c r="K82" t="s">
        <v>96</v>
      </c>
      <c r="L82" t="s">
        <v>94</v>
      </c>
    </row>
    <row r="83" spans="1:12" x14ac:dyDescent="0.3">
      <c r="A83" t="s">
        <v>21</v>
      </c>
      <c r="B83" t="s">
        <v>1785</v>
      </c>
      <c r="C83" t="s">
        <v>60</v>
      </c>
      <c r="D83" s="58">
        <v>45271</v>
      </c>
      <c r="E83">
        <v>33</v>
      </c>
      <c r="F83">
        <v>7124.37</v>
      </c>
      <c r="G83">
        <v>5156.9100000000008</v>
      </c>
      <c r="H83">
        <v>2023</v>
      </c>
      <c r="I83" t="s">
        <v>739</v>
      </c>
      <c r="J83" t="s">
        <v>214</v>
      </c>
      <c r="K83" t="s">
        <v>122</v>
      </c>
      <c r="L83" t="s">
        <v>94</v>
      </c>
    </row>
    <row r="84" spans="1:12" x14ac:dyDescent="0.3">
      <c r="A84" t="s">
        <v>14</v>
      </c>
      <c r="B84" t="s">
        <v>1785</v>
      </c>
      <c r="C84" t="s">
        <v>64</v>
      </c>
      <c r="D84" s="58">
        <v>45287</v>
      </c>
      <c r="E84">
        <v>29</v>
      </c>
      <c r="F84">
        <v>9893.93</v>
      </c>
      <c r="G84">
        <v>5900.63</v>
      </c>
      <c r="H84">
        <v>2023</v>
      </c>
      <c r="I84" t="s">
        <v>739</v>
      </c>
      <c r="J84" t="s">
        <v>179</v>
      </c>
      <c r="K84" t="s">
        <v>105</v>
      </c>
      <c r="L84" t="s">
        <v>94</v>
      </c>
    </row>
    <row r="85" spans="1:12" x14ac:dyDescent="0.3">
      <c r="A85" t="s">
        <v>17</v>
      </c>
      <c r="B85" t="s">
        <v>1785</v>
      </c>
      <c r="C85" t="s">
        <v>52</v>
      </c>
      <c r="D85" s="58">
        <v>45095</v>
      </c>
      <c r="E85">
        <v>20</v>
      </c>
      <c r="F85">
        <v>5392.4</v>
      </c>
      <c r="G85">
        <v>3277.7999999999997</v>
      </c>
      <c r="H85">
        <v>2023</v>
      </c>
      <c r="I85" t="s">
        <v>737</v>
      </c>
      <c r="J85" t="s">
        <v>224</v>
      </c>
      <c r="K85" t="s">
        <v>92</v>
      </c>
      <c r="L85" t="s">
        <v>94</v>
      </c>
    </row>
    <row r="86" spans="1:12" x14ac:dyDescent="0.3">
      <c r="A86" t="s">
        <v>25</v>
      </c>
      <c r="B86" t="s">
        <v>1785</v>
      </c>
      <c r="C86" t="s">
        <v>66</v>
      </c>
      <c r="D86" s="58">
        <v>45043</v>
      </c>
      <c r="E86">
        <v>10</v>
      </c>
      <c r="F86">
        <v>3877.4</v>
      </c>
      <c r="G86">
        <v>2594.2000000000003</v>
      </c>
      <c r="H86">
        <v>2023</v>
      </c>
      <c r="I86" t="s">
        <v>737</v>
      </c>
      <c r="J86" t="s">
        <v>190</v>
      </c>
      <c r="K86" t="s">
        <v>98</v>
      </c>
      <c r="L86" t="s">
        <v>94</v>
      </c>
    </row>
    <row r="87" spans="1:12" x14ac:dyDescent="0.3">
      <c r="A87" t="s">
        <v>25</v>
      </c>
      <c r="B87" t="s">
        <v>1785</v>
      </c>
      <c r="C87" t="s">
        <v>78</v>
      </c>
      <c r="D87" s="58">
        <v>45069</v>
      </c>
      <c r="E87">
        <v>16</v>
      </c>
      <c r="F87">
        <v>2146.4</v>
      </c>
      <c r="G87">
        <v>1773.12</v>
      </c>
      <c r="H87">
        <v>2023</v>
      </c>
      <c r="I87" t="s">
        <v>737</v>
      </c>
      <c r="J87" t="s">
        <v>190</v>
      </c>
      <c r="K87" t="s">
        <v>105</v>
      </c>
      <c r="L87" t="s">
        <v>94</v>
      </c>
    </row>
    <row r="88" spans="1:12" x14ac:dyDescent="0.3">
      <c r="A88" t="s">
        <v>18</v>
      </c>
      <c r="B88" t="s">
        <v>1785</v>
      </c>
      <c r="C88" t="s">
        <v>58</v>
      </c>
      <c r="D88" s="58">
        <v>44934</v>
      </c>
      <c r="E88">
        <v>28</v>
      </c>
      <c r="F88">
        <v>24585.960000000003</v>
      </c>
      <c r="G88">
        <v>16939.16</v>
      </c>
      <c r="H88">
        <v>2023</v>
      </c>
      <c r="I88" t="s">
        <v>736</v>
      </c>
      <c r="J88" t="s">
        <v>208</v>
      </c>
      <c r="K88" t="s">
        <v>96</v>
      </c>
      <c r="L88" t="s">
        <v>94</v>
      </c>
    </row>
    <row r="89" spans="1:12" x14ac:dyDescent="0.3">
      <c r="A89" t="s">
        <v>14</v>
      </c>
      <c r="B89" t="s">
        <v>1785</v>
      </c>
      <c r="C89" t="s">
        <v>66</v>
      </c>
      <c r="D89" s="58">
        <v>45081</v>
      </c>
      <c r="E89">
        <v>15</v>
      </c>
      <c r="F89">
        <v>5816.1</v>
      </c>
      <c r="G89">
        <v>3891.3</v>
      </c>
      <c r="H89">
        <v>2023</v>
      </c>
      <c r="I89" t="s">
        <v>737</v>
      </c>
      <c r="J89" t="s">
        <v>179</v>
      </c>
      <c r="K89" t="s">
        <v>98</v>
      </c>
      <c r="L89" t="s">
        <v>94</v>
      </c>
    </row>
    <row r="90" spans="1:12" x14ac:dyDescent="0.3">
      <c r="A90" t="s">
        <v>19</v>
      </c>
      <c r="B90" t="s">
        <v>1785</v>
      </c>
      <c r="C90" t="s">
        <v>58</v>
      </c>
      <c r="D90" s="58">
        <v>45194</v>
      </c>
      <c r="E90">
        <v>7</v>
      </c>
      <c r="F90">
        <v>6146.4900000000007</v>
      </c>
      <c r="G90">
        <v>4234.79</v>
      </c>
      <c r="H90">
        <v>2023</v>
      </c>
      <c r="I90" t="s">
        <v>738</v>
      </c>
      <c r="J90" t="s">
        <v>205</v>
      </c>
      <c r="K90" t="s">
        <v>96</v>
      </c>
      <c r="L90" t="s">
        <v>94</v>
      </c>
    </row>
    <row r="91" spans="1:12" x14ac:dyDescent="0.3">
      <c r="A91" t="s">
        <v>14</v>
      </c>
      <c r="B91" t="s">
        <v>1785</v>
      </c>
      <c r="C91" t="s">
        <v>78</v>
      </c>
      <c r="D91" s="58">
        <v>45122</v>
      </c>
      <c r="E91">
        <v>20</v>
      </c>
      <c r="F91">
        <v>2683</v>
      </c>
      <c r="G91">
        <v>2216.3999999999996</v>
      </c>
      <c r="H91">
        <v>2023</v>
      </c>
      <c r="I91" t="s">
        <v>738</v>
      </c>
      <c r="J91" t="s">
        <v>179</v>
      </c>
      <c r="K91" t="s">
        <v>105</v>
      </c>
      <c r="L91" t="s">
        <v>94</v>
      </c>
    </row>
    <row r="92" spans="1:12" x14ac:dyDescent="0.3">
      <c r="A92" t="s">
        <v>30</v>
      </c>
      <c r="B92" t="s">
        <v>1785</v>
      </c>
      <c r="C92" t="s">
        <v>78</v>
      </c>
      <c r="D92" s="58">
        <v>45120</v>
      </c>
      <c r="E92">
        <v>19</v>
      </c>
      <c r="F92">
        <v>2548.85</v>
      </c>
      <c r="G92">
        <v>2105.58</v>
      </c>
      <c r="H92">
        <v>2023</v>
      </c>
      <c r="I92" t="s">
        <v>738</v>
      </c>
      <c r="J92" t="s">
        <v>230</v>
      </c>
      <c r="K92" t="s">
        <v>105</v>
      </c>
      <c r="L92" t="s">
        <v>94</v>
      </c>
    </row>
    <row r="93" spans="1:12" x14ac:dyDescent="0.3">
      <c r="A93" t="s">
        <v>14</v>
      </c>
      <c r="B93" t="s">
        <v>1785</v>
      </c>
      <c r="C93" t="s">
        <v>66</v>
      </c>
      <c r="D93" s="58">
        <v>44999</v>
      </c>
      <c r="E93">
        <v>18</v>
      </c>
      <c r="F93">
        <v>6979.32</v>
      </c>
      <c r="G93">
        <v>4669.5600000000004</v>
      </c>
      <c r="H93">
        <v>2023</v>
      </c>
      <c r="I93" t="s">
        <v>736</v>
      </c>
      <c r="J93" t="s">
        <v>179</v>
      </c>
      <c r="K93" t="s">
        <v>98</v>
      </c>
      <c r="L93" t="s">
        <v>94</v>
      </c>
    </row>
    <row r="94" spans="1:12" x14ac:dyDescent="0.3">
      <c r="A94" t="s">
        <v>14</v>
      </c>
      <c r="B94" t="s">
        <v>1785</v>
      </c>
      <c r="C94" t="s">
        <v>51</v>
      </c>
      <c r="D94" s="58">
        <v>45125</v>
      </c>
      <c r="E94">
        <v>17</v>
      </c>
      <c r="F94">
        <v>4884.1000000000004</v>
      </c>
      <c r="G94">
        <v>3955.39</v>
      </c>
      <c r="H94">
        <v>2023</v>
      </c>
      <c r="I94" t="s">
        <v>738</v>
      </c>
      <c r="J94" t="s">
        <v>179</v>
      </c>
      <c r="K94" t="s">
        <v>101</v>
      </c>
      <c r="L94" t="s">
        <v>94</v>
      </c>
    </row>
    <row r="95" spans="1:12" x14ac:dyDescent="0.3">
      <c r="A95" t="s">
        <v>14</v>
      </c>
      <c r="B95" t="s">
        <v>1785</v>
      </c>
      <c r="C95" t="s">
        <v>52</v>
      </c>
      <c r="D95" s="58">
        <v>45091</v>
      </c>
      <c r="E95">
        <v>6</v>
      </c>
      <c r="F95">
        <v>1617.72</v>
      </c>
      <c r="G95">
        <v>983.33999999999992</v>
      </c>
      <c r="H95">
        <v>2023</v>
      </c>
      <c r="I95" t="s">
        <v>737</v>
      </c>
      <c r="J95" t="s">
        <v>179</v>
      </c>
      <c r="K95" t="s">
        <v>92</v>
      </c>
      <c r="L95" t="s">
        <v>94</v>
      </c>
    </row>
    <row r="96" spans="1:12" x14ac:dyDescent="0.3">
      <c r="A96" t="s">
        <v>17</v>
      </c>
      <c r="B96" t="s">
        <v>1785</v>
      </c>
      <c r="C96" t="s">
        <v>75</v>
      </c>
      <c r="D96" s="58">
        <v>45286</v>
      </c>
      <c r="E96">
        <v>17</v>
      </c>
      <c r="F96">
        <v>2771.8500000000004</v>
      </c>
      <c r="G96">
        <v>2143.87</v>
      </c>
      <c r="H96">
        <v>2023</v>
      </c>
      <c r="I96" t="s">
        <v>739</v>
      </c>
      <c r="J96" t="s">
        <v>224</v>
      </c>
      <c r="K96" t="s">
        <v>105</v>
      </c>
      <c r="L96" t="s">
        <v>94</v>
      </c>
    </row>
    <row r="97" spans="1:12" x14ac:dyDescent="0.3">
      <c r="A97" t="s">
        <v>29</v>
      </c>
      <c r="B97" t="s">
        <v>1785</v>
      </c>
      <c r="C97" t="s">
        <v>67</v>
      </c>
      <c r="D97" s="58">
        <v>44944</v>
      </c>
      <c r="E97">
        <v>25</v>
      </c>
      <c r="F97">
        <v>26337</v>
      </c>
      <c r="G97">
        <v>15656.5</v>
      </c>
      <c r="H97">
        <v>2023</v>
      </c>
      <c r="I97" t="s">
        <v>736</v>
      </c>
      <c r="J97" t="s">
        <v>217</v>
      </c>
      <c r="K97" t="s">
        <v>105</v>
      </c>
      <c r="L97" t="s">
        <v>94</v>
      </c>
    </row>
    <row r="98" spans="1:12" x14ac:dyDescent="0.3">
      <c r="A98" t="s">
        <v>14</v>
      </c>
      <c r="B98" t="s">
        <v>1785</v>
      </c>
      <c r="C98" t="s">
        <v>75</v>
      </c>
      <c r="D98" s="58">
        <v>45149</v>
      </c>
      <c r="E98">
        <v>20</v>
      </c>
      <c r="F98">
        <v>3261</v>
      </c>
      <c r="G98">
        <v>2522.1999999999998</v>
      </c>
      <c r="H98">
        <v>2023</v>
      </c>
      <c r="I98" t="s">
        <v>738</v>
      </c>
      <c r="J98" t="s">
        <v>179</v>
      </c>
      <c r="K98" t="s">
        <v>105</v>
      </c>
      <c r="L98" t="s">
        <v>94</v>
      </c>
    </row>
    <row r="99" spans="1:12" x14ac:dyDescent="0.3">
      <c r="A99" t="s">
        <v>28</v>
      </c>
      <c r="B99" t="s">
        <v>1785</v>
      </c>
      <c r="C99" t="s">
        <v>51</v>
      </c>
      <c r="D99" s="58">
        <v>45252</v>
      </c>
      <c r="E99">
        <v>24</v>
      </c>
      <c r="F99">
        <v>6895.2000000000007</v>
      </c>
      <c r="G99">
        <v>5584.08</v>
      </c>
      <c r="H99">
        <v>2023</v>
      </c>
      <c r="I99" t="s">
        <v>739</v>
      </c>
      <c r="J99" t="s">
        <v>227</v>
      </c>
      <c r="K99" t="s">
        <v>101</v>
      </c>
      <c r="L99" t="s">
        <v>94</v>
      </c>
    </row>
    <row r="100" spans="1:12" x14ac:dyDescent="0.3">
      <c r="A100" t="s">
        <v>14</v>
      </c>
      <c r="B100" t="s">
        <v>1785</v>
      </c>
      <c r="C100" t="s">
        <v>67</v>
      </c>
      <c r="D100" s="58">
        <v>45247</v>
      </c>
      <c r="E100">
        <v>22</v>
      </c>
      <c r="F100">
        <v>23176.560000000001</v>
      </c>
      <c r="G100">
        <v>13777.72</v>
      </c>
      <c r="H100">
        <v>2023</v>
      </c>
      <c r="I100" t="s">
        <v>739</v>
      </c>
      <c r="J100" t="s">
        <v>179</v>
      </c>
      <c r="K100" t="s">
        <v>105</v>
      </c>
      <c r="L100" t="s">
        <v>94</v>
      </c>
    </row>
    <row r="101" spans="1:12" x14ac:dyDescent="0.3">
      <c r="A101" t="s">
        <v>29</v>
      </c>
      <c r="B101" t="s">
        <v>1785</v>
      </c>
      <c r="C101" t="s">
        <v>78</v>
      </c>
      <c r="D101" s="58">
        <v>45184</v>
      </c>
      <c r="E101">
        <v>5</v>
      </c>
      <c r="F101">
        <v>670.75</v>
      </c>
      <c r="G101">
        <v>554.09999999999991</v>
      </c>
      <c r="H101">
        <v>2023</v>
      </c>
      <c r="I101" t="s">
        <v>738</v>
      </c>
      <c r="J101" t="s">
        <v>217</v>
      </c>
      <c r="K101" t="s">
        <v>105</v>
      </c>
      <c r="L101" t="s">
        <v>94</v>
      </c>
    </row>
    <row r="102" spans="1:12" x14ac:dyDescent="0.3">
      <c r="A102" t="s">
        <v>24</v>
      </c>
      <c r="B102" t="s">
        <v>1785</v>
      </c>
      <c r="C102" t="s">
        <v>60</v>
      </c>
      <c r="D102" s="58">
        <v>44977</v>
      </c>
      <c r="E102">
        <v>16</v>
      </c>
      <c r="F102">
        <v>3454.24</v>
      </c>
      <c r="G102">
        <v>2500.3200000000002</v>
      </c>
      <c r="H102">
        <v>2023</v>
      </c>
      <c r="I102" t="s">
        <v>736</v>
      </c>
      <c r="J102" t="s">
        <v>196</v>
      </c>
      <c r="K102" t="s">
        <v>122</v>
      </c>
      <c r="L102" t="s">
        <v>94</v>
      </c>
    </row>
    <row r="103" spans="1:12" x14ac:dyDescent="0.3">
      <c r="A103" t="s">
        <v>21</v>
      </c>
      <c r="B103" t="s">
        <v>1785</v>
      </c>
      <c r="C103" t="s">
        <v>79</v>
      </c>
      <c r="D103" s="58">
        <v>45126</v>
      </c>
      <c r="E103">
        <v>14</v>
      </c>
      <c r="F103">
        <v>12434.94</v>
      </c>
      <c r="G103">
        <v>10114.300000000001</v>
      </c>
      <c r="H103">
        <v>2023</v>
      </c>
      <c r="I103" t="s">
        <v>738</v>
      </c>
      <c r="J103" t="s">
        <v>214</v>
      </c>
      <c r="K103" t="s">
        <v>96</v>
      </c>
      <c r="L103" t="s">
        <v>94</v>
      </c>
    </row>
    <row r="104" spans="1:12" x14ac:dyDescent="0.3">
      <c r="A104" t="s">
        <v>22</v>
      </c>
      <c r="B104" t="s">
        <v>1785</v>
      </c>
      <c r="C104" t="s">
        <v>64</v>
      </c>
      <c r="D104" s="58">
        <v>45148</v>
      </c>
      <c r="E104">
        <v>13</v>
      </c>
      <c r="F104">
        <v>4435.21</v>
      </c>
      <c r="G104">
        <v>2645.11</v>
      </c>
      <c r="H104">
        <v>2023</v>
      </c>
      <c r="I104" t="s">
        <v>738</v>
      </c>
      <c r="J104" t="s">
        <v>199</v>
      </c>
      <c r="K104" t="s">
        <v>105</v>
      </c>
      <c r="L104" t="s">
        <v>94</v>
      </c>
    </row>
    <row r="105" spans="1:12" x14ac:dyDescent="0.3">
      <c r="A105" t="s">
        <v>16</v>
      </c>
      <c r="B105" t="s">
        <v>1785</v>
      </c>
      <c r="C105" t="s">
        <v>64</v>
      </c>
      <c r="D105" s="58">
        <v>45176</v>
      </c>
      <c r="E105">
        <v>13</v>
      </c>
      <c r="F105">
        <v>4435.21</v>
      </c>
      <c r="G105">
        <v>2645.11</v>
      </c>
      <c r="H105">
        <v>2023</v>
      </c>
      <c r="I105" t="s">
        <v>738</v>
      </c>
      <c r="J105" t="s">
        <v>184</v>
      </c>
      <c r="K105" t="s">
        <v>105</v>
      </c>
      <c r="L105" t="s">
        <v>94</v>
      </c>
    </row>
    <row r="106" spans="1:12" x14ac:dyDescent="0.3">
      <c r="A106" t="s">
        <v>21</v>
      </c>
      <c r="B106" t="s">
        <v>1785</v>
      </c>
      <c r="C106" t="s">
        <v>67</v>
      </c>
      <c r="D106" s="58">
        <v>45207</v>
      </c>
      <c r="E106">
        <v>34</v>
      </c>
      <c r="F106">
        <v>35818.32</v>
      </c>
      <c r="G106">
        <v>21292.84</v>
      </c>
      <c r="H106">
        <v>2023</v>
      </c>
      <c r="I106" t="s">
        <v>739</v>
      </c>
      <c r="J106" t="s">
        <v>214</v>
      </c>
      <c r="K106" t="s">
        <v>105</v>
      </c>
      <c r="L106" t="s">
        <v>94</v>
      </c>
    </row>
    <row r="107" spans="1:12" x14ac:dyDescent="0.3">
      <c r="A107" t="s">
        <v>14</v>
      </c>
      <c r="B107" t="s">
        <v>1785</v>
      </c>
      <c r="C107" t="s">
        <v>78</v>
      </c>
      <c r="D107" s="58">
        <v>44948</v>
      </c>
      <c r="E107">
        <v>19</v>
      </c>
      <c r="F107">
        <v>2548.85</v>
      </c>
      <c r="G107">
        <v>2105.58</v>
      </c>
      <c r="H107">
        <v>2023</v>
      </c>
      <c r="I107" t="s">
        <v>736</v>
      </c>
      <c r="J107" t="s">
        <v>179</v>
      </c>
      <c r="K107" t="s">
        <v>105</v>
      </c>
      <c r="L107" t="s">
        <v>94</v>
      </c>
    </row>
    <row r="108" spans="1:12" x14ac:dyDescent="0.3">
      <c r="A108" t="s">
        <v>21</v>
      </c>
      <c r="B108" t="s">
        <v>1785</v>
      </c>
      <c r="C108" t="s">
        <v>60</v>
      </c>
      <c r="D108" s="58">
        <v>45137</v>
      </c>
      <c r="E108">
        <v>23</v>
      </c>
      <c r="F108">
        <v>4965.4699999999993</v>
      </c>
      <c r="G108">
        <v>3594.21</v>
      </c>
      <c r="H108">
        <v>2023</v>
      </c>
      <c r="I108" t="s">
        <v>738</v>
      </c>
      <c r="J108" t="s">
        <v>214</v>
      </c>
      <c r="K108" t="s">
        <v>122</v>
      </c>
      <c r="L108" t="s">
        <v>94</v>
      </c>
    </row>
    <row r="109" spans="1:12" x14ac:dyDescent="0.3">
      <c r="A109" t="s">
        <v>18</v>
      </c>
      <c r="B109" t="s">
        <v>1785</v>
      </c>
      <c r="C109" t="s">
        <v>60</v>
      </c>
      <c r="D109" s="58">
        <v>45043</v>
      </c>
      <c r="E109">
        <v>16</v>
      </c>
      <c r="F109">
        <v>3454.24</v>
      </c>
      <c r="G109">
        <v>2500.3200000000002</v>
      </c>
      <c r="H109">
        <v>2023</v>
      </c>
      <c r="I109" t="s">
        <v>737</v>
      </c>
      <c r="J109" t="s">
        <v>208</v>
      </c>
      <c r="K109" t="s">
        <v>122</v>
      </c>
      <c r="L109" t="s">
        <v>94</v>
      </c>
    </row>
    <row r="110" spans="1:12" x14ac:dyDescent="0.3">
      <c r="A110" t="s">
        <v>26</v>
      </c>
      <c r="B110" t="s">
        <v>1785</v>
      </c>
      <c r="C110" t="s">
        <v>78</v>
      </c>
      <c r="D110" s="58">
        <v>45225</v>
      </c>
      <c r="E110">
        <v>29</v>
      </c>
      <c r="F110">
        <v>3890.3500000000004</v>
      </c>
      <c r="G110">
        <v>3213.7799999999997</v>
      </c>
      <c r="H110">
        <v>2023</v>
      </c>
      <c r="I110" t="s">
        <v>739</v>
      </c>
      <c r="J110" t="s">
        <v>220</v>
      </c>
      <c r="K110" t="s">
        <v>105</v>
      </c>
      <c r="L110" t="s">
        <v>94</v>
      </c>
    </row>
    <row r="111" spans="1:12" x14ac:dyDescent="0.3">
      <c r="A111" t="s">
        <v>17</v>
      </c>
      <c r="B111" t="s">
        <v>1785</v>
      </c>
      <c r="C111" t="s">
        <v>67</v>
      </c>
      <c r="D111" s="58">
        <v>45039</v>
      </c>
      <c r="E111">
        <v>19</v>
      </c>
      <c r="F111">
        <v>20016.12</v>
      </c>
      <c r="G111">
        <v>11898.94</v>
      </c>
      <c r="H111">
        <v>2023</v>
      </c>
      <c r="I111" t="s">
        <v>737</v>
      </c>
      <c r="J111" t="s">
        <v>224</v>
      </c>
      <c r="K111" t="s">
        <v>105</v>
      </c>
      <c r="L111" t="s">
        <v>94</v>
      </c>
    </row>
    <row r="112" spans="1:12" x14ac:dyDescent="0.3">
      <c r="A112" t="s">
        <v>21</v>
      </c>
      <c r="B112" t="s">
        <v>1785</v>
      </c>
      <c r="C112" t="s">
        <v>52</v>
      </c>
      <c r="D112" s="58">
        <v>45223</v>
      </c>
      <c r="E112">
        <v>26</v>
      </c>
      <c r="F112">
        <v>7010.12</v>
      </c>
      <c r="G112">
        <v>4261.1399999999994</v>
      </c>
      <c r="H112">
        <v>2023</v>
      </c>
      <c r="I112" t="s">
        <v>739</v>
      </c>
      <c r="J112" t="s">
        <v>214</v>
      </c>
      <c r="K112" t="s">
        <v>92</v>
      </c>
      <c r="L112" t="s">
        <v>94</v>
      </c>
    </row>
    <row r="113" spans="1:12" x14ac:dyDescent="0.3">
      <c r="A113" t="s">
        <v>22</v>
      </c>
      <c r="B113" t="s">
        <v>1785</v>
      </c>
      <c r="C113" t="s">
        <v>52</v>
      </c>
      <c r="D113" s="58">
        <v>45267</v>
      </c>
      <c r="E113">
        <v>23</v>
      </c>
      <c r="F113">
        <v>6201.26</v>
      </c>
      <c r="G113">
        <v>3769.47</v>
      </c>
      <c r="H113">
        <v>2023</v>
      </c>
      <c r="I113" t="s">
        <v>739</v>
      </c>
      <c r="J113" t="s">
        <v>199</v>
      </c>
      <c r="K113" t="s">
        <v>92</v>
      </c>
      <c r="L113" t="s">
        <v>94</v>
      </c>
    </row>
    <row r="114" spans="1:12" x14ac:dyDescent="0.3">
      <c r="A114" t="s">
        <v>26</v>
      </c>
      <c r="B114" t="s">
        <v>1785</v>
      </c>
      <c r="C114" t="s">
        <v>75</v>
      </c>
      <c r="D114" s="58">
        <v>44940</v>
      </c>
      <c r="E114">
        <v>26</v>
      </c>
      <c r="F114">
        <v>4239.3</v>
      </c>
      <c r="G114">
        <v>3278.86</v>
      </c>
      <c r="H114">
        <v>2023</v>
      </c>
      <c r="I114" t="s">
        <v>736</v>
      </c>
      <c r="J114" t="s">
        <v>220</v>
      </c>
      <c r="K114" t="s">
        <v>105</v>
      </c>
      <c r="L114" t="s">
        <v>94</v>
      </c>
    </row>
    <row r="115" spans="1:12" x14ac:dyDescent="0.3">
      <c r="A115" t="s">
        <v>17</v>
      </c>
      <c r="B115" t="s">
        <v>1785</v>
      </c>
      <c r="C115" t="s">
        <v>60</v>
      </c>
      <c r="D115" s="58">
        <v>45156</v>
      </c>
      <c r="E115">
        <v>13</v>
      </c>
      <c r="F115">
        <v>2806.5699999999997</v>
      </c>
      <c r="G115">
        <v>2031.5100000000002</v>
      </c>
      <c r="H115">
        <v>2023</v>
      </c>
      <c r="I115" t="s">
        <v>738</v>
      </c>
      <c r="J115" t="s">
        <v>224</v>
      </c>
      <c r="K115" t="s">
        <v>122</v>
      </c>
      <c r="L115" t="s">
        <v>94</v>
      </c>
    </row>
    <row r="116" spans="1:12" x14ac:dyDescent="0.3">
      <c r="A116" t="s">
        <v>18</v>
      </c>
      <c r="B116" t="s">
        <v>1785</v>
      </c>
      <c r="C116" t="s">
        <v>78</v>
      </c>
      <c r="D116" s="58">
        <v>45080</v>
      </c>
      <c r="E116">
        <v>9</v>
      </c>
      <c r="F116">
        <v>1207.3500000000001</v>
      </c>
      <c r="G116">
        <v>997.37999999999988</v>
      </c>
      <c r="H116">
        <v>2023</v>
      </c>
      <c r="I116" t="s">
        <v>737</v>
      </c>
      <c r="J116" t="s">
        <v>208</v>
      </c>
      <c r="K116" t="s">
        <v>105</v>
      </c>
      <c r="L116" t="s">
        <v>94</v>
      </c>
    </row>
    <row r="117" spans="1:12" x14ac:dyDescent="0.3">
      <c r="A117" t="s">
        <v>14</v>
      </c>
      <c r="B117" t="s">
        <v>1785</v>
      </c>
      <c r="C117" t="s">
        <v>67</v>
      </c>
      <c r="D117" s="58">
        <v>45246</v>
      </c>
      <c r="E117">
        <v>43</v>
      </c>
      <c r="F117">
        <v>45299.64</v>
      </c>
      <c r="G117">
        <v>26929.18</v>
      </c>
      <c r="H117">
        <v>2023</v>
      </c>
      <c r="I117" t="s">
        <v>739</v>
      </c>
      <c r="J117" t="s">
        <v>179</v>
      </c>
      <c r="K117" t="s">
        <v>105</v>
      </c>
      <c r="L117" t="s">
        <v>94</v>
      </c>
    </row>
    <row r="118" spans="1:12" x14ac:dyDescent="0.3">
      <c r="A118" t="s">
        <v>24</v>
      </c>
      <c r="B118" t="s">
        <v>1785</v>
      </c>
      <c r="C118" t="s">
        <v>52</v>
      </c>
      <c r="D118" s="58">
        <v>45256</v>
      </c>
      <c r="E118">
        <v>36</v>
      </c>
      <c r="F118">
        <v>9706.32</v>
      </c>
      <c r="G118">
        <v>5900.0399999999991</v>
      </c>
      <c r="H118">
        <v>2023</v>
      </c>
      <c r="I118" t="s">
        <v>739</v>
      </c>
      <c r="J118" t="s">
        <v>196</v>
      </c>
      <c r="K118" t="s">
        <v>92</v>
      </c>
      <c r="L118" t="s">
        <v>94</v>
      </c>
    </row>
    <row r="119" spans="1:12" x14ac:dyDescent="0.3">
      <c r="A119" t="s">
        <v>14</v>
      </c>
      <c r="B119" t="s">
        <v>1785</v>
      </c>
      <c r="C119" t="s">
        <v>79</v>
      </c>
      <c r="D119" s="58">
        <v>44969</v>
      </c>
      <c r="E119">
        <v>22</v>
      </c>
      <c r="F119">
        <v>19540.620000000003</v>
      </c>
      <c r="G119">
        <v>15893.900000000001</v>
      </c>
      <c r="H119">
        <v>2023</v>
      </c>
      <c r="I119" t="s">
        <v>736</v>
      </c>
      <c r="J119" t="s">
        <v>179</v>
      </c>
      <c r="K119" t="s">
        <v>96</v>
      </c>
      <c r="L119" t="s">
        <v>94</v>
      </c>
    </row>
    <row r="120" spans="1:12" x14ac:dyDescent="0.3">
      <c r="A120" t="s">
        <v>29</v>
      </c>
      <c r="B120" t="s">
        <v>1785</v>
      </c>
      <c r="C120" t="s">
        <v>78</v>
      </c>
      <c r="D120" s="58">
        <v>45232</v>
      </c>
      <c r="E120">
        <v>23</v>
      </c>
      <c r="F120">
        <v>3085.4500000000003</v>
      </c>
      <c r="G120">
        <v>2548.8599999999997</v>
      </c>
      <c r="H120">
        <v>2023</v>
      </c>
      <c r="I120" t="s">
        <v>739</v>
      </c>
      <c r="J120" t="s">
        <v>217</v>
      </c>
      <c r="K120" t="s">
        <v>105</v>
      </c>
      <c r="L120" t="s">
        <v>94</v>
      </c>
    </row>
    <row r="121" spans="1:12" x14ac:dyDescent="0.3">
      <c r="A121" t="s">
        <v>20</v>
      </c>
      <c r="B121" t="s">
        <v>1785</v>
      </c>
      <c r="C121" t="s">
        <v>52</v>
      </c>
      <c r="D121" s="58">
        <v>45073</v>
      </c>
      <c r="E121">
        <v>4</v>
      </c>
      <c r="F121">
        <v>1078.48</v>
      </c>
      <c r="G121">
        <v>655.56</v>
      </c>
      <c r="H121">
        <v>2023</v>
      </c>
      <c r="I121" t="s">
        <v>737</v>
      </c>
      <c r="J121" t="s">
        <v>202</v>
      </c>
      <c r="K121" t="s">
        <v>92</v>
      </c>
      <c r="L121" t="s">
        <v>94</v>
      </c>
    </row>
    <row r="122" spans="1:12" x14ac:dyDescent="0.3">
      <c r="A122" t="s">
        <v>24</v>
      </c>
      <c r="B122" t="s">
        <v>1785</v>
      </c>
      <c r="C122" t="s">
        <v>78</v>
      </c>
      <c r="D122" s="58">
        <v>45013</v>
      </c>
      <c r="E122">
        <v>25</v>
      </c>
      <c r="F122">
        <v>3353.75</v>
      </c>
      <c r="G122">
        <v>2770.5</v>
      </c>
      <c r="H122">
        <v>2023</v>
      </c>
      <c r="I122" t="s">
        <v>736</v>
      </c>
      <c r="J122" t="s">
        <v>196</v>
      </c>
      <c r="K122" t="s">
        <v>105</v>
      </c>
      <c r="L122" t="s">
        <v>94</v>
      </c>
    </row>
    <row r="123" spans="1:12" x14ac:dyDescent="0.3">
      <c r="A123" t="s">
        <v>14</v>
      </c>
      <c r="B123" t="s">
        <v>1785</v>
      </c>
      <c r="C123" t="s">
        <v>79</v>
      </c>
      <c r="D123" s="58">
        <v>45202</v>
      </c>
      <c r="E123">
        <v>24</v>
      </c>
      <c r="F123">
        <v>21317.040000000001</v>
      </c>
      <c r="G123">
        <v>17338.800000000003</v>
      </c>
      <c r="H123">
        <v>2023</v>
      </c>
      <c r="I123" t="s">
        <v>739</v>
      </c>
      <c r="J123" t="s">
        <v>179</v>
      </c>
      <c r="K123" t="s">
        <v>96</v>
      </c>
      <c r="L123" t="s">
        <v>94</v>
      </c>
    </row>
    <row r="124" spans="1:12" x14ac:dyDescent="0.3">
      <c r="A124" t="s">
        <v>14</v>
      </c>
      <c r="B124" t="s">
        <v>1785</v>
      </c>
      <c r="C124" t="s">
        <v>79</v>
      </c>
      <c r="D124" s="58">
        <v>45262</v>
      </c>
      <c r="E124">
        <v>25</v>
      </c>
      <c r="F124">
        <v>22205.25</v>
      </c>
      <c r="G124">
        <v>18061.25</v>
      </c>
      <c r="H124">
        <v>2023</v>
      </c>
      <c r="I124" t="s">
        <v>739</v>
      </c>
      <c r="J124" t="s">
        <v>179</v>
      </c>
      <c r="K124" t="s">
        <v>96</v>
      </c>
      <c r="L124" t="s">
        <v>94</v>
      </c>
    </row>
    <row r="125" spans="1:12" x14ac:dyDescent="0.3">
      <c r="A125" t="s">
        <v>18</v>
      </c>
      <c r="B125" t="s">
        <v>1785</v>
      </c>
      <c r="C125" t="s">
        <v>79</v>
      </c>
      <c r="D125" s="58">
        <v>45049</v>
      </c>
      <c r="E125">
        <v>19</v>
      </c>
      <c r="F125">
        <v>16875.990000000002</v>
      </c>
      <c r="G125">
        <v>13726.550000000001</v>
      </c>
      <c r="H125">
        <v>2023</v>
      </c>
      <c r="I125" t="s">
        <v>737</v>
      </c>
      <c r="J125" t="s">
        <v>208</v>
      </c>
      <c r="K125" t="s">
        <v>96</v>
      </c>
      <c r="L125" t="s">
        <v>94</v>
      </c>
    </row>
    <row r="126" spans="1:12" x14ac:dyDescent="0.3">
      <c r="A126" t="s">
        <v>28</v>
      </c>
      <c r="B126" t="s">
        <v>1785</v>
      </c>
      <c r="C126" t="s">
        <v>66</v>
      </c>
      <c r="D126" s="58">
        <v>45019</v>
      </c>
      <c r="E126">
        <v>20</v>
      </c>
      <c r="F126">
        <v>7754.8</v>
      </c>
      <c r="G126">
        <v>5188.4000000000005</v>
      </c>
      <c r="H126">
        <v>2023</v>
      </c>
      <c r="I126" t="s">
        <v>737</v>
      </c>
      <c r="J126" t="s">
        <v>227</v>
      </c>
      <c r="K126" t="s">
        <v>98</v>
      </c>
      <c r="L126" t="s">
        <v>94</v>
      </c>
    </row>
    <row r="127" spans="1:12" x14ac:dyDescent="0.3">
      <c r="A127" t="s">
        <v>14</v>
      </c>
      <c r="B127" t="s">
        <v>1785</v>
      </c>
      <c r="C127" t="s">
        <v>79</v>
      </c>
      <c r="D127" s="58">
        <v>44932</v>
      </c>
      <c r="E127">
        <v>25</v>
      </c>
      <c r="F127">
        <v>22205.25</v>
      </c>
      <c r="G127">
        <v>18061.25</v>
      </c>
      <c r="H127">
        <v>2023</v>
      </c>
      <c r="I127" t="s">
        <v>736</v>
      </c>
      <c r="J127" t="s">
        <v>179</v>
      </c>
      <c r="K127" t="s">
        <v>96</v>
      </c>
      <c r="L127" t="s">
        <v>94</v>
      </c>
    </row>
    <row r="128" spans="1:12" x14ac:dyDescent="0.3">
      <c r="A128" t="s">
        <v>20</v>
      </c>
      <c r="B128" t="s">
        <v>1785</v>
      </c>
      <c r="C128" t="s">
        <v>67</v>
      </c>
      <c r="D128" s="58">
        <v>45153</v>
      </c>
      <c r="E128">
        <v>21</v>
      </c>
      <c r="F128">
        <v>22123.08</v>
      </c>
      <c r="G128">
        <v>13151.46</v>
      </c>
      <c r="H128">
        <v>2023</v>
      </c>
      <c r="I128" t="s">
        <v>738</v>
      </c>
      <c r="J128" t="s">
        <v>202</v>
      </c>
      <c r="K128" t="s">
        <v>105</v>
      </c>
      <c r="L128" t="s">
        <v>94</v>
      </c>
    </row>
    <row r="129" spans="1:12" x14ac:dyDescent="0.3">
      <c r="A129" t="s">
        <v>14</v>
      </c>
      <c r="B129" t="s">
        <v>1785</v>
      </c>
      <c r="C129" t="s">
        <v>60</v>
      </c>
      <c r="D129" s="58">
        <v>45145</v>
      </c>
      <c r="E129">
        <v>20</v>
      </c>
      <c r="F129">
        <v>4317.7999999999993</v>
      </c>
      <c r="G129">
        <v>3125.4</v>
      </c>
      <c r="H129">
        <v>2023</v>
      </c>
      <c r="I129" t="s">
        <v>738</v>
      </c>
      <c r="J129" t="s">
        <v>179</v>
      </c>
      <c r="K129" t="s">
        <v>122</v>
      </c>
      <c r="L129" t="s">
        <v>94</v>
      </c>
    </row>
    <row r="130" spans="1:12" x14ac:dyDescent="0.3">
      <c r="A130" t="s">
        <v>14</v>
      </c>
      <c r="B130" t="s">
        <v>1785</v>
      </c>
      <c r="C130" t="s">
        <v>79</v>
      </c>
      <c r="D130" s="58">
        <v>45051</v>
      </c>
      <c r="E130">
        <v>21</v>
      </c>
      <c r="F130">
        <v>18652.41</v>
      </c>
      <c r="G130">
        <v>15171.45</v>
      </c>
      <c r="H130">
        <v>2023</v>
      </c>
      <c r="I130" t="s">
        <v>737</v>
      </c>
      <c r="J130" t="s">
        <v>179</v>
      </c>
      <c r="K130" t="s">
        <v>96</v>
      </c>
      <c r="L130" t="s">
        <v>94</v>
      </c>
    </row>
    <row r="131" spans="1:12" x14ac:dyDescent="0.3">
      <c r="A131" t="s">
        <v>18</v>
      </c>
      <c r="B131" t="s">
        <v>1785</v>
      </c>
      <c r="C131" t="s">
        <v>75</v>
      </c>
      <c r="D131" s="58">
        <v>45040</v>
      </c>
      <c r="E131">
        <v>12</v>
      </c>
      <c r="F131">
        <v>1956.6000000000001</v>
      </c>
      <c r="G131">
        <v>1513.32</v>
      </c>
      <c r="H131">
        <v>2023</v>
      </c>
      <c r="I131" t="s">
        <v>737</v>
      </c>
      <c r="J131" t="s">
        <v>208</v>
      </c>
      <c r="K131" t="s">
        <v>105</v>
      </c>
      <c r="L131" t="s">
        <v>94</v>
      </c>
    </row>
    <row r="132" spans="1:12" x14ac:dyDescent="0.3">
      <c r="A132" t="s">
        <v>26</v>
      </c>
      <c r="B132" t="s">
        <v>1785</v>
      </c>
      <c r="C132" t="s">
        <v>58</v>
      </c>
      <c r="D132" s="58">
        <v>45230</v>
      </c>
      <c r="E132">
        <v>26</v>
      </c>
      <c r="F132">
        <v>22829.82</v>
      </c>
      <c r="G132">
        <v>15729.220000000001</v>
      </c>
      <c r="H132">
        <v>2023</v>
      </c>
      <c r="I132" t="s">
        <v>739</v>
      </c>
      <c r="J132" t="s">
        <v>220</v>
      </c>
      <c r="K132" t="s">
        <v>96</v>
      </c>
      <c r="L132" t="s">
        <v>94</v>
      </c>
    </row>
    <row r="133" spans="1:12" x14ac:dyDescent="0.3">
      <c r="A133" t="s">
        <v>26</v>
      </c>
      <c r="B133" t="s">
        <v>1785</v>
      </c>
      <c r="C133" t="s">
        <v>58</v>
      </c>
      <c r="D133" s="58">
        <v>44977</v>
      </c>
      <c r="E133">
        <v>25</v>
      </c>
      <c r="F133">
        <v>21951.75</v>
      </c>
      <c r="G133">
        <v>15124.25</v>
      </c>
      <c r="H133">
        <v>2023</v>
      </c>
      <c r="I133" t="s">
        <v>736</v>
      </c>
      <c r="J133" t="s">
        <v>220</v>
      </c>
      <c r="K133" t="s">
        <v>96</v>
      </c>
      <c r="L133" t="s">
        <v>94</v>
      </c>
    </row>
    <row r="134" spans="1:12" x14ac:dyDescent="0.3">
      <c r="A134" t="s">
        <v>14</v>
      </c>
      <c r="B134" t="s">
        <v>1785</v>
      </c>
      <c r="C134" t="s">
        <v>67</v>
      </c>
      <c r="D134" s="58">
        <v>45100</v>
      </c>
      <c r="E134">
        <v>15</v>
      </c>
      <c r="F134">
        <v>15802.2</v>
      </c>
      <c r="G134">
        <v>9393.9</v>
      </c>
      <c r="H134">
        <v>2023</v>
      </c>
      <c r="I134" t="s">
        <v>737</v>
      </c>
      <c r="J134" t="s">
        <v>179</v>
      </c>
      <c r="K134" t="s">
        <v>105</v>
      </c>
      <c r="L134" t="s">
        <v>94</v>
      </c>
    </row>
    <row r="135" spans="1:12" x14ac:dyDescent="0.3">
      <c r="A135" t="s">
        <v>29</v>
      </c>
      <c r="B135" t="s">
        <v>1785</v>
      </c>
      <c r="C135" t="s">
        <v>79</v>
      </c>
      <c r="D135" s="58">
        <v>45137</v>
      </c>
      <c r="E135">
        <v>4</v>
      </c>
      <c r="F135">
        <v>3552.84</v>
      </c>
      <c r="G135">
        <v>2889.8</v>
      </c>
      <c r="H135">
        <v>2023</v>
      </c>
      <c r="I135" t="s">
        <v>738</v>
      </c>
      <c r="J135" t="s">
        <v>217</v>
      </c>
      <c r="K135" t="s">
        <v>96</v>
      </c>
      <c r="L135" t="s">
        <v>94</v>
      </c>
    </row>
    <row r="136" spans="1:12" x14ac:dyDescent="0.3">
      <c r="A136" t="s">
        <v>23</v>
      </c>
      <c r="B136" t="s">
        <v>1785</v>
      </c>
      <c r="C136" t="s">
        <v>64</v>
      </c>
      <c r="D136" s="58">
        <v>45211</v>
      </c>
      <c r="E136">
        <v>27</v>
      </c>
      <c r="F136">
        <v>9211.59</v>
      </c>
      <c r="G136">
        <v>5493.69</v>
      </c>
      <c r="H136">
        <v>2023</v>
      </c>
      <c r="I136" t="s">
        <v>739</v>
      </c>
      <c r="J136" t="s">
        <v>182</v>
      </c>
      <c r="K136" t="s">
        <v>105</v>
      </c>
      <c r="L136" t="s">
        <v>94</v>
      </c>
    </row>
    <row r="137" spans="1:12" x14ac:dyDescent="0.3">
      <c r="A137" t="s">
        <v>18</v>
      </c>
      <c r="B137" t="s">
        <v>1785</v>
      </c>
      <c r="C137" t="s">
        <v>75</v>
      </c>
      <c r="D137" s="58">
        <v>45014</v>
      </c>
      <c r="E137">
        <v>10</v>
      </c>
      <c r="F137">
        <v>1630.5</v>
      </c>
      <c r="G137">
        <v>1261.0999999999999</v>
      </c>
      <c r="H137">
        <v>2023</v>
      </c>
      <c r="I137" t="s">
        <v>736</v>
      </c>
      <c r="J137" t="s">
        <v>208</v>
      </c>
      <c r="K137" t="s">
        <v>105</v>
      </c>
      <c r="L137" t="s">
        <v>94</v>
      </c>
    </row>
    <row r="138" spans="1:12" x14ac:dyDescent="0.3">
      <c r="A138" t="s">
        <v>14</v>
      </c>
      <c r="B138" t="s">
        <v>1785</v>
      </c>
      <c r="C138" t="s">
        <v>52</v>
      </c>
      <c r="D138" s="58">
        <v>45017</v>
      </c>
      <c r="E138">
        <v>4</v>
      </c>
      <c r="F138">
        <v>1078.48</v>
      </c>
      <c r="G138">
        <v>655.56</v>
      </c>
      <c r="H138">
        <v>2023</v>
      </c>
      <c r="I138" t="s">
        <v>737</v>
      </c>
      <c r="J138" t="s">
        <v>179</v>
      </c>
      <c r="K138" t="s">
        <v>92</v>
      </c>
      <c r="L138" t="s">
        <v>94</v>
      </c>
    </row>
    <row r="139" spans="1:12" x14ac:dyDescent="0.3">
      <c r="A139" t="s">
        <v>19</v>
      </c>
      <c r="B139" t="s">
        <v>1785</v>
      </c>
      <c r="C139" t="s">
        <v>52</v>
      </c>
      <c r="D139" s="58">
        <v>45036</v>
      </c>
      <c r="E139">
        <v>19</v>
      </c>
      <c r="F139">
        <v>5122.78</v>
      </c>
      <c r="G139">
        <v>3113.91</v>
      </c>
      <c r="H139">
        <v>2023</v>
      </c>
      <c r="I139" t="s">
        <v>737</v>
      </c>
      <c r="J139" t="s">
        <v>205</v>
      </c>
      <c r="K139" t="s">
        <v>92</v>
      </c>
      <c r="L139" t="s">
        <v>94</v>
      </c>
    </row>
    <row r="140" spans="1:12" x14ac:dyDescent="0.3">
      <c r="A140" t="s">
        <v>17</v>
      </c>
      <c r="B140" t="s">
        <v>1785</v>
      </c>
      <c r="C140" t="s">
        <v>51</v>
      </c>
      <c r="D140" s="58">
        <v>45100</v>
      </c>
      <c r="E140">
        <v>5</v>
      </c>
      <c r="F140">
        <v>1436.5</v>
      </c>
      <c r="G140">
        <v>1163.3499999999999</v>
      </c>
      <c r="H140">
        <v>2023</v>
      </c>
      <c r="I140" t="s">
        <v>737</v>
      </c>
      <c r="J140" t="s">
        <v>224</v>
      </c>
      <c r="K140" t="s">
        <v>101</v>
      </c>
      <c r="L140" t="s">
        <v>94</v>
      </c>
    </row>
    <row r="141" spans="1:12" x14ac:dyDescent="0.3">
      <c r="A141" t="s">
        <v>27</v>
      </c>
      <c r="B141" t="s">
        <v>1785</v>
      </c>
      <c r="C141" t="s">
        <v>79</v>
      </c>
      <c r="D141" s="58">
        <v>45148</v>
      </c>
      <c r="E141">
        <v>10</v>
      </c>
      <c r="F141">
        <v>8882.1</v>
      </c>
      <c r="G141">
        <v>7224.5</v>
      </c>
      <c r="H141">
        <v>2023</v>
      </c>
      <c r="I141" t="s">
        <v>738</v>
      </c>
      <c r="J141" t="s">
        <v>187</v>
      </c>
      <c r="K141" t="s">
        <v>96</v>
      </c>
      <c r="L141" t="s">
        <v>94</v>
      </c>
    </row>
    <row r="142" spans="1:12" x14ac:dyDescent="0.3">
      <c r="A142" t="s">
        <v>18</v>
      </c>
      <c r="B142" t="s">
        <v>1785</v>
      </c>
      <c r="C142" t="s">
        <v>52</v>
      </c>
      <c r="D142" s="58">
        <v>45264</v>
      </c>
      <c r="E142">
        <v>32</v>
      </c>
      <c r="F142">
        <v>8627.84</v>
      </c>
      <c r="G142">
        <v>5244.48</v>
      </c>
      <c r="H142">
        <v>2023</v>
      </c>
      <c r="I142" t="s">
        <v>739</v>
      </c>
      <c r="J142" t="s">
        <v>208</v>
      </c>
      <c r="K142" t="s">
        <v>92</v>
      </c>
      <c r="L142" t="s">
        <v>94</v>
      </c>
    </row>
    <row r="143" spans="1:12" x14ac:dyDescent="0.3">
      <c r="A143" t="s">
        <v>26</v>
      </c>
      <c r="B143" t="s">
        <v>1785</v>
      </c>
      <c r="C143" t="s">
        <v>75</v>
      </c>
      <c r="D143" s="58">
        <v>45196</v>
      </c>
      <c r="E143">
        <v>6</v>
      </c>
      <c r="F143">
        <v>978.30000000000007</v>
      </c>
      <c r="G143">
        <v>756.66</v>
      </c>
      <c r="H143">
        <v>2023</v>
      </c>
      <c r="I143" t="s">
        <v>738</v>
      </c>
      <c r="J143" t="s">
        <v>220</v>
      </c>
      <c r="K143" t="s">
        <v>105</v>
      </c>
      <c r="L143" t="s">
        <v>94</v>
      </c>
    </row>
    <row r="144" spans="1:12" x14ac:dyDescent="0.3">
      <c r="A144" t="s">
        <v>14</v>
      </c>
      <c r="B144" t="s">
        <v>1785</v>
      </c>
      <c r="C144" t="s">
        <v>66</v>
      </c>
      <c r="D144" s="58">
        <v>45234</v>
      </c>
      <c r="E144">
        <v>36</v>
      </c>
      <c r="F144">
        <v>13958.64</v>
      </c>
      <c r="G144">
        <v>9339.1200000000008</v>
      </c>
      <c r="H144">
        <v>2023</v>
      </c>
      <c r="I144" t="s">
        <v>739</v>
      </c>
      <c r="J144" t="s">
        <v>179</v>
      </c>
      <c r="K144" t="s">
        <v>98</v>
      </c>
      <c r="L144" t="s">
        <v>94</v>
      </c>
    </row>
    <row r="145" spans="1:12" x14ac:dyDescent="0.3">
      <c r="A145" t="s">
        <v>17</v>
      </c>
      <c r="B145" t="s">
        <v>1785</v>
      </c>
      <c r="C145" t="s">
        <v>52</v>
      </c>
      <c r="D145" s="58">
        <v>44945</v>
      </c>
      <c r="E145">
        <v>23</v>
      </c>
      <c r="F145">
        <v>6201.26</v>
      </c>
      <c r="G145">
        <v>3769.47</v>
      </c>
      <c r="H145">
        <v>2023</v>
      </c>
      <c r="I145" t="s">
        <v>736</v>
      </c>
      <c r="J145" t="s">
        <v>224</v>
      </c>
      <c r="K145" t="s">
        <v>92</v>
      </c>
      <c r="L145" t="s">
        <v>94</v>
      </c>
    </row>
    <row r="146" spans="1:12" x14ac:dyDescent="0.3">
      <c r="A146" t="s">
        <v>14</v>
      </c>
      <c r="B146" t="s">
        <v>1785</v>
      </c>
      <c r="C146" t="s">
        <v>51</v>
      </c>
      <c r="D146" s="58">
        <v>45267</v>
      </c>
      <c r="E146">
        <v>27</v>
      </c>
      <c r="F146">
        <v>7757.1</v>
      </c>
      <c r="G146">
        <v>6282.0899999999992</v>
      </c>
      <c r="H146">
        <v>2023</v>
      </c>
      <c r="I146" t="s">
        <v>739</v>
      </c>
      <c r="J146" t="s">
        <v>179</v>
      </c>
      <c r="K146" t="s">
        <v>101</v>
      </c>
      <c r="L146" t="s">
        <v>94</v>
      </c>
    </row>
    <row r="147" spans="1:12" x14ac:dyDescent="0.3">
      <c r="A147" t="s">
        <v>25</v>
      </c>
      <c r="B147" t="s">
        <v>1785</v>
      </c>
      <c r="C147" t="s">
        <v>79</v>
      </c>
      <c r="D147" s="58">
        <v>45037</v>
      </c>
      <c r="E147">
        <v>18</v>
      </c>
      <c r="F147">
        <v>15987.78</v>
      </c>
      <c r="G147">
        <v>13004.1</v>
      </c>
      <c r="H147">
        <v>2023</v>
      </c>
      <c r="I147" t="s">
        <v>737</v>
      </c>
      <c r="J147" t="s">
        <v>190</v>
      </c>
      <c r="K147" t="s">
        <v>96</v>
      </c>
      <c r="L147" t="s">
        <v>94</v>
      </c>
    </row>
    <row r="148" spans="1:12" x14ac:dyDescent="0.3">
      <c r="A148" t="s">
        <v>14</v>
      </c>
      <c r="B148" t="s">
        <v>1785</v>
      </c>
      <c r="C148" t="s">
        <v>52</v>
      </c>
      <c r="D148" s="58">
        <v>45120</v>
      </c>
      <c r="E148">
        <v>6</v>
      </c>
      <c r="F148">
        <v>1617.72</v>
      </c>
      <c r="G148">
        <v>983.33999999999992</v>
      </c>
      <c r="H148">
        <v>2023</v>
      </c>
      <c r="I148" t="s">
        <v>738</v>
      </c>
      <c r="J148" t="s">
        <v>179</v>
      </c>
      <c r="K148" t="s">
        <v>92</v>
      </c>
      <c r="L148" t="s">
        <v>94</v>
      </c>
    </row>
    <row r="149" spans="1:12" x14ac:dyDescent="0.3">
      <c r="A149" t="s">
        <v>14</v>
      </c>
      <c r="B149" t="s">
        <v>1785</v>
      </c>
      <c r="C149" t="s">
        <v>78</v>
      </c>
      <c r="D149" s="58">
        <v>45185</v>
      </c>
      <c r="E149">
        <v>12</v>
      </c>
      <c r="F149">
        <v>1609.8000000000002</v>
      </c>
      <c r="G149">
        <v>1329.84</v>
      </c>
      <c r="H149">
        <v>2023</v>
      </c>
      <c r="I149" t="s">
        <v>738</v>
      </c>
      <c r="J149" t="s">
        <v>179</v>
      </c>
      <c r="K149" t="s">
        <v>105</v>
      </c>
      <c r="L149" t="s">
        <v>94</v>
      </c>
    </row>
    <row r="150" spans="1:12" x14ac:dyDescent="0.3">
      <c r="A150" t="s">
        <v>29</v>
      </c>
      <c r="B150" t="s">
        <v>1785</v>
      </c>
      <c r="C150" t="s">
        <v>66</v>
      </c>
      <c r="D150" s="58">
        <v>45186</v>
      </c>
      <c r="E150">
        <v>3</v>
      </c>
      <c r="F150">
        <v>1163.22</v>
      </c>
      <c r="G150">
        <v>778.26</v>
      </c>
      <c r="H150">
        <v>2023</v>
      </c>
      <c r="I150" t="s">
        <v>738</v>
      </c>
      <c r="J150" t="s">
        <v>217</v>
      </c>
      <c r="K150" t="s">
        <v>98</v>
      </c>
      <c r="L150" t="s">
        <v>94</v>
      </c>
    </row>
    <row r="151" spans="1:12" x14ac:dyDescent="0.3">
      <c r="A151" t="s">
        <v>16</v>
      </c>
      <c r="B151" t="s">
        <v>1785</v>
      </c>
      <c r="C151" t="s">
        <v>78</v>
      </c>
      <c r="D151" s="58">
        <v>45066</v>
      </c>
      <c r="E151">
        <v>17</v>
      </c>
      <c r="F151">
        <v>2280.5500000000002</v>
      </c>
      <c r="G151">
        <v>1883.9399999999998</v>
      </c>
      <c r="H151">
        <v>2023</v>
      </c>
      <c r="I151" t="s">
        <v>737</v>
      </c>
      <c r="J151" t="s">
        <v>184</v>
      </c>
      <c r="K151" t="s">
        <v>105</v>
      </c>
      <c r="L151" t="s">
        <v>94</v>
      </c>
    </row>
    <row r="152" spans="1:12" x14ac:dyDescent="0.3">
      <c r="A152" t="s">
        <v>16</v>
      </c>
      <c r="B152" t="s">
        <v>1785</v>
      </c>
      <c r="C152" t="s">
        <v>58</v>
      </c>
      <c r="D152" s="58">
        <v>45150</v>
      </c>
      <c r="E152">
        <v>11</v>
      </c>
      <c r="F152">
        <v>9658.77</v>
      </c>
      <c r="G152">
        <v>6654.67</v>
      </c>
      <c r="H152">
        <v>2023</v>
      </c>
      <c r="I152" t="s">
        <v>738</v>
      </c>
      <c r="J152" t="s">
        <v>184</v>
      </c>
      <c r="K152" t="s">
        <v>96</v>
      </c>
      <c r="L152" t="s">
        <v>94</v>
      </c>
    </row>
    <row r="153" spans="1:12" x14ac:dyDescent="0.3">
      <c r="A153" t="s">
        <v>22</v>
      </c>
      <c r="B153" t="s">
        <v>1785</v>
      </c>
      <c r="C153" t="s">
        <v>75</v>
      </c>
      <c r="D153" s="58">
        <v>44989</v>
      </c>
      <c r="E153">
        <v>13</v>
      </c>
      <c r="F153">
        <v>2119.65</v>
      </c>
      <c r="G153">
        <v>1639.43</v>
      </c>
      <c r="H153">
        <v>2023</v>
      </c>
      <c r="I153" t="s">
        <v>736</v>
      </c>
      <c r="J153" t="s">
        <v>199</v>
      </c>
      <c r="K153" t="s">
        <v>105</v>
      </c>
      <c r="L153" t="s">
        <v>94</v>
      </c>
    </row>
    <row r="154" spans="1:12" x14ac:dyDescent="0.3">
      <c r="A154" t="s">
        <v>25</v>
      </c>
      <c r="B154" t="s">
        <v>1785</v>
      </c>
      <c r="C154" t="s">
        <v>52</v>
      </c>
      <c r="D154" s="58">
        <v>45113</v>
      </c>
      <c r="E154">
        <v>2</v>
      </c>
      <c r="F154">
        <v>539.24</v>
      </c>
      <c r="G154">
        <v>327.78</v>
      </c>
      <c r="H154">
        <v>2023</v>
      </c>
      <c r="I154" t="s">
        <v>738</v>
      </c>
      <c r="J154" t="s">
        <v>190</v>
      </c>
      <c r="K154" t="s">
        <v>92</v>
      </c>
      <c r="L154" t="s">
        <v>94</v>
      </c>
    </row>
    <row r="155" spans="1:12" x14ac:dyDescent="0.3">
      <c r="A155" t="s">
        <v>17</v>
      </c>
      <c r="B155" t="s">
        <v>1785</v>
      </c>
      <c r="C155" t="s">
        <v>79</v>
      </c>
      <c r="D155" s="58">
        <v>44933</v>
      </c>
      <c r="E155">
        <v>23</v>
      </c>
      <c r="F155">
        <v>20428.830000000002</v>
      </c>
      <c r="G155">
        <v>16616.350000000002</v>
      </c>
      <c r="H155">
        <v>2023</v>
      </c>
      <c r="I155" t="s">
        <v>736</v>
      </c>
      <c r="J155" t="s">
        <v>224</v>
      </c>
      <c r="K155" t="s">
        <v>96</v>
      </c>
      <c r="L155" t="s">
        <v>94</v>
      </c>
    </row>
    <row r="156" spans="1:12" x14ac:dyDescent="0.3">
      <c r="A156" t="s">
        <v>29</v>
      </c>
      <c r="B156" t="s">
        <v>1785</v>
      </c>
      <c r="C156" t="s">
        <v>79</v>
      </c>
      <c r="D156" s="58">
        <v>45041</v>
      </c>
      <c r="E156">
        <v>20</v>
      </c>
      <c r="F156">
        <v>17764.2</v>
      </c>
      <c r="G156">
        <v>14449</v>
      </c>
      <c r="H156">
        <v>2023</v>
      </c>
      <c r="I156" t="s">
        <v>737</v>
      </c>
      <c r="J156" t="s">
        <v>217</v>
      </c>
      <c r="K156" t="s">
        <v>96</v>
      </c>
      <c r="L156" t="s">
        <v>94</v>
      </c>
    </row>
    <row r="157" spans="1:12" x14ac:dyDescent="0.3">
      <c r="A157" t="s">
        <v>18</v>
      </c>
      <c r="B157" t="s">
        <v>1785</v>
      </c>
      <c r="C157" t="s">
        <v>78</v>
      </c>
      <c r="D157" s="58">
        <v>45124</v>
      </c>
      <c r="E157">
        <v>17</v>
      </c>
      <c r="F157">
        <v>2280.5500000000002</v>
      </c>
      <c r="G157">
        <v>1883.9399999999998</v>
      </c>
      <c r="H157">
        <v>2023</v>
      </c>
      <c r="I157" t="s">
        <v>738</v>
      </c>
      <c r="J157" t="s">
        <v>208</v>
      </c>
      <c r="K157" t="s">
        <v>105</v>
      </c>
      <c r="L157" t="s">
        <v>94</v>
      </c>
    </row>
    <row r="158" spans="1:12" x14ac:dyDescent="0.3">
      <c r="A158" t="s">
        <v>29</v>
      </c>
      <c r="B158" t="s">
        <v>1785</v>
      </c>
      <c r="C158" t="s">
        <v>75</v>
      </c>
      <c r="D158" s="58">
        <v>45149</v>
      </c>
      <c r="E158">
        <v>7</v>
      </c>
      <c r="F158">
        <v>1141.3500000000001</v>
      </c>
      <c r="G158">
        <v>882.77</v>
      </c>
      <c r="H158">
        <v>2023</v>
      </c>
      <c r="I158" t="s">
        <v>738</v>
      </c>
      <c r="J158" t="s">
        <v>217</v>
      </c>
      <c r="K158" t="s">
        <v>105</v>
      </c>
      <c r="L158" t="s">
        <v>94</v>
      </c>
    </row>
    <row r="159" spans="1:12" x14ac:dyDescent="0.3">
      <c r="A159" t="s">
        <v>17</v>
      </c>
      <c r="B159" t="s">
        <v>1785</v>
      </c>
      <c r="C159" t="s">
        <v>66</v>
      </c>
      <c r="D159" s="58">
        <v>44960</v>
      </c>
      <c r="E159">
        <v>21</v>
      </c>
      <c r="F159">
        <v>8142.54</v>
      </c>
      <c r="G159">
        <v>5447.8200000000006</v>
      </c>
      <c r="H159">
        <v>2023</v>
      </c>
      <c r="I159" t="s">
        <v>736</v>
      </c>
      <c r="J159" t="s">
        <v>224</v>
      </c>
      <c r="K159" t="s">
        <v>98</v>
      </c>
      <c r="L159" t="s">
        <v>94</v>
      </c>
    </row>
    <row r="160" spans="1:12" x14ac:dyDescent="0.3">
      <c r="A160" t="s">
        <v>21</v>
      </c>
      <c r="B160" t="s">
        <v>1785</v>
      </c>
      <c r="C160" t="s">
        <v>66</v>
      </c>
      <c r="D160" s="58">
        <v>45290</v>
      </c>
      <c r="E160">
        <v>41</v>
      </c>
      <c r="F160">
        <v>15897.34</v>
      </c>
      <c r="G160">
        <v>10636.220000000001</v>
      </c>
      <c r="H160">
        <v>2023</v>
      </c>
      <c r="I160" t="s">
        <v>739</v>
      </c>
      <c r="J160" t="s">
        <v>214</v>
      </c>
      <c r="K160" t="s">
        <v>98</v>
      </c>
      <c r="L160" t="s">
        <v>94</v>
      </c>
    </row>
    <row r="161" spans="1:12" x14ac:dyDescent="0.3">
      <c r="A161" t="s">
        <v>21</v>
      </c>
      <c r="B161" t="s">
        <v>1785</v>
      </c>
      <c r="C161" t="s">
        <v>67</v>
      </c>
      <c r="D161" s="58">
        <v>45082</v>
      </c>
      <c r="E161">
        <v>8</v>
      </c>
      <c r="F161">
        <v>8427.84</v>
      </c>
      <c r="G161">
        <v>5010.08</v>
      </c>
      <c r="H161">
        <v>2023</v>
      </c>
      <c r="I161" t="s">
        <v>737</v>
      </c>
      <c r="J161" t="s">
        <v>214</v>
      </c>
      <c r="K161" t="s">
        <v>105</v>
      </c>
      <c r="L161" t="s">
        <v>94</v>
      </c>
    </row>
    <row r="162" spans="1:12" x14ac:dyDescent="0.3">
      <c r="A162" t="s">
        <v>17</v>
      </c>
      <c r="B162" t="s">
        <v>1785</v>
      </c>
      <c r="C162" t="s">
        <v>75</v>
      </c>
      <c r="D162" s="58">
        <v>45288</v>
      </c>
      <c r="E162">
        <v>21</v>
      </c>
      <c r="F162">
        <v>3424.05</v>
      </c>
      <c r="G162">
        <v>2648.31</v>
      </c>
      <c r="H162">
        <v>2023</v>
      </c>
      <c r="I162" t="s">
        <v>739</v>
      </c>
      <c r="J162" t="s">
        <v>224</v>
      </c>
      <c r="K162" t="s">
        <v>105</v>
      </c>
      <c r="L162" t="s">
        <v>94</v>
      </c>
    </row>
    <row r="163" spans="1:12" x14ac:dyDescent="0.3">
      <c r="A163" t="s">
        <v>14</v>
      </c>
      <c r="B163" t="s">
        <v>1785</v>
      </c>
      <c r="C163" t="s">
        <v>78</v>
      </c>
      <c r="D163" s="58">
        <v>45216</v>
      </c>
      <c r="E163">
        <v>27</v>
      </c>
      <c r="F163">
        <v>3622.05</v>
      </c>
      <c r="G163">
        <v>2992.14</v>
      </c>
      <c r="H163">
        <v>2023</v>
      </c>
      <c r="I163" t="s">
        <v>739</v>
      </c>
      <c r="J163" t="s">
        <v>179</v>
      </c>
      <c r="K163" t="s">
        <v>105</v>
      </c>
      <c r="L163" t="s">
        <v>94</v>
      </c>
    </row>
    <row r="164" spans="1:12" x14ac:dyDescent="0.3">
      <c r="A164" t="s">
        <v>20</v>
      </c>
      <c r="B164" t="s">
        <v>1785</v>
      </c>
      <c r="C164" t="s">
        <v>75</v>
      </c>
      <c r="D164" s="58">
        <v>45135</v>
      </c>
      <c r="E164">
        <v>4</v>
      </c>
      <c r="F164">
        <v>652.20000000000005</v>
      </c>
      <c r="G164">
        <v>504.44</v>
      </c>
      <c r="H164">
        <v>2023</v>
      </c>
      <c r="I164" t="s">
        <v>738</v>
      </c>
      <c r="J164" t="s">
        <v>202</v>
      </c>
      <c r="K164" t="s">
        <v>105</v>
      </c>
      <c r="L164" t="s">
        <v>94</v>
      </c>
    </row>
    <row r="165" spans="1:12" x14ac:dyDescent="0.3">
      <c r="A165" t="s">
        <v>19</v>
      </c>
      <c r="B165" t="s">
        <v>1785</v>
      </c>
      <c r="C165" t="s">
        <v>58</v>
      </c>
      <c r="D165" s="58">
        <v>45156</v>
      </c>
      <c r="E165">
        <v>13</v>
      </c>
      <c r="F165">
        <v>11414.91</v>
      </c>
      <c r="G165">
        <v>7864.6100000000006</v>
      </c>
      <c r="H165">
        <v>2023</v>
      </c>
      <c r="I165" t="s">
        <v>738</v>
      </c>
      <c r="J165" t="s">
        <v>205</v>
      </c>
      <c r="K165" t="s">
        <v>96</v>
      </c>
      <c r="L165" t="s">
        <v>94</v>
      </c>
    </row>
    <row r="166" spans="1:12" x14ac:dyDescent="0.3">
      <c r="A166" t="s">
        <v>19</v>
      </c>
      <c r="B166" t="s">
        <v>1785</v>
      </c>
      <c r="C166" t="s">
        <v>64</v>
      </c>
      <c r="D166" s="58">
        <v>45206</v>
      </c>
      <c r="E166">
        <v>26</v>
      </c>
      <c r="F166">
        <v>8870.42</v>
      </c>
      <c r="G166">
        <v>5290.22</v>
      </c>
      <c r="H166">
        <v>2023</v>
      </c>
      <c r="I166" t="s">
        <v>739</v>
      </c>
      <c r="J166" t="s">
        <v>205</v>
      </c>
      <c r="K166" t="s">
        <v>105</v>
      </c>
      <c r="L166" t="s">
        <v>94</v>
      </c>
    </row>
    <row r="167" spans="1:12" x14ac:dyDescent="0.3">
      <c r="A167" t="s">
        <v>23</v>
      </c>
      <c r="B167" t="s">
        <v>1785</v>
      </c>
      <c r="C167" t="s">
        <v>58</v>
      </c>
      <c r="D167" s="58">
        <v>45128</v>
      </c>
      <c r="E167">
        <v>6</v>
      </c>
      <c r="F167">
        <v>5268.42</v>
      </c>
      <c r="G167">
        <v>3629.82</v>
      </c>
      <c r="H167">
        <v>2023</v>
      </c>
      <c r="I167" t="s">
        <v>738</v>
      </c>
      <c r="J167" t="s">
        <v>182</v>
      </c>
      <c r="K167" t="s">
        <v>96</v>
      </c>
      <c r="L167" t="s">
        <v>94</v>
      </c>
    </row>
    <row r="168" spans="1:12" x14ac:dyDescent="0.3">
      <c r="A168" t="s">
        <v>21</v>
      </c>
      <c r="B168" t="s">
        <v>1785</v>
      </c>
      <c r="C168" t="s">
        <v>64</v>
      </c>
      <c r="D168" s="58">
        <v>44972</v>
      </c>
      <c r="E168">
        <v>13</v>
      </c>
      <c r="F168">
        <v>4435.21</v>
      </c>
      <c r="G168">
        <v>2645.11</v>
      </c>
      <c r="H168">
        <v>2023</v>
      </c>
      <c r="I168" t="s">
        <v>736</v>
      </c>
      <c r="J168" t="s">
        <v>214</v>
      </c>
      <c r="K168" t="s">
        <v>105</v>
      </c>
      <c r="L168" t="s">
        <v>94</v>
      </c>
    </row>
    <row r="169" spans="1:12" x14ac:dyDescent="0.3">
      <c r="A169" t="s">
        <v>19</v>
      </c>
      <c r="B169" t="s">
        <v>1785</v>
      </c>
      <c r="C169" t="s">
        <v>75</v>
      </c>
      <c r="D169" s="58">
        <v>45011</v>
      </c>
      <c r="E169">
        <v>29</v>
      </c>
      <c r="F169">
        <v>4728.4500000000007</v>
      </c>
      <c r="G169">
        <v>3657.19</v>
      </c>
      <c r="H169">
        <v>2023</v>
      </c>
      <c r="I169" t="s">
        <v>736</v>
      </c>
      <c r="J169" t="s">
        <v>205</v>
      </c>
      <c r="K169" t="s">
        <v>105</v>
      </c>
      <c r="L169" t="s">
        <v>94</v>
      </c>
    </row>
    <row r="170" spans="1:12" x14ac:dyDescent="0.3">
      <c r="A170" t="s">
        <v>18</v>
      </c>
      <c r="B170" t="s">
        <v>1785</v>
      </c>
      <c r="C170" t="s">
        <v>64</v>
      </c>
      <c r="D170" s="58">
        <v>45019</v>
      </c>
      <c r="E170">
        <v>20</v>
      </c>
      <c r="F170">
        <v>6823.4000000000005</v>
      </c>
      <c r="G170">
        <v>4069.4</v>
      </c>
      <c r="H170">
        <v>2023</v>
      </c>
      <c r="I170" t="s">
        <v>737</v>
      </c>
      <c r="J170" t="s">
        <v>208</v>
      </c>
      <c r="K170" t="s">
        <v>105</v>
      </c>
      <c r="L170" t="s">
        <v>94</v>
      </c>
    </row>
    <row r="171" spans="1:12" x14ac:dyDescent="0.3">
      <c r="A171" t="s">
        <v>29</v>
      </c>
      <c r="B171" t="s">
        <v>1785</v>
      </c>
      <c r="C171" t="s">
        <v>58</v>
      </c>
      <c r="D171" s="58">
        <v>45083</v>
      </c>
      <c r="E171">
        <v>9</v>
      </c>
      <c r="F171">
        <v>7902.63</v>
      </c>
      <c r="G171">
        <v>5444.7300000000005</v>
      </c>
      <c r="H171">
        <v>2023</v>
      </c>
      <c r="I171" t="s">
        <v>737</v>
      </c>
      <c r="J171" t="s">
        <v>217</v>
      </c>
      <c r="K171" t="s">
        <v>96</v>
      </c>
      <c r="L171" t="s">
        <v>94</v>
      </c>
    </row>
    <row r="172" spans="1:12" x14ac:dyDescent="0.3">
      <c r="A172" t="s">
        <v>17</v>
      </c>
      <c r="B172" t="s">
        <v>1785</v>
      </c>
      <c r="C172" t="s">
        <v>78</v>
      </c>
      <c r="D172" s="58">
        <v>45014</v>
      </c>
      <c r="E172">
        <v>14</v>
      </c>
      <c r="F172">
        <v>1878.1000000000001</v>
      </c>
      <c r="G172">
        <v>1551.48</v>
      </c>
      <c r="H172">
        <v>2023</v>
      </c>
      <c r="I172" t="s">
        <v>736</v>
      </c>
      <c r="J172" t="s">
        <v>224</v>
      </c>
      <c r="K172" t="s">
        <v>105</v>
      </c>
      <c r="L172" t="s">
        <v>94</v>
      </c>
    </row>
    <row r="173" spans="1:12" x14ac:dyDescent="0.3">
      <c r="A173" t="s">
        <v>25</v>
      </c>
      <c r="B173" t="s">
        <v>1785</v>
      </c>
      <c r="C173" t="s">
        <v>78</v>
      </c>
      <c r="D173" s="58">
        <v>45229</v>
      </c>
      <c r="E173">
        <v>35</v>
      </c>
      <c r="F173">
        <v>4695.25</v>
      </c>
      <c r="G173">
        <v>3878.7</v>
      </c>
      <c r="H173">
        <v>2023</v>
      </c>
      <c r="I173" t="s">
        <v>739</v>
      </c>
      <c r="J173" t="s">
        <v>190</v>
      </c>
      <c r="K173" t="s">
        <v>105</v>
      </c>
      <c r="L173" t="s">
        <v>94</v>
      </c>
    </row>
    <row r="174" spans="1:12" x14ac:dyDescent="0.3">
      <c r="A174" t="s">
        <v>21</v>
      </c>
      <c r="B174" t="s">
        <v>1785</v>
      </c>
      <c r="C174" t="s">
        <v>79</v>
      </c>
      <c r="D174" s="58">
        <v>45183</v>
      </c>
      <c r="E174">
        <v>7</v>
      </c>
      <c r="F174">
        <v>6217.47</v>
      </c>
      <c r="G174">
        <v>5057.1500000000005</v>
      </c>
      <c r="H174">
        <v>2023</v>
      </c>
      <c r="I174" t="s">
        <v>738</v>
      </c>
      <c r="J174" t="s">
        <v>214</v>
      </c>
      <c r="K174" t="s">
        <v>96</v>
      </c>
      <c r="L174" t="s">
        <v>94</v>
      </c>
    </row>
    <row r="175" spans="1:12" x14ac:dyDescent="0.3">
      <c r="A175" t="s">
        <v>20</v>
      </c>
      <c r="B175" t="s">
        <v>1785</v>
      </c>
      <c r="C175" t="s">
        <v>60</v>
      </c>
      <c r="D175" s="58">
        <v>44963</v>
      </c>
      <c r="E175">
        <v>17</v>
      </c>
      <c r="F175">
        <v>3670.1299999999997</v>
      </c>
      <c r="G175">
        <v>2656.59</v>
      </c>
      <c r="H175">
        <v>2023</v>
      </c>
      <c r="I175" t="s">
        <v>736</v>
      </c>
      <c r="J175" t="s">
        <v>202</v>
      </c>
      <c r="K175" t="s">
        <v>122</v>
      </c>
      <c r="L175" t="s">
        <v>94</v>
      </c>
    </row>
    <row r="176" spans="1:12" x14ac:dyDescent="0.3">
      <c r="A176" t="s">
        <v>18</v>
      </c>
      <c r="B176" t="s">
        <v>1785</v>
      </c>
      <c r="C176" t="s">
        <v>64</v>
      </c>
      <c r="D176" s="58">
        <v>44969</v>
      </c>
      <c r="E176">
        <v>22</v>
      </c>
      <c r="F176">
        <v>7505.7400000000007</v>
      </c>
      <c r="G176">
        <v>4476.34</v>
      </c>
      <c r="H176">
        <v>2023</v>
      </c>
      <c r="I176" t="s">
        <v>736</v>
      </c>
      <c r="J176" t="s">
        <v>208</v>
      </c>
      <c r="K176" t="s">
        <v>105</v>
      </c>
      <c r="L176" t="s">
        <v>94</v>
      </c>
    </row>
    <row r="177" spans="1:12" x14ac:dyDescent="0.3">
      <c r="A177" t="s">
        <v>14</v>
      </c>
      <c r="B177" t="s">
        <v>1785</v>
      </c>
      <c r="C177" t="s">
        <v>51</v>
      </c>
      <c r="D177" s="58">
        <v>44978</v>
      </c>
      <c r="E177">
        <v>14</v>
      </c>
      <c r="F177">
        <v>4022.2000000000003</v>
      </c>
      <c r="G177">
        <v>3257.3799999999997</v>
      </c>
      <c r="H177">
        <v>2023</v>
      </c>
      <c r="I177" t="s">
        <v>736</v>
      </c>
      <c r="J177" t="s">
        <v>179</v>
      </c>
      <c r="K177" t="s">
        <v>101</v>
      </c>
      <c r="L177" t="s">
        <v>94</v>
      </c>
    </row>
    <row r="178" spans="1:12" x14ac:dyDescent="0.3">
      <c r="A178" t="s">
        <v>22</v>
      </c>
      <c r="B178" t="s">
        <v>1785</v>
      </c>
      <c r="C178" t="s">
        <v>52</v>
      </c>
      <c r="D178" s="58">
        <v>45203</v>
      </c>
      <c r="E178">
        <v>34</v>
      </c>
      <c r="F178">
        <v>9167.08</v>
      </c>
      <c r="G178">
        <v>5572.2599999999993</v>
      </c>
      <c r="H178">
        <v>2023</v>
      </c>
      <c r="I178" t="s">
        <v>739</v>
      </c>
      <c r="J178" t="s">
        <v>199</v>
      </c>
      <c r="K178" t="s">
        <v>92</v>
      </c>
      <c r="L178" t="s">
        <v>94</v>
      </c>
    </row>
    <row r="179" spans="1:12" x14ac:dyDescent="0.3">
      <c r="A179" t="s">
        <v>28</v>
      </c>
      <c r="B179" t="s">
        <v>1785</v>
      </c>
      <c r="C179" t="s">
        <v>67</v>
      </c>
      <c r="D179" s="58">
        <v>45156</v>
      </c>
      <c r="E179">
        <v>12</v>
      </c>
      <c r="F179">
        <v>12641.76</v>
      </c>
      <c r="G179">
        <v>7515.12</v>
      </c>
      <c r="H179">
        <v>2023</v>
      </c>
      <c r="I179" t="s">
        <v>738</v>
      </c>
      <c r="J179" t="s">
        <v>227</v>
      </c>
      <c r="K179" t="s">
        <v>105</v>
      </c>
      <c r="L179" t="s">
        <v>94</v>
      </c>
    </row>
    <row r="180" spans="1:12" x14ac:dyDescent="0.3">
      <c r="A180" t="s">
        <v>14</v>
      </c>
      <c r="B180" t="s">
        <v>1785</v>
      </c>
      <c r="C180" t="s">
        <v>52</v>
      </c>
      <c r="D180" s="58">
        <v>45242</v>
      </c>
      <c r="E180">
        <v>41</v>
      </c>
      <c r="F180">
        <v>11054.42</v>
      </c>
      <c r="G180">
        <v>6719.49</v>
      </c>
      <c r="H180">
        <v>2023</v>
      </c>
      <c r="I180" t="s">
        <v>739</v>
      </c>
      <c r="J180" t="s">
        <v>179</v>
      </c>
      <c r="K180" t="s">
        <v>92</v>
      </c>
      <c r="L180" t="s">
        <v>94</v>
      </c>
    </row>
    <row r="181" spans="1:12" x14ac:dyDescent="0.3">
      <c r="A181" t="s">
        <v>18</v>
      </c>
      <c r="B181" t="s">
        <v>1785</v>
      </c>
      <c r="C181" t="s">
        <v>78</v>
      </c>
      <c r="D181" s="58">
        <v>45067</v>
      </c>
      <c r="E181">
        <v>12</v>
      </c>
      <c r="F181">
        <v>1609.8000000000002</v>
      </c>
      <c r="G181">
        <v>1329.84</v>
      </c>
      <c r="H181">
        <v>2023</v>
      </c>
      <c r="I181" t="s">
        <v>737</v>
      </c>
      <c r="J181" t="s">
        <v>208</v>
      </c>
      <c r="K181" t="s">
        <v>105</v>
      </c>
      <c r="L181" t="s">
        <v>94</v>
      </c>
    </row>
    <row r="182" spans="1:12" x14ac:dyDescent="0.3">
      <c r="A182" t="s">
        <v>24</v>
      </c>
      <c r="B182" t="s">
        <v>1785</v>
      </c>
      <c r="C182" t="s">
        <v>75</v>
      </c>
      <c r="D182" s="58">
        <v>45112</v>
      </c>
      <c r="E182">
        <v>3</v>
      </c>
      <c r="F182">
        <v>489.15000000000003</v>
      </c>
      <c r="G182">
        <v>378.33</v>
      </c>
      <c r="H182">
        <v>2023</v>
      </c>
      <c r="I182" t="s">
        <v>738</v>
      </c>
      <c r="J182" t="s">
        <v>196</v>
      </c>
      <c r="K182" t="s">
        <v>105</v>
      </c>
      <c r="L182" t="s">
        <v>94</v>
      </c>
    </row>
    <row r="183" spans="1:12" x14ac:dyDescent="0.3">
      <c r="A183" t="s">
        <v>20</v>
      </c>
      <c r="B183" t="s">
        <v>1785</v>
      </c>
      <c r="C183" t="s">
        <v>79</v>
      </c>
      <c r="D183" s="58">
        <v>45065</v>
      </c>
      <c r="E183">
        <v>17</v>
      </c>
      <c r="F183">
        <v>15099.57</v>
      </c>
      <c r="G183">
        <v>12281.650000000001</v>
      </c>
      <c r="H183">
        <v>2023</v>
      </c>
      <c r="I183" t="s">
        <v>737</v>
      </c>
      <c r="J183" t="s">
        <v>202</v>
      </c>
      <c r="K183" t="s">
        <v>96</v>
      </c>
      <c r="L183" t="s">
        <v>94</v>
      </c>
    </row>
    <row r="184" spans="1:12" x14ac:dyDescent="0.3">
      <c r="A184" t="s">
        <v>25</v>
      </c>
      <c r="B184" t="s">
        <v>1785</v>
      </c>
      <c r="C184" t="s">
        <v>67</v>
      </c>
      <c r="D184" s="58">
        <v>45228</v>
      </c>
      <c r="E184">
        <v>41</v>
      </c>
      <c r="F184">
        <v>43192.68</v>
      </c>
      <c r="G184">
        <v>25676.66</v>
      </c>
      <c r="H184">
        <v>2023</v>
      </c>
      <c r="I184" t="s">
        <v>739</v>
      </c>
      <c r="J184" t="s">
        <v>190</v>
      </c>
      <c r="K184" t="s">
        <v>105</v>
      </c>
      <c r="L184" t="s">
        <v>94</v>
      </c>
    </row>
    <row r="185" spans="1:12" x14ac:dyDescent="0.3">
      <c r="A185" t="s">
        <v>20</v>
      </c>
      <c r="B185" t="s">
        <v>1785</v>
      </c>
      <c r="C185" t="s">
        <v>67</v>
      </c>
      <c r="D185" s="58">
        <v>45135</v>
      </c>
      <c r="E185">
        <v>9</v>
      </c>
      <c r="F185">
        <v>9481.32</v>
      </c>
      <c r="G185">
        <v>5636.34</v>
      </c>
      <c r="H185">
        <v>2023</v>
      </c>
      <c r="I185" t="s">
        <v>738</v>
      </c>
      <c r="J185" t="s">
        <v>202</v>
      </c>
      <c r="K185" t="s">
        <v>105</v>
      </c>
      <c r="L185" t="s">
        <v>94</v>
      </c>
    </row>
    <row r="186" spans="1:12" x14ac:dyDescent="0.3">
      <c r="A186" t="s">
        <v>14</v>
      </c>
      <c r="B186" t="s">
        <v>1785</v>
      </c>
      <c r="C186" t="s">
        <v>58</v>
      </c>
      <c r="D186" s="58">
        <v>45210</v>
      </c>
      <c r="E186">
        <v>36</v>
      </c>
      <c r="F186">
        <v>31610.52</v>
      </c>
      <c r="G186">
        <v>21778.920000000002</v>
      </c>
      <c r="H186">
        <v>2023</v>
      </c>
      <c r="I186" t="s">
        <v>739</v>
      </c>
      <c r="J186" t="s">
        <v>179</v>
      </c>
      <c r="K186" t="s">
        <v>96</v>
      </c>
      <c r="L186" t="s">
        <v>94</v>
      </c>
    </row>
    <row r="187" spans="1:12" x14ac:dyDescent="0.3">
      <c r="A187" t="s">
        <v>17</v>
      </c>
      <c r="B187" t="s">
        <v>1785</v>
      </c>
      <c r="C187" t="s">
        <v>66</v>
      </c>
      <c r="D187" s="58">
        <v>45171</v>
      </c>
      <c r="E187">
        <v>12</v>
      </c>
      <c r="F187">
        <v>4652.88</v>
      </c>
      <c r="G187">
        <v>3113.04</v>
      </c>
      <c r="H187">
        <v>2023</v>
      </c>
      <c r="I187" t="s">
        <v>738</v>
      </c>
      <c r="J187" t="s">
        <v>224</v>
      </c>
      <c r="K187" t="s">
        <v>98</v>
      </c>
      <c r="L187" t="s">
        <v>94</v>
      </c>
    </row>
    <row r="188" spans="1:12" x14ac:dyDescent="0.3">
      <c r="A188" t="s">
        <v>14</v>
      </c>
      <c r="B188" t="s">
        <v>1785</v>
      </c>
      <c r="C188" t="s">
        <v>58</v>
      </c>
      <c r="D188" s="58">
        <v>45283</v>
      </c>
      <c r="E188">
        <v>38</v>
      </c>
      <c r="F188">
        <v>33366.660000000003</v>
      </c>
      <c r="G188">
        <v>22988.86</v>
      </c>
      <c r="H188">
        <v>2023</v>
      </c>
      <c r="I188" t="s">
        <v>739</v>
      </c>
      <c r="J188" t="s">
        <v>179</v>
      </c>
      <c r="K188" t="s">
        <v>96</v>
      </c>
      <c r="L188" t="s">
        <v>94</v>
      </c>
    </row>
    <row r="189" spans="1:12" x14ac:dyDescent="0.3">
      <c r="A189" t="s">
        <v>14</v>
      </c>
      <c r="B189" t="s">
        <v>1785</v>
      </c>
      <c r="C189" t="s">
        <v>67</v>
      </c>
      <c r="D189" s="58">
        <v>45217</v>
      </c>
      <c r="E189">
        <v>36</v>
      </c>
      <c r="F189">
        <v>37925.279999999999</v>
      </c>
      <c r="G189">
        <v>22545.360000000001</v>
      </c>
      <c r="H189">
        <v>2023</v>
      </c>
      <c r="I189" t="s">
        <v>739</v>
      </c>
      <c r="J189" t="s">
        <v>179</v>
      </c>
      <c r="K189" t="s">
        <v>105</v>
      </c>
      <c r="L189" t="s">
        <v>94</v>
      </c>
    </row>
    <row r="190" spans="1:12" x14ac:dyDescent="0.3">
      <c r="A190" t="s">
        <v>23</v>
      </c>
      <c r="B190" t="s">
        <v>1785</v>
      </c>
      <c r="C190" t="s">
        <v>52</v>
      </c>
      <c r="D190" s="58">
        <v>45247</v>
      </c>
      <c r="E190">
        <v>41</v>
      </c>
      <c r="F190">
        <v>11054.42</v>
      </c>
      <c r="G190">
        <v>6719.49</v>
      </c>
      <c r="H190">
        <v>2023</v>
      </c>
      <c r="I190" t="s">
        <v>739</v>
      </c>
      <c r="J190" t="s">
        <v>182</v>
      </c>
      <c r="K190" t="s">
        <v>92</v>
      </c>
      <c r="L190" t="s">
        <v>94</v>
      </c>
    </row>
    <row r="191" spans="1:12" x14ac:dyDescent="0.3">
      <c r="A191" t="s">
        <v>14</v>
      </c>
      <c r="B191" t="s">
        <v>1785</v>
      </c>
      <c r="C191" t="s">
        <v>75</v>
      </c>
      <c r="D191" s="58">
        <v>44973</v>
      </c>
      <c r="E191">
        <v>26</v>
      </c>
      <c r="F191">
        <v>4239.3</v>
      </c>
      <c r="G191">
        <v>3278.86</v>
      </c>
      <c r="H191">
        <v>2023</v>
      </c>
      <c r="I191" t="s">
        <v>736</v>
      </c>
      <c r="J191" t="s">
        <v>179</v>
      </c>
      <c r="K191" t="s">
        <v>105</v>
      </c>
      <c r="L191" t="s">
        <v>94</v>
      </c>
    </row>
    <row r="192" spans="1:12" x14ac:dyDescent="0.3">
      <c r="A192" t="s">
        <v>17</v>
      </c>
      <c r="B192" t="s">
        <v>1785</v>
      </c>
      <c r="C192" t="s">
        <v>79</v>
      </c>
      <c r="D192" s="58">
        <v>45056</v>
      </c>
      <c r="E192">
        <v>23</v>
      </c>
      <c r="F192">
        <v>20428.830000000002</v>
      </c>
      <c r="G192">
        <v>16616.350000000002</v>
      </c>
      <c r="H192">
        <v>2023</v>
      </c>
      <c r="I192" t="s">
        <v>737</v>
      </c>
      <c r="J192" t="s">
        <v>224</v>
      </c>
      <c r="K192" t="s">
        <v>96</v>
      </c>
      <c r="L192" t="s">
        <v>94</v>
      </c>
    </row>
    <row r="193" spans="1:12" x14ac:dyDescent="0.3">
      <c r="A193" t="s">
        <v>14</v>
      </c>
      <c r="B193" t="s">
        <v>1785</v>
      </c>
      <c r="C193" t="s">
        <v>67</v>
      </c>
      <c r="D193" s="58">
        <v>45046</v>
      </c>
      <c r="E193">
        <v>7</v>
      </c>
      <c r="F193">
        <v>7374.3600000000006</v>
      </c>
      <c r="G193">
        <v>4383.82</v>
      </c>
      <c r="H193">
        <v>2023</v>
      </c>
      <c r="I193" t="s">
        <v>737</v>
      </c>
      <c r="J193" t="s">
        <v>179</v>
      </c>
      <c r="K193" t="s">
        <v>105</v>
      </c>
      <c r="L193" t="s">
        <v>94</v>
      </c>
    </row>
    <row r="194" spans="1:12" x14ac:dyDescent="0.3">
      <c r="A194" t="s">
        <v>14</v>
      </c>
      <c r="B194" t="s">
        <v>1785</v>
      </c>
      <c r="C194" t="s">
        <v>66</v>
      </c>
      <c r="D194" s="58">
        <v>45263</v>
      </c>
      <c r="E194">
        <v>30</v>
      </c>
      <c r="F194">
        <v>11632.2</v>
      </c>
      <c r="G194">
        <v>7782.6</v>
      </c>
      <c r="H194">
        <v>2023</v>
      </c>
      <c r="I194" t="s">
        <v>739</v>
      </c>
      <c r="J194" t="s">
        <v>179</v>
      </c>
      <c r="K194" t="s">
        <v>98</v>
      </c>
      <c r="L194" t="s">
        <v>94</v>
      </c>
    </row>
    <row r="195" spans="1:12" x14ac:dyDescent="0.3">
      <c r="A195" t="s">
        <v>26</v>
      </c>
      <c r="B195" t="s">
        <v>1785</v>
      </c>
      <c r="C195" t="s">
        <v>58</v>
      </c>
      <c r="D195" s="58">
        <v>44929</v>
      </c>
      <c r="E195">
        <v>20</v>
      </c>
      <c r="F195">
        <v>17561.400000000001</v>
      </c>
      <c r="G195">
        <v>12099.400000000001</v>
      </c>
      <c r="H195">
        <v>2023</v>
      </c>
      <c r="I195" t="s">
        <v>736</v>
      </c>
      <c r="J195" t="s">
        <v>220</v>
      </c>
      <c r="K195" t="s">
        <v>96</v>
      </c>
      <c r="L195" t="s">
        <v>94</v>
      </c>
    </row>
    <row r="196" spans="1:12" x14ac:dyDescent="0.3">
      <c r="A196" t="s">
        <v>14</v>
      </c>
      <c r="B196" t="s">
        <v>1785</v>
      </c>
      <c r="C196" t="s">
        <v>78</v>
      </c>
      <c r="D196" s="58">
        <v>45215</v>
      </c>
      <c r="E196">
        <v>26</v>
      </c>
      <c r="F196">
        <v>3487.9</v>
      </c>
      <c r="G196">
        <v>2881.3199999999997</v>
      </c>
      <c r="H196">
        <v>2023</v>
      </c>
      <c r="I196" t="s">
        <v>739</v>
      </c>
      <c r="J196" t="s">
        <v>179</v>
      </c>
      <c r="K196" t="s">
        <v>105</v>
      </c>
      <c r="L196" t="s">
        <v>94</v>
      </c>
    </row>
    <row r="197" spans="1:12" x14ac:dyDescent="0.3">
      <c r="A197" t="s">
        <v>16</v>
      </c>
      <c r="B197" t="s">
        <v>1785</v>
      </c>
      <c r="C197" t="s">
        <v>66</v>
      </c>
      <c r="D197" s="58">
        <v>45021</v>
      </c>
      <c r="E197">
        <v>20</v>
      </c>
      <c r="F197">
        <v>7754.8</v>
      </c>
      <c r="G197">
        <v>5188.4000000000005</v>
      </c>
      <c r="H197">
        <v>2023</v>
      </c>
      <c r="I197" t="s">
        <v>737</v>
      </c>
      <c r="J197" t="s">
        <v>184</v>
      </c>
      <c r="K197" t="s">
        <v>98</v>
      </c>
      <c r="L197" t="s">
        <v>94</v>
      </c>
    </row>
    <row r="198" spans="1:12" x14ac:dyDescent="0.3">
      <c r="A198" t="s">
        <v>17</v>
      </c>
      <c r="B198" t="s">
        <v>1785</v>
      </c>
      <c r="C198" t="s">
        <v>58</v>
      </c>
      <c r="D198" s="58">
        <v>45186</v>
      </c>
      <c r="E198">
        <v>11</v>
      </c>
      <c r="F198">
        <v>9658.77</v>
      </c>
      <c r="G198">
        <v>6654.67</v>
      </c>
      <c r="H198">
        <v>2023</v>
      </c>
      <c r="I198" t="s">
        <v>738</v>
      </c>
      <c r="J198" t="s">
        <v>224</v>
      </c>
      <c r="K198" t="s">
        <v>96</v>
      </c>
      <c r="L198" t="s">
        <v>94</v>
      </c>
    </row>
    <row r="199" spans="1:12" x14ac:dyDescent="0.3">
      <c r="A199" t="s">
        <v>20</v>
      </c>
      <c r="B199" t="s">
        <v>1785</v>
      </c>
      <c r="C199" t="s">
        <v>58</v>
      </c>
      <c r="D199" s="58">
        <v>45011</v>
      </c>
      <c r="E199">
        <v>22</v>
      </c>
      <c r="F199">
        <v>19317.54</v>
      </c>
      <c r="G199">
        <v>13309.34</v>
      </c>
      <c r="H199">
        <v>2023</v>
      </c>
      <c r="I199" t="s">
        <v>736</v>
      </c>
      <c r="J199" t="s">
        <v>202</v>
      </c>
      <c r="K199" t="s">
        <v>96</v>
      </c>
      <c r="L199" t="s">
        <v>94</v>
      </c>
    </row>
    <row r="200" spans="1:12" x14ac:dyDescent="0.3">
      <c r="A200" t="s">
        <v>24</v>
      </c>
      <c r="B200" t="s">
        <v>1785</v>
      </c>
      <c r="C200" t="s">
        <v>60</v>
      </c>
      <c r="D200" s="58">
        <v>45036</v>
      </c>
      <c r="E200">
        <v>4</v>
      </c>
      <c r="F200">
        <v>863.56</v>
      </c>
      <c r="G200">
        <v>625.08000000000004</v>
      </c>
      <c r="H200">
        <v>2023</v>
      </c>
      <c r="I200" t="s">
        <v>737</v>
      </c>
      <c r="J200" t="s">
        <v>196</v>
      </c>
      <c r="K200" t="s">
        <v>122</v>
      </c>
      <c r="L200" t="s">
        <v>94</v>
      </c>
    </row>
    <row r="201" spans="1:12" x14ac:dyDescent="0.3">
      <c r="A201" t="s">
        <v>20</v>
      </c>
      <c r="B201" t="s">
        <v>1785</v>
      </c>
      <c r="C201" t="s">
        <v>67</v>
      </c>
      <c r="D201" s="58">
        <v>45097</v>
      </c>
      <c r="E201">
        <v>15</v>
      </c>
      <c r="F201">
        <v>15802.2</v>
      </c>
      <c r="G201">
        <v>9393.9</v>
      </c>
      <c r="H201">
        <v>2023</v>
      </c>
      <c r="I201" t="s">
        <v>737</v>
      </c>
      <c r="J201" t="s">
        <v>202</v>
      </c>
      <c r="K201" t="s">
        <v>105</v>
      </c>
      <c r="L201" t="s">
        <v>94</v>
      </c>
    </row>
    <row r="202" spans="1:12" x14ac:dyDescent="0.3">
      <c r="A202" t="s">
        <v>24</v>
      </c>
      <c r="B202" t="s">
        <v>1785</v>
      </c>
      <c r="C202" t="s">
        <v>79</v>
      </c>
      <c r="D202" s="58">
        <v>45167</v>
      </c>
      <c r="E202">
        <v>9</v>
      </c>
      <c r="F202">
        <v>7993.89</v>
      </c>
      <c r="G202">
        <v>6502.05</v>
      </c>
      <c r="H202">
        <v>2023</v>
      </c>
      <c r="I202" t="s">
        <v>738</v>
      </c>
      <c r="J202" t="s">
        <v>196</v>
      </c>
      <c r="K202" t="s">
        <v>96</v>
      </c>
      <c r="L202" t="s">
        <v>94</v>
      </c>
    </row>
    <row r="203" spans="1:12" x14ac:dyDescent="0.3">
      <c r="A203" t="s">
        <v>28</v>
      </c>
      <c r="B203" t="s">
        <v>1785</v>
      </c>
      <c r="C203" t="s">
        <v>51</v>
      </c>
      <c r="D203" s="58">
        <v>45150</v>
      </c>
      <c r="E203">
        <v>12</v>
      </c>
      <c r="F203">
        <v>3447.6000000000004</v>
      </c>
      <c r="G203">
        <v>2792.04</v>
      </c>
      <c r="H203">
        <v>2023</v>
      </c>
      <c r="I203" t="s">
        <v>738</v>
      </c>
      <c r="J203" t="s">
        <v>227</v>
      </c>
      <c r="K203" t="s">
        <v>101</v>
      </c>
      <c r="L203" t="s">
        <v>94</v>
      </c>
    </row>
    <row r="204" spans="1:12" x14ac:dyDescent="0.3">
      <c r="A204" t="s">
        <v>23</v>
      </c>
      <c r="B204" t="s">
        <v>1785</v>
      </c>
      <c r="C204" t="s">
        <v>58</v>
      </c>
      <c r="D204" s="58">
        <v>45245</v>
      </c>
      <c r="E204">
        <v>38</v>
      </c>
      <c r="F204">
        <v>33366.660000000003</v>
      </c>
      <c r="G204">
        <v>22988.86</v>
      </c>
      <c r="H204">
        <v>2023</v>
      </c>
      <c r="I204" t="s">
        <v>739</v>
      </c>
      <c r="J204" t="s">
        <v>182</v>
      </c>
      <c r="K204" t="s">
        <v>96</v>
      </c>
      <c r="L204" t="s">
        <v>94</v>
      </c>
    </row>
    <row r="205" spans="1:12" x14ac:dyDescent="0.3">
      <c r="A205" t="s">
        <v>25</v>
      </c>
      <c r="B205" t="s">
        <v>1785</v>
      </c>
      <c r="C205" t="s">
        <v>52</v>
      </c>
      <c r="D205" s="58">
        <v>45120</v>
      </c>
      <c r="E205">
        <v>8</v>
      </c>
      <c r="F205">
        <v>2156.96</v>
      </c>
      <c r="G205">
        <v>1311.12</v>
      </c>
      <c r="H205">
        <v>2023</v>
      </c>
      <c r="I205" t="s">
        <v>738</v>
      </c>
      <c r="J205" t="s">
        <v>190</v>
      </c>
      <c r="K205" t="s">
        <v>92</v>
      </c>
      <c r="L205" t="s">
        <v>94</v>
      </c>
    </row>
    <row r="206" spans="1:12" x14ac:dyDescent="0.3">
      <c r="A206" t="s">
        <v>25</v>
      </c>
      <c r="B206" t="s">
        <v>1785</v>
      </c>
      <c r="C206" t="s">
        <v>75</v>
      </c>
      <c r="D206" s="58">
        <v>45126</v>
      </c>
      <c r="E206">
        <v>5</v>
      </c>
      <c r="F206">
        <v>815.25</v>
      </c>
      <c r="G206">
        <v>630.54999999999995</v>
      </c>
      <c r="H206">
        <v>2023</v>
      </c>
      <c r="I206" t="s">
        <v>738</v>
      </c>
      <c r="J206" t="s">
        <v>190</v>
      </c>
      <c r="K206" t="s">
        <v>105</v>
      </c>
      <c r="L206" t="s">
        <v>94</v>
      </c>
    </row>
    <row r="207" spans="1:12" x14ac:dyDescent="0.3">
      <c r="A207" t="s">
        <v>28</v>
      </c>
      <c r="B207" t="s">
        <v>1785</v>
      </c>
      <c r="C207" t="s">
        <v>79</v>
      </c>
      <c r="D207" s="58">
        <v>45016</v>
      </c>
      <c r="E207">
        <v>5</v>
      </c>
      <c r="F207">
        <v>4441.05</v>
      </c>
      <c r="G207">
        <v>3612.25</v>
      </c>
      <c r="H207">
        <v>2023</v>
      </c>
      <c r="I207" t="s">
        <v>736</v>
      </c>
      <c r="J207" t="s">
        <v>227</v>
      </c>
      <c r="K207" t="s">
        <v>96</v>
      </c>
      <c r="L207" t="s">
        <v>94</v>
      </c>
    </row>
    <row r="208" spans="1:12" x14ac:dyDescent="0.3">
      <c r="A208" t="s">
        <v>20</v>
      </c>
      <c r="B208" t="s">
        <v>1785</v>
      </c>
      <c r="C208" t="s">
        <v>51</v>
      </c>
      <c r="D208" s="58">
        <v>44981</v>
      </c>
      <c r="E208">
        <v>27</v>
      </c>
      <c r="F208">
        <v>7757.1</v>
      </c>
      <c r="G208">
        <v>6282.0899999999992</v>
      </c>
      <c r="H208">
        <v>2023</v>
      </c>
      <c r="I208" t="s">
        <v>736</v>
      </c>
      <c r="J208" t="s">
        <v>202</v>
      </c>
      <c r="K208" t="s">
        <v>101</v>
      </c>
      <c r="L208" t="s">
        <v>94</v>
      </c>
    </row>
    <row r="209" spans="1:12" x14ac:dyDescent="0.3">
      <c r="A209" t="s">
        <v>24</v>
      </c>
      <c r="B209" t="s">
        <v>1785</v>
      </c>
      <c r="C209" t="s">
        <v>52</v>
      </c>
      <c r="D209" s="58">
        <v>45089</v>
      </c>
      <c r="E209">
        <v>2</v>
      </c>
      <c r="F209">
        <v>539.24</v>
      </c>
      <c r="G209">
        <v>327.78</v>
      </c>
      <c r="H209">
        <v>2023</v>
      </c>
      <c r="I209" t="s">
        <v>737</v>
      </c>
      <c r="J209" t="s">
        <v>196</v>
      </c>
      <c r="K209" t="s">
        <v>92</v>
      </c>
      <c r="L209" t="s">
        <v>94</v>
      </c>
    </row>
    <row r="210" spans="1:12" x14ac:dyDescent="0.3">
      <c r="A210" t="s">
        <v>23</v>
      </c>
      <c r="B210" t="s">
        <v>1785</v>
      </c>
      <c r="C210" t="s">
        <v>75</v>
      </c>
      <c r="D210" s="58">
        <v>45291</v>
      </c>
      <c r="E210">
        <v>43</v>
      </c>
      <c r="F210">
        <v>7011.1500000000005</v>
      </c>
      <c r="G210">
        <v>5422.73</v>
      </c>
      <c r="H210">
        <v>2023</v>
      </c>
      <c r="I210" t="s">
        <v>739</v>
      </c>
      <c r="J210" t="s">
        <v>182</v>
      </c>
      <c r="K210" t="s">
        <v>105</v>
      </c>
      <c r="L210" t="s">
        <v>94</v>
      </c>
    </row>
    <row r="211" spans="1:12" x14ac:dyDescent="0.3">
      <c r="A211" t="s">
        <v>22</v>
      </c>
      <c r="B211" t="s">
        <v>1785</v>
      </c>
      <c r="C211" t="s">
        <v>67</v>
      </c>
      <c r="D211" s="58">
        <v>45030</v>
      </c>
      <c r="E211">
        <v>18</v>
      </c>
      <c r="F211">
        <v>18962.64</v>
      </c>
      <c r="G211">
        <v>11272.68</v>
      </c>
      <c r="H211">
        <v>2023</v>
      </c>
      <c r="I211" t="s">
        <v>737</v>
      </c>
      <c r="J211" t="s">
        <v>199</v>
      </c>
      <c r="K211" t="s">
        <v>105</v>
      </c>
      <c r="L211" t="s">
        <v>94</v>
      </c>
    </row>
    <row r="212" spans="1:12" x14ac:dyDescent="0.3">
      <c r="A212" t="s">
        <v>30</v>
      </c>
      <c r="B212" t="s">
        <v>1785</v>
      </c>
      <c r="C212" t="s">
        <v>58</v>
      </c>
      <c r="D212" s="58">
        <v>45194</v>
      </c>
      <c r="E212">
        <v>10</v>
      </c>
      <c r="F212">
        <v>8780.7000000000007</v>
      </c>
      <c r="G212">
        <v>6049.7000000000007</v>
      </c>
      <c r="H212">
        <v>2023</v>
      </c>
      <c r="I212" t="s">
        <v>738</v>
      </c>
      <c r="J212" t="s">
        <v>230</v>
      </c>
      <c r="K212" t="s">
        <v>96</v>
      </c>
      <c r="L212" t="s">
        <v>94</v>
      </c>
    </row>
    <row r="213" spans="1:12" x14ac:dyDescent="0.3">
      <c r="A213" t="s">
        <v>20</v>
      </c>
      <c r="B213" t="s">
        <v>1785</v>
      </c>
      <c r="C213" t="s">
        <v>58</v>
      </c>
      <c r="D213" s="58">
        <v>45102</v>
      </c>
      <c r="E213">
        <v>4</v>
      </c>
      <c r="F213">
        <v>3512.28</v>
      </c>
      <c r="G213">
        <v>2419.88</v>
      </c>
      <c r="H213">
        <v>2023</v>
      </c>
      <c r="I213" t="s">
        <v>737</v>
      </c>
      <c r="J213" t="s">
        <v>202</v>
      </c>
      <c r="K213" t="s">
        <v>96</v>
      </c>
      <c r="L213" t="s">
        <v>94</v>
      </c>
    </row>
    <row r="214" spans="1:12" x14ac:dyDescent="0.3">
      <c r="A214" t="s">
        <v>14</v>
      </c>
      <c r="B214" t="s">
        <v>1785</v>
      </c>
      <c r="C214" t="s">
        <v>66</v>
      </c>
      <c r="D214" s="58">
        <v>45162</v>
      </c>
      <c r="E214">
        <v>11</v>
      </c>
      <c r="F214">
        <v>4265.1400000000003</v>
      </c>
      <c r="G214">
        <v>2853.6200000000003</v>
      </c>
      <c r="H214">
        <v>2023</v>
      </c>
      <c r="I214" t="s">
        <v>738</v>
      </c>
      <c r="J214" t="s">
        <v>179</v>
      </c>
      <c r="K214" t="s">
        <v>98</v>
      </c>
      <c r="L214" t="s">
        <v>94</v>
      </c>
    </row>
    <row r="215" spans="1:12" x14ac:dyDescent="0.3">
      <c r="A215" t="s">
        <v>26</v>
      </c>
      <c r="B215" t="s">
        <v>1785</v>
      </c>
      <c r="C215" t="s">
        <v>79</v>
      </c>
      <c r="D215" s="58">
        <v>45026</v>
      </c>
      <c r="E215">
        <v>14</v>
      </c>
      <c r="F215">
        <v>12434.94</v>
      </c>
      <c r="G215">
        <v>10114.300000000001</v>
      </c>
      <c r="H215">
        <v>2023</v>
      </c>
      <c r="I215" t="s">
        <v>737</v>
      </c>
      <c r="J215" t="s">
        <v>220</v>
      </c>
      <c r="K215" t="s">
        <v>96</v>
      </c>
      <c r="L215" t="s">
        <v>94</v>
      </c>
    </row>
    <row r="216" spans="1:12" x14ac:dyDescent="0.3">
      <c r="A216" t="s">
        <v>14</v>
      </c>
      <c r="B216" t="s">
        <v>1785</v>
      </c>
      <c r="C216" t="s">
        <v>75</v>
      </c>
      <c r="D216" s="58">
        <v>45069</v>
      </c>
      <c r="E216">
        <v>8</v>
      </c>
      <c r="F216">
        <v>1304.4000000000001</v>
      </c>
      <c r="G216">
        <v>1008.88</v>
      </c>
      <c r="H216">
        <v>2023</v>
      </c>
      <c r="I216" t="s">
        <v>737</v>
      </c>
      <c r="J216" t="s">
        <v>179</v>
      </c>
      <c r="K216" t="s">
        <v>105</v>
      </c>
      <c r="L216" t="s">
        <v>94</v>
      </c>
    </row>
    <row r="217" spans="1:12" x14ac:dyDescent="0.3">
      <c r="A217" t="s">
        <v>20</v>
      </c>
      <c r="B217" t="s">
        <v>1785</v>
      </c>
      <c r="C217" t="s">
        <v>78</v>
      </c>
      <c r="D217" s="58">
        <v>45134</v>
      </c>
      <c r="E217">
        <v>11</v>
      </c>
      <c r="F217">
        <v>1475.65</v>
      </c>
      <c r="G217">
        <v>1219.02</v>
      </c>
      <c r="H217">
        <v>2023</v>
      </c>
      <c r="I217" t="s">
        <v>738</v>
      </c>
      <c r="J217" t="s">
        <v>202</v>
      </c>
      <c r="K217" t="s">
        <v>105</v>
      </c>
      <c r="L217" t="s">
        <v>94</v>
      </c>
    </row>
    <row r="218" spans="1:12" x14ac:dyDescent="0.3">
      <c r="A218" t="s">
        <v>16</v>
      </c>
      <c r="B218" t="s">
        <v>1785</v>
      </c>
      <c r="C218" t="s">
        <v>52</v>
      </c>
      <c r="D218" s="58">
        <v>45161</v>
      </c>
      <c r="E218">
        <v>15</v>
      </c>
      <c r="F218">
        <v>4044.3</v>
      </c>
      <c r="G218">
        <v>2458.35</v>
      </c>
      <c r="H218">
        <v>2023</v>
      </c>
      <c r="I218" t="s">
        <v>738</v>
      </c>
      <c r="J218" t="s">
        <v>184</v>
      </c>
      <c r="K218" t="s">
        <v>92</v>
      </c>
      <c r="L218" t="s">
        <v>94</v>
      </c>
    </row>
    <row r="219" spans="1:12" x14ac:dyDescent="0.3">
      <c r="A219" t="s">
        <v>25</v>
      </c>
      <c r="B219" t="s">
        <v>1785</v>
      </c>
      <c r="C219" t="s">
        <v>51</v>
      </c>
      <c r="D219" s="58">
        <v>45127</v>
      </c>
      <c r="E219">
        <v>2</v>
      </c>
      <c r="F219">
        <v>574.6</v>
      </c>
      <c r="G219">
        <v>465.34</v>
      </c>
      <c r="H219">
        <v>2023</v>
      </c>
      <c r="I219" t="s">
        <v>738</v>
      </c>
      <c r="J219" t="s">
        <v>190</v>
      </c>
      <c r="K219" t="s">
        <v>101</v>
      </c>
      <c r="L219" t="s">
        <v>94</v>
      </c>
    </row>
    <row r="220" spans="1:12" x14ac:dyDescent="0.3">
      <c r="A220" t="s">
        <v>19</v>
      </c>
      <c r="B220" t="s">
        <v>1785</v>
      </c>
      <c r="C220" t="s">
        <v>75</v>
      </c>
      <c r="D220" s="58">
        <v>45088</v>
      </c>
      <c r="E220">
        <v>15</v>
      </c>
      <c r="F220">
        <v>2445.75</v>
      </c>
      <c r="G220">
        <v>1891.65</v>
      </c>
      <c r="H220">
        <v>2023</v>
      </c>
      <c r="I220" t="s">
        <v>737</v>
      </c>
      <c r="J220" t="s">
        <v>205</v>
      </c>
      <c r="K220" t="s">
        <v>105</v>
      </c>
      <c r="L220" t="s">
        <v>94</v>
      </c>
    </row>
    <row r="221" spans="1:12" x14ac:dyDescent="0.3">
      <c r="A221" t="s">
        <v>14</v>
      </c>
      <c r="B221" t="s">
        <v>1785</v>
      </c>
      <c r="C221" t="s">
        <v>78</v>
      </c>
      <c r="D221" s="58">
        <v>44982</v>
      </c>
      <c r="E221">
        <v>29</v>
      </c>
      <c r="F221">
        <v>3890.3500000000004</v>
      </c>
      <c r="G221">
        <v>3213.7799999999997</v>
      </c>
      <c r="H221">
        <v>2023</v>
      </c>
      <c r="I221" t="s">
        <v>736</v>
      </c>
      <c r="J221" t="s">
        <v>179</v>
      </c>
      <c r="K221" t="s">
        <v>105</v>
      </c>
      <c r="L221" t="s">
        <v>94</v>
      </c>
    </row>
    <row r="222" spans="1:12" x14ac:dyDescent="0.3">
      <c r="A222" t="s">
        <v>14</v>
      </c>
      <c r="B222" t="s">
        <v>1785</v>
      </c>
      <c r="C222" t="s">
        <v>52</v>
      </c>
      <c r="D222" s="58">
        <v>45263</v>
      </c>
      <c r="E222">
        <v>41</v>
      </c>
      <c r="F222">
        <v>11054.42</v>
      </c>
      <c r="G222">
        <v>6719.49</v>
      </c>
      <c r="H222">
        <v>2023</v>
      </c>
      <c r="I222" t="s">
        <v>739</v>
      </c>
      <c r="J222" t="s">
        <v>179</v>
      </c>
      <c r="K222" t="s">
        <v>92</v>
      </c>
      <c r="L222" t="s">
        <v>94</v>
      </c>
    </row>
    <row r="223" spans="1:12" x14ac:dyDescent="0.3">
      <c r="A223" t="s">
        <v>17</v>
      </c>
      <c r="B223" t="s">
        <v>1785</v>
      </c>
      <c r="C223" t="s">
        <v>75</v>
      </c>
      <c r="D223" s="58">
        <v>45042</v>
      </c>
      <c r="E223">
        <v>4</v>
      </c>
      <c r="F223">
        <v>652.20000000000005</v>
      </c>
      <c r="G223">
        <v>504.44</v>
      </c>
      <c r="H223">
        <v>2023</v>
      </c>
      <c r="I223" t="s">
        <v>737</v>
      </c>
      <c r="J223" t="s">
        <v>224</v>
      </c>
      <c r="K223" t="s">
        <v>105</v>
      </c>
      <c r="L223" t="s">
        <v>94</v>
      </c>
    </row>
    <row r="224" spans="1:12" x14ac:dyDescent="0.3">
      <c r="A224" t="s">
        <v>14</v>
      </c>
      <c r="B224" t="s">
        <v>1785</v>
      </c>
      <c r="C224" t="s">
        <v>52</v>
      </c>
      <c r="D224" s="58">
        <v>44936</v>
      </c>
      <c r="E224">
        <v>30</v>
      </c>
      <c r="F224">
        <v>8088.6</v>
      </c>
      <c r="G224">
        <v>4916.7</v>
      </c>
      <c r="H224">
        <v>2023</v>
      </c>
      <c r="I224" t="s">
        <v>736</v>
      </c>
      <c r="J224" t="s">
        <v>179</v>
      </c>
      <c r="K224" t="s">
        <v>92</v>
      </c>
      <c r="L224" t="s">
        <v>94</v>
      </c>
    </row>
    <row r="225" spans="1:12" x14ac:dyDescent="0.3">
      <c r="A225" t="s">
        <v>26</v>
      </c>
      <c r="B225" t="s">
        <v>1785</v>
      </c>
      <c r="C225" t="s">
        <v>58</v>
      </c>
      <c r="D225" s="58">
        <v>45048</v>
      </c>
      <c r="E225">
        <v>12</v>
      </c>
      <c r="F225">
        <v>10536.84</v>
      </c>
      <c r="G225">
        <v>7259.64</v>
      </c>
      <c r="H225">
        <v>2023</v>
      </c>
      <c r="I225" t="s">
        <v>737</v>
      </c>
      <c r="J225" t="s">
        <v>220</v>
      </c>
      <c r="K225" t="s">
        <v>96</v>
      </c>
      <c r="L225" t="s">
        <v>94</v>
      </c>
    </row>
    <row r="226" spans="1:12" x14ac:dyDescent="0.3">
      <c r="A226" t="s">
        <v>18</v>
      </c>
      <c r="B226" t="s">
        <v>1785</v>
      </c>
      <c r="C226" t="s">
        <v>75</v>
      </c>
      <c r="D226" s="58">
        <v>45126</v>
      </c>
      <c r="E226">
        <v>21</v>
      </c>
      <c r="F226">
        <v>3424.05</v>
      </c>
      <c r="G226">
        <v>2648.31</v>
      </c>
      <c r="H226">
        <v>2023</v>
      </c>
      <c r="I226" t="s">
        <v>738</v>
      </c>
      <c r="J226" t="s">
        <v>208</v>
      </c>
      <c r="K226" t="s">
        <v>105</v>
      </c>
      <c r="L226" t="s">
        <v>94</v>
      </c>
    </row>
    <row r="227" spans="1:12" x14ac:dyDescent="0.3">
      <c r="A227" t="s">
        <v>14</v>
      </c>
      <c r="B227" t="s">
        <v>1785</v>
      </c>
      <c r="C227" t="s">
        <v>64</v>
      </c>
      <c r="D227" s="58">
        <v>45026</v>
      </c>
      <c r="E227">
        <v>7</v>
      </c>
      <c r="F227">
        <v>2388.19</v>
      </c>
      <c r="G227">
        <v>1424.29</v>
      </c>
      <c r="H227">
        <v>2023</v>
      </c>
      <c r="I227" t="s">
        <v>737</v>
      </c>
      <c r="J227" t="s">
        <v>179</v>
      </c>
      <c r="K227" t="s">
        <v>105</v>
      </c>
      <c r="L227" t="s">
        <v>94</v>
      </c>
    </row>
    <row r="228" spans="1:12" x14ac:dyDescent="0.3">
      <c r="A228" t="s">
        <v>27</v>
      </c>
      <c r="B228" t="s">
        <v>1785</v>
      </c>
      <c r="C228" t="s">
        <v>52</v>
      </c>
      <c r="D228" s="58">
        <v>45186</v>
      </c>
      <c r="E228">
        <v>15</v>
      </c>
      <c r="F228">
        <v>4044.3</v>
      </c>
      <c r="G228">
        <v>2458.35</v>
      </c>
      <c r="H228">
        <v>2023</v>
      </c>
      <c r="I228" t="s">
        <v>738</v>
      </c>
      <c r="J228" t="s">
        <v>187</v>
      </c>
      <c r="K228" t="s">
        <v>92</v>
      </c>
      <c r="L228" t="s">
        <v>94</v>
      </c>
    </row>
    <row r="229" spans="1:12" x14ac:dyDescent="0.3">
      <c r="A229" t="s">
        <v>30</v>
      </c>
      <c r="B229" t="s">
        <v>1785</v>
      </c>
      <c r="C229" t="s">
        <v>52</v>
      </c>
      <c r="D229" s="58">
        <v>45063</v>
      </c>
      <c r="E229">
        <v>17</v>
      </c>
      <c r="F229">
        <v>4583.54</v>
      </c>
      <c r="G229">
        <v>2786.1299999999997</v>
      </c>
      <c r="H229">
        <v>2023</v>
      </c>
      <c r="I229" t="s">
        <v>737</v>
      </c>
      <c r="J229" t="s">
        <v>230</v>
      </c>
      <c r="K229" t="s">
        <v>92</v>
      </c>
      <c r="L229" t="s">
        <v>94</v>
      </c>
    </row>
    <row r="230" spans="1:12" x14ac:dyDescent="0.3">
      <c r="A230" t="s">
        <v>28</v>
      </c>
      <c r="B230" t="s">
        <v>1785</v>
      </c>
      <c r="C230" t="s">
        <v>78</v>
      </c>
      <c r="D230" s="58">
        <v>45013</v>
      </c>
      <c r="E230">
        <v>10</v>
      </c>
      <c r="F230">
        <v>1341.5</v>
      </c>
      <c r="G230">
        <v>1108.1999999999998</v>
      </c>
      <c r="H230">
        <v>2023</v>
      </c>
      <c r="I230" t="s">
        <v>736</v>
      </c>
      <c r="J230" t="s">
        <v>227</v>
      </c>
      <c r="K230" t="s">
        <v>105</v>
      </c>
      <c r="L230" t="s">
        <v>94</v>
      </c>
    </row>
    <row r="231" spans="1:12" x14ac:dyDescent="0.3">
      <c r="A231" t="s">
        <v>28</v>
      </c>
      <c r="B231" t="s">
        <v>1785</v>
      </c>
      <c r="C231" t="s">
        <v>79</v>
      </c>
      <c r="D231" s="58">
        <v>45003</v>
      </c>
      <c r="E231">
        <v>23</v>
      </c>
      <c r="F231">
        <v>20428.830000000002</v>
      </c>
      <c r="G231">
        <v>16616.350000000002</v>
      </c>
      <c r="H231">
        <v>2023</v>
      </c>
      <c r="I231" t="s">
        <v>736</v>
      </c>
      <c r="J231" t="s">
        <v>227</v>
      </c>
      <c r="K231" t="s">
        <v>96</v>
      </c>
      <c r="L231" t="s">
        <v>94</v>
      </c>
    </row>
    <row r="232" spans="1:12" x14ac:dyDescent="0.3">
      <c r="A232" t="s">
        <v>14</v>
      </c>
      <c r="B232" t="s">
        <v>1785</v>
      </c>
      <c r="C232" t="s">
        <v>51</v>
      </c>
      <c r="D232" s="58">
        <v>44950</v>
      </c>
      <c r="E232">
        <v>13</v>
      </c>
      <c r="F232">
        <v>3734.9</v>
      </c>
      <c r="G232">
        <v>3024.71</v>
      </c>
      <c r="H232">
        <v>2023</v>
      </c>
      <c r="I232" t="s">
        <v>736</v>
      </c>
      <c r="J232" t="s">
        <v>179</v>
      </c>
      <c r="K232" t="s">
        <v>101</v>
      </c>
      <c r="L232" t="s">
        <v>94</v>
      </c>
    </row>
    <row r="233" spans="1:12" x14ac:dyDescent="0.3">
      <c r="A233" t="s">
        <v>14</v>
      </c>
      <c r="B233" t="s">
        <v>1785</v>
      </c>
      <c r="C233" t="s">
        <v>60</v>
      </c>
      <c r="D233" s="58">
        <v>44959</v>
      </c>
      <c r="E233">
        <v>26</v>
      </c>
      <c r="F233">
        <v>5613.1399999999994</v>
      </c>
      <c r="G233">
        <v>4063.0200000000004</v>
      </c>
      <c r="H233">
        <v>2023</v>
      </c>
      <c r="I233" t="s">
        <v>736</v>
      </c>
      <c r="J233" t="s">
        <v>179</v>
      </c>
      <c r="K233" t="s">
        <v>122</v>
      </c>
      <c r="L233" t="s">
        <v>94</v>
      </c>
    </row>
    <row r="234" spans="1:12" x14ac:dyDescent="0.3">
      <c r="A234" t="s">
        <v>14</v>
      </c>
      <c r="B234" t="s">
        <v>1785</v>
      </c>
      <c r="C234" t="s">
        <v>60</v>
      </c>
      <c r="D234" s="58">
        <v>45104</v>
      </c>
      <c r="E234">
        <v>12</v>
      </c>
      <c r="F234">
        <v>2590.6799999999998</v>
      </c>
      <c r="G234">
        <v>1875.2400000000002</v>
      </c>
      <c r="H234">
        <v>2023</v>
      </c>
      <c r="I234" t="s">
        <v>737</v>
      </c>
      <c r="J234" t="s">
        <v>179</v>
      </c>
      <c r="K234" t="s">
        <v>122</v>
      </c>
      <c r="L234" t="s">
        <v>94</v>
      </c>
    </row>
    <row r="235" spans="1:12" x14ac:dyDescent="0.3">
      <c r="A235" t="s">
        <v>18</v>
      </c>
      <c r="B235" t="s">
        <v>1785</v>
      </c>
      <c r="C235" t="s">
        <v>51</v>
      </c>
      <c r="D235" s="58">
        <v>45078</v>
      </c>
      <c r="E235">
        <v>16</v>
      </c>
      <c r="F235">
        <v>4596.8</v>
      </c>
      <c r="G235">
        <v>3722.72</v>
      </c>
      <c r="H235">
        <v>2023</v>
      </c>
      <c r="I235" t="s">
        <v>737</v>
      </c>
      <c r="J235" t="s">
        <v>208</v>
      </c>
      <c r="K235" t="s">
        <v>101</v>
      </c>
      <c r="L235" t="s">
        <v>94</v>
      </c>
    </row>
    <row r="236" spans="1:12" x14ac:dyDescent="0.3">
      <c r="A236" t="s">
        <v>26</v>
      </c>
      <c r="B236" t="s">
        <v>1785</v>
      </c>
      <c r="C236" t="s">
        <v>66</v>
      </c>
      <c r="D236" s="58">
        <v>45244</v>
      </c>
      <c r="E236">
        <v>25</v>
      </c>
      <c r="F236">
        <v>9693.5</v>
      </c>
      <c r="G236">
        <v>6485.5</v>
      </c>
      <c r="H236">
        <v>2023</v>
      </c>
      <c r="I236" t="s">
        <v>739</v>
      </c>
      <c r="J236" t="s">
        <v>220</v>
      </c>
      <c r="K236" t="s">
        <v>98</v>
      </c>
      <c r="L236" t="s">
        <v>94</v>
      </c>
    </row>
    <row r="237" spans="1:12" x14ac:dyDescent="0.3">
      <c r="A237" t="s">
        <v>18</v>
      </c>
      <c r="B237" t="s">
        <v>1785</v>
      </c>
      <c r="C237" t="s">
        <v>52</v>
      </c>
      <c r="D237" s="58">
        <v>45083</v>
      </c>
      <c r="E237">
        <v>10</v>
      </c>
      <c r="F237">
        <v>2696.2</v>
      </c>
      <c r="G237">
        <v>1638.8999999999999</v>
      </c>
      <c r="H237">
        <v>2023</v>
      </c>
      <c r="I237" t="s">
        <v>737</v>
      </c>
      <c r="J237" t="s">
        <v>208</v>
      </c>
      <c r="K237" t="s">
        <v>92</v>
      </c>
      <c r="L237" t="s">
        <v>94</v>
      </c>
    </row>
    <row r="238" spans="1:12" x14ac:dyDescent="0.3">
      <c r="A238" t="s">
        <v>21</v>
      </c>
      <c r="B238" t="s">
        <v>1785</v>
      </c>
      <c r="C238" t="s">
        <v>64</v>
      </c>
      <c r="D238" s="58">
        <v>45046</v>
      </c>
      <c r="E238">
        <v>16</v>
      </c>
      <c r="F238">
        <v>5458.72</v>
      </c>
      <c r="G238">
        <v>3255.52</v>
      </c>
      <c r="H238">
        <v>2023</v>
      </c>
      <c r="I238" t="s">
        <v>737</v>
      </c>
      <c r="J238" t="s">
        <v>214</v>
      </c>
      <c r="K238" t="s">
        <v>105</v>
      </c>
      <c r="L238" t="s">
        <v>94</v>
      </c>
    </row>
    <row r="239" spans="1:12" x14ac:dyDescent="0.3">
      <c r="A239" t="s">
        <v>27</v>
      </c>
      <c r="B239" t="s">
        <v>1785</v>
      </c>
      <c r="C239" t="s">
        <v>58</v>
      </c>
      <c r="D239" s="58">
        <v>45232</v>
      </c>
      <c r="E239">
        <v>37</v>
      </c>
      <c r="F239">
        <v>32488.59</v>
      </c>
      <c r="G239">
        <v>22383.89</v>
      </c>
      <c r="H239">
        <v>2023</v>
      </c>
      <c r="I239" t="s">
        <v>739</v>
      </c>
      <c r="J239" t="s">
        <v>187</v>
      </c>
      <c r="K239" t="s">
        <v>96</v>
      </c>
      <c r="L239" t="s">
        <v>94</v>
      </c>
    </row>
    <row r="240" spans="1:12" x14ac:dyDescent="0.3">
      <c r="A240" t="s">
        <v>19</v>
      </c>
      <c r="B240" t="s">
        <v>1785</v>
      </c>
      <c r="C240" t="s">
        <v>60</v>
      </c>
      <c r="D240" s="58">
        <v>45245</v>
      </c>
      <c r="E240">
        <v>32</v>
      </c>
      <c r="F240">
        <v>6908.48</v>
      </c>
      <c r="G240">
        <v>5000.6400000000003</v>
      </c>
      <c r="H240">
        <v>2023</v>
      </c>
      <c r="I240" t="s">
        <v>739</v>
      </c>
      <c r="J240" t="s">
        <v>205</v>
      </c>
      <c r="K240" t="s">
        <v>122</v>
      </c>
      <c r="L240" t="s">
        <v>94</v>
      </c>
    </row>
    <row r="241" spans="1:12" x14ac:dyDescent="0.3">
      <c r="A241" t="s">
        <v>14</v>
      </c>
      <c r="B241" t="s">
        <v>1785</v>
      </c>
      <c r="C241" t="s">
        <v>52</v>
      </c>
      <c r="D241" s="58">
        <v>45067</v>
      </c>
      <c r="E241">
        <v>10</v>
      </c>
      <c r="F241">
        <v>2696.2</v>
      </c>
      <c r="G241">
        <v>1638.8999999999999</v>
      </c>
      <c r="H241">
        <v>2023</v>
      </c>
      <c r="I241" t="s">
        <v>737</v>
      </c>
      <c r="J241" t="s">
        <v>179</v>
      </c>
      <c r="K241" t="s">
        <v>92</v>
      </c>
      <c r="L241" t="s">
        <v>94</v>
      </c>
    </row>
    <row r="242" spans="1:12" x14ac:dyDescent="0.3">
      <c r="A242" t="s">
        <v>25</v>
      </c>
      <c r="B242" t="s">
        <v>1785</v>
      </c>
      <c r="C242" t="s">
        <v>78</v>
      </c>
      <c r="D242" s="58">
        <v>45274</v>
      </c>
      <c r="E242">
        <v>38</v>
      </c>
      <c r="F242">
        <v>5097.7</v>
      </c>
      <c r="G242">
        <v>4211.16</v>
      </c>
      <c r="H242">
        <v>2023</v>
      </c>
      <c r="I242" t="s">
        <v>739</v>
      </c>
      <c r="J242" t="s">
        <v>190</v>
      </c>
      <c r="K242" t="s">
        <v>105</v>
      </c>
      <c r="L242" t="s">
        <v>94</v>
      </c>
    </row>
    <row r="243" spans="1:12" x14ac:dyDescent="0.3">
      <c r="A243" t="s">
        <v>14</v>
      </c>
      <c r="B243" t="s">
        <v>1785</v>
      </c>
      <c r="C243" t="s">
        <v>64</v>
      </c>
      <c r="D243" s="58">
        <v>45185</v>
      </c>
      <c r="E243">
        <v>11</v>
      </c>
      <c r="F243">
        <v>3752.8700000000003</v>
      </c>
      <c r="G243">
        <v>2238.17</v>
      </c>
      <c r="H243">
        <v>2023</v>
      </c>
      <c r="I243" t="s">
        <v>738</v>
      </c>
      <c r="J243" t="s">
        <v>179</v>
      </c>
      <c r="K243" t="s">
        <v>105</v>
      </c>
      <c r="L243" t="s">
        <v>94</v>
      </c>
    </row>
    <row r="244" spans="1:12" x14ac:dyDescent="0.3">
      <c r="A244" t="s">
        <v>25</v>
      </c>
      <c r="B244" t="s">
        <v>1785</v>
      </c>
      <c r="C244" t="s">
        <v>52</v>
      </c>
      <c r="D244" s="58">
        <v>45266</v>
      </c>
      <c r="E244">
        <v>37</v>
      </c>
      <c r="F244">
        <v>9975.94</v>
      </c>
      <c r="G244">
        <v>6063.9299999999994</v>
      </c>
      <c r="H244">
        <v>2023</v>
      </c>
      <c r="I244" t="s">
        <v>739</v>
      </c>
      <c r="J244" t="s">
        <v>190</v>
      </c>
      <c r="K244" t="s">
        <v>92</v>
      </c>
      <c r="L244" t="s">
        <v>94</v>
      </c>
    </row>
    <row r="245" spans="1:12" x14ac:dyDescent="0.3">
      <c r="A245" t="s">
        <v>25</v>
      </c>
      <c r="B245" t="s">
        <v>1785</v>
      </c>
      <c r="C245" t="s">
        <v>52</v>
      </c>
      <c r="D245" s="58">
        <v>45018</v>
      </c>
      <c r="E245">
        <v>14</v>
      </c>
      <c r="F245">
        <v>3774.6800000000003</v>
      </c>
      <c r="G245">
        <v>2294.46</v>
      </c>
      <c r="H245">
        <v>2023</v>
      </c>
      <c r="I245" t="s">
        <v>737</v>
      </c>
      <c r="J245" t="s">
        <v>190</v>
      </c>
      <c r="K245" t="s">
        <v>92</v>
      </c>
      <c r="L245" t="s">
        <v>94</v>
      </c>
    </row>
    <row r="246" spans="1:12" x14ac:dyDescent="0.3">
      <c r="A246" t="s">
        <v>27</v>
      </c>
      <c r="B246" t="s">
        <v>1785</v>
      </c>
      <c r="C246" t="s">
        <v>60</v>
      </c>
      <c r="D246" s="58">
        <v>45275</v>
      </c>
      <c r="E246">
        <v>31</v>
      </c>
      <c r="F246">
        <v>6692.5899999999992</v>
      </c>
      <c r="G246">
        <v>4844.37</v>
      </c>
      <c r="H246">
        <v>2023</v>
      </c>
      <c r="I246" t="s">
        <v>739</v>
      </c>
      <c r="J246" t="s">
        <v>187</v>
      </c>
      <c r="K246" t="s">
        <v>122</v>
      </c>
      <c r="L246" t="s">
        <v>94</v>
      </c>
    </row>
    <row r="247" spans="1:12" x14ac:dyDescent="0.3">
      <c r="A247" t="s">
        <v>29</v>
      </c>
      <c r="B247" t="s">
        <v>1785</v>
      </c>
      <c r="C247" t="s">
        <v>60</v>
      </c>
      <c r="D247" s="58">
        <v>45197</v>
      </c>
      <c r="E247">
        <v>21</v>
      </c>
      <c r="F247">
        <v>4533.6899999999996</v>
      </c>
      <c r="G247">
        <v>3281.67</v>
      </c>
      <c r="H247">
        <v>2023</v>
      </c>
      <c r="I247" t="s">
        <v>738</v>
      </c>
      <c r="J247" t="s">
        <v>217</v>
      </c>
      <c r="K247" t="s">
        <v>122</v>
      </c>
      <c r="L247" t="s">
        <v>94</v>
      </c>
    </row>
    <row r="248" spans="1:12" x14ac:dyDescent="0.3">
      <c r="A248" t="s">
        <v>30</v>
      </c>
      <c r="B248" t="s">
        <v>1785</v>
      </c>
      <c r="C248" t="s">
        <v>79</v>
      </c>
      <c r="D248" s="58">
        <v>45107</v>
      </c>
      <c r="E248">
        <v>17</v>
      </c>
      <c r="F248">
        <v>15099.57</v>
      </c>
      <c r="G248">
        <v>12281.650000000001</v>
      </c>
      <c r="H248">
        <v>2023</v>
      </c>
      <c r="I248" t="s">
        <v>737</v>
      </c>
      <c r="J248" t="s">
        <v>230</v>
      </c>
      <c r="K248" t="s">
        <v>96</v>
      </c>
      <c r="L248" t="s">
        <v>94</v>
      </c>
    </row>
    <row r="249" spans="1:12" x14ac:dyDescent="0.3">
      <c r="A249" t="s">
        <v>14</v>
      </c>
      <c r="B249" t="s">
        <v>1785</v>
      </c>
      <c r="C249" t="s">
        <v>58</v>
      </c>
      <c r="D249" s="58">
        <v>45050</v>
      </c>
      <c r="E249">
        <v>18</v>
      </c>
      <c r="F249">
        <v>15805.26</v>
      </c>
      <c r="G249">
        <v>10889.460000000001</v>
      </c>
      <c r="H249">
        <v>2023</v>
      </c>
      <c r="I249" t="s">
        <v>737</v>
      </c>
      <c r="J249" t="s">
        <v>179</v>
      </c>
      <c r="K249" t="s">
        <v>96</v>
      </c>
      <c r="L249" t="s">
        <v>94</v>
      </c>
    </row>
    <row r="250" spans="1:12" x14ac:dyDescent="0.3">
      <c r="A250" t="s">
        <v>16</v>
      </c>
      <c r="B250" t="s">
        <v>1785</v>
      </c>
      <c r="C250" t="s">
        <v>58</v>
      </c>
      <c r="D250" s="58">
        <v>45068</v>
      </c>
      <c r="E250">
        <v>14</v>
      </c>
      <c r="F250">
        <v>12292.980000000001</v>
      </c>
      <c r="G250">
        <v>8469.58</v>
      </c>
      <c r="H250">
        <v>2023</v>
      </c>
      <c r="I250" t="s">
        <v>737</v>
      </c>
      <c r="J250" t="s">
        <v>184</v>
      </c>
      <c r="K250" t="s">
        <v>96</v>
      </c>
      <c r="L250" t="s">
        <v>94</v>
      </c>
    </row>
    <row r="251" spans="1:12" x14ac:dyDescent="0.3">
      <c r="A251" t="s">
        <v>30</v>
      </c>
      <c r="B251" t="s">
        <v>1785</v>
      </c>
      <c r="C251" t="s">
        <v>52</v>
      </c>
      <c r="D251" s="58">
        <v>45283</v>
      </c>
      <c r="E251">
        <v>37</v>
      </c>
      <c r="F251">
        <v>9975.94</v>
      </c>
      <c r="G251">
        <v>6063.9299999999994</v>
      </c>
      <c r="H251">
        <v>2023</v>
      </c>
      <c r="I251" t="s">
        <v>739</v>
      </c>
      <c r="J251" t="s">
        <v>230</v>
      </c>
      <c r="K251" t="s">
        <v>92</v>
      </c>
      <c r="L251" t="s">
        <v>94</v>
      </c>
    </row>
    <row r="252" spans="1:12" x14ac:dyDescent="0.3">
      <c r="A252" t="s">
        <v>17</v>
      </c>
      <c r="B252" t="s">
        <v>1785</v>
      </c>
      <c r="C252" t="s">
        <v>64</v>
      </c>
      <c r="D252" s="58">
        <v>44966</v>
      </c>
      <c r="E252">
        <v>22</v>
      </c>
      <c r="F252">
        <v>7505.7400000000007</v>
      </c>
      <c r="G252">
        <v>4476.34</v>
      </c>
      <c r="H252">
        <v>2023</v>
      </c>
      <c r="I252" t="s">
        <v>736</v>
      </c>
      <c r="J252" t="s">
        <v>224</v>
      </c>
      <c r="K252" t="s">
        <v>105</v>
      </c>
      <c r="L252" t="s">
        <v>94</v>
      </c>
    </row>
    <row r="253" spans="1:12" x14ac:dyDescent="0.3">
      <c r="A253" t="s">
        <v>16</v>
      </c>
      <c r="B253" t="s">
        <v>1785</v>
      </c>
      <c r="C253" t="s">
        <v>67</v>
      </c>
      <c r="D253" s="58">
        <v>45031</v>
      </c>
      <c r="E253">
        <v>15</v>
      </c>
      <c r="F253">
        <v>15802.2</v>
      </c>
      <c r="G253">
        <v>9393.9</v>
      </c>
      <c r="H253">
        <v>2023</v>
      </c>
      <c r="I253" t="s">
        <v>737</v>
      </c>
      <c r="J253" t="s">
        <v>184</v>
      </c>
      <c r="K253" t="s">
        <v>105</v>
      </c>
      <c r="L253" t="s">
        <v>94</v>
      </c>
    </row>
    <row r="254" spans="1:12" x14ac:dyDescent="0.3">
      <c r="A254" t="s">
        <v>30</v>
      </c>
      <c r="B254" t="s">
        <v>1785</v>
      </c>
      <c r="C254" t="s">
        <v>51</v>
      </c>
      <c r="D254" s="58">
        <v>44993</v>
      </c>
      <c r="E254">
        <v>15</v>
      </c>
      <c r="F254">
        <v>4309.5</v>
      </c>
      <c r="G254">
        <v>3490.0499999999997</v>
      </c>
      <c r="H254">
        <v>2023</v>
      </c>
      <c r="I254" t="s">
        <v>736</v>
      </c>
      <c r="J254" t="s">
        <v>230</v>
      </c>
      <c r="K254" t="s">
        <v>101</v>
      </c>
      <c r="L254" t="s">
        <v>94</v>
      </c>
    </row>
    <row r="255" spans="1:12" x14ac:dyDescent="0.3">
      <c r="A255" t="s">
        <v>14</v>
      </c>
      <c r="B255" t="s">
        <v>1785</v>
      </c>
      <c r="C255" t="s">
        <v>66</v>
      </c>
      <c r="D255" s="58">
        <v>45010</v>
      </c>
      <c r="E255">
        <v>32</v>
      </c>
      <c r="F255">
        <v>12407.68</v>
      </c>
      <c r="G255">
        <v>8301.44</v>
      </c>
      <c r="H255">
        <v>2023</v>
      </c>
      <c r="I255" t="s">
        <v>736</v>
      </c>
      <c r="J255" t="s">
        <v>179</v>
      </c>
      <c r="K255" t="s">
        <v>98</v>
      </c>
      <c r="L255" t="s">
        <v>94</v>
      </c>
    </row>
    <row r="256" spans="1:12" x14ac:dyDescent="0.3">
      <c r="A256" t="s">
        <v>28</v>
      </c>
      <c r="B256" t="s">
        <v>1785</v>
      </c>
      <c r="C256" t="s">
        <v>51</v>
      </c>
      <c r="D256" s="58">
        <v>44963</v>
      </c>
      <c r="E256">
        <v>30</v>
      </c>
      <c r="F256">
        <v>8619</v>
      </c>
      <c r="G256">
        <v>6980.0999999999995</v>
      </c>
      <c r="H256">
        <v>2023</v>
      </c>
      <c r="I256" t="s">
        <v>736</v>
      </c>
      <c r="J256" t="s">
        <v>227</v>
      </c>
      <c r="K256" t="s">
        <v>101</v>
      </c>
      <c r="L256" t="s">
        <v>94</v>
      </c>
    </row>
    <row r="257" spans="1:12" x14ac:dyDescent="0.3">
      <c r="A257" t="s">
        <v>21</v>
      </c>
      <c r="B257" t="s">
        <v>1785</v>
      </c>
      <c r="C257" t="s">
        <v>67</v>
      </c>
      <c r="D257" s="58">
        <v>45284</v>
      </c>
      <c r="E257">
        <v>41</v>
      </c>
      <c r="F257">
        <v>43192.68</v>
      </c>
      <c r="G257">
        <v>25676.66</v>
      </c>
      <c r="H257">
        <v>2023</v>
      </c>
      <c r="I257" t="s">
        <v>739</v>
      </c>
      <c r="J257" t="s">
        <v>214</v>
      </c>
      <c r="K257" t="s">
        <v>105</v>
      </c>
      <c r="L257" t="s">
        <v>94</v>
      </c>
    </row>
    <row r="258" spans="1:12" x14ac:dyDescent="0.3">
      <c r="A258" t="s">
        <v>26</v>
      </c>
      <c r="B258" t="s">
        <v>1785</v>
      </c>
      <c r="C258" t="s">
        <v>75</v>
      </c>
      <c r="D258" s="58">
        <v>45087</v>
      </c>
      <c r="E258">
        <v>16</v>
      </c>
      <c r="F258">
        <v>2608.8000000000002</v>
      </c>
      <c r="G258">
        <v>2017.76</v>
      </c>
      <c r="H258">
        <v>2023</v>
      </c>
      <c r="I258" t="s">
        <v>737</v>
      </c>
      <c r="J258" t="s">
        <v>220</v>
      </c>
      <c r="K258" t="s">
        <v>105</v>
      </c>
      <c r="L258" t="s">
        <v>94</v>
      </c>
    </row>
    <row r="259" spans="1:12" x14ac:dyDescent="0.3">
      <c r="A259" t="s">
        <v>29</v>
      </c>
      <c r="B259" t="s">
        <v>1785</v>
      </c>
      <c r="C259" t="s">
        <v>60</v>
      </c>
      <c r="D259" s="58">
        <v>45032</v>
      </c>
      <c r="E259">
        <v>18</v>
      </c>
      <c r="F259">
        <v>3886.0199999999995</v>
      </c>
      <c r="G259">
        <v>2812.86</v>
      </c>
      <c r="H259">
        <v>2023</v>
      </c>
      <c r="I259" t="s">
        <v>737</v>
      </c>
      <c r="J259" t="s">
        <v>217</v>
      </c>
      <c r="K259" t="s">
        <v>122</v>
      </c>
      <c r="L259" t="s">
        <v>94</v>
      </c>
    </row>
    <row r="260" spans="1:12" x14ac:dyDescent="0.3">
      <c r="A260" t="s">
        <v>27</v>
      </c>
      <c r="B260" t="s">
        <v>1785</v>
      </c>
      <c r="C260" t="s">
        <v>75</v>
      </c>
      <c r="D260" s="58">
        <v>45088</v>
      </c>
      <c r="E260">
        <v>8</v>
      </c>
      <c r="F260">
        <v>1304.4000000000001</v>
      </c>
      <c r="G260">
        <v>1008.88</v>
      </c>
      <c r="H260">
        <v>2023</v>
      </c>
      <c r="I260" t="s">
        <v>737</v>
      </c>
      <c r="J260" t="s">
        <v>187</v>
      </c>
      <c r="K260" t="s">
        <v>105</v>
      </c>
      <c r="L260" t="s">
        <v>94</v>
      </c>
    </row>
    <row r="261" spans="1:12" x14ac:dyDescent="0.3">
      <c r="A261" t="s">
        <v>20</v>
      </c>
      <c r="B261" t="s">
        <v>1785</v>
      </c>
      <c r="C261" t="s">
        <v>67</v>
      </c>
      <c r="D261" s="58">
        <v>45128</v>
      </c>
      <c r="E261">
        <v>15</v>
      </c>
      <c r="F261">
        <v>15802.2</v>
      </c>
      <c r="G261">
        <v>9393.9</v>
      </c>
      <c r="H261">
        <v>2023</v>
      </c>
      <c r="I261" t="s">
        <v>738</v>
      </c>
      <c r="J261" t="s">
        <v>202</v>
      </c>
      <c r="K261" t="s">
        <v>105</v>
      </c>
      <c r="L261" t="s">
        <v>94</v>
      </c>
    </row>
    <row r="262" spans="1:12" x14ac:dyDescent="0.3">
      <c r="A262" t="s">
        <v>25</v>
      </c>
      <c r="B262" t="s">
        <v>1785</v>
      </c>
      <c r="C262" t="s">
        <v>66</v>
      </c>
      <c r="D262" s="58">
        <v>45059</v>
      </c>
      <c r="E262">
        <v>10</v>
      </c>
      <c r="F262">
        <v>3877.4</v>
      </c>
      <c r="G262">
        <v>2594.2000000000003</v>
      </c>
      <c r="H262">
        <v>2023</v>
      </c>
      <c r="I262" t="s">
        <v>737</v>
      </c>
      <c r="J262" t="s">
        <v>190</v>
      </c>
      <c r="K262" t="s">
        <v>98</v>
      </c>
      <c r="L262" t="s">
        <v>94</v>
      </c>
    </row>
    <row r="263" spans="1:12" x14ac:dyDescent="0.3">
      <c r="A263" t="s">
        <v>14</v>
      </c>
      <c r="B263" t="s">
        <v>1785</v>
      </c>
      <c r="C263" t="s">
        <v>78</v>
      </c>
      <c r="D263" s="58">
        <v>45218</v>
      </c>
      <c r="E263">
        <v>35</v>
      </c>
      <c r="F263">
        <v>4695.25</v>
      </c>
      <c r="G263">
        <v>3878.7</v>
      </c>
      <c r="H263">
        <v>2023</v>
      </c>
      <c r="I263" t="s">
        <v>739</v>
      </c>
      <c r="J263" t="s">
        <v>179</v>
      </c>
      <c r="K263" t="s">
        <v>105</v>
      </c>
      <c r="L263" t="s">
        <v>94</v>
      </c>
    </row>
    <row r="264" spans="1:12" x14ac:dyDescent="0.3">
      <c r="A264" t="s">
        <v>24</v>
      </c>
      <c r="B264" t="s">
        <v>1785</v>
      </c>
      <c r="C264" t="s">
        <v>60</v>
      </c>
      <c r="D264" s="58">
        <v>44935</v>
      </c>
      <c r="E264">
        <v>33</v>
      </c>
      <c r="F264">
        <v>7124.37</v>
      </c>
      <c r="G264">
        <v>5156.9100000000008</v>
      </c>
      <c r="H264">
        <v>2023</v>
      </c>
      <c r="I264" t="s">
        <v>736</v>
      </c>
      <c r="J264" t="s">
        <v>196</v>
      </c>
      <c r="K264" t="s">
        <v>122</v>
      </c>
      <c r="L264" t="s">
        <v>94</v>
      </c>
    </row>
    <row r="265" spans="1:12" x14ac:dyDescent="0.3">
      <c r="A265" t="s">
        <v>14</v>
      </c>
      <c r="B265" t="s">
        <v>1785</v>
      </c>
      <c r="C265" t="s">
        <v>67</v>
      </c>
      <c r="D265" s="58">
        <v>45081</v>
      </c>
      <c r="E265">
        <v>17</v>
      </c>
      <c r="F265">
        <v>17909.16</v>
      </c>
      <c r="G265">
        <v>10646.42</v>
      </c>
      <c r="H265">
        <v>2023</v>
      </c>
      <c r="I265" t="s">
        <v>737</v>
      </c>
      <c r="J265" t="s">
        <v>179</v>
      </c>
      <c r="K265" t="s">
        <v>105</v>
      </c>
      <c r="L265" t="s">
        <v>94</v>
      </c>
    </row>
    <row r="266" spans="1:12" x14ac:dyDescent="0.3">
      <c r="A266" t="s">
        <v>18</v>
      </c>
      <c r="B266" t="s">
        <v>1785</v>
      </c>
      <c r="C266" t="s">
        <v>60</v>
      </c>
      <c r="D266" s="58">
        <v>45036</v>
      </c>
      <c r="E266">
        <v>9</v>
      </c>
      <c r="F266">
        <v>1943.0099999999998</v>
      </c>
      <c r="G266">
        <v>1406.43</v>
      </c>
      <c r="H266">
        <v>2023</v>
      </c>
      <c r="I266" t="s">
        <v>737</v>
      </c>
      <c r="J266" t="s">
        <v>208</v>
      </c>
      <c r="K266" t="s">
        <v>122</v>
      </c>
      <c r="L266" t="s">
        <v>94</v>
      </c>
    </row>
    <row r="267" spans="1:12" x14ac:dyDescent="0.3">
      <c r="A267" t="s">
        <v>16</v>
      </c>
      <c r="B267" t="s">
        <v>1785</v>
      </c>
      <c r="C267" t="s">
        <v>78</v>
      </c>
      <c r="D267" s="58">
        <v>45206</v>
      </c>
      <c r="E267">
        <v>35</v>
      </c>
      <c r="F267">
        <v>4695.25</v>
      </c>
      <c r="G267">
        <v>3878.7</v>
      </c>
      <c r="H267">
        <v>2023</v>
      </c>
      <c r="I267" t="s">
        <v>739</v>
      </c>
      <c r="J267" t="s">
        <v>184</v>
      </c>
      <c r="K267" t="s">
        <v>105</v>
      </c>
      <c r="L267" t="s">
        <v>94</v>
      </c>
    </row>
    <row r="268" spans="1:12" x14ac:dyDescent="0.3">
      <c r="A268" t="s">
        <v>27</v>
      </c>
      <c r="B268" t="s">
        <v>1785</v>
      </c>
      <c r="C268" t="s">
        <v>75</v>
      </c>
      <c r="D268" s="58">
        <v>45158</v>
      </c>
      <c r="E268">
        <v>18</v>
      </c>
      <c r="F268">
        <v>2934.9</v>
      </c>
      <c r="G268">
        <v>2269.98</v>
      </c>
      <c r="H268">
        <v>2023</v>
      </c>
      <c r="I268" t="s">
        <v>738</v>
      </c>
      <c r="J268" t="s">
        <v>187</v>
      </c>
      <c r="K268" t="s">
        <v>105</v>
      </c>
      <c r="L268" t="s">
        <v>94</v>
      </c>
    </row>
    <row r="269" spans="1:12" x14ac:dyDescent="0.3">
      <c r="A269" t="s">
        <v>26</v>
      </c>
      <c r="B269" t="s">
        <v>1785</v>
      </c>
      <c r="C269" t="s">
        <v>58</v>
      </c>
      <c r="D269" s="58">
        <v>45218</v>
      </c>
      <c r="E269">
        <v>24</v>
      </c>
      <c r="F269">
        <v>21073.68</v>
      </c>
      <c r="G269">
        <v>14519.28</v>
      </c>
      <c r="H269">
        <v>2023</v>
      </c>
      <c r="I269" t="s">
        <v>739</v>
      </c>
      <c r="J269" t="s">
        <v>220</v>
      </c>
      <c r="K269" t="s">
        <v>96</v>
      </c>
      <c r="L269" t="s">
        <v>94</v>
      </c>
    </row>
    <row r="270" spans="1:12" x14ac:dyDescent="0.3">
      <c r="A270" t="s">
        <v>21</v>
      </c>
      <c r="B270" t="s">
        <v>1785</v>
      </c>
      <c r="C270" t="s">
        <v>78</v>
      </c>
      <c r="D270" s="58">
        <v>45088</v>
      </c>
      <c r="E270">
        <v>17</v>
      </c>
      <c r="F270">
        <v>2280.5500000000002</v>
      </c>
      <c r="G270">
        <v>1883.9399999999998</v>
      </c>
      <c r="H270">
        <v>2023</v>
      </c>
      <c r="I270" t="s">
        <v>737</v>
      </c>
      <c r="J270" t="s">
        <v>214</v>
      </c>
      <c r="K270" t="s">
        <v>105</v>
      </c>
      <c r="L270" t="s">
        <v>94</v>
      </c>
    </row>
    <row r="271" spans="1:12" x14ac:dyDescent="0.3">
      <c r="A271" t="s">
        <v>21</v>
      </c>
      <c r="B271" t="s">
        <v>1785</v>
      </c>
      <c r="C271" t="s">
        <v>79</v>
      </c>
      <c r="D271" s="58">
        <v>45087</v>
      </c>
      <c r="E271">
        <v>5</v>
      </c>
      <c r="F271">
        <v>4441.05</v>
      </c>
      <c r="G271">
        <v>3612.25</v>
      </c>
      <c r="H271">
        <v>2023</v>
      </c>
      <c r="I271" t="s">
        <v>737</v>
      </c>
      <c r="J271" t="s">
        <v>214</v>
      </c>
      <c r="K271" t="s">
        <v>96</v>
      </c>
      <c r="L271" t="s">
        <v>94</v>
      </c>
    </row>
    <row r="272" spans="1:12" x14ac:dyDescent="0.3">
      <c r="A272" t="s">
        <v>30</v>
      </c>
      <c r="B272" t="s">
        <v>1785</v>
      </c>
      <c r="C272" t="s">
        <v>60</v>
      </c>
      <c r="D272" s="58">
        <v>45011</v>
      </c>
      <c r="E272">
        <v>19</v>
      </c>
      <c r="F272">
        <v>4101.91</v>
      </c>
      <c r="G272">
        <v>2969.13</v>
      </c>
      <c r="H272">
        <v>2023</v>
      </c>
      <c r="I272" t="s">
        <v>736</v>
      </c>
      <c r="J272" t="s">
        <v>230</v>
      </c>
      <c r="K272" t="s">
        <v>122</v>
      </c>
      <c r="L272" t="s">
        <v>94</v>
      </c>
    </row>
    <row r="273" spans="1:12" x14ac:dyDescent="0.3">
      <c r="A273" t="s">
        <v>20</v>
      </c>
      <c r="B273" t="s">
        <v>1785</v>
      </c>
      <c r="C273" t="s">
        <v>75</v>
      </c>
      <c r="D273" s="58">
        <v>45248</v>
      </c>
      <c r="E273">
        <v>39</v>
      </c>
      <c r="F273">
        <v>6358.9500000000007</v>
      </c>
      <c r="G273">
        <v>4918.29</v>
      </c>
      <c r="H273">
        <v>2023</v>
      </c>
      <c r="I273" t="s">
        <v>739</v>
      </c>
      <c r="J273" t="s">
        <v>202</v>
      </c>
      <c r="K273" t="s">
        <v>105</v>
      </c>
      <c r="L273" t="s">
        <v>94</v>
      </c>
    </row>
    <row r="274" spans="1:12" x14ac:dyDescent="0.3">
      <c r="A274" t="s">
        <v>26</v>
      </c>
      <c r="B274" t="s">
        <v>1785</v>
      </c>
      <c r="C274" t="s">
        <v>51</v>
      </c>
      <c r="D274" s="58">
        <v>44995</v>
      </c>
      <c r="E274">
        <v>17</v>
      </c>
      <c r="F274">
        <v>4884.1000000000004</v>
      </c>
      <c r="G274">
        <v>3955.39</v>
      </c>
      <c r="H274">
        <v>2023</v>
      </c>
      <c r="I274" t="s">
        <v>736</v>
      </c>
      <c r="J274" t="s">
        <v>220</v>
      </c>
      <c r="K274" t="s">
        <v>101</v>
      </c>
      <c r="L274" t="s">
        <v>94</v>
      </c>
    </row>
    <row r="275" spans="1:12" x14ac:dyDescent="0.3">
      <c r="A275" t="s">
        <v>27</v>
      </c>
      <c r="B275" t="s">
        <v>1785</v>
      </c>
      <c r="C275" t="s">
        <v>78</v>
      </c>
      <c r="D275" s="58">
        <v>45194</v>
      </c>
      <c r="E275">
        <v>19</v>
      </c>
      <c r="F275">
        <v>2548.85</v>
      </c>
      <c r="G275">
        <v>2105.58</v>
      </c>
      <c r="H275">
        <v>2023</v>
      </c>
      <c r="I275" t="s">
        <v>738</v>
      </c>
      <c r="J275" t="s">
        <v>187</v>
      </c>
      <c r="K275" t="s">
        <v>105</v>
      </c>
      <c r="L275" t="s">
        <v>94</v>
      </c>
    </row>
    <row r="276" spans="1:12" x14ac:dyDescent="0.3">
      <c r="A276" t="s">
        <v>29</v>
      </c>
      <c r="B276" t="s">
        <v>1785</v>
      </c>
      <c r="C276" t="s">
        <v>67</v>
      </c>
      <c r="D276" s="58">
        <v>45126</v>
      </c>
      <c r="E276">
        <v>18</v>
      </c>
      <c r="F276">
        <v>18962.64</v>
      </c>
      <c r="G276">
        <v>11272.68</v>
      </c>
      <c r="H276">
        <v>2023</v>
      </c>
      <c r="I276" t="s">
        <v>738</v>
      </c>
      <c r="J276" t="s">
        <v>217</v>
      </c>
      <c r="K276" t="s">
        <v>105</v>
      </c>
      <c r="L276" t="s">
        <v>94</v>
      </c>
    </row>
    <row r="277" spans="1:12" x14ac:dyDescent="0.3">
      <c r="A277" t="s">
        <v>27</v>
      </c>
      <c r="B277" t="s">
        <v>1785</v>
      </c>
      <c r="C277" t="s">
        <v>64</v>
      </c>
      <c r="D277" s="58">
        <v>45078</v>
      </c>
      <c r="E277">
        <v>5</v>
      </c>
      <c r="F277">
        <v>1705.8500000000001</v>
      </c>
      <c r="G277">
        <v>1017.35</v>
      </c>
      <c r="H277">
        <v>2023</v>
      </c>
      <c r="I277" t="s">
        <v>737</v>
      </c>
      <c r="J277" t="s">
        <v>187</v>
      </c>
      <c r="K277" t="s">
        <v>105</v>
      </c>
      <c r="L277" t="s">
        <v>94</v>
      </c>
    </row>
    <row r="278" spans="1:12" x14ac:dyDescent="0.3">
      <c r="A278" t="s">
        <v>20</v>
      </c>
      <c r="B278" t="s">
        <v>1785</v>
      </c>
      <c r="C278" t="s">
        <v>79</v>
      </c>
      <c r="D278" s="58">
        <v>44980</v>
      </c>
      <c r="E278">
        <v>32</v>
      </c>
      <c r="F278">
        <v>28422.720000000001</v>
      </c>
      <c r="G278">
        <v>23118.400000000001</v>
      </c>
      <c r="H278">
        <v>2023</v>
      </c>
      <c r="I278" t="s">
        <v>736</v>
      </c>
      <c r="J278" t="s">
        <v>202</v>
      </c>
      <c r="K278" t="s">
        <v>96</v>
      </c>
      <c r="L278" t="s">
        <v>94</v>
      </c>
    </row>
    <row r="279" spans="1:12" x14ac:dyDescent="0.3">
      <c r="A279" t="s">
        <v>14</v>
      </c>
      <c r="B279" t="s">
        <v>1785</v>
      </c>
      <c r="C279" t="s">
        <v>58</v>
      </c>
      <c r="D279" s="58">
        <v>45056</v>
      </c>
      <c r="E279">
        <v>14</v>
      </c>
      <c r="F279">
        <v>12292.980000000001</v>
      </c>
      <c r="G279">
        <v>8469.58</v>
      </c>
      <c r="H279">
        <v>2023</v>
      </c>
      <c r="I279" t="s">
        <v>737</v>
      </c>
      <c r="J279" t="s">
        <v>179</v>
      </c>
      <c r="K279" t="s">
        <v>96</v>
      </c>
      <c r="L279" t="s">
        <v>94</v>
      </c>
    </row>
    <row r="280" spans="1:12" x14ac:dyDescent="0.3">
      <c r="A280" t="s">
        <v>23</v>
      </c>
      <c r="B280" t="s">
        <v>1785</v>
      </c>
      <c r="C280" t="s">
        <v>79</v>
      </c>
      <c r="D280" s="58">
        <v>44966</v>
      </c>
      <c r="E280">
        <v>25</v>
      </c>
      <c r="F280">
        <v>22205.25</v>
      </c>
      <c r="G280">
        <v>18061.25</v>
      </c>
      <c r="H280">
        <v>2023</v>
      </c>
      <c r="I280" t="s">
        <v>736</v>
      </c>
      <c r="J280" t="s">
        <v>182</v>
      </c>
      <c r="K280" t="s">
        <v>96</v>
      </c>
      <c r="L280" t="s">
        <v>94</v>
      </c>
    </row>
    <row r="281" spans="1:12" x14ac:dyDescent="0.3">
      <c r="A281" t="s">
        <v>25</v>
      </c>
      <c r="B281" t="s">
        <v>1785</v>
      </c>
      <c r="C281" t="s">
        <v>75</v>
      </c>
      <c r="D281" s="58">
        <v>45276</v>
      </c>
      <c r="E281">
        <v>34</v>
      </c>
      <c r="F281">
        <v>5543.7000000000007</v>
      </c>
      <c r="G281">
        <v>4287.74</v>
      </c>
      <c r="H281">
        <v>2023</v>
      </c>
      <c r="I281" t="s">
        <v>739</v>
      </c>
      <c r="J281" t="s">
        <v>190</v>
      </c>
      <c r="K281" t="s">
        <v>105</v>
      </c>
      <c r="L281" t="s">
        <v>94</v>
      </c>
    </row>
    <row r="282" spans="1:12" x14ac:dyDescent="0.3">
      <c r="A282" t="s">
        <v>22</v>
      </c>
      <c r="B282" t="s">
        <v>1785</v>
      </c>
      <c r="C282" t="s">
        <v>66</v>
      </c>
      <c r="D282" s="58">
        <v>45181</v>
      </c>
      <c r="E282">
        <v>22</v>
      </c>
      <c r="F282">
        <v>8530.2800000000007</v>
      </c>
      <c r="G282">
        <v>5707.2400000000007</v>
      </c>
      <c r="H282">
        <v>2023</v>
      </c>
      <c r="I282" t="s">
        <v>738</v>
      </c>
      <c r="J282" t="s">
        <v>199</v>
      </c>
      <c r="K282" t="s">
        <v>98</v>
      </c>
      <c r="L282" t="s">
        <v>94</v>
      </c>
    </row>
    <row r="283" spans="1:12" x14ac:dyDescent="0.3">
      <c r="A283" t="s">
        <v>25</v>
      </c>
      <c r="B283" t="s">
        <v>1785</v>
      </c>
      <c r="C283" t="s">
        <v>67</v>
      </c>
      <c r="D283" s="58">
        <v>45207</v>
      </c>
      <c r="E283">
        <v>22</v>
      </c>
      <c r="F283">
        <v>23176.560000000001</v>
      </c>
      <c r="G283">
        <v>13777.72</v>
      </c>
      <c r="H283">
        <v>2023</v>
      </c>
      <c r="I283" t="s">
        <v>739</v>
      </c>
      <c r="J283" t="s">
        <v>190</v>
      </c>
      <c r="K283" t="s">
        <v>105</v>
      </c>
      <c r="L283" t="s">
        <v>94</v>
      </c>
    </row>
    <row r="284" spans="1:12" x14ac:dyDescent="0.3">
      <c r="A284" t="s">
        <v>27</v>
      </c>
      <c r="B284" t="s">
        <v>1785</v>
      </c>
      <c r="C284" t="s">
        <v>78</v>
      </c>
      <c r="D284" s="58">
        <v>45046</v>
      </c>
      <c r="E284">
        <v>8</v>
      </c>
      <c r="F284">
        <v>1073.2</v>
      </c>
      <c r="G284">
        <v>886.56</v>
      </c>
      <c r="H284">
        <v>2023</v>
      </c>
      <c r="I284" t="s">
        <v>737</v>
      </c>
      <c r="J284" t="s">
        <v>187</v>
      </c>
      <c r="K284" t="s">
        <v>105</v>
      </c>
      <c r="L284" t="s">
        <v>94</v>
      </c>
    </row>
    <row r="285" spans="1:12" x14ac:dyDescent="0.3">
      <c r="A285" t="s">
        <v>29</v>
      </c>
      <c r="B285" t="s">
        <v>1785</v>
      </c>
      <c r="C285" t="s">
        <v>52</v>
      </c>
      <c r="D285" s="58">
        <v>45154</v>
      </c>
      <c r="E285">
        <v>15</v>
      </c>
      <c r="F285">
        <v>4044.3</v>
      </c>
      <c r="G285">
        <v>2458.35</v>
      </c>
      <c r="H285">
        <v>2023</v>
      </c>
      <c r="I285" t="s">
        <v>738</v>
      </c>
      <c r="J285" t="s">
        <v>217</v>
      </c>
      <c r="K285" t="s">
        <v>92</v>
      </c>
      <c r="L285" t="s">
        <v>94</v>
      </c>
    </row>
    <row r="286" spans="1:12" x14ac:dyDescent="0.3">
      <c r="A286" t="s">
        <v>27</v>
      </c>
      <c r="B286" t="s">
        <v>1785</v>
      </c>
      <c r="C286" t="s">
        <v>64</v>
      </c>
      <c r="D286" s="58">
        <v>45006</v>
      </c>
      <c r="E286">
        <v>31</v>
      </c>
      <c r="F286">
        <v>10576.27</v>
      </c>
      <c r="G286">
        <v>6307.57</v>
      </c>
      <c r="H286">
        <v>2023</v>
      </c>
      <c r="I286" t="s">
        <v>736</v>
      </c>
      <c r="J286" t="s">
        <v>187</v>
      </c>
      <c r="K286" t="s">
        <v>105</v>
      </c>
      <c r="L286" t="s">
        <v>94</v>
      </c>
    </row>
    <row r="287" spans="1:12" x14ac:dyDescent="0.3">
      <c r="A287" t="s">
        <v>30</v>
      </c>
      <c r="B287" t="s">
        <v>1785</v>
      </c>
      <c r="C287" t="s">
        <v>51</v>
      </c>
      <c r="D287" s="58">
        <v>45001</v>
      </c>
      <c r="E287">
        <v>12</v>
      </c>
      <c r="F287">
        <v>3447.6000000000004</v>
      </c>
      <c r="G287">
        <v>2792.04</v>
      </c>
      <c r="H287">
        <v>2023</v>
      </c>
      <c r="I287" t="s">
        <v>736</v>
      </c>
      <c r="J287" t="s">
        <v>230</v>
      </c>
      <c r="K287" t="s">
        <v>101</v>
      </c>
      <c r="L287" t="s">
        <v>94</v>
      </c>
    </row>
    <row r="288" spans="1:12" x14ac:dyDescent="0.3">
      <c r="A288" t="s">
        <v>24</v>
      </c>
      <c r="B288" t="s">
        <v>1785</v>
      </c>
      <c r="C288" t="s">
        <v>60</v>
      </c>
      <c r="D288" s="58">
        <v>45124</v>
      </c>
      <c r="E288">
        <v>15</v>
      </c>
      <c r="F288">
        <v>3238.35</v>
      </c>
      <c r="G288">
        <v>2344.0500000000002</v>
      </c>
      <c r="H288">
        <v>2023</v>
      </c>
      <c r="I288" t="s">
        <v>738</v>
      </c>
      <c r="J288" t="s">
        <v>196</v>
      </c>
      <c r="K288" t="s">
        <v>122</v>
      </c>
      <c r="L288" t="s">
        <v>94</v>
      </c>
    </row>
    <row r="289" spans="1:12" x14ac:dyDescent="0.3">
      <c r="A289" t="s">
        <v>21</v>
      </c>
      <c r="B289" t="s">
        <v>1785</v>
      </c>
      <c r="C289" t="s">
        <v>75</v>
      </c>
      <c r="D289" s="58">
        <v>45108</v>
      </c>
      <c r="E289">
        <v>4</v>
      </c>
      <c r="F289">
        <v>652.20000000000005</v>
      </c>
      <c r="G289">
        <v>504.44</v>
      </c>
      <c r="H289">
        <v>2023</v>
      </c>
      <c r="I289" t="s">
        <v>738</v>
      </c>
      <c r="J289" t="s">
        <v>214</v>
      </c>
      <c r="K289" t="s">
        <v>105</v>
      </c>
      <c r="L289" t="s">
        <v>94</v>
      </c>
    </row>
    <row r="290" spans="1:12" x14ac:dyDescent="0.3">
      <c r="A290" t="s">
        <v>14</v>
      </c>
      <c r="B290" t="s">
        <v>1785</v>
      </c>
      <c r="C290" t="s">
        <v>66</v>
      </c>
      <c r="D290" s="58">
        <v>45264</v>
      </c>
      <c r="E290">
        <v>26</v>
      </c>
      <c r="F290">
        <v>10081.24</v>
      </c>
      <c r="G290">
        <v>6744.92</v>
      </c>
      <c r="H290">
        <v>2023</v>
      </c>
      <c r="I290" t="s">
        <v>739</v>
      </c>
      <c r="J290" t="s">
        <v>179</v>
      </c>
      <c r="K290" t="s">
        <v>98</v>
      </c>
      <c r="L290" t="s">
        <v>94</v>
      </c>
    </row>
    <row r="291" spans="1:12" x14ac:dyDescent="0.3">
      <c r="A291" t="s">
        <v>14</v>
      </c>
      <c r="B291" t="s">
        <v>1785</v>
      </c>
      <c r="C291" t="s">
        <v>60</v>
      </c>
      <c r="D291" s="58">
        <v>45153</v>
      </c>
      <c r="E291">
        <v>6</v>
      </c>
      <c r="F291">
        <v>1295.3399999999999</v>
      </c>
      <c r="G291">
        <v>937.62000000000012</v>
      </c>
      <c r="H291">
        <v>2023</v>
      </c>
      <c r="I291" t="s">
        <v>738</v>
      </c>
      <c r="J291" t="s">
        <v>179</v>
      </c>
      <c r="K291" t="s">
        <v>122</v>
      </c>
      <c r="L291" t="s">
        <v>94</v>
      </c>
    </row>
    <row r="292" spans="1:12" x14ac:dyDescent="0.3">
      <c r="A292" t="s">
        <v>24</v>
      </c>
      <c r="B292" t="s">
        <v>1785</v>
      </c>
      <c r="C292" t="s">
        <v>79</v>
      </c>
      <c r="D292" s="58">
        <v>45083</v>
      </c>
      <c r="E292">
        <v>16</v>
      </c>
      <c r="F292">
        <v>14211.36</v>
      </c>
      <c r="G292">
        <v>11559.2</v>
      </c>
      <c r="H292">
        <v>2023</v>
      </c>
      <c r="I292" t="s">
        <v>737</v>
      </c>
      <c r="J292" t="s">
        <v>196</v>
      </c>
      <c r="K292" t="s">
        <v>96</v>
      </c>
      <c r="L292" t="s">
        <v>94</v>
      </c>
    </row>
    <row r="293" spans="1:12" x14ac:dyDescent="0.3">
      <c r="A293" t="s">
        <v>16</v>
      </c>
      <c r="B293" t="s">
        <v>1785</v>
      </c>
      <c r="C293" t="s">
        <v>58</v>
      </c>
      <c r="D293" s="58">
        <v>45038</v>
      </c>
      <c r="E293">
        <v>19</v>
      </c>
      <c r="F293">
        <v>16683.330000000002</v>
      </c>
      <c r="G293">
        <v>11494.43</v>
      </c>
      <c r="H293">
        <v>2023</v>
      </c>
      <c r="I293" t="s">
        <v>737</v>
      </c>
      <c r="J293" t="s">
        <v>184</v>
      </c>
      <c r="K293" t="s">
        <v>96</v>
      </c>
      <c r="L293" t="s">
        <v>94</v>
      </c>
    </row>
    <row r="294" spans="1:12" x14ac:dyDescent="0.3">
      <c r="A294" t="s">
        <v>14</v>
      </c>
      <c r="B294" t="s">
        <v>1785</v>
      </c>
      <c r="C294" t="s">
        <v>51</v>
      </c>
      <c r="D294" s="58">
        <v>45168</v>
      </c>
      <c r="E294">
        <v>18</v>
      </c>
      <c r="F294">
        <v>5171.4000000000005</v>
      </c>
      <c r="G294">
        <v>4188.0599999999995</v>
      </c>
      <c r="H294">
        <v>2023</v>
      </c>
      <c r="I294" t="s">
        <v>738</v>
      </c>
      <c r="J294" t="s">
        <v>179</v>
      </c>
      <c r="K294" t="s">
        <v>101</v>
      </c>
      <c r="L294" t="s">
        <v>94</v>
      </c>
    </row>
    <row r="295" spans="1:12" x14ac:dyDescent="0.3">
      <c r="A295" t="s">
        <v>26</v>
      </c>
      <c r="B295" t="s">
        <v>1785</v>
      </c>
      <c r="C295" t="s">
        <v>78</v>
      </c>
      <c r="D295" s="58">
        <v>45049</v>
      </c>
      <c r="E295">
        <v>6</v>
      </c>
      <c r="F295">
        <v>804.90000000000009</v>
      </c>
      <c r="G295">
        <v>664.92</v>
      </c>
      <c r="H295">
        <v>2023</v>
      </c>
      <c r="I295" t="s">
        <v>737</v>
      </c>
      <c r="J295" t="s">
        <v>220</v>
      </c>
      <c r="K295" t="s">
        <v>105</v>
      </c>
      <c r="L295" t="s">
        <v>94</v>
      </c>
    </row>
    <row r="296" spans="1:12" x14ac:dyDescent="0.3">
      <c r="A296" t="s">
        <v>14</v>
      </c>
      <c r="B296" t="s">
        <v>1785</v>
      </c>
      <c r="C296" t="s">
        <v>79</v>
      </c>
      <c r="D296" s="58">
        <v>44994</v>
      </c>
      <c r="E296">
        <v>26</v>
      </c>
      <c r="F296">
        <v>23093.46</v>
      </c>
      <c r="G296">
        <v>18783.7</v>
      </c>
      <c r="H296">
        <v>2023</v>
      </c>
      <c r="I296" t="s">
        <v>736</v>
      </c>
      <c r="J296" t="s">
        <v>179</v>
      </c>
      <c r="K296" t="s">
        <v>96</v>
      </c>
      <c r="L296" t="s">
        <v>94</v>
      </c>
    </row>
    <row r="297" spans="1:12" x14ac:dyDescent="0.3">
      <c r="A297" t="s">
        <v>30</v>
      </c>
      <c r="B297" t="s">
        <v>1785</v>
      </c>
      <c r="C297" t="s">
        <v>67</v>
      </c>
      <c r="D297" s="58">
        <v>45178</v>
      </c>
      <c r="E297">
        <v>6</v>
      </c>
      <c r="F297">
        <v>6320.88</v>
      </c>
      <c r="G297">
        <v>3757.56</v>
      </c>
      <c r="H297">
        <v>2023</v>
      </c>
      <c r="I297" t="s">
        <v>738</v>
      </c>
      <c r="J297" t="s">
        <v>230</v>
      </c>
      <c r="K297" t="s">
        <v>105</v>
      </c>
      <c r="L297" t="s">
        <v>94</v>
      </c>
    </row>
    <row r="298" spans="1:12" x14ac:dyDescent="0.3">
      <c r="A298" t="s">
        <v>14</v>
      </c>
      <c r="B298" t="s">
        <v>1785</v>
      </c>
      <c r="C298" t="s">
        <v>75</v>
      </c>
      <c r="D298" s="58">
        <v>45098</v>
      </c>
      <c r="E298">
        <v>8</v>
      </c>
      <c r="F298">
        <v>1304.4000000000001</v>
      </c>
      <c r="G298">
        <v>1008.88</v>
      </c>
      <c r="H298">
        <v>2023</v>
      </c>
      <c r="I298" t="s">
        <v>737</v>
      </c>
      <c r="J298" t="s">
        <v>179</v>
      </c>
      <c r="K298" t="s">
        <v>105</v>
      </c>
      <c r="L298" t="s">
        <v>94</v>
      </c>
    </row>
    <row r="299" spans="1:12" x14ac:dyDescent="0.3">
      <c r="A299" t="s">
        <v>14</v>
      </c>
      <c r="B299" t="s">
        <v>1785</v>
      </c>
      <c r="C299" t="s">
        <v>52</v>
      </c>
      <c r="D299" s="58">
        <v>45008</v>
      </c>
      <c r="E299">
        <v>15</v>
      </c>
      <c r="F299">
        <v>4044.3</v>
      </c>
      <c r="G299">
        <v>2458.35</v>
      </c>
      <c r="H299">
        <v>2023</v>
      </c>
      <c r="I299" t="s">
        <v>736</v>
      </c>
      <c r="J299" t="s">
        <v>179</v>
      </c>
      <c r="K299" t="s">
        <v>92</v>
      </c>
      <c r="L299" t="s">
        <v>94</v>
      </c>
    </row>
    <row r="300" spans="1:12" x14ac:dyDescent="0.3">
      <c r="A300" t="s">
        <v>14</v>
      </c>
      <c r="B300" t="s">
        <v>1785</v>
      </c>
      <c r="C300" t="s">
        <v>52</v>
      </c>
      <c r="D300" s="58">
        <v>44957</v>
      </c>
      <c r="E300">
        <v>18</v>
      </c>
      <c r="F300">
        <v>4853.16</v>
      </c>
      <c r="G300">
        <v>2950.0199999999995</v>
      </c>
      <c r="H300">
        <v>2023</v>
      </c>
      <c r="I300" t="s">
        <v>736</v>
      </c>
      <c r="J300" t="s">
        <v>179</v>
      </c>
      <c r="K300" t="s">
        <v>92</v>
      </c>
      <c r="L300" t="s">
        <v>94</v>
      </c>
    </row>
    <row r="301" spans="1:12" x14ac:dyDescent="0.3">
      <c r="A301" t="s">
        <v>24</v>
      </c>
      <c r="B301" t="s">
        <v>1785</v>
      </c>
      <c r="C301" t="s">
        <v>79</v>
      </c>
      <c r="D301" s="58">
        <v>45045</v>
      </c>
      <c r="E301">
        <v>8</v>
      </c>
      <c r="F301">
        <v>7105.68</v>
      </c>
      <c r="G301">
        <v>5779.6</v>
      </c>
      <c r="H301">
        <v>2023</v>
      </c>
      <c r="I301" t="s">
        <v>737</v>
      </c>
      <c r="J301" t="s">
        <v>196</v>
      </c>
      <c r="K301" t="s">
        <v>96</v>
      </c>
      <c r="L301" t="s">
        <v>94</v>
      </c>
    </row>
    <row r="302" spans="1:12" x14ac:dyDescent="0.3">
      <c r="A302" t="s">
        <v>14</v>
      </c>
      <c r="B302" t="s">
        <v>1785</v>
      </c>
      <c r="C302" t="s">
        <v>78</v>
      </c>
      <c r="D302" s="58">
        <v>45089</v>
      </c>
      <c r="E302">
        <v>3</v>
      </c>
      <c r="F302">
        <v>402.45000000000005</v>
      </c>
      <c r="G302">
        <v>332.46</v>
      </c>
      <c r="H302">
        <v>2023</v>
      </c>
      <c r="I302" t="s">
        <v>737</v>
      </c>
      <c r="J302" t="s">
        <v>179</v>
      </c>
      <c r="K302" t="s">
        <v>105</v>
      </c>
      <c r="L302" t="s">
        <v>94</v>
      </c>
    </row>
    <row r="303" spans="1:12" x14ac:dyDescent="0.3">
      <c r="A303" t="s">
        <v>25</v>
      </c>
      <c r="B303" t="s">
        <v>1785</v>
      </c>
      <c r="C303" t="s">
        <v>66</v>
      </c>
      <c r="D303" s="58">
        <v>45228</v>
      </c>
      <c r="E303">
        <v>28</v>
      </c>
      <c r="F303">
        <v>10856.720000000001</v>
      </c>
      <c r="G303">
        <v>7263.76</v>
      </c>
      <c r="H303">
        <v>2023</v>
      </c>
      <c r="I303" t="s">
        <v>739</v>
      </c>
      <c r="J303" t="s">
        <v>190</v>
      </c>
      <c r="K303" t="s">
        <v>98</v>
      </c>
      <c r="L303" t="s">
        <v>94</v>
      </c>
    </row>
    <row r="304" spans="1:12" x14ac:dyDescent="0.3">
      <c r="A304" t="s">
        <v>14</v>
      </c>
      <c r="B304" t="s">
        <v>1785</v>
      </c>
      <c r="C304" t="s">
        <v>52</v>
      </c>
      <c r="D304" s="58">
        <v>45073</v>
      </c>
      <c r="E304">
        <v>3</v>
      </c>
      <c r="F304">
        <v>808.86</v>
      </c>
      <c r="G304">
        <v>491.66999999999996</v>
      </c>
      <c r="H304">
        <v>2023</v>
      </c>
      <c r="I304" t="s">
        <v>737</v>
      </c>
      <c r="J304" t="s">
        <v>179</v>
      </c>
      <c r="K304" t="s">
        <v>92</v>
      </c>
      <c r="L304" t="s">
        <v>94</v>
      </c>
    </row>
    <row r="305" spans="1:12" x14ac:dyDescent="0.3">
      <c r="A305" t="s">
        <v>28</v>
      </c>
      <c r="B305" t="s">
        <v>1785</v>
      </c>
      <c r="C305" t="s">
        <v>79</v>
      </c>
      <c r="D305" s="58">
        <v>45162</v>
      </c>
      <c r="E305">
        <v>16</v>
      </c>
      <c r="F305">
        <v>14211.36</v>
      </c>
      <c r="G305">
        <v>11559.2</v>
      </c>
      <c r="H305">
        <v>2023</v>
      </c>
      <c r="I305" t="s">
        <v>738</v>
      </c>
      <c r="J305" t="s">
        <v>227</v>
      </c>
      <c r="K305" t="s">
        <v>96</v>
      </c>
      <c r="L305" t="s">
        <v>94</v>
      </c>
    </row>
    <row r="306" spans="1:12" x14ac:dyDescent="0.3">
      <c r="A306" t="s">
        <v>29</v>
      </c>
      <c r="B306" t="s">
        <v>1785</v>
      </c>
      <c r="C306" t="s">
        <v>79</v>
      </c>
      <c r="D306" s="58">
        <v>45079</v>
      </c>
      <c r="E306">
        <v>14</v>
      </c>
      <c r="F306">
        <v>12434.94</v>
      </c>
      <c r="G306">
        <v>10114.300000000001</v>
      </c>
      <c r="H306">
        <v>2023</v>
      </c>
      <c r="I306" t="s">
        <v>737</v>
      </c>
      <c r="J306" t="s">
        <v>217</v>
      </c>
      <c r="K306" t="s">
        <v>96</v>
      </c>
      <c r="L306" t="s">
        <v>94</v>
      </c>
    </row>
    <row r="307" spans="1:12" x14ac:dyDescent="0.3">
      <c r="A307" t="s">
        <v>14</v>
      </c>
      <c r="B307" t="s">
        <v>1785</v>
      </c>
      <c r="C307" t="s">
        <v>75</v>
      </c>
      <c r="D307" s="58">
        <v>45162</v>
      </c>
      <c r="E307">
        <v>18</v>
      </c>
      <c r="F307">
        <v>2934.9</v>
      </c>
      <c r="G307">
        <v>2269.98</v>
      </c>
      <c r="H307">
        <v>2023</v>
      </c>
      <c r="I307" t="s">
        <v>738</v>
      </c>
      <c r="J307" t="s">
        <v>179</v>
      </c>
      <c r="K307" t="s">
        <v>105</v>
      </c>
      <c r="L307" t="s">
        <v>94</v>
      </c>
    </row>
    <row r="308" spans="1:12" x14ac:dyDescent="0.3">
      <c r="A308" t="s">
        <v>26</v>
      </c>
      <c r="B308" t="s">
        <v>1785</v>
      </c>
      <c r="C308" t="s">
        <v>64</v>
      </c>
      <c r="D308" s="58">
        <v>45117</v>
      </c>
      <c r="E308">
        <v>2</v>
      </c>
      <c r="F308">
        <v>682.34</v>
      </c>
      <c r="G308">
        <v>406.94</v>
      </c>
      <c r="H308">
        <v>2023</v>
      </c>
      <c r="I308" t="s">
        <v>738</v>
      </c>
      <c r="J308" t="s">
        <v>220</v>
      </c>
      <c r="K308" t="s">
        <v>105</v>
      </c>
      <c r="L308" t="s">
        <v>94</v>
      </c>
    </row>
    <row r="309" spans="1:12" x14ac:dyDescent="0.3">
      <c r="A309" t="s">
        <v>14</v>
      </c>
      <c r="B309" t="s">
        <v>1785</v>
      </c>
      <c r="C309" t="s">
        <v>58</v>
      </c>
      <c r="D309" s="58">
        <v>45180</v>
      </c>
      <c r="E309">
        <v>13</v>
      </c>
      <c r="F309">
        <v>11414.91</v>
      </c>
      <c r="G309">
        <v>7864.6100000000006</v>
      </c>
      <c r="H309">
        <v>2023</v>
      </c>
      <c r="I309" t="s">
        <v>738</v>
      </c>
      <c r="J309" t="s">
        <v>179</v>
      </c>
      <c r="K309" t="s">
        <v>96</v>
      </c>
      <c r="L309" t="s">
        <v>94</v>
      </c>
    </row>
    <row r="310" spans="1:12" x14ac:dyDescent="0.3">
      <c r="A310" t="s">
        <v>14</v>
      </c>
      <c r="B310" t="s">
        <v>1785</v>
      </c>
      <c r="C310" t="s">
        <v>64</v>
      </c>
      <c r="D310" s="58">
        <v>45151</v>
      </c>
      <c r="E310">
        <v>10</v>
      </c>
      <c r="F310">
        <v>3411.7000000000003</v>
      </c>
      <c r="G310">
        <v>2034.7</v>
      </c>
      <c r="H310">
        <v>2023</v>
      </c>
      <c r="I310" t="s">
        <v>738</v>
      </c>
      <c r="J310" t="s">
        <v>179</v>
      </c>
      <c r="K310" t="s">
        <v>105</v>
      </c>
      <c r="L310" t="s">
        <v>94</v>
      </c>
    </row>
    <row r="311" spans="1:12" x14ac:dyDescent="0.3">
      <c r="A311" t="s">
        <v>23</v>
      </c>
      <c r="B311" t="s">
        <v>1785</v>
      </c>
      <c r="C311" t="s">
        <v>51</v>
      </c>
      <c r="D311" s="58">
        <v>45219</v>
      </c>
      <c r="E311">
        <v>27</v>
      </c>
      <c r="F311">
        <v>7757.1</v>
      </c>
      <c r="G311">
        <v>6282.0899999999992</v>
      </c>
      <c r="H311">
        <v>2023</v>
      </c>
      <c r="I311" t="s">
        <v>739</v>
      </c>
      <c r="J311" t="s">
        <v>182</v>
      </c>
      <c r="K311" t="s">
        <v>101</v>
      </c>
      <c r="L311" t="s">
        <v>94</v>
      </c>
    </row>
    <row r="312" spans="1:12" x14ac:dyDescent="0.3">
      <c r="A312" t="s">
        <v>20</v>
      </c>
      <c r="B312" t="s">
        <v>1785</v>
      </c>
      <c r="C312" t="s">
        <v>64</v>
      </c>
      <c r="D312" s="58">
        <v>45021</v>
      </c>
      <c r="E312">
        <v>3</v>
      </c>
      <c r="F312">
        <v>1023.51</v>
      </c>
      <c r="G312">
        <v>610.41</v>
      </c>
      <c r="H312">
        <v>2023</v>
      </c>
      <c r="I312" t="s">
        <v>737</v>
      </c>
      <c r="J312" t="s">
        <v>202</v>
      </c>
      <c r="K312" t="s">
        <v>105</v>
      </c>
      <c r="L312" t="s">
        <v>94</v>
      </c>
    </row>
    <row r="313" spans="1:12" x14ac:dyDescent="0.3">
      <c r="A313" t="s">
        <v>18</v>
      </c>
      <c r="B313" t="s">
        <v>1785</v>
      </c>
      <c r="C313" t="s">
        <v>58</v>
      </c>
      <c r="D313" s="58">
        <v>45289</v>
      </c>
      <c r="E313">
        <v>31</v>
      </c>
      <c r="F313">
        <v>27220.170000000002</v>
      </c>
      <c r="G313">
        <v>18754.07</v>
      </c>
      <c r="H313">
        <v>2023</v>
      </c>
      <c r="I313" t="s">
        <v>739</v>
      </c>
      <c r="J313" t="s">
        <v>208</v>
      </c>
      <c r="K313" t="s">
        <v>96</v>
      </c>
      <c r="L313" t="s">
        <v>94</v>
      </c>
    </row>
    <row r="314" spans="1:12" x14ac:dyDescent="0.3">
      <c r="A314" t="s">
        <v>28</v>
      </c>
      <c r="B314" t="s">
        <v>1785</v>
      </c>
      <c r="C314" t="s">
        <v>52</v>
      </c>
      <c r="D314" s="58">
        <v>45231</v>
      </c>
      <c r="E314">
        <v>24</v>
      </c>
      <c r="F314">
        <v>6470.88</v>
      </c>
      <c r="G314">
        <v>3933.3599999999997</v>
      </c>
      <c r="H314">
        <v>2023</v>
      </c>
      <c r="I314" t="s">
        <v>739</v>
      </c>
      <c r="J314" t="s">
        <v>227</v>
      </c>
      <c r="K314" t="s">
        <v>92</v>
      </c>
      <c r="L314" t="s">
        <v>94</v>
      </c>
    </row>
    <row r="315" spans="1:12" x14ac:dyDescent="0.3">
      <c r="A315" t="s">
        <v>22</v>
      </c>
      <c r="B315" t="s">
        <v>1785</v>
      </c>
      <c r="C315" t="s">
        <v>64</v>
      </c>
      <c r="D315" s="58">
        <v>44934</v>
      </c>
      <c r="E315">
        <v>27</v>
      </c>
      <c r="F315">
        <v>9211.59</v>
      </c>
      <c r="G315">
        <v>5493.69</v>
      </c>
      <c r="H315">
        <v>2023</v>
      </c>
      <c r="I315" t="s">
        <v>736</v>
      </c>
      <c r="J315" t="s">
        <v>199</v>
      </c>
      <c r="K315" t="s">
        <v>105</v>
      </c>
      <c r="L315" t="s">
        <v>94</v>
      </c>
    </row>
    <row r="316" spans="1:12" x14ac:dyDescent="0.3">
      <c r="A316" t="s">
        <v>23</v>
      </c>
      <c r="B316" t="s">
        <v>1785</v>
      </c>
      <c r="C316" t="s">
        <v>64</v>
      </c>
      <c r="D316" s="58">
        <v>44989</v>
      </c>
      <c r="E316">
        <v>27</v>
      </c>
      <c r="F316">
        <v>9211.59</v>
      </c>
      <c r="G316">
        <v>5493.69</v>
      </c>
      <c r="H316">
        <v>2023</v>
      </c>
      <c r="I316" t="s">
        <v>736</v>
      </c>
      <c r="J316" t="s">
        <v>182</v>
      </c>
      <c r="K316" t="s">
        <v>105</v>
      </c>
      <c r="L316" t="s">
        <v>94</v>
      </c>
    </row>
    <row r="317" spans="1:12" x14ac:dyDescent="0.3">
      <c r="A317" t="s">
        <v>27</v>
      </c>
      <c r="B317" t="s">
        <v>1785</v>
      </c>
      <c r="C317" t="s">
        <v>64</v>
      </c>
      <c r="D317" s="58">
        <v>45155</v>
      </c>
      <c r="E317">
        <v>17</v>
      </c>
      <c r="F317">
        <v>5799.89</v>
      </c>
      <c r="G317">
        <v>3458.99</v>
      </c>
      <c r="H317">
        <v>2023</v>
      </c>
      <c r="I317" t="s">
        <v>738</v>
      </c>
      <c r="J317" t="s">
        <v>187</v>
      </c>
      <c r="K317" t="s">
        <v>105</v>
      </c>
      <c r="L317" t="s">
        <v>94</v>
      </c>
    </row>
    <row r="318" spans="1:12" x14ac:dyDescent="0.3">
      <c r="A318" t="s">
        <v>14</v>
      </c>
      <c r="B318" t="s">
        <v>1785</v>
      </c>
      <c r="C318" t="s">
        <v>66</v>
      </c>
      <c r="D318" s="58">
        <v>45031</v>
      </c>
      <c r="E318">
        <v>14</v>
      </c>
      <c r="F318">
        <v>5428.3600000000006</v>
      </c>
      <c r="G318">
        <v>3631.88</v>
      </c>
      <c r="H318">
        <v>2023</v>
      </c>
      <c r="I318" t="s">
        <v>737</v>
      </c>
      <c r="J318" t="s">
        <v>179</v>
      </c>
      <c r="K318" t="s">
        <v>98</v>
      </c>
      <c r="L318" t="s">
        <v>94</v>
      </c>
    </row>
    <row r="319" spans="1:12" x14ac:dyDescent="0.3">
      <c r="A319" t="s">
        <v>24</v>
      </c>
      <c r="B319" t="s">
        <v>1785</v>
      </c>
      <c r="C319" t="s">
        <v>67</v>
      </c>
      <c r="D319" s="58">
        <v>44973</v>
      </c>
      <c r="E319">
        <v>16</v>
      </c>
      <c r="F319">
        <v>16855.68</v>
      </c>
      <c r="G319">
        <v>10020.16</v>
      </c>
      <c r="H319">
        <v>2023</v>
      </c>
      <c r="I319" t="s">
        <v>736</v>
      </c>
      <c r="J319" t="s">
        <v>196</v>
      </c>
      <c r="K319" t="s">
        <v>105</v>
      </c>
      <c r="L319" t="s">
        <v>94</v>
      </c>
    </row>
    <row r="320" spans="1:12" x14ac:dyDescent="0.3">
      <c r="A320" t="s">
        <v>14</v>
      </c>
      <c r="B320" t="s">
        <v>1785</v>
      </c>
      <c r="C320" t="s">
        <v>60</v>
      </c>
      <c r="D320" s="58">
        <v>45081</v>
      </c>
      <c r="E320">
        <v>7</v>
      </c>
      <c r="F320">
        <v>1511.23</v>
      </c>
      <c r="G320">
        <v>1093.8900000000001</v>
      </c>
      <c r="H320">
        <v>2023</v>
      </c>
      <c r="I320" t="s">
        <v>737</v>
      </c>
      <c r="J320" t="s">
        <v>179</v>
      </c>
      <c r="K320" t="s">
        <v>122</v>
      </c>
      <c r="L320" t="s">
        <v>94</v>
      </c>
    </row>
    <row r="321" spans="1:12" x14ac:dyDescent="0.3">
      <c r="A321" t="s">
        <v>30</v>
      </c>
      <c r="B321" t="s">
        <v>1785</v>
      </c>
      <c r="C321" t="s">
        <v>78</v>
      </c>
      <c r="D321" s="58">
        <v>45148</v>
      </c>
      <c r="E321">
        <v>19</v>
      </c>
      <c r="F321">
        <v>2548.85</v>
      </c>
      <c r="G321">
        <v>2105.58</v>
      </c>
      <c r="H321">
        <v>2023</v>
      </c>
      <c r="I321" t="s">
        <v>738</v>
      </c>
      <c r="J321" t="s">
        <v>230</v>
      </c>
      <c r="K321" t="s">
        <v>105</v>
      </c>
      <c r="L321" t="s">
        <v>94</v>
      </c>
    </row>
    <row r="322" spans="1:12" x14ac:dyDescent="0.3">
      <c r="A322" t="s">
        <v>24</v>
      </c>
      <c r="B322" t="s">
        <v>1785</v>
      </c>
      <c r="C322" t="s">
        <v>66</v>
      </c>
      <c r="D322" s="58">
        <v>45008</v>
      </c>
      <c r="E322">
        <v>29</v>
      </c>
      <c r="F322">
        <v>11244.460000000001</v>
      </c>
      <c r="G322">
        <v>7523.18</v>
      </c>
      <c r="H322">
        <v>2023</v>
      </c>
      <c r="I322" t="s">
        <v>736</v>
      </c>
      <c r="J322" t="s">
        <v>196</v>
      </c>
      <c r="K322" t="s">
        <v>98</v>
      </c>
      <c r="L322" t="s">
        <v>94</v>
      </c>
    </row>
    <row r="323" spans="1:12" x14ac:dyDescent="0.3">
      <c r="A323" t="s">
        <v>17</v>
      </c>
      <c r="B323" t="s">
        <v>1785</v>
      </c>
      <c r="C323" t="s">
        <v>75</v>
      </c>
      <c r="D323" s="58">
        <v>45131</v>
      </c>
      <c r="E323">
        <v>13</v>
      </c>
      <c r="F323">
        <v>2119.65</v>
      </c>
      <c r="G323">
        <v>1639.43</v>
      </c>
      <c r="H323">
        <v>2023</v>
      </c>
      <c r="I323" t="s">
        <v>738</v>
      </c>
      <c r="J323" t="s">
        <v>224</v>
      </c>
      <c r="K323" t="s">
        <v>105</v>
      </c>
      <c r="L323" t="s">
        <v>94</v>
      </c>
    </row>
    <row r="324" spans="1:12" x14ac:dyDescent="0.3">
      <c r="A324" t="s">
        <v>14</v>
      </c>
      <c r="B324" t="s">
        <v>1785</v>
      </c>
      <c r="C324" t="s">
        <v>58</v>
      </c>
      <c r="D324" s="58">
        <v>45205</v>
      </c>
      <c r="E324">
        <v>34</v>
      </c>
      <c r="F324">
        <v>29854.38</v>
      </c>
      <c r="G324">
        <v>20568.98</v>
      </c>
      <c r="H324">
        <v>2023</v>
      </c>
      <c r="I324" t="s">
        <v>739</v>
      </c>
      <c r="J324" t="s">
        <v>179</v>
      </c>
      <c r="K324" t="s">
        <v>96</v>
      </c>
      <c r="L324" t="s">
        <v>94</v>
      </c>
    </row>
    <row r="325" spans="1:12" x14ac:dyDescent="0.3">
      <c r="A325" t="s">
        <v>14</v>
      </c>
      <c r="B325" t="s">
        <v>1785</v>
      </c>
      <c r="C325" t="s">
        <v>79</v>
      </c>
      <c r="D325" s="58">
        <v>45022</v>
      </c>
      <c r="E325">
        <v>18</v>
      </c>
      <c r="F325">
        <v>15987.78</v>
      </c>
      <c r="G325">
        <v>13004.1</v>
      </c>
      <c r="H325">
        <v>2023</v>
      </c>
      <c r="I325" t="s">
        <v>737</v>
      </c>
      <c r="J325" t="s">
        <v>179</v>
      </c>
      <c r="K325" t="s">
        <v>96</v>
      </c>
      <c r="L325" t="s">
        <v>94</v>
      </c>
    </row>
    <row r="326" spans="1:12" x14ac:dyDescent="0.3">
      <c r="A326" t="s">
        <v>18</v>
      </c>
      <c r="B326" t="s">
        <v>1785</v>
      </c>
      <c r="C326" t="s">
        <v>51</v>
      </c>
      <c r="D326" s="58">
        <v>45066</v>
      </c>
      <c r="E326">
        <v>4</v>
      </c>
      <c r="F326">
        <v>1149.2</v>
      </c>
      <c r="G326">
        <v>930.68</v>
      </c>
      <c r="H326">
        <v>2023</v>
      </c>
      <c r="I326" t="s">
        <v>737</v>
      </c>
      <c r="J326" t="s">
        <v>208</v>
      </c>
      <c r="K326" t="s">
        <v>101</v>
      </c>
      <c r="L326" t="s">
        <v>94</v>
      </c>
    </row>
    <row r="327" spans="1:12" x14ac:dyDescent="0.3">
      <c r="A327" t="s">
        <v>26</v>
      </c>
      <c r="B327" t="s">
        <v>1785</v>
      </c>
      <c r="C327" t="s">
        <v>79</v>
      </c>
      <c r="D327" s="58">
        <v>45195</v>
      </c>
      <c r="E327">
        <v>24</v>
      </c>
      <c r="F327">
        <v>21317.040000000001</v>
      </c>
      <c r="G327">
        <v>17338.800000000003</v>
      </c>
      <c r="H327">
        <v>2023</v>
      </c>
      <c r="I327" t="s">
        <v>738</v>
      </c>
      <c r="J327" t="s">
        <v>220</v>
      </c>
      <c r="K327" t="s">
        <v>96</v>
      </c>
      <c r="L327" t="s">
        <v>94</v>
      </c>
    </row>
    <row r="328" spans="1:12" x14ac:dyDescent="0.3">
      <c r="A328" t="s">
        <v>21</v>
      </c>
      <c r="B328" t="s">
        <v>1785</v>
      </c>
      <c r="C328" t="s">
        <v>52</v>
      </c>
      <c r="D328" s="58">
        <v>45164</v>
      </c>
      <c r="E328">
        <v>14</v>
      </c>
      <c r="F328">
        <v>3774.6800000000003</v>
      </c>
      <c r="G328">
        <v>2294.46</v>
      </c>
      <c r="H328">
        <v>2023</v>
      </c>
      <c r="I328" t="s">
        <v>738</v>
      </c>
      <c r="J328" t="s">
        <v>214</v>
      </c>
      <c r="K328" t="s">
        <v>92</v>
      </c>
      <c r="L328" t="s">
        <v>94</v>
      </c>
    </row>
    <row r="329" spans="1:12" x14ac:dyDescent="0.3">
      <c r="A329" t="s">
        <v>18</v>
      </c>
      <c r="B329" t="s">
        <v>1785</v>
      </c>
      <c r="C329" t="s">
        <v>51</v>
      </c>
      <c r="D329" s="58">
        <v>45219</v>
      </c>
      <c r="E329">
        <v>35</v>
      </c>
      <c r="F329">
        <v>10055.5</v>
      </c>
      <c r="G329">
        <v>8143.45</v>
      </c>
      <c r="H329">
        <v>2023</v>
      </c>
      <c r="I329" t="s">
        <v>739</v>
      </c>
      <c r="J329" t="s">
        <v>208</v>
      </c>
      <c r="K329" t="s">
        <v>101</v>
      </c>
      <c r="L329" t="s">
        <v>94</v>
      </c>
    </row>
    <row r="330" spans="1:12" x14ac:dyDescent="0.3">
      <c r="A330" t="s">
        <v>14</v>
      </c>
      <c r="B330" t="s">
        <v>1785</v>
      </c>
      <c r="C330" t="s">
        <v>67</v>
      </c>
      <c r="D330" s="58">
        <v>45248</v>
      </c>
      <c r="E330">
        <v>33</v>
      </c>
      <c r="F330">
        <v>34764.840000000004</v>
      </c>
      <c r="G330">
        <v>20666.579999999998</v>
      </c>
      <c r="H330">
        <v>2023</v>
      </c>
      <c r="I330" t="s">
        <v>739</v>
      </c>
      <c r="J330" t="s">
        <v>179</v>
      </c>
      <c r="K330" t="s">
        <v>105</v>
      </c>
      <c r="L330" t="s">
        <v>94</v>
      </c>
    </row>
    <row r="331" spans="1:12" x14ac:dyDescent="0.3">
      <c r="A331" t="s">
        <v>20</v>
      </c>
      <c r="B331" t="s">
        <v>1785</v>
      </c>
      <c r="C331" t="s">
        <v>58</v>
      </c>
      <c r="D331" s="58">
        <v>45266</v>
      </c>
      <c r="E331">
        <v>41</v>
      </c>
      <c r="F331">
        <v>36000.870000000003</v>
      </c>
      <c r="G331">
        <v>24803.77</v>
      </c>
      <c r="H331">
        <v>2023</v>
      </c>
      <c r="I331" t="s">
        <v>739</v>
      </c>
      <c r="J331" t="s">
        <v>202</v>
      </c>
      <c r="K331" t="s">
        <v>96</v>
      </c>
      <c r="L331" t="s">
        <v>94</v>
      </c>
    </row>
    <row r="332" spans="1:12" x14ac:dyDescent="0.3">
      <c r="A332" t="s">
        <v>20</v>
      </c>
      <c r="B332" t="s">
        <v>1785</v>
      </c>
      <c r="C332" t="s">
        <v>51</v>
      </c>
      <c r="D332" s="58">
        <v>45058</v>
      </c>
      <c r="E332">
        <v>3</v>
      </c>
      <c r="F332">
        <v>861.90000000000009</v>
      </c>
      <c r="G332">
        <v>698.01</v>
      </c>
      <c r="H332">
        <v>2023</v>
      </c>
      <c r="I332" t="s">
        <v>737</v>
      </c>
      <c r="J332" t="s">
        <v>202</v>
      </c>
      <c r="K332" t="s">
        <v>101</v>
      </c>
      <c r="L332" t="s">
        <v>94</v>
      </c>
    </row>
    <row r="333" spans="1:12" x14ac:dyDescent="0.3">
      <c r="A333" t="s">
        <v>82</v>
      </c>
      <c r="B333" t="s">
        <v>1785</v>
      </c>
      <c r="C333" t="s">
        <v>78</v>
      </c>
      <c r="D333" s="58">
        <v>45076</v>
      </c>
      <c r="E333">
        <v>1</v>
      </c>
      <c r="F333">
        <v>1</v>
      </c>
      <c r="G333">
        <v>1</v>
      </c>
      <c r="H333">
        <v>2023</v>
      </c>
      <c r="I333" t="s">
        <v>737</v>
      </c>
      <c r="J333" t="s">
        <v>202</v>
      </c>
      <c r="K333" t="s">
        <v>105</v>
      </c>
      <c r="L333" t="s">
        <v>94</v>
      </c>
    </row>
    <row r="334" spans="1:12" x14ac:dyDescent="0.3">
      <c r="A334" t="s">
        <v>30</v>
      </c>
      <c r="B334" t="s">
        <v>1785</v>
      </c>
      <c r="C334" t="s">
        <v>75</v>
      </c>
      <c r="D334" s="58">
        <v>45063</v>
      </c>
      <c r="E334">
        <v>8</v>
      </c>
      <c r="F334">
        <v>1304.4000000000001</v>
      </c>
      <c r="G334">
        <v>1008.88</v>
      </c>
      <c r="H334">
        <v>2023</v>
      </c>
      <c r="I334" t="s">
        <v>737</v>
      </c>
      <c r="J334" t="s">
        <v>230</v>
      </c>
      <c r="K334" t="s">
        <v>105</v>
      </c>
      <c r="L334" t="s">
        <v>94</v>
      </c>
    </row>
    <row r="335" spans="1:12" x14ac:dyDescent="0.3">
      <c r="A335" t="s">
        <v>30</v>
      </c>
      <c r="B335" t="s">
        <v>1785</v>
      </c>
      <c r="C335" t="s">
        <v>79</v>
      </c>
      <c r="D335" s="58">
        <v>45036</v>
      </c>
      <c r="E335">
        <v>21</v>
      </c>
      <c r="F335">
        <v>18652.41</v>
      </c>
      <c r="G335">
        <v>15171.45</v>
      </c>
      <c r="H335">
        <v>2023</v>
      </c>
      <c r="I335" t="s">
        <v>737</v>
      </c>
      <c r="J335" t="s">
        <v>230</v>
      </c>
      <c r="K335" t="s">
        <v>96</v>
      </c>
      <c r="L335" t="s">
        <v>94</v>
      </c>
    </row>
    <row r="336" spans="1:12" x14ac:dyDescent="0.3">
      <c r="A336" t="s">
        <v>25</v>
      </c>
      <c r="B336" t="s">
        <v>1785</v>
      </c>
      <c r="C336" t="s">
        <v>51</v>
      </c>
      <c r="D336" s="58">
        <v>45063</v>
      </c>
      <c r="E336">
        <v>22</v>
      </c>
      <c r="F336">
        <v>6320.6</v>
      </c>
      <c r="G336">
        <v>5118.74</v>
      </c>
      <c r="H336">
        <v>2023</v>
      </c>
      <c r="I336" t="s">
        <v>737</v>
      </c>
      <c r="J336" t="s">
        <v>190</v>
      </c>
      <c r="K336" t="s">
        <v>101</v>
      </c>
      <c r="L336" t="s">
        <v>94</v>
      </c>
    </row>
    <row r="337" spans="1:12" x14ac:dyDescent="0.3">
      <c r="A337" t="s">
        <v>16</v>
      </c>
      <c r="B337" t="s">
        <v>1785</v>
      </c>
      <c r="C337" t="s">
        <v>66</v>
      </c>
      <c r="D337" s="58">
        <v>45215</v>
      </c>
      <c r="E337">
        <v>39</v>
      </c>
      <c r="F337">
        <v>15121.86</v>
      </c>
      <c r="G337">
        <v>10117.380000000001</v>
      </c>
      <c r="H337">
        <v>2023</v>
      </c>
      <c r="I337" t="s">
        <v>739</v>
      </c>
      <c r="J337" t="s">
        <v>184</v>
      </c>
      <c r="K337" t="s">
        <v>98</v>
      </c>
      <c r="L337" t="s">
        <v>94</v>
      </c>
    </row>
    <row r="338" spans="1:12" x14ac:dyDescent="0.3">
      <c r="A338" t="s">
        <v>14</v>
      </c>
      <c r="B338" t="s">
        <v>1785</v>
      </c>
      <c r="C338" t="s">
        <v>79</v>
      </c>
      <c r="D338" s="58">
        <v>44960</v>
      </c>
      <c r="E338">
        <v>23</v>
      </c>
      <c r="F338">
        <v>20428.830000000002</v>
      </c>
      <c r="G338">
        <v>16616.350000000002</v>
      </c>
      <c r="H338">
        <v>2023</v>
      </c>
      <c r="I338" t="s">
        <v>736</v>
      </c>
      <c r="J338" t="s">
        <v>179</v>
      </c>
      <c r="K338" t="s">
        <v>96</v>
      </c>
      <c r="L338" t="s">
        <v>94</v>
      </c>
    </row>
    <row r="339" spans="1:12" x14ac:dyDescent="0.3">
      <c r="A339" t="s">
        <v>14</v>
      </c>
      <c r="B339" t="s">
        <v>1785</v>
      </c>
      <c r="C339" t="s">
        <v>78</v>
      </c>
      <c r="D339" s="58">
        <v>44927</v>
      </c>
      <c r="E339">
        <v>36</v>
      </c>
      <c r="F339">
        <v>4829.4000000000005</v>
      </c>
      <c r="G339">
        <v>3989.5199999999995</v>
      </c>
      <c r="H339">
        <v>2023</v>
      </c>
      <c r="I339" t="s">
        <v>736</v>
      </c>
      <c r="J339" t="s">
        <v>179</v>
      </c>
      <c r="K339" t="s">
        <v>105</v>
      </c>
      <c r="L339" t="s">
        <v>94</v>
      </c>
    </row>
    <row r="340" spans="1:12" x14ac:dyDescent="0.3">
      <c r="A340" t="s">
        <v>26</v>
      </c>
      <c r="B340" t="s">
        <v>1785</v>
      </c>
      <c r="C340" t="s">
        <v>79</v>
      </c>
      <c r="D340" s="58">
        <v>45052</v>
      </c>
      <c r="E340">
        <v>19</v>
      </c>
      <c r="F340">
        <v>16875.990000000002</v>
      </c>
      <c r="G340">
        <v>13726.550000000001</v>
      </c>
      <c r="H340">
        <v>2023</v>
      </c>
      <c r="I340" t="s">
        <v>737</v>
      </c>
      <c r="J340" t="s">
        <v>220</v>
      </c>
      <c r="K340" t="s">
        <v>96</v>
      </c>
      <c r="L340" t="s">
        <v>94</v>
      </c>
    </row>
    <row r="341" spans="1:12" x14ac:dyDescent="0.3">
      <c r="A341" t="s">
        <v>14</v>
      </c>
      <c r="B341" t="s">
        <v>1785</v>
      </c>
      <c r="C341" t="s">
        <v>67</v>
      </c>
      <c r="D341" s="58">
        <v>45151</v>
      </c>
      <c r="E341">
        <v>11</v>
      </c>
      <c r="F341">
        <v>11588.28</v>
      </c>
      <c r="G341">
        <v>6888.86</v>
      </c>
      <c r="H341">
        <v>2023</v>
      </c>
      <c r="I341" t="s">
        <v>738</v>
      </c>
      <c r="J341" t="s">
        <v>179</v>
      </c>
      <c r="K341" t="s">
        <v>105</v>
      </c>
      <c r="L341" t="s">
        <v>94</v>
      </c>
    </row>
    <row r="342" spans="1:12" x14ac:dyDescent="0.3">
      <c r="A342" t="s">
        <v>14</v>
      </c>
      <c r="B342" t="s">
        <v>1785</v>
      </c>
      <c r="C342" t="s">
        <v>60</v>
      </c>
      <c r="D342" s="58">
        <v>45108</v>
      </c>
      <c r="E342">
        <v>15</v>
      </c>
      <c r="F342">
        <v>3238.35</v>
      </c>
      <c r="G342">
        <v>2344.0500000000002</v>
      </c>
      <c r="H342">
        <v>2023</v>
      </c>
      <c r="I342" t="s">
        <v>738</v>
      </c>
      <c r="J342" t="s">
        <v>179</v>
      </c>
      <c r="K342" t="s">
        <v>122</v>
      </c>
      <c r="L342" t="s">
        <v>94</v>
      </c>
    </row>
    <row r="343" spans="1:12" x14ac:dyDescent="0.3">
      <c r="A343" t="s">
        <v>14</v>
      </c>
      <c r="B343" t="s">
        <v>1785</v>
      </c>
      <c r="C343" t="s">
        <v>75</v>
      </c>
      <c r="D343" s="58">
        <v>44936</v>
      </c>
      <c r="E343">
        <v>32</v>
      </c>
      <c r="F343">
        <v>5217.6000000000004</v>
      </c>
      <c r="G343">
        <v>4035.52</v>
      </c>
      <c r="H343">
        <v>2023</v>
      </c>
      <c r="I343" t="s">
        <v>736</v>
      </c>
      <c r="J343" t="s">
        <v>179</v>
      </c>
      <c r="K343" t="s">
        <v>105</v>
      </c>
      <c r="L343" t="s">
        <v>94</v>
      </c>
    </row>
    <row r="344" spans="1:12" x14ac:dyDescent="0.3">
      <c r="A344" t="s">
        <v>16</v>
      </c>
      <c r="B344" t="s">
        <v>1785</v>
      </c>
      <c r="C344" t="s">
        <v>64</v>
      </c>
      <c r="D344" s="58">
        <v>45087</v>
      </c>
      <c r="E344">
        <v>19</v>
      </c>
      <c r="F344">
        <v>6482.2300000000005</v>
      </c>
      <c r="G344">
        <v>3865.93</v>
      </c>
      <c r="H344">
        <v>2023</v>
      </c>
      <c r="I344" t="s">
        <v>737</v>
      </c>
      <c r="J344" t="s">
        <v>184</v>
      </c>
      <c r="K344" t="s">
        <v>105</v>
      </c>
      <c r="L344" t="s">
        <v>94</v>
      </c>
    </row>
    <row r="345" spans="1:12" x14ac:dyDescent="0.3">
      <c r="A345" t="s">
        <v>24</v>
      </c>
      <c r="B345" t="s">
        <v>1785</v>
      </c>
      <c r="C345" t="s">
        <v>79</v>
      </c>
      <c r="D345" s="58">
        <v>45054</v>
      </c>
      <c r="E345">
        <v>3</v>
      </c>
      <c r="F345">
        <v>2664.63</v>
      </c>
      <c r="G345">
        <v>2167.3500000000004</v>
      </c>
      <c r="H345">
        <v>2023</v>
      </c>
      <c r="I345" t="s">
        <v>737</v>
      </c>
      <c r="J345" t="s">
        <v>196</v>
      </c>
      <c r="K345" t="s">
        <v>96</v>
      </c>
      <c r="L345" t="s">
        <v>94</v>
      </c>
    </row>
    <row r="346" spans="1:12" x14ac:dyDescent="0.3">
      <c r="A346" t="s">
        <v>28</v>
      </c>
      <c r="B346" t="s">
        <v>1785</v>
      </c>
      <c r="C346" t="s">
        <v>51</v>
      </c>
      <c r="D346" s="58">
        <v>44968</v>
      </c>
      <c r="E346">
        <v>14</v>
      </c>
      <c r="F346">
        <v>4022.2000000000003</v>
      </c>
      <c r="G346">
        <v>3257.3799999999997</v>
      </c>
      <c r="H346">
        <v>2023</v>
      </c>
      <c r="I346" t="s">
        <v>736</v>
      </c>
      <c r="J346" t="s">
        <v>227</v>
      </c>
      <c r="K346" t="s">
        <v>101</v>
      </c>
      <c r="L346" t="s">
        <v>94</v>
      </c>
    </row>
    <row r="347" spans="1:12" x14ac:dyDescent="0.3">
      <c r="A347" t="s">
        <v>14</v>
      </c>
      <c r="B347" t="s">
        <v>1785</v>
      </c>
      <c r="C347" t="s">
        <v>67</v>
      </c>
      <c r="D347" s="58">
        <v>45192</v>
      </c>
      <c r="E347">
        <v>13</v>
      </c>
      <c r="F347">
        <v>13695.24</v>
      </c>
      <c r="G347">
        <v>8141.38</v>
      </c>
      <c r="H347">
        <v>2023</v>
      </c>
      <c r="I347" t="s">
        <v>738</v>
      </c>
      <c r="J347" t="s">
        <v>179</v>
      </c>
      <c r="K347" t="s">
        <v>105</v>
      </c>
      <c r="L347" t="s">
        <v>94</v>
      </c>
    </row>
    <row r="348" spans="1:12" x14ac:dyDescent="0.3">
      <c r="A348" t="s">
        <v>17</v>
      </c>
      <c r="B348" t="s">
        <v>1785</v>
      </c>
      <c r="C348" t="s">
        <v>52</v>
      </c>
      <c r="D348" s="58">
        <v>45039</v>
      </c>
      <c r="E348">
        <v>5</v>
      </c>
      <c r="F348">
        <v>1348.1</v>
      </c>
      <c r="G348">
        <v>819.44999999999993</v>
      </c>
      <c r="H348">
        <v>2023</v>
      </c>
      <c r="I348" t="s">
        <v>737</v>
      </c>
      <c r="J348" t="s">
        <v>224</v>
      </c>
      <c r="K348" t="s">
        <v>92</v>
      </c>
      <c r="L348" t="s">
        <v>94</v>
      </c>
    </row>
    <row r="349" spans="1:12" x14ac:dyDescent="0.3">
      <c r="A349" t="s">
        <v>19</v>
      </c>
      <c r="B349" t="s">
        <v>1785</v>
      </c>
      <c r="C349" t="s">
        <v>58</v>
      </c>
      <c r="D349" s="58">
        <v>45055</v>
      </c>
      <c r="E349">
        <v>17</v>
      </c>
      <c r="F349">
        <v>14927.19</v>
      </c>
      <c r="G349">
        <v>10284.49</v>
      </c>
      <c r="H349">
        <v>2023</v>
      </c>
      <c r="I349" t="s">
        <v>737</v>
      </c>
      <c r="J349" t="s">
        <v>205</v>
      </c>
      <c r="K349" t="s">
        <v>96</v>
      </c>
      <c r="L349" t="s">
        <v>94</v>
      </c>
    </row>
    <row r="350" spans="1:12" x14ac:dyDescent="0.3">
      <c r="A350" t="s">
        <v>22</v>
      </c>
      <c r="B350" t="s">
        <v>1785</v>
      </c>
      <c r="C350" t="s">
        <v>58</v>
      </c>
      <c r="D350" s="58">
        <v>45137</v>
      </c>
      <c r="E350">
        <v>20</v>
      </c>
      <c r="F350">
        <v>17561.400000000001</v>
      </c>
      <c r="G350">
        <v>12099.400000000001</v>
      </c>
      <c r="H350">
        <v>2023</v>
      </c>
      <c r="I350" t="s">
        <v>738</v>
      </c>
      <c r="J350" t="s">
        <v>199</v>
      </c>
      <c r="K350" t="s">
        <v>96</v>
      </c>
      <c r="L350" t="s">
        <v>94</v>
      </c>
    </row>
    <row r="351" spans="1:12" x14ac:dyDescent="0.3">
      <c r="A351" t="s">
        <v>18</v>
      </c>
      <c r="B351" t="s">
        <v>1785</v>
      </c>
      <c r="C351" t="s">
        <v>51</v>
      </c>
      <c r="D351" s="58">
        <v>45149</v>
      </c>
      <c r="E351">
        <v>9</v>
      </c>
      <c r="F351">
        <v>2585.7000000000003</v>
      </c>
      <c r="G351">
        <v>2094.0299999999997</v>
      </c>
      <c r="H351">
        <v>2023</v>
      </c>
      <c r="I351" t="s">
        <v>738</v>
      </c>
      <c r="J351" t="s">
        <v>208</v>
      </c>
      <c r="K351" t="s">
        <v>101</v>
      </c>
      <c r="L351" t="s">
        <v>94</v>
      </c>
    </row>
    <row r="352" spans="1:12" x14ac:dyDescent="0.3">
      <c r="A352" t="s">
        <v>14</v>
      </c>
      <c r="B352" t="s">
        <v>1785</v>
      </c>
      <c r="C352" t="s">
        <v>67</v>
      </c>
      <c r="D352" s="58">
        <v>45101</v>
      </c>
      <c r="E352">
        <v>3</v>
      </c>
      <c r="F352">
        <v>3160.44</v>
      </c>
      <c r="G352">
        <v>1878.78</v>
      </c>
      <c r="H352">
        <v>2023</v>
      </c>
      <c r="I352" t="s">
        <v>737</v>
      </c>
      <c r="J352" t="s">
        <v>179</v>
      </c>
      <c r="K352" t="s">
        <v>105</v>
      </c>
      <c r="L352" t="s">
        <v>94</v>
      </c>
    </row>
    <row r="353" spans="1:12" x14ac:dyDescent="0.3">
      <c r="A353" t="s">
        <v>26</v>
      </c>
      <c r="B353" t="s">
        <v>1785</v>
      </c>
      <c r="C353" t="s">
        <v>66</v>
      </c>
      <c r="D353" s="58">
        <v>45215</v>
      </c>
      <c r="E353">
        <v>29</v>
      </c>
      <c r="F353">
        <v>11244.460000000001</v>
      </c>
      <c r="G353">
        <v>7523.18</v>
      </c>
      <c r="H353">
        <v>2023</v>
      </c>
      <c r="I353" t="s">
        <v>739</v>
      </c>
      <c r="J353" t="s">
        <v>220</v>
      </c>
      <c r="K353" t="s">
        <v>98</v>
      </c>
      <c r="L353" t="s">
        <v>94</v>
      </c>
    </row>
    <row r="354" spans="1:12" x14ac:dyDescent="0.3">
      <c r="A354" t="s">
        <v>25</v>
      </c>
      <c r="B354" t="s">
        <v>1785</v>
      </c>
      <c r="C354" t="s">
        <v>75</v>
      </c>
      <c r="D354" s="58">
        <v>44981</v>
      </c>
      <c r="E354">
        <v>24</v>
      </c>
      <c r="F354">
        <v>3913.2000000000003</v>
      </c>
      <c r="G354">
        <v>3026.64</v>
      </c>
      <c r="H354">
        <v>2023</v>
      </c>
      <c r="I354" t="s">
        <v>736</v>
      </c>
      <c r="J354" t="s">
        <v>190</v>
      </c>
      <c r="K354" t="s">
        <v>105</v>
      </c>
      <c r="L354" t="s">
        <v>94</v>
      </c>
    </row>
    <row r="355" spans="1:12" x14ac:dyDescent="0.3">
      <c r="A355" t="s">
        <v>19</v>
      </c>
      <c r="B355" t="s">
        <v>1785</v>
      </c>
      <c r="C355" t="s">
        <v>67</v>
      </c>
      <c r="D355" s="58">
        <v>45168</v>
      </c>
      <c r="E355">
        <v>20</v>
      </c>
      <c r="F355">
        <v>21069.599999999999</v>
      </c>
      <c r="G355">
        <v>12525.2</v>
      </c>
      <c r="H355">
        <v>2023</v>
      </c>
      <c r="I355" t="s">
        <v>738</v>
      </c>
      <c r="J355" t="s">
        <v>205</v>
      </c>
      <c r="K355" t="s">
        <v>105</v>
      </c>
      <c r="L355" t="s">
        <v>94</v>
      </c>
    </row>
    <row r="356" spans="1:12" x14ac:dyDescent="0.3">
      <c r="A356" t="s">
        <v>20</v>
      </c>
      <c r="B356" t="s">
        <v>1785</v>
      </c>
      <c r="C356" t="s">
        <v>75</v>
      </c>
      <c r="D356" s="58">
        <v>45282</v>
      </c>
      <c r="E356">
        <v>30</v>
      </c>
      <c r="F356">
        <v>4891.5</v>
      </c>
      <c r="G356">
        <v>3783.3</v>
      </c>
      <c r="H356">
        <v>2023</v>
      </c>
      <c r="I356" t="s">
        <v>739</v>
      </c>
      <c r="J356" t="s">
        <v>202</v>
      </c>
      <c r="K356" t="s">
        <v>105</v>
      </c>
      <c r="L356" t="s">
        <v>94</v>
      </c>
    </row>
    <row r="357" spans="1:12" x14ac:dyDescent="0.3">
      <c r="A357" t="s">
        <v>18</v>
      </c>
      <c r="B357" t="s">
        <v>1785</v>
      </c>
      <c r="C357" t="s">
        <v>60</v>
      </c>
      <c r="D357" s="58">
        <v>44962</v>
      </c>
      <c r="E357">
        <v>27</v>
      </c>
      <c r="F357">
        <v>5829.03</v>
      </c>
      <c r="G357">
        <v>4219.29</v>
      </c>
      <c r="H357">
        <v>2023</v>
      </c>
      <c r="I357" t="s">
        <v>736</v>
      </c>
      <c r="J357" t="s">
        <v>208</v>
      </c>
      <c r="K357" t="s">
        <v>122</v>
      </c>
      <c r="L357" t="s">
        <v>94</v>
      </c>
    </row>
    <row r="358" spans="1:12" x14ac:dyDescent="0.3">
      <c r="A358" t="s">
        <v>24</v>
      </c>
      <c r="B358" t="s">
        <v>1785</v>
      </c>
      <c r="C358" t="s">
        <v>60</v>
      </c>
      <c r="D358" s="58">
        <v>45114</v>
      </c>
      <c r="E358">
        <v>16</v>
      </c>
      <c r="F358">
        <v>3454.24</v>
      </c>
      <c r="G358">
        <v>2500.3200000000002</v>
      </c>
      <c r="H358">
        <v>2023</v>
      </c>
      <c r="I358" t="s">
        <v>738</v>
      </c>
      <c r="J358" t="s">
        <v>196</v>
      </c>
      <c r="K358" t="s">
        <v>122</v>
      </c>
      <c r="L358" t="s">
        <v>94</v>
      </c>
    </row>
    <row r="359" spans="1:12" x14ac:dyDescent="0.3">
      <c r="A359" t="s">
        <v>29</v>
      </c>
      <c r="B359" t="s">
        <v>1785</v>
      </c>
      <c r="C359" t="s">
        <v>66</v>
      </c>
      <c r="D359" s="58">
        <v>45253</v>
      </c>
      <c r="E359">
        <v>42</v>
      </c>
      <c r="F359">
        <v>16285.08</v>
      </c>
      <c r="G359">
        <v>10895.640000000001</v>
      </c>
      <c r="H359">
        <v>2023</v>
      </c>
      <c r="I359" t="s">
        <v>739</v>
      </c>
      <c r="J359" t="s">
        <v>217</v>
      </c>
      <c r="K359" t="s">
        <v>98</v>
      </c>
      <c r="L359" t="s">
        <v>94</v>
      </c>
    </row>
    <row r="360" spans="1:12" x14ac:dyDescent="0.3">
      <c r="A360" t="s">
        <v>14</v>
      </c>
      <c r="B360" t="s">
        <v>1785</v>
      </c>
      <c r="C360" t="s">
        <v>58</v>
      </c>
      <c r="D360" s="58">
        <v>45221</v>
      </c>
      <c r="E360">
        <v>36</v>
      </c>
      <c r="F360">
        <v>31610.52</v>
      </c>
      <c r="G360">
        <v>21778.920000000002</v>
      </c>
      <c r="H360">
        <v>2023</v>
      </c>
      <c r="I360" t="s">
        <v>739</v>
      </c>
      <c r="J360" t="s">
        <v>179</v>
      </c>
      <c r="K360" t="s">
        <v>96</v>
      </c>
      <c r="L360" t="s">
        <v>94</v>
      </c>
    </row>
    <row r="361" spans="1:12" x14ac:dyDescent="0.3">
      <c r="A361" t="s">
        <v>18</v>
      </c>
      <c r="B361" t="s">
        <v>1785</v>
      </c>
      <c r="C361" t="s">
        <v>66</v>
      </c>
      <c r="D361" s="58">
        <v>45124</v>
      </c>
      <c r="E361">
        <v>17</v>
      </c>
      <c r="F361">
        <v>6591.58</v>
      </c>
      <c r="G361">
        <v>4410.1400000000003</v>
      </c>
      <c r="H361">
        <v>2023</v>
      </c>
      <c r="I361" t="s">
        <v>738</v>
      </c>
      <c r="J361" t="s">
        <v>208</v>
      </c>
      <c r="K361" t="s">
        <v>98</v>
      </c>
      <c r="L361" t="s">
        <v>94</v>
      </c>
    </row>
    <row r="362" spans="1:12" x14ac:dyDescent="0.3">
      <c r="A362" t="s">
        <v>14</v>
      </c>
      <c r="B362" t="s">
        <v>1785</v>
      </c>
      <c r="C362" t="s">
        <v>52</v>
      </c>
      <c r="D362" s="58">
        <v>45248</v>
      </c>
      <c r="E362">
        <v>41</v>
      </c>
      <c r="F362">
        <v>11054.42</v>
      </c>
      <c r="G362">
        <v>6719.49</v>
      </c>
      <c r="H362">
        <v>2023</v>
      </c>
      <c r="I362" t="s">
        <v>739</v>
      </c>
      <c r="J362" t="s">
        <v>179</v>
      </c>
      <c r="K362" t="s">
        <v>92</v>
      </c>
      <c r="L362" t="s">
        <v>94</v>
      </c>
    </row>
    <row r="363" spans="1:12" x14ac:dyDescent="0.3">
      <c r="A363" t="s">
        <v>16</v>
      </c>
      <c r="B363" t="s">
        <v>1785</v>
      </c>
      <c r="C363" t="s">
        <v>79</v>
      </c>
      <c r="D363" s="58">
        <v>45116</v>
      </c>
      <c r="E363">
        <v>12</v>
      </c>
      <c r="F363">
        <v>10658.52</v>
      </c>
      <c r="G363">
        <v>8669.4000000000015</v>
      </c>
      <c r="H363">
        <v>2023</v>
      </c>
      <c r="I363" t="s">
        <v>738</v>
      </c>
      <c r="J363" t="s">
        <v>184</v>
      </c>
      <c r="K363" t="s">
        <v>96</v>
      </c>
      <c r="L363" t="s">
        <v>94</v>
      </c>
    </row>
    <row r="364" spans="1:12" x14ac:dyDescent="0.3">
      <c r="A364" t="s">
        <v>30</v>
      </c>
      <c r="B364" t="s">
        <v>1785</v>
      </c>
      <c r="C364" t="s">
        <v>52</v>
      </c>
      <c r="D364" s="58">
        <v>44942</v>
      </c>
      <c r="E364">
        <v>21</v>
      </c>
      <c r="F364">
        <v>5662.02</v>
      </c>
      <c r="G364">
        <v>3441.6899999999996</v>
      </c>
      <c r="H364">
        <v>2023</v>
      </c>
      <c r="I364" t="s">
        <v>736</v>
      </c>
      <c r="J364" t="s">
        <v>230</v>
      </c>
      <c r="K364" t="s">
        <v>92</v>
      </c>
      <c r="L364" t="s">
        <v>94</v>
      </c>
    </row>
    <row r="365" spans="1:12" x14ac:dyDescent="0.3">
      <c r="A365" t="s">
        <v>14</v>
      </c>
      <c r="B365" t="s">
        <v>1785</v>
      </c>
      <c r="C365" t="s">
        <v>67</v>
      </c>
      <c r="D365" s="58">
        <v>44984</v>
      </c>
      <c r="E365">
        <v>26</v>
      </c>
      <c r="F365">
        <v>27390.48</v>
      </c>
      <c r="G365">
        <v>16282.76</v>
      </c>
      <c r="H365">
        <v>2023</v>
      </c>
      <c r="I365" t="s">
        <v>736</v>
      </c>
      <c r="J365" t="s">
        <v>179</v>
      </c>
      <c r="K365" t="s">
        <v>105</v>
      </c>
      <c r="L365" t="s">
        <v>94</v>
      </c>
    </row>
    <row r="366" spans="1:12" x14ac:dyDescent="0.3">
      <c r="A366" t="s">
        <v>25</v>
      </c>
      <c r="B366" t="s">
        <v>1785</v>
      </c>
      <c r="C366" t="s">
        <v>52</v>
      </c>
      <c r="D366" s="58">
        <v>45023</v>
      </c>
      <c r="E366">
        <v>6</v>
      </c>
      <c r="F366">
        <v>1617.72</v>
      </c>
      <c r="G366">
        <v>983.33999999999992</v>
      </c>
      <c r="H366">
        <v>2023</v>
      </c>
      <c r="I366" t="s">
        <v>737</v>
      </c>
      <c r="J366" t="s">
        <v>190</v>
      </c>
      <c r="K366" t="s">
        <v>92</v>
      </c>
      <c r="L366" t="s">
        <v>94</v>
      </c>
    </row>
    <row r="367" spans="1:12" x14ac:dyDescent="0.3">
      <c r="A367" t="s">
        <v>14</v>
      </c>
      <c r="B367" t="s">
        <v>1785</v>
      </c>
      <c r="C367" t="s">
        <v>79</v>
      </c>
      <c r="D367" s="58">
        <v>45274</v>
      </c>
      <c r="E367">
        <v>24</v>
      </c>
      <c r="F367">
        <v>21317.040000000001</v>
      </c>
      <c r="G367">
        <v>17338.800000000003</v>
      </c>
      <c r="H367">
        <v>2023</v>
      </c>
      <c r="I367" t="s">
        <v>739</v>
      </c>
      <c r="J367" t="s">
        <v>179</v>
      </c>
      <c r="K367" t="s">
        <v>96</v>
      </c>
      <c r="L367" t="s">
        <v>94</v>
      </c>
    </row>
    <row r="368" spans="1:12" x14ac:dyDescent="0.3">
      <c r="A368" t="s">
        <v>18</v>
      </c>
      <c r="B368" t="s">
        <v>1785</v>
      </c>
      <c r="C368" t="s">
        <v>60</v>
      </c>
      <c r="D368" s="58">
        <v>45005</v>
      </c>
      <c r="E368">
        <v>22</v>
      </c>
      <c r="F368">
        <v>4749.58</v>
      </c>
      <c r="G368">
        <v>3437.94</v>
      </c>
      <c r="H368">
        <v>2023</v>
      </c>
      <c r="I368" t="s">
        <v>736</v>
      </c>
      <c r="J368" t="s">
        <v>208</v>
      </c>
      <c r="K368" t="s">
        <v>122</v>
      </c>
      <c r="L368" t="s">
        <v>94</v>
      </c>
    </row>
    <row r="369" spans="1:12" x14ac:dyDescent="0.3">
      <c r="A369" t="s">
        <v>26</v>
      </c>
      <c r="B369" t="s">
        <v>1785</v>
      </c>
      <c r="C369" t="s">
        <v>58</v>
      </c>
      <c r="D369" s="58">
        <v>44986</v>
      </c>
      <c r="E369">
        <v>26</v>
      </c>
      <c r="F369">
        <v>22829.82</v>
      </c>
      <c r="G369">
        <v>15729.220000000001</v>
      </c>
      <c r="H369">
        <v>2023</v>
      </c>
      <c r="I369" t="s">
        <v>736</v>
      </c>
      <c r="J369" t="s">
        <v>220</v>
      </c>
      <c r="K369" t="s">
        <v>96</v>
      </c>
      <c r="L369" t="s">
        <v>94</v>
      </c>
    </row>
    <row r="370" spans="1:12" x14ac:dyDescent="0.3">
      <c r="A370" t="s">
        <v>16</v>
      </c>
      <c r="B370" t="s">
        <v>1785</v>
      </c>
      <c r="C370" t="s">
        <v>51</v>
      </c>
      <c r="D370" s="58">
        <v>45092</v>
      </c>
      <c r="E370">
        <v>15</v>
      </c>
      <c r="F370">
        <v>4309.5</v>
      </c>
      <c r="G370">
        <v>3490.0499999999997</v>
      </c>
      <c r="H370">
        <v>2023</v>
      </c>
      <c r="I370" t="s">
        <v>737</v>
      </c>
      <c r="J370" t="s">
        <v>184</v>
      </c>
      <c r="K370" t="s">
        <v>101</v>
      </c>
      <c r="L370" t="s">
        <v>94</v>
      </c>
    </row>
    <row r="371" spans="1:12" x14ac:dyDescent="0.3">
      <c r="A371" t="s">
        <v>28</v>
      </c>
      <c r="B371" t="s">
        <v>1785</v>
      </c>
      <c r="C371" t="s">
        <v>75</v>
      </c>
      <c r="D371" s="58">
        <v>44986</v>
      </c>
      <c r="E371">
        <v>22</v>
      </c>
      <c r="F371">
        <v>3587.1000000000004</v>
      </c>
      <c r="G371">
        <v>2774.42</v>
      </c>
      <c r="H371">
        <v>2023</v>
      </c>
      <c r="I371" t="s">
        <v>736</v>
      </c>
      <c r="J371" t="s">
        <v>227</v>
      </c>
      <c r="K371" t="s">
        <v>105</v>
      </c>
      <c r="L371" t="s">
        <v>94</v>
      </c>
    </row>
    <row r="372" spans="1:12" x14ac:dyDescent="0.3">
      <c r="A372" t="s">
        <v>23</v>
      </c>
      <c r="B372" t="s">
        <v>1785</v>
      </c>
      <c r="C372" t="s">
        <v>79</v>
      </c>
      <c r="D372" s="58">
        <v>45143</v>
      </c>
      <c r="E372">
        <v>18</v>
      </c>
      <c r="F372">
        <v>15987.78</v>
      </c>
      <c r="G372">
        <v>13004.1</v>
      </c>
      <c r="H372">
        <v>2023</v>
      </c>
      <c r="I372" t="s">
        <v>738</v>
      </c>
      <c r="J372" t="s">
        <v>182</v>
      </c>
      <c r="K372" t="s">
        <v>96</v>
      </c>
      <c r="L372" t="s">
        <v>94</v>
      </c>
    </row>
    <row r="373" spans="1:12" x14ac:dyDescent="0.3">
      <c r="A373" t="s">
        <v>20</v>
      </c>
      <c r="B373" t="s">
        <v>1785</v>
      </c>
      <c r="C373" t="s">
        <v>51</v>
      </c>
      <c r="D373" s="58">
        <v>45172</v>
      </c>
      <c r="E373">
        <v>19</v>
      </c>
      <c r="F373">
        <v>5458.7</v>
      </c>
      <c r="G373">
        <v>4420.7299999999996</v>
      </c>
      <c r="H373">
        <v>2023</v>
      </c>
      <c r="I373" t="s">
        <v>738</v>
      </c>
      <c r="J373" t="s">
        <v>202</v>
      </c>
      <c r="K373" t="s">
        <v>101</v>
      </c>
      <c r="L373" t="s">
        <v>94</v>
      </c>
    </row>
    <row r="374" spans="1:12" x14ac:dyDescent="0.3">
      <c r="A374" t="s">
        <v>22</v>
      </c>
      <c r="B374" t="s">
        <v>1785</v>
      </c>
      <c r="C374" t="s">
        <v>75</v>
      </c>
      <c r="D374" s="58">
        <v>45204</v>
      </c>
      <c r="E374">
        <v>17</v>
      </c>
      <c r="F374">
        <v>2771.8500000000004</v>
      </c>
      <c r="G374">
        <v>2143.87</v>
      </c>
      <c r="H374">
        <v>2023</v>
      </c>
      <c r="I374" t="s">
        <v>739</v>
      </c>
      <c r="J374" t="s">
        <v>199</v>
      </c>
      <c r="K374" t="s">
        <v>105</v>
      </c>
      <c r="L374" t="s">
        <v>94</v>
      </c>
    </row>
    <row r="375" spans="1:12" x14ac:dyDescent="0.3">
      <c r="A375" t="s">
        <v>21</v>
      </c>
      <c r="B375" t="s">
        <v>1785</v>
      </c>
      <c r="C375" t="s">
        <v>75</v>
      </c>
      <c r="D375" s="58">
        <v>44966</v>
      </c>
      <c r="E375">
        <v>24</v>
      </c>
      <c r="F375">
        <v>3913.2000000000003</v>
      </c>
      <c r="G375">
        <v>3026.64</v>
      </c>
      <c r="H375">
        <v>2023</v>
      </c>
      <c r="I375" t="s">
        <v>736</v>
      </c>
      <c r="J375" t="s">
        <v>214</v>
      </c>
      <c r="K375" t="s">
        <v>105</v>
      </c>
      <c r="L375" t="s">
        <v>94</v>
      </c>
    </row>
    <row r="376" spans="1:12" x14ac:dyDescent="0.3">
      <c r="A376" t="s">
        <v>30</v>
      </c>
      <c r="B376" t="s">
        <v>1785</v>
      </c>
      <c r="C376" t="s">
        <v>67</v>
      </c>
      <c r="D376" s="58">
        <v>45210</v>
      </c>
      <c r="E376">
        <v>23</v>
      </c>
      <c r="F376">
        <v>24230.04</v>
      </c>
      <c r="G376">
        <v>14403.98</v>
      </c>
      <c r="H376">
        <v>2023</v>
      </c>
      <c r="I376" t="s">
        <v>739</v>
      </c>
      <c r="J376" t="s">
        <v>230</v>
      </c>
      <c r="K376" t="s">
        <v>105</v>
      </c>
      <c r="L376" t="s">
        <v>94</v>
      </c>
    </row>
    <row r="377" spans="1:12" x14ac:dyDescent="0.3">
      <c r="A377" t="s">
        <v>19</v>
      </c>
      <c r="B377" t="s">
        <v>1785</v>
      </c>
      <c r="C377" t="s">
        <v>67</v>
      </c>
      <c r="D377" s="58">
        <v>45125</v>
      </c>
      <c r="E377">
        <v>20</v>
      </c>
      <c r="F377">
        <v>21069.599999999999</v>
      </c>
      <c r="G377">
        <v>12525.2</v>
      </c>
      <c r="H377">
        <v>2023</v>
      </c>
      <c r="I377" t="s">
        <v>738</v>
      </c>
      <c r="J377" t="s">
        <v>205</v>
      </c>
      <c r="K377" t="s">
        <v>105</v>
      </c>
      <c r="L377" t="s">
        <v>94</v>
      </c>
    </row>
    <row r="378" spans="1:12" x14ac:dyDescent="0.3">
      <c r="A378" t="s">
        <v>22</v>
      </c>
      <c r="B378" t="s">
        <v>1785</v>
      </c>
      <c r="C378" t="s">
        <v>58</v>
      </c>
      <c r="D378" s="58">
        <v>45130</v>
      </c>
      <c r="E378">
        <v>12</v>
      </c>
      <c r="F378">
        <v>10536.84</v>
      </c>
      <c r="G378">
        <v>7259.64</v>
      </c>
      <c r="H378">
        <v>2023</v>
      </c>
      <c r="I378" t="s">
        <v>738</v>
      </c>
      <c r="J378" t="s">
        <v>199</v>
      </c>
      <c r="K378" t="s">
        <v>96</v>
      </c>
      <c r="L378" t="s">
        <v>94</v>
      </c>
    </row>
    <row r="379" spans="1:12" x14ac:dyDescent="0.3">
      <c r="A379" t="s">
        <v>14</v>
      </c>
      <c r="B379" t="s">
        <v>1785</v>
      </c>
      <c r="C379" t="s">
        <v>64</v>
      </c>
      <c r="D379" s="58">
        <v>45199</v>
      </c>
      <c r="E379">
        <v>17</v>
      </c>
      <c r="F379">
        <v>5799.89</v>
      </c>
      <c r="G379">
        <v>3458.99</v>
      </c>
      <c r="H379">
        <v>2023</v>
      </c>
      <c r="I379" t="s">
        <v>738</v>
      </c>
      <c r="J379" t="s">
        <v>179</v>
      </c>
      <c r="K379" t="s">
        <v>105</v>
      </c>
      <c r="L379" t="s">
        <v>94</v>
      </c>
    </row>
    <row r="380" spans="1:12" x14ac:dyDescent="0.3">
      <c r="A380" t="s">
        <v>18</v>
      </c>
      <c r="B380" t="s">
        <v>1785</v>
      </c>
      <c r="C380" t="s">
        <v>60</v>
      </c>
      <c r="D380" s="58">
        <v>45181</v>
      </c>
      <c r="E380">
        <v>12</v>
      </c>
      <c r="F380">
        <v>2590.6799999999998</v>
      </c>
      <c r="G380">
        <v>1875.2400000000002</v>
      </c>
      <c r="H380">
        <v>2023</v>
      </c>
      <c r="I380" t="s">
        <v>738</v>
      </c>
      <c r="J380" t="s">
        <v>208</v>
      </c>
      <c r="K380" t="s">
        <v>122</v>
      </c>
      <c r="L380" t="s">
        <v>94</v>
      </c>
    </row>
    <row r="381" spans="1:12" x14ac:dyDescent="0.3">
      <c r="A381" t="s">
        <v>25</v>
      </c>
      <c r="B381" t="s">
        <v>1785</v>
      </c>
      <c r="C381" t="s">
        <v>60</v>
      </c>
      <c r="D381" s="58">
        <v>45162</v>
      </c>
      <c r="E381">
        <v>14</v>
      </c>
      <c r="F381">
        <v>3022.46</v>
      </c>
      <c r="G381">
        <v>2187.7800000000002</v>
      </c>
      <c r="H381">
        <v>2023</v>
      </c>
      <c r="I381" t="s">
        <v>738</v>
      </c>
      <c r="J381" t="s">
        <v>190</v>
      </c>
      <c r="K381" t="s">
        <v>122</v>
      </c>
      <c r="L381" t="s">
        <v>94</v>
      </c>
    </row>
    <row r="382" spans="1:12" x14ac:dyDescent="0.3">
      <c r="A382" t="s">
        <v>25</v>
      </c>
      <c r="B382" t="s">
        <v>1785</v>
      </c>
      <c r="C382" t="s">
        <v>79</v>
      </c>
      <c r="D382" s="58">
        <v>45066</v>
      </c>
      <c r="E382">
        <v>5</v>
      </c>
      <c r="F382">
        <v>4441.05</v>
      </c>
      <c r="G382">
        <v>3612.25</v>
      </c>
      <c r="H382">
        <v>2023</v>
      </c>
      <c r="I382" t="s">
        <v>737</v>
      </c>
      <c r="J382" t="s">
        <v>190</v>
      </c>
      <c r="K382" t="s">
        <v>96</v>
      </c>
      <c r="L382" t="s">
        <v>94</v>
      </c>
    </row>
    <row r="383" spans="1:12" x14ac:dyDescent="0.3">
      <c r="A383" t="s">
        <v>14</v>
      </c>
      <c r="B383" t="s">
        <v>1785</v>
      </c>
      <c r="C383" t="s">
        <v>67</v>
      </c>
      <c r="D383" s="58">
        <v>45214</v>
      </c>
      <c r="E383">
        <v>24</v>
      </c>
      <c r="F383">
        <v>25283.52</v>
      </c>
      <c r="G383">
        <v>15030.24</v>
      </c>
      <c r="H383">
        <v>2023</v>
      </c>
      <c r="I383" t="s">
        <v>739</v>
      </c>
      <c r="J383" t="s">
        <v>179</v>
      </c>
      <c r="K383" t="s">
        <v>105</v>
      </c>
      <c r="L383" t="s">
        <v>94</v>
      </c>
    </row>
    <row r="384" spans="1:12" x14ac:dyDescent="0.3">
      <c r="A384" t="s">
        <v>16</v>
      </c>
      <c r="B384" t="s">
        <v>1785</v>
      </c>
      <c r="C384" t="s">
        <v>58</v>
      </c>
      <c r="D384" s="58">
        <v>45184</v>
      </c>
      <c r="E384">
        <v>19</v>
      </c>
      <c r="F384">
        <v>16683.330000000002</v>
      </c>
      <c r="G384">
        <v>11494.43</v>
      </c>
      <c r="H384">
        <v>2023</v>
      </c>
      <c r="I384" t="s">
        <v>738</v>
      </c>
      <c r="J384" t="s">
        <v>184</v>
      </c>
      <c r="K384" t="s">
        <v>96</v>
      </c>
      <c r="L384" t="s">
        <v>94</v>
      </c>
    </row>
    <row r="385" spans="1:12" x14ac:dyDescent="0.3">
      <c r="A385" t="s">
        <v>25</v>
      </c>
      <c r="B385" t="s">
        <v>1785</v>
      </c>
      <c r="C385" t="s">
        <v>64</v>
      </c>
      <c r="D385" s="58">
        <v>45229</v>
      </c>
      <c r="E385">
        <v>29</v>
      </c>
      <c r="F385">
        <v>9893.93</v>
      </c>
      <c r="G385">
        <v>5900.63</v>
      </c>
      <c r="H385">
        <v>2023</v>
      </c>
      <c r="I385" t="s">
        <v>739</v>
      </c>
      <c r="J385" t="s">
        <v>190</v>
      </c>
      <c r="K385" t="s">
        <v>105</v>
      </c>
      <c r="L385" t="s">
        <v>94</v>
      </c>
    </row>
    <row r="386" spans="1:12" x14ac:dyDescent="0.3">
      <c r="A386" t="s">
        <v>28</v>
      </c>
      <c r="B386" t="s">
        <v>1785</v>
      </c>
      <c r="C386" t="s">
        <v>75</v>
      </c>
      <c r="D386" s="58">
        <v>44960</v>
      </c>
      <c r="E386">
        <v>23</v>
      </c>
      <c r="F386">
        <v>3750.15</v>
      </c>
      <c r="G386">
        <v>2900.53</v>
      </c>
      <c r="H386">
        <v>2023</v>
      </c>
      <c r="I386" t="s">
        <v>736</v>
      </c>
      <c r="J386" t="s">
        <v>227</v>
      </c>
      <c r="K386" t="s">
        <v>105</v>
      </c>
      <c r="L386" t="s">
        <v>94</v>
      </c>
    </row>
    <row r="387" spans="1:12" x14ac:dyDescent="0.3">
      <c r="A387" t="s">
        <v>24</v>
      </c>
      <c r="B387" t="s">
        <v>1785</v>
      </c>
      <c r="C387" t="s">
        <v>52</v>
      </c>
      <c r="D387" s="58">
        <v>45084</v>
      </c>
      <c r="E387">
        <v>13</v>
      </c>
      <c r="F387">
        <v>3505.06</v>
      </c>
      <c r="G387">
        <v>2130.5699999999997</v>
      </c>
      <c r="H387">
        <v>2023</v>
      </c>
      <c r="I387" t="s">
        <v>737</v>
      </c>
      <c r="J387" t="s">
        <v>196</v>
      </c>
      <c r="K387" t="s">
        <v>92</v>
      </c>
      <c r="L387" t="s">
        <v>94</v>
      </c>
    </row>
    <row r="388" spans="1:12" x14ac:dyDescent="0.3">
      <c r="A388" t="s">
        <v>14</v>
      </c>
      <c r="B388" t="s">
        <v>1785</v>
      </c>
      <c r="C388" t="s">
        <v>52</v>
      </c>
      <c r="D388" s="58">
        <v>45124</v>
      </c>
      <c r="E388">
        <v>9</v>
      </c>
      <c r="F388">
        <v>2426.58</v>
      </c>
      <c r="G388">
        <v>1475.0099999999998</v>
      </c>
      <c r="H388">
        <v>2023</v>
      </c>
      <c r="I388" t="s">
        <v>738</v>
      </c>
      <c r="J388" t="s">
        <v>179</v>
      </c>
      <c r="K388" t="s">
        <v>92</v>
      </c>
      <c r="L388" t="s">
        <v>94</v>
      </c>
    </row>
    <row r="389" spans="1:12" x14ac:dyDescent="0.3">
      <c r="A389" t="s">
        <v>19</v>
      </c>
      <c r="B389" t="s">
        <v>1785</v>
      </c>
      <c r="C389" t="s">
        <v>75</v>
      </c>
      <c r="D389" s="58">
        <v>45054</v>
      </c>
      <c r="E389">
        <v>6</v>
      </c>
      <c r="F389">
        <v>978.30000000000007</v>
      </c>
      <c r="G389">
        <v>756.66</v>
      </c>
      <c r="H389">
        <v>2023</v>
      </c>
      <c r="I389" t="s">
        <v>737</v>
      </c>
      <c r="J389" t="s">
        <v>205</v>
      </c>
      <c r="K389" t="s">
        <v>105</v>
      </c>
      <c r="L389" t="s">
        <v>94</v>
      </c>
    </row>
    <row r="390" spans="1:12" x14ac:dyDescent="0.3">
      <c r="A390" t="s">
        <v>18</v>
      </c>
      <c r="B390" t="s">
        <v>1785</v>
      </c>
      <c r="C390" t="s">
        <v>58</v>
      </c>
      <c r="D390" s="58">
        <v>44979</v>
      </c>
      <c r="E390">
        <v>30</v>
      </c>
      <c r="F390">
        <v>26342.100000000002</v>
      </c>
      <c r="G390">
        <v>18149.100000000002</v>
      </c>
      <c r="H390">
        <v>2023</v>
      </c>
      <c r="I390" t="s">
        <v>736</v>
      </c>
      <c r="J390" t="s">
        <v>208</v>
      </c>
      <c r="K390" t="s">
        <v>96</v>
      </c>
      <c r="L390" t="s">
        <v>94</v>
      </c>
    </row>
    <row r="391" spans="1:12" x14ac:dyDescent="0.3">
      <c r="A391" t="s">
        <v>29</v>
      </c>
      <c r="B391" t="s">
        <v>1785</v>
      </c>
      <c r="C391" t="s">
        <v>52</v>
      </c>
      <c r="D391" s="58">
        <v>45049</v>
      </c>
      <c r="E391">
        <v>22</v>
      </c>
      <c r="F391">
        <v>5931.64</v>
      </c>
      <c r="G391">
        <v>3605.58</v>
      </c>
      <c r="H391">
        <v>2023</v>
      </c>
      <c r="I391" t="s">
        <v>737</v>
      </c>
      <c r="J391" t="s">
        <v>217</v>
      </c>
      <c r="K391" t="s">
        <v>92</v>
      </c>
      <c r="L391" t="s">
        <v>94</v>
      </c>
    </row>
    <row r="392" spans="1:12" x14ac:dyDescent="0.3">
      <c r="A392" t="s">
        <v>26</v>
      </c>
      <c r="B392" t="s">
        <v>1785</v>
      </c>
      <c r="C392" t="s">
        <v>66</v>
      </c>
      <c r="D392" s="58">
        <v>45130</v>
      </c>
      <c r="E392">
        <v>10</v>
      </c>
      <c r="F392">
        <v>3877.4</v>
      </c>
      <c r="G392">
        <v>2594.2000000000003</v>
      </c>
      <c r="H392">
        <v>2023</v>
      </c>
      <c r="I392" t="s">
        <v>738</v>
      </c>
      <c r="J392" t="s">
        <v>220</v>
      </c>
      <c r="K392" t="s">
        <v>98</v>
      </c>
      <c r="L392" t="s">
        <v>94</v>
      </c>
    </row>
    <row r="393" spans="1:12" x14ac:dyDescent="0.3">
      <c r="A393" t="s">
        <v>14</v>
      </c>
      <c r="B393" t="s">
        <v>1785</v>
      </c>
      <c r="C393" t="s">
        <v>66</v>
      </c>
      <c r="D393" s="58">
        <v>45049</v>
      </c>
      <c r="E393">
        <v>7</v>
      </c>
      <c r="F393">
        <v>2714.1800000000003</v>
      </c>
      <c r="G393">
        <v>1815.94</v>
      </c>
      <c r="H393">
        <v>2023</v>
      </c>
      <c r="I393" t="s">
        <v>737</v>
      </c>
      <c r="J393" t="s">
        <v>179</v>
      </c>
      <c r="K393" t="s">
        <v>98</v>
      </c>
      <c r="L393" t="s">
        <v>94</v>
      </c>
    </row>
    <row r="394" spans="1:12" x14ac:dyDescent="0.3">
      <c r="A394" t="s">
        <v>23</v>
      </c>
      <c r="B394" t="s">
        <v>1785</v>
      </c>
      <c r="C394" t="s">
        <v>52</v>
      </c>
      <c r="D394" s="58">
        <v>44935</v>
      </c>
      <c r="E394">
        <v>24</v>
      </c>
      <c r="F394">
        <v>6470.88</v>
      </c>
      <c r="G394">
        <v>3933.3599999999997</v>
      </c>
      <c r="H394">
        <v>2023</v>
      </c>
      <c r="I394" t="s">
        <v>736</v>
      </c>
      <c r="J394" t="s">
        <v>182</v>
      </c>
      <c r="K394" t="s">
        <v>92</v>
      </c>
      <c r="L394" t="s">
        <v>94</v>
      </c>
    </row>
    <row r="395" spans="1:12" x14ac:dyDescent="0.3">
      <c r="A395" t="s">
        <v>20</v>
      </c>
      <c r="B395" t="s">
        <v>1785</v>
      </c>
      <c r="C395" t="s">
        <v>51</v>
      </c>
      <c r="D395" s="58">
        <v>44939</v>
      </c>
      <c r="E395">
        <v>29</v>
      </c>
      <c r="F395">
        <v>8331.7000000000007</v>
      </c>
      <c r="G395">
        <v>6747.4299999999994</v>
      </c>
      <c r="H395">
        <v>2023</v>
      </c>
      <c r="I395" t="s">
        <v>736</v>
      </c>
      <c r="J395" t="s">
        <v>202</v>
      </c>
      <c r="K395" t="s">
        <v>101</v>
      </c>
      <c r="L395" t="s">
        <v>94</v>
      </c>
    </row>
    <row r="396" spans="1:12" x14ac:dyDescent="0.3">
      <c r="A396" t="s">
        <v>20</v>
      </c>
      <c r="B396" t="s">
        <v>1785</v>
      </c>
      <c r="C396" t="s">
        <v>51</v>
      </c>
      <c r="D396" s="58">
        <v>45091</v>
      </c>
      <c r="E396">
        <v>9</v>
      </c>
      <c r="F396">
        <v>2585.7000000000003</v>
      </c>
      <c r="G396">
        <v>2094.0299999999997</v>
      </c>
      <c r="H396">
        <v>2023</v>
      </c>
      <c r="I396" t="s">
        <v>737</v>
      </c>
      <c r="J396" t="s">
        <v>202</v>
      </c>
      <c r="K396" t="s">
        <v>101</v>
      </c>
      <c r="L396" t="s">
        <v>94</v>
      </c>
    </row>
    <row r="397" spans="1:12" x14ac:dyDescent="0.3">
      <c r="A397" t="s">
        <v>24</v>
      </c>
      <c r="B397" t="s">
        <v>1785</v>
      </c>
      <c r="C397" t="s">
        <v>78</v>
      </c>
      <c r="D397" s="58">
        <v>45140</v>
      </c>
      <c r="E397">
        <v>16</v>
      </c>
      <c r="F397">
        <v>2146.4</v>
      </c>
      <c r="G397">
        <v>1773.12</v>
      </c>
      <c r="H397">
        <v>2023</v>
      </c>
      <c r="I397" t="s">
        <v>738</v>
      </c>
      <c r="J397" t="s">
        <v>196</v>
      </c>
      <c r="K397" t="s">
        <v>105</v>
      </c>
      <c r="L397" t="s">
        <v>94</v>
      </c>
    </row>
    <row r="398" spans="1:12" x14ac:dyDescent="0.3">
      <c r="A398" t="s">
        <v>28</v>
      </c>
      <c r="B398" t="s">
        <v>1785</v>
      </c>
      <c r="C398" t="s">
        <v>78</v>
      </c>
      <c r="D398" s="58">
        <v>45050</v>
      </c>
      <c r="E398">
        <v>5</v>
      </c>
      <c r="F398">
        <v>670.75</v>
      </c>
      <c r="G398">
        <v>554.09999999999991</v>
      </c>
      <c r="H398">
        <v>2023</v>
      </c>
      <c r="I398" t="s">
        <v>737</v>
      </c>
      <c r="J398" t="s">
        <v>227</v>
      </c>
      <c r="K398" t="s">
        <v>105</v>
      </c>
      <c r="L398" t="s">
        <v>94</v>
      </c>
    </row>
    <row r="399" spans="1:12" x14ac:dyDescent="0.3">
      <c r="A399" t="s">
        <v>25</v>
      </c>
      <c r="B399" t="s">
        <v>1785</v>
      </c>
      <c r="C399" t="s">
        <v>78</v>
      </c>
      <c r="D399" s="58">
        <v>44931</v>
      </c>
      <c r="E399">
        <v>23</v>
      </c>
      <c r="F399">
        <v>3085.4500000000003</v>
      </c>
      <c r="G399">
        <v>2548.8599999999997</v>
      </c>
      <c r="H399">
        <v>2023</v>
      </c>
      <c r="I399" t="s">
        <v>736</v>
      </c>
      <c r="J399" t="s">
        <v>190</v>
      </c>
      <c r="K399" t="s">
        <v>105</v>
      </c>
      <c r="L399" t="s">
        <v>94</v>
      </c>
    </row>
    <row r="400" spans="1:12" x14ac:dyDescent="0.3">
      <c r="A400" t="s">
        <v>21</v>
      </c>
      <c r="B400" t="s">
        <v>1785</v>
      </c>
      <c r="C400" t="s">
        <v>58</v>
      </c>
      <c r="D400" s="58">
        <v>45183</v>
      </c>
      <c r="E400">
        <v>16</v>
      </c>
      <c r="F400">
        <v>14049.12</v>
      </c>
      <c r="G400">
        <v>9679.52</v>
      </c>
      <c r="H400">
        <v>2023</v>
      </c>
      <c r="I400" t="s">
        <v>738</v>
      </c>
      <c r="J400" t="s">
        <v>214</v>
      </c>
      <c r="K400" t="s">
        <v>96</v>
      </c>
      <c r="L400" t="s">
        <v>94</v>
      </c>
    </row>
    <row r="401" spans="1:12" x14ac:dyDescent="0.3">
      <c r="A401" t="s">
        <v>18</v>
      </c>
      <c r="B401" t="s">
        <v>1785</v>
      </c>
      <c r="C401" t="s">
        <v>66</v>
      </c>
      <c r="D401" s="58">
        <v>45116</v>
      </c>
      <c r="E401">
        <v>22</v>
      </c>
      <c r="F401">
        <v>8530.2800000000007</v>
      </c>
      <c r="G401">
        <v>5707.2400000000007</v>
      </c>
      <c r="H401">
        <v>2023</v>
      </c>
      <c r="I401" t="s">
        <v>738</v>
      </c>
      <c r="J401" t="s">
        <v>208</v>
      </c>
      <c r="K401" t="s">
        <v>98</v>
      </c>
      <c r="L401" t="s">
        <v>94</v>
      </c>
    </row>
    <row r="402" spans="1:12" x14ac:dyDescent="0.3">
      <c r="A402" t="s">
        <v>14</v>
      </c>
      <c r="B402" t="s">
        <v>1785</v>
      </c>
      <c r="C402" t="s">
        <v>58</v>
      </c>
      <c r="D402" s="58">
        <v>45239</v>
      </c>
      <c r="E402">
        <v>29</v>
      </c>
      <c r="F402">
        <v>25464.030000000002</v>
      </c>
      <c r="G402">
        <v>17544.13</v>
      </c>
      <c r="H402">
        <v>2023</v>
      </c>
      <c r="I402" t="s">
        <v>739</v>
      </c>
      <c r="J402" t="s">
        <v>179</v>
      </c>
      <c r="K402" t="s">
        <v>96</v>
      </c>
      <c r="L402" t="s">
        <v>94</v>
      </c>
    </row>
    <row r="403" spans="1:12" x14ac:dyDescent="0.3">
      <c r="A403" t="s">
        <v>23</v>
      </c>
      <c r="B403" t="s">
        <v>1785</v>
      </c>
      <c r="C403" t="s">
        <v>52</v>
      </c>
      <c r="D403" s="58">
        <v>45081</v>
      </c>
      <c r="E403">
        <v>6</v>
      </c>
      <c r="F403">
        <v>1617.72</v>
      </c>
      <c r="G403">
        <v>983.33999999999992</v>
      </c>
      <c r="H403">
        <v>2023</v>
      </c>
      <c r="I403" t="s">
        <v>737</v>
      </c>
      <c r="J403" t="s">
        <v>182</v>
      </c>
      <c r="K403" t="s">
        <v>92</v>
      </c>
      <c r="L403" t="s">
        <v>94</v>
      </c>
    </row>
    <row r="404" spans="1:12" x14ac:dyDescent="0.3">
      <c r="A404" t="s">
        <v>25</v>
      </c>
      <c r="B404" t="s">
        <v>1785</v>
      </c>
      <c r="C404" t="s">
        <v>79</v>
      </c>
      <c r="D404" s="58">
        <v>45091</v>
      </c>
      <c r="E404">
        <v>15</v>
      </c>
      <c r="F404">
        <v>13323.150000000001</v>
      </c>
      <c r="G404">
        <v>10836.75</v>
      </c>
      <c r="H404">
        <v>2023</v>
      </c>
      <c r="I404" t="s">
        <v>737</v>
      </c>
      <c r="J404" t="s">
        <v>190</v>
      </c>
      <c r="K404" t="s">
        <v>96</v>
      </c>
      <c r="L404" t="s">
        <v>94</v>
      </c>
    </row>
    <row r="405" spans="1:12" x14ac:dyDescent="0.3">
      <c r="A405" t="s">
        <v>21</v>
      </c>
      <c r="B405" t="s">
        <v>1785</v>
      </c>
      <c r="C405" t="s">
        <v>79</v>
      </c>
      <c r="D405" s="58">
        <v>45200</v>
      </c>
      <c r="E405">
        <v>34</v>
      </c>
      <c r="F405">
        <v>30199.14</v>
      </c>
      <c r="G405">
        <v>24563.300000000003</v>
      </c>
      <c r="H405">
        <v>2023</v>
      </c>
      <c r="I405" t="s">
        <v>739</v>
      </c>
      <c r="J405" t="s">
        <v>214</v>
      </c>
      <c r="K405" t="s">
        <v>96</v>
      </c>
      <c r="L405" t="s">
        <v>94</v>
      </c>
    </row>
    <row r="406" spans="1:12" x14ac:dyDescent="0.3">
      <c r="A406" t="s">
        <v>14</v>
      </c>
      <c r="B406" t="s">
        <v>1785</v>
      </c>
      <c r="C406" t="s">
        <v>79</v>
      </c>
      <c r="D406" s="58">
        <v>45035</v>
      </c>
      <c r="E406">
        <v>18</v>
      </c>
      <c r="F406">
        <v>15987.78</v>
      </c>
      <c r="G406">
        <v>13004.1</v>
      </c>
      <c r="H406">
        <v>2023</v>
      </c>
      <c r="I406" t="s">
        <v>737</v>
      </c>
      <c r="J406" t="s">
        <v>179</v>
      </c>
      <c r="K406" t="s">
        <v>96</v>
      </c>
      <c r="L406" t="s">
        <v>94</v>
      </c>
    </row>
    <row r="407" spans="1:12" x14ac:dyDescent="0.3">
      <c r="A407" t="s">
        <v>14</v>
      </c>
      <c r="B407" t="s">
        <v>1785</v>
      </c>
      <c r="C407" t="s">
        <v>79</v>
      </c>
      <c r="D407" s="58">
        <v>45190</v>
      </c>
      <c r="E407">
        <v>7</v>
      </c>
      <c r="F407">
        <v>6217.47</v>
      </c>
      <c r="G407">
        <v>5057.1500000000005</v>
      </c>
      <c r="H407">
        <v>2023</v>
      </c>
      <c r="I407" t="s">
        <v>738</v>
      </c>
      <c r="J407" t="s">
        <v>179</v>
      </c>
      <c r="K407" t="s">
        <v>96</v>
      </c>
      <c r="L407" t="s">
        <v>94</v>
      </c>
    </row>
    <row r="408" spans="1:12" x14ac:dyDescent="0.3">
      <c r="A408" t="s">
        <v>14</v>
      </c>
      <c r="B408" t="s">
        <v>1785</v>
      </c>
      <c r="C408" t="s">
        <v>51</v>
      </c>
      <c r="D408" s="58">
        <v>44968</v>
      </c>
      <c r="E408">
        <v>25</v>
      </c>
      <c r="F408">
        <v>7182.5</v>
      </c>
      <c r="G408">
        <v>5816.75</v>
      </c>
      <c r="H408">
        <v>2023</v>
      </c>
      <c r="I408" t="s">
        <v>736</v>
      </c>
      <c r="J408" t="s">
        <v>179</v>
      </c>
      <c r="K408" t="s">
        <v>101</v>
      </c>
      <c r="L408" t="s">
        <v>94</v>
      </c>
    </row>
    <row r="409" spans="1:12" x14ac:dyDescent="0.3">
      <c r="A409" t="s">
        <v>20</v>
      </c>
      <c r="B409" t="s">
        <v>1785</v>
      </c>
      <c r="C409" t="s">
        <v>75</v>
      </c>
      <c r="D409" s="58">
        <v>45129</v>
      </c>
      <c r="E409">
        <v>18</v>
      </c>
      <c r="F409">
        <v>2934.9</v>
      </c>
      <c r="G409">
        <v>2269.98</v>
      </c>
      <c r="H409">
        <v>2023</v>
      </c>
      <c r="I409" t="s">
        <v>738</v>
      </c>
      <c r="J409" t="s">
        <v>202</v>
      </c>
      <c r="K409" t="s">
        <v>105</v>
      </c>
      <c r="L409" t="s">
        <v>94</v>
      </c>
    </row>
    <row r="410" spans="1:12" x14ac:dyDescent="0.3">
      <c r="A410" t="s">
        <v>26</v>
      </c>
      <c r="B410" t="s">
        <v>1785</v>
      </c>
      <c r="C410" t="s">
        <v>66</v>
      </c>
      <c r="D410" s="58">
        <v>45042</v>
      </c>
      <c r="E410">
        <v>22</v>
      </c>
      <c r="F410">
        <v>8530.2800000000007</v>
      </c>
      <c r="G410">
        <v>5707.2400000000007</v>
      </c>
      <c r="H410">
        <v>2023</v>
      </c>
      <c r="I410" t="s">
        <v>737</v>
      </c>
      <c r="J410" t="s">
        <v>220</v>
      </c>
      <c r="K410" t="s">
        <v>98</v>
      </c>
      <c r="L410" t="s">
        <v>94</v>
      </c>
    </row>
    <row r="411" spans="1:12" x14ac:dyDescent="0.3">
      <c r="A411" t="s">
        <v>14</v>
      </c>
      <c r="B411" t="s">
        <v>1785</v>
      </c>
      <c r="C411" t="s">
        <v>58</v>
      </c>
      <c r="D411" s="58">
        <v>44984</v>
      </c>
      <c r="E411">
        <v>16</v>
      </c>
      <c r="F411">
        <v>14049.12</v>
      </c>
      <c r="G411">
        <v>9679.52</v>
      </c>
      <c r="H411">
        <v>2023</v>
      </c>
      <c r="I411" t="s">
        <v>736</v>
      </c>
      <c r="J411" t="s">
        <v>179</v>
      </c>
      <c r="K411" t="s">
        <v>96</v>
      </c>
      <c r="L411" t="s">
        <v>94</v>
      </c>
    </row>
    <row r="412" spans="1:12" x14ac:dyDescent="0.3">
      <c r="A412" t="s">
        <v>17</v>
      </c>
      <c r="B412" t="s">
        <v>1785</v>
      </c>
      <c r="C412" t="s">
        <v>52</v>
      </c>
      <c r="D412" s="58">
        <v>45202</v>
      </c>
      <c r="E412">
        <v>39</v>
      </c>
      <c r="F412">
        <v>10515.18</v>
      </c>
      <c r="G412">
        <v>6391.7099999999991</v>
      </c>
      <c r="H412">
        <v>2023</v>
      </c>
      <c r="I412" t="s">
        <v>739</v>
      </c>
      <c r="J412" t="s">
        <v>224</v>
      </c>
      <c r="K412" t="s">
        <v>92</v>
      </c>
      <c r="L412" t="s">
        <v>94</v>
      </c>
    </row>
    <row r="413" spans="1:12" x14ac:dyDescent="0.3">
      <c r="A413" t="s">
        <v>28</v>
      </c>
      <c r="B413" t="s">
        <v>1785</v>
      </c>
      <c r="C413" t="s">
        <v>64</v>
      </c>
      <c r="D413" s="58">
        <v>45270</v>
      </c>
      <c r="E413">
        <v>26</v>
      </c>
      <c r="F413">
        <v>8870.42</v>
      </c>
      <c r="G413">
        <v>5290.22</v>
      </c>
      <c r="H413">
        <v>2023</v>
      </c>
      <c r="I413" t="s">
        <v>739</v>
      </c>
      <c r="J413" t="s">
        <v>227</v>
      </c>
      <c r="K413" t="s">
        <v>105</v>
      </c>
      <c r="L413" t="s">
        <v>94</v>
      </c>
    </row>
    <row r="414" spans="1:12" x14ac:dyDescent="0.3">
      <c r="A414" t="s">
        <v>14</v>
      </c>
      <c r="B414" t="s">
        <v>1785</v>
      </c>
      <c r="C414" t="s">
        <v>52</v>
      </c>
      <c r="D414" s="58">
        <v>45064</v>
      </c>
      <c r="E414">
        <v>14</v>
      </c>
      <c r="F414">
        <v>3774.6800000000003</v>
      </c>
      <c r="G414">
        <v>2294.46</v>
      </c>
      <c r="H414">
        <v>2023</v>
      </c>
      <c r="I414" t="s">
        <v>737</v>
      </c>
      <c r="J414" t="s">
        <v>179</v>
      </c>
      <c r="K414" t="s">
        <v>92</v>
      </c>
      <c r="L414" t="s">
        <v>94</v>
      </c>
    </row>
    <row r="415" spans="1:12" x14ac:dyDescent="0.3">
      <c r="A415" t="s">
        <v>19</v>
      </c>
      <c r="B415" t="s">
        <v>1785</v>
      </c>
      <c r="C415" t="s">
        <v>79</v>
      </c>
      <c r="D415" s="58">
        <v>45247</v>
      </c>
      <c r="E415">
        <v>28</v>
      </c>
      <c r="F415">
        <v>24869.88</v>
      </c>
      <c r="G415">
        <v>20228.600000000002</v>
      </c>
      <c r="H415">
        <v>2023</v>
      </c>
      <c r="I415" t="s">
        <v>739</v>
      </c>
      <c r="J415" t="s">
        <v>205</v>
      </c>
      <c r="K415" t="s">
        <v>96</v>
      </c>
      <c r="L415" t="s">
        <v>94</v>
      </c>
    </row>
    <row r="416" spans="1:12" x14ac:dyDescent="0.3">
      <c r="A416" t="s">
        <v>27</v>
      </c>
      <c r="B416" t="s">
        <v>1785</v>
      </c>
      <c r="C416" t="s">
        <v>52</v>
      </c>
      <c r="D416" s="58">
        <v>45098</v>
      </c>
      <c r="E416">
        <v>13</v>
      </c>
      <c r="F416">
        <v>3505.06</v>
      </c>
      <c r="G416">
        <v>2130.5699999999997</v>
      </c>
      <c r="H416">
        <v>2023</v>
      </c>
      <c r="I416" t="s">
        <v>737</v>
      </c>
      <c r="J416" t="s">
        <v>187</v>
      </c>
      <c r="K416" t="s">
        <v>92</v>
      </c>
      <c r="L416" t="s">
        <v>94</v>
      </c>
    </row>
    <row r="417" spans="1:12" x14ac:dyDescent="0.3">
      <c r="A417" t="s">
        <v>19</v>
      </c>
      <c r="B417" t="s">
        <v>1785</v>
      </c>
      <c r="C417" t="s">
        <v>60</v>
      </c>
      <c r="D417" s="58">
        <v>45288</v>
      </c>
      <c r="E417">
        <v>18</v>
      </c>
      <c r="F417">
        <v>3886.0199999999995</v>
      </c>
      <c r="G417">
        <v>2812.86</v>
      </c>
      <c r="H417">
        <v>2023</v>
      </c>
      <c r="I417" t="s">
        <v>739</v>
      </c>
      <c r="J417" t="s">
        <v>205</v>
      </c>
      <c r="K417" t="s">
        <v>122</v>
      </c>
      <c r="L417" t="s">
        <v>94</v>
      </c>
    </row>
    <row r="418" spans="1:12" x14ac:dyDescent="0.3">
      <c r="A418" t="s">
        <v>21</v>
      </c>
      <c r="B418" t="s">
        <v>1785</v>
      </c>
      <c r="C418" t="s">
        <v>78</v>
      </c>
      <c r="D418" s="58">
        <v>45069</v>
      </c>
      <c r="E418">
        <v>22</v>
      </c>
      <c r="F418">
        <v>2951.3</v>
      </c>
      <c r="G418">
        <v>2438.04</v>
      </c>
      <c r="H418">
        <v>2023</v>
      </c>
      <c r="I418" t="s">
        <v>737</v>
      </c>
      <c r="J418" t="s">
        <v>214</v>
      </c>
      <c r="K418" t="s">
        <v>105</v>
      </c>
      <c r="L418" t="s">
        <v>94</v>
      </c>
    </row>
    <row r="419" spans="1:12" x14ac:dyDescent="0.3">
      <c r="A419" t="s">
        <v>16</v>
      </c>
      <c r="B419" t="s">
        <v>1785</v>
      </c>
      <c r="C419" t="s">
        <v>64</v>
      </c>
      <c r="D419" s="58">
        <v>45147</v>
      </c>
      <c r="E419">
        <v>11</v>
      </c>
      <c r="F419">
        <v>3752.8700000000003</v>
      </c>
      <c r="G419">
        <v>2238.17</v>
      </c>
      <c r="H419">
        <v>2023</v>
      </c>
      <c r="I419" t="s">
        <v>738</v>
      </c>
      <c r="J419" t="s">
        <v>184</v>
      </c>
      <c r="K419" t="s">
        <v>105</v>
      </c>
      <c r="L419" t="s">
        <v>94</v>
      </c>
    </row>
    <row r="420" spans="1:12" x14ac:dyDescent="0.3">
      <c r="A420" t="s">
        <v>14</v>
      </c>
      <c r="B420" t="s">
        <v>1785</v>
      </c>
      <c r="C420" t="s">
        <v>52</v>
      </c>
      <c r="D420" s="58">
        <v>44981</v>
      </c>
      <c r="E420">
        <v>24</v>
      </c>
      <c r="F420">
        <v>6470.88</v>
      </c>
      <c r="G420">
        <v>3933.3599999999997</v>
      </c>
      <c r="H420">
        <v>2023</v>
      </c>
      <c r="I420" t="s">
        <v>736</v>
      </c>
      <c r="J420" t="s">
        <v>179</v>
      </c>
      <c r="K420" t="s">
        <v>92</v>
      </c>
      <c r="L420" t="s">
        <v>94</v>
      </c>
    </row>
    <row r="421" spans="1:12" x14ac:dyDescent="0.3">
      <c r="A421" t="s">
        <v>14</v>
      </c>
      <c r="B421" t="s">
        <v>1785</v>
      </c>
      <c r="C421" t="s">
        <v>78</v>
      </c>
      <c r="D421" s="58">
        <v>44931</v>
      </c>
      <c r="E421">
        <v>28</v>
      </c>
      <c r="F421">
        <v>3756.2000000000003</v>
      </c>
      <c r="G421">
        <v>3102.96</v>
      </c>
      <c r="H421">
        <v>2023</v>
      </c>
      <c r="I421" t="s">
        <v>736</v>
      </c>
      <c r="J421" t="s">
        <v>179</v>
      </c>
      <c r="K421" t="s">
        <v>105</v>
      </c>
      <c r="L421" t="s">
        <v>94</v>
      </c>
    </row>
    <row r="422" spans="1:12" x14ac:dyDescent="0.3">
      <c r="A422" t="s">
        <v>26</v>
      </c>
      <c r="B422" t="s">
        <v>1785</v>
      </c>
      <c r="C422" t="s">
        <v>67</v>
      </c>
      <c r="D422" s="58">
        <v>45050</v>
      </c>
      <c r="E422">
        <v>22</v>
      </c>
      <c r="F422">
        <v>23176.560000000001</v>
      </c>
      <c r="G422">
        <v>13777.72</v>
      </c>
      <c r="H422">
        <v>2023</v>
      </c>
      <c r="I422" t="s">
        <v>737</v>
      </c>
      <c r="J422" t="s">
        <v>220</v>
      </c>
      <c r="K422" t="s">
        <v>105</v>
      </c>
      <c r="L422" t="s">
        <v>94</v>
      </c>
    </row>
    <row r="423" spans="1:12" x14ac:dyDescent="0.3">
      <c r="A423" t="s">
        <v>25</v>
      </c>
      <c r="B423" t="s">
        <v>1785</v>
      </c>
      <c r="C423" t="s">
        <v>66</v>
      </c>
      <c r="D423" s="58">
        <v>45252</v>
      </c>
      <c r="E423">
        <v>23</v>
      </c>
      <c r="F423">
        <v>8918.02</v>
      </c>
      <c r="G423">
        <v>5966.6600000000008</v>
      </c>
      <c r="H423">
        <v>2023</v>
      </c>
      <c r="I423" t="s">
        <v>739</v>
      </c>
      <c r="J423" t="s">
        <v>190</v>
      </c>
      <c r="K423" t="s">
        <v>98</v>
      </c>
      <c r="L423" t="s">
        <v>94</v>
      </c>
    </row>
    <row r="424" spans="1:12" x14ac:dyDescent="0.3">
      <c r="A424" t="s">
        <v>30</v>
      </c>
      <c r="B424" t="s">
        <v>1785</v>
      </c>
      <c r="C424" t="s">
        <v>58</v>
      </c>
      <c r="D424" s="58">
        <v>44977</v>
      </c>
      <c r="E424">
        <v>17</v>
      </c>
      <c r="F424">
        <v>14927.19</v>
      </c>
      <c r="G424">
        <v>10284.49</v>
      </c>
      <c r="H424">
        <v>2023</v>
      </c>
      <c r="I424" t="s">
        <v>736</v>
      </c>
      <c r="J424" t="s">
        <v>230</v>
      </c>
      <c r="K424" t="s">
        <v>96</v>
      </c>
      <c r="L424" t="s">
        <v>94</v>
      </c>
    </row>
    <row r="425" spans="1:12" x14ac:dyDescent="0.3">
      <c r="A425" t="s">
        <v>28</v>
      </c>
      <c r="B425" t="s">
        <v>1785</v>
      </c>
      <c r="C425" t="s">
        <v>67</v>
      </c>
      <c r="D425" s="58">
        <v>45172</v>
      </c>
      <c r="E425">
        <v>22</v>
      </c>
      <c r="F425">
        <v>23176.560000000001</v>
      </c>
      <c r="G425">
        <v>13777.72</v>
      </c>
      <c r="H425">
        <v>2023</v>
      </c>
      <c r="I425" t="s">
        <v>738</v>
      </c>
      <c r="J425" t="s">
        <v>227</v>
      </c>
      <c r="K425" t="s">
        <v>105</v>
      </c>
      <c r="L425" t="s">
        <v>94</v>
      </c>
    </row>
    <row r="426" spans="1:12" x14ac:dyDescent="0.3">
      <c r="A426" t="s">
        <v>24</v>
      </c>
      <c r="B426" t="s">
        <v>1785</v>
      </c>
      <c r="C426" t="s">
        <v>64</v>
      </c>
      <c r="D426" s="58">
        <v>45204</v>
      </c>
      <c r="E426">
        <v>13</v>
      </c>
      <c r="F426">
        <v>4435.21</v>
      </c>
      <c r="G426">
        <v>2645.11</v>
      </c>
      <c r="H426">
        <v>2023</v>
      </c>
      <c r="I426" t="s">
        <v>739</v>
      </c>
      <c r="J426" t="s">
        <v>196</v>
      </c>
      <c r="K426" t="s">
        <v>105</v>
      </c>
      <c r="L426" t="s">
        <v>94</v>
      </c>
    </row>
    <row r="427" spans="1:12" x14ac:dyDescent="0.3">
      <c r="A427" t="s">
        <v>21</v>
      </c>
      <c r="B427" t="s">
        <v>1785</v>
      </c>
      <c r="C427" t="s">
        <v>67</v>
      </c>
      <c r="D427" s="58">
        <v>45063</v>
      </c>
      <c r="E427">
        <v>19</v>
      </c>
      <c r="F427">
        <v>20016.12</v>
      </c>
      <c r="G427">
        <v>11898.94</v>
      </c>
      <c r="H427">
        <v>2023</v>
      </c>
      <c r="I427" t="s">
        <v>737</v>
      </c>
      <c r="J427" t="s">
        <v>214</v>
      </c>
      <c r="K427" t="s">
        <v>105</v>
      </c>
      <c r="L427" t="s">
        <v>94</v>
      </c>
    </row>
    <row r="428" spans="1:12" x14ac:dyDescent="0.3">
      <c r="A428" t="s">
        <v>14</v>
      </c>
      <c r="B428" t="s">
        <v>1785</v>
      </c>
      <c r="C428" t="s">
        <v>75</v>
      </c>
      <c r="D428" s="58">
        <v>45185</v>
      </c>
      <c r="E428">
        <v>10</v>
      </c>
      <c r="F428">
        <v>1630.5</v>
      </c>
      <c r="G428">
        <v>1261.0999999999999</v>
      </c>
      <c r="H428">
        <v>2023</v>
      </c>
      <c r="I428" t="s">
        <v>738</v>
      </c>
      <c r="J428" t="s">
        <v>179</v>
      </c>
      <c r="K428" t="s">
        <v>105</v>
      </c>
      <c r="L428" t="s">
        <v>94</v>
      </c>
    </row>
    <row r="429" spans="1:12" x14ac:dyDescent="0.3">
      <c r="A429" t="s">
        <v>30</v>
      </c>
      <c r="B429" t="s">
        <v>1785</v>
      </c>
      <c r="C429" t="s">
        <v>79</v>
      </c>
      <c r="D429" s="58">
        <v>45181</v>
      </c>
      <c r="E429">
        <v>7</v>
      </c>
      <c r="F429">
        <v>6217.47</v>
      </c>
      <c r="G429">
        <v>5057.1500000000005</v>
      </c>
      <c r="H429">
        <v>2023</v>
      </c>
      <c r="I429" t="s">
        <v>738</v>
      </c>
      <c r="J429" t="s">
        <v>230</v>
      </c>
      <c r="K429" t="s">
        <v>96</v>
      </c>
      <c r="L429" t="s">
        <v>94</v>
      </c>
    </row>
    <row r="430" spans="1:12" x14ac:dyDescent="0.3">
      <c r="A430" t="s">
        <v>14</v>
      </c>
      <c r="B430" t="s">
        <v>1785</v>
      </c>
      <c r="C430" t="s">
        <v>51</v>
      </c>
      <c r="D430" s="58">
        <v>45030</v>
      </c>
      <c r="E430">
        <v>11</v>
      </c>
      <c r="F430">
        <v>3160.3</v>
      </c>
      <c r="G430">
        <v>2559.37</v>
      </c>
      <c r="H430">
        <v>2023</v>
      </c>
      <c r="I430" t="s">
        <v>737</v>
      </c>
      <c r="J430" t="s">
        <v>179</v>
      </c>
      <c r="K430" t="s">
        <v>101</v>
      </c>
      <c r="L430" t="s">
        <v>94</v>
      </c>
    </row>
    <row r="431" spans="1:12" x14ac:dyDescent="0.3">
      <c r="A431" t="s">
        <v>14</v>
      </c>
      <c r="B431" t="s">
        <v>1785</v>
      </c>
      <c r="C431" t="s">
        <v>66</v>
      </c>
      <c r="D431" s="58">
        <v>45064</v>
      </c>
      <c r="E431">
        <v>12</v>
      </c>
      <c r="F431">
        <v>4652.88</v>
      </c>
      <c r="G431">
        <v>3113.04</v>
      </c>
      <c r="H431">
        <v>2023</v>
      </c>
      <c r="I431" t="s">
        <v>737</v>
      </c>
      <c r="J431" t="s">
        <v>179</v>
      </c>
      <c r="K431" t="s">
        <v>98</v>
      </c>
      <c r="L431" t="s">
        <v>94</v>
      </c>
    </row>
    <row r="432" spans="1:12" x14ac:dyDescent="0.3">
      <c r="A432" t="s">
        <v>27</v>
      </c>
      <c r="B432" t="s">
        <v>1785</v>
      </c>
      <c r="C432" t="s">
        <v>66</v>
      </c>
      <c r="D432" s="58">
        <v>45265</v>
      </c>
      <c r="E432">
        <v>28</v>
      </c>
      <c r="F432">
        <v>10856.720000000001</v>
      </c>
      <c r="G432">
        <v>7263.76</v>
      </c>
      <c r="H432">
        <v>2023</v>
      </c>
      <c r="I432" t="s">
        <v>739</v>
      </c>
      <c r="J432" t="s">
        <v>187</v>
      </c>
      <c r="K432" t="s">
        <v>98</v>
      </c>
      <c r="L432" t="s">
        <v>94</v>
      </c>
    </row>
    <row r="433" spans="1:12" x14ac:dyDescent="0.3">
      <c r="A433" t="s">
        <v>16</v>
      </c>
      <c r="B433" t="s">
        <v>1785</v>
      </c>
      <c r="C433" t="s">
        <v>75</v>
      </c>
      <c r="D433" s="58">
        <v>45168</v>
      </c>
      <c r="E433">
        <v>21</v>
      </c>
      <c r="F433">
        <v>3424.05</v>
      </c>
      <c r="G433">
        <v>2648.31</v>
      </c>
      <c r="H433">
        <v>2023</v>
      </c>
      <c r="I433" t="s">
        <v>738</v>
      </c>
      <c r="J433" t="s">
        <v>184</v>
      </c>
      <c r="K433" t="s">
        <v>105</v>
      </c>
      <c r="L433" t="s">
        <v>94</v>
      </c>
    </row>
    <row r="434" spans="1:12" x14ac:dyDescent="0.3">
      <c r="A434" t="s">
        <v>22</v>
      </c>
      <c r="B434" t="s">
        <v>1785</v>
      </c>
      <c r="C434" t="s">
        <v>60</v>
      </c>
      <c r="D434" s="58">
        <v>44961</v>
      </c>
      <c r="E434">
        <v>18</v>
      </c>
      <c r="F434">
        <v>3886.0199999999995</v>
      </c>
      <c r="G434">
        <v>2812.86</v>
      </c>
      <c r="H434">
        <v>2023</v>
      </c>
      <c r="I434" t="s">
        <v>736</v>
      </c>
      <c r="J434" t="s">
        <v>199</v>
      </c>
      <c r="K434" t="s">
        <v>122</v>
      </c>
      <c r="L434" t="s">
        <v>94</v>
      </c>
    </row>
    <row r="435" spans="1:12" x14ac:dyDescent="0.3">
      <c r="A435" t="s">
        <v>26</v>
      </c>
      <c r="B435" t="s">
        <v>1785</v>
      </c>
      <c r="C435" t="s">
        <v>64</v>
      </c>
      <c r="D435" s="58">
        <v>45257</v>
      </c>
      <c r="E435">
        <v>41</v>
      </c>
      <c r="F435">
        <v>13987.970000000001</v>
      </c>
      <c r="G435">
        <v>8342.27</v>
      </c>
      <c r="H435">
        <v>2023</v>
      </c>
      <c r="I435" t="s">
        <v>739</v>
      </c>
      <c r="J435" t="s">
        <v>220</v>
      </c>
      <c r="K435" t="s">
        <v>105</v>
      </c>
      <c r="L435" t="s">
        <v>94</v>
      </c>
    </row>
    <row r="436" spans="1:12" x14ac:dyDescent="0.3">
      <c r="A436" t="s">
        <v>20</v>
      </c>
      <c r="B436" t="s">
        <v>1785</v>
      </c>
      <c r="C436" t="s">
        <v>67</v>
      </c>
      <c r="D436" s="58">
        <v>45287</v>
      </c>
      <c r="E436">
        <v>37</v>
      </c>
      <c r="F436">
        <v>38978.76</v>
      </c>
      <c r="G436">
        <v>23171.62</v>
      </c>
      <c r="H436">
        <v>2023</v>
      </c>
      <c r="I436" t="s">
        <v>739</v>
      </c>
      <c r="J436" t="s">
        <v>202</v>
      </c>
      <c r="K436" t="s">
        <v>105</v>
      </c>
      <c r="L436" t="s">
        <v>94</v>
      </c>
    </row>
    <row r="437" spans="1:12" x14ac:dyDescent="0.3">
      <c r="A437" t="s">
        <v>29</v>
      </c>
      <c r="B437" t="s">
        <v>1785</v>
      </c>
      <c r="C437" t="s">
        <v>75</v>
      </c>
      <c r="D437" s="58">
        <v>45060</v>
      </c>
      <c r="E437">
        <v>17</v>
      </c>
      <c r="F437">
        <v>2771.8500000000004</v>
      </c>
      <c r="G437">
        <v>2143.87</v>
      </c>
      <c r="H437">
        <v>2023</v>
      </c>
      <c r="I437" t="s">
        <v>737</v>
      </c>
      <c r="J437" t="s">
        <v>217</v>
      </c>
      <c r="K437" t="s">
        <v>105</v>
      </c>
      <c r="L437" t="s">
        <v>94</v>
      </c>
    </row>
    <row r="438" spans="1:12" x14ac:dyDescent="0.3">
      <c r="A438" t="s">
        <v>14</v>
      </c>
      <c r="B438" t="s">
        <v>1785</v>
      </c>
      <c r="C438" t="s">
        <v>75</v>
      </c>
      <c r="D438" s="58">
        <v>44994</v>
      </c>
      <c r="E438">
        <v>23</v>
      </c>
      <c r="F438">
        <v>3750.15</v>
      </c>
      <c r="G438">
        <v>2900.53</v>
      </c>
      <c r="H438">
        <v>2023</v>
      </c>
      <c r="I438" t="s">
        <v>736</v>
      </c>
      <c r="J438" t="s">
        <v>179</v>
      </c>
      <c r="K438" t="s">
        <v>105</v>
      </c>
      <c r="L438" t="s">
        <v>94</v>
      </c>
    </row>
    <row r="439" spans="1:12" x14ac:dyDescent="0.3">
      <c r="A439" t="s">
        <v>24</v>
      </c>
      <c r="B439" t="s">
        <v>1785</v>
      </c>
      <c r="C439" t="s">
        <v>78</v>
      </c>
      <c r="D439" s="58">
        <v>45077</v>
      </c>
      <c r="E439">
        <v>20</v>
      </c>
      <c r="F439">
        <v>2683</v>
      </c>
      <c r="G439">
        <v>2216.3999999999996</v>
      </c>
      <c r="H439">
        <v>2023</v>
      </c>
      <c r="I439" t="s">
        <v>737</v>
      </c>
      <c r="J439" t="s">
        <v>196</v>
      </c>
      <c r="K439" t="s">
        <v>105</v>
      </c>
      <c r="L439" t="s">
        <v>94</v>
      </c>
    </row>
    <row r="440" spans="1:12" x14ac:dyDescent="0.3">
      <c r="A440" t="s">
        <v>14</v>
      </c>
      <c r="B440" t="s">
        <v>1785</v>
      </c>
      <c r="C440" t="s">
        <v>66</v>
      </c>
      <c r="D440" s="58">
        <v>45265</v>
      </c>
      <c r="E440">
        <v>34</v>
      </c>
      <c r="F440">
        <v>13183.16</v>
      </c>
      <c r="G440">
        <v>8820.2800000000007</v>
      </c>
      <c r="H440">
        <v>2023</v>
      </c>
      <c r="I440" t="s">
        <v>739</v>
      </c>
      <c r="J440" t="s">
        <v>179</v>
      </c>
      <c r="K440" t="s">
        <v>98</v>
      </c>
      <c r="L440" t="s">
        <v>94</v>
      </c>
    </row>
    <row r="441" spans="1:12" x14ac:dyDescent="0.3">
      <c r="A441" t="s">
        <v>27</v>
      </c>
      <c r="B441" t="s">
        <v>1785</v>
      </c>
      <c r="C441" t="s">
        <v>75</v>
      </c>
      <c r="D441" s="58">
        <v>45149</v>
      </c>
      <c r="E441">
        <v>12</v>
      </c>
      <c r="F441">
        <v>1956.6000000000001</v>
      </c>
      <c r="G441">
        <v>1513.32</v>
      </c>
      <c r="H441">
        <v>2023</v>
      </c>
      <c r="I441" t="s">
        <v>738</v>
      </c>
      <c r="J441" t="s">
        <v>187</v>
      </c>
      <c r="K441" t="s">
        <v>105</v>
      </c>
      <c r="L441" t="s">
        <v>94</v>
      </c>
    </row>
    <row r="442" spans="1:12" x14ac:dyDescent="0.3">
      <c r="A442" t="s">
        <v>25</v>
      </c>
      <c r="B442" t="s">
        <v>1785</v>
      </c>
      <c r="C442" t="s">
        <v>51</v>
      </c>
      <c r="D442" s="58">
        <v>45144</v>
      </c>
      <c r="E442">
        <v>13</v>
      </c>
      <c r="F442">
        <v>3734.9</v>
      </c>
      <c r="G442">
        <v>3024.71</v>
      </c>
      <c r="H442">
        <v>2023</v>
      </c>
      <c r="I442" t="s">
        <v>738</v>
      </c>
      <c r="J442" t="s">
        <v>190</v>
      </c>
      <c r="K442" t="s">
        <v>101</v>
      </c>
      <c r="L442" t="s">
        <v>94</v>
      </c>
    </row>
    <row r="443" spans="1:12" x14ac:dyDescent="0.3">
      <c r="A443" t="s">
        <v>19</v>
      </c>
      <c r="B443" t="s">
        <v>1785</v>
      </c>
      <c r="C443" t="s">
        <v>51</v>
      </c>
      <c r="D443" s="58">
        <v>45290</v>
      </c>
      <c r="E443">
        <v>14</v>
      </c>
      <c r="F443">
        <v>4022.2000000000003</v>
      </c>
      <c r="G443">
        <v>3257.3799999999997</v>
      </c>
      <c r="H443">
        <v>2023</v>
      </c>
      <c r="I443" t="s">
        <v>739</v>
      </c>
      <c r="J443" t="s">
        <v>205</v>
      </c>
      <c r="K443" t="s">
        <v>101</v>
      </c>
      <c r="L443" t="s">
        <v>94</v>
      </c>
    </row>
    <row r="444" spans="1:12" x14ac:dyDescent="0.3">
      <c r="A444" t="s">
        <v>30</v>
      </c>
      <c r="B444" t="s">
        <v>1785</v>
      </c>
      <c r="C444" t="s">
        <v>64</v>
      </c>
      <c r="D444" s="58">
        <v>45056</v>
      </c>
      <c r="E444">
        <v>20</v>
      </c>
      <c r="F444">
        <v>6823.4000000000005</v>
      </c>
      <c r="G444">
        <v>4069.4</v>
      </c>
      <c r="H444">
        <v>2023</v>
      </c>
      <c r="I444" t="s">
        <v>737</v>
      </c>
      <c r="J444" t="s">
        <v>230</v>
      </c>
      <c r="K444" t="s">
        <v>105</v>
      </c>
      <c r="L444" t="s">
        <v>94</v>
      </c>
    </row>
    <row r="445" spans="1:12" x14ac:dyDescent="0.3">
      <c r="A445" t="s">
        <v>14</v>
      </c>
      <c r="B445" t="s">
        <v>1785</v>
      </c>
      <c r="C445" t="s">
        <v>51</v>
      </c>
      <c r="D445" s="58">
        <v>45101</v>
      </c>
      <c r="E445">
        <v>22</v>
      </c>
      <c r="F445">
        <v>6320.6</v>
      </c>
      <c r="G445">
        <v>5118.74</v>
      </c>
      <c r="H445">
        <v>2023</v>
      </c>
      <c r="I445" t="s">
        <v>737</v>
      </c>
      <c r="J445" t="s">
        <v>179</v>
      </c>
      <c r="K445" t="s">
        <v>101</v>
      </c>
      <c r="L445" t="s">
        <v>94</v>
      </c>
    </row>
    <row r="446" spans="1:12" x14ac:dyDescent="0.3">
      <c r="A446" t="s">
        <v>30</v>
      </c>
      <c r="B446" t="s">
        <v>1785</v>
      </c>
      <c r="C446" t="s">
        <v>58</v>
      </c>
      <c r="D446" s="58">
        <v>45225</v>
      </c>
      <c r="E446">
        <v>36</v>
      </c>
      <c r="F446">
        <v>31610.52</v>
      </c>
      <c r="G446">
        <v>21778.920000000002</v>
      </c>
      <c r="H446">
        <v>2023</v>
      </c>
      <c r="I446" t="s">
        <v>739</v>
      </c>
      <c r="J446" t="s">
        <v>230</v>
      </c>
      <c r="K446" t="s">
        <v>96</v>
      </c>
      <c r="L446" t="s">
        <v>94</v>
      </c>
    </row>
    <row r="447" spans="1:12" x14ac:dyDescent="0.3">
      <c r="A447" t="s">
        <v>26</v>
      </c>
      <c r="B447" t="s">
        <v>1785</v>
      </c>
      <c r="C447" t="s">
        <v>75</v>
      </c>
      <c r="D447" s="58">
        <v>45206</v>
      </c>
      <c r="E447">
        <v>17</v>
      </c>
      <c r="F447">
        <v>2771.8500000000004</v>
      </c>
      <c r="G447">
        <v>2143.87</v>
      </c>
      <c r="H447">
        <v>2023</v>
      </c>
      <c r="I447" t="s">
        <v>739</v>
      </c>
      <c r="J447" t="s">
        <v>220</v>
      </c>
      <c r="K447" t="s">
        <v>105</v>
      </c>
      <c r="L447" t="s">
        <v>94</v>
      </c>
    </row>
    <row r="448" spans="1:12" x14ac:dyDescent="0.3">
      <c r="A448" t="s">
        <v>26</v>
      </c>
      <c r="B448" t="s">
        <v>1785</v>
      </c>
      <c r="C448" t="s">
        <v>78</v>
      </c>
      <c r="D448" s="58">
        <v>45216</v>
      </c>
      <c r="E448">
        <v>35</v>
      </c>
      <c r="F448">
        <v>4695.25</v>
      </c>
      <c r="G448">
        <v>3878.7</v>
      </c>
      <c r="H448">
        <v>2023</v>
      </c>
      <c r="I448" t="s">
        <v>739</v>
      </c>
      <c r="J448" t="s">
        <v>220</v>
      </c>
      <c r="K448" t="s">
        <v>105</v>
      </c>
      <c r="L448" t="s">
        <v>94</v>
      </c>
    </row>
    <row r="449" spans="1:12" x14ac:dyDescent="0.3">
      <c r="A449" t="s">
        <v>19</v>
      </c>
      <c r="B449" t="s">
        <v>1785</v>
      </c>
      <c r="C449" t="s">
        <v>75</v>
      </c>
      <c r="D449" s="58">
        <v>45183</v>
      </c>
      <c r="E449">
        <v>8</v>
      </c>
      <c r="F449">
        <v>1304.4000000000001</v>
      </c>
      <c r="G449">
        <v>1008.88</v>
      </c>
      <c r="H449">
        <v>2023</v>
      </c>
      <c r="I449" t="s">
        <v>738</v>
      </c>
      <c r="J449" t="s">
        <v>205</v>
      </c>
      <c r="K449" t="s">
        <v>105</v>
      </c>
      <c r="L449" t="s">
        <v>94</v>
      </c>
    </row>
    <row r="450" spans="1:12" x14ac:dyDescent="0.3">
      <c r="A450" t="s">
        <v>27</v>
      </c>
      <c r="B450" t="s">
        <v>1785</v>
      </c>
      <c r="C450" t="s">
        <v>67</v>
      </c>
      <c r="D450" s="58">
        <v>45093</v>
      </c>
      <c r="E450">
        <v>14</v>
      </c>
      <c r="F450">
        <v>14748.720000000001</v>
      </c>
      <c r="G450">
        <v>8767.64</v>
      </c>
      <c r="H450">
        <v>2023</v>
      </c>
      <c r="I450" t="s">
        <v>737</v>
      </c>
      <c r="J450" t="s">
        <v>187</v>
      </c>
      <c r="K450" t="s">
        <v>105</v>
      </c>
      <c r="L450" t="s">
        <v>94</v>
      </c>
    </row>
    <row r="451" spans="1:12" x14ac:dyDescent="0.3">
      <c r="A451" t="s">
        <v>14</v>
      </c>
      <c r="B451" t="s">
        <v>1785</v>
      </c>
      <c r="C451" t="s">
        <v>58</v>
      </c>
      <c r="D451" s="58">
        <v>45267</v>
      </c>
      <c r="E451">
        <v>23</v>
      </c>
      <c r="F451">
        <v>20195.61</v>
      </c>
      <c r="G451">
        <v>13914.310000000001</v>
      </c>
      <c r="H451">
        <v>2023</v>
      </c>
      <c r="I451" t="s">
        <v>739</v>
      </c>
      <c r="J451" t="s">
        <v>179</v>
      </c>
      <c r="K451" t="s">
        <v>96</v>
      </c>
      <c r="L451" t="s">
        <v>94</v>
      </c>
    </row>
    <row r="452" spans="1:12" x14ac:dyDescent="0.3">
      <c r="A452" t="s">
        <v>24</v>
      </c>
      <c r="B452" t="s">
        <v>1785</v>
      </c>
      <c r="C452" t="s">
        <v>58</v>
      </c>
      <c r="D452" s="58">
        <v>44989</v>
      </c>
      <c r="E452">
        <v>19</v>
      </c>
      <c r="F452">
        <v>16683.330000000002</v>
      </c>
      <c r="G452">
        <v>11494.43</v>
      </c>
      <c r="H452">
        <v>2023</v>
      </c>
      <c r="I452" t="s">
        <v>736</v>
      </c>
      <c r="J452" t="s">
        <v>196</v>
      </c>
      <c r="K452" t="s">
        <v>96</v>
      </c>
      <c r="L452" t="s">
        <v>94</v>
      </c>
    </row>
    <row r="453" spans="1:12" x14ac:dyDescent="0.3">
      <c r="A453" t="s">
        <v>26</v>
      </c>
      <c r="B453" t="s">
        <v>1785</v>
      </c>
      <c r="C453" t="s">
        <v>79</v>
      </c>
      <c r="D453" s="58">
        <v>45127</v>
      </c>
      <c r="E453">
        <v>4</v>
      </c>
      <c r="F453">
        <v>3552.84</v>
      </c>
      <c r="G453">
        <v>2889.8</v>
      </c>
      <c r="H453">
        <v>2023</v>
      </c>
      <c r="I453" t="s">
        <v>738</v>
      </c>
      <c r="J453" t="s">
        <v>220</v>
      </c>
      <c r="K453" t="s">
        <v>96</v>
      </c>
      <c r="L453" t="s">
        <v>94</v>
      </c>
    </row>
    <row r="454" spans="1:12" x14ac:dyDescent="0.3">
      <c r="A454" t="s">
        <v>19</v>
      </c>
      <c r="B454" t="s">
        <v>1785</v>
      </c>
      <c r="C454" t="s">
        <v>52</v>
      </c>
      <c r="D454" s="58">
        <v>45107</v>
      </c>
      <c r="E454">
        <v>16</v>
      </c>
      <c r="F454">
        <v>4313.92</v>
      </c>
      <c r="G454">
        <v>2622.24</v>
      </c>
      <c r="H454">
        <v>2023</v>
      </c>
      <c r="I454" t="s">
        <v>737</v>
      </c>
      <c r="J454" t="s">
        <v>205</v>
      </c>
      <c r="K454" t="s">
        <v>92</v>
      </c>
      <c r="L454" t="s">
        <v>94</v>
      </c>
    </row>
    <row r="455" spans="1:12" x14ac:dyDescent="0.3">
      <c r="A455" t="s">
        <v>18</v>
      </c>
      <c r="B455" t="s">
        <v>1785</v>
      </c>
      <c r="C455" t="s">
        <v>58</v>
      </c>
      <c r="D455" s="58">
        <v>45101</v>
      </c>
      <c r="E455">
        <v>11</v>
      </c>
      <c r="F455">
        <v>9658.77</v>
      </c>
      <c r="G455">
        <v>6654.67</v>
      </c>
      <c r="H455">
        <v>2023</v>
      </c>
      <c r="I455" t="s">
        <v>737</v>
      </c>
      <c r="J455" t="s">
        <v>208</v>
      </c>
      <c r="K455" t="s">
        <v>96</v>
      </c>
      <c r="L455" t="s">
        <v>94</v>
      </c>
    </row>
    <row r="456" spans="1:12" x14ac:dyDescent="0.3">
      <c r="A456" t="s">
        <v>26</v>
      </c>
      <c r="B456" t="s">
        <v>1785</v>
      </c>
      <c r="C456" t="s">
        <v>64</v>
      </c>
      <c r="D456" s="58">
        <v>45114</v>
      </c>
      <c r="E456">
        <v>10</v>
      </c>
      <c r="F456">
        <v>3411.7000000000003</v>
      </c>
      <c r="G456">
        <v>2034.7</v>
      </c>
      <c r="H456">
        <v>2023</v>
      </c>
      <c r="I456" t="s">
        <v>738</v>
      </c>
      <c r="J456" t="s">
        <v>220</v>
      </c>
      <c r="K456" t="s">
        <v>105</v>
      </c>
      <c r="L456" t="s">
        <v>94</v>
      </c>
    </row>
    <row r="457" spans="1:12" x14ac:dyDescent="0.3">
      <c r="A457" t="s">
        <v>14</v>
      </c>
      <c r="B457" t="s">
        <v>1785</v>
      </c>
      <c r="C457" t="s">
        <v>52</v>
      </c>
      <c r="D457" s="58">
        <v>45008</v>
      </c>
      <c r="E457">
        <v>12</v>
      </c>
      <c r="F457">
        <v>3235.44</v>
      </c>
      <c r="G457">
        <v>1966.6799999999998</v>
      </c>
      <c r="H457">
        <v>2023</v>
      </c>
      <c r="I457" t="s">
        <v>736</v>
      </c>
      <c r="J457" t="s">
        <v>179</v>
      </c>
      <c r="K457" t="s">
        <v>92</v>
      </c>
      <c r="L457" t="s">
        <v>94</v>
      </c>
    </row>
    <row r="458" spans="1:12" x14ac:dyDescent="0.3">
      <c r="A458" t="s">
        <v>14</v>
      </c>
      <c r="B458" t="s">
        <v>1785</v>
      </c>
      <c r="C458" t="s">
        <v>66</v>
      </c>
      <c r="D458" s="58">
        <v>45174</v>
      </c>
      <c r="E458">
        <v>15</v>
      </c>
      <c r="F458">
        <v>5816.1</v>
      </c>
      <c r="G458">
        <v>3891.3</v>
      </c>
      <c r="H458">
        <v>2023</v>
      </c>
      <c r="I458" t="s">
        <v>738</v>
      </c>
      <c r="J458" t="s">
        <v>179</v>
      </c>
      <c r="K458" t="s">
        <v>98</v>
      </c>
      <c r="L458" t="s">
        <v>94</v>
      </c>
    </row>
    <row r="459" spans="1:12" x14ac:dyDescent="0.3">
      <c r="A459" t="s">
        <v>17</v>
      </c>
      <c r="B459" t="s">
        <v>1785</v>
      </c>
      <c r="C459" t="s">
        <v>75</v>
      </c>
      <c r="D459" s="58">
        <v>45199</v>
      </c>
      <c r="E459">
        <v>27</v>
      </c>
      <c r="F459">
        <v>4402.3500000000004</v>
      </c>
      <c r="G459">
        <v>3404.97</v>
      </c>
      <c r="H459">
        <v>2023</v>
      </c>
      <c r="I459" t="s">
        <v>738</v>
      </c>
      <c r="J459" t="s">
        <v>224</v>
      </c>
      <c r="K459" t="s">
        <v>105</v>
      </c>
      <c r="L459" t="s">
        <v>94</v>
      </c>
    </row>
    <row r="460" spans="1:12" x14ac:dyDescent="0.3">
      <c r="A460" t="s">
        <v>20</v>
      </c>
      <c r="B460" t="s">
        <v>1785</v>
      </c>
      <c r="C460" t="s">
        <v>64</v>
      </c>
      <c r="D460" s="58">
        <v>44935</v>
      </c>
      <c r="E460">
        <v>17</v>
      </c>
      <c r="F460">
        <v>5799.89</v>
      </c>
      <c r="G460">
        <v>3458.99</v>
      </c>
      <c r="H460">
        <v>2023</v>
      </c>
      <c r="I460" t="s">
        <v>736</v>
      </c>
      <c r="J460" t="s">
        <v>202</v>
      </c>
      <c r="K460" t="s">
        <v>105</v>
      </c>
      <c r="L460" t="s">
        <v>94</v>
      </c>
    </row>
    <row r="461" spans="1:12" x14ac:dyDescent="0.3">
      <c r="A461" t="s">
        <v>26</v>
      </c>
      <c r="B461" t="s">
        <v>1785</v>
      </c>
      <c r="C461" t="s">
        <v>66</v>
      </c>
      <c r="D461" s="58">
        <v>45230</v>
      </c>
      <c r="E461">
        <v>41</v>
      </c>
      <c r="F461">
        <v>15897.34</v>
      </c>
      <c r="G461">
        <v>10636.220000000001</v>
      </c>
      <c r="H461">
        <v>2023</v>
      </c>
      <c r="I461" t="s">
        <v>739</v>
      </c>
      <c r="J461" t="s">
        <v>220</v>
      </c>
      <c r="K461" t="s">
        <v>98</v>
      </c>
      <c r="L461" t="s">
        <v>94</v>
      </c>
    </row>
    <row r="462" spans="1:12" x14ac:dyDescent="0.3">
      <c r="A462" t="s">
        <v>14</v>
      </c>
      <c r="B462" t="s">
        <v>1785</v>
      </c>
      <c r="C462" t="s">
        <v>75</v>
      </c>
      <c r="D462" s="58">
        <v>45121</v>
      </c>
      <c r="E462">
        <v>19</v>
      </c>
      <c r="F462">
        <v>3097.9500000000003</v>
      </c>
      <c r="G462">
        <v>2396.09</v>
      </c>
      <c r="H462">
        <v>2023</v>
      </c>
      <c r="I462" t="s">
        <v>738</v>
      </c>
      <c r="J462" t="s">
        <v>179</v>
      </c>
      <c r="K462" t="s">
        <v>105</v>
      </c>
      <c r="L462" t="s">
        <v>94</v>
      </c>
    </row>
    <row r="463" spans="1:12" x14ac:dyDescent="0.3">
      <c r="A463" t="s">
        <v>22</v>
      </c>
      <c r="B463" t="s">
        <v>1785</v>
      </c>
      <c r="C463" t="s">
        <v>67</v>
      </c>
      <c r="D463" s="58">
        <v>45205</v>
      </c>
      <c r="E463">
        <v>39</v>
      </c>
      <c r="F463">
        <v>41085.72</v>
      </c>
      <c r="G463">
        <v>24424.14</v>
      </c>
      <c r="H463">
        <v>2023</v>
      </c>
      <c r="I463" t="s">
        <v>739</v>
      </c>
      <c r="J463" t="s">
        <v>199</v>
      </c>
      <c r="K463" t="s">
        <v>105</v>
      </c>
      <c r="L463" t="s">
        <v>94</v>
      </c>
    </row>
    <row r="464" spans="1:12" x14ac:dyDescent="0.3">
      <c r="A464" t="s">
        <v>26</v>
      </c>
      <c r="B464" t="s">
        <v>1785</v>
      </c>
      <c r="C464" t="s">
        <v>75</v>
      </c>
      <c r="D464" s="58">
        <v>44966</v>
      </c>
      <c r="E464">
        <v>15</v>
      </c>
      <c r="F464">
        <v>2445.75</v>
      </c>
      <c r="G464">
        <v>1891.65</v>
      </c>
      <c r="H464">
        <v>2023</v>
      </c>
      <c r="I464" t="s">
        <v>736</v>
      </c>
      <c r="J464" t="s">
        <v>220</v>
      </c>
      <c r="K464" t="s">
        <v>105</v>
      </c>
      <c r="L464" t="s">
        <v>94</v>
      </c>
    </row>
    <row r="465" spans="1:12" x14ac:dyDescent="0.3">
      <c r="A465" t="s">
        <v>26</v>
      </c>
      <c r="B465" t="s">
        <v>1785</v>
      </c>
      <c r="C465" t="s">
        <v>67</v>
      </c>
      <c r="D465" s="58">
        <v>45086</v>
      </c>
      <c r="E465">
        <v>10</v>
      </c>
      <c r="F465">
        <v>10534.8</v>
      </c>
      <c r="G465">
        <v>6262.6</v>
      </c>
      <c r="H465">
        <v>2023</v>
      </c>
      <c r="I465" t="s">
        <v>737</v>
      </c>
      <c r="J465" t="s">
        <v>220</v>
      </c>
      <c r="K465" t="s">
        <v>105</v>
      </c>
      <c r="L465" t="s">
        <v>94</v>
      </c>
    </row>
    <row r="466" spans="1:12" x14ac:dyDescent="0.3">
      <c r="A466" t="s">
        <v>21</v>
      </c>
      <c r="B466" t="s">
        <v>1785</v>
      </c>
      <c r="C466" t="s">
        <v>64</v>
      </c>
      <c r="D466" s="58">
        <v>45191</v>
      </c>
      <c r="E466">
        <v>15</v>
      </c>
      <c r="F466">
        <v>5117.55</v>
      </c>
      <c r="G466">
        <v>3052.05</v>
      </c>
      <c r="H466">
        <v>2023</v>
      </c>
      <c r="I466" t="s">
        <v>738</v>
      </c>
      <c r="J466" t="s">
        <v>214</v>
      </c>
      <c r="K466" t="s">
        <v>105</v>
      </c>
      <c r="L466" t="s">
        <v>94</v>
      </c>
    </row>
    <row r="467" spans="1:12" x14ac:dyDescent="0.3">
      <c r="A467" t="s">
        <v>23</v>
      </c>
      <c r="B467" t="s">
        <v>1785</v>
      </c>
      <c r="C467" t="s">
        <v>79</v>
      </c>
      <c r="D467" s="58">
        <v>45158</v>
      </c>
      <c r="E467">
        <v>8</v>
      </c>
      <c r="F467">
        <v>7105.68</v>
      </c>
      <c r="G467">
        <v>5779.6</v>
      </c>
      <c r="H467">
        <v>2023</v>
      </c>
      <c r="I467" t="s">
        <v>738</v>
      </c>
      <c r="J467" t="s">
        <v>182</v>
      </c>
      <c r="K467" t="s">
        <v>96</v>
      </c>
      <c r="L467" t="s">
        <v>94</v>
      </c>
    </row>
    <row r="468" spans="1:12" x14ac:dyDescent="0.3">
      <c r="A468" t="s">
        <v>14</v>
      </c>
      <c r="B468" t="s">
        <v>1785</v>
      </c>
      <c r="C468" t="s">
        <v>64</v>
      </c>
      <c r="D468" s="58">
        <v>45087</v>
      </c>
      <c r="E468">
        <v>16</v>
      </c>
      <c r="F468">
        <v>5458.72</v>
      </c>
      <c r="G468">
        <v>3255.52</v>
      </c>
      <c r="H468">
        <v>2023</v>
      </c>
      <c r="I468" t="s">
        <v>737</v>
      </c>
      <c r="J468" t="s">
        <v>179</v>
      </c>
      <c r="K468" t="s">
        <v>105</v>
      </c>
      <c r="L468" t="s">
        <v>94</v>
      </c>
    </row>
    <row r="469" spans="1:12" x14ac:dyDescent="0.3">
      <c r="A469" t="s">
        <v>14</v>
      </c>
      <c r="B469" t="s">
        <v>1785</v>
      </c>
      <c r="C469" t="s">
        <v>60</v>
      </c>
      <c r="D469" s="58">
        <v>45289</v>
      </c>
      <c r="E469">
        <v>28</v>
      </c>
      <c r="F469">
        <v>6044.92</v>
      </c>
      <c r="G469">
        <v>4375.5600000000004</v>
      </c>
      <c r="H469">
        <v>2023</v>
      </c>
      <c r="I469" t="s">
        <v>739</v>
      </c>
      <c r="J469" t="s">
        <v>179</v>
      </c>
      <c r="K469" t="s">
        <v>122</v>
      </c>
      <c r="L469" t="s">
        <v>94</v>
      </c>
    </row>
    <row r="470" spans="1:12" x14ac:dyDescent="0.3">
      <c r="A470" t="s">
        <v>24</v>
      </c>
      <c r="B470" t="s">
        <v>1785</v>
      </c>
      <c r="C470" t="s">
        <v>67</v>
      </c>
      <c r="D470" s="58">
        <v>44966</v>
      </c>
      <c r="E470">
        <v>14</v>
      </c>
      <c r="F470">
        <v>14748.720000000001</v>
      </c>
      <c r="G470">
        <v>8767.64</v>
      </c>
      <c r="H470">
        <v>2023</v>
      </c>
      <c r="I470" t="s">
        <v>736</v>
      </c>
      <c r="J470" t="s">
        <v>196</v>
      </c>
      <c r="K470" t="s">
        <v>105</v>
      </c>
      <c r="L470" t="s">
        <v>94</v>
      </c>
    </row>
    <row r="471" spans="1:12" x14ac:dyDescent="0.3">
      <c r="A471" t="s">
        <v>27</v>
      </c>
      <c r="B471" t="s">
        <v>1785</v>
      </c>
      <c r="C471" t="s">
        <v>75</v>
      </c>
      <c r="D471" s="58">
        <v>44946</v>
      </c>
      <c r="E471">
        <v>25</v>
      </c>
      <c r="F471">
        <v>4076.2500000000005</v>
      </c>
      <c r="G471">
        <v>3152.75</v>
      </c>
      <c r="H471">
        <v>2023</v>
      </c>
      <c r="I471" t="s">
        <v>736</v>
      </c>
      <c r="J471" t="s">
        <v>187</v>
      </c>
      <c r="K471" t="s">
        <v>105</v>
      </c>
      <c r="L471" t="s">
        <v>94</v>
      </c>
    </row>
    <row r="472" spans="1:12" x14ac:dyDescent="0.3">
      <c r="A472" t="s">
        <v>20</v>
      </c>
      <c r="B472" t="s">
        <v>1785</v>
      </c>
      <c r="C472" t="s">
        <v>78</v>
      </c>
      <c r="D472" s="58">
        <v>45229</v>
      </c>
      <c r="E472">
        <v>40</v>
      </c>
      <c r="F472">
        <v>5366</v>
      </c>
      <c r="G472">
        <v>4432.7999999999993</v>
      </c>
      <c r="H472">
        <v>2023</v>
      </c>
      <c r="I472" t="s">
        <v>739</v>
      </c>
      <c r="J472" t="s">
        <v>202</v>
      </c>
      <c r="K472" t="s">
        <v>105</v>
      </c>
      <c r="L472" t="s">
        <v>94</v>
      </c>
    </row>
    <row r="473" spans="1:12" x14ac:dyDescent="0.3">
      <c r="A473" t="s">
        <v>16</v>
      </c>
      <c r="B473" t="s">
        <v>1785</v>
      </c>
      <c r="C473" t="s">
        <v>60</v>
      </c>
      <c r="D473" s="58">
        <v>45263</v>
      </c>
      <c r="E473">
        <v>38</v>
      </c>
      <c r="F473">
        <v>8203.82</v>
      </c>
      <c r="G473">
        <v>5938.26</v>
      </c>
      <c r="H473">
        <v>2023</v>
      </c>
      <c r="I473" t="s">
        <v>739</v>
      </c>
      <c r="J473" t="s">
        <v>184</v>
      </c>
      <c r="K473" t="s">
        <v>122</v>
      </c>
      <c r="L473" t="s">
        <v>94</v>
      </c>
    </row>
    <row r="474" spans="1:12" x14ac:dyDescent="0.3">
      <c r="A474" t="s">
        <v>29</v>
      </c>
      <c r="B474" t="s">
        <v>1785</v>
      </c>
      <c r="C474" t="s">
        <v>52</v>
      </c>
      <c r="D474" s="58">
        <v>45066</v>
      </c>
      <c r="E474">
        <v>15</v>
      </c>
      <c r="F474">
        <v>4044.3</v>
      </c>
      <c r="G474">
        <v>2458.35</v>
      </c>
      <c r="H474">
        <v>2023</v>
      </c>
      <c r="I474" t="s">
        <v>737</v>
      </c>
      <c r="J474" t="s">
        <v>217</v>
      </c>
      <c r="K474" t="s">
        <v>92</v>
      </c>
      <c r="L474" t="s">
        <v>94</v>
      </c>
    </row>
    <row r="475" spans="1:12" x14ac:dyDescent="0.3">
      <c r="A475" t="s">
        <v>18</v>
      </c>
      <c r="B475" t="s">
        <v>1785</v>
      </c>
      <c r="C475" t="s">
        <v>60</v>
      </c>
      <c r="D475" s="58">
        <v>45275</v>
      </c>
      <c r="E475">
        <v>34</v>
      </c>
      <c r="F475">
        <v>7340.2599999999993</v>
      </c>
      <c r="G475">
        <v>5313.18</v>
      </c>
      <c r="H475">
        <v>2023</v>
      </c>
      <c r="I475" t="s">
        <v>739</v>
      </c>
      <c r="J475" t="s">
        <v>208</v>
      </c>
      <c r="K475" t="s">
        <v>122</v>
      </c>
      <c r="L475" t="s">
        <v>94</v>
      </c>
    </row>
    <row r="476" spans="1:12" x14ac:dyDescent="0.3">
      <c r="A476" t="s">
        <v>30</v>
      </c>
      <c r="B476" t="s">
        <v>1785</v>
      </c>
      <c r="C476" t="s">
        <v>75</v>
      </c>
      <c r="D476" s="58">
        <v>45237</v>
      </c>
      <c r="E476">
        <v>27</v>
      </c>
      <c r="F476">
        <v>4402.3500000000004</v>
      </c>
      <c r="G476">
        <v>3404.97</v>
      </c>
      <c r="H476">
        <v>2023</v>
      </c>
      <c r="I476" t="s">
        <v>739</v>
      </c>
      <c r="J476" t="s">
        <v>230</v>
      </c>
      <c r="K476" t="s">
        <v>105</v>
      </c>
      <c r="L476" t="s">
        <v>94</v>
      </c>
    </row>
    <row r="477" spans="1:12" x14ac:dyDescent="0.3">
      <c r="A477" t="s">
        <v>14</v>
      </c>
      <c r="B477" t="s">
        <v>1785</v>
      </c>
      <c r="C477" t="s">
        <v>66</v>
      </c>
      <c r="D477" s="58">
        <v>45135</v>
      </c>
      <c r="E477">
        <v>8</v>
      </c>
      <c r="F477">
        <v>3101.92</v>
      </c>
      <c r="G477">
        <v>2075.36</v>
      </c>
      <c r="H477">
        <v>2023</v>
      </c>
      <c r="I477" t="s">
        <v>738</v>
      </c>
      <c r="J477" t="s">
        <v>179</v>
      </c>
      <c r="K477" t="s">
        <v>98</v>
      </c>
      <c r="L477" t="s">
        <v>94</v>
      </c>
    </row>
    <row r="478" spans="1:12" x14ac:dyDescent="0.3">
      <c r="A478" t="s">
        <v>17</v>
      </c>
      <c r="B478" t="s">
        <v>1785</v>
      </c>
      <c r="C478" t="s">
        <v>75</v>
      </c>
      <c r="D478" s="58">
        <v>45102</v>
      </c>
      <c r="E478">
        <v>3</v>
      </c>
      <c r="F478">
        <v>489.15000000000003</v>
      </c>
      <c r="G478">
        <v>378.33</v>
      </c>
      <c r="H478">
        <v>2023</v>
      </c>
      <c r="I478" t="s">
        <v>737</v>
      </c>
      <c r="J478" t="s">
        <v>224</v>
      </c>
      <c r="K478" t="s">
        <v>105</v>
      </c>
      <c r="L478" t="s">
        <v>94</v>
      </c>
    </row>
    <row r="479" spans="1:12" x14ac:dyDescent="0.3">
      <c r="A479" t="s">
        <v>26</v>
      </c>
      <c r="B479" t="s">
        <v>1785</v>
      </c>
      <c r="C479" t="s">
        <v>67</v>
      </c>
      <c r="D479" s="58">
        <v>45135</v>
      </c>
      <c r="E479">
        <v>15</v>
      </c>
      <c r="F479">
        <v>15802.2</v>
      </c>
      <c r="G479">
        <v>9393.9</v>
      </c>
      <c r="H479">
        <v>2023</v>
      </c>
      <c r="I479" t="s">
        <v>738</v>
      </c>
      <c r="J479" t="s">
        <v>220</v>
      </c>
      <c r="K479" t="s">
        <v>105</v>
      </c>
      <c r="L479" t="s">
        <v>94</v>
      </c>
    </row>
    <row r="480" spans="1:12" x14ac:dyDescent="0.3">
      <c r="A480" t="s">
        <v>27</v>
      </c>
      <c r="B480" t="s">
        <v>1785</v>
      </c>
      <c r="C480" t="s">
        <v>51</v>
      </c>
      <c r="D480" s="58">
        <v>45284</v>
      </c>
      <c r="E480">
        <v>33</v>
      </c>
      <c r="F480">
        <v>9480.9</v>
      </c>
      <c r="G480">
        <v>7678.11</v>
      </c>
      <c r="H480">
        <v>2023</v>
      </c>
      <c r="I480" t="s">
        <v>739</v>
      </c>
      <c r="J480" t="s">
        <v>187</v>
      </c>
      <c r="K480" t="s">
        <v>101</v>
      </c>
      <c r="L480" t="s">
        <v>94</v>
      </c>
    </row>
    <row r="481" spans="1:12" x14ac:dyDescent="0.3">
      <c r="A481" t="s">
        <v>21</v>
      </c>
      <c r="B481" t="s">
        <v>1785</v>
      </c>
      <c r="C481" t="s">
        <v>79</v>
      </c>
      <c r="D481" s="58">
        <v>44960</v>
      </c>
      <c r="E481">
        <v>18</v>
      </c>
      <c r="F481">
        <v>15987.78</v>
      </c>
      <c r="G481">
        <v>13004.1</v>
      </c>
      <c r="H481">
        <v>2023</v>
      </c>
      <c r="I481" t="s">
        <v>736</v>
      </c>
      <c r="J481" t="s">
        <v>214</v>
      </c>
      <c r="K481" t="s">
        <v>96</v>
      </c>
      <c r="L481" t="s">
        <v>94</v>
      </c>
    </row>
    <row r="482" spans="1:12" x14ac:dyDescent="0.3">
      <c r="A482" t="s">
        <v>16</v>
      </c>
      <c r="B482" t="s">
        <v>1785</v>
      </c>
      <c r="C482" t="s">
        <v>52</v>
      </c>
      <c r="D482" s="58">
        <v>44961</v>
      </c>
      <c r="E482">
        <v>17</v>
      </c>
      <c r="F482">
        <v>4583.54</v>
      </c>
      <c r="G482">
        <v>2786.1299999999997</v>
      </c>
      <c r="H482">
        <v>2023</v>
      </c>
      <c r="I482" t="s">
        <v>736</v>
      </c>
      <c r="J482" t="s">
        <v>184</v>
      </c>
      <c r="K482" t="s">
        <v>92</v>
      </c>
      <c r="L482" t="s">
        <v>94</v>
      </c>
    </row>
    <row r="483" spans="1:12" x14ac:dyDescent="0.3">
      <c r="A483" t="s">
        <v>26</v>
      </c>
      <c r="B483" t="s">
        <v>1785</v>
      </c>
      <c r="C483" t="s">
        <v>75</v>
      </c>
      <c r="D483" s="58">
        <v>44981</v>
      </c>
      <c r="E483">
        <v>28</v>
      </c>
      <c r="F483">
        <v>4565.4000000000005</v>
      </c>
      <c r="G483">
        <v>3531.08</v>
      </c>
      <c r="H483">
        <v>2023</v>
      </c>
      <c r="I483" t="s">
        <v>736</v>
      </c>
      <c r="J483" t="s">
        <v>220</v>
      </c>
      <c r="K483" t="s">
        <v>105</v>
      </c>
      <c r="L483" t="s">
        <v>94</v>
      </c>
    </row>
    <row r="484" spans="1:12" x14ac:dyDescent="0.3">
      <c r="A484" t="s">
        <v>18</v>
      </c>
      <c r="B484" t="s">
        <v>1785</v>
      </c>
      <c r="C484" t="s">
        <v>51</v>
      </c>
      <c r="D484" s="58">
        <v>45212</v>
      </c>
      <c r="E484">
        <v>28</v>
      </c>
      <c r="F484">
        <v>8044.4000000000005</v>
      </c>
      <c r="G484">
        <v>6514.7599999999993</v>
      </c>
      <c r="H484">
        <v>2023</v>
      </c>
      <c r="I484" t="s">
        <v>739</v>
      </c>
      <c r="J484" t="s">
        <v>208</v>
      </c>
      <c r="K484" t="s">
        <v>101</v>
      </c>
      <c r="L484" t="s">
        <v>94</v>
      </c>
    </row>
    <row r="485" spans="1:12" x14ac:dyDescent="0.3">
      <c r="A485" t="s">
        <v>17</v>
      </c>
      <c r="B485" t="s">
        <v>1785</v>
      </c>
      <c r="C485" t="s">
        <v>60</v>
      </c>
      <c r="D485" s="58">
        <v>44999</v>
      </c>
      <c r="E485">
        <v>14</v>
      </c>
      <c r="F485">
        <v>3022.46</v>
      </c>
      <c r="G485">
        <v>2187.7800000000002</v>
      </c>
      <c r="H485">
        <v>2023</v>
      </c>
      <c r="I485" t="s">
        <v>736</v>
      </c>
      <c r="J485" t="s">
        <v>224</v>
      </c>
      <c r="K485" t="s">
        <v>122</v>
      </c>
      <c r="L485" t="s">
        <v>94</v>
      </c>
    </row>
    <row r="486" spans="1:12" x14ac:dyDescent="0.3">
      <c r="A486" t="s">
        <v>14</v>
      </c>
      <c r="B486" t="s">
        <v>1785</v>
      </c>
      <c r="C486" t="s">
        <v>78</v>
      </c>
      <c r="D486" s="58">
        <v>45204</v>
      </c>
      <c r="E486">
        <v>11</v>
      </c>
      <c r="F486">
        <v>1475.65</v>
      </c>
      <c r="G486">
        <v>1219.02</v>
      </c>
      <c r="H486">
        <v>2023</v>
      </c>
      <c r="I486" t="s">
        <v>739</v>
      </c>
      <c r="J486" t="s">
        <v>179</v>
      </c>
      <c r="K486" t="s">
        <v>105</v>
      </c>
      <c r="L486" t="s">
        <v>94</v>
      </c>
    </row>
    <row r="487" spans="1:12" x14ac:dyDescent="0.3">
      <c r="A487" t="s">
        <v>14</v>
      </c>
      <c r="B487" t="s">
        <v>1785</v>
      </c>
      <c r="C487" t="s">
        <v>60</v>
      </c>
      <c r="D487" s="58">
        <v>45258</v>
      </c>
      <c r="E487">
        <v>27</v>
      </c>
      <c r="F487">
        <v>5829.03</v>
      </c>
      <c r="G487">
        <v>4219.29</v>
      </c>
      <c r="H487">
        <v>2023</v>
      </c>
      <c r="I487" t="s">
        <v>739</v>
      </c>
      <c r="J487" t="s">
        <v>179</v>
      </c>
      <c r="K487" t="s">
        <v>122</v>
      </c>
      <c r="L487" t="s">
        <v>94</v>
      </c>
    </row>
    <row r="488" spans="1:12" x14ac:dyDescent="0.3">
      <c r="A488" t="s">
        <v>18</v>
      </c>
      <c r="B488" t="s">
        <v>1785</v>
      </c>
      <c r="C488" t="s">
        <v>79</v>
      </c>
      <c r="D488" s="58">
        <v>45264</v>
      </c>
      <c r="E488">
        <v>23</v>
      </c>
      <c r="F488">
        <v>20428.830000000002</v>
      </c>
      <c r="G488">
        <v>16616.350000000002</v>
      </c>
      <c r="H488">
        <v>2023</v>
      </c>
      <c r="I488" t="s">
        <v>739</v>
      </c>
      <c r="J488" t="s">
        <v>208</v>
      </c>
      <c r="K488" t="s">
        <v>96</v>
      </c>
      <c r="L488" t="s">
        <v>94</v>
      </c>
    </row>
    <row r="489" spans="1:12" x14ac:dyDescent="0.3">
      <c r="A489" t="s">
        <v>14</v>
      </c>
      <c r="B489" t="s">
        <v>1785</v>
      </c>
      <c r="C489" t="s">
        <v>79</v>
      </c>
      <c r="D489" s="58">
        <v>45269</v>
      </c>
      <c r="E489">
        <v>41</v>
      </c>
      <c r="F489">
        <v>36416.61</v>
      </c>
      <c r="G489">
        <v>29620.45</v>
      </c>
      <c r="H489">
        <v>2023</v>
      </c>
      <c r="I489" t="s">
        <v>739</v>
      </c>
      <c r="J489" t="s">
        <v>179</v>
      </c>
      <c r="K489" t="s">
        <v>96</v>
      </c>
      <c r="L489" t="s">
        <v>94</v>
      </c>
    </row>
    <row r="490" spans="1:12" x14ac:dyDescent="0.3">
      <c r="A490" t="s">
        <v>27</v>
      </c>
      <c r="B490" t="s">
        <v>1785</v>
      </c>
      <c r="C490" t="s">
        <v>78</v>
      </c>
      <c r="D490" s="58">
        <v>45244</v>
      </c>
      <c r="E490">
        <v>29</v>
      </c>
      <c r="F490">
        <v>3890.3500000000004</v>
      </c>
      <c r="G490">
        <v>3213.7799999999997</v>
      </c>
      <c r="H490">
        <v>2023</v>
      </c>
      <c r="I490" t="s">
        <v>739</v>
      </c>
      <c r="J490" t="s">
        <v>187</v>
      </c>
      <c r="K490" t="s">
        <v>105</v>
      </c>
      <c r="L490" t="s">
        <v>94</v>
      </c>
    </row>
    <row r="491" spans="1:12" x14ac:dyDescent="0.3">
      <c r="A491" t="s">
        <v>17</v>
      </c>
      <c r="B491" t="s">
        <v>1785</v>
      </c>
      <c r="C491" t="s">
        <v>75</v>
      </c>
      <c r="D491" s="58">
        <v>45234</v>
      </c>
      <c r="E491">
        <v>27</v>
      </c>
      <c r="F491">
        <v>4402.3500000000004</v>
      </c>
      <c r="G491">
        <v>3404.97</v>
      </c>
      <c r="H491">
        <v>2023</v>
      </c>
      <c r="I491" t="s">
        <v>739</v>
      </c>
      <c r="J491" t="s">
        <v>224</v>
      </c>
      <c r="K491" t="s">
        <v>105</v>
      </c>
      <c r="L491" t="s">
        <v>94</v>
      </c>
    </row>
    <row r="492" spans="1:12" x14ac:dyDescent="0.3">
      <c r="A492" t="s">
        <v>27</v>
      </c>
      <c r="B492" t="s">
        <v>1785</v>
      </c>
      <c r="C492" t="s">
        <v>79</v>
      </c>
      <c r="D492" s="58">
        <v>45123</v>
      </c>
      <c r="E492">
        <v>4</v>
      </c>
      <c r="F492">
        <v>3552.84</v>
      </c>
      <c r="G492">
        <v>2889.8</v>
      </c>
      <c r="H492">
        <v>2023</v>
      </c>
      <c r="I492" t="s">
        <v>738</v>
      </c>
      <c r="J492" t="s">
        <v>187</v>
      </c>
      <c r="K492" t="s">
        <v>96</v>
      </c>
      <c r="L492" t="s">
        <v>94</v>
      </c>
    </row>
    <row r="493" spans="1:12" x14ac:dyDescent="0.3">
      <c r="A493" t="s">
        <v>21</v>
      </c>
      <c r="B493" t="s">
        <v>1785</v>
      </c>
      <c r="C493" t="s">
        <v>75</v>
      </c>
      <c r="D493" s="58">
        <v>45038</v>
      </c>
      <c r="E493">
        <v>23</v>
      </c>
      <c r="F493">
        <v>3750.15</v>
      </c>
      <c r="G493">
        <v>2900.53</v>
      </c>
      <c r="H493">
        <v>2023</v>
      </c>
      <c r="I493" t="s">
        <v>737</v>
      </c>
      <c r="J493" t="s">
        <v>214</v>
      </c>
      <c r="K493" t="s">
        <v>105</v>
      </c>
      <c r="L493" t="s">
        <v>94</v>
      </c>
    </row>
    <row r="494" spans="1:12" x14ac:dyDescent="0.3">
      <c r="A494" t="s">
        <v>30</v>
      </c>
      <c r="B494" t="s">
        <v>1785</v>
      </c>
      <c r="C494" t="s">
        <v>52</v>
      </c>
      <c r="D494" s="58">
        <v>45179</v>
      </c>
      <c r="E494">
        <v>19</v>
      </c>
      <c r="F494">
        <v>5122.78</v>
      </c>
      <c r="G494">
        <v>3113.91</v>
      </c>
      <c r="H494">
        <v>2023</v>
      </c>
      <c r="I494" t="s">
        <v>738</v>
      </c>
      <c r="J494" t="s">
        <v>230</v>
      </c>
      <c r="K494" t="s">
        <v>92</v>
      </c>
      <c r="L494" t="s">
        <v>94</v>
      </c>
    </row>
    <row r="495" spans="1:12" x14ac:dyDescent="0.3">
      <c r="A495" t="s">
        <v>14</v>
      </c>
      <c r="B495" t="s">
        <v>1785</v>
      </c>
      <c r="C495" t="s">
        <v>67</v>
      </c>
      <c r="D495" s="58">
        <v>45260</v>
      </c>
      <c r="E495">
        <v>41</v>
      </c>
      <c r="F495">
        <v>43192.68</v>
      </c>
      <c r="G495">
        <v>25676.66</v>
      </c>
      <c r="H495">
        <v>2023</v>
      </c>
      <c r="I495" t="s">
        <v>739</v>
      </c>
      <c r="J495" t="s">
        <v>179</v>
      </c>
      <c r="K495" t="s">
        <v>105</v>
      </c>
      <c r="L495" t="s">
        <v>94</v>
      </c>
    </row>
    <row r="496" spans="1:12" x14ac:dyDescent="0.3">
      <c r="A496" t="s">
        <v>29</v>
      </c>
      <c r="B496" t="s">
        <v>1785</v>
      </c>
      <c r="C496" t="s">
        <v>66</v>
      </c>
      <c r="D496" s="58">
        <v>45185</v>
      </c>
      <c r="E496">
        <v>14</v>
      </c>
      <c r="F496">
        <v>5428.3600000000006</v>
      </c>
      <c r="G496">
        <v>3631.88</v>
      </c>
      <c r="H496">
        <v>2023</v>
      </c>
      <c r="I496" t="s">
        <v>738</v>
      </c>
      <c r="J496" t="s">
        <v>217</v>
      </c>
      <c r="K496" t="s">
        <v>98</v>
      </c>
      <c r="L496" t="s">
        <v>94</v>
      </c>
    </row>
    <row r="497" spans="1:12" x14ac:dyDescent="0.3">
      <c r="A497" t="s">
        <v>18</v>
      </c>
      <c r="B497" t="s">
        <v>1785</v>
      </c>
      <c r="C497" t="s">
        <v>51</v>
      </c>
      <c r="D497" s="58">
        <v>45015</v>
      </c>
      <c r="E497">
        <v>9</v>
      </c>
      <c r="F497">
        <v>2585.7000000000003</v>
      </c>
      <c r="G497">
        <v>2094.0299999999997</v>
      </c>
      <c r="H497">
        <v>2023</v>
      </c>
      <c r="I497" t="s">
        <v>736</v>
      </c>
      <c r="J497" t="s">
        <v>208</v>
      </c>
      <c r="K497" t="s">
        <v>101</v>
      </c>
      <c r="L497" t="s">
        <v>94</v>
      </c>
    </row>
    <row r="498" spans="1:12" x14ac:dyDescent="0.3">
      <c r="A498" t="s">
        <v>22</v>
      </c>
      <c r="B498" t="s">
        <v>1785</v>
      </c>
      <c r="C498" t="s">
        <v>51</v>
      </c>
      <c r="D498" s="58">
        <v>45169</v>
      </c>
      <c r="E498">
        <v>11</v>
      </c>
      <c r="F498">
        <v>3160.3</v>
      </c>
      <c r="G498">
        <v>2559.37</v>
      </c>
      <c r="H498">
        <v>2023</v>
      </c>
      <c r="I498" t="s">
        <v>738</v>
      </c>
      <c r="J498" t="s">
        <v>199</v>
      </c>
      <c r="K498" t="s">
        <v>101</v>
      </c>
      <c r="L498" t="s">
        <v>94</v>
      </c>
    </row>
    <row r="499" spans="1:12" x14ac:dyDescent="0.3">
      <c r="A499" t="s">
        <v>25</v>
      </c>
      <c r="B499" t="s">
        <v>1785</v>
      </c>
      <c r="C499" t="s">
        <v>52</v>
      </c>
      <c r="D499" s="58">
        <v>45068</v>
      </c>
      <c r="E499">
        <v>22</v>
      </c>
      <c r="F499">
        <v>5931.64</v>
      </c>
      <c r="G499">
        <v>3605.58</v>
      </c>
      <c r="H499">
        <v>2023</v>
      </c>
      <c r="I499" t="s">
        <v>737</v>
      </c>
      <c r="J499" t="s">
        <v>190</v>
      </c>
      <c r="K499" t="s">
        <v>92</v>
      </c>
      <c r="L499" t="s">
        <v>94</v>
      </c>
    </row>
    <row r="500" spans="1:12" x14ac:dyDescent="0.3">
      <c r="A500" t="s">
        <v>14</v>
      </c>
      <c r="B500" t="s">
        <v>1785</v>
      </c>
      <c r="C500" t="s">
        <v>75</v>
      </c>
      <c r="D500" s="58">
        <v>45173</v>
      </c>
      <c r="E500">
        <v>8</v>
      </c>
      <c r="F500">
        <v>1304.4000000000001</v>
      </c>
      <c r="G500">
        <v>1008.88</v>
      </c>
      <c r="H500">
        <v>2023</v>
      </c>
      <c r="I500" t="s">
        <v>738</v>
      </c>
      <c r="J500" t="s">
        <v>179</v>
      </c>
      <c r="K500" t="s">
        <v>105</v>
      </c>
      <c r="L500" t="s">
        <v>94</v>
      </c>
    </row>
    <row r="501" spans="1:12" x14ac:dyDescent="0.3">
      <c r="A501" t="s">
        <v>28</v>
      </c>
      <c r="B501" t="s">
        <v>1785</v>
      </c>
      <c r="C501" t="s">
        <v>52</v>
      </c>
      <c r="D501" s="58">
        <v>45140</v>
      </c>
      <c r="E501">
        <v>4</v>
      </c>
      <c r="F501">
        <v>1078.48</v>
      </c>
      <c r="G501">
        <v>655.56</v>
      </c>
      <c r="H501">
        <v>2023</v>
      </c>
      <c r="I501" t="s">
        <v>738</v>
      </c>
      <c r="J501" t="s">
        <v>227</v>
      </c>
      <c r="K501" t="s">
        <v>92</v>
      </c>
      <c r="L501" t="s">
        <v>94</v>
      </c>
    </row>
    <row r="502" spans="1:12" x14ac:dyDescent="0.3">
      <c r="A502" t="s">
        <v>19</v>
      </c>
      <c r="B502" t="s">
        <v>1785</v>
      </c>
      <c r="C502" t="s">
        <v>67</v>
      </c>
      <c r="D502" s="58">
        <v>45058</v>
      </c>
      <c r="E502">
        <v>16</v>
      </c>
      <c r="F502">
        <v>16855.68</v>
      </c>
      <c r="G502">
        <v>10020.16</v>
      </c>
      <c r="H502">
        <v>2023</v>
      </c>
      <c r="I502" t="s">
        <v>737</v>
      </c>
      <c r="J502" t="s">
        <v>205</v>
      </c>
      <c r="K502" t="s">
        <v>105</v>
      </c>
      <c r="L502" t="s">
        <v>94</v>
      </c>
    </row>
    <row r="503" spans="1:12" x14ac:dyDescent="0.3">
      <c r="A503" t="s">
        <v>14</v>
      </c>
      <c r="B503" t="s">
        <v>1785</v>
      </c>
      <c r="C503" t="s">
        <v>78</v>
      </c>
      <c r="D503" s="58">
        <v>45090</v>
      </c>
      <c r="E503">
        <v>23</v>
      </c>
      <c r="F503">
        <v>3085.4500000000003</v>
      </c>
      <c r="G503">
        <v>2548.8599999999997</v>
      </c>
      <c r="H503">
        <v>2023</v>
      </c>
      <c r="I503" t="s">
        <v>737</v>
      </c>
      <c r="J503" t="s">
        <v>179</v>
      </c>
      <c r="K503" t="s">
        <v>105</v>
      </c>
      <c r="L503" t="s">
        <v>94</v>
      </c>
    </row>
    <row r="504" spans="1:12" x14ac:dyDescent="0.3">
      <c r="A504" t="s">
        <v>14</v>
      </c>
      <c r="B504" t="s">
        <v>1785</v>
      </c>
      <c r="C504" t="s">
        <v>75</v>
      </c>
      <c r="D504" s="58">
        <v>45183</v>
      </c>
      <c r="E504">
        <v>8</v>
      </c>
      <c r="F504">
        <v>1304.4000000000001</v>
      </c>
      <c r="G504">
        <v>1008.88</v>
      </c>
      <c r="H504">
        <v>2023</v>
      </c>
      <c r="I504" t="s">
        <v>738</v>
      </c>
      <c r="J504" t="s">
        <v>179</v>
      </c>
      <c r="K504" t="s">
        <v>105</v>
      </c>
      <c r="L504" t="s">
        <v>94</v>
      </c>
    </row>
    <row r="505" spans="1:12" x14ac:dyDescent="0.3">
      <c r="A505" t="s">
        <v>26</v>
      </c>
      <c r="B505" t="s">
        <v>1785</v>
      </c>
      <c r="C505" t="s">
        <v>66</v>
      </c>
      <c r="D505" s="58">
        <v>45173</v>
      </c>
      <c r="E505">
        <v>14</v>
      </c>
      <c r="F505">
        <v>5428.3600000000006</v>
      </c>
      <c r="G505">
        <v>3631.88</v>
      </c>
      <c r="H505">
        <v>2023</v>
      </c>
      <c r="I505" t="s">
        <v>738</v>
      </c>
      <c r="J505" t="s">
        <v>220</v>
      </c>
      <c r="K505" t="s">
        <v>98</v>
      </c>
      <c r="L505" t="s">
        <v>94</v>
      </c>
    </row>
    <row r="506" spans="1:12" x14ac:dyDescent="0.3">
      <c r="A506" t="s">
        <v>24</v>
      </c>
      <c r="B506" t="s">
        <v>1785</v>
      </c>
      <c r="C506" t="s">
        <v>75</v>
      </c>
      <c r="D506" s="58">
        <v>44936</v>
      </c>
      <c r="E506">
        <v>25</v>
      </c>
      <c r="F506">
        <v>4076.2500000000005</v>
      </c>
      <c r="G506">
        <v>3152.75</v>
      </c>
      <c r="H506">
        <v>2023</v>
      </c>
      <c r="I506" t="s">
        <v>736</v>
      </c>
      <c r="J506" t="s">
        <v>196</v>
      </c>
      <c r="K506" t="s">
        <v>105</v>
      </c>
      <c r="L506" t="s">
        <v>94</v>
      </c>
    </row>
    <row r="507" spans="1:12" x14ac:dyDescent="0.3">
      <c r="A507" t="s">
        <v>29</v>
      </c>
      <c r="B507" t="s">
        <v>1785</v>
      </c>
      <c r="C507" t="s">
        <v>78</v>
      </c>
      <c r="D507" s="58">
        <v>45093</v>
      </c>
      <c r="E507">
        <v>19</v>
      </c>
      <c r="F507">
        <v>2548.85</v>
      </c>
      <c r="G507">
        <v>2105.58</v>
      </c>
      <c r="H507">
        <v>2023</v>
      </c>
      <c r="I507" t="s">
        <v>737</v>
      </c>
      <c r="J507" t="s">
        <v>217</v>
      </c>
      <c r="K507" t="s">
        <v>105</v>
      </c>
      <c r="L507" t="s">
        <v>94</v>
      </c>
    </row>
    <row r="508" spans="1:12" x14ac:dyDescent="0.3">
      <c r="A508" t="s">
        <v>29</v>
      </c>
      <c r="B508" t="s">
        <v>1785</v>
      </c>
      <c r="C508" t="s">
        <v>64</v>
      </c>
      <c r="D508" s="58">
        <v>45110</v>
      </c>
      <c r="E508">
        <v>5</v>
      </c>
      <c r="F508">
        <v>1705.8500000000001</v>
      </c>
      <c r="G508">
        <v>1017.35</v>
      </c>
      <c r="H508">
        <v>2023</v>
      </c>
      <c r="I508" t="s">
        <v>738</v>
      </c>
      <c r="J508" t="s">
        <v>217</v>
      </c>
      <c r="K508" t="s">
        <v>105</v>
      </c>
      <c r="L508" t="s">
        <v>94</v>
      </c>
    </row>
    <row r="509" spans="1:12" x14ac:dyDescent="0.3">
      <c r="A509" t="s">
        <v>21</v>
      </c>
      <c r="B509" t="s">
        <v>1785</v>
      </c>
      <c r="C509" t="s">
        <v>67</v>
      </c>
      <c r="D509" s="58">
        <v>45222</v>
      </c>
      <c r="E509">
        <v>28</v>
      </c>
      <c r="F509">
        <v>29497.440000000002</v>
      </c>
      <c r="G509">
        <v>17535.28</v>
      </c>
      <c r="H509">
        <v>2023</v>
      </c>
      <c r="I509" t="s">
        <v>739</v>
      </c>
      <c r="J509" t="s">
        <v>214</v>
      </c>
      <c r="K509" t="s">
        <v>105</v>
      </c>
      <c r="L509" t="s">
        <v>94</v>
      </c>
    </row>
    <row r="510" spans="1:12" x14ac:dyDescent="0.3">
      <c r="A510" t="s">
        <v>14</v>
      </c>
      <c r="B510" t="s">
        <v>1785</v>
      </c>
      <c r="C510" t="s">
        <v>64</v>
      </c>
      <c r="D510" s="58">
        <v>45168</v>
      </c>
      <c r="E510">
        <v>16</v>
      </c>
      <c r="F510">
        <v>5458.72</v>
      </c>
      <c r="G510">
        <v>3255.52</v>
      </c>
      <c r="H510">
        <v>2023</v>
      </c>
      <c r="I510" t="s">
        <v>738</v>
      </c>
      <c r="J510" t="s">
        <v>179</v>
      </c>
      <c r="K510" t="s">
        <v>105</v>
      </c>
      <c r="L510" t="s">
        <v>94</v>
      </c>
    </row>
    <row r="511" spans="1:12" x14ac:dyDescent="0.3">
      <c r="A511" t="s">
        <v>19</v>
      </c>
      <c r="B511" t="s">
        <v>1785</v>
      </c>
      <c r="C511" t="s">
        <v>52</v>
      </c>
      <c r="D511" s="58">
        <v>45205</v>
      </c>
      <c r="E511">
        <v>27</v>
      </c>
      <c r="F511">
        <v>7279.74</v>
      </c>
      <c r="G511">
        <v>4425.03</v>
      </c>
      <c r="H511">
        <v>2023</v>
      </c>
      <c r="I511" t="s">
        <v>739</v>
      </c>
      <c r="J511" t="s">
        <v>205</v>
      </c>
      <c r="K511" t="s">
        <v>92</v>
      </c>
      <c r="L511" t="s">
        <v>94</v>
      </c>
    </row>
    <row r="512" spans="1:12" x14ac:dyDescent="0.3">
      <c r="A512" t="s">
        <v>28</v>
      </c>
      <c r="B512" t="s">
        <v>1785</v>
      </c>
      <c r="C512" t="s">
        <v>78</v>
      </c>
      <c r="D512" s="58">
        <v>44962</v>
      </c>
      <c r="E512">
        <v>31</v>
      </c>
      <c r="F512">
        <v>4158.6500000000005</v>
      </c>
      <c r="G512">
        <v>3435.4199999999996</v>
      </c>
      <c r="H512">
        <v>2023</v>
      </c>
      <c r="I512" t="s">
        <v>736</v>
      </c>
      <c r="J512" t="s">
        <v>227</v>
      </c>
      <c r="K512" t="s">
        <v>105</v>
      </c>
      <c r="L512" t="s">
        <v>94</v>
      </c>
    </row>
    <row r="513" spans="1:12" x14ac:dyDescent="0.3">
      <c r="A513" t="s">
        <v>18</v>
      </c>
      <c r="B513" t="s">
        <v>1785</v>
      </c>
      <c r="C513" t="s">
        <v>67</v>
      </c>
      <c r="D513" s="58">
        <v>45080</v>
      </c>
      <c r="E513">
        <v>12</v>
      </c>
      <c r="F513">
        <v>12641.76</v>
      </c>
      <c r="G513">
        <v>7515.12</v>
      </c>
      <c r="H513">
        <v>2023</v>
      </c>
      <c r="I513" t="s">
        <v>737</v>
      </c>
      <c r="J513" t="s">
        <v>208</v>
      </c>
      <c r="K513" t="s">
        <v>105</v>
      </c>
      <c r="L513" t="s">
        <v>94</v>
      </c>
    </row>
    <row r="514" spans="1:12" x14ac:dyDescent="0.3">
      <c r="A514" t="s">
        <v>14</v>
      </c>
      <c r="B514" t="s">
        <v>1785</v>
      </c>
      <c r="C514" t="s">
        <v>51</v>
      </c>
      <c r="D514" s="58">
        <v>45139</v>
      </c>
      <c r="E514">
        <v>12</v>
      </c>
      <c r="F514">
        <v>3447.6000000000004</v>
      </c>
      <c r="G514">
        <v>2792.04</v>
      </c>
      <c r="H514">
        <v>2023</v>
      </c>
      <c r="I514" t="s">
        <v>738</v>
      </c>
      <c r="J514" t="s">
        <v>179</v>
      </c>
      <c r="K514" t="s">
        <v>101</v>
      </c>
      <c r="L514" t="s">
        <v>94</v>
      </c>
    </row>
    <row r="515" spans="1:12" x14ac:dyDescent="0.3">
      <c r="A515" t="s">
        <v>14</v>
      </c>
      <c r="B515" t="s">
        <v>1785</v>
      </c>
      <c r="C515" t="s">
        <v>51</v>
      </c>
      <c r="D515" s="58">
        <v>45155</v>
      </c>
      <c r="E515">
        <v>4</v>
      </c>
      <c r="F515">
        <v>1149.2</v>
      </c>
      <c r="G515">
        <v>930.68</v>
      </c>
      <c r="H515">
        <v>2023</v>
      </c>
      <c r="I515" t="s">
        <v>738</v>
      </c>
      <c r="J515" t="s">
        <v>179</v>
      </c>
      <c r="K515" t="s">
        <v>101</v>
      </c>
      <c r="L515" t="s">
        <v>94</v>
      </c>
    </row>
    <row r="516" spans="1:12" x14ac:dyDescent="0.3">
      <c r="A516" t="s">
        <v>14</v>
      </c>
      <c r="B516" t="s">
        <v>1785</v>
      </c>
      <c r="C516" t="s">
        <v>67</v>
      </c>
      <c r="D516" s="58">
        <v>45178</v>
      </c>
      <c r="E516">
        <v>21</v>
      </c>
      <c r="F516">
        <v>22123.08</v>
      </c>
      <c r="G516">
        <v>13151.46</v>
      </c>
      <c r="H516">
        <v>2023</v>
      </c>
      <c r="I516" t="s">
        <v>738</v>
      </c>
      <c r="J516" t="s">
        <v>179</v>
      </c>
      <c r="K516" t="s">
        <v>105</v>
      </c>
      <c r="L516" t="s">
        <v>94</v>
      </c>
    </row>
    <row r="517" spans="1:12" x14ac:dyDescent="0.3">
      <c r="A517" t="s">
        <v>20</v>
      </c>
      <c r="B517" t="s">
        <v>1785</v>
      </c>
      <c r="C517" t="s">
        <v>78</v>
      </c>
      <c r="D517" s="58">
        <v>45068</v>
      </c>
      <c r="E517">
        <v>14</v>
      </c>
      <c r="F517">
        <v>1878.1000000000001</v>
      </c>
      <c r="G517">
        <v>1551.48</v>
      </c>
      <c r="H517">
        <v>2023</v>
      </c>
      <c r="I517" t="s">
        <v>737</v>
      </c>
      <c r="J517" t="s">
        <v>202</v>
      </c>
      <c r="K517" t="s">
        <v>105</v>
      </c>
      <c r="L517" t="s">
        <v>94</v>
      </c>
    </row>
    <row r="518" spans="1:12" x14ac:dyDescent="0.3">
      <c r="A518" t="s">
        <v>24</v>
      </c>
      <c r="B518" t="s">
        <v>1785</v>
      </c>
      <c r="C518" t="s">
        <v>52</v>
      </c>
      <c r="D518" s="58">
        <v>45053</v>
      </c>
      <c r="E518">
        <v>10</v>
      </c>
      <c r="F518">
        <v>2696.2</v>
      </c>
      <c r="G518">
        <v>1638.8999999999999</v>
      </c>
      <c r="H518">
        <v>2023</v>
      </c>
      <c r="I518" t="s">
        <v>737</v>
      </c>
      <c r="J518" t="s">
        <v>196</v>
      </c>
      <c r="K518" t="s">
        <v>92</v>
      </c>
      <c r="L518" t="s">
        <v>94</v>
      </c>
    </row>
    <row r="519" spans="1:12" x14ac:dyDescent="0.3">
      <c r="A519" t="s">
        <v>14</v>
      </c>
      <c r="B519" t="s">
        <v>1785</v>
      </c>
      <c r="C519" t="s">
        <v>67</v>
      </c>
      <c r="D519" s="58">
        <v>45242</v>
      </c>
      <c r="E519">
        <v>42</v>
      </c>
      <c r="F519">
        <v>44246.16</v>
      </c>
      <c r="G519">
        <v>26302.92</v>
      </c>
      <c r="H519">
        <v>2023</v>
      </c>
      <c r="I519" t="s">
        <v>739</v>
      </c>
      <c r="J519" t="s">
        <v>179</v>
      </c>
      <c r="K519" t="s">
        <v>105</v>
      </c>
      <c r="L519" t="s">
        <v>94</v>
      </c>
    </row>
    <row r="520" spans="1:12" x14ac:dyDescent="0.3">
      <c r="A520" t="s">
        <v>29</v>
      </c>
      <c r="B520" t="s">
        <v>1785</v>
      </c>
      <c r="C520" t="s">
        <v>79</v>
      </c>
      <c r="D520" s="58">
        <v>45053</v>
      </c>
      <c r="E520">
        <v>18</v>
      </c>
      <c r="F520">
        <v>15987.78</v>
      </c>
      <c r="G520">
        <v>13004.1</v>
      </c>
      <c r="H520">
        <v>2023</v>
      </c>
      <c r="I520" t="s">
        <v>737</v>
      </c>
      <c r="J520" t="s">
        <v>217</v>
      </c>
      <c r="K520" t="s">
        <v>96</v>
      </c>
      <c r="L520" t="s">
        <v>94</v>
      </c>
    </row>
    <row r="521" spans="1:12" x14ac:dyDescent="0.3">
      <c r="A521" t="s">
        <v>27</v>
      </c>
      <c r="B521" t="s">
        <v>1785</v>
      </c>
      <c r="C521" t="s">
        <v>67</v>
      </c>
      <c r="D521" s="58">
        <v>45148</v>
      </c>
      <c r="E521">
        <v>7</v>
      </c>
      <c r="F521">
        <v>7374.3600000000006</v>
      </c>
      <c r="G521">
        <v>4383.82</v>
      </c>
      <c r="H521">
        <v>2023</v>
      </c>
      <c r="I521" t="s">
        <v>738</v>
      </c>
      <c r="J521" t="s">
        <v>187</v>
      </c>
      <c r="K521" t="s">
        <v>105</v>
      </c>
      <c r="L521" t="s">
        <v>94</v>
      </c>
    </row>
    <row r="522" spans="1:12" x14ac:dyDescent="0.3">
      <c r="A522" t="s">
        <v>21</v>
      </c>
      <c r="B522" t="s">
        <v>1785</v>
      </c>
      <c r="C522" t="s">
        <v>52</v>
      </c>
      <c r="D522" s="58">
        <v>45077</v>
      </c>
      <c r="E522">
        <v>4</v>
      </c>
      <c r="F522">
        <v>1078.48</v>
      </c>
      <c r="G522">
        <v>655.56</v>
      </c>
      <c r="H522">
        <v>2023</v>
      </c>
      <c r="I522" t="s">
        <v>737</v>
      </c>
      <c r="J522" t="s">
        <v>214</v>
      </c>
      <c r="K522" t="s">
        <v>92</v>
      </c>
      <c r="L522" t="s">
        <v>94</v>
      </c>
    </row>
    <row r="523" spans="1:12" x14ac:dyDescent="0.3">
      <c r="A523" t="s">
        <v>17</v>
      </c>
      <c r="B523" t="s">
        <v>1785</v>
      </c>
      <c r="C523" t="s">
        <v>75</v>
      </c>
      <c r="D523" s="58">
        <v>45025</v>
      </c>
      <c r="E523">
        <v>3</v>
      </c>
      <c r="F523">
        <v>489.15000000000003</v>
      </c>
      <c r="G523">
        <v>378.33</v>
      </c>
      <c r="H523">
        <v>2023</v>
      </c>
      <c r="I523" t="s">
        <v>737</v>
      </c>
      <c r="J523" t="s">
        <v>224</v>
      </c>
      <c r="K523" t="s">
        <v>105</v>
      </c>
      <c r="L523" t="s">
        <v>94</v>
      </c>
    </row>
    <row r="524" spans="1:12" x14ac:dyDescent="0.3">
      <c r="A524" t="s">
        <v>30</v>
      </c>
      <c r="B524" t="s">
        <v>1785</v>
      </c>
      <c r="C524" t="s">
        <v>52</v>
      </c>
      <c r="D524" s="58">
        <v>45092</v>
      </c>
      <c r="E524">
        <v>18</v>
      </c>
      <c r="F524">
        <v>4853.16</v>
      </c>
      <c r="G524">
        <v>2950.0199999999995</v>
      </c>
      <c r="H524">
        <v>2023</v>
      </c>
      <c r="I524" t="s">
        <v>737</v>
      </c>
      <c r="J524" t="s">
        <v>230</v>
      </c>
      <c r="K524" t="s">
        <v>92</v>
      </c>
      <c r="L524" t="s">
        <v>94</v>
      </c>
    </row>
    <row r="525" spans="1:12" x14ac:dyDescent="0.3">
      <c r="A525" t="s">
        <v>14</v>
      </c>
      <c r="B525" t="s">
        <v>1785</v>
      </c>
      <c r="C525" t="s">
        <v>58</v>
      </c>
      <c r="D525" s="58">
        <v>45266</v>
      </c>
      <c r="E525">
        <v>24</v>
      </c>
      <c r="F525">
        <v>21073.68</v>
      </c>
      <c r="G525">
        <v>14519.28</v>
      </c>
      <c r="H525">
        <v>2023</v>
      </c>
      <c r="I525" t="s">
        <v>739</v>
      </c>
      <c r="J525" t="s">
        <v>179</v>
      </c>
      <c r="K525" t="s">
        <v>96</v>
      </c>
      <c r="L525" t="s">
        <v>94</v>
      </c>
    </row>
    <row r="526" spans="1:12" x14ac:dyDescent="0.3">
      <c r="A526" t="s">
        <v>18</v>
      </c>
      <c r="B526" t="s">
        <v>1785</v>
      </c>
      <c r="C526" t="s">
        <v>64</v>
      </c>
      <c r="D526" s="58">
        <v>45092</v>
      </c>
      <c r="E526">
        <v>3</v>
      </c>
      <c r="F526">
        <v>1023.51</v>
      </c>
      <c r="G526">
        <v>610.41</v>
      </c>
      <c r="H526">
        <v>2023</v>
      </c>
      <c r="I526" t="s">
        <v>737</v>
      </c>
      <c r="J526" t="s">
        <v>208</v>
      </c>
      <c r="K526" t="s">
        <v>105</v>
      </c>
      <c r="L526" t="s">
        <v>94</v>
      </c>
    </row>
    <row r="527" spans="1:12" x14ac:dyDescent="0.3">
      <c r="A527" t="s">
        <v>19</v>
      </c>
      <c r="B527" t="s">
        <v>1785</v>
      </c>
      <c r="C527" t="s">
        <v>52</v>
      </c>
      <c r="D527" s="58">
        <v>44998</v>
      </c>
      <c r="E527">
        <v>27</v>
      </c>
      <c r="F527">
        <v>7279.74</v>
      </c>
      <c r="G527">
        <v>4425.03</v>
      </c>
      <c r="H527">
        <v>2023</v>
      </c>
      <c r="I527" t="s">
        <v>736</v>
      </c>
      <c r="J527" t="s">
        <v>205</v>
      </c>
      <c r="K527" t="s">
        <v>92</v>
      </c>
      <c r="L527" t="s">
        <v>94</v>
      </c>
    </row>
    <row r="528" spans="1:12" x14ac:dyDescent="0.3">
      <c r="A528" t="s">
        <v>23</v>
      </c>
      <c r="B528" t="s">
        <v>1785</v>
      </c>
      <c r="C528" t="s">
        <v>52</v>
      </c>
      <c r="D528" s="58">
        <v>45133</v>
      </c>
      <c r="E528">
        <v>10</v>
      </c>
      <c r="F528">
        <v>2696.2</v>
      </c>
      <c r="G528">
        <v>1638.8999999999999</v>
      </c>
      <c r="H528">
        <v>2023</v>
      </c>
      <c r="I528" t="s">
        <v>738</v>
      </c>
      <c r="J528" t="s">
        <v>182</v>
      </c>
      <c r="K528" t="s">
        <v>92</v>
      </c>
      <c r="L528" t="s">
        <v>94</v>
      </c>
    </row>
    <row r="529" spans="1:12" x14ac:dyDescent="0.3">
      <c r="A529" t="s">
        <v>21</v>
      </c>
      <c r="B529" t="s">
        <v>1785</v>
      </c>
      <c r="C529" t="s">
        <v>60</v>
      </c>
      <c r="D529" s="58">
        <v>45235</v>
      </c>
      <c r="E529">
        <v>40</v>
      </c>
      <c r="F529">
        <v>8635.5999999999985</v>
      </c>
      <c r="G529">
        <v>6250.8</v>
      </c>
      <c r="H529">
        <v>2023</v>
      </c>
      <c r="I529" t="s">
        <v>739</v>
      </c>
      <c r="J529" t="s">
        <v>214</v>
      </c>
      <c r="K529" t="s">
        <v>122</v>
      </c>
      <c r="L529" t="s">
        <v>94</v>
      </c>
    </row>
    <row r="530" spans="1:12" x14ac:dyDescent="0.3">
      <c r="A530" t="s">
        <v>17</v>
      </c>
      <c r="B530" t="s">
        <v>1785</v>
      </c>
      <c r="C530" t="s">
        <v>51</v>
      </c>
      <c r="D530" s="58">
        <v>45067</v>
      </c>
      <c r="E530">
        <v>7</v>
      </c>
      <c r="F530">
        <v>2011.1000000000001</v>
      </c>
      <c r="G530">
        <v>1628.6899999999998</v>
      </c>
      <c r="H530">
        <v>2023</v>
      </c>
      <c r="I530" t="s">
        <v>737</v>
      </c>
      <c r="J530" t="s">
        <v>224</v>
      </c>
      <c r="K530" t="s">
        <v>101</v>
      </c>
      <c r="L530" t="s">
        <v>94</v>
      </c>
    </row>
    <row r="531" spans="1:12" x14ac:dyDescent="0.3">
      <c r="A531" t="s">
        <v>27</v>
      </c>
      <c r="B531" t="s">
        <v>1785</v>
      </c>
      <c r="C531" t="s">
        <v>67</v>
      </c>
      <c r="D531" s="58">
        <v>45237</v>
      </c>
      <c r="E531">
        <v>29</v>
      </c>
      <c r="F531">
        <v>30550.920000000002</v>
      </c>
      <c r="G531">
        <v>18161.54</v>
      </c>
      <c r="H531">
        <v>2023</v>
      </c>
      <c r="I531" t="s">
        <v>739</v>
      </c>
      <c r="J531" t="s">
        <v>187</v>
      </c>
      <c r="K531" t="s">
        <v>105</v>
      </c>
      <c r="L531" t="s">
        <v>94</v>
      </c>
    </row>
    <row r="532" spans="1:12" x14ac:dyDescent="0.3">
      <c r="A532" t="s">
        <v>19</v>
      </c>
      <c r="B532" t="s">
        <v>1785</v>
      </c>
      <c r="C532" t="s">
        <v>64</v>
      </c>
      <c r="D532" s="58">
        <v>45185</v>
      </c>
      <c r="E532">
        <v>12</v>
      </c>
      <c r="F532">
        <v>4094.04</v>
      </c>
      <c r="G532">
        <v>2441.64</v>
      </c>
      <c r="H532">
        <v>2023</v>
      </c>
      <c r="I532" t="s">
        <v>738</v>
      </c>
      <c r="J532" t="s">
        <v>205</v>
      </c>
      <c r="K532" t="s">
        <v>105</v>
      </c>
      <c r="L532" t="s">
        <v>94</v>
      </c>
    </row>
    <row r="533" spans="1:12" x14ac:dyDescent="0.3">
      <c r="A533" t="s">
        <v>17</v>
      </c>
      <c r="B533" t="s">
        <v>1785</v>
      </c>
      <c r="C533" t="s">
        <v>79</v>
      </c>
      <c r="D533" s="58">
        <v>45067</v>
      </c>
      <c r="E533">
        <v>11</v>
      </c>
      <c r="F533">
        <v>9770.3100000000013</v>
      </c>
      <c r="G533">
        <v>7946.9500000000007</v>
      </c>
      <c r="H533">
        <v>2023</v>
      </c>
      <c r="I533" t="s">
        <v>737</v>
      </c>
      <c r="J533" t="s">
        <v>224</v>
      </c>
      <c r="K533" t="s">
        <v>96</v>
      </c>
      <c r="L533" t="s">
        <v>94</v>
      </c>
    </row>
    <row r="534" spans="1:12" x14ac:dyDescent="0.3">
      <c r="A534" t="s">
        <v>14</v>
      </c>
      <c r="B534" t="s">
        <v>1785</v>
      </c>
      <c r="C534" t="s">
        <v>64</v>
      </c>
      <c r="D534" s="58">
        <v>45186</v>
      </c>
      <c r="E534">
        <v>11</v>
      </c>
      <c r="F534">
        <v>3752.8700000000003</v>
      </c>
      <c r="G534">
        <v>2238.17</v>
      </c>
      <c r="H534">
        <v>2023</v>
      </c>
      <c r="I534" t="s">
        <v>738</v>
      </c>
      <c r="J534" t="s">
        <v>179</v>
      </c>
      <c r="K534" t="s">
        <v>105</v>
      </c>
      <c r="L534" t="s">
        <v>94</v>
      </c>
    </row>
    <row r="535" spans="1:12" x14ac:dyDescent="0.3">
      <c r="A535" t="s">
        <v>18</v>
      </c>
      <c r="B535" t="s">
        <v>1785</v>
      </c>
      <c r="C535" t="s">
        <v>51</v>
      </c>
      <c r="D535" s="58">
        <v>45007</v>
      </c>
      <c r="E535">
        <v>25</v>
      </c>
      <c r="F535">
        <v>7182.5</v>
      </c>
      <c r="G535">
        <v>5816.75</v>
      </c>
      <c r="H535">
        <v>2023</v>
      </c>
      <c r="I535" t="s">
        <v>736</v>
      </c>
      <c r="J535" t="s">
        <v>208</v>
      </c>
      <c r="K535" t="s">
        <v>101</v>
      </c>
      <c r="L535" t="s">
        <v>94</v>
      </c>
    </row>
    <row r="536" spans="1:12" x14ac:dyDescent="0.3">
      <c r="A536" t="s">
        <v>24</v>
      </c>
      <c r="B536" t="s">
        <v>1785</v>
      </c>
      <c r="C536" t="s">
        <v>58</v>
      </c>
      <c r="D536" s="58">
        <v>45104</v>
      </c>
      <c r="E536">
        <v>9</v>
      </c>
      <c r="F536">
        <v>7902.63</v>
      </c>
      <c r="G536">
        <v>5444.7300000000005</v>
      </c>
      <c r="H536">
        <v>2023</v>
      </c>
      <c r="I536" t="s">
        <v>737</v>
      </c>
      <c r="J536" t="s">
        <v>196</v>
      </c>
      <c r="K536" t="s">
        <v>96</v>
      </c>
      <c r="L536" t="s">
        <v>94</v>
      </c>
    </row>
    <row r="537" spans="1:12" x14ac:dyDescent="0.3">
      <c r="A537" t="s">
        <v>14</v>
      </c>
      <c r="B537" t="s">
        <v>1785</v>
      </c>
      <c r="C537" t="s">
        <v>51</v>
      </c>
      <c r="D537" s="58">
        <v>45209</v>
      </c>
      <c r="E537">
        <v>32</v>
      </c>
      <c r="F537">
        <v>9193.6</v>
      </c>
      <c r="G537">
        <v>7445.44</v>
      </c>
      <c r="H537">
        <v>2023</v>
      </c>
      <c r="I537" t="s">
        <v>739</v>
      </c>
      <c r="J537" t="s">
        <v>179</v>
      </c>
      <c r="K537" t="s">
        <v>101</v>
      </c>
      <c r="L537" t="s">
        <v>94</v>
      </c>
    </row>
    <row r="538" spans="1:12" x14ac:dyDescent="0.3">
      <c r="A538" t="s">
        <v>28</v>
      </c>
      <c r="B538" t="s">
        <v>1785</v>
      </c>
      <c r="C538" t="s">
        <v>75</v>
      </c>
      <c r="D538" s="58">
        <v>45258</v>
      </c>
      <c r="E538">
        <v>33</v>
      </c>
      <c r="F538">
        <v>5380.6500000000005</v>
      </c>
      <c r="G538">
        <v>4161.63</v>
      </c>
      <c r="H538">
        <v>2023</v>
      </c>
      <c r="I538" t="s">
        <v>739</v>
      </c>
      <c r="J538" t="s">
        <v>227</v>
      </c>
      <c r="K538" t="s">
        <v>105</v>
      </c>
      <c r="L538" t="s">
        <v>94</v>
      </c>
    </row>
    <row r="539" spans="1:12" x14ac:dyDescent="0.3">
      <c r="A539" t="s">
        <v>19</v>
      </c>
      <c r="B539" t="s">
        <v>1785</v>
      </c>
      <c r="C539" t="s">
        <v>64</v>
      </c>
      <c r="D539" s="58">
        <v>45222</v>
      </c>
      <c r="E539">
        <v>37</v>
      </c>
      <c r="F539">
        <v>12623.29</v>
      </c>
      <c r="G539">
        <v>7528.39</v>
      </c>
      <c r="H539">
        <v>2023</v>
      </c>
      <c r="I539" t="s">
        <v>739</v>
      </c>
      <c r="J539" t="s">
        <v>205</v>
      </c>
      <c r="K539" t="s">
        <v>105</v>
      </c>
      <c r="L539" t="s">
        <v>94</v>
      </c>
    </row>
    <row r="540" spans="1:12" x14ac:dyDescent="0.3">
      <c r="A540" t="s">
        <v>21</v>
      </c>
      <c r="B540" t="s">
        <v>1785</v>
      </c>
      <c r="C540" t="s">
        <v>79</v>
      </c>
      <c r="D540" s="58">
        <v>45191</v>
      </c>
      <c r="E540">
        <v>37</v>
      </c>
      <c r="F540">
        <v>32863.770000000004</v>
      </c>
      <c r="G540">
        <v>26730.65</v>
      </c>
      <c r="H540">
        <v>2023</v>
      </c>
      <c r="I540" t="s">
        <v>738</v>
      </c>
      <c r="J540" t="s">
        <v>214</v>
      </c>
      <c r="K540" t="s">
        <v>96</v>
      </c>
      <c r="L540" t="s">
        <v>94</v>
      </c>
    </row>
    <row r="541" spans="1:12" x14ac:dyDescent="0.3">
      <c r="A541" t="s">
        <v>26</v>
      </c>
      <c r="B541" t="s">
        <v>1785</v>
      </c>
      <c r="C541" t="s">
        <v>79</v>
      </c>
      <c r="D541" s="58">
        <v>45138</v>
      </c>
      <c r="E541">
        <v>8</v>
      </c>
      <c r="F541">
        <v>7105.68</v>
      </c>
      <c r="G541">
        <v>5779.6</v>
      </c>
      <c r="H541">
        <v>2023</v>
      </c>
      <c r="I541" t="s">
        <v>738</v>
      </c>
      <c r="J541" t="s">
        <v>220</v>
      </c>
      <c r="K541" t="s">
        <v>96</v>
      </c>
      <c r="L541" t="s">
        <v>94</v>
      </c>
    </row>
    <row r="542" spans="1:12" x14ac:dyDescent="0.3">
      <c r="A542" t="s">
        <v>28</v>
      </c>
      <c r="B542" t="s">
        <v>1785</v>
      </c>
      <c r="C542" t="s">
        <v>64</v>
      </c>
      <c r="D542" s="58">
        <v>45156</v>
      </c>
      <c r="E542">
        <v>7</v>
      </c>
      <c r="F542">
        <v>2388.19</v>
      </c>
      <c r="G542">
        <v>1424.29</v>
      </c>
      <c r="H542">
        <v>2023</v>
      </c>
      <c r="I542" t="s">
        <v>738</v>
      </c>
      <c r="J542" t="s">
        <v>227</v>
      </c>
      <c r="K542" t="s">
        <v>105</v>
      </c>
      <c r="L542" t="s">
        <v>94</v>
      </c>
    </row>
    <row r="543" spans="1:12" x14ac:dyDescent="0.3">
      <c r="A543" t="s">
        <v>14</v>
      </c>
      <c r="B543" t="s">
        <v>1785</v>
      </c>
      <c r="C543" t="s">
        <v>67</v>
      </c>
      <c r="D543" s="58">
        <v>45038</v>
      </c>
      <c r="E543">
        <v>8</v>
      </c>
      <c r="F543">
        <v>8427.84</v>
      </c>
      <c r="G543">
        <v>5010.08</v>
      </c>
      <c r="H543">
        <v>2023</v>
      </c>
      <c r="I543" t="s">
        <v>737</v>
      </c>
      <c r="J543" t="s">
        <v>179</v>
      </c>
      <c r="K543" t="s">
        <v>105</v>
      </c>
      <c r="L543" t="s">
        <v>94</v>
      </c>
    </row>
    <row r="544" spans="1:12" x14ac:dyDescent="0.3">
      <c r="A544" t="s">
        <v>20</v>
      </c>
      <c r="B544" t="s">
        <v>1785</v>
      </c>
      <c r="C544" t="s">
        <v>52</v>
      </c>
      <c r="D544" s="58">
        <v>45143</v>
      </c>
      <c r="E544">
        <v>10</v>
      </c>
      <c r="F544">
        <v>2696.2</v>
      </c>
      <c r="G544">
        <v>1638.8999999999999</v>
      </c>
      <c r="H544">
        <v>2023</v>
      </c>
      <c r="I544" t="s">
        <v>738</v>
      </c>
      <c r="J544" t="s">
        <v>202</v>
      </c>
      <c r="K544" t="s">
        <v>92</v>
      </c>
      <c r="L544" t="s">
        <v>94</v>
      </c>
    </row>
    <row r="545" spans="1:12" x14ac:dyDescent="0.3">
      <c r="A545" t="s">
        <v>25</v>
      </c>
      <c r="B545" t="s">
        <v>1785</v>
      </c>
      <c r="C545" t="s">
        <v>52</v>
      </c>
      <c r="D545" s="58">
        <v>45264</v>
      </c>
      <c r="E545">
        <v>24</v>
      </c>
      <c r="F545">
        <v>6470.88</v>
      </c>
      <c r="G545">
        <v>3933.3599999999997</v>
      </c>
      <c r="H545">
        <v>2023</v>
      </c>
      <c r="I545" t="s">
        <v>739</v>
      </c>
      <c r="J545" t="s">
        <v>190</v>
      </c>
      <c r="K545" t="s">
        <v>92</v>
      </c>
      <c r="L545" t="s">
        <v>94</v>
      </c>
    </row>
    <row r="546" spans="1:12" x14ac:dyDescent="0.3">
      <c r="A546" t="s">
        <v>21</v>
      </c>
      <c r="B546" t="s">
        <v>1785</v>
      </c>
      <c r="C546" t="s">
        <v>78</v>
      </c>
      <c r="D546" s="58">
        <v>45138</v>
      </c>
      <c r="E546">
        <v>7</v>
      </c>
      <c r="F546">
        <v>939.05000000000007</v>
      </c>
      <c r="G546">
        <v>775.74</v>
      </c>
      <c r="H546">
        <v>2023</v>
      </c>
      <c r="I546" t="s">
        <v>738</v>
      </c>
      <c r="J546" t="s">
        <v>214</v>
      </c>
      <c r="K546" t="s">
        <v>105</v>
      </c>
      <c r="L546" t="s">
        <v>94</v>
      </c>
    </row>
    <row r="547" spans="1:12" x14ac:dyDescent="0.3">
      <c r="A547" t="s">
        <v>14</v>
      </c>
      <c r="B547" t="s">
        <v>1785</v>
      </c>
      <c r="C547" t="s">
        <v>78</v>
      </c>
      <c r="D547" s="58">
        <v>45074</v>
      </c>
      <c r="E547">
        <v>22</v>
      </c>
      <c r="F547">
        <v>2951.3</v>
      </c>
      <c r="G547">
        <v>2438.04</v>
      </c>
      <c r="H547">
        <v>2023</v>
      </c>
      <c r="I547" t="s">
        <v>737</v>
      </c>
      <c r="J547" t="s">
        <v>179</v>
      </c>
      <c r="K547" t="s">
        <v>105</v>
      </c>
      <c r="L547" t="s">
        <v>94</v>
      </c>
    </row>
    <row r="548" spans="1:12" x14ac:dyDescent="0.3">
      <c r="A548" t="s">
        <v>17</v>
      </c>
      <c r="B548" t="s">
        <v>1785</v>
      </c>
      <c r="C548" t="s">
        <v>51</v>
      </c>
      <c r="D548" s="58">
        <v>44944</v>
      </c>
      <c r="E548">
        <v>27</v>
      </c>
      <c r="F548">
        <v>7757.1</v>
      </c>
      <c r="G548">
        <v>6282.0899999999992</v>
      </c>
      <c r="H548">
        <v>2023</v>
      </c>
      <c r="I548" t="s">
        <v>736</v>
      </c>
      <c r="J548" t="s">
        <v>224</v>
      </c>
      <c r="K548" t="s">
        <v>101</v>
      </c>
      <c r="L548" t="s">
        <v>94</v>
      </c>
    </row>
    <row r="549" spans="1:12" x14ac:dyDescent="0.3">
      <c r="A549" t="s">
        <v>21</v>
      </c>
      <c r="B549" t="s">
        <v>1785</v>
      </c>
      <c r="C549" t="s">
        <v>64</v>
      </c>
      <c r="D549" s="58">
        <v>45090</v>
      </c>
      <c r="E549">
        <v>4</v>
      </c>
      <c r="F549">
        <v>1364.68</v>
      </c>
      <c r="G549">
        <v>813.88</v>
      </c>
      <c r="H549">
        <v>2023</v>
      </c>
      <c r="I549" t="s">
        <v>737</v>
      </c>
      <c r="J549" t="s">
        <v>214</v>
      </c>
      <c r="K549" t="s">
        <v>105</v>
      </c>
      <c r="L549" t="s">
        <v>94</v>
      </c>
    </row>
    <row r="550" spans="1:12" x14ac:dyDescent="0.3">
      <c r="A550" t="s">
        <v>30</v>
      </c>
      <c r="B550" t="s">
        <v>1785</v>
      </c>
      <c r="C550" t="s">
        <v>58</v>
      </c>
      <c r="D550" s="58">
        <v>45045</v>
      </c>
      <c r="E550">
        <v>22</v>
      </c>
      <c r="F550">
        <v>19317.54</v>
      </c>
      <c r="G550">
        <v>13309.34</v>
      </c>
      <c r="H550">
        <v>2023</v>
      </c>
      <c r="I550" t="s">
        <v>737</v>
      </c>
      <c r="J550" t="s">
        <v>230</v>
      </c>
      <c r="K550" t="s">
        <v>96</v>
      </c>
      <c r="L550" t="s">
        <v>94</v>
      </c>
    </row>
    <row r="551" spans="1:12" x14ac:dyDescent="0.3">
      <c r="A551" t="s">
        <v>19</v>
      </c>
      <c r="B551" t="s">
        <v>1785</v>
      </c>
      <c r="C551" t="s">
        <v>78</v>
      </c>
      <c r="D551" s="58">
        <v>45080</v>
      </c>
      <c r="E551">
        <v>11</v>
      </c>
      <c r="F551">
        <v>1475.65</v>
      </c>
      <c r="G551">
        <v>1219.02</v>
      </c>
      <c r="H551">
        <v>2023</v>
      </c>
      <c r="I551" t="s">
        <v>737</v>
      </c>
      <c r="J551" t="s">
        <v>205</v>
      </c>
      <c r="K551" t="s">
        <v>105</v>
      </c>
      <c r="L551" t="s">
        <v>94</v>
      </c>
    </row>
    <row r="552" spans="1:12" x14ac:dyDescent="0.3">
      <c r="A552" t="s">
        <v>24</v>
      </c>
      <c r="B552" t="s">
        <v>1785</v>
      </c>
      <c r="C552" t="s">
        <v>60</v>
      </c>
      <c r="D552" s="58">
        <v>44958</v>
      </c>
      <c r="E552">
        <v>13</v>
      </c>
      <c r="F552">
        <v>2806.5699999999997</v>
      </c>
      <c r="G552">
        <v>2031.5100000000002</v>
      </c>
      <c r="H552">
        <v>2023</v>
      </c>
      <c r="I552" t="s">
        <v>736</v>
      </c>
      <c r="J552" t="s">
        <v>196</v>
      </c>
      <c r="K552" t="s">
        <v>122</v>
      </c>
      <c r="L552" t="s">
        <v>94</v>
      </c>
    </row>
    <row r="553" spans="1:12" x14ac:dyDescent="0.3">
      <c r="A553" t="s">
        <v>28</v>
      </c>
      <c r="B553" t="s">
        <v>1785</v>
      </c>
      <c r="C553" t="s">
        <v>66</v>
      </c>
      <c r="D553" s="58">
        <v>45143</v>
      </c>
      <c r="E553">
        <v>19</v>
      </c>
      <c r="F553">
        <v>7367.06</v>
      </c>
      <c r="G553">
        <v>4928.9800000000005</v>
      </c>
      <c r="H553">
        <v>2023</v>
      </c>
      <c r="I553" t="s">
        <v>738</v>
      </c>
      <c r="J553" t="s">
        <v>227</v>
      </c>
      <c r="K553" t="s">
        <v>98</v>
      </c>
      <c r="L553" t="s">
        <v>94</v>
      </c>
    </row>
    <row r="554" spans="1:12" x14ac:dyDescent="0.3">
      <c r="A554" t="s">
        <v>14</v>
      </c>
      <c r="B554" t="s">
        <v>1785</v>
      </c>
      <c r="C554" t="s">
        <v>78</v>
      </c>
      <c r="D554" s="58">
        <v>45039</v>
      </c>
      <c r="E554">
        <v>11</v>
      </c>
      <c r="F554">
        <v>1475.65</v>
      </c>
      <c r="G554">
        <v>1219.02</v>
      </c>
      <c r="H554">
        <v>2023</v>
      </c>
      <c r="I554" t="s">
        <v>737</v>
      </c>
      <c r="J554" t="s">
        <v>179</v>
      </c>
      <c r="K554" t="s">
        <v>105</v>
      </c>
      <c r="L554" t="s">
        <v>94</v>
      </c>
    </row>
    <row r="555" spans="1:12" x14ac:dyDescent="0.3">
      <c r="A555" t="s">
        <v>18</v>
      </c>
      <c r="B555" t="s">
        <v>1785</v>
      </c>
      <c r="C555" t="s">
        <v>51</v>
      </c>
      <c r="D555" s="58">
        <v>45260</v>
      </c>
      <c r="E555">
        <v>41</v>
      </c>
      <c r="F555">
        <v>11779.300000000001</v>
      </c>
      <c r="G555">
        <v>9539.4699999999993</v>
      </c>
      <c r="H555">
        <v>2023</v>
      </c>
      <c r="I555" t="s">
        <v>739</v>
      </c>
      <c r="J555" t="s">
        <v>208</v>
      </c>
      <c r="K555" t="s">
        <v>101</v>
      </c>
      <c r="L555" t="s">
        <v>94</v>
      </c>
    </row>
    <row r="556" spans="1:12" x14ac:dyDescent="0.3">
      <c r="A556" t="s">
        <v>24</v>
      </c>
      <c r="B556" t="s">
        <v>1785</v>
      </c>
      <c r="C556" t="s">
        <v>78</v>
      </c>
      <c r="D556" s="58">
        <v>45035</v>
      </c>
      <c r="E556">
        <v>15</v>
      </c>
      <c r="F556">
        <v>2012.25</v>
      </c>
      <c r="G556">
        <v>1662.3</v>
      </c>
      <c r="H556">
        <v>2023</v>
      </c>
      <c r="I556" t="s">
        <v>737</v>
      </c>
      <c r="J556" t="s">
        <v>196</v>
      </c>
      <c r="K556" t="s">
        <v>105</v>
      </c>
      <c r="L556" t="s">
        <v>94</v>
      </c>
    </row>
    <row r="557" spans="1:12" x14ac:dyDescent="0.3">
      <c r="A557" t="s">
        <v>14</v>
      </c>
      <c r="B557" t="s">
        <v>1785</v>
      </c>
      <c r="C557" t="s">
        <v>51</v>
      </c>
      <c r="D557" s="58">
        <v>44957</v>
      </c>
      <c r="E557">
        <v>14</v>
      </c>
      <c r="F557">
        <v>4022.2000000000003</v>
      </c>
      <c r="G557">
        <v>3257.3799999999997</v>
      </c>
      <c r="H557">
        <v>2023</v>
      </c>
      <c r="I557" t="s">
        <v>736</v>
      </c>
      <c r="J557" t="s">
        <v>179</v>
      </c>
      <c r="K557" t="s">
        <v>101</v>
      </c>
      <c r="L557" t="s">
        <v>94</v>
      </c>
    </row>
    <row r="558" spans="1:12" x14ac:dyDescent="0.3">
      <c r="A558" t="s">
        <v>14</v>
      </c>
      <c r="B558" t="s">
        <v>1785</v>
      </c>
      <c r="C558" t="s">
        <v>58</v>
      </c>
      <c r="D558" s="58">
        <v>44950</v>
      </c>
      <c r="E558">
        <v>16</v>
      </c>
      <c r="F558">
        <v>14049.12</v>
      </c>
      <c r="G558">
        <v>9679.52</v>
      </c>
      <c r="H558">
        <v>2023</v>
      </c>
      <c r="I558" t="s">
        <v>736</v>
      </c>
      <c r="J558" t="s">
        <v>179</v>
      </c>
      <c r="K558" t="s">
        <v>96</v>
      </c>
      <c r="L558" t="s">
        <v>94</v>
      </c>
    </row>
    <row r="559" spans="1:12" x14ac:dyDescent="0.3">
      <c r="A559" t="s">
        <v>19</v>
      </c>
      <c r="B559" t="s">
        <v>1785</v>
      </c>
      <c r="C559" t="s">
        <v>58</v>
      </c>
      <c r="D559" s="58">
        <v>45077</v>
      </c>
      <c r="E559">
        <v>9</v>
      </c>
      <c r="F559">
        <v>7902.63</v>
      </c>
      <c r="G559">
        <v>5444.7300000000005</v>
      </c>
      <c r="H559">
        <v>2023</v>
      </c>
      <c r="I559" t="s">
        <v>737</v>
      </c>
      <c r="J559" t="s">
        <v>205</v>
      </c>
      <c r="K559" t="s">
        <v>96</v>
      </c>
      <c r="L559" t="s">
        <v>94</v>
      </c>
    </row>
    <row r="560" spans="1:12" x14ac:dyDescent="0.3">
      <c r="A560" t="s">
        <v>14</v>
      </c>
      <c r="B560" t="s">
        <v>1785</v>
      </c>
      <c r="C560" t="s">
        <v>67</v>
      </c>
      <c r="D560" s="58">
        <v>45070</v>
      </c>
      <c r="E560">
        <v>11</v>
      </c>
      <c r="F560">
        <v>11588.28</v>
      </c>
      <c r="G560">
        <v>6888.86</v>
      </c>
      <c r="H560">
        <v>2023</v>
      </c>
      <c r="I560" t="s">
        <v>737</v>
      </c>
      <c r="J560" t="s">
        <v>179</v>
      </c>
      <c r="K560" t="s">
        <v>105</v>
      </c>
      <c r="L560" t="s">
        <v>94</v>
      </c>
    </row>
    <row r="561" spans="1:12" x14ac:dyDescent="0.3">
      <c r="A561" t="s">
        <v>29</v>
      </c>
      <c r="B561" t="s">
        <v>1785</v>
      </c>
      <c r="C561" t="s">
        <v>60</v>
      </c>
      <c r="D561" s="58">
        <v>45002</v>
      </c>
      <c r="E561">
        <v>15</v>
      </c>
      <c r="F561">
        <v>3238.35</v>
      </c>
      <c r="G561">
        <v>2344.0500000000002</v>
      </c>
      <c r="H561">
        <v>2023</v>
      </c>
      <c r="I561" t="s">
        <v>736</v>
      </c>
      <c r="J561" t="s">
        <v>217</v>
      </c>
      <c r="K561" t="s">
        <v>122</v>
      </c>
      <c r="L561" t="s">
        <v>94</v>
      </c>
    </row>
    <row r="562" spans="1:12" x14ac:dyDescent="0.3">
      <c r="A562" t="s">
        <v>19</v>
      </c>
      <c r="B562" t="s">
        <v>1785</v>
      </c>
      <c r="C562" t="s">
        <v>52</v>
      </c>
      <c r="D562" s="58">
        <v>45271</v>
      </c>
      <c r="E562">
        <v>24</v>
      </c>
      <c r="F562">
        <v>6470.88</v>
      </c>
      <c r="G562">
        <v>3933.3599999999997</v>
      </c>
      <c r="H562">
        <v>2023</v>
      </c>
      <c r="I562" t="s">
        <v>739</v>
      </c>
      <c r="J562" t="s">
        <v>205</v>
      </c>
      <c r="K562" t="s">
        <v>92</v>
      </c>
      <c r="L562" t="s">
        <v>94</v>
      </c>
    </row>
    <row r="563" spans="1:12" x14ac:dyDescent="0.3">
      <c r="A563" t="s">
        <v>16</v>
      </c>
      <c r="B563" t="s">
        <v>1785</v>
      </c>
      <c r="C563" t="s">
        <v>58</v>
      </c>
      <c r="D563" s="58">
        <v>44943</v>
      </c>
      <c r="E563">
        <v>24</v>
      </c>
      <c r="F563">
        <v>21073.68</v>
      </c>
      <c r="G563">
        <v>14519.28</v>
      </c>
      <c r="H563">
        <v>2023</v>
      </c>
      <c r="I563" t="s">
        <v>736</v>
      </c>
      <c r="J563" t="s">
        <v>184</v>
      </c>
      <c r="K563" t="s">
        <v>96</v>
      </c>
      <c r="L563" t="s">
        <v>94</v>
      </c>
    </row>
    <row r="564" spans="1:12" x14ac:dyDescent="0.3">
      <c r="A564" t="s">
        <v>27</v>
      </c>
      <c r="B564" t="s">
        <v>1785</v>
      </c>
      <c r="C564" t="s">
        <v>79</v>
      </c>
      <c r="D564" s="58">
        <v>45060</v>
      </c>
      <c r="E564">
        <v>6</v>
      </c>
      <c r="F564">
        <v>5329.26</v>
      </c>
      <c r="G564">
        <v>4334.7000000000007</v>
      </c>
      <c r="H564">
        <v>2023</v>
      </c>
      <c r="I564" t="s">
        <v>737</v>
      </c>
      <c r="J564" t="s">
        <v>187</v>
      </c>
      <c r="K564" t="s">
        <v>96</v>
      </c>
      <c r="L564" t="s">
        <v>94</v>
      </c>
    </row>
    <row r="565" spans="1:12" x14ac:dyDescent="0.3">
      <c r="A565" t="s">
        <v>14</v>
      </c>
      <c r="B565" t="s">
        <v>1785</v>
      </c>
      <c r="C565" t="s">
        <v>67</v>
      </c>
      <c r="D565" s="58">
        <v>44952</v>
      </c>
      <c r="E565">
        <v>32</v>
      </c>
      <c r="F565">
        <v>33711.360000000001</v>
      </c>
      <c r="G565">
        <v>20040.32</v>
      </c>
      <c r="H565">
        <v>2023</v>
      </c>
      <c r="I565" t="s">
        <v>736</v>
      </c>
      <c r="J565" t="s">
        <v>179</v>
      </c>
      <c r="K565" t="s">
        <v>105</v>
      </c>
      <c r="L565" t="s">
        <v>94</v>
      </c>
    </row>
    <row r="566" spans="1:12" x14ac:dyDescent="0.3">
      <c r="A566" t="s">
        <v>30</v>
      </c>
      <c r="B566" t="s">
        <v>1785</v>
      </c>
      <c r="C566" t="s">
        <v>52</v>
      </c>
      <c r="D566" s="58">
        <v>45033</v>
      </c>
      <c r="E566">
        <v>5</v>
      </c>
      <c r="F566">
        <v>1348.1</v>
      </c>
      <c r="G566">
        <v>819.44999999999993</v>
      </c>
      <c r="H566">
        <v>2023</v>
      </c>
      <c r="I566" t="s">
        <v>737</v>
      </c>
      <c r="J566" t="s">
        <v>230</v>
      </c>
      <c r="K566" t="s">
        <v>92</v>
      </c>
      <c r="L566" t="s">
        <v>94</v>
      </c>
    </row>
    <row r="567" spans="1:12" x14ac:dyDescent="0.3">
      <c r="A567" t="s">
        <v>27</v>
      </c>
      <c r="B567" t="s">
        <v>1785</v>
      </c>
      <c r="C567" t="s">
        <v>78</v>
      </c>
      <c r="D567" s="58">
        <v>45155</v>
      </c>
      <c r="E567">
        <v>10</v>
      </c>
      <c r="F567">
        <v>1341.5</v>
      </c>
      <c r="G567">
        <v>1108.1999999999998</v>
      </c>
      <c r="H567">
        <v>2023</v>
      </c>
      <c r="I567" t="s">
        <v>738</v>
      </c>
      <c r="J567" t="s">
        <v>187</v>
      </c>
      <c r="K567" t="s">
        <v>105</v>
      </c>
      <c r="L567" t="s">
        <v>94</v>
      </c>
    </row>
    <row r="568" spans="1:12" x14ac:dyDescent="0.3">
      <c r="A568" t="s">
        <v>25</v>
      </c>
      <c r="B568" t="s">
        <v>1785</v>
      </c>
      <c r="C568" t="s">
        <v>78</v>
      </c>
      <c r="D568" s="58">
        <v>45085</v>
      </c>
      <c r="E568">
        <v>7</v>
      </c>
      <c r="F568">
        <v>939.05000000000007</v>
      </c>
      <c r="G568">
        <v>775.74</v>
      </c>
      <c r="H568">
        <v>2023</v>
      </c>
      <c r="I568" t="s">
        <v>737</v>
      </c>
      <c r="J568" t="s">
        <v>190</v>
      </c>
      <c r="K568" t="s">
        <v>105</v>
      </c>
      <c r="L568" t="s">
        <v>94</v>
      </c>
    </row>
    <row r="569" spans="1:12" x14ac:dyDescent="0.3">
      <c r="A569" t="s">
        <v>16</v>
      </c>
      <c r="B569" t="s">
        <v>1785</v>
      </c>
      <c r="C569" t="s">
        <v>66</v>
      </c>
      <c r="D569" s="58">
        <v>45049</v>
      </c>
      <c r="E569">
        <v>16</v>
      </c>
      <c r="F569">
        <v>6203.84</v>
      </c>
      <c r="G569">
        <v>4150.72</v>
      </c>
      <c r="H569">
        <v>2023</v>
      </c>
      <c r="I569" t="s">
        <v>737</v>
      </c>
      <c r="J569" t="s">
        <v>184</v>
      </c>
      <c r="K569" t="s">
        <v>98</v>
      </c>
      <c r="L569" t="s">
        <v>94</v>
      </c>
    </row>
    <row r="570" spans="1:12" x14ac:dyDescent="0.3">
      <c r="A570" t="s">
        <v>26</v>
      </c>
      <c r="B570" t="s">
        <v>1785</v>
      </c>
      <c r="C570" t="s">
        <v>60</v>
      </c>
      <c r="D570" s="58">
        <v>45168</v>
      </c>
      <c r="E570">
        <v>13</v>
      </c>
      <c r="F570">
        <v>2806.5699999999997</v>
      </c>
      <c r="G570">
        <v>2031.5100000000002</v>
      </c>
      <c r="H570">
        <v>2023</v>
      </c>
      <c r="I570" t="s">
        <v>738</v>
      </c>
      <c r="J570" t="s">
        <v>220</v>
      </c>
      <c r="K570" t="s">
        <v>122</v>
      </c>
      <c r="L570" t="s">
        <v>94</v>
      </c>
    </row>
    <row r="571" spans="1:12" x14ac:dyDescent="0.3">
      <c r="A571" t="s">
        <v>21</v>
      </c>
      <c r="B571" t="s">
        <v>1785</v>
      </c>
      <c r="C571" t="s">
        <v>75</v>
      </c>
      <c r="D571" s="58">
        <v>45001</v>
      </c>
      <c r="E571">
        <v>29</v>
      </c>
      <c r="F571">
        <v>4728.4500000000007</v>
      </c>
      <c r="G571">
        <v>3657.19</v>
      </c>
      <c r="H571">
        <v>2023</v>
      </c>
      <c r="I571" t="s">
        <v>736</v>
      </c>
      <c r="J571" t="s">
        <v>214</v>
      </c>
      <c r="K571" t="s">
        <v>105</v>
      </c>
      <c r="L571" t="s">
        <v>94</v>
      </c>
    </row>
    <row r="572" spans="1:12" x14ac:dyDescent="0.3">
      <c r="A572" t="s">
        <v>14</v>
      </c>
      <c r="B572" t="s">
        <v>1785</v>
      </c>
      <c r="C572" t="s">
        <v>79</v>
      </c>
      <c r="D572" s="58">
        <v>45068</v>
      </c>
      <c r="E572">
        <v>6</v>
      </c>
      <c r="F572">
        <v>5329.26</v>
      </c>
      <c r="G572">
        <v>4334.7000000000007</v>
      </c>
      <c r="H572">
        <v>2023</v>
      </c>
      <c r="I572" t="s">
        <v>737</v>
      </c>
      <c r="J572" t="s">
        <v>179</v>
      </c>
      <c r="K572" t="s">
        <v>96</v>
      </c>
      <c r="L572" t="s">
        <v>94</v>
      </c>
    </row>
    <row r="573" spans="1:12" x14ac:dyDescent="0.3">
      <c r="A573" t="s">
        <v>14</v>
      </c>
      <c r="B573" t="s">
        <v>1785</v>
      </c>
      <c r="C573" t="s">
        <v>52</v>
      </c>
      <c r="D573" s="58">
        <v>45218</v>
      </c>
      <c r="E573">
        <v>29</v>
      </c>
      <c r="F573">
        <v>7818.9800000000005</v>
      </c>
      <c r="G573">
        <v>4752.8099999999995</v>
      </c>
      <c r="H573">
        <v>2023</v>
      </c>
      <c r="I573" t="s">
        <v>739</v>
      </c>
      <c r="J573" t="s">
        <v>179</v>
      </c>
      <c r="K573" t="s">
        <v>92</v>
      </c>
      <c r="L573" t="s">
        <v>94</v>
      </c>
    </row>
    <row r="574" spans="1:12" x14ac:dyDescent="0.3">
      <c r="A574" t="s">
        <v>25</v>
      </c>
      <c r="B574" t="s">
        <v>1785</v>
      </c>
      <c r="C574" t="s">
        <v>60</v>
      </c>
      <c r="D574" s="58">
        <v>45119</v>
      </c>
      <c r="E574">
        <v>12</v>
      </c>
      <c r="F574">
        <v>2590.6799999999998</v>
      </c>
      <c r="G574">
        <v>1875.2400000000002</v>
      </c>
      <c r="H574">
        <v>2023</v>
      </c>
      <c r="I574" t="s">
        <v>738</v>
      </c>
      <c r="J574" t="s">
        <v>190</v>
      </c>
      <c r="K574" t="s">
        <v>122</v>
      </c>
      <c r="L574" t="s">
        <v>94</v>
      </c>
    </row>
    <row r="575" spans="1:12" x14ac:dyDescent="0.3">
      <c r="A575" t="s">
        <v>29</v>
      </c>
      <c r="B575" t="s">
        <v>1785</v>
      </c>
      <c r="C575" t="s">
        <v>52</v>
      </c>
      <c r="D575" s="58">
        <v>45125</v>
      </c>
      <c r="E575">
        <v>13</v>
      </c>
      <c r="F575">
        <v>3505.06</v>
      </c>
      <c r="G575">
        <v>2130.5699999999997</v>
      </c>
      <c r="H575">
        <v>2023</v>
      </c>
      <c r="I575" t="s">
        <v>738</v>
      </c>
      <c r="J575" t="s">
        <v>217</v>
      </c>
      <c r="K575" t="s">
        <v>92</v>
      </c>
      <c r="L575" t="s">
        <v>94</v>
      </c>
    </row>
    <row r="576" spans="1:12" x14ac:dyDescent="0.3">
      <c r="A576" t="s">
        <v>14</v>
      </c>
      <c r="B576" t="s">
        <v>1785</v>
      </c>
      <c r="C576" t="s">
        <v>78</v>
      </c>
      <c r="D576" s="58">
        <v>45011</v>
      </c>
      <c r="E576">
        <v>12</v>
      </c>
      <c r="F576">
        <v>1609.8000000000002</v>
      </c>
      <c r="G576">
        <v>1329.84</v>
      </c>
      <c r="H576">
        <v>2023</v>
      </c>
      <c r="I576" t="s">
        <v>736</v>
      </c>
      <c r="J576" t="s">
        <v>179</v>
      </c>
      <c r="K576" t="s">
        <v>105</v>
      </c>
      <c r="L576" t="s">
        <v>94</v>
      </c>
    </row>
    <row r="577" spans="1:12" x14ac:dyDescent="0.3">
      <c r="A577" t="s">
        <v>28</v>
      </c>
      <c r="B577" t="s">
        <v>1785</v>
      </c>
      <c r="C577" t="s">
        <v>75</v>
      </c>
      <c r="D577" s="58">
        <v>45152</v>
      </c>
      <c r="E577">
        <v>4</v>
      </c>
      <c r="F577">
        <v>652.20000000000005</v>
      </c>
      <c r="G577">
        <v>504.44</v>
      </c>
      <c r="H577">
        <v>2023</v>
      </c>
      <c r="I577" t="s">
        <v>738</v>
      </c>
      <c r="J577" t="s">
        <v>227</v>
      </c>
      <c r="K577" t="s">
        <v>105</v>
      </c>
      <c r="L577" t="s">
        <v>94</v>
      </c>
    </row>
    <row r="578" spans="1:12" x14ac:dyDescent="0.3">
      <c r="A578" t="s">
        <v>21</v>
      </c>
      <c r="B578" t="s">
        <v>1785</v>
      </c>
      <c r="C578" t="s">
        <v>54</v>
      </c>
      <c r="D578" s="58">
        <v>44928</v>
      </c>
      <c r="E578">
        <v>31</v>
      </c>
      <c r="F578">
        <v>43493.31</v>
      </c>
      <c r="G578">
        <v>27607.05</v>
      </c>
      <c r="H578">
        <v>2023</v>
      </c>
      <c r="I578" t="s">
        <v>736</v>
      </c>
      <c r="J578" t="s">
        <v>214</v>
      </c>
      <c r="K578" t="s">
        <v>129</v>
      </c>
      <c r="L578" t="s">
        <v>103</v>
      </c>
    </row>
    <row r="579" spans="1:12" x14ac:dyDescent="0.3">
      <c r="A579" t="s">
        <v>17</v>
      </c>
      <c r="B579" t="s">
        <v>1785</v>
      </c>
      <c r="C579" t="s">
        <v>54</v>
      </c>
      <c r="D579" s="58">
        <v>45145</v>
      </c>
      <c r="E579">
        <v>23</v>
      </c>
      <c r="F579">
        <v>32269.23</v>
      </c>
      <c r="G579">
        <v>20482.649999999998</v>
      </c>
      <c r="H579">
        <v>2023</v>
      </c>
      <c r="I579" t="s">
        <v>738</v>
      </c>
      <c r="J579" t="s">
        <v>224</v>
      </c>
      <c r="K579" t="s">
        <v>129</v>
      </c>
      <c r="L579" t="s">
        <v>103</v>
      </c>
    </row>
    <row r="580" spans="1:12" x14ac:dyDescent="0.3">
      <c r="A580" t="s">
        <v>23</v>
      </c>
      <c r="B580" t="s">
        <v>1785</v>
      </c>
      <c r="C580" t="s">
        <v>72</v>
      </c>
      <c r="D580" s="58">
        <v>45091</v>
      </c>
      <c r="E580">
        <v>6</v>
      </c>
      <c r="F580">
        <v>3218.88</v>
      </c>
      <c r="G580">
        <v>2346.1799999999998</v>
      </c>
      <c r="H580">
        <v>2023</v>
      </c>
      <c r="I580" t="s">
        <v>737</v>
      </c>
      <c r="J580" t="s">
        <v>182</v>
      </c>
      <c r="K580" t="s">
        <v>105</v>
      </c>
      <c r="L580" t="s">
        <v>103</v>
      </c>
    </row>
    <row r="581" spans="1:12" x14ac:dyDescent="0.3">
      <c r="A581" t="s">
        <v>29</v>
      </c>
      <c r="B581" t="s">
        <v>1785</v>
      </c>
      <c r="C581" t="s">
        <v>74</v>
      </c>
      <c r="D581" s="58">
        <v>45066</v>
      </c>
      <c r="E581">
        <v>8</v>
      </c>
      <c r="F581">
        <v>9048.8799999999992</v>
      </c>
      <c r="G581">
        <v>7511.6</v>
      </c>
      <c r="H581">
        <v>2023</v>
      </c>
      <c r="I581" t="s">
        <v>737</v>
      </c>
      <c r="J581" t="s">
        <v>217</v>
      </c>
      <c r="K581" t="s">
        <v>105</v>
      </c>
      <c r="L581" t="s">
        <v>103</v>
      </c>
    </row>
    <row r="582" spans="1:12" x14ac:dyDescent="0.3">
      <c r="A582" t="s">
        <v>14</v>
      </c>
      <c r="B582" t="s">
        <v>1785</v>
      </c>
      <c r="C582" t="s">
        <v>69</v>
      </c>
      <c r="D582" s="58">
        <v>44939</v>
      </c>
      <c r="E582">
        <v>33</v>
      </c>
      <c r="F582">
        <v>35143.68</v>
      </c>
      <c r="G582">
        <v>22660.109999999997</v>
      </c>
      <c r="H582">
        <v>2023</v>
      </c>
      <c r="I582" t="s">
        <v>736</v>
      </c>
      <c r="J582" t="s">
        <v>179</v>
      </c>
      <c r="K582" t="s">
        <v>105</v>
      </c>
      <c r="L582" t="s">
        <v>103</v>
      </c>
    </row>
    <row r="583" spans="1:12" x14ac:dyDescent="0.3">
      <c r="A583" t="s">
        <v>30</v>
      </c>
      <c r="B583" t="s">
        <v>1785</v>
      </c>
      <c r="C583" t="s">
        <v>54</v>
      </c>
      <c r="D583" s="58">
        <v>45126</v>
      </c>
      <c r="E583">
        <v>15</v>
      </c>
      <c r="F583">
        <v>21045.15</v>
      </c>
      <c r="G583">
        <v>13358.25</v>
      </c>
      <c r="H583">
        <v>2023</v>
      </c>
      <c r="I583" t="s">
        <v>738</v>
      </c>
      <c r="J583" t="s">
        <v>230</v>
      </c>
      <c r="K583" t="s">
        <v>129</v>
      </c>
      <c r="L583" t="s">
        <v>103</v>
      </c>
    </row>
    <row r="584" spans="1:12" x14ac:dyDescent="0.3">
      <c r="A584" t="s">
        <v>29</v>
      </c>
      <c r="B584" t="s">
        <v>1785</v>
      </c>
      <c r="C584" t="s">
        <v>56</v>
      </c>
      <c r="D584" s="58">
        <v>45098</v>
      </c>
      <c r="E584">
        <v>6</v>
      </c>
      <c r="F584">
        <v>2295.48</v>
      </c>
      <c r="G584">
        <v>1813.98</v>
      </c>
      <c r="H584">
        <v>2023</v>
      </c>
      <c r="I584" t="s">
        <v>737</v>
      </c>
      <c r="J584" t="s">
        <v>217</v>
      </c>
      <c r="K584" t="s">
        <v>101</v>
      </c>
      <c r="L584" t="s">
        <v>103</v>
      </c>
    </row>
    <row r="585" spans="1:12" x14ac:dyDescent="0.3">
      <c r="A585" t="s">
        <v>29</v>
      </c>
      <c r="B585" t="s">
        <v>1785</v>
      </c>
      <c r="C585" t="s">
        <v>73</v>
      </c>
      <c r="D585" s="58">
        <v>45206</v>
      </c>
      <c r="E585">
        <v>40</v>
      </c>
      <c r="F585">
        <v>34766.400000000001</v>
      </c>
      <c r="G585">
        <v>26101.199999999997</v>
      </c>
      <c r="H585">
        <v>2023</v>
      </c>
      <c r="I585" t="s">
        <v>739</v>
      </c>
      <c r="J585" t="s">
        <v>217</v>
      </c>
      <c r="K585" t="s">
        <v>92</v>
      </c>
      <c r="L585" t="s">
        <v>103</v>
      </c>
    </row>
    <row r="586" spans="1:12" x14ac:dyDescent="0.3">
      <c r="A586" t="s">
        <v>14</v>
      </c>
      <c r="B586" t="s">
        <v>1785</v>
      </c>
      <c r="C586" t="s">
        <v>54</v>
      </c>
      <c r="D586" s="58">
        <v>44956</v>
      </c>
      <c r="E586">
        <v>26</v>
      </c>
      <c r="F586">
        <v>36478.26</v>
      </c>
      <c r="G586">
        <v>23154.3</v>
      </c>
      <c r="H586">
        <v>2023</v>
      </c>
      <c r="I586" t="s">
        <v>736</v>
      </c>
      <c r="J586" t="s">
        <v>179</v>
      </c>
      <c r="K586" t="s">
        <v>129</v>
      </c>
      <c r="L586" t="s">
        <v>103</v>
      </c>
    </row>
    <row r="587" spans="1:12" x14ac:dyDescent="0.3">
      <c r="A587" t="s">
        <v>16</v>
      </c>
      <c r="B587" t="s">
        <v>1785</v>
      </c>
      <c r="C587" t="s">
        <v>56</v>
      </c>
      <c r="D587" s="58">
        <v>45080</v>
      </c>
      <c r="E587">
        <v>15</v>
      </c>
      <c r="F587">
        <v>5738.7</v>
      </c>
      <c r="G587">
        <v>4534.95</v>
      </c>
      <c r="H587">
        <v>2023</v>
      </c>
      <c r="I587" t="s">
        <v>737</v>
      </c>
      <c r="J587" t="s">
        <v>184</v>
      </c>
      <c r="K587" t="s">
        <v>101</v>
      </c>
      <c r="L587" t="s">
        <v>103</v>
      </c>
    </row>
    <row r="588" spans="1:12" x14ac:dyDescent="0.3">
      <c r="A588" t="s">
        <v>30</v>
      </c>
      <c r="B588" t="s">
        <v>1785</v>
      </c>
      <c r="C588" t="s">
        <v>56</v>
      </c>
      <c r="D588" s="58">
        <v>45012</v>
      </c>
      <c r="E588">
        <v>12</v>
      </c>
      <c r="F588">
        <v>4590.96</v>
      </c>
      <c r="G588">
        <v>3627.96</v>
      </c>
      <c r="H588">
        <v>2023</v>
      </c>
      <c r="I588" t="s">
        <v>736</v>
      </c>
      <c r="J588" t="s">
        <v>230</v>
      </c>
      <c r="K588" t="s">
        <v>101</v>
      </c>
      <c r="L588" t="s">
        <v>103</v>
      </c>
    </row>
    <row r="589" spans="1:12" x14ac:dyDescent="0.3">
      <c r="A589" t="s">
        <v>25</v>
      </c>
      <c r="B589" t="s">
        <v>1785</v>
      </c>
      <c r="C589" t="s">
        <v>74</v>
      </c>
      <c r="D589" s="58">
        <v>45021</v>
      </c>
      <c r="E589">
        <v>3</v>
      </c>
      <c r="F589">
        <v>3393.33</v>
      </c>
      <c r="G589">
        <v>2816.8500000000004</v>
      </c>
      <c r="H589">
        <v>2023</v>
      </c>
      <c r="I589" t="s">
        <v>737</v>
      </c>
      <c r="J589" t="s">
        <v>190</v>
      </c>
      <c r="K589" t="s">
        <v>105</v>
      </c>
      <c r="L589" t="s">
        <v>103</v>
      </c>
    </row>
    <row r="590" spans="1:12" x14ac:dyDescent="0.3">
      <c r="A590" t="s">
        <v>29</v>
      </c>
      <c r="B590" t="s">
        <v>1785</v>
      </c>
      <c r="C590" t="s">
        <v>72</v>
      </c>
      <c r="D590" s="58">
        <v>45213</v>
      </c>
      <c r="E590">
        <v>31</v>
      </c>
      <c r="F590">
        <v>16630.88</v>
      </c>
      <c r="G590">
        <v>12121.929999999998</v>
      </c>
      <c r="H590">
        <v>2023</v>
      </c>
      <c r="I590" t="s">
        <v>739</v>
      </c>
      <c r="J590" t="s">
        <v>217</v>
      </c>
      <c r="K590" t="s">
        <v>105</v>
      </c>
      <c r="L590" t="s">
        <v>103</v>
      </c>
    </row>
    <row r="591" spans="1:12" x14ac:dyDescent="0.3">
      <c r="A591" t="s">
        <v>30</v>
      </c>
      <c r="B591" t="s">
        <v>1785</v>
      </c>
      <c r="C591" t="s">
        <v>54</v>
      </c>
      <c r="D591" s="58">
        <v>45154</v>
      </c>
      <c r="E591">
        <v>17</v>
      </c>
      <c r="F591">
        <v>23851.17</v>
      </c>
      <c r="G591">
        <v>15139.349999999999</v>
      </c>
      <c r="H591">
        <v>2023</v>
      </c>
      <c r="I591" t="s">
        <v>738</v>
      </c>
      <c r="J591" t="s">
        <v>230</v>
      </c>
      <c r="K591" t="s">
        <v>129</v>
      </c>
      <c r="L591" t="s">
        <v>103</v>
      </c>
    </row>
    <row r="592" spans="1:12" x14ac:dyDescent="0.3">
      <c r="A592" t="s">
        <v>14</v>
      </c>
      <c r="B592" t="s">
        <v>1785</v>
      </c>
      <c r="C592" t="s">
        <v>73</v>
      </c>
      <c r="D592" s="58">
        <v>45144</v>
      </c>
      <c r="E592">
        <v>16</v>
      </c>
      <c r="F592">
        <v>13906.56</v>
      </c>
      <c r="G592">
        <v>10440.48</v>
      </c>
      <c r="H592">
        <v>2023</v>
      </c>
      <c r="I592" t="s">
        <v>738</v>
      </c>
      <c r="J592" t="s">
        <v>179</v>
      </c>
      <c r="K592" t="s">
        <v>92</v>
      </c>
      <c r="L592" t="s">
        <v>103</v>
      </c>
    </row>
    <row r="593" spans="1:12" x14ac:dyDescent="0.3">
      <c r="A593" t="s">
        <v>20</v>
      </c>
      <c r="B593" t="s">
        <v>1785</v>
      </c>
      <c r="C593" t="s">
        <v>74</v>
      </c>
      <c r="D593" s="58">
        <v>44962</v>
      </c>
      <c r="E593">
        <v>27</v>
      </c>
      <c r="F593">
        <v>30539.969999999998</v>
      </c>
      <c r="G593">
        <v>25351.65</v>
      </c>
      <c r="H593">
        <v>2023</v>
      </c>
      <c r="I593" t="s">
        <v>736</v>
      </c>
      <c r="J593" t="s">
        <v>202</v>
      </c>
      <c r="K593" t="s">
        <v>105</v>
      </c>
      <c r="L593" t="s">
        <v>103</v>
      </c>
    </row>
    <row r="594" spans="1:12" x14ac:dyDescent="0.3">
      <c r="A594" t="s">
        <v>25</v>
      </c>
      <c r="B594" t="s">
        <v>1785</v>
      </c>
      <c r="C594" t="s">
        <v>74</v>
      </c>
      <c r="D594" s="58">
        <v>45030</v>
      </c>
      <c r="E594">
        <v>8</v>
      </c>
      <c r="F594">
        <v>9048.8799999999992</v>
      </c>
      <c r="G594">
        <v>7511.6</v>
      </c>
      <c r="H594">
        <v>2023</v>
      </c>
      <c r="I594" t="s">
        <v>737</v>
      </c>
      <c r="J594" t="s">
        <v>190</v>
      </c>
      <c r="K594" t="s">
        <v>105</v>
      </c>
      <c r="L594" t="s">
        <v>103</v>
      </c>
    </row>
    <row r="595" spans="1:12" x14ac:dyDescent="0.3">
      <c r="A595" t="s">
        <v>14</v>
      </c>
      <c r="B595" t="s">
        <v>1785</v>
      </c>
      <c r="C595" t="s">
        <v>56</v>
      </c>
      <c r="D595" s="58">
        <v>45028</v>
      </c>
      <c r="E595">
        <v>11</v>
      </c>
      <c r="F595">
        <v>4208.38</v>
      </c>
      <c r="G595">
        <v>3325.6299999999997</v>
      </c>
      <c r="H595">
        <v>2023</v>
      </c>
      <c r="I595" t="s">
        <v>737</v>
      </c>
      <c r="J595" t="s">
        <v>179</v>
      </c>
      <c r="K595" t="s">
        <v>101</v>
      </c>
      <c r="L595" t="s">
        <v>103</v>
      </c>
    </row>
    <row r="596" spans="1:12" x14ac:dyDescent="0.3">
      <c r="A596" t="s">
        <v>23</v>
      </c>
      <c r="B596" t="s">
        <v>1785</v>
      </c>
      <c r="C596" t="s">
        <v>72</v>
      </c>
      <c r="D596" s="58">
        <v>45115</v>
      </c>
      <c r="E596">
        <v>12</v>
      </c>
      <c r="F596">
        <v>6437.76</v>
      </c>
      <c r="G596">
        <v>4692.3599999999997</v>
      </c>
      <c r="H596">
        <v>2023</v>
      </c>
      <c r="I596" t="s">
        <v>738</v>
      </c>
      <c r="J596" t="s">
        <v>182</v>
      </c>
      <c r="K596" t="s">
        <v>105</v>
      </c>
      <c r="L596" t="s">
        <v>103</v>
      </c>
    </row>
    <row r="597" spans="1:12" x14ac:dyDescent="0.3">
      <c r="A597" t="s">
        <v>14</v>
      </c>
      <c r="B597" t="s">
        <v>1785</v>
      </c>
      <c r="C597" t="s">
        <v>72</v>
      </c>
      <c r="D597" s="58">
        <v>45218</v>
      </c>
      <c r="E597">
        <v>30</v>
      </c>
      <c r="F597">
        <v>16094.400000000001</v>
      </c>
      <c r="G597">
        <v>11730.9</v>
      </c>
      <c r="H597">
        <v>2023</v>
      </c>
      <c r="I597" t="s">
        <v>739</v>
      </c>
      <c r="J597" t="s">
        <v>179</v>
      </c>
      <c r="K597" t="s">
        <v>105</v>
      </c>
      <c r="L597" t="s">
        <v>103</v>
      </c>
    </row>
    <row r="598" spans="1:12" x14ac:dyDescent="0.3">
      <c r="A598" t="s">
        <v>14</v>
      </c>
      <c r="B598" t="s">
        <v>1785</v>
      </c>
      <c r="C598" t="s">
        <v>68</v>
      </c>
      <c r="D598" s="58">
        <v>45033</v>
      </c>
      <c r="E598">
        <v>22</v>
      </c>
      <c r="F598">
        <v>22965.360000000001</v>
      </c>
      <c r="G598">
        <v>14168.88</v>
      </c>
      <c r="H598">
        <v>2023</v>
      </c>
      <c r="I598" t="s">
        <v>737</v>
      </c>
      <c r="J598" t="s">
        <v>179</v>
      </c>
      <c r="K598" t="s">
        <v>129</v>
      </c>
      <c r="L598" t="s">
        <v>103</v>
      </c>
    </row>
    <row r="599" spans="1:12" x14ac:dyDescent="0.3">
      <c r="A599" t="s">
        <v>30</v>
      </c>
      <c r="B599" t="s">
        <v>1785</v>
      </c>
      <c r="C599" t="s">
        <v>54</v>
      </c>
      <c r="D599" s="58">
        <v>45147</v>
      </c>
      <c r="E599">
        <v>15</v>
      </c>
      <c r="F599">
        <v>21045.15</v>
      </c>
      <c r="G599">
        <v>13358.25</v>
      </c>
      <c r="H599">
        <v>2023</v>
      </c>
      <c r="I599" t="s">
        <v>738</v>
      </c>
      <c r="J599" t="s">
        <v>230</v>
      </c>
      <c r="K599" t="s">
        <v>129</v>
      </c>
      <c r="L599" t="s">
        <v>103</v>
      </c>
    </row>
    <row r="600" spans="1:12" x14ac:dyDescent="0.3">
      <c r="A600" t="s">
        <v>18</v>
      </c>
      <c r="B600" t="s">
        <v>1785</v>
      </c>
      <c r="C600" t="s">
        <v>72</v>
      </c>
      <c r="D600" s="58">
        <v>45221</v>
      </c>
      <c r="E600">
        <v>39</v>
      </c>
      <c r="F600">
        <v>20922.72</v>
      </c>
      <c r="G600">
        <v>15250.169999999998</v>
      </c>
      <c r="H600">
        <v>2023</v>
      </c>
      <c r="I600" t="s">
        <v>739</v>
      </c>
      <c r="J600" t="s">
        <v>208</v>
      </c>
      <c r="K600" t="s">
        <v>105</v>
      </c>
      <c r="L600" t="s">
        <v>103</v>
      </c>
    </row>
    <row r="601" spans="1:12" x14ac:dyDescent="0.3">
      <c r="A601" t="s">
        <v>21</v>
      </c>
      <c r="B601" t="s">
        <v>1785</v>
      </c>
      <c r="C601" t="s">
        <v>74</v>
      </c>
      <c r="D601" s="58">
        <v>45251</v>
      </c>
      <c r="E601">
        <v>37</v>
      </c>
      <c r="F601">
        <v>41851.07</v>
      </c>
      <c r="G601">
        <v>34741.15</v>
      </c>
      <c r="H601">
        <v>2023</v>
      </c>
      <c r="I601" t="s">
        <v>739</v>
      </c>
      <c r="J601" t="s">
        <v>214</v>
      </c>
      <c r="K601" t="s">
        <v>105</v>
      </c>
      <c r="L601" t="s">
        <v>103</v>
      </c>
    </row>
    <row r="602" spans="1:12" x14ac:dyDescent="0.3">
      <c r="A602" t="s">
        <v>19</v>
      </c>
      <c r="B602" t="s">
        <v>1785</v>
      </c>
      <c r="C602" t="s">
        <v>68</v>
      </c>
      <c r="D602" s="58">
        <v>44984</v>
      </c>
      <c r="E602">
        <v>29</v>
      </c>
      <c r="F602">
        <v>30272.520000000004</v>
      </c>
      <c r="G602">
        <v>18677.16</v>
      </c>
      <c r="H602">
        <v>2023</v>
      </c>
      <c r="I602" t="s">
        <v>736</v>
      </c>
      <c r="J602" t="s">
        <v>205</v>
      </c>
      <c r="K602" t="s">
        <v>129</v>
      </c>
      <c r="L602" t="s">
        <v>103</v>
      </c>
    </row>
    <row r="603" spans="1:12" x14ac:dyDescent="0.3">
      <c r="A603" t="s">
        <v>22</v>
      </c>
      <c r="B603" t="s">
        <v>1785</v>
      </c>
      <c r="C603" t="s">
        <v>56</v>
      </c>
      <c r="D603" s="58">
        <v>45013</v>
      </c>
      <c r="E603">
        <v>20</v>
      </c>
      <c r="F603">
        <v>7651.5999999999995</v>
      </c>
      <c r="G603">
        <v>6046.5999999999995</v>
      </c>
      <c r="H603">
        <v>2023</v>
      </c>
      <c r="I603" t="s">
        <v>736</v>
      </c>
      <c r="J603" t="s">
        <v>199</v>
      </c>
      <c r="K603" t="s">
        <v>101</v>
      </c>
      <c r="L603" t="s">
        <v>103</v>
      </c>
    </row>
    <row r="604" spans="1:12" x14ac:dyDescent="0.3">
      <c r="A604" t="s">
        <v>22</v>
      </c>
      <c r="B604" t="s">
        <v>1785</v>
      </c>
      <c r="C604" t="s">
        <v>69</v>
      </c>
      <c r="D604" s="58">
        <v>44970</v>
      </c>
      <c r="E604">
        <v>30</v>
      </c>
      <c r="F604">
        <v>31948.800000000003</v>
      </c>
      <c r="G604">
        <v>20600.099999999999</v>
      </c>
      <c r="H604">
        <v>2023</v>
      </c>
      <c r="I604" t="s">
        <v>736</v>
      </c>
      <c r="J604" t="s">
        <v>199</v>
      </c>
      <c r="K604" t="s">
        <v>105</v>
      </c>
      <c r="L604" t="s">
        <v>103</v>
      </c>
    </row>
    <row r="605" spans="1:12" x14ac:dyDescent="0.3">
      <c r="A605" t="s">
        <v>19</v>
      </c>
      <c r="B605" t="s">
        <v>1785</v>
      </c>
      <c r="C605" t="s">
        <v>74</v>
      </c>
      <c r="D605" s="58">
        <v>45109</v>
      </c>
      <c r="E605">
        <v>8</v>
      </c>
      <c r="F605">
        <v>9048.8799999999992</v>
      </c>
      <c r="G605">
        <v>7511.6</v>
      </c>
      <c r="H605">
        <v>2023</v>
      </c>
      <c r="I605" t="s">
        <v>738</v>
      </c>
      <c r="J605" t="s">
        <v>205</v>
      </c>
      <c r="K605" t="s">
        <v>105</v>
      </c>
      <c r="L605" t="s">
        <v>103</v>
      </c>
    </row>
    <row r="606" spans="1:12" x14ac:dyDescent="0.3">
      <c r="A606" t="s">
        <v>29</v>
      </c>
      <c r="B606" t="s">
        <v>1785</v>
      </c>
      <c r="C606" t="s">
        <v>56</v>
      </c>
      <c r="D606" s="58">
        <v>45265</v>
      </c>
      <c r="E606">
        <v>23</v>
      </c>
      <c r="F606">
        <v>8799.34</v>
      </c>
      <c r="G606">
        <v>6953.5899999999992</v>
      </c>
      <c r="H606">
        <v>2023</v>
      </c>
      <c r="I606" t="s">
        <v>739</v>
      </c>
      <c r="J606" t="s">
        <v>217</v>
      </c>
      <c r="K606" t="s">
        <v>101</v>
      </c>
      <c r="L606" t="s">
        <v>103</v>
      </c>
    </row>
    <row r="607" spans="1:12" x14ac:dyDescent="0.3">
      <c r="A607" t="s">
        <v>25</v>
      </c>
      <c r="B607" t="s">
        <v>1785</v>
      </c>
      <c r="C607" t="s">
        <v>72</v>
      </c>
      <c r="D607" s="58">
        <v>45104</v>
      </c>
      <c r="E607">
        <v>11</v>
      </c>
      <c r="F607">
        <v>5901.2800000000007</v>
      </c>
      <c r="G607">
        <v>4301.33</v>
      </c>
      <c r="H607">
        <v>2023</v>
      </c>
      <c r="I607" t="s">
        <v>737</v>
      </c>
      <c r="J607" t="s">
        <v>190</v>
      </c>
      <c r="K607" t="s">
        <v>105</v>
      </c>
      <c r="L607" t="s">
        <v>103</v>
      </c>
    </row>
    <row r="608" spans="1:12" x14ac:dyDescent="0.3">
      <c r="A608" t="s">
        <v>25</v>
      </c>
      <c r="B608" t="s">
        <v>1785</v>
      </c>
      <c r="C608" t="s">
        <v>56</v>
      </c>
      <c r="D608" s="58">
        <v>45058</v>
      </c>
      <c r="E608">
        <v>19</v>
      </c>
      <c r="F608">
        <v>7269.0199999999995</v>
      </c>
      <c r="G608">
        <v>5744.2699999999995</v>
      </c>
      <c r="H608">
        <v>2023</v>
      </c>
      <c r="I608" t="s">
        <v>737</v>
      </c>
      <c r="J608" t="s">
        <v>190</v>
      </c>
      <c r="K608" t="s">
        <v>101</v>
      </c>
      <c r="L608" t="s">
        <v>103</v>
      </c>
    </row>
    <row r="609" spans="1:12" x14ac:dyDescent="0.3">
      <c r="A609" t="s">
        <v>19</v>
      </c>
      <c r="B609" t="s">
        <v>1785</v>
      </c>
      <c r="C609" t="s">
        <v>69</v>
      </c>
      <c r="D609" s="58">
        <v>45218</v>
      </c>
      <c r="E609">
        <v>37</v>
      </c>
      <c r="F609">
        <v>39403.520000000004</v>
      </c>
      <c r="G609">
        <v>25406.789999999997</v>
      </c>
      <c r="H609">
        <v>2023</v>
      </c>
      <c r="I609" t="s">
        <v>739</v>
      </c>
      <c r="J609" t="s">
        <v>205</v>
      </c>
      <c r="K609" t="s">
        <v>105</v>
      </c>
      <c r="L609" t="s">
        <v>103</v>
      </c>
    </row>
    <row r="610" spans="1:12" x14ac:dyDescent="0.3">
      <c r="A610" t="s">
        <v>14</v>
      </c>
      <c r="B610" t="s">
        <v>1785</v>
      </c>
      <c r="C610" t="s">
        <v>74</v>
      </c>
      <c r="D610" s="58">
        <v>45147</v>
      </c>
      <c r="E610">
        <v>3</v>
      </c>
      <c r="F610">
        <v>3393.33</v>
      </c>
      <c r="G610">
        <v>2816.8500000000004</v>
      </c>
      <c r="H610">
        <v>2023</v>
      </c>
      <c r="I610" t="s">
        <v>738</v>
      </c>
      <c r="J610" t="s">
        <v>179</v>
      </c>
      <c r="K610" t="s">
        <v>105</v>
      </c>
      <c r="L610" t="s">
        <v>103</v>
      </c>
    </row>
    <row r="611" spans="1:12" x14ac:dyDescent="0.3">
      <c r="A611" t="s">
        <v>20</v>
      </c>
      <c r="B611" t="s">
        <v>1785</v>
      </c>
      <c r="C611" t="s">
        <v>73</v>
      </c>
      <c r="D611" s="58">
        <v>44964</v>
      </c>
      <c r="E611">
        <v>18</v>
      </c>
      <c r="F611">
        <v>15644.88</v>
      </c>
      <c r="G611">
        <v>11745.539999999999</v>
      </c>
      <c r="H611">
        <v>2023</v>
      </c>
      <c r="I611" t="s">
        <v>736</v>
      </c>
      <c r="J611" t="s">
        <v>202</v>
      </c>
      <c r="K611" t="s">
        <v>92</v>
      </c>
      <c r="L611" t="s">
        <v>103</v>
      </c>
    </row>
    <row r="612" spans="1:12" x14ac:dyDescent="0.3">
      <c r="A612" t="s">
        <v>14</v>
      </c>
      <c r="B612" t="s">
        <v>1785</v>
      </c>
      <c r="C612" t="s">
        <v>56</v>
      </c>
      <c r="D612" s="58">
        <v>45168</v>
      </c>
      <c r="E612">
        <v>10</v>
      </c>
      <c r="F612">
        <v>3825.7999999999997</v>
      </c>
      <c r="G612">
        <v>3023.2999999999997</v>
      </c>
      <c r="H612">
        <v>2023</v>
      </c>
      <c r="I612" t="s">
        <v>738</v>
      </c>
      <c r="J612" t="s">
        <v>179</v>
      </c>
      <c r="K612" t="s">
        <v>101</v>
      </c>
      <c r="L612" t="s">
        <v>103</v>
      </c>
    </row>
    <row r="613" spans="1:12" x14ac:dyDescent="0.3">
      <c r="A613" t="s">
        <v>26</v>
      </c>
      <c r="B613" t="s">
        <v>1785</v>
      </c>
      <c r="C613" t="s">
        <v>72</v>
      </c>
      <c r="D613" s="58">
        <v>45120</v>
      </c>
      <c r="E613">
        <v>4</v>
      </c>
      <c r="F613">
        <v>2145.92</v>
      </c>
      <c r="G613">
        <v>1564.12</v>
      </c>
      <c r="H613">
        <v>2023</v>
      </c>
      <c r="I613" t="s">
        <v>738</v>
      </c>
      <c r="J613" t="s">
        <v>220</v>
      </c>
      <c r="K613" t="s">
        <v>105</v>
      </c>
      <c r="L613" t="s">
        <v>103</v>
      </c>
    </row>
    <row r="614" spans="1:12" x14ac:dyDescent="0.3">
      <c r="A614" t="s">
        <v>18</v>
      </c>
      <c r="B614" t="s">
        <v>1785</v>
      </c>
      <c r="C614" t="s">
        <v>56</v>
      </c>
      <c r="D614" s="58">
        <v>45120</v>
      </c>
      <c r="E614">
        <v>14</v>
      </c>
      <c r="F614">
        <v>5356.12</v>
      </c>
      <c r="G614">
        <v>4232.62</v>
      </c>
      <c r="H614">
        <v>2023</v>
      </c>
      <c r="I614" t="s">
        <v>738</v>
      </c>
      <c r="J614" t="s">
        <v>208</v>
      </c>
      <c r="K614" t="s">
        <v>101</v>
      </c>
      <c r="L614" t="s">
        <v>103</v>
      </c>
    </row>
    <row r="615" spans="1:12" x14ac:dyDescent="0.3">
      <c r="A615" t="s">
        <v>14</v>
      </c>
      <c r="B615" t="s">
        <v>1785</v>
      </c>
      <c r="C615" t="s">
        <v>69</v>
      </c>
      <c r="D615" s="58">
        <v>44979</v>
      </c>
      <c r="E615">
        <v>27</v>
      </c>
      <c r="F615">
        <v>28753.920000000002</v>
      </c>
      <c r="G615">
        <v>18540.09</v>
      </c>
      <c r="H615">
        <v>2023</v>
      </c>
      <c r="I615" t="s">
        <v>736</v>
      </c>
      <c r="J615" t="s">
        <v>179</v>
      </c>
      <c r="K615" t="s">
        <v>105</v>
      </c>
      <c r="L615" t="s">
        <v>103</v>
      </c>
    </row>
    <row r="616" spans="1:12" x14ac:dyDescent="0.3">
      <c r="A616" t="s">
        <v>24</v>
      </c>
      <c r="B616" t="s">
        <v>1785</v>
      </c>
      <c r="C616" t="s">
        <v>56</v>
      </c>
      <c r="D616" s="58">
        <v>45289</v>
      </c>
      <c r="E616">
        <v>25</v>
      </c>
      <c r="F616">
        <v>9564.5</v>
      </c>
      <c r="G616">
        <v>7558.25</v>
      </c>
      <c r="H616">
        <v>2023</v>
      </c>
      <c r="I616" t="s">
        <v>739</v>
      </c>
      <c r="J616" t="s">
        <v>196</v>
      </c>
      <c r="K616" t="s">
        <v>101</v>
      </c>
      <c r="L616" t="s">
        <v>103</v>
      </c>
    </row>
    <row r="617" spans="1:12" x14ac:dyDescent="0.3">
      <c r="A617" t="s">
        <v>17</v>
      </c>
      <c r="B617" t="s">
        <v>1785</v>
      </c>
      <c r="C617" t="s">
        <v>73</v>
      </c>
      <c r="D617" s="58">
        <v>45244</v>
      </c>
      <c r="E617">
        <v>30</v>
      </c>
      <c r="F617">
        <v>26074.799999999999</v>
      </c>
      <c r="G617">
        <v>19575.899999999998</v>
      </c>
      <c r="H617">
        <v>2023</v>
      </c>
      <c r="I617" t="s">
        <v>739</v>
      </c>
      <c r="J617" t="s">
        <v>224</v>
      </c>
      <c r="K617" t="s">
        <v>92</v>
      </c>
      <c r="L617" t="s">
        <v>103</v>
      </c>
    </row>
    <row r="618" spans="1:12" x14ac:dyDescent="0.3">
      <c r="A618" t="s">
        <v>18</v>
      </c>
      <c r="B618" t="s">
        <v>1785</v>
      </c>
      <c r="C618" t="s">
        <v>74</v>
      </c>
      <c r="D618" s="58">
        <v>44982</v>
      </c>
      <c r="E618">
        <v>23</v>
      </c>
      <c r="F618">
        <v>26015.53</v>
      </c>
      <c r="G618">
        <v>21595.850000000002</v>
      </c>
      <c r="H618">
        <v>2023</v>
      </c>
      <c r="I618" t="s">
        <v>736</v>
      </c>
      <c r="J618" t="s">
        <v>208</v>
      </c>
      <c r="K618" t="s">
        <v>105</v>
      </c>
      <c r="L618" t="s">
        <v>103</v>
      </c>
    </row>
    <row r="619" spans="1:12" x14ac:dyDescent="0.3">
      <c r="A619" t="s">
        <v>14</v>
      </c>
      <c r="B619" t="s">
        <v>1785</v>
      </c>
      <c r="C619" t="s">
        <v>72</v>
      </c>
      <c r="D619" s="58">
        <v>45231</v>
      </c>
      <c r="E619">
        <v>37</v>
      </c>
      <c r="F619">
        <v>19849.760000000002</v>
      </c>
      <c r="G619">
        <v>14468.109999999999</v>
      </c>
      <c r="H619">
        <v>2023</v>
      </c>
      <c r="I619" t="s">
        <v>739</v>
      </c>
      <c r="J619" t="s">
        <v>179</v>
      </c>
      <c r="K619" t="s">
        <v>105</v>
      </c>
      <c r="L619" t="s">
        <v>103</v>
      </c>
    </row>
    <row r="620" spans="1:12" x14ac:dyDescent="0.3">
      <c r="A620" t="s">
        <v>29</v>
      </c>
      <c r="B620" t="s">
        <v>1785</v>
      </c>
      <c r="C620" t="s">
        <v>68</v>
      </c>
      <c r="D620" s="58">
        <v>45287</v>
      </c>
      <c r="E620">
        <v>29</v>
      </c>
      <c r="F620">
        <v>30272.520000000004</v>
      </c>
      <c r="G620">
        <v>18677.16</v>
      </c>
      <c r="H620">
        <v>2023</v>
      </c>
      <c r="I620" t="s">
        <v>739</v>
      </c>
      <c r="J620" t="s">
        <v>217</v>
      </c>
      <c r="K620" t="s">
        <v>129</v>
      </c>
      <c r="L620" t="s">
        <v>103</v>
      </c>
    </row>
    <row r="621" spans="1:12" x14ac:dyDescent="0.3">
      <c r="A621" t="s">
        <v>16</v>
      </c>
      <c r="B621" t="s">
        <v>1785</v>
      </c>
      <c r="C621" t="s">
        <v>56</v>
      </c>
      <c r="D621" s="58">
        <v>45003</v>
      </c>
      <c r="E621">
        <v>14</v>
      </c>
      <c r="F621">
        <v>5356.12</v>
      </c>
      <c r="G621">
        <v>4232.62</v>
      </c>
      <c r="H621">
        <v>2023</v>
      </c>
      <c r="I621" t="s">
        <v>736</v>
      </c>
      <c r="J621" t="s">
        <v>184</v>
      </c>
      <c r="K621" t="s">
        <v>101</v>
      </c>
      <c r="L621" t="s">
        <v>103</v>
      </c>
    </row>
    <row r="622" spans="1:12" x14ac:dyDescent="0.3">
      <c r="A622" t="s">
        <v>17</v>
      </c>
      <c r="B622" t="s">
        <v>1785</v>
      </c>
      <c r="C622" t="s">
        <v>73</v>
      </c>
      <c r="D622" s="58">
        <v>45271</v>
      </c>
      <c r="E622">
        <v>32</v>
      </c>
      <c r="F622">
        <v>27813.119999999999</v>
      </c>
      <c r="G622">
        <v>20880.96</v>
      </c>
      <c r="H622">
        <v>2023</v>
      </c>
      <c r="I622" t="s">
        <v>739</v>
      </c>
      <c r="J622" t="s">
        <v>224</v>
      </c>
      <c r="K622" t="s">
        <v>92</v>
      </c>
      <c r="L622" t="s">
        <v>103</v>
      </c>
    </row>
    <row r="623" spans="1:12" x14ac:dyDescent="0.3">
      <c r="A623" t="s">
        <v>14</v>
      </c>
      <c r="B623" t="s">
        <v>1785</v>
      </c>
      <c r="C623" t="s">
        <v>74</v>
      </c>
      <c r="D623" s="58">
        <v>45257</v>
      </c>
      <c r="E623">
        <v>38</v>
      </c>
      <c r="F623">
        <v>42982.179999999993</v>
      </c>
      <c r="G623">
        <v>35680.1</v>
      </c>
      <c r="H623">
        <v>2023</v>
      </c>
      <c r="I623" t="s">
        <v>739</v>
      </c>
      <c r="J623" t="s">
        <v>179</v>
      </c>
      <c r="K623" t="s">
        <v>105</v>
      </c>
      <c r="L623" t="s">
        <v>103</v>
      </c>
    </row>
    <row r="624" spans="1:12" x14ac:dyDescent="0.3">
      <c r="A624" t="s">
        <v>25</v>
      </c>
      <c r="B624" t="s">
        <v>1785</v>
      </c>
      <c r="C624" t="s">
        <v>69</v>
      </c>
      <c r="D624" s="58">
        <v>45012</v>
      </c>
      <c r="E624">
        <v>17</v>
      </c>
      <c r="F624">
        <v>18104.32</v>
      </c>
      <c r="G624">
        <v>11673.39</v>
      </c>
      <c r="H624">
        <v>2023</v>
      </c>
      <c r="I624" t="s">
        <v>736</v>
      </c>
      <c r="J624" t="s">
        <v>190</v>
      </c>
      <c r="K624" t="s">
        <v>105</v>
      </c>
      <c r="L624" t="s">
        <v>103</v>
      </c>
    </row>
    <row r="625" spans="1:12" x14ac:dyDescent="0.3">
      <c r="A625" t="s">
        <v>14</v>
      </c>
      <c r="B625" t="s">
        <v>1785</v>
      </c>
      <c r="C625" t="s">
        <v>72</v>
      </c>
      <c r="D625" s="58">
        <v>45212</v>
      </c>
      <c r="E625">
        <v>29</v>
      </c>
      <c r="F625">
        <v>15557.92</v>
      </c>
      <c r="G625">
        <v>11339.869999999999</v>
      </c>
      <c r="H625">
        <v>2023</v>
      </c>
      <c r="I625" t="s">
        <v>739</v>
      </c>
      <c r="J625" t="s">
        <v>179</v>
      </c>
      <c r="K625" t="s">
        <v>105</v>
      </c>
      <c r="L625" t="s">
        <v>103</v>
      </c>
    </row>
    <row r="626" spans="1:12" x14ac:dyDescent="0.3">
      <c r="A626" t="s">
        <v>21</v>
      </c>
      <c r="B626" t="s">
        <v>1785</v>
      </c>
      <c r="C626" t="s">
        <v>69</v>
      </c>
      <c r="D626" s="58">
        <v>45153</v>
      </c>
      <c r="E626">
        <v>11</v>
      </c>
      <c r="F626">
        <v>11714.560000000001</v>
      </c>
      <c r="G626">
        <v>7553.37</v>
      </c>
      <c r="H626">
        <v>2023</v>
      </c>
      <c r="I626" t="s">
        <v>738</v>
      </c>
      <c r="J626" t="s">
        <v>214</v>
      </c>
      <c r="K626" t="s">
        <v>105</v>
      </c>
      <c r="L626" t="s">
        <v>103</v>
      </c>
    </row>
    <row r="627" spans="1:12" x14ac:dyDescent="0.3">
      <c r="A627" t="s">
        <v>22</v>
      </c>
      <c r="B627" t="s">
        <v>1785</v>
      </c>
      <c r="C627" t="s">
        <v>54</v>
      </c>
      <c r="D627" s="58">
        <v>45036</v>
      </c>
      <c r="E627">
        <v>15</v>
      </c>
      <c r="F627">
        <v>21045.15</v>
      </c>
      <c r="G627">
        <v>13358.25</v>
      </c>
      <c r="H627">
        <v>2023</v>
      </c>
      <c r="I627" t="s">
        <v>737</v>
      </c>
      <c r="J627" t="s">
        <v>199</v>
      </c>
      <c r="K627" t="s">
        <v>129</v>
      </c>
      <c r="L627" t="s">
        <v>103</v>
      </c>
    </row>
    <row r="628" spans="1:12" x14ac:dyDescent="0.3">
      <c r="A628" t="s">
        <v>24</v>
      </c>
      <c r="B628" t="s">
        <v>1785</v>
      </c>
      <c r="C628" t="s">
        <v>72</v>
      </c>
      <c r="D628" s="58">
        <v>45269</v>
      </c>
      <c r="E628">
        <v>41</v>
      </c>
      <c r="F628">
        <v>21995.68</v>
      </c>
      <c r="G628">
        <v>16032.23</v>
      </c>
      <c r="H628">
        <v>2023</v>
      </c>
      <c r="I628" t="s">
        <v>739</v>
      </c>
      <c r="J628" t="s">
        <v>196</v>
      </c>
      <c r="K628" t="s">
        <v>105</v>
      </c>
      <c r="L628" t="s">
        <v>103</v>
      </c>
    </row>
    <row r="629" spans="1:12" x14ac:dyDescent="0.3">
      <c r="A629" t="s">
        <v>16</v>
      </c>
      <c r="B629" t="s">
        <v>1785</v>
      </c>
      <c r="C629" t="s">
        <v>74</v>
      </c>
      <c r="D629" s="58">
        <v>45189</v>
      </c>
      <c r="E629">
        <v>5</v>
      </c>
      <c r="F629">
        <v>5655.5499999999993</v>
      </c>
      <c r="G629">
        <v>4694.75</v>
      </c>
      <c r="H629">
        <v>2023</v>
      </c>
      <c r="I629" t="s">
        <v>738</v>
      </c>
      <c r="J629" t="s">
        <v>184</v>
      </c>
      <c r="K629" t="s">
        <v>105</v>
      </c>
      <c r="L629" t="s">
        <v>103</v>
      </c>
    </row>
    <row r="630" spans="1:12" x14ac:dyDescent="0.3">
      <c r="A630" t="s">
        <v>23</v>
      </c>
      <c r="B630" t="s">
        <v>1785</v>
      </c>
      <c r="C630" t="s">
        <v>69</v>
      </c>
      <c r="D630" s="58">
        <v>45251</v>
      </c>
      <c r="E630">
        <v>35</v>
      </c>
      <c r="F630">
        <v>37273.599999999999</v>
      </c>
      <c r="G630">
        <v>24033.449999999997</v>
      </c>
      <c r="H630">
        <v>2023</v>
      </c>
      <c r="I630" t="s">
        <v>739</v>
      </c>
      <c r="J630" t="s">
        <v>182</v>
      </c>
      <c r="K630" t="s">
        <v>105</v>
      </c>
      <c r="L630" t="s">
        <v>103</v>
      </c>
    </row>
    <row r="631" spans="1:12" x14ac:dyDescent="0.3">
      <c r="A631" t="s">
        <v>19</v>
      </c>
      <c r="B631" t="s">
        <v>1785</v>
      </c>
      <c r="C631" t="s">
        <v>73</v>
      </c>
      <c r="D631" s="58">
        <v>45118</v>
      </c>
      <c r="E631">
        <v>6</v>
      </c>
      <c r="F631">
        <v>5214.96</v>
      </c>
      <c r="G631">
        <v>3915.18</v>
      </c>
      <c r="H631">
        <v>2023</v>
      </c>
      <c r="I631" t="s">
        <v>738</v>
      </c>
      <c r="J631" t="s">
        <v>205</v>
      </c>
      <c r="K631" t="s">
        <v>92</v>
      </c>
      <c r="L631" t="s">
        <v>103</v>
      </c>
    </row>
    <row r="632" spans="1:12" x14ac:dyDescent="0.3">
      <c r="A632" t="s">
        <v>14</v>
      </c>
      <c r="B632" t="s">
        <v>1785</v>
      </c>
      <c r="C632" t="s">
        <v>73</v>
      </c>
      <c r="D632" s="58">
        <v>45021</v>
      </c>
      <c r="E632">
        <v>23</v>
      </c>
      <c r="F632">
        <v>19990.68</v>
      </c>
      <c r="G632">
        <v>15008.189999999999</v>
      </c>
      <c r="H632">
        <v>2023</v>
      </c>
      <c r="I632" t="s">
        <v>737</v>
      </c>
      <c r="J632" t="s">
        <v>179</v>
      </c>
      <c r="K632" t="s">
        <v>92</v>
      </c>
      <c r="L632" t="s">
        <v>103</v>
      </c>
    </row>
    <row r="633" spans="1:12" x14ac:dyDescent="0.3">
      <c r="A633" t="s">
        <v>24</v>
      </c>
      <c r="B633" t="s">
        <v>1785</v>
      </c>
      <c r="C633" t="s">
        <v>69</v>
      </c>
      <c r="D633" s="58">
        <v>45233</v>
      </c>
      <c r="E633">
        <v>25</v>
      </c>
      <c r="F633">
        <v>26624</v>
      </c>
      <c r="G633">
        <v>17166.75</v>
      </c>
      <c r="H633">
        <v>2023</v>
      </c>
      <c r="I633" t="s">
        <v>739</v>
      </c>
      <c r="J633" t="s">
        <v>196</v>
      </c>
      <c r="K633" t="s">
        <v>105</v>
      </c>
      <c r="L633" t="s">
        <v>103</v>
      </c>
    </row>
    <row r="634" spans="1:12" x14ac:dyDescent="0.3">
      <c r="A634" t="s">
        <v>28</v>
      </c>
      <c r="B634" t="s">
        <v>1785</v>
      </c>
      <c r="C634" t="s">
        <v>68</v>
      </c>
      <c r="D634" s="58">
        <v>44973</v>
      </c>
      <c r="E634">
        <v>21</v>
      </c>
      <c r="F634">
        <v>21921.480000000003</v>
      </c>
      <c r="G634">
        <v>13524.84</v>
      </c>
      <c r="H634">
        <v>2023</v>
      </c>
      <c r="I634" t="s">
        <v>736</v>
      </c>
      <c r="J634" t="s">
        <v>227</v>
      </c>
      <c r="K634" t="s">
        <v>129</v>
      </c>
      <c r="L634" t="s">
        <v>103</v>
      </c>
    </row>
    <row r="635" spans="1:12" x14ac:dyDescent="0.3">
      <c r="A635" t="s">
        <v>14</v>
      </c>
      <c r="B635" t="s">
        <v>1785</v>
      </c>
      <c r="C635" t="s">
        <v>69</v>
      </c>
      <c r="D635" s="58">
        <v>44990</v>
      </c>
      <c r="E635">
        <v>26</v>
      </c>
      <c r="F635">
        <v>27688.959999999999</v>
      </c>
      <c r="G635">
        <v>17853.419999999998</v>
      </c>
      <c r="H635">
        <v>2023</v>
      </c>
      <c r="I635" t="s">
        <v>736</v>
      </c>
      <c r="J635" t="s">
        <v>179</v>
      </c>
      <c r="K635" t="s">
        <v>105</v>
      </c>
      <c r="L635" t="s">
        <v>103</v>
      </c>
    </row>
    <row r="636" spans="1:12" x14ac:dyDescent="0.3">
      <c r="A636" t="s">
        <v>30</v>
      </c>
      <c r="B636" t="s">
        <v>1785</v>
      </c>
      <c r="C636" t="s">
        <v>73</v>
      </c>
      <c r="D636" s="58">
        <v>45226</v>
      </c>
      <c r="E636">
        <v>40</v>
      </c>
      <c r="F636">
        <v>34766.400000000001</v>
      </c>
      <c r="G636">
        <v>26101.199999999997</v>
      </c>
      <c r="H636">
        <v>2023</v>
      </c>
      <c r="I636" t="s">
        <v>739</v>
      </c>
      <c r="J636" t="s">
        <v>230</v>
      </c>
      <c r="K636" t="s">
        <v>92</v>
      </c>
      <c r="L636" t="s">
        <v>103</v>
      </c>
    </row>
    <row r="637" spans="1:12" x14ac:dyDescent="0.3">
      <c r="A637" t="s">
        <v>27</v>
      </c>
      <c r="B637" t="s">
        <v>1785</v>
      </c>
      <c r="C637" t="s">
        <v>72</v>
      </c>
      <c r="D637" s="58">
        <v>45062</v>
      </c>
      <c r="E637">
        <v>5</v>
      </c>
      <c r="F637">
        <v>2682.4</v>
      </c>
      <c r="G637">
        <v>1955.1499999999999</v>
      </c>
      <c r="H637">
        <v>2023</v>
      </c>
      <c r="I637" t="s">
        <v>737</v>
      </c>
      <c r="J637" t="s">
        <v>187</v>
      </c>
      <c r="K637" t="s">
        <v>105</v>
      </c>
      <c r="L637" t="s">
        <v>103</v>
      </c>
    </row>
    <row r="638" spans="1:12" x14ac:dyDescent="0.3">
      <c r="A638" t="s">
        <v>23</v>
      </c>
      <c r="B638" t="s">
        <v>1785</v>
      </c>
      <c r="C638" t="s">
        <v>54</v>
      </c>
      <c r="D638" s="58">
        <v>45142</v>
      </c>
      <c r="E638">
        <v>7</v>
      </c>
      <c r="F638">
        <v>9821.07</v>
      </c>
      <c r="G638">
        <v>6233.8499999999995</v>
      </c>
      <c r="H638">
        <v>2023</v>
      </c>
      <c r="I638" t="s">
        <v>738</v>
      </c>
      <c r="J638" t="s">
        <v>182</v>
      </c>
      <c r="K638" t="s">
        <v>129</v>
      </c>
      <c r="L638" t="s">
        <v>103</v>
      </c>
    </row>
    <row r="639" spans="1:12" x14ac:dyDescent="0.3">
      <c r="A639" t="s">
        <v>14</v>
      </c>
      <c r="B639" t="s">
        <v>1785</v>
      </c>
      <c r="C639" t="s">
        <v>68</v>
      </c>
      <c r="D639" s="58">
        <v>45189</v>
      </c>
      <c r="E639">
        <v>21</v>
      </c>
      <c r="F639">
        <v>21921.480000000003</v>
      </c>
      <c r="G639">
        <v>13524.84</v>
      </c>
      <c r="H639">
        <v>2023</v>
      </c>
      <c r="I639" t="s">
        <v>738</v>
      </c>
      <c r="J639" t="s">
        <v>179</v>
      </c>
      <c r="K639" t="s">
        <v>129</v>
      </c>
      <c r="L639" t="s">
        <v>103</v>
      </c>
    </row>
    <row r="640" spans="1:12" x14ac:dyDescent="0.3">
      <c r="A640" t="s">
        <v>14</v>
      </c>
      <c r="B640" t="s">
        <v>1785</v>
      </c>
      <c r="C640" t="s">
        <v>74</v>
      </c>
      <c r="D640" s="58">
        <v>44985</v>
      </c>
      <c r="E640">
        <v>20</v>
      </c>
      <c r="F640">
        <v>22622.199999999997</v>
      </c>
      <c r="G640">
        <v>18779</v>
      </c>
      <c r="H640">
        <v>2023</v>
      </c>
      <c r="I640" t="s">
        <v>736</v>
      </c>
      <c r="J640" t="s">
        <v>179</v>
      </c>
      <c r="K640" t="s">
        <v>105</v>
      </c>
      <c r="L640" t="s">
        <v>103</v>
      </c>
    </row>
    <row r="641" spans="1:12" x14ac:dyDescent="0.3">
      <c r="A641" t="s">
        <v>22</v>
      </c>
      <c r="B641" t="s">
        <v>1785</v>
      </c>
      <c r="C641" t="s">
        <v>72</v>
      </c>
      <c r="D641" s="58">
        <v>45084</v>
      </c>
      <c r="E641">
        <v>5</v>
      </c>
      <c r="F641">
        <v>2682.4</v>
      </c>
      <c r="G641">
        <v>1955.1499999999999</v>
      </c>
      <c r="H641">
        <v>2023</v>
      </c>
      <c r="I641" t="s">
        <v>737</v>
      </c>
      <c r="J641" t="s">
        <v>199</v>
      </c>
      <c r="K641" t="s">
        <v>105</v>
      </c>
      <c r="L641" t="s">
        <v>103</v>
      </c>
    </row>
    <row r="642" spans="1:12" x14ac:dyDescent="0.3">
      <c r="A642" t="s">
        <v>17</v>
      </c>
      <c r="B642" t="s">
        <v>1785</v>
      </c>
      <c r="C642" t="s">
        <v>74</v>
      </c>
      <c r="D642" s="58">
        <v>45066</v>
      </c>
      <c r="E642">
        <v>4</v>
      </c>
      <c r="F642">
        <v>4524.4399999999996</v>
      </c>
      <c r="G642">
        <v>3755.8</v>
      </c>
      <c r="H642">
        <v>2023</v>
      </c>
      <c r="I642" t="s">
        <v>737</v>
      </c>
      <c r="J642" t="s">
        <v>224</v>
      </c>
      <c r="K642" t="s">
        <v>105</v>
      </c>
      <c r="L642" t="s">
        <v>103</v>
      </c>
    </row>
    <row r="643" spans="1:12" x14ac:dyDescent="0.3">
      <c r="A643" t="s">
        <v>17</v>
      </c>
      <c r="B643" t="s">
        <v>1785</v>
      </c>
      <c r="C643" t="s">
        <v>68</v>
      </c>
      <c r="D643" s="58">
        <v>45132</v>
      </c>
      <c r="E643">
        <v>13</v>
      </c>
      <c r="F643">
        <v>13570.440000000002</v>
      </c>
      <c r="G643">
        <v>8372.52</v>
      </c>
      <c r="H643">
        <v>2023</v>
      </c>
      <c r="I643" t="s">
        <v>738</v>
      </c>
      <c r="J643" t="s">
        <v>224</v>
      </c>
      <c r="K643" t="s">
        <v>129</v>
      </c>
      <c r="L643" t="s">
        <v>103</v>
      </c>
    </row>
    <row r="644" spans="1:12" x14ac:dyDescent="0.3">
      <c r="A644" t="s">
        <v>19</v>
      </c>
      <c r="B644" t="s">
        <v>1785</v>
      </c>
      <c r="C644" t="s">
        <v>68</v>
      </c>
      <c r="D644" s="58">
        <v>44944</v>
      </c>
      <c r="E644">
        <v>25</v>
      </c>
      <c r="F644">
        <v>26097.000000000004</v>
      </c>
      <c r="G644">
        <v>16101</v>
      </c>
      <c r="H644">
        <v>2023</v>
      </c>
      <c r="I644" t="s">
        <v>736</v>
      </c>
      <c r="J644" t="s">
        <v>205</v>
      </c>
      <c r="K644" t="s">
        <v>129</v>
      </c>
      <c r="L644" t="s">
        <v>103</v>
      </c>
    </row>
    <row r="645" spans="1:12" x14ac:dyDescent="0.3">
      <c r="A645" t="s">
        <v>29</v>
      </c>
      <c r="B645" t="s">
        <v>1785</v>
      </c>
      <c r="C645" t="s">
        <v>69</v>
      </c>
      <c r="D645" s="58">
        <v>45161</v>
      </c>
      <c r="E645">
        <v>5</v>
      </c>
      <c r="F645">
        <v>5324.8</v>
      </c>
      <c r="G645">
        <v>3433.35</v>
      </c>
      <c r="H645">
        <v>2023</v>
      </c>
      <c r="I645" t="s">
        <v>738</v>
      </c>
      <c r="J645" t="s">
        <v>217</v>
      </c>
      <c r="K645" t="s">
        <v>105</v>
      </c>
      <c r="L645" t="s">
        <v>103</v>
      </c>
    </row>
    <row r="646" spans="1:12" x14ac:dyDescent="0.3">
      <c r="A646" t="s">
        <v>28</v>
      </c>
      <c r="B646" t="s">
        <v>1785</v>
      </c>
      <c r="C646" t="s">
        <v>56</v>
      </c>
      <c r="D646" s="58">
        <v>45035</v>
      </c>
      <c r="E646">
        <v>5</v>
      </c>
      <c r="F646">
        <v>1912.8999999999999</v>
      </c>
      <c r="G646">
        <v>1511.6499999999999</v>
      </c>
      <c r="H646">
        <v>2023</v>
      </c>
      <c r="I646" t="s">
        <v>737</v>
      </c>
      <c r="J646" t="s">
        <v>227</v>
      </c>
      <c r="K646" t="s">
        <v>101</v>
      </c>
      <c r="L646" t="s">
        <v>103</v>
      </c>
    </row>
    <row r="647" spans="1:12" x14ac:dyDescent="0.3">
      <c r="A647" t="s">
        <v>17</v>
      </c>
      <c r="B647" t="s">
        <v>1785</v>
      </c>
      <c r="C647" t="s">
        <v>56</v>
      </c>
      <c r="D647" s="58">
        <v>45069</v>
      </c>
      <c r="E647">
        <v>3</v>
      </c>
      <c r="F647">
        <v>1147.74</v>
      </c>
      <c r="G647">
        <v>906.99</v>
      </c>
      <c r="H647">
        <v>2023</v>
      </c>
      <c r="I647" t="s">
        <v>737</v>
      </c>
      <c r="J647" t="s">
        <v>224</v>
      </c>
      <c r="K647" t="s">
        <v>101</v>
      </c>
      <c r="L647" t="s">
        <v>103</v>
      </c>
    </row>
    <row r="648" spans="1:12" x14ac:dyDescent="0.3">
      <c r="A648" t="s">
        <v>14</v>
      </c>
      <c r="B648" t="s">
        <v>1785</v>
      </c>
      <c r="C648" t="s">
        <v>69</v>
      </c>
      <c r="D648" s="58">
        <v>44987</v>
      </c>
      <c r="E648">
        <v>25</v>
      </c>
      <c r="F648">
        <v>26624</v>
      </c>
      <c r="G648">
        <v>17166.75</v>
      </c>
      <c r="H648">
        <v>2023</v>
      </c>
      <c r="I648" t="s">
        <v>736</v>
      </c>
      <c r="J648" t="s">
        <v>179</v>
      </c>
      <c r="K648" t="s">
        <v>105</v>
      </c>
      <c r="L648" t="s">
        <v>103</v>
      </c>
    </row>
    <row r="649" spans="1:12" x14ac:dyDescent="0.3">
      <c r="A649" t="s">
        <v>20</v>
      </c>
      <c r="B649" t="s">
        <v>1785</v>
      </c>
      <c r="C649" t="s">
        <v>68</v>
      </c>
      <c r="D649" s="58">
        <v>45256</v>
      </c>
      <c r="E649">
        <v>26</v>
      </c>
      <c r="F649">
        <v>27140.880000000005</v>
      </c>
      <c r="G649">
        <v>16745.04</v>
      </c>
      <c r="H649">
        <v>2023</v>
      </c>
      <c r="I649" t="s">
        <v>739</v>
      </c>
      <c r="J649" t="s">
        <v>202</v>
      </c>
      <c r="K649" t="s">
        <v>129</v>
      </c>
      <c r="L649" t="s">
        <v>103</v>
      </c>
    </row>
    <row r="650" spans="1:12" x14ac:dyDescent="0.3">
      <c r="A650" t="s">
        <v>17</v>
      </c>
      <c r="B650" t="s">
        <v>1785</v>
      </c>
      <c r="C650" t="s">
        <v>73</v>
      </c>
      <c r="D650" s="58">
        <v>45138</v>
      </c>
      <c r="E650">
        <v>12</v>
      </c>
      <c r="F650">
        <v>10429.92</v>
      </c>
      <c r="G650">
        <v>7830.36</v>
      </c>
      <c r="H650">
        <v>2023</v>
      </c>
      <c r="I650" t="s">
        <v>738</v>
      </c>
      <c r="J650" t="s">
        <v>224</v>
      </c>
      <c r="K650" t="s">
        <v>92</v>
      </c>
      <c r="L650" t="s">
        <v>103</v>
      </c>
    </row>
    <row r="651" spans="1:12" x14ac:dyDescent="0.3">
      <c r="A651" t="s">
        <v>17</v>
      </c>
      <c r="B651" t="s">
        <v>1785</v>
      </c>
      <c r="C651" t="s">
        <v>74</v>
      </c>
      <c r="D651" s="58">
        <v>45201</v>
      </c>
      <c r="E651">
        <v>40</v>
      </c>
      <c r="F651">
        <v>45244.399999999994</v>
      </c>
      <c r="G651">
        <v>37558</v>
      </c>
      <c r="H651">
        <v>2023</v>
      </c>
      <c r="I651" t="s">
        <v>739</v>
      </c>
      <c r="J651" t="s">
        <v>224</v>
      </c>
      <c r="K651" t="s">
        <v>105</v>
      </c>
      <c r="L651" t="s">
        <v>103</v>
      </c>
    </row>
    <row r="652" spans="1:12" x14ac:dyDescent="0.3">
      <c r="A652" t="s">
        <v>23</v>
      </c>
      <c r="B652" t="s">
        <v>1785</v>
      </c>
      <c r="C652" t="s">
        <v>68</v>
      </c>
      <c r="D652" s="58">
        <v>45054</v>
      </c>
      <c r="E652">
        <v>16</v>
      </c>
      <c r="F652">
        <v>16702.080000000002</v>
      </c>
      <c r="G652">
        <v>10304.64</v>
      </c>
      <c r="H652">
        <v>2023</v>
      </c>
      <c r="I652" t="s">
        <v>737</v>
      </c>
      <c r="J652" t="s">
        <v>182</v>
      </c>
      <c r="K652" t="s">
        <v>129</v>
      </c>
      <c r="L652" t="s">
        <v>103</v>
      </c>
    </row>
    <row r="653" spans="1:12" x14ac:dyDescent="0.3">
      <c r="A653" t="s">
        <v>16</v>
      </c>
      <c r="B653" t="s">
        <v>1785</v>
      </c>
      <c r="C653" t="s">
        <v>56</v>
      </c>
      <c r="D653" s="58">
        <v>45274</v>
      </c>
      <c r="E653">
        <v>33</v>
      </c>
      <c r="F653">
        <v>12625.14</v>
      </c>
      <c r="G653">
        <v>9976.89</v>
      </c>
      <c r="H653">
        <v>2023</v>
      </c>
      <c r="I653" t="s">
        <v>739</v>
      </c>
      <c r="J653" t="s">
        <v>184</v>
      </c>
      <c r="K653" t="s">
        <v>101</v>
      </c>
      <c r="L653" t="s">
        <v>103</v>
      </c>
    </row>
    <row r="654" spans="1:12" x14ac:dyDescent="0.3">
      <c r="A654" t="s">
        <v>30</v>
      </c>
      <c r="B654" t="s">
        <v>1785</v>
      </c>
      <c r="C654" t="s">
        <v>74</v>
      </c>
      <c r="D654" s="58">
        <v>45131</v>
      </c>
      <c r="E654">
        <v>17</v>
      </c>
      <c r="F654">
        <v>19228.87</v>
      </c>
      <c r="G654">
        <v>15962.150000000001</v>
      </c>
      <c r="H654">
        <v>2023</v>
      </c>
      <c r="I654" t="s">
        <v>738</v>
      </c>
      <c r="J654" t="s">
        <v>230</v>
      </c>
      <c r="K654" t="s">
        <v>105</v>
      </c>
      <c r="L654" t="s">
        <v>103</v>
      </c>
    </row>
    <row r="655" spans="1:12" x14ac:dyDescent="0.3">
      <c r="A655" t="s">
        <v>22</v>
      </c>
      <c r="B655" t="s">
        <v>1785</v>
      </c>
      <c r="C655" t="s">
        <v>72</v>
      </c>
      <c r="D655" s="58">
        <v>45055</v>
      </c>
      <c r="E655">
        <v>4</v>
      </c>
      <c r="F655">
        <v>2145.92</v>
      </c>
      <c r="G655">
        <v>1564.12</v>
      </c>
      <c r="H655">
        <v>2023</v>
      </c>
      <c r="I655" t="s">
        <v>737</v>
      </c>
      <c r="J655" t="s">
        <v>199</v>
      </c>
      <c r="K655" t="s">
        <v>105</v>
      </c>
      <c r="L655" t="s">
        <v>103</v>
      </c>
    </row>
    <row r="656" spans="1:12" x14ac:dyDescent="0.3">
      <c r="A656" t="s">
        <v>14</v>
      </c>
      <c r="B656" t="s">
        <v>1785</v>
      </c>
      <c r="C656" t="s">
        <v>74</v>
      </c>
      <c r="D656" s="58">
        <v>44940</v>
      </c>
      <c r="E656">
        <v>31</v>
      </c>
      <c r="F656">
        <v>35064.409999999996</v>
      </c>
      <c r="G656">
        <v>29107.45</v>
      </c>
      <c r="H656">
        <v>2023</v>
      </c>
      <c r="I656" t="s">
        <v>736</v>
      </c>
      <c r="J656" t="s">
        <v>179</v>
      </c>
      <c r="K656" t="s">
        <v>105</v>
      </c>
      <c r="L656" t="s">
        <v>103</v>
      </c>
    </row>
    <row r="657" spans="1:12" x14ac:dyDescent="0.3">
      <c r="A657" t="s">
        <v>17</v>
      </c>
      <c r="B657" t="s">
        <v>1785</v>
      </c>
      <c r="C657" t="s">
        <v>69</v>
      </c>
      <c r="D657" s="58">
        <v>45237</v>
      </c>
      <c r="E657">
        <v>28</v>
      </c>
      <c r="F657">
        <v>29818.880000000001</v>
      </c>
      <c r="G657">
        <v>19226.759999999998</v>
      </c>
      <c r="H657">
        <v>2023</v>
      </c>
      <c r="I657" t="s">
        <v>739</v>
      </c>
      <c r="J657" t="s">
        <v>224</v>
      </c>
      <c r="K657" t="s">
        <v>105</v>
      </c>
      <c r="L657" t="s">
        <v>103</v>
      </c>
    </row>
    <row r="658" spans="1:12" x14ac:dyDescent="0.3">
      <c r="A658" t="s">
        <v>17</v>
      </c>
      <c r="B658" t="s">
        <v>1785</v>
      </c>
      <c r="C658" t="s">
        <v>54</v>
      </c>
      <c r="D658" s="58">
        <v>45144</v>
      </c>
      <c r="E658">
        <v>12</v>
      </c>
      <c r="F658">
        <v>16836.12</v>
      </c>
      <c r="G658">
        <v>10686.599999999999</v>
      </c>
      <c r="H658">
        <v>2023</v>
      </c>
      <c r="I658" t="s">
        <v>738</v>
      </c>
      <c r="J658" t="s">
        <v>224</v>
      </c>
      <c r="K658" t="s">
        <v>129</v>
      </c>
      <c r="L658" t="s">
        <v>103</v>
      </c>
    </row>
    <row r="659" spans="1:12" x14ac:dyDescent="0.3">
      <c r="A659" t="s">
        <v>23</v>
      </c>
      <c r="B659" t="s">
        <v>1785</v>
      </c>
      <c r="C659" t="s">
        <v>69</v>
      </c>
      <c r="D659" s="58">
        <v>44932</v>
      </c>
      <c r="E659">
        <v>31</v>
      </c>
      <c r="F659">
        <v>33013.760000000002</v>
      </c>
      <c r="G659">
        <v>21286.77</v>
      </c>
      <c r="H659">
        <v>2023</v>
      </c>
      <c r="I659" t="s">
        <v>736</v>
      </c>
      <c r="J659" t="s">
        <v>182</v>
      </c>
      <c r="K659" t="s">
        <v>105</v>
      </c>
      <c r="L659" t="s">
        <v>103</v>
      </c>
    </row>
    <row r="660" spans="1:12" x14ac:dyDescent="0.3">
      <c r="A660" t="s">
        <v>21</v>
      </c>
      <c r="B660" t="s">
        <v>1785</v>
      </c>
      <c r="C660" t="s">
        <v>56</v>
      </c>
      <c r="D660" s="58">
        <v>45076</v>
      </c>
      <c r="E660">
        <v>17</v>
      </c>
      <c r="F660">
        <v>6503.86</v>
      </c>
      <c r="G660">
        <v>5139.6099999999997</v>
      </c>
      <c r="H660">
        <v>2023</v>
      </c>
      <c r="I660" t="s">
        <v>737</v>
      </c>
      <c r="J660" t="s">
        <v>214</v>
      </c>
      <c r="K660" t="s">
        <v>101</v>
      </c>
      <c r="L660" t="s">
        <v>103</v>
      </c>
    </row>
    <row r="661" spans="1:12" x14ac:dyDescent="0.3">
      <c r="A661" t="s">
        <v>14</v>
      </c>
      <c r="B661" t="s">
        <v>1785</v>
      </c>
      <c r="C661" t="s">
        <v>68</v>
      </c>
      <c r="D661" s="58">
        <v>45264</v>
      </c>
      <c r="E661">
        <v>26</v>
      </c>
      <c r="F661">
        <v>27140.880000000005</v>
      </c>
      <c r="G661">
        <v>16745.04</v>
      </c>
      <c r="H661">
        <v>2023</v>
      </c>
      <c r="I661" t="s">
        <v>739</v>
      </c>
      <c r="J661" t="s">
        <v>179</v>
      </c>
      <c r="K661" t="s">
        <v>129</v>
      </c>
      <c r="L661" t="s">
        <v>103</v>
      </c>
    </row>
    <row r="662" spans="1:12" x14ac:dyDescent="0.3">
      <c r="A662" t="s">
        <v>14</v>
      </c>
      <c r="B662" t="s">
        <v>1785</v>
      </c>
      <c r="C662" t="s">
        <v>73</v>
      </c>
      <c r="D662" s="58">
        <v>45260</v>
      </c>
      <c r="E662">
        <v>41</v>
      </c>
      <c r="F662">
        <v>35635.56</v>
      </c>
      <c r="G662">
        <v>26753.73</v>
      </c>
      <c r="H662">
        <v>2023</v>
      </c>
      <c r="I662" t="s">
        <v>739</v>
      </c>
      <c r="J662" t="s">
        <v>179</v>
      </c>
      <c r="K662" t="s">
        <v>92</v>
      </c>
      <c r="L662" t="s">
        <v>103</v>
      </c>
    </row>
    <row r="663" spans="1:12" x14ac:dyDescent="0.3">
      <c r="A663" t="s">
        <v>27</v>
      </c>
      <c r="B663" t="s">
        <v>1785</v>
      </c>
      <c r="C663" t="s">
        <v>56</v>
      </c>
      <c r="D663" s="58">
        <v>45144</v>
      </c>
      <c r="E663">
        <v>16</v>
      </c>
      <c r="F663">
        <v>6121.28</v>
      </c>
      <c r="G663">
        <v>4837.28</v>
      </c>
      <c r="H663">
        <v>2023</v>
      </c>
      <c r="I663" t="s">
        <v>738</v>
      </c>
      <c r="J663" t="s">
        <v>187</v>
      </c>
      <c r="K663" t="s">
        <v>101</v>
      </c>
      <c r="L663" t="s">
        <v>103</v>
      </c>
    </row>
    <row r="664" spans="1:12" x14ac:dyDescent="0.3">
      <c r="A664" t="s">
        <v>17</v>
      </c>
      <c r="B664" t="s">
        <v>1785</v>
      </c>
      <c r="C664" t="s">
        <v>74</v>
      </c>
      <c r="D664" s="58">
        <v>45184</v>
      </c>
      <c r="E664">
        <v>16</v>
      </c>
      <c r="F664">
        <v>18097.759999999998</v>
      </c>
      <c r="G664">
        <v>15023.2</v>
      </c>
      <c r="H664">
        <v>2023</v>
      </c>
      <c r="I664" t="s">
        <v>738</v>
      </c>
      <c r="J664" t="s">
        <v>224</v>
      </c>
      <c r="K664" t="s">
        <v>105</v>
      </c>
      <c r="L664" t="s">
        <v>103</v>
      </c>
    </row>
    <row r="665" spans="1:12" x14ac:dyDescent="0.3">
      <c r="A665" t="s">
        <v>18</v>
      </c>
      <c r="B665" t="s">
        <v>1785</v>
      </c>
      <c r="C665" t="s">
        <v>73</v>
      </c>
      <c r="D665" s="58">
        <v>45262</v>
      </c>
      <c r="E665">
        <v>27</v>
      </c>
      <c r="F665">
        <v>23467.32</v>
      </c>
      <c r="G665">
        <v>17618.309999999998</v>
      </c>
      <c r="H665">
        <v>2023</v>
      </c>
      <c r="I665" t="s">
        <v>739</v>
      </c>
      <c r="J665" t="s">
        <v>208</v>
      </c>
      <c r="K665" t="s">
        <v>92</v>
      </c>
      <c r="L665" t="s">
        <v>103</v>
      </c>
    </row>
    <row r="666" spans="1:12" x14ac:dyDescent="0.3">
      <c r="A666" t="s">
        <v>24</v>
      </c>
      <c r="B666" t="s">
        <v>1785</v>
      </c>
      <c r="C666" t="s">
        <v>73</v>
      </c>
      <c r="D666" s="58">
        <v>45071</v>
      </c>
      <c r="E666">
        <v>9</v>
      </c>
      <c r="F666">
        <v>7822.44</v>
      </c>
      <c r="G666">
        <v>5872.7699999999995</v>
      </c>
      <c r="H666">
        <v>2023</v>
      </c>
      <c r="I666" t="s">
        <v>737</v>
      </c>
      <c r="J666" t="s">
        <v>196</v>
      </c>
      <c r="K666" t="s">
        <v>92</v>
      </c>
      <c r="L666" t="s">
        <v>103</v>
      </c>
    </row>
    <row r="667" spans="1:12" x14ac:dyDescent="0.3">
      <c r="A667" t="s">
        <v>21</v>
      </c>
      <c r="B667" t="s">
        <v>1785</v>
      </c>
      <c r="C667" t="s">
        <v>74</v>
      </c>
      <c r="D667" s="58">
        <v>45266</v>
      </c>
      <c r="E667">
        <v>41</v>
      </c>
      <c r="F667">
        <v>46375.509999999995</v>
      </c>
      <c r="G667">
        <v>38496.950000000004</v>
      </c>
      <c r="H667">
        <v>2023</v>
      </c>
      <c r="I667" t="s">
        <v>739</v>
      </c>
      <c r="J667" t="s">
        <v>214</v>
      </c>
      <c r="K667" t="s">
        <v>105</v>
      </c>
      <c r="L667" t="s">
        <v>103</v>
      </c>
    </row>
    <row r="668" spans="1:12" x14ac:dyDescent="0.3">
      <c r="A668" t="s">
        <v>27</v>
      </c>
      <c r="B668" t="s">
        <v>1785</v>
      </c>
      <c r="C668" t="s">
        <v>72</v>
      </c>
      <c r="D668" s="58">
        <v>45031</v>
      </c>
      <c r="E668">
        <v>8</v>
      </c>
      <c r="F668">
        <v>4291.84</v>
      </c>
      <c r="G668">
        <v>3128.24</v>
      </c>
      <c r="H668">
        <v>2023</v>
      </c>
      <c r="I668" t="s">
        <v>737</v>
      </c>
      <c r="J668" t="s">
        <v>187</v>
      </c>
      <c r="K668" t="s">
        <v>105</v>
      </c>
      <c r="L668" t="s">
        <v>103</v>
      </c>
    </row>
    <row r="669" spans="1:12" x14ac:dyDescent="0.3">
      <c r="A669" t="s">
        <v>29</v>
      </c>
      <c r="B669" t="s">
        <v>1785</v>
      </c>
      <c r="C669" t="s">
        <v>74</v>
      </c>
      <c r="D669" s="58">
        <v>45195</v>
      </c>
      <c r="E669">
        <v>5</v>
      </c>
      <c r="F669">
        <v>5655.5499999999993</v>
      </c>
      <c r="G669">
        <v>4694.75</v>
      </c>
      <c r="H669">
        <v>2023</v>
      </c>
      <c r="I669" t="s">
        <v>738</v>
      </c>
      <c r="J669" t="s">
        <v>217</v>
      </c>
      <c r="K669" t="s">
        <v>105</v>
      </c>
      <c r="L669" t="s">
        <v>103</v>
      </c>
    </row>
    <row r="670" spans="1:12" x14ac:dyDescent="0.3">
      <c r="A670" t="s">
        <v>14</v>
      </c>
      <c r="B670" t="s">
        <v>1785</v>
      </c>
      <c r="C670" t="s">
        <v>74</v>
      </c>
      <c r="D670" s="58">
        <v>45052</v>
      </c>
      <c r="E670">
        <v>9</v>
      </c>
      <c r="F670">
        <v>10179.99</v>
      </c>
      <c r="G670">
        <v>8450.5500000000011</v>
      </c>
      <c r="H670">
        <v>2023</v>
      </c>
      <c r="I670" t="s">
        <v>737</v>
      </c>
      <c r="J670" t="s">
        <v>179</v>
      </c>
      <c r="K670" t="s">
        <v>105</v>
      </c>
      <c r="L670" t="s">
        <v>103</v>
      </c>
    </row>
    <row r="671" spans="1:12" x14ac:dyDescent="0.3">
      <c r="A671" t="s">
        <v>14</v>
      </c>
      <c r="B671" t="s">
        <v>1785</v>
      </c>
      <c r="C671" t="s">
        <v>74</v>
      </c>
      <c r="D671" s="58">
        <v>45122</v>
      </c>
      <c r="E671">
        <v>7</v>
      </c>
      <c r="F671">
        <v>7917.7699999999995</v>
      </c>
      <c r="G671">
        <v>6572.6500000000005</v>
      </c>
      <c r="H671">
        <v>2023</v>
      </c>
      <c r="I671" t="s">
        <v>738</v>
      </c>
      <c r="J671" t="s">
        <v>179</v>
      </c>
      <c r="K671" t="s">
        <v>105</v>
      </c>
      <c r="L671" t="s">
        <v>103</v>
      </c>
    </row>
    <row r="672" spans="1:12" x14ac:dyDescent="0.3">
      <c r="A672" t="s">
        <v>14</v>
      </c>
      <c r="B672" t="s">
        <v>1785</v>
      </c>
      <c r="C672" t="s">
        <v>74</v>
      </c>
      <c r="D672" s="58">
        <v>45080</v>
      </c>
      <c r="E672">
        <v>7</v>
      </c>
      <c r="F672">
        <v>7917.7699999999995</v>
      </c>
      <c r="G672">
        <v>6572.6500000000005</v>
      </c>
      <c r="H672">
        <v>2023</v>
      </c>
      <c r="I672" t="s">
        <v>737</v>
      </c>
      <c r="J672" t="s">
        <v>179</v>
      </c>
      <c r="K672" t="s">
        <v>105</v>
      </c>
      <c r="L672" t="s">
        <v>103</v>
      </c>
    </row>
    <row r="673" spans="1:12" x14ac:dyDescent="0.3">
      <c r="A673" t="s">
        <v>19</v>
      </c>
      <c r="B673" t="s">
        <v>1785</v>
      </c>
      <c r="C673" t="s">
        <v>68</v>
      </c>
      <c r="D673" s="58">
        <v>45137</v>
      </c>
      <c r="E673">
        <v>9</v>
      </c>
      <c r="F673">
        <v>9394.9200000000019</v>
      </c>
      <c r="G673">
        <v>5796.36</v>
      </c>
      <c r="H673">
        <v>2023</v>
      </c>
      <c r="I673" t="s">
        <v>738</v>
      </c>
      <c r="J673" t="s">
        <v>205</v>
      </c>
      <c r="K673" t="s">
        <v>129</v>
      </c>
      <c r="L673" t="s">
        <v>103</v>
      </c>
    </row>
    <row r="674" spans="1:12" x14ac:dyDescent="0.3">
      <c r="A674" t="s">
        <v>17</v>
      </c>
      <c r="B674" t="s">
        <v>1785</v>
      </c>
      <c r="C674" t="s">
        <v>72</v>
      </c>
      <c r="D674" s="58">
        <v>45084</v>
      </c>
      <c r="E674">
        <v>6</v>
      </c>
      <c r="F674">
        <v>3218.88</v>
      </c>
      <c r="G674">
        <v>2346.1799999999998</v>
      </c>
      <c r="H674">
        <v>2023</v>
      </c>
      <c r="I674" t="s">
        <v>737</v>
      </c>
      <c r="J674" t="s">
        <v>224</v>
      </c>
      <c r="K674" t="s">
        <v>105</v>
      </c>
      <c r="L674" t="s">
        <v>103</v>
      </c>
    </row>
    <row r="675" spans="1:12" x14ac:dyDescent="0.3">
      <c r="A675" t="s">
        <v>19</v>
      </c>
      <c r="B675" t="s">
        <v>1785</v>
      </c>
      <c r="C675" t="s">
        <v>56</v>
      </c>
      <c r="D675" s="58">
        <v>45115</v>
      </c>
      <c r="E675">
        <v>12</v>
      </c>
      <c r="F675">
        <v>4590.96</v>
      </c>
      <c r="G675">
        <v>3627.96</v>
      </c>
      <c r="H675">
        <v>2023</v>
      </c>
      <c r="I675" t="s">
        <v>738</v>
      </c>
      <c r="J675" t="s">
        <v>205</v>
      </c>
      <c r="K675" t="s">
        <v>101</v>
      </c>
      <c r="L675" t="s">
        <v>103</v>
      </c>
    </row>
    <row r="676" spans="1:12" x14ac:dyDescent="0.3">
      <c r="A676" t="s">
        <v>16</v>
      </c>
      <c r="B676" t="s">
        <v>1785</v>
      </c>
      <c r="C676" t="s">
        <v>68</v>
      </c>
      <c r="D676" s="58">
        <v>45129</v>
      </c>
      <c r="E676">
        <v>21</v>
      </c>
      <c r="F676">
        <v>21921.480000000003</v>
      </c>
      <c r="G676">
        <v>13524.84</v>
      </c>
      <c r="H676">
        <v>2023</v>
      </c>
      <c r="I676" t="s">
        <v>738</v>
      </c>
      <c r="J676" t="s">
        <v>184</v>
      </c>
      <c r="K676" t="s">
        <v>129</v>
      </c>
      <c r="L676" t="s">
        <v>103</v>
      </c>
    </row>
    <row r="677" spans="1:12" x14ac:dyDescent="0.3">
      <c r="A677" t="s">
        <v>14</v>
      </c>
      <c r="B677" t="s">
        <v>1785</v>
      </c>
      <c r="C677" t="s">
        <v>54</v>
      </c>
      <c r="D677" s="58">
        <v>45283</v>
      </c>
      <c r="E677">
        <v>35</v>
      </c>
      <c r="F677">
        <v>49105.35</v>
      </c>
      <c r="G677">
        <v>31169.25</v>
      </c>
      <c r="H677">
        <v>2023</v>
      </c>
      <c r="I677" t="s">
        <v>739</v>
      </c>
      <c r="J677" t="s">
        <v>179</v>
      </c>
      <c r="K677" t="s">
        <v>129</v>
      </c>
      <c r="L677" t="s">
        <v>103</v>
      </c>
    </row>
    <row r="678" spans="1:12" x14ac:dyDescent="0.3">
      <c r="A678" t="s">
        <v>21</v>
      </c>
      <c r="B678" t="s">
        <v>1785</v>
      </c>
      <c r="C678" t="s">
        <v>73</v>
      </c>
      <c r="D678" s="58">
        <v>44967</v>
      </c>
      <c r="E678">
        <v>23</v>
      </c>
      <c r="F678">
        <v>19990.68</v>
      </c>
      <c r="G678">
        <v>15008.189999999999</v>
      </c>
      <c r="H678">
        <v>2023</v>
      </c>
      <c r="I678" t="s">
        <v>736</v>
      </c>
      <c r="J678" t="s">
        <v>214</v>
      </c>
      <c r="K678" t="s">
        <v>92</v>
      </c>
      <c r="L678" t="s">
        <v>103</v>
      </c>
    </row>
    <row r="679" spans="1:12" x14ac:dyDescent="0.3">
      <c r="A679" t="s">
        <v>26</v>
      </c>
      <c r="B679" t="s">
        <v>1785</v>
      </c>
      <c r="C679" t="s">
        <v>56</v>
      </c>
      <c r="D679" s="58">
        <v>45012</v>
      </c>
      <c r="E679">
        <v>17</v>
      </c>
      <c r="F679">
        <v>6503.86</v>
      </c>
      <c r="G679">
        <v>5139.6099999999997</v>
      </c>
      <c r="H679">
        <v>2023</v>
      </c>
      <c r="I679" t="s">
        <v>736</v>
      </c>
      <c r="J679" t="s">
        <v>220</v>
      </c>
      <c r="K679" t="s">
        <v>101</v>
      </c>
      <c r="L679" t="s">
        <v>103</v>
      </c>
    </row>
    <row r="680" spans="1:12" x14ac:dyDescent="0.3">
      <c r="A680" t="s">
        <v>14</v>
      </c>
      <c r="B680" t="s">
        <v>1785</v>
      </c>
      <c r="C680" t="s">
        <v>56</v>
      </c>
      <c r="D680" s="58">
        <v>45224</v>
      </c>
      <c r="E680">
        <v>36</v>
      </c>
      <c r="F680">
        <v>13772.88</v>
      </c>
      <c r="G680">
        <v>10883.88</v>
      </c>
      <c r="H680">
        <v>2023</v>
      </c>
      <c r="I680" t="s">
        <v>739</v>
      </c>
      <c r="J680" t="s">
        <v>179</v>
      </c>
      <c r="K680" t="s">
        <v>101</v>
      </c>
      <c r="L680" t="s">
        <v>103</v>
      </c>
    </row>
    <row r="681" spans="1:12" x14ac:dyDescent="0.3">
      <c r="A681" t="s">
        <v>20</v>
      </c>
      <c r="B681" t="s">
        <v>1785</v>
      </c>
      <c r="C681" t="s">
        <v>74</v>
      </c>
      <c r="D681" s="58">
        <v>45174</v>
      </c>
      <c r="E681">
        <v>11</v>
      </c>
      <c r="F681">
        <v>12442.21</v>
      </c>
      <c r="G681">
        <v>10328.450000000001</v>
      </c>
      <c r="H681">
        <v>2023</v>
      </c>
      <c r="I681" t="s">
        <v>738</v>
      </c>
      <c r="J681" t="s">
        <v>202</v>
      </c>
      <c r="K681" t="s">
        <v>105</v>
      </c>
      <c r="L681" t="s">
        <v>103</v>
      </c>
    </row>
    <row r="682" spans="1:12" x14ac:dyDescent="0.3">
      <c r="A682" t="s">
        <v>20</v>
      </c>
      <c r="B682" t="s">
        <v>1785</v>
      </c>
      <c r="C682" t="s">
        <v>54</v>
      </c>
      <c r="D682" s="58">
        <v>45148</v>
      </c>
      <c r="E682">
        <v>7</v>
      </c>
      <c r="F682">
        <v>9821.07</v>
      </c>
      <c r="G682">
        <v>6233.8499999999995</v>
      </c>
      <c r="H682">
        <v>2023</v>
      </c>
      <c r="I682" t="s">
        <v>738</v>
      </c>
      <c r="J682" t="s">
        <v>202</v>
      </c>
      <c r="K682" t="s">
        <v>129</v>
      </c>
      <c r="L682" t="s">
        <v>103</v>
      </c>
    </row>
    <row r="683" spans="1:12" x14ac:dyDescent="0.3">
      <c r="A683" t="s">
        <v>28</v>
      </c>
      <c r="B683" t="s">
        <v>1785</v>
      </c>
      <c r="C683" t="s">
        <v>69</v>
      </c>
      <c r="D683" s="58">
        <v>44986</v>
      </c>
      <c r="E683">
        <v>13</v>
      </c>
      <c r="F683">
        <v>13844.48</v>
      </c>
      <c r="G683">
        <v>8926.7099999999991</v>
      </c>
      <c r="H683">
        <v>2023</v>
      </c>
      <c r="I683" t="s">
        <v>736</v>
      </c>
      <c r="J683" t="s">
        <v>227</v>
      </c>
      <c r="K683" t="s">
        <v>105</v>
      </c>
      <c r="L683" t="s">
        <v>103</v>
      </c>
    </row>
    <row r="684" spans="1:12" x14ac:dyDescent="0.3">
      <c r="A684" t="s">
        <v>30</v>
      </c>
      <c r="B684" t="s">
        <v>1785</v>
      </c>
      <c r="C684" t="s">
        <v>73</v>
      </c>
      <c r="D684" s="58">
        <v>45272</v>
      </c>
      <c r="E684">
        <v>26</v>
      </c>
      <c r="F684">
        <v>22598.16</v>
      </c>
      <c r="G684">
        <v>16965.78</v>
      </c>
      <c r="H684">
        <v>2023</v>
      </c>
      <c r="I684" t="s">
        <v>739</v>
      </c>
      <c r="J684" t="s">
        <v>230</v>
      </c>
      <c r="K684" t="s">
        <v>92</v>
      </c>
      <c r="L684" t="s">
        <v>103</v>
      </c>
    </row>
    <row r="685" spans="1:12" x14ac:dyDescent="0.3">
      <c r="A685" t="s">
        <v>17</v>
      </c>
      <c r="B685" t="s">
        <v>1785</v>
      </c>
      <c r="C685" t="s">
        <v>72</v>
      </c>
      <c r="D685" s="58">
        <v>45219</v>
      </c>
      <c r="E685">
        <v>35</v>
      </c>
      <c r="F685">
        <v>18776.8</v>
      </c>
      <c r="G685">
        <v>13686.05</v>
      </c>
      <c r="H685">
        <v>2023</v>
      </c>
      <c r="I685" t="s">
        <v>739</v>
      </c>
      <c r="J685" t="s">
        <v>224</v>
      </c>
      <c r="K685" t="s">
        <v>105</v>
      </c>
      <c r="L685" t="s">
        <v>103</v>
      </c>
    </row>
    <row r="686" spans="1:12" x14ac:dyDescent="0.3">
      <c r="A686" t="s">
        <v>14</v>
      </c>
      <c r="B686" t="s">
        <v>1785</v>
      </c>
      <c r="C686" t="s">
        <v>73</v>
      </c>
      <c r="D686" s="58">
        <v>45128</v>
      </c>
      <c r="E686">
        <v>7</v>
      </c>
      <c r="F686">
        <v>6084.12</v>
      </c>
      <c r="G686">
        <v>4567.71</v>
      </c>
      <c r="H686">
        <v>2023</v>
      </c>
      <c r="I686" t="s">
        <v>738</v>
      </c>
      <c r="J686" t="s">
        <v>179</v>
      </c>
      <c r="K686" t="s">
        <v>92</v>
      </c>
      <c r="L686" t="s">
        <v>103</v>
      </c>
    </row>
    <row r="687" spans="1:12" x14ac:dyDescent="0.3">
      <c r="A687" t="s">
        <v>24</v>
      </c>
      <c r="B687" t="s">
        <v>1785</v>
      </c>
      <c r="C687" t="s">
        <v>74</v>
      </c>
      <c r="D687" s="58">
        <v>45191</v>
      </c>
      <c r="E687">
        <v>22</v>
      </c>
      <c r="F687">
        <v>24884.42</v>
      </c>
      <c r="G687">
        <v>20656.900000000001</v>
      </c>
      <c r="H687">
        <v>2023</v>
      </c>
      <c r="I687" t="s">
        <v>738</v>
      </c>
      <c r="J687" t="s">
        <v>196</v>
      </c>
      <c r="K687" t="s">
        <v>105</v>
      </c>
      <c r="L687" t="s">
        <v>103</v>
      </c>
    </row>
    <row r="688" spans="1:12" x14ac:dyDescent="0.3">
      <c r="A688" t="s">
        <v>28</v>
      </c>
      <c r="B688" t="s">
        <v>1785</v>
      </c>
      <c r="C688" t="s">
        <v>73</v>
      </c>
      <c r="D688" s="58">
        <v>44931</v>
      </c>
      <c r="E688">
        <v>29</v>
      </c>
      <c r="F688">
        <v>25205.64</v>
      </c>
      <c r="G688">
        <v>18923.37</v>
      </c>
      <c r="H688">
        <v>2023</v>
      </c>
      <c r="I688" t="s">
        <v>736</v>
      </c>
      <c r="J688" t="s">
        <v>227</v>
      </c>
      <c r="K688" t="s">
        <v>92</v>
      </c>
      <c r="L688" t="s">
        <v>103</v>
      </c>
    </row>
    <row r="689" spans="1:12" x14ac:dyDescent="0.3">
      <c r="A689" t="s">
        <v>14</v>
      </c>
      <c r="B689" t="s">
        <v>1785</v>
      </c>
      <c r="C689" t="s">
        <v>54</v>
      </c>
      <c r="D689" s="58">
        <v>45017</v>
      </c>
      <c r="E689">
        <v>6</v>
      </c>
      <c r="F689">
        <v>8418.06</v>
      </c>
      <c r="G689">
        <v>5343.2999999999993</v>
      </c>
      <c r="H689">
        <v>2023</v>
      </c>
      <c r="I689" t="s">
        <v>737</v>
      </c>
      <c r="J689" t="s">
        <v>179</v>
      </c>
      <c r="K689" t="s">
        <v>129</v>
      </c>
      <c r="L689" t="s">
        <v>103</v>
      </c>
    </row>
    <row r="690" spans="1:12" x14ac:dyDescent="0.3">
      <c r="A690" t="s">
        <v>14</v>
      </c>
      <c r="B690" t="s">
        <v>1785</v>
      </c>
      <c r="C690" t="s">
        <v>74</v>
      </c>
      <c r="D690" s="58">
        <v>45282</v>
      </c>
      <c r="E690">
        <v>36</v>
      </c>
      <c r="F690">
        <v>40719.96</v>
      </c>
      <c r="G690">
        <v>33802.200000000004</v>
      </c>
      <c r="H690">
        <v>2023</v>
      </c>
      <c r="I690" t="s">
        <v>739</v>
      </c>
      <c r="J690" t="s">
        <v>179</v>
      </c>
      <c r="K690" t="s">
        <v>105</v>
      </c>
      <c r="L690" t="s">
        <v>103</v>
      </c>
    </row>
    <row r="691" spans="1:12" x14ac:dyDescent="0.3">
      <c r="A691" t="s">
        <v>14</v>
      </c>
      <c r="B691" t="s">
        <v>1785</v>
      </c>
      <c r="C691" t="s">
        <v>54</v>
      </c>
      <c r="D691" s="58">
        <v>45015</v>
      </c>
      <c r="E691">
        <v>5</v>
      </c>
      <c r="F691">
        <v>7015.05</v>
      </c>
      <c r="G691">
        <v>4452.75</v>
      </c>
      <c r="H691">
        <v>2023</v>
      </c>
      <c r="I691" t="s">
        <v>736</v>
      </c>
      <c r="J691" t="s">
        <v>179</v>
      </c>
      <c r="K691" t="s">
        <v>129</v>
      </c>
      <c r="L691" t="s">
        <v>103</v>
      </c>
    </row>
    <row r="692" spans="1:12" x14ac:dyDescent="0.3">
      <c r="A692" t="s">
        <v>21</v>
      </c>
      <c r="B692" t="s">
        <v>1785</v>
      </c>
      <c r="C692" t="s">
        <v>73</v>
      </c>
      <c r="D692" s="58">
        <v>45142</v>
      </c>
      <c r="E692">
        <v>4</v>
      </c>
      <c r="F692">
        <v>3476.64</v>
      </c>
      <c r="G692">
        <v>2610.12</v>
      </c>
      <c r="H692">
        <v>2023</v>
      </c>
      <c r="I692" t="s">
        <v>738</v>
      </c>
      <c r="J692" t="s">
        <v>214</v>
      </c>
      <c r="K692" t="s">
        <v>92</v>
      </c>
      <c r="L692" t="s">
        <v>103</v>
      </c>
    </row>
    <row r="693" spans="1:12" x14ac:dyDescent="0.3">
      <c r="A693" t="s">
        <v>14</v>
      </c>
      <c r="B693" t="s">
        <v>1785</v>
      </c>
      <c r="C693" t="s">
        <v>73</v>
      </c>
      <c r="D693" s="58">
        <v>45101</v>
      </c>
      <c r="E693">
        <v>16</v>
      </c>
      <c r="F693">
        <v>13906.56</v>
      </c>
      <c r="G693">
        <v>10440.48</v>
      </c>
      <c r="H693">
        <v>2023</v>
      </c>
      <c r="I693" t="s">
        <v>737</v>
      </c>
      <c r="J693" t="s">
        <v>179</v>
      </c>
      <c r="K693" t="s">
        <v>92</v>
      </c>
      <c r="L693" t="s">
        <v>103</v>
      </c>
    </row>
    <row r="694" spans="1:12" x14ac:dyDescent="0.3">
      <c r="A694" t="s">
        <v>28</v>
      </c>
      <c r="B694" t="s">
        <v>1785</v>
      </c>
      <c r="C694" t="s">
        <v>54</v>
      </c>
      <c r="D694" s="58">
        <v>44974</v>
      </c>
      <c r="E694">
        <v>26</v>
      </c>
      <c r="F694">
        <v>36478.26</v>
      </c>
      <c r="G694">
        <v>23154.3</v>
      </c>
      <c r="H694">
        <v>2023</v>
      </c>
      <c r="I694" t="s">
        <v>736</v>
      </c>
      <c r="J694" t="s">
        <v>227</v>
      </c>
      <c r="K694" t="s">
        <v>129</v>
      </c>
      <c r="L694" t="s">
        <v>103</v>
      </c>
    </row>
    <row r="695" spans="1:12" x14ac:dyDescent="0.3">
      <c r="A695" t="s">
        <v>24</v>
      </c>
      <c r="B695" t="s">
        <v>1785</v>
      </c>
      <c r="C695" t="s">
        <v>73</v>
      </c>
      <c r="D695" s="58">
        <v>45123</v>
      </c>
      <c r="E695">
        <v>18</v>
      </c>
      <c r="F695">
        <v>15644.88</v>
      </c>
      <c r="G695">
        <v>11745.539999999999</v>
      </c>
      <c r="H695">
        <v>2023</v>
      </c>
      <c r="I695" t="s">
        <v>738</v>
      </c>
      <c r="J695" t="s">
        <v>196</v>
      </c>
      <c r="K695" t="s">
        <v>92</v>
      </c>
      <c r="L695" t="s">
        <v>103</v>
      </c>
    </row>
    <row r="696" spans="1:12" x14ac:dyDescent="0.3">
      <c r="A696" t="s">
        <v>14</v>
      </c>
      <c r="B696" t="s">
        <v>1785</v>
      </c>
      <c r="C696" t="s">
        <v>74</v>
      </c>
      <c r="D696" s="58">
        <v>45096</v>
      </c>
      <c r="E696">
        <v>19</v>
      </c>
      <c r="F696">
        <v>21491.089999999997</v>
      </c>
      <c r="G696">
        <v>17840.05</v>
      </c>
      <c r="H696">
        <v>2023</v>
      </c>
      <c r="I696" t="s">
        <v>737</v>
      </c>
      <c r="J696" t="s">
        <v>179</v>
      </c>
      <c r="K696" t="s">
        <v>105</v>
      </c>
      <c r="L696" t="s">
        <v>103</v>
      </c>
    </row>
    <row r="697" spans="1:12" x14ac:dyDescent="0.3">
      <c r="A697" t="s">
        <v>27</v>
      </c>
      <c r="B697" t="s">
        <v>1785</v>
      </c>
      <c r="C697" t="s">
        <v>56</v>
      </c>
      <c r="D697" s="58">
        <v>45087</v>
      </c>
      <c r="E697">
        <v>10</v>
      </c>
      <c r="F697">
        <v>3825.7999999999997</v>
      </c>
      <c r="G697">
        <v>3023.2999999999997</v>
      </c>
      <c r="H697">
        <v>2023</v>
      </c>
      <c r="I697" t="s">
        <v>737</v>
      </c>
      <c r="J697" t="s">
        <v>187</v>
      </c>
      <c r="K697" t="s">
        <v>101</v>
      </c>
      <c r="L697" t="s">
        <v>103</v>
      </c>
    </row>
    <row r="698" spans="1:12" x14ac:dyDescent="0.3">
      <c r="A698" t="s">
        <v>26</v>
      </c>
      <c r="B698" t="s">
        <v>1785</v>
      </c>
      <c r="C698" t="s">
        <v>72</v>
      </c>
      <c r="D698" s="58">
        <v>45195</v>
      </c>
      <c r="E698">
        <v>31</v>
      </c>
      <c r="F698">
        <v>16630.88</v>
      </c>
      <c r="G698">
        <v>12121.929999999998</v>
      </c>
      <c r="H698">
        <v>2023</v>
      </c>
      <c r="I698" t="s">
        <v>738</v>
      </c>
      <c r="J698" t="s">
        <v>220</v>
      </c>
      <c r="K698" t="s">
        <v>105</v>
      </c>
      <c r="L698" t="s">
        <v>103</v>
      </c>
    </row>
    <row r="699" spans="1:12" x14ac:dyDescent="0.3">
      <c r="A699" t="s">
        <v>20</v>
      </c>
      <c r="B699" t="s">
        <v>1785</v>
      </c>
      <c r="C699" t="s">
        <v>72</v>
      </c>
      <c r="D699" s="58">
        <v>45043</v>
      </c>
      <c r="E699">
        <v>20</v>
      </c>
      <c r="F699">
        <v>10729.6</v>
      </c>
      <c r="G699">
        <v>7820.5999999999995</v>
      </c>
      <c r="H699">
        <v>2023</v>
      </c>
      <c r="I699" t="s">
        <v>737</v>
      </c>
      <c r="J699" t="s">
        <v>202</v>
      </c>
      <c r="K699" t="s">
        <v>105</v>
      </c>
      <c r="L699" t="s">
        <v>103</v>
      </c>
    </row>
    <row r="700" spans="1:12" x14ac:dyDescent="0.3">
      <c r="A700" t="s">
        <v>14</v>
      </c>
      <c r="B700" t="s">
        <v>1785</v>
      </c>
      <c r="C700" t="s">
        <v>73</v>
      </c>
      <c r="D700" s="58">
        <v>45267</v>
      </c>
      <c r="E700">
        <v>24</v>
      </c>
      <c r="F700">
        <v>20859.84</v>
      </c>
      <c r="G700">
        <v>15660.72</v>
      </c>
      <c r="H700">
        <v>2023</v>
      </c>
      <c r="I700" t="s">
        <v>739</v>
      </c>
      <c r="J700" t="s">
        <v>179</v>
      </c>
      <c r="K700" t="s">
        <v>92</v>
      </c>
      <c r="L700" t="s">
        <v>103</v>
      </c>
    </row>
    <row r="701" spans="1:12" x14ac:dyDescent="0.3">
      <c r="A701" t="s">
        <v>14</v>
      </c>
      <c r="B701" t="s">
        <v>1785</v>
      </c>
      <c r="C701" t="s">
        <v>74</v>
      </c>
      <c r="D701" s="58">
        <v>45220</v>
      </c>
      <c r="E701">
        <v>29</v>
      </c>
      <c r="F701">
        <v>32802.189999999995</v>
      </c>
      <c r="G701">
        <v>27229.550000000003</v>
      </c>
      <c r="H701">
        <v>2023</v>
      </c>
      <c r="I701" t="s">
        <v>739</v>
      </c>
      <c r="J701" t="s">
        <v>179</v>
      </c>
      <c r="K701" t="s">
        <v>105</v>
      </c>
      <c r="L701" t="s">
        <v>103</v>
      </c>
    </row>
    <row r="702" spans="1:12" x14ac:dyDescent="0.3">
      <c r="A702" t="s">
        <v>19</v>
      </c>
      <c r="B702" t="s">
        <v>1785</v>
      </c>
      <c r="C702" t="s">
        <v>69</v>
      </c>
      <c r="D702" s="58">
        <v>44987</v>
      </c>
      <c r="E702">
        <v>22</v>
      </c>
      <c r="F702">
        <v>23429.120000000003</v>
      </c>
      <c r="G702">
        <v>15106.74</v>
      </c>
      <c r="H702">
        <v>2023</v>
      </c>
      <c r="I702" t="s">
        <v>736</v>
      </c>
      <c r="J702" t="s">
        <v>205</v>
      </c>
      <c r="K702" t="s">
        <v>105</v>
      </c>
      <c r="L702" t="s">
        <v>103</v>
      </c>
    </row>
    <row r="703" spans="1:12" x14ac:dyDescent="0.3">
      <c r="A703" t="s">
        <v>21</v>
      </c>
      <c r="B703" t="s">
        <v>1785</v>
      </c>
      <c r="C703" t="s">
        <v>68</v>
      </c>
      <c r="D703" s="58">
        <v>45048</v>
      </c>
      <c r="E703">
        <v>10</v>
      </c>
      <c r="F703">
        <v>10438.800000000001</v>
      </c>
      <c r="G703">
        <v>6440.4</v>
      </c>
      <c r="H703">
        <v>2023</v>
      </c>
      <c r="I703" t="s">
        <v>737</v>
      </c>
      <c r="J703" t="s">
        <v>214</v>
      </c>
      <c r="K703" t="s">
        <v>129</v>
      </c>
      <c r="L703" t="s">
        <v>103</v>
      </c>
    </row>
    <row r="704" spans="1:12" x14ac:dyDescent="0.3">
      <c r="A704" t="s">
        <v>26</v>
      </c>
      <c r="B704" t="s">
        <v>1785</v>
      </c>
      <c r="C704" t="s">
        <v>72</v>
      </c>
      <c r="D704" s="58">
        <v>45176</v>
      </c>
      <c r="E704">
        <v>8</v>
      </c>
      <c r="F704">
        <v>4291.84</v>
      </c>
      <c r="G704">
        <v>3128.24</v>
      </c>
      <c r="H704">
        <v>2023</v>
      </c>
      <c r="I704" t="s">
        <v>738</v>
      </c>
      <c r="J704" t="s">
        <v>220</v>
      </c>
      <c r="K704" t="s">
        <v>105</v>
      </c>
      <c r="L704" t="s">
        <v>103</v>
      </c>
    </row>
    <row r="705" spans="1:12" x14ac:dyDescent="0.3">
      <c r="A705" t="s">
        <v>14</v>
      </c>
      <c r="B705" t="s">
        <v>1785</v>
      </c>
      <c r="C705" t="s">
        <v>56</v>
      </c>
      <c r="D705" s="58">
        <v>45212</v>
      </c>
      <c r="E705">
        <v>36</v>
      </c>
      <c r="F705">
        <v>13772.88</v>
      </c>
      <c r="G705">
        <v>10883.88</v>
      </c>
      <c r="H705">
        <v>2023</v>
      </c>
      <c r="I705" t="s">
        <v>739</v>
      </c>
      <c r="J705" t="s">
        <v>179</v>
      </c>
      <c r="K705" t="s">
        <v>101</v>
      </c>
      <c r="L705" t="s">
        <v>103</v>
      </c>
    </row>
    <row r="706" spans="1:12" x14ac:dyDescent="0.3">
      <c r="A706" t="s">
        <v>26</v>
      </c>
      <c r="B706" t="s">
        <v>1785</v>
      </c>
      <c r="C706" t="s">
        <v>54</v>
      </c>
      <c r="D706" s="58">
        <v>44936</v>
      </c>
      <c r="E706">
        <v>24</v>
      </c>
      <c r="F706">
        <v>33672.239999999998</v>
      </c>
      <c r="G706">
        <v>21373.199999999997</v>
      </c>
      <c r="H706">
        <v>2023</v>
      </c>
      <c r="I706" t="s">
        <v>736</v>
      </c>
      <c r="J706" t="s">
        <v>220</v>
      </c>
      <c r="K706" t="s">
        <v>129</v>
      </c>
      <c r="L706" t="s">
        <v>103</v>
      </c>
    </row>
    <row r="707" spans="1:12" x14ac:dyDescent="0.3">
      <c r="A707" t="s">
        <v>29</v>
      </c>
      <c r="B707" t="s">
        <v>1785</v>
      </c>
      <c r="C707" t="s">
        <v>74</v>
      </c>
      <c r="D707" s="58">
        <v>45121</v>
      </c>
      <c r="E707">
        <v>17</v>
      </c>
      <c r="F707">
        <v>19228.87</v>
      </c>
      <c r="G707">
        <v>15962.150000000001</v>
      </c>
      <c r="H707">
        <v>2023</v>
      </c>
      <c r="I707" t="s">
        <v>738</v>
      </c>
      <c r="J707" t="s">
        <v>217</v>
      </c>
      <c r="K707" t="s">
        <v>105</v>
      </c>
      <c r="L707" t="s">
        <v>103</v>
      </c>
    </row>
    <row r="708" spans="1:12" x14ac:dyDescent="0.3">
      <c r="A708" t="s">
        <v>14</v>
      </c>
      <c r="B708" t="s">
        <v>1785</v>
      </c>
      <c r="C708" t="s">
        <v>68</v>
      </c>
      <c r="D708" s="58">
        <v>45209</v>
      </c>
      <c r="E708">
        <v>33</v>
      </c>
      <c r="F708">
        <v>34448.04</v>
      </c>
      <c r="G708">
        <v>21253.32</v>
      </c>
      <c r="H708">
        <v>2023</v>
      </c>
      <c r="I708" t="s">
        <v>739</v>
      </c>
      <c r="J708" t="s">
        <v>179</v>
      </c>
      <c r="K708" t="s">
        <v>129</v>
      </c>
      <c r="L708" t="s">
        <v>103</v>
      </c>
    </row>
    <row r="709" spans="1:12" x14ac:dyDescent="0.3">
      <c r="A709" t="s">
        <v>14</v>
      </c>
      <c r="B709" t="s">
        <v>1785</v>
      </c>
      <c r="C709" t="s">
        <v>69</v>
      </c>
      <c r="D709" s="58">
        <v>45283</v>
      </c>
      <c r="E709">
        <v>28</v>
      </c>
      <c r="F709">
        <v>29818.880000000001</v>
      </c>
      <c r="G709">
        <v>19226.759999999998</v>
      </c>
      <c r="H709">
        <v>2023</v>
      </c>
      <c r="I709" t="s">
        <v>739</v>
      </c>
      <c r="J709" t="s">
        <v>179</v>
      </c>
      <c r="K709" t="s">
        <v>105</v>
      </c>
      <c r="L709" t="s">
        <v>103</v>
      </c>
    </row>
    <row r="710" spans="1:12" x14ac:dyDescent="0.3">
      <c r="A710" t="s">
        <v>18</v>
      </c>
      <c r="B710" t="s">
        <v>1785</v>
      </c>
      <c r="C710" t="s">
        <v>73</v>
      </c>
      <c r="D710" s="58">
        <v>45048</v>
      </c>
      <c r="E710">
        <v>10</v>
      </c>
      <c r="F710">
        <v>8691.6</v>
      </c>
      <c r="G710">
        <v>6525.2999999999993</v>
      </c>
      <c r="H710">
        <v>2023</v>
      </c>
      <c r="I710" t="s">
        <v>737</v>
      </c>
      <c r="J710" t="s">
        <v>208</v>
      </c>
      <c r="K710" t="s">
        <v>92</v>
      </c>
      <c r="L710" t="s">
        <v>103</v>
      </c>
    </row>
    <row r="711" spans="1:12" x14ac:dyDescent="0.3">
      <c r="A711" t="s">
        <v>19</v>
      </c>
      <c r="B711" t="s">
        <v>1785</v>
      </c>
      <c r="C711" t="s">
        <v>72</v>
      </c>
      <c r="D711" s="58">
        <v>45151</v>
      </c>
      <c r="E711">
        <v>6</v>
      </c>
      <c r="F711">
        <v>3218.88</v>
      </c>
      <c r="G711">
        <v>2346.1799999999998</v>
      </c>
      <c r="H711">
        <v>2023</v>
      </c>
      <c r="I711" t="s">
        <v>738</v>
      </c>
      <c r="J711" t="s">
        <v>205</v>
      </c>
      <c r="K711" t="s">
        <v>105</v>
      </c>
      <c r="L711" t="s">
        <v>103</v>
      </c>
    </row>
    <row r="712" spans="1:12" x14ac:dyDescent="0.3">
      <c r="A712" t="s">
        <v>28</v>
      </c>
      <c r="B712" t="s">
        <v>1785</v>
      </c>
      <c r="C712" t="s">
        <v>73</v>
      </c>
      <c r="D712" s="58">
        <v>45137</v>
      </c>
      <c r="E712">
        <v>17</v>
      </c>
      <c r="F712">
        <v>14775.72</v>
      </c>
      <c r="G712">
        <v>11093.01</v>
      </c>
      <c r="H712">
        <v>2023</v>
      </c>
      <c r="I712" t="s">
        <v>738</v>
      </c>
      <c r="J712" t="s">
        <v>227</v>
      </c>
      <c r="K712" t="s">
        <v>92</v>
      </c>
      <c r="L712" t="s">
        <v>103</v>
      </c>
    </row>
    <row r="713" spans="1:12" x14ac:dyDescent="0.3">
      <c r="A713" t="s">
        <v>23</v>
      </c>
      <c r="B713" t="s">
        <v>1785</v>
      </c>
      <c r="C713" t="s">
        <v>74</v>
      </c>
      <c r="D713" s="58">
        <v>45237</v>
      </c>
      <c r="E713">
        <v>27</v>
      </c>
      <c r="F713">
        <v>30539.969999999998</v>
      </c>
      <c r="G713">
        <v>25351.65</v>
      </c>
      <c r="H713">
        <v>2023</v>
      </c>
      <c r="I713" t="s">
        <v>739</v>
      </c>
      <c r="J713" t="s">
        <v>182</v>
      </c>
      <c r="K713" t="s">
        <v>105</v>
      </c>
      <c r="L713" t="s">
        <v>103</v>
      </c>
    </row>
    <row r="714" spans="1:12" x14ac:dyDescent="0.3">
      <c r="A714" t="s">
        <v>29</v>
      </c>
      <c r="B714" t="s">
        <v>1785</v>
      </c>
      <c r="C714" t="s">
        <v>56</v>
      </c>
      <c r="D714" s="58">
        <v>45095</v>
      </c>
      <c r="E714">
        <v>8</v>
      </c>
      <c r="F714">
        <v>3060.64</v>
      </c>
      <c r="G714">
        <v>2418.64</v>
      </c>
      <c r="H714">
        <v>2023</v>
      </c>
      <c r="I714" t="s">
        <v>737</v>
      </c>
      <c r="J714" t="s">
        <v>217</v>
      </c>
      <c r="K714" t="s">
        <v>101</v>
      </c>
      <c r="L714" t="s">
        <v>103</v>
      </c>
    </row>
    <row r="715" spans="1:12" x14ac:dyDescent="0.3">
      <c r="A715" t="s">
        <v>16</v>
      </c>
      <c r="B715" t="s">
        <v>1785</v>
      </c>
      <c r="C715" t="s">
        <v>74</v>
      </c>
      <c r="D715" s="58">
        <v>44957</v>
      </c>
      <c r="E715">
        <v>23</v>
      </c>
      <c r="F715">
        <v>26015.53</v>
      </c>
      <c r="G715">
        <v>21595.850000000002</v>
      </c>
      <c r="H715">
        <v>2023</v>
      </c>
      <c r="I715" t="s">
        <v>736</v>
      </c>
      <c r="J715" t="s">
        <v>184</v>
      </c>
      <c r="K715" t="s">
        <v>105</v>
      </c>
      <c r="L715" t="s">
        <v>103</v>
      </c>
    </row>
    <row r="716" spans="1:12" x14ac:dyDescent="0.3">
      <c r="A716" t="s">
        <v>14</v>
      </c>
      <c r="B716" t="s">
        <v>1785</v>
      </c>
      <c r="C716" t="s">
        <v>54</v>
      </c>
      <c r="D716" s="58">
        <v>45199</v>
      </c>
      <c r="E716">
        <v>36</v>
      </c>
      <c r="F716">
        <v>50508.36</v>
      </c>
      <c r="G716">
        <v>32059.8</v>
      </c>
      <c r="H716">
        <v>2023</v>
      </c>
      <c r="I716" t="s">
        <v>738</v>
      </c>
      <c r="J716" t="s">
        <v>179</v>
      </c>
      <c r="K716" t="s">
        <v>129</v>
      </c>
      <c r="L716" t="s">
        <v>103</v>
      </c>
    </row>
    <row r="717" spans="1:12" x14ac:dyDescent="0.3">
      <c r="A717" t="s">
        <v>14</v>
      </c>
      <c r="B717" t="s">
        <v>1785</v>
      </c>
      <c r="C717" t="s">
        <v>54</v>
      </c>
      <c r="D717" s="58">
        <v>45129</v>
      </c>
      <c r="E717">
        <v>6</v>
      </c>
      <c r="F717">
        <v>8418.06</v>
      </c>
      <c r="G717">
        <v>5343.2999999999993</v>
      </c>
      <c r="H717">
        <v>2023</v>
      </c>
      <c r="I717" t="s">
        <v>738</v>
      </c>
      <c r="J717" t="s">
        <v>179</v>
      </c>
      <c r="K717" t="s">
        <v>129</v>
      </c>
      <c r="L717" t="s">
        <v>103</v>
      </c>
    </row>
    <row r="718" spans="1:12" x14ac:dyDescent="0.3">
      <c r="A718" t="s">
        <v>26</v>
      </c>
      <c r="B718" t="s">
        <v>1785</v>
      </c>
      <c r="C718" t="s">
        <v>73</v>
      </c>
      <c r="D718" s="58">
        <v>45145</v>
      </c>
      <c r="E718">
        <v>11</v>
      </c>
      <c r="F718">
        <v>9560.76</v>
      </c>
      <c r="G718">
        <v>7177.83</v>
      </c>
      <c r="H718">
        <v>2023</v>
      </c>
      <c r="I718" t="s">
        <v>738</v>
      </c>
      <c r="J718" t="s">
        <v>220</v>
      </c>
      <c r="K718" t="s">
        <v>92</v>
      </c>
      <c r="L718" t="s">
        <v>103</v>
      </c>
    </row>
    <row r="719" spans="1:12" x14ac:dyDescent="0.3">
      <c r="A719" t="s">
        <v>26</v>
      </c>
      <c r="B719" t="s">
        <v>1785</v>
      </c>
      <c r="C719" t="s">
        <v>74</v>
      </c>
      <c r="D719" s="58">
        <v>44928</v>
      </c>
      <c r="E719">
        <v>39</v>
      </c>
      <c r="F719">
        <v>44113.289999999994</v>
      </c>
      <c r="G719">
        <v>36619.050000000003</v>
      </c>
      <c r="H719">
        <v>2023</v>
      </c>
      <c r="I719" t="s">
        <v>736</v>
      </c>
      <c r="J719" t="s">
        <v>220</v>
      </c>
      <c r="K719" t="s">
        <v>105</v>
      </c>
      <c r="L719" t="s">
        <v>103</v>
      </c>
    </row>
    <row r="720" spans="1:12" x14ac:dyDescent="0.3">
      <c r="A720" t="s">
        <v>20</v>
      </c>
      <c r="B720" t="s">
        <v>1785</v>
      </c>
      <c r="C720" t="s">
        <v>69</v>
      </c>
      <c r="D720" s="58">
        <v>45208</v>
      </c>
      <c r="E720">
        <v>31</v>
      </c>
      <c r="F720">
        <v>33013.760000000002</v>
      </c>
      <c r="G720">
        <v>21286.77</v>
      </c>
      <c r="H720">
        <v>2023</v>
      </c>
      <c r="I720" t="s">
        <v>739</v>
      </c>
      <c r="J720" t="s">
        <v>202</v>
      </c>
      <c r="K720" t="s">
        <v>105</v>
      </c>
      <c r="L720" t="s">
        <v>103</v>
      </c>
    </row>
    <row r="721" spans="1:12" x14ac:dyDescent="0.3">
      <c r="A721" t="s">
        <v>14</v>
      </c>
      <c r="B721" t="s">
        <v>1785</v>
      </c>
      <c r="C721" t="s">
        <v>69</v>
      </c>
      <c r="D721" s="58">
        <v>44939</v>
      </c>
      <c r="E721">
        <v>26</v>
      </c>
      <c r="F721">
        <v>27688.959999999999</v>
      </c>
      <c r="G721">
        <v>17853.419999999998</v>
      </c>
      <c r="H721">
        <v>2023</v>
      </c>
      <c r="I721" t="s">
        <v>736</v>
      </c>
      <c r="J721" t="s">
        <v>179</v>
      </c>
      <c r="K721" t="s">
        <v>105</v>
      </c>
      <c r="L721" t="s">
        <v>103</v>
      </c>
    </row>
    <row r="722" spans="1:12" x14ac:dyDescent="0.3">
      <c r="A722" t="s">
        <v>25</v>
      </c>
      <c r="B722" t="s">
        <v>1785</v>
      </c>
      <c r="C722" t="s">
        <v>54</v>
      </c>
      <c r="D722" s="58">
        <v>45139</v>
      </c>
      <c r="E722">
        <v>13</v>
      </c>
      <c r="F722">
        <v>18239.13</v>
      </c>
      <c r="G722">
        <v>11577.15</v>
      </c>
      <c r="H722">
        <v>2023</v>
      </c>
      <c r="I722" t="s">
        <v>738</v>
      </c>
      <c r="J722" t="s">
        <v>190</v>
      </c>
      <c r="K722" t="s">
        <v>129</v>
      </c>
      <c r="L722" t="s">
        <v>103</v>
      </c>
    </row>
    <row r="723" spans="1:12" x14ac:dyDescent="0.3">
      <c r="A723" t="s">
        <v>30</v>
      </c>
      <c r="B723" t="s">
        <v>1785</v>
      </c>
      <c r="C723" t="s">
        <v>69</v>
      </c>
      <c r="D723" s="58">
        <v>44991</v>
      </c>
      <c r="E723">
        <v>29</v>
      </c>
      <c r="F723">
        <v>30883.84</v>
      </c>
      <c r="G723">
        <v>19913.43</v>
      </c>
      <c r="H723">
        <v>2023</v>
      </c>
      <c r="I723" t="s">
        <v>736</v>
      </c>
      <c r="J723" t="s">
        <v>230</v>
      </c>
      <c r="K723" t="s">
        <v>105</v>
      </c>
      <c r="L723" t="s">
        <v>103</v>
      </c>
    </row>
    <row r="724" spans="1:12" x14ac:dyDescent="0.3">
      <c r="A724" t="s">
        <v>19</v>
      </c>
      <c r="B724" t="s">
        <v>1785</v>
      </c>
      <c r="C724" t="s">
        <v>56</v>
      </c>
      <c r="D724" s="58">
        <v>45135</v>
      </c>
      <c r="E724">
        <v>5</v>
      </c>
      <c r="F724">
        <v>1912.8999999999999</v>
      </c>
      <c r="G724">
        <v>1511.6499999999999</v>
      </c>
      <c r="H724">
        <v>2023</v>
      </c>
      <c r="I724" t="s">
        <v>738</v>
      </c>
      <c r="J724" t="s">
        <v>205</v>
      </c>
      <c r="K724" t="s">
        <v>101</v>
      </c>
      <c r="L724" t="s">
        <v>103</v>
      </c>
    </row>
    <row r="725" spans="1:12" x14ac:dyDescent="0.3">
      <c r="A725" t="s">
        <v>22</v>
      </c>
      <c r="B725" t="s">
        <v>1785</v>
      </c>
      <c r="C725" t="s">
        <v>69</v>
      </c>
      <c r="D725" s="58">
        <v>45212</v>
      </c>
      <c r="E725">
        <v>29</v>
      </c>
      <c r="F725">
        <v>30883.84</v>
      </c>
      <c r="G725">
        <v>19913.43</v>
      </c>
      <c r="H725">
        <v>2023</v>
      </c>
      <c r="I725" t="s">
        <v>739</v>
      </c>
      <c r="J725" t="s">
        <v>199</v>
      </c>
      <c r="K725" t="s">
        <v>105</v>
      </c>
      <c r="L725" t="s">
        <v>103</v>
      </c>
    </row>
    <row r="726" spans="1:12" x14ac:dyDescent="0.3">
      <c r="A726" t="s">
        <v>26</v>
      </c>
      <c r="B726" t="s">
        <v>1785</v>
      </c>
      <c r="C726" t="s">
        <v>69</v>
      </c>
      <c r="D726" s="58">
        <v>45114</v>
      </c>
      <c r="E726">
        <v>19</v>
      </c>
      <c r="F726">
        <v>20234.240000000002</v>
      </c>
      <c r="G726">
        <v>13046.73</v>
      </c>
      <c r="H726">
        <v>2023</v>
      </c>
      <c r="I726" t="s">
        <v>738</v>
      </c>
      <c r="J726" t="s">
        <v>220</v>
      </c>
      <c r="K726" t="s">
        <v>105</v>
      </c>
      <c r="L726" t="s">
        <v>103</v>
      </c>
    </row>
    <row r="727" spans="1:12" x14ac:dyDescent="0.3">
      <c r="A727" t="s">
        <v>19</v>
      </c>
      <c r="B727" t="s">
        <v>1785</v>
      </c>
      <c r="C727" t="s">
        <v>68</v>
      </c>
      <c r="D727" s="58">
        <v>45116</v>
      </c>
      <c r="E727">
        <v>13</v>
      </c>
      <c r="F727">
        <v>13570.440000000002</v>
      </c>
      <c r="G727">
        <v>8372.52</v>
      </c>
      <c r="H727">
        <v>2023</v>
      </c>
      <c r="I727" t="s">
        <v>738</v>
      </c>
      <c r="J727" t="s">
        <v>205</v>
      </c>
      <c r="K727" t="s">
        <v>129</v>
      </c>
      <c r="L727" t="s">
        <v>103</v>
      </c>
    </row>
    <row r="728" spans="1:12" x14ac:dyDescent="0.3">
      <c r="A728" t="s">
        <v>21</v>
      </c>
      <c r="B728" t="s">
        <v>1785</v>
      </c>
      <c r="C728" t="s">
        <v>72</v>
      </c>
      <c r="D728" s="58">
        <v>45074</v>
      </c>
      <c r="E728">
        <v>19</v>
      </c>
      <c r="F728">
        <v>10193.120000000001</v>
      </c>
      <c r="G728">
        <v>7429.57</v>
      </c>
      <c r="H728">
        <v>2023</v>
      </c>
      <c r="I728" t="s">
        <v>737</v>
      </c>
      <c r="J728" t="s">
        <v>214</v>
      </c>
      <c r="K728" t="s">
        <v>105</v>
      </c>
      <c r="L728" t="s">
        <v>103</v>
      </c>
    </row>
    <row r="729" spans="1:12" x14ac:dyDescent="0.3">
      <c r="A729" t="s">
        <v>21</v>
      </c>
      <c r="B729" t="s">
        <v>1785</v>
      </c>
      <c r="C729" t="s">
        <v>72</v>
      </c>
      <c r="D729" s="58">
        <v>45224</v>
      </c>
      <c r="E729">
        <v>32</v>
      </c>
      <c r="F729">
        <v>17167.36</v>
      </c>
      <c r="G729">
        <v>12512.96</v>
      </c>
      <c r="H729">
        <v>2023</v>
      </c>
      <c r="I729" t="s">
        <v>739</v>
      </c>
      <c r="J729" t="s">
        <v>214</v>
      </c>
      <c r="K729" t="s">
        <v>105</v>
      </c>
      <c r="L729" t="s">
        <v>103</v>
      </c>
    </row>
    <row r="730" spans="1:12" x14ac:dyDescent="0.3">
      <c r="A730" t="s">
        <v>14</v>
      </c>
      <c r="B730" t="s">
        <v>1785</v>
      </c>
      <c r="C730" t="s">
        <v>54</v>
      </c>
      <c r="D730" s="58">
        <v>44986</v>
      </c>
      <c r="E730">
        <v>13</v>
      </c>
      <c r="F730">
        <v>18239.13</v>
      </c>
      <c r="G730">
        <v>11577.15</v>
      </c>
      <c r="H730">
        <v>2023</v>
      </c>
      <c r="I730" t="s">
        <v>736</v>
      </c>
      <c r="J730" t="s">
        <v>179</v>
      </c>
      <c r="K730" t="s">
        <v>129</v>
      </c>
      <c r="L730" t="s">
        <v>103</v>
      </c>
    </row>
    <row r="731" spans="1:12" x14ac:dyDescent="0.3">
      <c r="A731" t="s">
        <v>30</v>
      </c>
      <c r="B731" t="s">
        <v>1785</v>
      </c>
      <c r="C731" t="s">
        <v>73</v>
      </c>
      <c r="D731" s="58">
        <v>45069</v>
      </c>
      <c r="E731">
        <v>9</v>
      </c>
      <c r="F731">
        <v>7822.44</v>
      </c>
      <c r="G731">
        <v>5872.7699999999995</v>
      </c>
      <c r="H731">
        <v>2023</v>
      </c>
      <c r="I731" t="s">
        <v>737</v>
      </c>
      <c r="J731" t="s">
        <v>230</v>
      </c>
      <c r="K731" t="s">
        <v>92</v>
      </c>
      <c r="L731" t="s">
        <v>103</v>
      </c>
    </row>
    <row r="732" spans="1:12" x14ac:dyDescent="0.3">
      <c r="A732" t="s">
        <v>21</v>
      </c>
      <c r="B732" t="s">
        <v>1785</v>
      </c>
      <c r="C732" t="s">
        <v>73</v>
      </c>
      <c r="D732" s="58">
        <v>45252</v>
      </c>
      <c r="E732">
        <v>25</v>
      </c>
      <c r="F732">
        <v>21729</v>
      </c>
      <c r="G732">
        <v>16313.25</v>
      </c>
      <c r="H732">
        <v>2023</v>
      </c>
      <c r="I732" t="s">
        <v>739</v>
      </c>
      <c r="J732" t="s">
        <v>214</v>
      </c>
      <c r="K732" t="s">
        <v>92</v>
      </c>
      <c r="L732" t="s">
        <v>103</v>
      </c>
    </row>
    <row r="733" spans="1:12" x14ac:dyDescent="0.3">
      <c r="A733" t="s">
        <v>23</v>
      </c>
      <c r="B733" t="s">
        <v>1785</v>
      </c>
      <c r="C733" t="s">
        <v>68</v>
      </c>
      <c r="D733" s="58">
        <v>45215</v>
      </c>
      <c r="E733">
        <v>35</v>
      </c>
      <c r="F733">
        <v>36535.800000000003</v>
      </c>
      <c r="G733">
        <v>22541.399999999998</v>
      </c>
      <c r="H733">
        <v>2023</v>
      </c>
      <c r="I733" t="s">
        <v>739</v>
      </c>
      <c r="J733" t="s">
        <v>182</v>
      </c>
      <c r="K733" t="s">
        <v>129</v>
      </c>
      <c r="L733" t="s">
        <v>103</v>
      </c>
    </row>
    <row r="734" spans="1:12" x14ac:dyDescent="0.3">
      <c r="A734" t="s">
        <v>29</v>
      </c>
      <c r="B734" t="s">
        <v>1785</v>
      </c>
      <c r="C734" t="s">
        <v>54</v>
      </c>
      <c r="D734" s="58">
        <v>45017</v>
      </c>
      <c r="E734">
        <v>31</v>
      </c>
      <c r="F734">
        <v>43493.31</v>
      </c>
      <c r="G734">
        <v>27607.05</v>
      </c>
      <c r="H734">
        <v>2023</v>
      </c>
      <c r="I734" t="s">
        <v>737</v>
      </c>
      <c r="J734" t="s">
        <v>217</v>
      </c>
      <c r="K734" t="s">
        <v>129</v>
      </c>
      <c r="L734" t="s">
        <v>103</v>
      </c>
    </row>
    <row r="735" spans="1:12" x14ac:dyDescent="0.3">
      <c r="A735" t="s">
        <v>14</v>
      </c>
      <c r="B735" t="s">
        <v>1785</v>
      </c>
      <c r="C735" t="s">
        <v>54</v>
      </c>
      <c r="D735" s="58">
        <v>45238</v>
      </c>
      <c r="E735">
        <v>35</v>
      </c>
      <c r="F735">
        <v>49105.35</v>
      </c>
      <c r="G735">
        <v>31169.25</v>
      </c>
      <c r="H735">
        <v>2023</v>
      </c>
      <c r="I735" t="s">
        <v>739</v>
      </c>
      <c r="J735" t="s">
        <v>179</v>
      </c>
      <c r="K735" t="s">
        <v>129</v>
      </c>
      <c r="L735" t="s">
        <v>103</v>
      </c>
    </row>
    <row r="736" spans="1:12" x14ac:dyDescent="0.3">
      <c r="A736" t="s">
        <v>23</v>
      </c>
      <c r="B736" t="s">
        <v>1785</v>
      </c>
      <c r="C736" t="s">
        <v>72</v>
      </c>
      <c r="D736" s="58">
        <v>45126</v>
      </c>
      <c r="E736">
        <v>15</v>
      </c>
      <c r="F736">
        <v>8047.2000000000007</v>
      </c>
      <c r="G736">
        <v>5865.45</v>
      </c>
      <c r="H736">
        <v>2023</v>
      </c>
      <c r="I736" t="s">
        <v>738</v>
      </c>
      <c r="J736" t="s">
        <v>182</v>
      </c>
      <c r="K736" t="s">
        <v>105</v>
      </c>
      <c r="L736" t="s">
        <v>103</v>
      </c>
    </row>
    <row r="737" spans="1:12" x14ac:dyDescent="0.3">
      <c r="A737" t="s">
        <v>29</v>
      </c>
      <c r="B737" t="s">
        <v>1785</v>
      </c>
      <c r="C737" t="s">
        <v>68</v>
      </c>
      <c r="D737" s="58">
        <v>45098</v>
      </c>
      <c r="E737">
        <v>15</v>
      </c>
      <c r="F737">
        <v>15658.2</v>
      </c>
      <c r="G737">
        <v>9660.5999999999985</v>
      </c>
      <c r="H737">
        <v>2023</v>
      </c>
      <c r="I737" t="s">
        <v>737</v>
      </c>
      <c r="J737" t="s">
        <v>217</v>
      </c>
      <c r="K737" t="s">
        <v>129</v>
      </c>
      <c r="L737" t="s">
        <v>103</v>
      </c>
    </row>
    <row r="738" spans="1:12" x14ac:dyDescent="0.3">
      <c r="A738" t="s">
        <v>20</v>
      </c>
      <c r="B738" t="s">
        <v>1785</v>
      </c>
      <c r="C738" t="s">
        <v>68</v>
      </c>
      <c r="D738" s="58">
        <v>45082</v>
      </c>
      <c r="E738">
        <v>15</v>
      </c>
      <c r="F738">
        <v>15658.2</v>
      </c>
      <c r="G738">
        <v>9660.5999999999985</v>
      </c>
      <c r="H738">
        <v>2023</v>
      </c>
      <c r="I738" t="s">
        <v>737</v>
      </c>
      <c r="J738" t="s">
        <v>202</v>
      </c>
      <c r="K738" t="s">
        <v>129</v>
      </c>
      <c r="L738" t="s">
        <v>103</v>
      </c>
    </row>
    <row r="739" spans="1:12" x14ac:dyDescent="0.3">
      <c r="A739" t="s">
        <v>14</v>
      </c>
      <c r="B739" t="s">
        <v>1785</v>
      </c>
      <c r="C739" t="s">
        <v>54</v>
      </c>
      <c r="D739" s="58">
        <v>45183</v>
      </c>
      <c r="E739">
        <v>10</v>
      </c>
      <c r="F739">
        <v>14030.1</v>
      </c>
      <c r="G739">
        <v>8905.5</v>
      </c>
      <c r="H739">
        <v>2023</v>
      </c>
      <c r="I739" t="s">
        <v>738</v>
      </c>
      <c r="J739" t="s">
        <v>179</v>
      </c>
      <c r="K739" t="s">
        <v>129</v>
      </c>
      <c r="L739" t="s">
        <v>103</v>
      </c>
    </row>
    <row r="740" spans="1:12" x14ac:dyDescent="0.3">
      <c r="A740" t="s">
        <v>30</v>
      </c>
      <c r="B740" t="s">
        <v>1785</v>
      </c>
      <c r="C740" t="s">
        <v>72</v>
      </c>
      <c r="D740" s="58">
        <v>45263</v>
      </c>
      <c r="E740">
        <v>38</v>
      </c>
      <c r="F740">
        <v>20386.240000000002</v>
      </c>
      <c r="G740">
        <v>14859.14</v>
      </c>
      <c r="H740">
        <v>2023</v>
      </c>
      <c r="I740" t="s">
        <v>739</v>
      </c>
      <c r="J740" t="s">
        <v>230</v>
      </c>
      <c r="K740" t="s">
        <v>105</v>
      </c>
      <c r="L740" t="s">
        <v>103</v>
      </c>
    </row>
    <row r="741" spans="1:12" x14ac:dyDescent="0.3">
      <c r="A741" t="s">
        <v>14</v>
      </c>
      <c r="B741" t="s">
        <v>1785</v>
      </c>
      <c r="C741" t="s">
        <v>68</v>
      </c>
      <c r="D741" s="58">
        <v>45140</v>
      </c>
      <c r="E741">
        <v>21</v>
      </c>
      <c r="F741">
        <v>21921.480000000003</v>
      </c>
      <c r="G741">
        <v>13524.84</v>
      </c>
      <c r="H741">
        <v>2023</v>
      </c>
      <c r="I741" t="s">
        <v>738</v>
      </c>
      <c r="J741" t="s">
        <v>179</v>
      </c>
      <c r="K741" t="s">
        <v>129</v>
      </c>
      <c r="L741" t="s">
        <v>103</v>
      </c>
    </row>
    <row r="742" spans="1:12" x14ac:dyDescent="0.3">
      <c r="A742" t="s">
        <v>14</v>
      </c>
      <c r="B742" t="s">
        <v>1785</v>
      </c>
      <c r="C742" t="s">
        <v>56</v>
      </c>
      <c r="D742" s="58">
        <v>45138</v>
      </c>
      <c r="E742">
        <v>5</v>
      </c>
      <c r="F742">
        <v>1912.8999999999999</v>
      </c>
      <c r="G742">
        <v>1511.6499999999999</v>
      </c>
      <c r="H742">
        <v>2023</v>
      </c>
      <c r="I742" t="s">
        <v>738</v>
      </c>
      <c r="J742" t="s">
        <v>179</v>
      </c>
      <c r="K742" t="s">
        <v>101</v>
      </c>
      <c r="L742" t="s">
        <v>103</v>
      </c>
    </row>
    <row r="743" spans="1:12" x14ac:dyDescent="0.3">
      <c r="A743" t="s">
        <v>18</v>
      </c>
      <c r="B743" t="s">
        <v>1785</v>
      </c>
      <c r="C743" t="s">
        <v>56</v>
      </c>
      <c r="D743" s="58">
        <v>44961</v>
      </c>
      <c r="E743">
        <v>31</v>
      </c>
      <c r="F743">
        <v>11859.98</v>
      </c>
      <c r="G743">
        <v>9372.23</v>
      </c>
      <c r="H743">
        <v>2023</v>
      </c>
      <c r="I743" t="s">
        <v>736</v>
      </c>
      <c r="J743" t="s">
        <v>208</v>
      </c>
      <c r="K743" t="s">
        <v>101</v>
      </c>
      <c r="L743" t="s">
        <v>103</v>
      </c>
    </row>
    <row r="744" spans="1:12" x14ac:dyDescent="0.3">
      <c r="A744" t="s">
        <v>19</v>
      </c>
      <c r="B744" t="s">
        <v>1785</v>
      </c>
      <c r="C744" t="s">
        <v>56</v>
      </c>
      <c r="D744" s="58">
        <v>45223</v>
      </c>
      <c r="E744">
        <v>41</v>
      </c>
      <c r="F744">
        <v>15685.779999999999</v>
      </c>
      <c r="G744">
        <v>12395.529999999999</v>
      </c>
      <c r="H744">
        <v>2023</v>
      </c>
      <c r="I744" t="s">
        <v>739</v>
      </c>
      <c r="J744" t="s">
        <v>205</v>
      </c>
      <c r="K744" t="s">
        <v>101</v>
      </c>
      <c r="L744" t="s">
        <v>103</v>
      </c>
    </row>
    <row r="745" spans="1:12" x14ac:dyDescent="0.3">
      <c r="A745" t="s">
        <v>21</v>
      </c>
      <c r="B745" t="s">
        <v>1785</v>
      </c>
      <c r="C745" t="s">
        <v>74</v>
      </c>
      <c r="D745" s="58">
        <v>45131</v>
      </c>
      <c r="E745">
        <v>8</v>
      </c>
      <c r="F745">
        <v>9048.8799999999992</v>
      </c>
      <c r="G745">
        <v>7511.6</v>
      </c>
      <c r="H745">
        <v>2023</v>
      </c>
      <c r="I745" t="s">
        <v>738</v>
      </c>
      <c r="J745" t="s">
        <v>214</v>
      </c>
      <c r="K745" t="s">
        <v>105</v>
      </c>
      <c r="L745" t="s">
        <v>103</v>
      </c>
    </row>
    <row r="746" spans="1:12" x14ac:dyDescent="0.3">
      <c r="A746" t="s">
        <v>14</v>
      </c>
      <c r="B746" t="s">
        <v>1785</v>
      </c>
      <c r="C746" t="s">
        <v>72</v>
      </c>
      <c r="D746" s="58">
        <v>45145</v>
      </c>
      <c r="E746">
        <v>8</v>
      </c>
      <c r="F746">
        <v>4291.84</v>
      </c>
      <c r="G746">
        <v>3128.24</v>
      </c>
      <c r="H746">
        <v>2023</v>
      </c>
      <c r="I746" t="s">
        <v>738</v>
      </c>
      <c r="J746" t="s">
        <v>179</v>
      </c>
      <c r="K746" t="s">
        <v>105</v>
      </c>
      <c r="L746" t="s">
        <v>103</v>
      </c>
    </row>
    <row r="747" spans="1:12" x14ac:dyDescent="0.3">
      <c r="A747" t="s">
        <v>14</v>
      </c>
      <c r="B747" t="s">
        <v>1785</v>
      </c>
      <c r="C747" t="s">
        <v>72</v>
      </c>
      <c r="D747" s="58">
        <v>45221</v>
      </c>
      <c r="E747">
        <v>31</v>
      </c>
      <c r="F747">
        <v>16630.88</v>
      </c>
      <c r="G747">
        <v>12121.929999999998</v>
      </c>
      <c r="H747">
        <v>2023</v>
      </c>
      <c r="I747" t="s">
        <v>739</v>
      </c>
      <c r="J747" t="s">
        <v>179</v>
      </c>
      <c r="K747" t="s">
        <v>105</v>
      </c>
      <c r="L747" t="s">
        <v>103</v>
      </c>
    </row>
    <row r="748" spans="1:12" x14ac:dyDescent="0.3">
      <c r="A748" t="s">
        <v>14</v>
      </c>
      <c r="B748" t="s">
        <v>1785</v>
      </c>
      <c r="C748" t="s">
        <v>54</v>
      </c>
      <c r="D748" s="58">
        <v>45007</v>
      </c>
      <c r="E748">
        <v>15</v>
      </c>
      <c r="F748">
        <v>21045.15</v>
      </c>
      <c r="G748">
        <v>13358.25</v>
      </c>
      <c r="H748">
        <v>2023</v>
      </c>
      <c r="I748" t="s">
        <v>736</v>
      </c>
      <c r="J748" t="s">
        <v>179</v>
      </c>
      <c r="K748" t="s">
        <v>129</v>
      </c>
      <c r="L748" t="s">
        <v>103</v>
      </c>
    </row>
    <row r="749" spans="1:12" x14ac:dyDescent="0.3">
      <c r="A749" t="s">
        <v>19</v>
      </c>
      <c r="B749" t="s">
        <v>1785</v>
      </c>
      <c r="C749" t="s">
        <v>54</v>
      </c>
      <c r="D749" s="58">
        <v>45285</v>
      </c>
      <c r="E749">
        <v>16</v>
      </c>
      <c r="F749">
        <v>22448.16</v>
      </c>
      <c r="G749">
        <v>14248.8</v>
      </c>
      <c r="H749">
        <v>2023</v>
      </c>
      <c r="I749" t="s">
        <v>739</v>
      </c>
      <c r="J749" t="s">
        <v>205</v>
      </c>
      <c r="K749" t="s">
        <v>129</v>
      </c>
      <c r="L749" t="s">
        <v>103</v>
      </c>
    </row>
    <row r="750" spans="1:12" x14ac:dyDescent="0.3">
      <c r="A750" t="s">
        <v>14</v>
      </c>
      <c r="B750" t="s">
        <v>1785</v>
      </c>
      <c r="C750" t="s">
        <v>68</v>
      </c>
      <c r="D750" s="58">
        <v>45059</v>
      </c>
      <c r="E750">
        <v>12</v>
      </c>
      <c r="F750">
        <v>12526.560000000001</v>
      </c>
      <c r="G750">
        <v>7728.48</v>
      </c>
      <c r="H750">
        <v>2023</v>
      </c>
      <c r="I750" t="s">
        <v>737</v>
      </c>
      <c r="J750" t="s">
        <v>179</v>
      </c>
      <c r="K750" t="s">
        <v>129</v>
      </c>
      <c r="L750" t="s">
        <v>103</v>
      </c>
    </row>
    <row r="751" spans="1:12" x14ac:dyDescent="0.3">
      <c r="A751" t="s">
        <v>14</v>
      </c>
      <c r="B751" t="s">
        <v>1785</v>
      </c>
      <c r="C751" t="s">
        <v>69</v>
      </c>
      <c r="D751" s="58">
        <v>45288</v>
      </c>
      <c r="E751">
        <v>14</v>
      </c>
      <c r="F751">
        <v>14909.44</v>
      </c>
      <c r="G751">
        <v>9613.3799999999992</v>
      </c>
      <c r="H751">
        <v>2023</v>
      </c>
      <c r="I751" t="s">
        <v>739</v>
      </c>
      <c r="J751" t="s">
        <v>179</v>
      </c>
      <c r="K751" t="s">
        <v>105</v>
      </c>
      <c r="L751" t="s">
        <v>103</v>
      </c>
    </row>
    <row r="752" spans="1:12" x14ac:dyDescent="0.3">
      <c r="A752" t="s">
        <v>14</v>
      </c>
      <c r="B752" t="s">
        <v>1785</v>
      </c>
      <c r="C752" t="s">
        <v>54</v>
      </c>
      <c r="D752" s="58">
        <v>45073</v>
      </c>
      <c r="E752">
        <v>17</v>
      </c>
      <c r="F752">
        <v>23851.17</v>
      </c>
      <c r="G752">
        <v>15139.349999999999</v>
      </c>
      <c r="H752">
        <v>2023</v>
      </c>
      <c r="I752" t="s">
        <v>737</v>
      </c>
      <c r="J752" t="s">
        <v>179</v>
      </c>
      <c r="K752" t="s">
        <v>129</v>
      </c>
      <c r="L752" t="s">
        <v>103</v>
      </c>
    </row>
    <row r="753" spans="1:12" x14ac:dyDescent="0.3">
      <c r="A753" t="s">
        <v>28</v>
      </c>
      <c r="B753" t="s">
        <v>1785</v>
      </c>
      <c r="C753" t="s">
        <v>54</v>
      </c>
      <c r="D753" s="58">
        <v>44927</v>
      </c>
      <c r="E753">
        <v>26</v>
      </c>
      <c r="F753">
        <v>36478.26</v>
      </c>
      <c r="G753">
        <v>23154.3</v>
      </c>
      <c r="H753">
        <v>2023</v>
      </c>
      <c r="I753" t="s">
        <v>736</v>
      </c>
      <c r="J753" t="s">
        <v>227</v>
      </c>
      <c r="K753" t="s">
        <v>129</v>
      </c>
      <c r="L753" t="s">
        <v>103</v>
      </c>
    </row>
    <row r="754" spans="1:12" x14ac:dyDescent="0.3">
      <c r="A754" t="s">
        <v>14</v>
      </c>
      <c r="B754" t="s">
        <v>1785</v>
      </c>
      <c r="C754" t="s">
        <v>74</v>
      </c>
      <c r="D754" s="58">
        <v>45223</v>
      </c>
      <c r="E754">
        <v>35</v>
      </c>
      <c r="F754">
        <v>39588.85</v>
      </c>
      <c r="G754">
        <v>32863.25</v>
      </c>
      <c r="H754">
        <v>2023</v>
      </c>
      <c r="I754" t="s">
        <v>739</v>
      </c>
      <c r="J754" t="s">
        <v>179</v>
      </c>
      <c r="K754" t="s">
        <v>105</v>
      </c>
      <c r="L754" t="s">
        <v>103</v>
      </c>
    </row>
    <row r="755" spans="1:12" x14ac:dyDescent="0.3">
      <c r="A755" t="s">
        <v>14</v>
      </c>
      <c r="B755" t="s">
        <v>1785</v>
      </c>
      <c r="C755" t="s">
        <v>73</v>
      </c>
      <c r="D755" s="58">
        <v>45106</v>
      </c>
      <c r="E755">
        <v>10</v>
      </c>
      <c r="F755">
        <v>8691.6</v>
      </c>
      <c r="G755">
        <v>6525.2999999999993</v>
      </c>
      <c r="H755">
        <v>2023</v>
      </c>
      <c r="I755" t="s">
        <v>737</v>
      </c>
      <c r="J755" t="s">
        <v>179</v>
      </c>
      <c r="K755" t="s">
        <v>92</v>
      </c>
      <c r="L755" t="s">
        <v>103</v>
      </c>
    </row>
    <row r="756" spans="1:12" x14ac:dyDescent="0.3">
      <c r="A756" t="s">
        <v>26</v>
      </c>
      <c r="B756" t="s">
        <v>1785</v>
      </c>
      <c r="C756" t="s">
        <v>68</v>
      </c>
      <c r="D756" s="58">
        <v>45087</v>
      </c>
      <c r="E756">
        <v>11</v>
      </c>
      <c r="F756">
        <v>11482.68</v>
      </c>
      <c r="G756">
        <v>7084.44</v>
      </c>
      <c r="H756">
        <v>2023</v>
      </c>
      <c r="I756" t="s">
        <v>737</v>
      </c>
      <c r="J756" t="s">
        <v>220</v>
      </c>
      <c r="K756" t="s">
        <v>129</v>
      </c>
      <c r="L756" t="s">
        <v>103</v>
      </c>
    </row>
    <row r="757" spans="1:12" x14ac:dyDescent="0.3">
      <c r="A757" t="s">
        <v>14</v>
      </c>
      <c r="B757" t="s">
        <v>1785</v>
      </c>
      <c r="C757" t="s">
        <v>54</v>
      </c>
      <c r="D757" s="58">
        <v>44975</v>
      </c>
      <c r="E757">
        <v>14</v>
      </c>
      <c r="F757">
        <v>19642.14</v>
      </c>
      <c r="G757">
        <v>12467.699999999999</v>
      </c>
      <c r="H757">
        <v>2023</v>
      </c>
      <c r="I757" t="s">
        <v>736</v>
      </c>
      <c r="J757" t="s">
        <v>179</v>
      </c>
      <c r="K757" t="s">
        <v>129</v>
      </c>
      <c r="L757" t="s">
        <v>103</v>
      </c>
    </row>
    <row r="758" spans="1:12" x14ac:dyDescent="0.3">
      <c r="A758" t="s">
        <v>26</v>
      </c>
      <c r="B758" t="s">
        <v>1785</v>
      </c>
      <c r="C758" t="s">
        <v>69</v>
      </c>
      <c r="D758" s="58">
        <v>45170</v>
      </c>
      <c r="E758">
        <v>18</v>
      </c>
      <c r="F758">
        <v>19169.28</v>
      </c>
      <c r="G758">
        <v>12360.06</v>
      </c>
      <c r="H758">
        <v>2023</v>
      </c>
      <c r="I758" t="s">
        <v>738</v>
      </c>
      <c r="J758" t="s">
        <v>220</v>
      </c>
      <c r="K758" t="s">
        <v>105</v>
      </c>
      <c r="L758" t="s">
        <v>103</v>
      </c>
    </row>
    <row r="759" spans="1:12" x14ac:dyDescent="0.3">
      <c r="A759" t="s">
        <v>14</v>
      </c>
      <c r="B759" t="s">
        <v>1785</v>
      </c>
      <c r="C759" t="s">
        <v>74</v>
      </c>
      <c r="D759" s="58">
        <v>45121</v>
      </c>
      <c r="E759">
        <v>23</v>
      </c>
      <c r="F759">
        <v>26015.53</v>
      </c>
      <c r="G759">
        <v>21595.850000000002</v>
      </c>
      <c r="H759">
        <v>2023</v>
      </c>
      <c r="I759" t="s">
        <v>738</v>
      </c>
      <c r="J759" t="s">
        <v>179</v>
      </c>
      <c r="K759" t="s">
        <v>105</v>
      </c>
      <c r="L759" t="s">
        <v>103</v>
      </c>
    </row>
    <row r="760" spans="1:12" x14ac:dyDescent="0.3">
      <c r="A760" t="s">
        <v>29</v>
      </c>
      <c r="B760" t="s">
        <v>1785</v>
      </c>
      <c r="C760" t="s">
        <v>68</v>
      </c>
      <c r="D760" s="58">
        <v>45006</v>
      </c>
      <c r="E760">
        <v>20</v>
      </c>
      <c r="F760">
        <v>20877.600000000002</v>
      </c>
      <c r="G760">
        <v>12880.8</v>
      </c>
      <c r="H760">
        <v>2023</v>
      </c>
      <c r="I760" t="s">
        <v>736</v>
      </c>
      <c r="J760" t="s">
        <v>217</v>
      </c>
      <c r="K760" t="s">
        <v>129</v>
      </c>
      <c r="L760" t="s">
        <v>103</v>
      </c>
    </row>
    <row r="761" spans="1:12" x14ac:dyDescent="0.3">
      <c r="A761" t="s">
        <v>22</v>
      </c>
      <c r="B761" t="s">
        <v>1785</v>
      </c>
      <c r="C761" t="s">
        <v>68</v>
      </c>
      <c r="D761" s="58">
        <v>45195</v>
      </c>
      <c r="E761">
        <v>17</v>
      </c>
      <c r="F761">
        <v>17745.960000000003</v>
      </c>
      <c r="G761">
        <v>10948.68</v>
      </c>
      <c r="H761">
        <v>2023</v>
      </c>
      <c r="I761" t="s">
        <v>738</v>
      </c>
      <c r="J761" t="s">
        <v>199</v>
      </c>
      <c r="K761" t="s">
        <v>129</v>
      </c>
      <c r="L761" t="s">
        <v>103</v>
      </c>
    </row>
    <row r="762" spans="1:12" x14ac:dyDescent="0.3">
      <c r="A762" t="s">
        <v>14</v>
      </c>
      <c r="B762" t="s">
        <v>1785</v>
      </c>
      <c r="C762" t="s">
        <v>54</v>
      </c>
      <c r="D762" s="58">
        <v>45136</v>
      </c>
      <c r="E762">
        <v>7</v>
      </c>
      <c r="F762">
        <v>9821.07</v>
      </c>
      <c r="G762">
        <v>6233.8499999999995</v>
      </c>
      <c r="H762">
        <v>2023</v>
      </c>
      <c r="I762" t="s">
        <v>738</v>
      </c>
      <c r="J762" t="s">
        <v>179</v>
      </c>
      <c r="K762" t="s">
        <v>129</v>
      </c>
      <c r="L762" t="s">
        <v>103</v>
      </c>
    </row>
    <row r="763" spans="1:12" x14ac:dyDescent="0.3">
      <c r="A763" t="s">
        <v>20</v>
      </c>
      <c r="B763" t="s">
        <v>1785</v>
      </c>
      <c r="C763" t="s">
        <v>56</v>
      </c>
      <c r="D763" s="58">
        <v>45146</v>
      </c>
      <c r="E763">
        <v>10</v>
      </c>
      <c r="F763">
        <v>3825.7999999999997</v>
      </c>
      <c r="G763">
        <v>3023.2999999999997</v>
      </c>
      <c r="H763">
        <v>2023</v>
      </c>
      <c r="I763" t="s">
        <v>738</v>
      </c>
      <c r="J763" t="s">
        <v>202</v>
      </c>
      <c r="K763" t="s">
        <v>101</v>
      </c>
      <c r="L763" t="s">
        <v>103</v>
      </c>
    </row>
    <row r="764" spans="1:12" x14ac:dyDescent="0.3">
      <c r="A764" t="s">
        <v>30</v>
      </c>
      <c r="B764" t="s">
        <v>1785</v>
      </c>
      <c r="C764" t="s">
        <v>69</v>
      </c>
      <c r="D764" s="58">
        <v>44962</v>
      </c>
      <c r="E764">
        <v>17</v>
      </c>
      <c r="F764">
        <v>18104.32</v>
      </c>
      <c r="G764">
        <v>11673.39</v>
      </c>
      <c r="H764">
        <v>2023</v>
      </c>
      <c r="I764" t="s">
        <v>736</v>
      </c>
      <c r="J764" t="s">
        <v>230</v>
      </c>
      <c r="K764" t="s">
        <v>105</v>
      </c>
      <c r="L764" t="s">
        <v>103</v>
      </c>
    </row>
    <row r="765" spans="1:12" x14ac:dyDescent="0.3">
      <c r="A765" t="s">
        <v>25</v>
      </c>
      <c r="B765" t="s">
        <v>1785</v>
      </c>
      <c r="C765" t="s">
        <v>73</v>
      </c>
      <c r="D765" s="58">
        <v>45084</v>
      </c>
      <c r="E765">
        <v>7</v>
      </c>
      <c r="F765">
        <v>6084.12</v>
      </c>
      <c r="G765">
        <v>4567.71</v>
      </c>
      <c r="H765">
        <v>2023</v>
      </c>
      <c r="I765" t="s">
        <v>737</v>
      </c>
      <c r="J765" t="s">
        <v>190</v>
      </c>
      <c r="K765" t="s">
        <v>92</v>
      </c>
      <c r="L765" t="s">
        <v>103</v>
      </c>
    </row>
    <row r="766" spans="1:12" x14ac:dyDescent="0.3">
      <c r="A766" t="s">
        <v>18</v>
      </c>
      <c r="B766" t="s">
        <v>1785</v>
      </c>
      <c r="C766" t="s">
        <v>68</v>
      </c>
      <c r="D766" s="58">
        <v>45256</v>
      </c>
      <c r="E766">
        <v>43</v>
      </c>
      <c r="F766">
        <v>44886.840000000004</v>
      </c>
      <c r="G766">
        <v>27693.719999999998</v>
      </c>
      <c r="H766">
        <v>2023</v>
      </c>
      <c r="I766" t="s">
        <v>739</v>
      </c>
      <c r="J766" t="s">
        <v>208</v>
      </c>
      <c r="K766" t="s">
        <v>129</v>
      </c>
      <c r="L766" t="s">
        <v>103</v>
      </c>
    </row>
    <row r="767" spans="1:12" x14ac:dyDescent="0.3">
      <c r="A767" t="s">
        <v>25</v>
      </c>
      <c r="B767" t="s">
        <v>1785</v>
      </c>
      <c r="C767" t="s">
        <v>74</v>
      </c>
      <c r="D767" s="58">
        <v>45040</v>
      </c>
      <c r="E767">
        <v>6</v>
      </c>
      <c r="F767">
        <v>6786.66</v>
      </c>
      <c r="G767">
        <v>5633.7000000000007</v>
      </c>
      <c r="H767">
        <v>2023</v>
      </c>
      <c r="I767" t="s">
        <v>737</v>
      </c>
      <c r="J767" t="s">
        <v>190</v>
      </c>
      <c r="K767" t="s">
        <v>105</v>
      </c>
      <c r="L767" t="s">
        <v>103</v>
      </c>
    </row>
    <row r="768" spans="1:12" x14ac:dyDescent="0.3">
      <c r="A768" t="s">
        <v>30</v>
      </c>
      <c r="B768" t="s">
        <v>1785</v>
      </c>
      <c r="C768" t="s">
        <v>54</v>
      </c>
      <c r="D768" s="58">
        <v>45011</v>
      </c>
      <c r="E768">
        <v>10</v>
      </c>
      <c r="F768">
        <v>14030.1</v>
      </c>
      <c r="G768">
        <v>8905.5</v>
      </c>
      <c r="H768">
        <v>2023</v>
      </c>
      <c r="I768" t="s">
        <v>736</v>
      </c>
      <c r="J768" t="s">
        <v>230</v>
      </c>
      <c r="K768" t="s">
        <v>129</v>
      </c>
      <c r="L768" t="s">
        <v>103</v>
      </c>
    </row>
    <row r="769" spans="1:12" x14ac:dyDescent="0.3">
      <c r="A769" t="s">
        <v>26</v>
      </c>
      <c r="B769" t="s">
        <v>1785</v>
      </c>
      <c r="C769" t="s">
        <v>56</v>
      </c>
      <c r="D769" s="58">
        <v>45160</v>
      </c>
      <c r="E769">
        <v>20</v>
      </c>
      <c r="F769">
        <v>7651.5999999999995</v>
      </c>
      <c r="G769">
        <v>6046.5999999999995</v>
      </c>
      <c r="H769">
        <v>2023</v>
      </c>
      <c r="I769" t="s">
        <v>738</v>
      </c>
      <c r="J769" t="s">
        <v>220</v>
      </c>
      <c r="K769" t="s">
        <v>101</v>
      </c>
      <c r="L769" t="s">
        <v>103</v>
      </c>
    </row>
    <row r="770" spans="1:12" x14ac:dyDescent="0.3">
      <c r="A770" t="s">
        <v>14</v>
      </c>
      <c r="B770" t="s">
        <v>1785</v>
      </c>
      <c r="C770" t="s">
        <v>72</v>
      </c>
      <c r="D770" s="58">
        <v>45141</v>
      </c>
      <c r="E770">
        <v>13</v>
      </c>
      <c r="F770">
        <v>6974.24</v>
      </c>
      <c r="G770">
        <v>5083.3899999999994</v>
      </c>
      <c r="H770">
        <v>2023</v>
      </c>
      <c r="I770" t="s">
        <v>738</v>
      </c>
      <c r="J770" t="s">
        <v>179</v>
      </c>
      <c r="K770" t="s">
        <v>105</v>
      </c>
      <c r="L770" t="s">
        <v>103</v>
      </c>
    </row>
    <row r="771" spans="1:12" x14ac:dyDescent="0.3">
      <c r="A771" t="s">
        <v>16</v>
      </c>
      <c r="B771" t="s">
        <v>1785</v>
      </c>
      <c r="C771" t="s">
        <v>69</v>
      </c>
      <c r="D771" s="58">
        <v>45052</v>
      </c>
      <c r="E771">
        <v>10</v>
      </c>
      <c r="F771">
        <v>10649.6</v>
      </c>
      <c r="G771">
        <v>6866.7</v>
      </c>
      <c r="H771">
        <v>2023</v>
      </c>
      <c r="I771" t="s">
        <v>737</v>
      </c>
      <c r="J771" t="s">
        <v>184</v>
      </c>
      <c r="K771" t="s">
        <v>105</v>
      </c>
      <c r="L771" t="s">
        <v>103</v>
      </c>
    </row>
    <row r="772" spans="1:12" x14ac:dyDescent="0.3">
      <c r="A772" t="s">
        <v>23</v>
      </c>
      <c r="B772" t="s">
        <v>1785</v>
      </c>
      <c r="C772" t="s">
        <v>72</v>
      </c>
      <c r="D772" s="58">
        <v>44966</v>
      </c>
      <c r="E772">
        <v>19</v>
      </c>
      <c r="F772">
        <v>10193.120000000001</v>
      </c>
      <c r="G772">
        <v>7429.57</v>
      </c>
      <c r="H772">
        <v>2023</v>
      </c>
      <c r="I772" t="s">
        <v>736</v>
      </c>
      <c r="J772" t="s">
        <v>182</v>
      </c>
      <c r="K772" t="s">
        <v>105</v>
      </c>
      <c r="L772" t="s">
        <v>103</v>
      </c>
    </row>
    <row r="773" spans="1:12" x14ac:dyDescent="0.3">
      <c r="A773" t="s">
        <v>16</v>
      </c>
      <c r="B773" t="s">
        <v>1785</v>
      </c>
      <c r="C773" t="s">
        <v>73</v>
      </c>
      <c r="D773" s="58">
        <v>45081</v>
      </c>
      <c r="E773">
        <v>10</v>
      </c>
      <c r="F773">
        <v>8691.6</v>
      </c>
      <c r="G773">
        <v>6525.2999999999993</v>
      </c>
      <c r="H773">
        <v>2023</v>
      </c>
      <c r="I773" t="s">
        <v>737</v>
      </c>
      <c r="J773" t="s">
        <v>184</v>
      </c>
      <c r="K773" t="s">
        <v>92</v>
      </c>
      <c r="L773" t="s">
        <v>103</v>
      </c>
    </row>
    <row r="774" spans="1:12" x14ac:dyDescent="0.3">
      <c r="A774" t="s">
        <v>16</v>
      </c>
      <c r="B774" t="s">
        <v>1785</v>
      </c>
      <c r="C774" t="s">
        <v>72</v>
      </c>
      <c r="D774" s="58">
        <v>45190</v>
      </c>
      <c r="E774">
        <v>5</v>
      </c>
      <c r="F774">
        <v>2682.4</v>
      </c>
      <c r="G774">
        <v>1955.1499999999999</v>
      </c>
      <c r="H774">
        <v>2023</v>
      </c>
      <c r="I774" t="s">
        <v>738</v>
      </c>
      <c r="J774" t="s">
        <v>184</v>
      </c>
      <c r="K774" t="s">
        <v>105</v>
      </c>
      <c r="L774" t="s">
        <v>103</v>
      </c>
    </row>
    <row r="775" spans="1:12" x14ac:dyDescent="0.3">
      <c r="A775" t="s">
        <v>25</v>
      </c>
      <c r="B775" t="s">
        <v>1785</v>
      </c>
      <c r="C775" t="s">
        <v>68</v>
      </c>
      <c r="D775" s="58">
        <v>45221</v>
      </c>
      <c r="E775">
        <v>25</v>
      </c>
      <c r="F775">
        <v>26097.000000000004</v>
      </c>
      <c r="G775">
        <v>16101</v>
      </c>
      <c r="H775">
        <v>2023</v>
      </c>
      <c r="I775" t="s">
        <v>739</v>
      </c>
      <c r="J775" t="s">
        <v>190</v>
      </c>
      <c r="K775" t="s">
        <v>129</v>
      </c>
      <c r="L775" t="s">
        <v>103</v>
      </c>
    </row>
    <row r="776" spans="1:12" x14ac:dyDescent="0.3">
      <c r="A776" t="s">
        <v>19</v>
      </c>
      <c r="B776" t="s">
        <v>1785</v>
      </c>
      <c r="C776" t="s">
        <v>56</v>
      </c>
      <c r="D776" s="58">
        <v>44979</v>
      </c>
      <c r="E776">
        <v>12</v>
      </c>
      <c r="F776">
        <v>4590.96</v>
      </c>
      <c r="G776">
        <v>3627.96</v>
      </c>
      <c r="H776">
        <v>2023</v>
      </c>
      <c r="I776" t="s">
        <v>736</v>
      </c>
      <c r="J776" t="s">
        <v>205</v>
      </c>
      <c r="K776" t="s">
        <v>101</v>
      </c>
      <c r="L776" t="s">
        <v>103</v>
      </c>
    </row>
    <row r="777" spans="1:12" x14ac:dyDescent="0.3">
      <c r="A777" t="s">
        <v>27</v>
      </c>
      <c r="B777" t="s">
        <v>1785</v>
      </c>
      <c r="C777" t="s">
        <v>54</v>
      </c>
      <c r="D777" s="58">
        <v>45256</v>
      </c>
      <c r="E777">
        <v>25</v>
      </c>
      <c r="F777">
        <v>35075.25</v>
      </c>
      <c r="G777">
        <v>22263.75</v>
      </c>
      <c r="H777">
        <v>2023</v>
      </c>
      <c r="I777" t="s">
        <v>739</v>
      </c>
      <c r="J777" t="s">
        <v>187</v>
      </c>
      <c r="K777" t="s">
        <v>129</v>
      </c>
      <c r="L777" t="s">
        <v>103</v>
      </c>
    </row>
    <row r="778" spans="1:12" x14ac:dyDescent="0.3">
      <c r="A778" t="s">
        <v>27</v>
      </c>
      <c r="B778" t="s">
        <v>1785</v>
      </c>
      <c r="C778" t="s">
        <v>72</v>
      </c>
      <c r="D778" s="58">
        <v>45115</v>
      </c>
      <c r="E778">
        <v>17</v>
      </c>
      <c r="F778">
        <v>9120.16</v>
      </c>
      <c r="G778">
        <v>6647.5099999999993</v>
      </c>
      <c r="H778">
        <v>2023</v>
      </c>
      <c r="I778" t="s">
        <v>738</v>
      </c>
      <c r="J778" t="s">
        <v>187</v>
      </c>
      <c r="K778" t="s">
        <v>105</v>
      </c>
      <c r="L778" t="s">
        <v>103</v>
      </c>
    </row>
    <row r="779" spans="1:12" x14ac:dyDescent="0.3">
      <c r="A779" t="s">
        <v>14</v>
      </c>
      <c r="B779" t="s">
        <v>1785</v>
      </c>
      <c r="C779" t="s">
        <v>68</v>
      </c>
      <c r="D779" s="58">
        <v>45168</v>
      </c>
      <c r="E779">
        <v>9</v>
      </c>
      <c r="F779">
        <v>9394.9200000000019</v>
      </c>
      <c r="G779">
        <v>5796.36</v>
      </c>
      <c r="H779">
        <v>2023</v>
      </c>
      <c r="I779" t="s">
        <v>738</v>
      </c>
      <c r="J779" t="s">
        <v>179</v>
      </c>
      <c r="K779" t="s">
        <v>129</v>
      </c>
      <c r="L779" t="s">
        <v>103</v>
      </c>
    </row>
    <row r="780" spans="1:12" x14ac:dyDescent="0.3">
      <c r="A780" t="s">
        <v>19</v>
      </c>
      <c r="B780" t="s">
        <v>1785</v>
      </c>
      <c r="C780" t="s">
        <v>74</v>
      </c>
      <c r="D780" s="58">
        <v>45058</v>
      </c>
      <c r="E780">
        <v>21</v>
      </c>
      <c r="F780">
        <v>23753.309999999998</v>
      </c>
      <c r="G780">
        <v>19717.95</v>
      </c>
      <c r="H780">
        <v>2023</v>
      </c>
      <c r="I780" t="s">
        <v>737</v>
      </c>
      <c r="J780" t="s">
        <v>205</v>
      </c>
      <c r="K780" t="s">
        <v>105</v>
      </c>
      <c r="L780" t="s">
        <v>103</v>
      </c>
    </row>
    <row r="781" spans="1:12" x14ac:dyDescent="0.3">
      <c r="A781" t="s">
        <v>14</v>
      </c>
      <c r="B781" t="s">
        <v>1785</v>
      </c>
      <c r="C781" t="s">
        <v>73</v>
      </c>
      <c r="D781" s="58">
        <v>44963</v>
      </c>
      <c r="E781">
        <v>24</v>
      </c>
      <c r="F781">
        <v>20859.84</v>
      </c>
      <c r="G781">
        <v>15660.72</v>
      </c>
      <c r="H781">
        <v>2023</v>
      </c>
      <c r="I781" t="s">
        <v>736</v>
      </c>
      <c r="J781" t="s">
        <v>179</v>
      </c>
      <c r="K781" t="s">
        <v>92</v>
      </c>
      <c r="L781" t="s">
        <v>103</v>
      </c>
    </row>
    <row r="782" spans="1:12" x14ac:dyDescent="0.3">
      <c r="A782" t="s">
        <v>20</v>
      </c>
      <c r="B782" t="s">
        <v>1785</v>
      </c>
      <c r="C782" t="s">
        <v>72</v>
      </c>
      <c r="D782" s="58">
        <v>45120</v>
      </c>
      <c r="E782">
        <v>10</v>
      </c>
      <c r="F782">
        <v>5364.8</v>
      </c>
      <c r="G782">
        <v>3910.2999999999997</v>
      </c>
      <c r="H782">
        <v>2023</v>
      </c>
      <c r="I782" t="s">
        <v>738</v>
      </c>
      <c r="J782" t="s">
        <v>202</v>
      </c>
      <c r="K782" t="s">
        <v>105</v>
      </c>
      <c r="L782" t="s">
        <v>103</v>
      </c>
    </row>
    <row r="783" spans="1:12" x14ac:dyDescent="0.3">
      <c r="A783" t="s">
        <v>18</v>
      </c>
      <c r="B783" t="s">
        <v>1785</v>
      </c>
      <c r="C783" t="s">
        <v>54</v>
      </c>
      <c r="D783" s="58">
        <v>44938</v>
      </c>
      <c r="E783">
        <v>27</v>
      </c>
      <c r="F783">
        <v>37881.269999999997</v>
      </c>
      <c r="G783">
        <v>24044.85</v>
      </c>
      <c r="H783">
        <v>2023</v>
      </c>
      <c r="I783" t="s">
        <v>736</v>
      </c>
      <c r="J783" t="s">
        <v>208</v>
      </c>
      <c r="K783" t="s">
        <v>129</v>
      </c>
      <c r="L783" t="s">
        <v>103</v>
      </c>
    </row>
    <row r="784" spans="1:12" x14ac:dyDescent="0.3">
      <c r="A784" t="s">
        <v>21</v>
      </c>
      <c r="B784" t="s">
        <v>1785</v>
      </c>
      <c r="C784" t="s">
        <v>74</v>
      </c>
      <c r="D784" s="58">
        <v>45137</v>
      </c>
      <c r="E784">
        <v>9</v>
      </c>
      <c r="F784">
        <v>10179.99</v>
      </c>
      <c r="G784">
        <v>8450.5500000000011</v>
      </c>
      <c r="H784">
        <v>2023</v>
      </c>
      <c r="I784" t="s">
        <v>738</v>
      </c>
      <c r="J784" t="s">
        <v>214</v>
      </c>
      <c r="K784" t="s">
        <v>105</v>
      </c>
      <c r="L784" t="s">
        <v>103</v>
      </c>
    </row>
    <row r="785" spans="1:12" x14ac:dyDescent="0.3">
      <c r="A785" t="s">
        <v>29</v>
      </c>
      <c r="B785" t="s">
        <v>1785</v>
      </c>
      <c r="C785" t="s">
        <v>74</v>
      </c>
      <c r="D785" s="58">
        <v>45080</v>
      </c>
      <c r="E785">
        <v>16</v>
      </c>
      <c r="F785">
        <v>18097.759999999998</v>
      </c>
      <c r="G785">
        <v>15023.2</v>
      </c>
      <c r="H785">
        <v>2023</v>
      </c>
      <c r="I785" t="s">
        <v>737</v>
      </c>
      <c r="J785" t="s">
        <v>217</v>
      </c>
      <c r="K785" t="s">
        <v>105</v>
      </c>
      <c r="L785" t="s">
        <v>103</v>
      </c>
    </row>
    <row r="786" spans="1:12" x14ac:dyDescent="0.3">
      <c r="A786" t="s">
        <v>26</v>
      </c>
      <c r="B786" t="s">
        <v>1785</v>
      </c>
      <c r="C786" t="s">
        <v>54</v>
      </c>
      <c r="D786" s="58">
        <v>45076</v>
      </c>
      <c r="E786">
        <v>8</v>
      </c>
      <c r="F786">
        <v>11224.08</v>
      </c>
      <c r="G786">
        <v>7124.4</v>
      </c>
      <c r="H786">
        <v>2023</v>
      </c>
      <c r="I786" t="s">
        <v>737</v>
      </c>
      <c r="J786" t="s">
        <v>220</v>
      </c>
      <c r="K786" t="s">
        <v>129</v>
      </c>
      <c r="L786" t="s">
        <v>103</v>
      </c>
    </row>
    <row r="787" spans="1:12" x14ac:dyDescent="0.3">
      <c r="A787" t="s">
        <v>14</v>
      </c>
      <c r="B787" t="s">
        <v>1785</v>
      </c>
      <c r="C787" t="s">
        <v>72</v>
      </c>
      <c r="D787" s="58">
        <v>45102</v>
      </c>
      <c r="E787">
        <v>18</v>
      </c>
      <c r="F787">
        <v>9656.64</v>
      </c>
      <c r="G787">
        <v>7038.5399999999991</v>
      </c>
      <c r="H787">
        <v>2023</v>
      </c>
      <c r="I787" t="s">
        <v>737</v>
      </c>
      <c r="J787" t="s">
        <v>179</v>
      </c>
      <c r="K787" t="s">
        <v>105</v>
      </c>
      <c r="L787" t="s">
        <v>103</v>
      </c>
    </row>
    <row r="788" spans="1:12" x14ac:dyDescent="0.3">
      <c r="A788" t="s">
        <v>26</v>
      </c>
      <c r="B788" t="s">
        <v>1785</v>
      </c>
      <c r="C788" t="s">
        <v>56</v>
      </c>
      <c r="D788" s="58">
        <v>45186</v>
      </c>
      <c r="E788">
        <v>9</v>
      </c>
      <c r="F788">
        <v>3443.22</v>
      </c>
      <c r="G788">
        <v>2720.97</v>
      </c>
      <c r="H788">
        <v>2023</v>
      </c>
      <c r="I788" t="s">
        <v>738</v>
      </c>
      <c r="J788" t="s">
        <v>220</v>
      </c>
      <c r="K788" t="s">
        <v>101</v>
      </c>
      <c r="L788" t="s">
        <v>103</v>
      </c>
    </row>
    <row r="789" spans="1:12" x14ac:dyDescent="0.3">
      <c r="A789" t="s">
        <v>29</v>
      </c>
      <c r="B789" t="s">
        <v>1785</v>
      </c>
      <c r="C789" t="s">
        <v>72</v>
      </c>
      <c r="D789" s="58">
        <v>45208</v>
      </c>
      <c r="E789">
        <v>35</v>
      </c>
      <c r="F789">
        <v>18776.8</v>
      </c>
      <c r="G789">
        <v>13686.05</v>
      </c>
      <c r="H789">
        <v>2023</v>
      </c>
      <c r="I789" t="s">
        <v>739</v>
      </c>
      <c r="J789" t="s">
        <v>217</v>
      </c>
      <c r="K789" t="s">
        <v>105</v>
      </c>
      <c r="L789" t="s">
        <v>103</v>
      </c>
    </row>
    <row r="790" spans="1:12" x14ac:dyDescent="0.3">
      <c r="A790" t="s">
        <v>30</v>
      </c>
      <c r="B790" t="s">
        <v>1785</v>
      </c>
      <c r="C790" t="s">
        <v>72</v>
      </c>
      <c r="D790" s="58">
        <v>45000</v>
      </c>
      <c r="E790">
        <v>27</v>
      </c>
      <c r="F790">
        <v>14484.960000000001</v>
      </c>
      <c r="G790">
        <v>10557.81</v>
      </c>
      <c r="H790">
        <v>2023</v>
      </c>
      <c r="I790" t="s">
        <v>736</v>
      </c>
      <c r="J790" t="s">
        <v>230</v>
      </c>
      <c r="K790" t="s">
        <v>105</v>
      </c>
      <c r="L790" t="s">
        <v>103</v>
      </c>
    </row>
    <row r="791" spans="1:12" x14ac:dyDescent="0.3">
      <c r="A791" t="s">
        <v>22</v>
      </c>
      <c r="B791" t="s">
        <v>1785</v>
      </c>
      <c r="C791" t="s">
        <v>56</v>
      </c>
      <c r="D791" s="58">
        <v>45207</v>
      </c>
      <c r="E791">
        <v>27</v>
      </c>
      <c r="F791">
        <v>10329.66</v>
      </c>
      <c r="G791">
        <v>8162.91</v>
      </c>
      <c r="H791">
        <v>2023</v>
      </c>
      <c r="I791" t="s">
        <v>739</v>
      </c>
      <c r="J791" t="s">
        <v>199</v>
      </c>
      <c r="K791" t="s">
        <v>101</v>
      </c>
      <c r="L791" t="s">
        <v>103</v>
      </c>
    </row>
    <row r="792" spans="1:12" x14ac:dyDescent="0.3">
      <c r="A792" t="s">
        <v>28</v>
      </c>
      <c r="B792" t="s">
        <v>1785</v>
      </c>
      <c r="C792" t="s">
        <v>72</v>
      </c>
      <c r="D792" s="58">
        <v>45130</v>
      </c>
      <c r="E792">
        <v>17</v>
      </c>
      <c r="F792">
        <v>9120.16</v>
      </c>
      <c r="G792">
        <v>6647.5099999999993</v>
      </c>
      <c r="H792">
        <v>2023</v>
      </c>
      <c r="I792" t="s">
        <v>738</v>
      </c>
      <c r="J792" t="s">
        <v>227</v>
      </c>
      <c r="K792" t="s">
        <v>105</v>
      </c>
      <c r="L792" t="s">
        <v>103</v>
      </c>
    </row>
    <row r="793" spans="1:12" x14ac:dyDescent="0.3">
      <c r="A793" t="s">
        <v>26</v>
      </c>
      <c r="B793" t="s">
        <v>1785</v>
      </c>
      <c r="C793" t="s">
        <v>69</v>
      </c>
      <c r="D793" s="58">
        <v>45065</v>
      </c>
      <c r="E793">
        <v>5</v>
      </c>
      <c r="F793">
        <v>5324.8</v>
      </c>
      <c r="G793">
        <v>3433.35</v>
      </c>
      <c r="H793">
        <v>2023</v>
      </c>
      <c r="I793" t="s">
        <v>737</v>
      </c>
      <c r="J793" t="s">
        <v>220</v>
      </c>
      <c r="K793" t="s">
        <v>105</v>
      </c>
      <c r="L793" t="s">
        <v>103</v>
      </c>
    </row>
    <row r="794" spans="1:12" x14ac:dyDescent="0.3">
      <c r="A794" t="s">
        <v>27</v>
      </c>
      <c r="B794" t="s">
        <v>1785</v>
      </c>
      <c r="C794" t="s">
        <v>69</v>
      </c>
      <c r="D794" s="58">
        <v>45037</v>
      </c>
      <c r="E794">
        <v>14</v>
      </c>
      <c r="F794">
        <v>14909.44</v>
      </c>
      <c r="G794">
        <v>9613.3799999999992</v>
      </c>
      <c r="H794">
        <v>2023</v>
      </c>
      <c r="I794" t="s">
        <v>737</v>
      </c>
      <c r="J794" t="s">
        <v>187</v>
      </c>
      <c r="K794" t="s">
        <v>105</v>
      </c>
      <c r="L794" t="s">
        <v>103</v>
      </c>
    </row>
    <row r="795" spans="1:12" x14ac:dyDescent="0.3">
      <c r="A795" t="s">
        <v>14</v>
      </c>
      <c r="B795" t="s">
        <v>1785</v>
      </c>
      <c r="C795" t="s">
        <v>69</v>
      </c>
      <c r="D795" s="58">
        <v>45204</v>
      </c>
      <c r="E795">
        <v>27</v>
      </c>
      <c r="F795">
        <v>28753.920000000002</v>
      </c>
      <c r="G795">
        <v>18540.09</v>
      </c>
      <c r="H795">
        <v>2023</v>
      </c>
      <c r="I795" t="s">
        <v>739</v>
      </c>
      <c r="J795" t="s">
        <v>179</v>
      </c>
      <c r="K795" t="s">
        <v>105</v>
      </c>
      <c r="L795" t="s">
        <v>103</v>
      </c>
    </row>
    <row r="796" spans="1:12" x14ac:dyDescent="0.3">
      <c r="A796" t="s">
        <v>17</v>
      </c>
      <c r="B796" t="s">
        <v>1785</v>
      </c>
      <c r="C796" t="s">
        <v>54</v>
      </c>
      <c r="D796" s="58">
        <v>45279</v>
      </c>
      <c r="E796">
        <v>34</v>
      </c>
      <c r="F796">
        <v>47702.34</v>
      </c>
      <c r="G796">
        <v>30278.699999999997</v>
      </c>
      <c r="H796">
        <v>2023</v>
      </c>
      <c r="I796" t="s">
        <v>739</v>
      </c>
      <c r="J796" t="s">
        <v>224</v>
      </c>
      <c r="K796" t="s">
        <v>129</v>
      </c>
      <c r="L796" t="s">
        <v>103</v>
      </c>
    </row>
    <row r="797" spans="1:12" x14ac:dyDescent="0.3">
      <c r="A797" t="s">
        <v>16</v>
      </c>
      <c r="B797" t="s">
        <v>1785</v>
      </c>
      <c r="C797" t="s">
        <v>74</v>
      </c>
      <c r="D797" s="58">
        <v>45195</v>
      </c>
      <c r="E797">
        <v>5</v>
      </c>
      <c r="F797">
        <v>5655.5499999999993</v>
      </c>
      <c r="G797">
        <v>4694.75</v>
      </c>
      <c r="H797">
        <v>2023</v>
      </c>
      <c r="I797" t="s">
        <v>738</v>
      </c>
      <c r="J797" t="s">
        <v>184</v>
      </c>
      <c r="K797" t="s">
        <v>105</v>
      </c>
      <c r="L797" t="s">
        <v>103</v>
      </c>
    </row>
    <row r="798" spans="1:12" x14ac:dyDescent="0.3">
      <c r="A798" t="s">
        <v>14</v>
      </c>
      <c r="B798" t="s">
        <v>1785</v>
      </c>
      <c r="C798" t="s">
        <v>69</v>
      </c>
      <c r="D798" s="58">
        <v>45089</v>
      </c>
      <c r="E798">
        <v>19</v>
      </c>
      <c r="F798">
        <v>20234.240000000002</v>
      </c>
      <c r="G798">
        <v>13046.73</v>
      </c>
      <c r="H798">
        <v>2023</v>
      </c>
      <c r="I798" t="s">
        <v>737</v>
      </c>
      <c r="J798" t="s">
        <v>179</v>
      </c>
      <c r="K798" t="s">
        <v>105</v>
      </c>
      <c r="L798" t="s">
        <v>103</v>
      </c>
    </row>
    <row r="799" spans="1:12" x14ac:dyDescent="0.3">
      <c r="A799" t="s">
        <v>16</v>
      </c>
      <c r="B799" t="s">
        <v>1785</v>
      </c>
      <c r="C799" t="s">
        <v>69</v>
      </c>
      <c r="D799" s="58">
        <v>45028</v>
      </c>
      <c r="E799">
        <v>7</v>
      </c>
      <c r="F799">
        <v>7454.72</v>
      </c>
      <c r="G799">
        <v>4806.6899999999996</v>
      </c>
      <c r="H799">
        <v>2023</v>
      </c>
      <c r="I799" t="s">
        <v>737</v>
      </c>
      <c r="J799" t="s">
        <v>184</v>
      </c>
      <c r="K799" t="s">
        <v>105</v>
      </c>
      <c r="L799" t="s">
        <v>103</v>
      </c>
    </row>
    <row r="800" spans="1:12" x14ac:dyDescent="0.3">
      <c r="A800" t="s">
        <v>26</v>
      </c>
      <c r="B800" t="s">
        <v>1785</v>
      </c>
      <c r="C800" t="s">
        <v>68</v>
      </c>
      <c r="D800" s="58">
        <v>45060</v>
      </c>
      <c r="E800">
        <v>16</v>
      </c>
      <c r="F800">
        <v>16702.080000000002</v>
      </c>
      <c r="G800">
        <v>10304.64</v>
      </c>
      <c r="H800">
        <v>2023</v>
      </c>
      <c r="I800" t="s">
        <v>737</v>
      </c>
      <c r="J800" t="s">
        <v>220</v>
      </c>
      <c r="K800" t="s">
        <v>129</v>
      </c>
      <c r="L800" t="s">
        <v>103</v>
      </c>
    </row>
    <row r="801" spans="1:12" x14ac:dyDescent="0.3">
      <c r="A801" t="s">
        <v>16</v>
      </c>
      <c r="B801" t="s">
        <v>1785</v>
      </c>
      <c r="C801" t="s">
        <v>56</v>
      </c>
      <c r="D801" s="58">
        <v>45073</v>
      </c>
      <c r="E801">
        <v>17</v>
      </c>
      <c r="F801">
        <v>6503.86</v>
      </c>
      <c r="G801">
        <v>5139.6099999999997</v>
      </c>
      <c r="H801">
        <v>2023</v>
      </c>
      <c r="I801" t="s">
        <v>737</v>
      </c>
      <c r="J801" t="s">
        <v>184</v>
      </c>
      <c r="K801" t="s">
        <v>101</v>
      </c>
      <c r="L801" t="s">
        <v>103</v>
      </c>
    </row>
    <row r="802" spans="1:12" x14ac:dyDescent="0.3">
      <c r="A802" t="s">
        <v>14</v>
      </c>
      <c r="B802" t="s">
        <v>1785</v>
      </c>
      <c r="C802" t="s">
        <v>72</v>
      </c>
      <c r="D802" s="58">
        <v>45165</v>
      </c>
      <c r="E802">
        <v>18</v>
      </c>
      <c r="F802">
        <v>9656.64</v>
      </c>
      <c r="G802">
        <v>7038.5399999999991</v>
      </c>
      <c r="H802">
        <v>2023</v>
      </c>
      <c r="I802" t="s">
        <v>738</v>
      </c>
      <c r="J802" t="s">
        <v>179</v>
      </c>
      <c r="K802" t="s">
        <v>105</v>
      </c>
      <c r="L802" t="s">
        <v>103</v>
      </c>
    </row>
    <row r="803" spans="1:12" x14ac:dyDescent="0.3">
      <c r="A803" t="s">
        <v>14</v>
      </c>
      <c r="B803" t="s">
        <v>1785</v>
      </c>
      <c r="C803" t="s">
        <v>72</v>
      </c>
      <c r="D803" s="58">
        <v>45241</v>
      </c>
      <c r="E803">
        <v>39</v>
      </c>
      <c r="F803">
        <v>20922.72</v>
      </c>
      <c r="G803">
        <v>15250.169999999998</v>
      </c>
      <c r="H803">
        <v>2023</v>
      </c>
      <c r="I803" t="s">
        <v>739</v>
      </c>
      <c r="J803" t="s">
        <v>179</v>
      </c>
      <c r="K803" t="s">
        <v>105</v>
      </c>
      <c r="L803" t="s">
        <v>103</v>
      </c>
    </row>
    <row r="804" spans="1:12" x14ac:dyDescent="0.3">
      <c r="A804" t="s">
        <v>23</v>
      </c>
      <c r="B804" t="s">
        <v>1785</v>
      </c>
      <c r="C804" t="s">
        <v>56</v>
      </c>
      <c r="D804" s="58">
        <v>44979</v>
      </c>
      <c r="E804">
        <v>17</v>
      </c>
      <c r="F804">
        <v>6503.86</v>
      </c>
      <c r="G804">
        <v>5139.6099999999997</v>
      </c>
      <c r="H804">
        <v>2023</v>
      </c>
      <c r="I804" t="s">
        <v>736</v>
      </c>
      <c r="J804" t="s">
        <v>182</v>
      </c>
      <c r="K804" t="s">
        <v>101</v>
      </c>
      <c r="L804" t="s">
        <v>103</v>
      </c>
    </row>
    <row r="805" spans="1:12" x14ac:dyDescent="0.3">
      <c r="A805" t="s">
        <v>30</v>
      </c>
      <c r="B805" t="s">
        <v>1785</v>
      </c>
      <c r="C805" t="s">
        <v>56</v>
      </c>
      <c r="D805" s="58">
        <v>44977</v>
      </c>
      <c r="E805">
        <v>22</v>
      </c>
      <c r="F805">
        <v>8416.76</v>
      </c>
      <c r="G805">
        <v>6651.2599999999993</v>
      </c>
      <c r="H805">
        <v>2023</v>
      </c>
      <c r="I805" t="s">
        <v>736</v>
      </c>
      <c r="J805" t="s">
        <v>230</v>
      </c>
      <c r="K805" t="s">
        <v>101</v>
      </c>
      <c r="L805" t="s">
        <v>103</v>
      </c>
    </row>
    <row r="806" spans="1:12" x14ac:dyDescent="0.3">
      <c r="A806" t="s">
        <v>22</v>
      </c>
      <c r="B806" t="s">
        <v>1785</v>
      </c>
      <c r="C806" t="s">
        <v>56</v>
      </c>
      <c r="D806" s="58">
        <v>45039</v>
      </c>
      <c r="E806">
        <v>9</v>
      </c>
      <c r="F806">
        <v>3443.22</v>
      </c>
      <c r="G806">
        <v>2720.97</v>
      </c>
      <c r="H806">
        <v>2023</v>
      </c>
      <c r="I806" t="s">
        <v>737</v>
      </c>
      <c r="J806" t="s">
        <v>199</v>
      </c>
      <c r="K806" t="s">
        <v>101</v>
      </c>
      <c r="L806" t="s">
        <v>103</v>
      </c>
    </row>
    <row r="807" spans="1:12" x14ac:dyDescent="0.3">
      <c r="A807" t="s">
        <v>14</v>
      </c>
      <c r="B807" t="s">
        <v>1785</v>
      </c>
      <c r="C807" t="s">
        <v>56</v>
      </c>
      <c r="D807" s="58">
        <v>44978</v>
      </c>
      <c r="E807">
        <v>21</v>
      </c>
      <c r="F807">
        <v>8034.1799999999994</v>
      </c>
      <c r="G807">
        <v>6348.9299999999994</v>
      </c>
      <c r="H807">
        <v>2023</v>
      </c>
      <c r="I807" t="s">
        <v>736</v>
      </c>
      <c r="J807" t="s">
        <v>179</v>
      </c>
      <c r="K807" t="s">
        <v>101</v>
      </c>
      <c r="L807" t="s">
        <v>103</v>
      </c>
    </row>
    <row r="808" spans="1:12" x14ac:dyDescent="0.3">
      <c r="A808" t="s">
        <v>24</v>
      </c>
      <c r="B808" t="s">
        <v>1785</v>
      </c>
      <c r="C808" t="s">
        <v>54</v>
      </c>
      <c r="D808" s="58">
        <v>45191</v>
      </c>
      <c r="E808">
        <v>18</v>
      </c>
      <c r="F808">
        <v>25254.18</v>
      </c>
      <c r="G808">
        <v>16029.9</v>
      </c>
      <c r="H808">
        <v>2023</v>
      </c>
      <c r="I808" t="s">
        <v>738</v>
      </c>
      <c r="J808" t="s">
        <v>196</v>
      </c>
      <c r="K808" t="s">
        <v>129</v>
      </c>
      <c r="L808" t="s">
        <v>103</v>
      </c>
    </row>
    <row r="809" spans="1:12" x14ac:dyDescent="0.3">
      <c r="A809" t="s">
        <v>14</v>
      </c>
      <c r="B809" t="s">
        <v>1785</v>
      </c>
      <c r="C809" t="s">
        <v>54</v>
      </c>
      <c r="D809" s="58">
        <v>45033</v>
      </c>
      <c r="E809">
        <v>7</v>
      </c>
      <c r="F809">
        <v>9821.07</v>
      </c>
      <c r="G809">
        <v>6233.8499999999995</v>
      </c>
      <c r="H809">
        <v>2023</v>
      </c>
      <c r="I809" t="s">
        <v>737</v>
      </c>
      <c r="J809" t="s">
        <v>179</v>
      </c>
      <c r="K809" t="s">
        <v>129</v>
      </c>
      <c r="L809" t="s">
        <v>103</v>
      </c>
    </row>
    <row r="810" spans="1:12" x14ac:dyDescent="0.3">
      <c r="A810" t="s">
        <v>28</v>
      </c>
      <c r="B810" t="s">
        <v>1785</v>
      </c>
      <c r="C810" t="s">
        <v>69</v>
      </c>
      <c r="D810" s="58">
        <v>44978</v>
      </c>
      <c r="E810">
        <v>33</v>
      </c>
      <c r="F810">
        <v>35143.68</v>
      </c>
      <c r="G810">
        <v>22660.109999999997</v>
      </c>
      <c r="H810">
        <v>2023</v>
      </c>
      <c r="I810" t="s">
        <v>736</v>
      </c>
      <c r="J810" t="s">
        <v>227</v>
      </c>
      <c r="K810" t="s">
        <v>105</v>
      </c>
      <c r="L810" t="s">
        <v>103</v>
      </c>
    </row>
    <row r="811" spans="1:12" x14ac:dyDescent="0.3">
      <c r="A811" t="s">
        <v>18</v>
      </c>
      <c r="B811" t="s">
        <v>1785</v>
      </c>
      <c r="C811" t="s">
        <v>56</v>
      </c>
      <c r="D811" s="58">
        <v>44965</v>
      </c>
      <c r="E811">
        <v>24</v>
      </c>
      <c r="F811">
        <v>9181.92</v>
      </c>
      <c r="G811">
        <v>7255.92</v>
      </c>
      <c r="H811">
        <v>2023</v>
      </c>
      <c r="I811" t="s">
        <v>736</v>
      </c>
      <c r="J811" t="s">
        <v>208</v>
      </c>
      <c r="K811" t="s">
        <v>101</v>
      </c>
      <c r="L811" t="s">
        <v>103</v>
      </c>
    </row>
    <row r="812" spans="1:12" x14ac:dyDescent="0.3">
      <c r="A812" t="s">
        <v>14</v>
      </c>
      <c r="B812" t="s">
        <v>1785</v>
      </c>
      <c r="C812" t="s">
        <v>73</v>
      </c>
      <c r="D812" s="58">
        <v>45139</v>
      </c>
      <c r="E812">
        <v>17</v>
      </c>
      <c r="F812">
        <v>14775.72</v>
      </c>
      <c r="G812">
        <v>11093.01</v>
      </c>
      <c r="H812">
        <v>2023</v>
      </c>
      <c r="I812" t="s">
        <v>738</v>
      </c>
      <c r="J812" t="s">
        <v>179</v>
      </c>
      <c r="K812" t="s">
        <v>92</v>
      </c>
      <c r="L812" t="s">
        <v>103</v>
      </c>
    </row>
    <row r="813" spans="1:12" x14ac:dyDescent="0.3">
      <c r="A813" t="s">
        <v>22</v>
      </c>
      <c r="B813" t="s">
        <v>1785</v>
      </c>
      <c r="C813" t="s">
        <v>68</v>
      </c>
      <c r="D813" s="58">
        <v>45290</v>
      </c>
      <c r="E813">
        <v>20</v>
      </c>
      <c r="F813">
        <v>20877.600000000002</v>
      </c>
      <c r="G813">
        <v>12880.8</v>
      </c>
      <c r="H813">
        <v>2023</v>
      </c>
      <c r="I813" t="s">
        <v>739</v>
      </c>
      <c r="J813" t="s">
        <v>199</v>
      </c>
      <c r="K813" t="s">
        <v>129</v>
      </c>
      <c r="L813" t="s">
        <v>103</v>
      </c>
    </row>
    <row r="814" spans="1:12" x14ac:dyDescent="0.3">
      <c r="A814" t="s">
        <v>14</v>
      </c>
      <c r="B814" t="s">
        <v>1785</v>
      </c>
      <c r="C814" t="s">
        <v>54</v>
      </c>
      <c r="D814" s="58">
        <v>45115</v>
      </c>
      <c r="E814">
        <v>13</v>
      </c>
      <c r="F814">
        <v>18239.13</v>
      </c>
      <c r="G814">
        <v>11577.15</v>
      </c>
      <c r="H814">
        <v>2023</v>
      </c>
      <c r="I814" t="s">
        <v>738</v>
      </c>
      <c r="J814" t="s">
        <v>179</v>
      </c>
      <c r="K814" t="s">
        <v>129</v>
      </c>
      <c r="L814" t="s">
        <v>103</v>
      </c>
    </row>
    <row r="815" spans="1:12" x14ac:dyDescent="0.3">
      <c r="A815" t="s">
        <v>23</v>
      </c>
      <c r="B815" t="s">
        <v>1785</v>
      </c>
      <c r="C815" t="s">
        <v>68</v>
      </c>
      <c r="D815" s="58">
        <v>45241</v>
      </c>
      <c r="E815">
        <v>29</v>
      </c>
      <c r="F815">
        <v>30272.520000000004</v>
      </c>
      <c r="G815">
        <v>18677.16</v>
      </c>
      <c r="H815">
        <v>2023</v>
      </c>
      <c r="I815" t="s">
        <v>739</v>
      </c>
      <c r="J815" t="s">
        <v>182</v>
      </c>
      <c r="K815" t="s">
        <v>129</v>
      </c>
      <c r="L815" t="s">
        <v>103</v>
      </c>
    </row>
    <row r="816" spans="1:12" x14ac:dyDescent="0.3">
      <c r="A816" t="s">
        <v>22</v>
      </c>
      <c r="B816" t="s">
        <v>1785</v>
      </c>
      <c r="C816" t="s">
        <v>73</v>
      </c>
      <c r="D816" s="58">
        <v>45131</v>
      </c>
      <c r="E816">
        <v>6</v>
      </c>
      <c r="F816">
        <v>5214.96</v>
      </c>
      <c r="G816">
        <v>3915.18</v>
      </c>
      <c r="H816">
        <v>2023</v>
      </c>
      <c r="I816" t="s">
        <v>738</v>
      </c>
      <c r="J816" t="s">
        <v>199</v>
      </c>
      <c r="K816" t="s">
        <v>92</v>
      </c>
      <c r="L816" t="s">
        <v>103</v>
      </c>
    </row>
    <row r="817" spans="1:12" x14ac:dyDescent="0.3">
      <c r="A817" t="s">
        <v>24</v>
      </c>
      <c r="B817" t="s">
        <v>1785</v>
      </c>
      <c r="C817" t="s">
        <v>72</v>
      </c>
      <c r="D817" s="58">
        <v>45210</v>
      </c>
      <c r="E817">
        <v>32</v>
      </c>
      <c r="F817">
        <v>17167.36</v>
      </c>
      <c r="G817">
        <v>12512.96</v>
      </c>
      <c r="H817">
        <v>2023</v>
      </c>
      <c r="I817" t="s">
        <v>739</v>
      </c>
      <c r="J817" t="s">
        <v>196</v>
      </c>
      <c r="K817" t="s">
        <v>105</v>
      </c>
      <c r="L817" t="s">
        <v>103</v>
      </c>
    </row>
    <row r="818" spans="1:12" x14ac:dyDescent="0.3">
      <c r="A818" t="s">
        <v>14</v>
      </c>
      <c r="B818" t="s">
        <v>1785</v>
      </c>
      <c r="C818" t="s">
        <v>74</v>
      </c>
      <c r="D818" s="58">
        <v>45220</v>
      </c>
      <c r="E818">
        <v>36</v>
      </c>
      <c r="F818">
        <v>40719.96</v>
      </c>
      <c r="G818">
        <v>33802.200000000004</v>
      </c>
      <c r="H818">
        <v>2023</v>
      </c>
      <c r="I818" t="s">
        <v>739</v>
      </c>
      <c r="J818" t="s">
        <v>179</v>
      </c>
      <c r="K818" t="s">
        <v>105</v>
      </c>
      <c r="L818" t="s">
        <v>103</v>
      </c>
    </row>
    <row r="819" spans="1:12" x14ac:dyDescent="0.3">
      <c r="A819" t="s">
        <v>16</v>
      </c>
      <c r="B819" t="s">
        <v>1785</v>
      </c>
      <c r="C819" t="s">
        <v>54</v>
      </c>
      <c r="D819" s="58">
        <v>45260</v>
      </c>
      <c r="E819">
        <v>38</v>
      </c>
      <c r="F819">
        <v>53314.38</v>
      </c>
      <c r="G819">
        <v>33840.9</v>
      </c>
      <c r="H819">
        <v>2023</v>
      </c>
      <c r="I819" t="s">
        <v>739</v>
      </c>
      <c r="J819" t="s">
        <v>184</v>
      </c>
      <c r="K819" t="s">
        <v>129</v>
      </c>
      <c r="L819" t="s">
        <v>103</v>
      </c>
    </row>
    <row r="820" spans="1:12" x14ac:dyDescent="0.3">
      <c r="A820" t="s">
        <v>14</v>
      </c>
      <c r="B820" t="s">
        <v>1785</v>
      </c>
      <c r="C820" t="s">
        <v>68</v>
      </c>
      <c r="D820" s="58">
        <v>45105</v>
      </c>
      <c r="E820">
        <v>21</v>
      </c>
      <c r="F820">
        <v>21921.480000000003</v>
      </c>
      <c r="G820">
        <v>13524.84</v>
      </c>
      <c r="H820">
        <v>2023</v>
      </c>
      <c r="I820" t="s">
        <v>737</v>
      </c>
      <c r="J820" t="s">
        <v>179</v>
      </c>
      <c r="K820" t="s">
        <v>129</v>
      </c>
      <c r="L820" t="s">
        <v>103</v>
      </c>
    </row>
    <row r="821" spans="1:12" x14ac:dyDescent="0.3">
      <c r="A821" t="s">
        <v>28</v>
      </c>
      <c r="B821" t="s">
        <v>1785</v>
      </c>
      <c r="C821" t="s">
        <v>72</v>
      </c>
      <c r="D821" s="58">
        <v>45104</v>
      </c>
      <c r="E821">
        <v>17</v>
      </c>
      <c r="F821">
        <v>9120.16</v>
      </c>
      <c r="G821">
        <v>6647.5099999999993</v>
      </c>
      <c r="H821">
        <v>2023</v>
      </c>
      <c r="I821" t="s">
        <v>737</v>
      </c>
      <c r="J821" t="s">
        <v>227</v>
      </c>
      <c r="K821" t="s">
        <v>105</v>
      </c>
      <c r="L821" t="s">
        <v>103</v>
      </c>
    </row>
    <row r="822" spans="1:12" x14ac:dyDescent="0.3">
      <c r="A822" t="s">
        <v>23</v>
      </c>
      <c r="B822" t="s">
        <v>1785</v>
      </c>
      <c r="C822" t="s">
        <v>54</v>
      </c>
      <c r="D822" s="58">
        <v>44992</v>
      </c>
      <c r="E822">
        <v>16</v>
      </c>
      <c r="F822">
        <v>22448.16</v>
      </c>
      <c r="G822">
        <v>14248.8</v>
      </c>
      <c r="H822">
        <v>2023</v>
      </c>
      <c r="I822" t="s">
        <v>736</v>
      </c>
      <c r="J822" t="s">
        <v>182</v>
      </c>
      <c r="K822" t="s">
        <v>129</v>
      </c>
      <c r="L822" t="s">
        <v>103</v>
      </c>
    </row>
    <row r="823" spans="1:12" x14ac:dyDescent="0.3">
      <c r="A823" t="s">
        <v>20</v>
      </c>
      <c r="B823" t="s">
        <v>1785</v>
      </c>
      <c r="C823" t="s">
        <v>54</v>
      </c>
      <c r="D823" s="58">
        <v>45028</v>
      </c>
      <c r="E823">
        <v>15</v>
      </c>
      <c r="F823">
        <v>21045.15</v>
      </c>
      <c r="G823">
        <v>13358.25</v>
      </c>
      <c r="H823">
        <v>2023</v>
      </c>
      <c r="I823" t="s">
        <v>737</v>
      </c>
      <c r="J823" t="s">
        <v>202</v>
      </c>
      <c r="K823" t="s">
        <v>129</v>
      </c>
      <c r="L823" t="s">
        <v>103</v>
      </c>
    </row>
    <row r="824" spans="1:12" x14ac:dyDescent="0.3">
      <c r="A824" t="s">
        <v>27</v>
      </c>
      <c r="B824" t="s">
        <v>1785</v>
      </c>
      <c r="C824" t="s">
        <v>54</v>
      </c>
      <c r="D824" s="58">
        <v>44960</v>
      </c>
      <c r="E824">
        <v>15</v>
      </c>
      <c r="F824">
        <v>21045.15</v>
      </c>
      <c r="G824">
        <v>13358.25</v>
      </c>
      <c r="H824">
        <v>2023</v>
      </c>
      <c r="I824" t="s">
        <v>736</v>
      </c>
      <c r="J824" t="s">
        <v>187</v>
      </c>
      <c r="K824" t="s">
        <v>129</v>
      </c>
      <c r="L824" t="s">
        <v>103</v>
      </c>
    </row>
    <row r="825" spans="1:12" x14ac:dyDescent="0.3">
      <c r="A825" t="s">
        <v>27</v>
      </c>
      <c r="B825" t="s">
        <v>1785</v>
      </c>
      <c r="C825" t="s">
        <v>74</v>
      </c>
      <c r="D825" s="58">
        <v>45281</v>
      </c>
      <c r="E825">
        <v>30</v>
      </c>
      <c r="F825">
        <v>33933.299999999996</v>
      </c>
      <c r="G825">
        <v>28168.5</v>
      </c>
      <c r="H825">
        <v>2023</v>
      </c>
      <c r="I825" t="s">
        <v>739</v>
      </c>
      <c r="J825" t="s">
        <v>187</v>
      </c>
      <c r="K825" t="s">
        <v>105</v>
      </c>
      <c r="L825" t="s">
        <v>103</v>
      </c>
    </row>
    <row r="826" spans="1:12" x14ac:dyDescent="0.3">
      <c r="A826" t="s">
        <v>22</v>
      </c>
      <c r="B826" t="s">
        <v>1785</v>
      </c>
      <c r="C826" t="s">
        <v>72</v>
      </c>
      <c r="D826" s="58">
        <v>44964</v>
      </c>
      <c r="E826">
        <v>33</v>
      </c>
      <c r="F826">
        <v>17703.84</v>
      </c>
      <c r="G826">
        <v>12903.99</v>
      </c>
      <c r="H826">
        <v>2023</v>
      </c>
      <c r="I826" t="s">
        <v>736</v>
      </c>
      <c r="J826" t="s">
        <v>199</v>
      </c>
      <c r="K826" t="s">
        <v>105</v>
      </c>
      <c r="L826" t="s">
        <v>103</v>
      </c>
    </row>
    <row r="827" spans="1:12" x14ac:dyDescent="0.3">
      <c r="A827" t="s">
        <v>27</v>
      </c>
      <c r="B827" t="s">
        <v>1785</v>
      </c>
      <c r="C827" t="s">
        <v>69</v>
      </c>
      <c r="D827" s="58">
        <v>45221</v>
      </c>
      <c r="E827">
        <v>38</v>
      </c>
      <c r="F827">
        <v>40468.480000000003</v>
      </c>
      <c r="G827">
        <v>26093.46</v>
      </c>
      <c r="H827">
        <v>2023</v>
      </c>
      <c r="I827" t="s">
        <v>739</v>
      </c>
      <c r="J827" t="s">
        <v>187</v>
      </c>
      <c r="K827" t="s">
        <v>105</v>
      </c>
      <c r="L827" t="s">
        <v>103</v>
      </c>
    </row>
    <row r="828" spans="1:12" x14ac:dyDescent="0.3">
      <c r="A828" t="s">
        <v>23</v>
      </c>
      <c r="B828" t="s">
        <v>1785</v>
      </c>
      <c r="C828" t="s">
        <v>68</v>
      </c>
      <c r="D828" s="58">
        <v>45122</v>
      </c>
      <c r="E828">
        <v>17</v>
      </c>
      <c r="F828">
        <v>17745.960000000003</v>
      </c>
      <c r="G828">
        <v>10948.68</v>
      </c>
      <c r="H828">
        <v>2023</v>
      </c>
      <c r="I828" t="s">
        <v>738</v>
      </c>
      <c r="J828" t="s">
        <v>182</v>
      </c>
      <c r="K828" t="s">
        <v>129</v>
      </c>
      <c r="L828" t="s">
        <v>103</v>
      </c>
    </row>
    <row r="829" spans="1:12" x14ac:dyDescent="0.3">
      <c r="A829" t="s">
        <v>25</v>
      </c>
      <c r="B829" t="s">
        <v>1785</v>
      </c>
      <c r="C829" t="s">
        <v>72</v>
      </c>
      <c r="D829" s="58">
        <v>45268</v>
      </c>
      <c r="E829">
        <v>37</v>
      </c>
      <c r="F829">
        <v>19849.760000000002</v>
      </c>
      <c r="G829">
        <v>14468.109999999999</v>
      </c>
      <c r="H829">
        <v>2023</v>
      </c>
      <c r="I829" t="s">
        <v>739</v>
      </c>
      <c r="J829" t="s">
        <v>190</v>
      </c>
      <c r="K829" t="s">
        <v>105</v>
      </c>
      <c r="L829" t="s">
        <v>103</v>
      </c>
    </row>
    <row r="830" spans="1:12" x14ac:dyDescent="0.3">
      <c r="A830" t="s">
        <v>18</v>
      </c>
      <c r="B830" t="s">
        <v>1785</v>
      </c>
      <c r="C830" t="s">
        <v>74</v>
      </c>
      <c r="D830" s="58">
        <v>45094</v>
      </c>
      <c r="E830">
        <v>8</v>
      </c>
      <c r="F830">
        <v>9048.8799999999992</v>
      </c>
      <c r="G830">
        <v>7511.6</v>
      </c>
      <c r="H830">
        <v>2023</v>
      </c>
      <c r="I830" t="s">
        <v>737</v>
      </c>
      <c r="J830" t="s">
        <v>208</v>
      </c>
      <c r="K830" t="s">
        <v>105</v>
      </c>
      <c r="L830" t="s">
        <v>103</v>
      </c>
    </row>
    <row r="831" spans="1:12" x14ac:dyDescent="0.3">
      <c r="A831" t="s">
        <v>18</v>
      </c>
      <c r="B831" t="s">
        <v>1785</v>
      </c>
      <c r="C831" t="s">
        <v>68</v>
      </c>
      <c r="D831" s="58">
        <v>45162</v>
      </c>
      <c r="E831">
        <v>11</v>
      </c>
      <c r="F831">
        <v>11482.68</v>
      </c>
      <c r="G831">
        <v>7084.44</v>
      </c>
      <c r="H831">
        <v>2023</v>
      </c>
      <c r="I831" t="s">
        <v>738</v>
      </c>
      <c r="J831" t="s">
        <v>208</v>
      </c>
      <c r="K831" t="s">
        <v>129</v>
      </c>
      <c r="L831" t="s">
        <v>103</v>
      </c>
    </row>
    <row r="832" spans="1:12" x14ac:dyDescent="0.3">
      <c r="A832" t="s">
        <v>14</v>
      </c>
      <c r="B832" t="s">
        <v>1785</v>
      </c>
      <c r="C832" t="s">
        <v>69</v>
      </c>
      <c r="D832" s="58">
        <v>45181</v>
      </c>
      <c r="E832">
        <v>15</v>
      </c>
      <c r="F832">
        <v>15974.400000000001</v>
      </c>
      <c r="G832">
        <v>10300.049999999999</v>
      </c>
      <c r="H832">
        <v>2023</v>
      </c>
      <c r="I832" t="s">
        <v>738</v>
      </c>
      <c r="J832" t="s">
        <v>179</v>
      </c>
      <c r="K832" t="s">
        <v>105</v>
      </c>
      <c r="L832" t="s">
        <v>103</v>
      </c>
    </row>
    <row r="833" spans="1:12" x14ac:dyDescent="0.3">
      <c r="A833" t="s">
        <v>21</v>
      </c>
      <c r="B833" t="s">
        <v>1785</v>
      </c>
      <c r="C833" t="s">
        <v>73</v>
      </c>
      <c r="D833" s="58">
        <v>45170</v>
      </c>
      <c r="E833">
        <v>2</v>
      </c>
      <c r="F833">
        <v>1738.32</v>
      </c>
      <c r="G833">
        <v>1305.06</v>
      </c>
      <c r="H833">
        <v>2023</v>
      </c>
      <c r="I833" t="s">
        <v>738</v>
      </c>
      <c r="J833" t="s">
        <v>214</v>
      </c>
      <c r="K833" t="s">
        <v>92</v>
      </c>
      <c r="L833" t="s">
        <v>103</v>
      </c>
    </row>
    <row r="834" spans="1:12" x14ac:dyDescent="0.3">
      <c r="A834" t="s">
        <v>20</v>
      </c>
      <c r="B834" t="s">
        <v>1785</v>
      </c>
      <c r="C834" t="s">
        <v>54</v>
      </c>
      <c r="D834" s="58">
        <v>45218</v>
      </c>
      <c r="E834">
        <v>39</v>
      </c>
      <c r="F834">
        <v>54717.39</v>
      </c>
      <c r="G834">
        <v>34731.449999999997</v>
      </c>
      <c r="H834">
        <v>2023</v>
      </c>
      <c r="I834" t="s">
        <v>739</v>
      </c>
      <c r="J834" t="s">
        <v>202</v>
      </c>
      <c r="K834" t="s">
        <v>129</v>
      </c>
      <c r="L834" t="s">
        <v>103</v>
      </c>
    </row>
    <row r="835" spans="1:12" x14ac:dyDescent="0.3">
      <c r="A835" t="s">
        <v>18</v>
      </c>
      <c r="B835" t="s">
        <v>1785</v>
      </c>
      <c r="C835" t="s">
        <v>69</v>
      </c>
      <c r="D835" s="58">
        <v>45005</v>
      </c>
      <c r="E835">
        <v>16</v>
      </c>
      <c r="F835">
        <v>17039.36</v>
      </c>
      <c r="G835">
        <v>10986.72</v>
      </c>
      <c r="H835">
        <v>2023</v>
      </c>
      <c r="I835" t="s">
        <v>736</v>
      </c>
      <c r="J835" t="s">
        <v>208</v>
      </c>
      <c r="K835" t="s">
        <v>105</v>
      </c>
      <c r="L835" t="s">
        <v>103</v>
      </c>
    </row>
    <row r="836" spans="1:12" x14ac:dyDescent="0.3">
      <c r="A836" t="s">
        <v>16</v>
      </c>
      <c r="B836" t="s">
        <v>1785</v>
      </c>
      <c r="C836" t="s">
        <v>68</v>
      </c>
      <c r="D836" s="58">
        <v>45023</v>
      </c>
      <c r="E836">
        <v>14</v>
      </c>
      <c r="F836">
        <v>14614.320000000002</v>
      </c>
      <c r="G836">
        <v>9016.56</v>
      </c>
      <c r="H836">
        <v>2023</v>
      </c>
      <c r="I836" t="s">
        <v>737</v>
      </c>
      <c r="J836" t="s">
        <v>184</v>
      </c>
      <c r="K836" t="s">
        <v>129</v>
      </c>
      <c r="L836" t="s">
        <v>103</v>
      </c>
    </row>
    <row r="837" spans="1:12" x14ac:dyDescent="0.3">
      <c r="A837" t="s">
        <v>20</v>
      </c>
      <c r="B837" t="s">
        <v>1785</v>
      </c>
      <c r="C837" t="s">
        <v>56</v>
      </c>
      <c r="D837" s="58">
        <v>45258</v>
      </c>
      <c r="E837">
        <v>28</v>
      </c>
      <c r="F837">
        <v>10712.24</v>
      </c>
      <c r="G837">
        <v>8465.24</v>
      </c>
      <c r="H837">
        <v>2023</v>
      </c>
      <c r="I837" t="s">
        <v>739</v>
      </c>
      <c r="J837" t="s">
        <v>202</v>
      </c>
      <c r="K837" t="s">
        <v>101</v>
      </c>
      <c r="L837" t="s">
        <v>103</v>
      </c>
    </row>
    <row r="838" spans="1:12" x14ac:dyDescent="0.3">
      <c r="A838" t="s">
        <v>23</v>
      </c>
      <c r="B838" t="s">
        <v>1785</v>
      </c>
      <c r="C838" t="s">
        <v>69</v>
      </c>
      <c r="D838" s="58">
        <v>45235</v>
      </c>
      <c r="E838">
        <v>26</v>
      </c>
      <c r="F838">
        <v>27688.959999999999</v>
      </c>
      <c r="G838">
        <v>17853.419999999998</v>
      </c>
      <c r="H838">
        <v>2023</v>
      </c>
      <c r="I838" t="s">
        <v>739</v>
      </c>
      <c r="J838" t="s">
        <v>182</v>
      </c>
      <c r="K838" t="s">
        <v>105</v>
      </c>
      <c r="L838" t="s">
        <v>103</v>
      </c>
    </row>
    <row r="839" spans="1:12" x14ac:dyDescent="0.3">
      <c r="A839" t="s">
        <v>20</v>
      </c>
      <c r="B839" t="s">
        <v>1785</v>
      </c>
      <c r="C839" t="s">
        <v>72</v>
      </c>
      <c r="D839" s="58">
        <v>45086</v>
      </c>
      <c r="E839">
        <v>20</v>
      </c>
      <c r="F839">
        <v>10729.6</v>
      </c>
      <c r="G839">
        <v>7820.5999999999995</v>
      </c>
      <c r="H839">
        <v>2023</v>
      </c>
      <c r="I839" t="s">
        <v>737</v>
      </c>
      <c r="J839" t="s">
        <v>202</v>
      </c>
      <c r="K839" t="s">
        <v>105</v>
      </c>
      <c r="L839" t="s">
        <v>103</v>
      </c>
    </row>
    <row r="840" spans="1:12" x14ac:dyDescent="0.3">
      <c r="A840" t="s">
        <v>29</v>
      </c>
      <c r="B840" t="s">
        <v>1785</v>
      </c>
      <c r="C840" t="s">
        <v>72</v>
      </c>
      <c r="D840" s="58">
        <v>45106</v>
      </c>
      <c r="E840">
        <v>12</v>
      </c>
      <c r="F840">
        <v>6437.76</v>
      </c>
      <c r="G840">
        <v>4692.3599999999997</v>
      </c>
      <c r="H840">
        <v>2023</v>
      </c>
      <c r="I840" t="s">
        <v>737</v>
      </c>
      <c r="J840" t="s">
        <v>217</v>
      </c>
      <c r="K840" t="s">
        <v>105</v>
      </c>
      <c r="L840" t="s">
        <v>103</v>
      </c>
    </row>
    <row r="841" spans="1:12" x14ac:dyDescent="0.3">
      <c r="A841" t="s">
        <v>18</v>
      </c>
      <c r="B841" t="s">
        <v>1785</v>
      </c>
      <c r="C841" t="s">
        <v>68</v>
      </c>
      <c r="D841" s="58">
        <v>45081</v>
      </c>
      <c r="E841">
        <v>16</v>
      </c>
      <c r="F841">
        <v>16702.080000000002</v>
      </c>
      <c r="G841">
        <v>10304.64</v>
      </c>
      <c r="H841">
        <v>2023</v>
      </c>
      <c r="I841" t="s">
        <v>737</v>
      </c>
      <c r="J841" t="s">
        <v>208</v>
      </c>
      <c r="K841" t="s">
        <v>129</v>
      </c>
      <c r="L841" t="s">
        <v>103</v>
      </c>
    </row>
    <row r="842" spans="1:12" x14ac:dyDescent="0.3">
      <c r="A842" t="s">
        <v>27</v>
      </c>
      <c r="B842" t="s">
        <v>1785</v>
      </c>
      <c r="C842" t="s">
        <v>73</v>
      </c>
      <c r="D842" s="58">
        <v>44933</v>
      </c>
      <c r="E842">
        <v>29</v>
      </c>
      <c r="F842">
        <v>25205.64</v>
      </c>
      <c r="G842">
        <v>18923.37</v>
      </c>
      <c r="H842">
        <v>2023</v>
      </c>
      <c r="I842" t="s">
        <v>736</v>
      </c>
      <c r="J842" t="s">
        <v>187</v>
      </c>
      <c r="K842" t="s">
        <v>92</v>
      </c>
      <c r="L842" t="s">
        <v>103</v>
      </c>
    </row>
    <row r="843" spans="1:12" x14ac:dyDescent="0.3">
      <c r="A843" t="s">
        <v>29</v>
      </c>
      <c r="B843" t="s">
        <v>1785</v>
      </c>
      <c r="C843" t="s">
        <v>68</v>
      </c>
      <c r="D843" s="58">
        <v>45088</v>
      </c>
      <c r="E843">
        <v>20</v>
      </c>
      <c r="F843">
        <v>20877.600000000002</v>
      </c>
      <c r="G843">
        <v>12880.8</v>
      </c>
      <c r="H843">
        <v>2023</v>
      </c>
      <c r="I843" t="s">
        <v>737</v>
      </c>
      <c r="J843" t="s">
        <v>217</v>
      </c>
      <c r="K843" t="s">
        <v>129</v>
      </c>
      <c r="L843" t="s">
        <v>103</v>
      </c>
    </row>
    <row r="844" spans="1:12" x14ac:dyDescent="0.3">
      <c r="A844" t="s">
        <v>21</v>
      </c>
      <c r="B844" t="s">
        <v>1785</v>
      </c>
      <c r="C844" t="s">
        <v>68</v>
      </c>
      <c r="D844" s="58">
        <v>44933</v>
      </c>
      <c r="E844">
        <v>14</v>
      </c>
      <c r="F844">
        <v>14614.320000000002</v>
      </c>
      <c r="G844">
        <v>9016.56</v>
      </c>
      <c r="H844">
        <v>2023</v>
      </c>
      <c r="I844" t="s">
        <v>736</v>
      </c>
      <c r="J844" t="s">
        <v>214</v>
      </c>
      <c r="K844" t="s">
        <v>129</v>
      </c>
      <c r="L844" t="s">
        <v>103</v>
      </c>
    </row>
    <row r="845" spans="1:12" x14ac:dyDescent="0.3">
      <c r="A845" t="s">
        <v>20</v>
      </c>
      <c r="B845" t="s">
        <v>1785</v>
      </c>
      <c r="C845" t="s">
        <v>74</v>
      </c>
      <c r="D845" s="58">
        <v>45181</v>
      </c>
      <c r="E845">
        <v>8</v>
      </c>
      <c r="F845">
        <v>9048.8799999999992</v>
      </c>
      <c r="G845">
        <v>7511.6</v>
      </c>
      <c r="H845">
        <v>2023</v>
      </c>
      <c r="I845" t="s">
        <v>738</v>
      </c>
      <c r="J845" t="s">
        <v>202</v>
      </c>
      <c r="K845" t="s">
        <v>105</v>
      </c>
      <c r="L845" t="s">
        <v>103</v>
      </c>
    </row>
    <row r="846" spans="1:12" x14ac:dyDescent="0.3">
      <c r="A846" t="s">
        <v>14</v>
      </c>
      <c r="B846" t="s">
        <v>1785</v>
      </c>
      <c r="C846" t="s">
        <v>68</v>
      </c>
      <c r="D846" s="58">
        <v>45274</v>
      </c>
      <c r="E846">
        <v>25</v>
      </c>
      <c r="F846">
        <v>26097.000000000004</v>
      </c>
      <c r="G846">
        <v>16101</v>
      </c>
      <c r="H846">
        <v>2023</v>
      </c>
      <c r="I846" t="s">
        <v>739</v>
      </c>
      <c r="J846" t="s">
        <v>179</v>
      </c>
      <c r="K846" t="s">
        <v>129</v>
      </c>
      <c r="L846" t="s">
        <v>103</v>
      </c>
    </row>
    <row r="847" spans="1:12" x14ac:dyDescent="0.3">
      <c r="A847" t="s">
        <v>30</v>
      </c>
      <c r="B847" t="s">
        <v>1785</v>
      </c>
      <c r="C847" t="s">
        <v>56</v>
      </c>
      <c r="D847" s="58">
        <v>44957</v>
      </c>
      <c r="E847">
        <v>27</v>
      </c>
      <c r="F847">
        <v>10329.66</v>
      </c>
      <c r="G847">
        <v>8162.91</v>
      </c>
      <c r="H847">
        <v>2023</v>
      </c>
      <c r="I847" t="s">
        <v>736</v>
      </c>
      <c r="J847" t="s">
        <v>230</v>
      </c>
      <c r="K847" t="s">
        <v>101</v>
      </c>
      <c r="L847" t="s">
        <v>103</v>
      </c>
    </row>
    <row r="848" spans="1:12" x14ac:dyDescent="0.3">
      <c r="A848" t="s">
        <v>14</v>
      </c>
      <c r="B848" t="s">
        <v>1785</v>
      </c>
      <c r="C848" t="s">
        <v>74</v>
      </c>
      <c r="D848" s="58">
        <v>45181</v>
      </c>
      <c r="E848">
        <v>5</v>
      </c>
      <c r="F848">
        <v>5655.5499999999993</v>
      </c>
      <c r="G848">
        <v>4694.75</v>
      </c>
      <c r="H848">
        <v>2023</v>
      </c>
      <c r="I848" t="s">
        <v>738</v>
      </c>
      <c r="J848" t="s">
        <v>179</v>
      </c>
      <c r="K848" t="s">
        <v>105</v>
      </c>
      <c r="L848" t="s">
        <v>103</v>
      </c>
    </row>
    <row r="849" spans="1:12" x14ac:dyDescent="0.3">
      <c r="A849" t="s">
        <v>19</v>
      </c>
      <c r="B849" t="s">
        <v>1785</v>
      </c>
      <c r="C849" t="s">
        <v>56</v>
      </c>
      <c r="D849" s="58">
        <v>45139</v>
      </c>
      <c r="E849">
        <v>20</v>
      </c>
      <c r="F849">
        <v>7651.5999999999995</v>
      </c>
      <c r="G849">
        <v>6046.5999999999995</v>
      </c>
      <c r="H849">
        <v>2023</v>
      </c>
      <c r="I849" t="s">
        <v>738</v>
      </c>
      <c r="J849" t="s">
        <v>205</v>
      </c>
      <c r="K849" t="s">
        <v>101</v>
      </c>
      <c r="L849" t="s">
        <v>103</v>
      </c>
    </row>
    <row r="850" spans="1:12" x14ac:dyDescent="0.3">
      <c r="A850" t="s">
        <v>14</v>
      </c>
      <c r="B850" t="s">
        <v>1785</v>
      </c>
      <c r="C850" t="s">
        <v>74</v>
      </c>
      <c r="D850" s="58">
        <v>44997</v>
      </c>
      <c r="E850">
        <v>20</v>
      </c>
      <c r="F850">
        <v>22622.199999999997</v>
      </c>
      <c r="G850">
        <v>18779</v>
      </c>
      <c r="H850">
        <v>2023</v>
      </c>
      <c r="I850" t="s">
        <v>736</v>
      </c>
      <c r="J850" t="s">
        <v>179</v>
      </c>
      <c r="K850" t="s">
        <v>105</v>
      </c>
      <c r="L850" t="s">
        <v>103</v>
      </c>
    </row>
    <row r="851" spans="1:12" x14ac:dyDescent="0.3">
      <c r="A851" t="s">
        <v>19</v>
      </c>
      <c r="B851" t="s">
        <v>1785</v>
      </c>
      <c r="C851" t="s">
        <v>73</v>
      </c>
      <c r="D851" s="58">
        <v>44980</v>
      </c>
      <c r="E851">
        <v>26</v>
      </c>
      <c r="F851">
        <v>22598.16</v>
      </c>
      <c r="G851">
        <v>16965.78</v>
      </c>
      <c r="H851">
        <v>2023</v>
      </c>
      <c r="I851" t="s">
        <v>736</v>
      </c>
      <c r="J851" t="s">
        <v>205</v>
      </c>
      <c r="K851" t="s">
        <v>92</v>
      </c>
      <c r="L851" t="s">
        <v>103</v>
      </c>
    </row>
    <row r="852" spans="1:12" x14ac:dyDescent="0.3">
      <c r="A852" t="s">
        <v>14</v>
      </c>
      <c r="B852" t="s">
        <v>1785</v>
      </c>
      <c r="C852" t="s">
        <v>56</v>
      </c>
      <c r="D852" s="58">
        <v>44984</v>
      </c>
      <c r="E852">
        <v>16</v>
      </c>
      <c r="F852">
        <v>6121.28</v>
      </c>
      <c r="G852">
        <v>4837.28</v>
      </c>
      <c r="H852">
        <v>2023</v>
      </c>
      <c r="I852" t="s">
        <v>736</v>
      </c>
      <c r="J852" t="s">
        <v>179</v>
      </c>
      <c r="K852" t="s">
        <v>101</v>
      </c>
      <c r="L852" t="s">
        <v>103</v>
      </c>
    </row>
    <row r="853" spans="1:12" x14ac:dyDescent="0.3">
      <c r="A853" t="s">
        <v>22</v>
      </c>
      <c r="B853" t="s">
        <v>1785</v>
      </c>
      <c r="C853" t="s">
        <v>56</v>
      </c>
      <c r="D853" s="58">
        <v>45220</v>
      </c>
      <c r="E853">
        <v>37</v>
      </c>
      <c r="F853">
        <v>14155.46</v>
      </c>
      <c r="G853">
        <v>11186.21</v>
      </c>
      <c r="H853">
        <v>2023</v>
      </c>
      <c r="I853" t="s">
        <v>739</v>
      </c>
      <c r="J853" t="s">
        <v>199</v>
      </c>
      <c r="K853" t="s">
        <v>101</v>
      </c>
      <c r="L853" t="s">
        <v>103</v>
      </c>
    </row>
    <row r="854" spans="1:12" x14ac:dyDescent="0.3">
      <c r="A854" t="s">
        <v>22</v>
      </c>
      <c r="B854" t="s">
        <v>1785</v>
      </c>
      <c r="C854" t="s">
        <v>74</v>
      </c>
      <c r="D854" s="58">
        <v>45145</v>
      </c>
      <c r="E854">
        <v>12</v>
      </c>
      <c r="F854">
        <v>13573.32</v>
      </c>
      <c r="G854">
        <v>11267.400000000001</v>
      </c>
      <c r="H854">
        <v>2023</v>
      </c>
      <c r="I854" t="s">
        <v>738</v>
      </c>
      <c r="J854" t="s">
        <v>199</v>
      </c>
      <c r="K854" t="s">
        <v>105</v>
      </c>
      <c r="L854" t="s">
        <v>103</v>
      </c>
    </row>
    <row r="855" spans="1:12" x14ac:dyDescent="0.3">
      <c r="A855" t="s">
        <v>27</v>
      </c>
      <c r="B855" t="s">
        <v>1785</v>
      </c>
      <c r="C855" t="s">
        <v>69</v>
      </c>
      <c r="D855" s="58">
        <v>45068</v>
      </c>
      <c r="E855">
        <v>10</v>
      </c>
      <c r="F855">
        <v>10649.6</v>
      </c>
      <c r="G855">
        <v>6866.7</v>
      </c>
      <c r="H855">
        <v>2023</v>
      </c>
      <c r="I855" t="s">
        <v>737</v>
      </c>
      <c r="J855" t="s">
        <v>187</v>
      </c>
      <c r="K855" t="s">
        <v>105</v>
      </c>
      <c r="L855" t="s">
        <v>103</v>
      </c>
    </row>
    <row r="856" spans="1:12" x14ac:dyDescent="0.3">
      <c r="A856" t="s">
        <v>29</v>
      </c>
      <c r="B856" t="s">
        <v>1785</v>
      </c>
      <c r="C856" t="s">
        <v>54</v>
      </c>
      <c r="D856" s="58">
        <v>45024</v>
      </c>
      <c r="E856">
        <v>16</v>
      </c>
      <c r="F856">
        <v>22448.16</v>
      </c>
      <c r="G856">
        <v>14248.8</v>
      </c>
      <c r="H856">
        <v>2023</v>
      </c>
      <c r="I856" t="s">
        <v>737</v>
      </c>
      <c r="J856" t="s">
        <v>217</v>
      </c>
      <c r="K856" t="s">
        <v>129</v>
      </c>
      <c r="L856" t="s">
        <v>103</v>
      </c>
    </row>
    <row r="857" spans="1:12" x14ac:dyDescent="0.3">
      <c r="A857" t="s">
        <v>20</v>
      </c>
      <c r="B857" t="s">
        <v>1785</v>
      </c>
      <c r="C857" t="s">
        <v>74</v>
      </c>
      <c r="D857" s="58">
        <v>45268</v>
      </c>
      <c r="E857">
        <v>33</v>
      </c>
      <c r="F857">
        <v>37326.629999999997</v>
      </c>
      <c r="G857">
        <v>30985.350000000002</v>
      </c>
      <c r="H857">
        <v>2023</v>
      </c>
      <c r="I857" t="s">
        <v>739</v>
      </c>
      <c r="J857" t="s">
        <v>202</v>
      </c>
      <c r="K857" t="s">
        <v>105</v>
      </c>
      <c r="L857" t="s">
        <v>103</v>
      </c>
    </row>
    <row r="858" spans="1:12" x14ac:dyDescent="0.3">
      <c r="A858" t="s">
        <v>30</v>
      </c>
      <c r="B858" t="s">
        <v>1785</v>
      </c>
      <c r="C858" t="s">
        <v>74</v>
      </c>
      <c r="D858" s="58">
        <v>45181</v>
      </c>
      <c r="E858">
        <v>21</v>
      </c>
      <c r="F858">
        <v>23753.309999999998</v>
      </c>
      <c r="G858">
        <v>19717.95</v>
      </c>
      <c r="H858">
        <v>2023</v>
      </c>
      <c r="I858" t="s">
        <v>738</v>
      </c>
      <c r="J858" t="s">
        <v>230</v>
      </c>
      <c r="K858" t="s">
        <v>105</v>
      </c>
      <c r="L858" t="s">
        <v>103</v>
      </c>
    </row>
    <row r="859" spans="1:12" x14ac:dyDescent="0.3">
      <c r="A859" t="s">
        <v>14</v>
      </c>
      <c r="B859" t="s">
        <v>1785</v>
      </c>
      <c r="C859" t="s">
        <v>54</v>
      </c>
      <c r="D859" s="58">
        <v>45219</v>
      </c>
      <c r="E859">
        <v>29</v>
      </c>
      <c r="F859">
        <v>40687.29</v>
      </c>
      <c r="G859">
        <v>25825.949999999997</v>
      </c>
      <c r="H859">
        <v>2023</v>
      </c>
      <c r="I859" t="s">
        <v>739</v>
      </c>
      <c r="J859" t="s">
        <v>179</v>
      </c>
      <c r="K859" t="s">
        <v>129</v>
      </c>
      <c r="L859" t="s">
        <v>103</v>
      </c>
    </row>
    <row r="860" spans="1:12" x14ac:dyDescent="0.3">
      <c r="A860" t="s">
        <v>24</v>
      </c>
      <c r="B860" t="s">
        <v>1785</v>
      </c>
      <c r="C860" t="s">
        <v>54</v>
      </c>
      <c r="D860" s="58">
        <v>45242</v>
      </c>
      <c r="E860">
        <v>35</v>
      </c>
      <c r="F860">
        <v>49105.35</v>
      </c>
      <c r="G860">
        <v>31169.25</v>
      </c>
      <c r="H860">
        <v>2023</v>
      </c>
      <c r="I860" t="s">
        <v>739</v>
      </c>
      <c r="J860" t="s">
        <v>196</v>
      </c>
      <c r="K860" t="s">
        <v>129</v>
      </c>
      <c r="L860" t="s">
        <v>103</v>
      </c>
    </row>
    <row r="861" spans="1:12" x14ac:dyDescent="0.3">
      <c r="A861" t="s">
        <v>27</v>
      </c>
      <c r="B861" t="s">
        <v>1785</v>
      </c>
      <c r="C861" t="s">
        <v>73</v>
      </c>
      <c r="D861" s="58">
        <v>45139</v>
      </c>
      <c r="E861">
        <v>23</v>
      </c>
      <c r="F861">
        <v>19990.68</v>
      </c>
      <c r="G861">
        <v>15008.189999999999</v>
      </c>
      <c r="H861">
        <v>2023</v>
      </c>
      <c r="I861" t="s">
        <v>738</v>
      </c>
      <c r="J861" t="s">
        <v>187</v>
      </c>
      <c r="K861" t="s">
        <v>92</v>
      </c>
      <c r="L861" t="s">
        <v>103</v>
      </c>
    </row>
    <row r="862" spans="1:12" x14ac:dyDescent="0.3">
      <c r="A862" t="s">
        <v>14</v>
      </c>
      <c r="B862" t="s">
        <v>1785</v>
      </c>
      <c r="C862" t="s">
        <v>69</v>
      </c>
      <c r="D862" s="58">
        <v>45245</v>
      </c>
      <c r="E862">
        <v>35</v>
      </c>
      <c r="F862">
        <v>37273.599999999999</v>
      </c>
      <c r="G862">
        <v>24033.449999999997</v>
      </c>
      <c r="H862">
        <v>2023</v>
      </c>
      <c r="I862" t="s">
        <v>739</v>
      </c>
      <c r="J862" t="s">
        <v>179</v>
      </c>
      <c r="K862" t="s">
        <v>105</v>
      </c>
      <c r="L862" t="s">
        <v>103</v>
      </c>
    </row>
    <row r="863" spans="1:12" x14ac:dyDescent="0.3">
      <c r="A863" t="s">
        <v>24</v>
      </c>
      <c r="B863" t="s">
        <v>1785</v>
      </c>
      <c r="C863" t="s">
        <v>68</v>
      </c>
      <c r="D863" s="58">
        <v>44952</v>
      </c>
      <c r="E863">
        <v>28</v>
      </c>
      <c r="F863">
        <v>29228.640000000003</v>
      </c>
      <c r="G863">
        <v>18033.12</v>
      </c>
      <c r="H863">
        <v>2023</v>
      </c>
      <c r="I863" t="s">
        <v>736</v>
      </c>
      <c r="J863" t="s">
        <v>196</v>
      </c>
      <c r="K863" t="s">
        <v>129</v>
      </c>
      <c r="L863" t="s">
        <v>103</v>
      </c>
    </row>
    <row r="864" spans="1:12" x14ac:dyDescent="0.3">
      <c r="A864" t="s">
        <v>18</v>
      </c>
      <c r="B864" t="s">
        <v>1785</v>
      </c>
      <c r="C864" t="s">
        <v>73</v>
      </c>
      <c r="D864" s="58">
        <v>45241</v>
      </c>
      <c r="E864">
        <v>29</v>
      </c>
      <c r="F864">
        <v>25205.64</v>
      </c>
      <c r="G864">
        <v>18923.37</v>
      </c>
      <c r="H864">
        <v>2023</v>
      </c>
      <c r="I864" t="s">
        <v>739</v>
      </c>
      <c r="J864" t="s">
        <v>208</v>
      </c>
      <c r="K864" t="s">
        <v>92</v>
      </c>
      <c r="L864" t="s">
        <v>103</v>
      </c>
    </row>
    <row r="865" spans="1:12" x14ac:dyDescent="0.3">
      <c r="A865" t="s">
        <v>18</v>
      </c>
      <c r="B865" t="s">
        <v>1785</v>
      </c>
      <c r="C865" t="s">
        <v>72</v>
      </c>
      <c r="D865" s="58">
        <v>45095</v>
      </c>
      <c r="E865">
        <v>7</v>
      </c>
      <c r="F865">
        <v>3755.36</v>
      </c>
      <c r="G865">
        <v>2737.21</v>
      </c>
      <c r="H865">
        <v>2023</v>
      </c>
      <c r="I865" t="s">
        <v>737</v>
      </c>
      <c r="J865" t="s">
        <v>208</v>
      </c>
      <c r="K865" t="s">
        <v>105</v>
      </c>
      <c r="L865" t="s">
        <v>103</v>
      </c>
    </row>
    <row r="866" spans="1:12" x14ac:dyDescent="0.3">
      <c r="A866" t="s">
        <v>16</v>
      </c>
      <c r="B866" t="s">
        <v>1785</v>
      </c>
      <c r="C866" t="s">
        <v>54</v>
      </c>
      <c r="D866" s="58">
        <v>45177</v>
      </c>
      <c r="E866">
        <v>20</v>
      </c>
      <c r="F866">
        <v>28060.2</v>
      </c>
      <c r="G866">
        <v>17811</v>
      </c>
      <c r="H866">
        <v>2023</v>
      </c>
      <c r="I866" t="s">
        <v>738</v>
      </c>
      <c r="J866" t="s">
        <v>184</v>
      </c>
      <c r="K866" t="s">
        <v>129</v>
      </c>
      <c r="L866" t="s">
        <v>103</v>
      </c>
    </row>
    <row r="867" spans="1:12" x14ac:dyDescent="0.3">
      <c r="A867" t="s">
        <v>14</v>
      </c>
      <c r="B867" t="s">
        <v>1785</v>
      </c>
      <c r="C867" t="s">
        <v>72</v>
      </c>
      <c r="D867" s="58">
        <v>45122</v>
      </c>
      <c r="E867">
        <v>23</v>
      </c>
      <c r="F867">
        <v>12339.04</v>
      </c>
      <c r="G867">
        <v>8993.6899999999987</v>
      </c>
      <c r="H867">
        <v>2023</v>
      </c>
      <c r="I867" t="s">
        <v>738</v>
      </c>
      <c r="J867" t="s">
        <v>179</v>
      </c>
      <c r="K867" t="s">
        <v>105</v>
      </c>
      <c r="L867" t="s">
        <v>103</v>
      </c>
    </row>
    <row r="868" spans="1:12" x14ac:dyDescent="0.3">
      <c r="A868" t="s">
        <v>30</v>
      </c>
      <c r="B868" t="s">
        <v>1785</v>
      </c>
      <c r="C868" t="s">
        <v>68</v>
      </c>
      <c r="D868" s="58">
        <v>45229</v>
      </c>
      <c r="E868">
        <v>33</v>
      </c>
      <c r="F868">
        <v>34448.04</v>
      </c>
      <c r="G868">
        <v>21253.32</v>
      </c>
      <c r="H868">
        <v>2023</v>
      </c>
      <c r="I868" t="s">
        <v>739</v>
      </c>
      <c r="J868" t="s">
        <v>230</v>
      </c>
      <c r="K868" t="s">
        <v>129</v>
      </c>
      <c r="L868" t="s">
        <v>103</v>
      </c>
    </row>
    <row r="869" spans="1:12" x14ac:dyDescent="0.3">
      <c r="A869" t="s">
        <v>21</v>
      </c>
      <c r="B869" t="s">
        <v>1785</v>
      </c>
      <c r="C869" t="s">
        <v>56</v>
      </c>
      <c r="D869" s="58">
        <v>45115</v>
      </c>
      <c r="E869">
        <v>3</v>
      </c>
      <c r="F869">
        <v>1147.74</v>
      </c>
      <c r="G869">
        <v>906.99</v>
      </c>
      <c r="H869">
        <v>2023</v>
      </c>
      <c r="I869" t="s">
        <v>738</v>
      </c>
      <c r="J869" t="s">
        <v>214</v>
      </c>
      <c r="K869" t="s">
        <v>101</v>
      </c>
      <c r="L869" t="s">
        <v>103</v>
      </c>
    </row>
    <row r="870" spans="1:12" x14ac:dyDescent="0.3">
      <c r="A870" t="s">
        <v>30</v>
      </c>
      <c r="B870" t="s">
        <v>1785</v>
      </c>
      <c r="C870" t="s">
        <v>56</v>
      </c>
      <c r="D870" s="58">
        <v>45095</v>
      </c>
      <c r="E870">
        <v>6</v>
      </c>
      <c r="F870">
        <v>2295.48</v>
      </c>
      <c r="G870">
        <v>1813.98</v>
      </c>
      <c r="H870">
        <v>2023</v>
      </c>
      <c r="I870" t="s">
        <v>737</v>
      </c>
      <c r="J870" t="s">
        <v>230</v>
      </c>
      <c r="K870" t="s">
        <v>101</v>
      </c>
      <c r="L870" t="s">
        <v>103</v>
      </c>
    </row>
    <row r="871" spans="1:12" x14ac:dyDescent="0.3">
      <c r="A871" t="s">
        <v>23</v>
      </c>
      <c r="B871" t="s">
        <v>1785</v>
      </c>
      <c r="C871" t="s">
        <v>74</v>
      </c>
      <c r="D871" s="58">
        <v>45116</v>
      </c>
      <c r="E871">
        <v>6</v>
      </c>
      <c r="F871">
        <v>6786.66</v>
      </c>
      <c r="G871">
        <v>5633.7000000000007</v>
      </c>
      <c r="H871">
        <v>2023</v>
      </c>
      <c r="I871" t="s">
        <v>738</v>
      </c>
      <c r="J871" t="s">
        <v>182</v>
      </c>
      <c r="K871" t="s">
        <v>105</v>
      </c>
      <c r="L871" t="s">
        <v>103</v>
      </c>
    </row>
    <row r="872" spans="1:12" x14ac:dyDescent="0.3">
      <c r="A872" t="s">
        <v>14</v>
      </c>
      <c r="B872" t="s">
        <v>1785</v>
      </c>
      <c r="C872" t="s">
        <v>73</v>
      </c>
      <c r="D872" s="58">
        <v>44971</v>
      </c>
      <c r="E872">
        <v>16</v>
      </c>
      <c r="F872">
        <v>13906.56</v>
      </c>
      <c r="G872">
        <v>10440.48</v>
      </c>
      <c r="H872">
        <v>2023</v>
      </c>
      <c r="I872" t="s">
        <v>736</v>
      </c>
      <c r="J872" t="s">
        <v>179</v>
      </c>
      <c r="K872" t="s">
        <v>92</v>
      </c>
      <c r="L872" t="s">
        <v>103</v>
      </c>
    </row>
    <row r="873" spans="1:12" x14ac:dyDescent="0.3">
      <c r="A873" t="s">
        <v>29</v>
      </c>
      <c r="B873" t="s">
        <v>1785</v>
      </c>
      <c r="C873" t="s">
        <v>73</v>
      </c>
      <c r="D873" s="58">
        <v>45151</v>
      </c>
      <c r="E873">
        <v>6</v>
      </c>
      <c r="F873">
        <v>5214.96</v>
      </c>
      <c r="G873">
        <v>3915.18</v>
      </c>
      <c r="H873">
        <v>2023</v>
      </c>
      <c r="I873" t="s">
        <v>738</v>
      </c>
      <c r="J873" t="s">
        <v>217</v>
      </c>
      <c r="K873" t="s">
        <v>92</v>
      </c>
      <c r="L873" t="s">
        <v>103</v>
      </c>
    </row>
    <row r="874" spans="1:12" x14ac:dyDescent="0.3">
      <c r="A874" t="s">
        <v>25</v>
      </c>
      <c r="B874" t="s">
        <v>1785</v>
      </c>
      <c r="C874" t="s">
        <v>73</v>
      </c>
      <c r="D874" s="58">
        <v>45223</v>
      </c>
      <c r="E874">
        <v>24</v>
      </c>
      <c r="F874">
        <v>20859.84</v>
      </c>
      <c r="G874">
        <v>15660.72</v>
      </c>
      <c r="H874">
        <v>2023</v>
      </c>
      <c r="I874" t="s">
        <v>739</v>
      </c>
      <c r="J874" t="s">
        <v>190</v>
      </c>
      <c r="K874" t="s">
        <v>92</v>
      </c>
      <c r="L874" t="s">
        <v>103</v>
      </c>
    </row>
    <row r="875" spans="1:12" x14ac:dyDescent="0.3">
      <c r="A875" t="s">
        <v>14</v>
      </c>
      <c r="B875" t="s">
        <v>1785</v>
      </c>
      <c r="C875" t="s">
        <v>72</v>
      </c>
      <c r="D875" s="58">
        <v>44976</v>
      </c>
      <c r="E875">
        <v>30</v>
      </c>
      <c r="F875">
        <v>16094.400000000001</v>
      </c>
      <c r="G875">
        <v>11730.9</v>
      </c>
      <c r="H875">
        <v>2023</v>
      </c>
      <c r="I875" t="s">
        <v>736</v>
      </c>
      <c r="J875" t="s">
        <v>179</v>
      </c>
      <c r="K875" t="s">
        <v>105</v>
      </c>
      <c r="L875" t="s">
        <v>103</v>
      </c>
    </row>
    <row r="876" spans="1:12" x14ac:dyDescent="0.3">
      <c r="A876" t="s">
        <v>14</v>
      </c>
      <c r="B876" t="s">
        <v>1785</v>
      </c>
      <c r="C876" t="s">
        <v>74</v>
      </c>
      <c r="D876" s="58">
        <v>45256</v>
      </c>
      <c r="E876">
        <v>24</v>
      </c>
      <c r="F876">
        <v>27146.639999999999</v>
      </c>
      <c r="G876">
        <v>22534.800000000003</v>
      </c>
      <c r="H876">
        <v>2023</v>
      </c>
      <c r="I876" t="s">
        <v>739</v>
      </c>
      <c r="J876" t="s">
        <v>179</v>
      </c>
      <c r="K876" t="s">
        <v>105</v>
      </c>
      <c r="L876" t="s">
        <v>103</v>
      </c>
    </row>
    <row r="877" spans="1:12" x14ac:dyDescent="0.3">
      <c r="A877" t="s">
        <v>25</v>
      </c>
      <c r="B877" t="s">
        <v>1785</v>
      </c>
      <c r="C877" t="s">
        <v>73</v>
      </c>
      <c r="D877" s="58">
        <v>45023</v>
      </c>
      <c r="E877">
        <v>15</v>
      </c>
      <c r="F877">
        <v>13037.4</v>
      </c>
      <c r="G877">
        <v>9787.9499999999989</v>
      </c>
      <c r="H877">
        <v>2023</v>
      </c>
      <c r="I877" t="s">
        <v>737</v>
      </c>
      <c r="J877" t="s">
        <v>190</v>
      </c>
      <c r="K877" t="s">
        <v>92</v>
      </c>
      <c r="L877" t="s">
        <v>103</v>
      </c>
    </row>
    <row r="878" spans="1:12" x14ac:dyDescent="0.3">
      <c r="A878" t="s">
        <v>21</v>
      </c>
      <c r="B878" t="s">
        <v>1785</v>
      </c>
      <c r="C878" t="s">
        <v>73</v>
      </c>
      <c r="D878" s="58">
        <v>45170</v>
      </c>
      <c r="E878">
        <v>7</v>
      </c>
      <c r="F878">
        <v>6084.12</v>
      </c>
      <c r="G878">
        <v>4567.71</v>
      </c>
      <c r="H878">
        <v>2023</v>
      </c>
      <c r="I878" t="s">
        <v>738</v>
      </c>
      <c r="J878" t="s">
        <v>214</v>
      </c>
      <c r="K878" t="s">
        <v>92</v>
      </c>
      <c r="L878" t="s">
        <v>103</v>
      </c>
    </row>
    <row r="879" spans="1:12" x14ac:dyDescent="0.3">
      <c r="A879" t="s">
        <v>27</v>
      </c>
      <c r="B879" t="s">
        <v>1785</v>
      </c>
      <c r="C879" t="s">
        <v>74</v>
      </c>
      <c r="D879" s="58">
        <v>45194</v>
      </c>
      <c r="E879">
        <v>22</v>
      </c>
      <c r="F879">
        <v>24884.42</v>
      </c>
      <c r="G879">
        <v>20656.900000000001</v>
      </c>
      <c r="H879">
        <v>2023</v>
      </c>
      <c r="I879" t="s">
        <v>738</v>
      </c>
      <c r="J879" t="s">
        <v>187</v>
      </c>
      <c r="K879" t="s">
        <v>105</v>
      </c>
      <c r="L879" t="s">
        <v>103</v>
      </c>
    </row>
    <row r="880" spans="1:12" x14ac:dyDescent="0.3">
      <c r="A880" t="s">
        <v>19</v>
      </c>
      <c r="B880" t="s">
        <v>1785</v>
      </c>
      <c r="C880" t="s">
        <v>54</v>
      </c>
      <c r="D880" s="58">
        <v>45059</v>
      </c>
      <c r="E880">
        <v>4</v>
      </c>
      <c r="F880">
        <v>5612.04</v>
      </c>
      <c r="G880">
        <v>3562.2</v>
      </c>
      <c r="H880">
        <v>2023</v>
      </c>
      <c r="I880" t="s">
        <v>737</v>
      </c>
      <c r="J880" t="s">
        <v>205</v>
      </c>
      <c r="K880" t="s">
        <v>129</v>
      </c>
      <c r="L880" t="s">
        <v>103</v>
      </c>
    </row>
    <row r="881" spans="1:12" x14ac:dyDescent="0.3">
      <c r="A881" t="s">
        <v>29</v>
      </c>
      <c r="B881" t="s">
        <v>1785</v>
      </c>
      <c r="C881" t="s">
        <v>73</v>
      </c>
      <c r="D881" s="58">
        <v>45212</v>
      </c>
      <c r="E881">
        <v>31</v>
      </c>
      <c r="F881">
        <v>26943.96</v>
      </c>
      <c r="G881">
        <v>20228.43</v>
      </c>
      <c r="H881">
        <v>2023</v>
      </c>
      <c r="I881" t="s">
        <v>739</v>
      </c>
      <c r="J881" t="s">
        <v>217</v>
      </c>
      <c r="K881" t="s">
        <v>92</v>
      </c>
      <c r="L881" t="s">
        <v>103</v>
      </c>
    </row>
    <row r="882" spans="1:12" x14ac:dyDescent="0.3">
      <c r="A882" t="s">
        <v>17</v>
      </c>
      <c r="B882" t="s">
        <v>1785</v>
      </c>
      <c r="C882" t="s">
        <v>74</v>
      </c>
      <c r="D882" s="58">
        <v>45019</v>
      </c>
      <c r="E882">
        <v>19</v>
      </c>
      <c r="F882">
        <v>21491.089999999997</v>
      </c>
      <c r="G882">
        <v>17840.05</v>
      </c>
      <c r="H882">
        <v>2023</v>
      </c>
      <c r="I882" t="s">
        <v>737</v>
      </c>
      <c r="J882" t="s">
        <v>224</v>
      </c>
      <c r="K882" t="s">
        <v>105</v>
      </c>
      <c r="L882" t="s">
        <v>103</v>
      </c>
    </row>
    <row r="883" spans="1:12" x14ac:dyDescent="0.3">
      <c r="A883" t="s">
        <v>25</v>
      </c>
      <c r="B883" t="s">
        <v>1785</v>
      </c>
      <c r="C883" t="s">
        <v>54</v>
      </c>
      <c r="D883" s="58">
        <v>45082</v>
      </c>
      <c r="E883">
        <v>13</v>
      </c>
      <c r="F883">
        <v>18239.13</v>
      </c>
      <c r="G883">
        <v>11577.15</v>
      </c>
      <c r="H883">
        <v>2023</v>
      </c>
      <c r="I883" t="s">
        <v>737</v>
      </c>
      <c r="J883" t="s">
        <v>190</v>
      </c>
      <c r="K883" t="s">
        <v>129</v>
      </c>
      <c r="L883" t="s">
        <v>103</v>
      </c>
    </row>
    <row r="884" spans="1:12" x14ac:dyDescent="0.3">
      <c r="A884" t="s">
        <v>16</v>
      </c>
      <c r="B884" t="s">
        <v>1785</v>
      </c>
      <c r="C884" t="s">
        <v>68</v>
      </c>
      <c r="D884" s="58">
        <v>45200</v>
      </c>
      <c r="E884">
        <v>18</v>
      </c>
      <c r="F884">
        <v>18789.840000000004</v>
      </c>
      <c r="G884">
        <v>11592.72</v>
      </c>
      <c r="H884">
        <v>2023</v>
      </c>
      <c r="I884" t="s">
        <v>739</v>
      </c>
      <c r="J884" t="s">
        <v>184</v>
      </c>
      <c r="K884" t="s">
        <v>129</v>
      </c>
      <c r="L884" t="s">
        <v>103</v>
      </c>
    </row>
    <row r="885" spans="1:12" x14ac:dyDescent="0.3">
      <c r="A885" t="s">
        <v>14</v>
      </c>
      <c r="B885" t="s">
        <v>1785</v>
      </c>
      <c r="C885" t="s">
        <v>56</v>
      </c>
      <c r="D885" s="58">
        <v>45002</v>
      </c>
      <c r="E885">
        <v>32</v>
      </c>
      <c r="F885">
        <v>12242.56</v>
      </c>
      <c r="G885">
        <v>9674.56</v>
      </c>
      <c r="H885">
        <v>2023</v>
      </c>
      <c r="I885" t="s">
        <v>736</v>
      </c>
      <c r="J885" t="s">
        <v>179</v>
      </c>
      <c r="K885" t="s">
        <v>101</v>
      </c>
      <c r="L885" t="s">
        <v>103</v>
      </c>
    </row>
    <row r="886" spans="1:12" x14ac:dyDescent="0.3">
      <c r="A886" t="s">
        <v>14</v>
      </c>
      <c r="B886" t="s">
        <v>1785</v>
      </c>
      <c r="C886" t="s">
        <v>69</v>
      </c>
      <c r="D886" s="58">
        <v>44927</v>
      </c>
      <c r="E886">
        <v>16</v>
      </c>
      <c r="F886">
        <v>17039.36</v>
      </c>
      <c r="G886">
        <v>10986.72</v>
      </c>
      <c r="H886">
        <v>2023</v>
      </c>
      <c r="I886" t="s">
        <v>736</v>
      </c>
      <c r="J886" t="s">
        <v>179</v>
      </c>
      <c r="K886" t="s">
        <v>105</v>
      </c>
      <c r="L886" t="s">
        <v>103</v>
      </c>
    </row>
    <row r="887" spans="1:12" x14ac:dyDescent="0.3">
      <c r="A887" t="s">
        <v>19</v>
      </c>
      <c r="B887" t="s">
        <v>1785</v>
      </c>
      <c r="C887" t="s">
        <v>74</v>
      </c>
      <c r="D887" s="58">
        <v>45274</v>
      </c>
      <c r="E887">
        <v>30</v>
      </c>
      <c r="F887">
        <v>33933.299999999996</v>
      </c>
      <c r="G887">
        <v>28168.5</v>
      </c>
      <c r="H887">
        <v>2023</v>
      </c>
      <c r="I887" t="s">
        <v>739</v>
      </c>
      <c r="J887" t="s">
        <v>205</v>
      </c>
      <c r="K887" t="s">
        <v>105</v>
      </c>
      <c r="L887" t="s">
        <v>103</v>
      </c>
    </row>
    <row r="888" spans="1:12" x14ac:dyDescent="0.3">
      <c r="A888" t="s">
        <v>14</v>
      </c>
      <c r="B888" t="s">
        <v>1785</v>
      </c>
      <c r="C888" t="s">
        <v>74</v>
      </c>
      <c r="D888" s="58">
        <v>44993</v>
      </c>
      <c r="E888">
        <v>15</v>
      </c>
      <c r="F888">
        <v>16966.649999999998</v>
      </c>
      <c r="G888">
        <v>14084.25</v>
      </c>
      <c r="H888">
        <v>2023</v>
      </c>
      <c r="I888" t="s">
        <v>736</v>
      </c>
      <c r="J888" t="s">
        <v>179</v>
      </c>
      <c r="K888" t="s">
        <v>105</v>
      </c>
      <c r="L888" t="s">
        <v>103</v>
      </c>
    </row>
    <row r="889" spans="1:12" x14ac:dyDescent="0.3">
      <c r="A889" t="s">
        <v>29</v>
      </c>
      <c r="B889" t="s">
        <v>1785</v>
      </c>
      <c r="C889" t="s">
        <v>56</v>
      </c>
      <c r="D889" s="58">
        <v>45140</v>
      </c>
      <c r="E889">
        <v>19</v>
      </c>
      <c r="F889">
        <v>7269.0199999999995</v>
      </c>
      <c r="G889">
        <v>5744.2699999999995</v>
      </c>
      <c r="H889">
        <v>2023</v>
      </c>
      <c r="I889" t="s">
        <v>738</v>
      </c>
      <c r="J889" t="s">
        <v>217</v>
      </c>
      <c r="K889" t="s">
        <v>101</v>
      </c>
      <c r="L889" t="s">
        <v>103</v>
      </c>
    </row>
    <row r="890" spans="1:12" x14ac:dyDescent="0.3">
      <c r="A890" t="s">
        <v>17</v>
      </c>
      <c r="B890" t="s">
        <v>1785</v>
      </c>
      <c r="C890" t="s">
        <v>72</v>
      </c>
      <c r="D890" s="58">
        <v>45126</v>
      </c>
      <c r="E890">
        <v>5</v>
      </c>
      <c r="F890">
        <v>2682.4</v>
      </c>
      <c r="G890">
        <v>1955.1499999999999</v>
      </c>
      <c r="H890">
        <v>2023</v>
      </c>
      <c r="I890" t="s">
        <v>738</v>
      </c>
      <c r="J890" t="s">
        <v>224</v>
      </c>
      <c r="K890" t="s">
        <v>105</v>
      </c>
      <c r="L890" t="s">
        <v>103</v>
      </c>
    </row>
    <row r="891" spans="1:12" x14ac:dyDescent="0.3">
      <c r="A891" t="s">
        <v>22</v>
      </c>
      <c r="B891" t="s">
        <v>1785</v>
      </c>
      <c r="C891" t="s">
        <v>68</v>
      </c>
      <c r="D891" s="58">
        <v>45281</v>
      </c>
      <c r="E891">
        <v>41</v>
      </c>
      <c r="F891">
        <v>42799.08</v>
      </c>
      <c r="G891">
        <v>26405.64</v>
      </c>
      <c r="H891">
        <v>2023</v>
      </c>
      <c r="I891" t="s">
        <v>739</v>
      </c>
      <c r="J891" t="s">
        <v>199</v>
      </c>
      <c r="K891" t="s">
        <v>129</v>
      </c>
      <c r="L891" t="s">
        <v>103</v>
      </c>
    </row>
    <row r="892" spans="1:12" x14ac:dyDescent="0.3">
      <c r="A892" t="s">
        <v>28</v>
      </c>
      <c r="B892" t="s">
        <v>1785</v>
      </c>
      <c r="C892" t="s">
        <v>54</v>
      </c>
      <c r="D892" s="58">
        <v>45216</v>
      </c>
      <c r="E892">
        <v>37</v>
      </c>
      <c r="F892">
        <v>51911.37</v>
      </c>
      <c r="G892">
        <v>32950.35</v>
      </c>
      <c r="H892">
        <v>2023</v>
      </c>
      <c r="I892" t="s">
        <v>739</v>
      </c>
      <c r="J892" t="s">
        <v>227</v>
      </c>
      <c r="K892" t="s">
        <v>129</v>
      </c>
      <c r="L892" t="s">
        <v>103</v>
      </c>
    </row>
    <row r="893" spans="1:12" x14ac:dyDescent="0.3">
      <c r="A893" t="s">
        <v>23</v>
      </c>
      <c r="B893" t="s">
        <v>1785</v>
      </c>
      <c r="C893" t="s">
        <v>56</v>
      </c>
      <c r="D893" s="58">
        <v>45214</v>
      </c>
      <c r="E893">
        <v>40</v>
      </c>
      <c r="F893">
        <v>15303.199999999999</v>
      </c>
      <c r="G893">
        <v>12093.199999999999</v>
      </c>
      <c r="H893">
        <v>2023</v>
      </c>
      <c r="I893" t="s">
        <v>739</v>
      </c>
      <c r="J893" t="s">
        <v>182</v>
      </c>
      <c r="K893" t="s">
        <v>101</v>
      </c>
      <c r="L893" t="s">
        <v>103</v>
      </c>
    </row>
    <row r="894" spans="1:12" x14ac:dyDescent="0.3">
      <c r="A894" t="s">
        <v>14</v>
      </c>
      <c r="B894" t="s">
        <v>1785</v>
      </c>
      <c r="C894" t="s">
        <v>68</v>
      </c>
      <c r="D894" s="58">
        <v>45058</v>
      </c>
      <c r="E894">
        <v>9</v>
      </c>
      <c r="F894">
        <v>9394.9200000000019</v>
      </c>
      <c r="G894">
        <v>5796.36</v>
      </c>
      <c r="H894">
        <v>2023</v>
      </c>
      <c r="I894" t="s">
        <v>737</v>
      </c>
      <c r="J894" t="s">
        <v>179</v>
      </c>
      <c r="K894" t="s">
        <v>129</v>
      </c>
      <c r="L894" t="s">
        <v>103</v>
      </c>
    </row>
    <row r="895" spans="1:12" x14ac:dyDescent="0.3">
      <c r="A895" t="s">
        <v>22</v>
      </c>
      <c r="B895" t="s">
        <v>1785</v>
      </c>
      <c r="C895" t="s">
        <v>54</v>
      </c>
      <c r="D895" s="58">
        <v>45134</v>
      </c>
      <c r="E895">
        <v>19</v>
      </c>
      <c r="F895">
        <v>26657.19</v>
      </c>
      <c r="G895">
        <v>16920.45</v>
      </c>
      <c r="H895">
        <v>2023</v>
      </c>
      <c r="I895" t="s">
        <v>738</v>
      </c>
      <c r="J895" t="s">
        <v>199</v>
      </c>
      <c r="K895" t="s">
        <v>129</v>
      </c>
      <c r="L895" t="s">
        <v>103</v>
      </c>
    </row>
    <row r="896" spans="1:12" x14ac:dyDescent="0.3">
      <c r="A896" t="s">
        <v>14</v>
      </c>
      <c r="B896" t="s">
        <v>1785</v>
      </c>
      <c r="C896" t="s">
        <v>68</v>
      </c>
      <c r="D896" s="58">
        <v>44958</v>
      </c>
      <c r="E896">
        <v>24</v>
      </c>
      <c r="F896">
        <v>25053.120000000003</v>
      </c>
      <c r="G896">
        <v>15456.96</v>
      </c>
      <c r="H896">
        <v>2023</v>
      </c>
      <c r="I896" t="s">
        <v>736</v>
      </c>
      <c r="J896" t="s">
        <v>179</v>
      </c>
      <c r="K896" t="s">
        <v>129</v>
      </c>
      <c r="L896" t="s">
        <v>103</v>
      </c>
    </row>
    <row r="897" spans="1:12" x14ac:dyDescent="0.3">
      <c r="A897" t="s">
        <v>19</v>
      </c>
      <c r="B897" t="s">
        <v>1785</v>
      </c>
      <c r="C897" t="s">
        <v>54</v>
      </c>
      <c r="D897" s="58">
        <v>44980</v>
      </c>
      <c r="E897">
        <v>24</v>
      </c>
      <c r="F897">
        <v>33672.239999999998</v>
      </c>
      <c r="G897">
        <v>21373.199999999997</v>
      </c>
      <c r="H897">
        <v>2023</v>
      </c>
      <c r="I897" t="s">
        <v>736</v>
      </c>
      <c r="J897" t="s">
        <v>205</v>
      </c>
      <c r="K897" t="s">
        <v>129</v>
      </c>
      <c r="L897" t="s">
        <v>103</v>
      </c>
    </row>
    <row r="898" spans="1:12" x14ac:dyDescent="0.3">
      <c r="A898" t="s">
        <v>14</v>
      </c>
      <c r="B898" t="s">
        <v>1785</v>
      </c>
      <c r="C898" t="s">
        <v>69</v>
      </c>
      <c r="D898" s="58">
        <v>45187</v>
      </c>
      <c r="E898">
        <v>15</v>
      </c>
      <c r="F898">
        <v>15974.400000000001</v>
      </c>
      <c r="G898">
        <v>10300.049999999999</v>
      </c>
      <c r="H898">
        <v>2023</v>
      </c>
      <c r="I898" t="s">
        <v>738</v>
      </c>
      <c r="J898" t="s">
        <v>179</v>
      </c>
      <c r="K898" t="s">
        <v>105</v>
      </c>
      <c r="L898" t="s">
        <v>103</v>
      </c>
    </row>
    <row r="899" spans="1:12" x14ac:dyDescent="0.3">
      <c r="A899" t="s">
        <v>30</v>
      </c>
      <c r="B899" t="s">
        <v>1785</v>
      </c>
      <c r="C899" t="s">
        <v>68</v>
      </c>
      <c r="D899" s="58">
        <v>45099</v>
      </c>
      <c r="E899">
        <v>18</v>
      </c>
      <c r="F899">
        <v>18789.840000000004</v>
      </c>
      <c r="G899">
        <v>11592.72</v>
      </c>
      <c r="H899">
        <v>2023</v>
      </c>
      <c r="I899" t="s">
        <v>737</v>
      </c>
      <c r="J899" t="s">
        <v>230</v>
      </c>
      <c r="K899" t="s">
        <v>129</v>
      </c>
      <c r="L899" t="s">
        <v>103</v>
      </c>
    </row>
    <row r="900" spans="1:12" x14ac:dyDescent="0.3">
      <c r="A900" t="s">
        <v>25</v>
      </c>
      <c r="B900" t="s">
        <v>1785</v>
      </c>
      <c r="C900" t="s">
        <v>69</v>
      </c>
      <c r="D900" s="58">
        <v>45080</v>
      </c>
      <c r="E900">
        <v>22</v>
      </c>
      <c r="F900">
        <v>23429.120000000003</v>
      </c>
      <c r="G900">
        <v>15106.74</v>
      </c>
      <c r="H900">
        <v>2023</v>
      </c>
      <c r="I900" t="s">
        <v>737</v>
      </c>
      <c r="J900" t="s">
        <v>190</v>
      </c>
      <c r="K900" t="s">
        <v>105</v>
      </c>
      <c r="L900" t="s">
        <v>103</v>
      </c>
    </row>
    <row r="901" spans="1:12" x14ac:dyDescent="0.3">
      <c r="A901" t="s">
        <v>20</v>
      </c>
      <c r="B901" t="s">
        <v>1785</v>
      </c>
      <c r="C901" t="s">
        <v>54</v>
      </c>
      <c r="D901" s="58">
        <v>45221</v>
      </c>
      <c r="E901">
        <v>34</v>
      </c>
      <c r="F901">
        <v>47702.34</v>
      </c>
      <c r="G901">
        <v>30278.699999999997</v>
      </c>
      <c r="H901">
        <v>2023</v>
      </c>
      <c r="I901" t="s">
        <v>739</v>
      </c>
      <c r="J901" t="s">
        <v>202</v>
      </c>
      <c r="K901" t="s">
        <v>129</v>
      </c>
      <c r="L901" t="s">
        <v>103</v>
      </c>
    </row>
    <row r="902" spans="1:12" x14ac:dyDescent="0.3">
      <c r="A902" t="s">
        <v>14</v>
      </c>
      <c r="B902" t="s">
        <v>1785</v>
      </c>
      <c r="C902" t="s">
        <v>74</v>
      </c>
      <c r="D902" s="58">
        <v>45128</v>
      </c>
      <c r="E902">
        <v>8</v>
      </c>
      <c r="F902">
        <v>9048.8799999999992</v>
      </c>
      <c r="G902">
        <v>7511.6</v>
      </c>
      <c r="H902">
        <v>2023</v>
      </c>
      <c r="I902" t="s">
        <v>738</v>
      </c>
      <c r="J902" t="s">
        <v>179</v>
      </c>
      <c r="K902" t="s">
        <v>105</v>
      </c>
      <c r="L902" t="s">
        <v>103</v>
      </c>
    </row>
    <row r="903" spans="1:12" x14ac:dyDescent="0.3">
      <c r="A903" t="s">
        <v>24</v>
      </c>
      <c r="B903" t="s">
        <v>1785</v>
      </c>
      <c r="C903" t="s">
        <v>56</v>
      </c>
      <c r="D903" s="58">
        <v>45147</v>
      </c>
      <c r="E903">
        <v>21</v>
      </c>
      <c r="F903">
        <v>8034.1799999999994</v>
      </c>
      <c r="G903">
        <v>6348.9299999999994</v>
      </c>
      <c r="H903">
        <v>2023</v>
      </c>
      <c r="I903" t="s">
        <v>738</v>
      </c>
      <c r="J903" t="s">
        <v>196</v>
      </c>
      <c r="K903" t="s">
        <v>101</v>
      </c>
      <c r="L903" t="s">
        <v>103</v>
      </c>
    </row>
    <row r="904" spans="1:12" x14ac:dyDescent="0.3">
      <c r="A904" t="s">
        <v>29</v>
      </c>
      <c r="B904" t="s">
        <v>1785</v>
      </c>
      <c r="C904" t="s">
        <v>54</v>
      </c>
      <c r="D904" s="58">
        <v>45271</v>
      </c>
      <c r="E904">
        <v>40</v>
      </c>
      <c r="F904">
        <v>56120.4</v>
      </c>
      <c r="G904">
        <v>35622</v>
      </c>
      <c r="H904">
        <v>2023</v>
      </c>
      <c r="I904" t="s">
        <v>739</v>
      </c>
      <c r="J904" t="s">
        <v>217</v>
      </c>
      <c r="K904" t="s">
        <v>129</v>
      </c>
      <c r="L904" t="s">
        <v>103</v>
      </c>
    </row>
    <row r="905" spans="1:12" x14ac:dyDescent="0.3">
      <c r="A905" t="s">
        <v>21</v>
      </c>
      <c r="B905" t="s">
        <v>1785</v>
      </c>
      <c r="C905" t="s">
        <v>68</v>
      </c>
      <c r="D905" s="58">
        <v>45274</v>
      </c>
      <c r="E905">
        <v>29</v>
      </c>
      <c r="F905">
        <v>30272.520000000004</v>
      </c>
      <c r="G905">
        <v>18677.16</v>
      </c>
      <c r="H905">
        <v>2023</v>
      </c>
      <c r="I905" t="s">
        <v>739</v>
      </c>
      <c r="J905" t="s">
        <v>214</v>
      </c>
      <c r="K905" t="s">
        <v>129</v>
      </c>
      <c r="L905" t="s">
        <v>103</v>
      </c>
    </row>
    <row r="906" spans="1:12" x14ac:dyDescent="0.3">
      <c r="A906" t="s">
        <v>24</v>
      </c>
      <c r="B906" t="s">
        <v>1785</v>
      </c>
      <c r="C906" t="s">
        <v>56</v>
      </c>
      <c r="D906" s="58">
        <v>45059</v>
      </c>
      <c r="E906">
        <v>20</v>
      </c>
      <c r="F906">
        <v>7651.5999999999995</v>
      </c>
      <c r="G906">
        <v>6046.5999999999995</v>
      </c>
      <c r="H906">
        <v>2023</v>
      </c>
      <c r="I906" t="s">
        <v>737</v>
      </c>
      <c r="J906" t="s">
        <v>196</v>
      </c>
      <c r="K906" t="s">
        <v>101</v>
      </c>
      <c r="L906" t="s">
        <v>103</v>
      </c>
    </row>
    <row r="907" spans="1:12" x14ac:dyDescent="0.3">
      <c r="A907" t="s">
        <v>19</v>
      </c>
      <c r="B907" t="s">
        <v>1785</v>
      </c>
      <c r="C907" t="s">
        <v>72</v>
      </c>
      <c r="D907" s="58">
        <v>45171</v>
      </c>
      <c r="E907">
        <v>5</v>
      </c>
      <c r="F907">
        <v>2682.4</v>
      </c>
      <c r="G907">
        <v>1955.1499999999999</v>
      </c>
      <c r="H907">
        <v>2023</v>
      </c>
      <c r="I907" t="s">
        <v>738</v>
      </c>
      <c r="J907" t="s">
        <v>205</v>
      </c>
      <c r="K907" t="s">
        <v>105</v>
      </c>
      <c r="L907" t="s">
        <v>103</v>
      </c>
    </row>
    <row r="908" spans="1:12" x14ac:dyDescent="0.3">
      <c r="A908" t="s">
        <v>17</v>
      </c>
      <c r="B908" t="s">
        <v>1785</v>
      </c>
      <c r="C908" t="s">
        <v>54</v>
      </c>
      <c r="D908" s="58">
        <v>45286</v>
      </c>
      <c r="E908">
        <v>19</v>
      </c>
      <c r="F908">
        <v>26657.19</v>
      </c>
      <c r="G908">
        <v>16920.45</v>
      </c>
      <c r="H908">
        <v>2023</v>
      </c>
      <c r="I908" t="s">
        <v>739</v>
      </c>
      <c r="J908" t="s">
        <v>224</v>
      </c>
      <c r="K908" t="s">
        <v>129</v>
      </c>
      <c r="L908" t="s">
        <v>103</v>
      </c>
    </row>
    <row r="909" spans="1:12" x14ac:dyDescent="0.3">
      <c r="A909" t="s">
        <v>22</v>
      </c>
      <c r="B909" t="s">
        <v>1785</v>
      </c>
      <c r="C909" t="s">
        <v>72</v>
      </c>
      <c r="D909" s="58">
        <v>44995</v>
      </c>
      <c r="E909">
        <v>14</v>
      </c>
      <c r="F909">
        <v>7510.72</v>
      </c>
      <c r="G909">
        <v>5474.42</v>
      </c>
      <c r="H909">
        <v>2023</v>
      </c>
      <c r="I909" t="s">
        <v>736</v>
      </c>
      <c r="J909" t="s">
        <v>199</v>
      </c>
      <c r="K909" t="s">
        <v>105</v>
      </c>
      <c r="L909" t="s">
        <v>103</v>
      </c>
    </row>
    <row r="910" spans="1:12" x14ac:dyDescent="0.3">
      <c r="A910" t="s">
        <v>16</v>
      </c>
      <c r="B910" t="s">
        <v>1785</v>
      </c>
      <c r="C910" t="s">
        <v>56</v>
      </c>
      <c r="D910" s="58">
        <v>44977</v>
      </c>
      <c r="E910">
        <v>22</v>
      </c>
      <c r="F910">
        <v>8416.76</v>
      </c>
      <c r="G910">
        <v>6651.2599999999993</v>
      </c>
      <c r="H910">
        <v>2023</v>
      </c>
      <c r="I910" t="s">
        <v>736</v>
      </c>
      <c r="J910" t="s">
        <v>184</v>
      </c>
      <c r="K910" t="s">
        <v>101</v>
      </c>
      <c r="L910" t="s">
        <v>103</v>
      </c>
    </row>
    <row r="911" spans="1:12" x14ac:dyDescent="0.3">
      <c r="A911" t="s">
        <v>24</v>
      </c>
      <c r="B911" t="s">
        <v>1785</v>
      </c>
      <c r="C911" t="s">
        <v>72</v>
      </c>
      <c r="D911" s="58">
        <v>45065</v>
      </c>
      <c r="E911">
        <v>8</v>
      </c>
      <c r="F911">
        <v>4291.84</v>
      </c>
      <c r="G911">
        <v>3128.24</v>
      </c>
      <c r="H911">
        <v>2023</v>
      </c>
      <c r="I911" t="s">
        <v>737</v>
      </c>
      <c r="J911" t="s">
        <v>196</v>
      </c>
      <c r="K911" t="s">
        <v>105</v>
      </c>
      <c r="L911" t="s">
        <v>103</v>
      </c>
    </row>
    <row r="912" spans="1:12" x14ac:dyDescent="0.3">
      <c r="A912" t="s">
        <v>14</v>
      </c>
      <c r="B912" t="s">
        <v>1785</v>
      </c>
      <c r="C912" t="s">
        <v>69</v>
      </c>
      <c r="D912" s="58">
        <v>45091</v>
      </c>
      <c r="E912">
        <v>14</v>
      </c>
      <c r="F912">
        <v>14909.44</v>
      </c>
      <c r="G912">
        <v>9613.3799999999992</v>
      </c>
      <c r="H912">
        <v>2023</v>
      </c>
      <c r="I912" t="s">
        <v>737</v>
      </c>
      <c r="J912" t="s">
        <v>179</v>
      </c>
      <c r="K912" t="s">
        <v>105</v>
      </c>
      <c r="L912" t="s">
        <v>103</v>
      </c>
    </row>
    <row r="913" spans="1:12" x14ac:dyDescent="0.3">
      <c r="A913" t="s">
        <v>18</v>
      </c>
      <c r="B913" t="s">
        <v>1785</v>
      </c>
      <c r="C913" t="s">
        <v>74</v>
      </c>
      <c r="D913" s="58">
        <v>45266</v>
      </c>
      <c r="E913">
        <v>27</v>
      </c>
      <c r="F913">
        <v>30539.969999999998</v>
      </c>
      <c r="G913">
        <v>25351.65</v>
      </c>
      <c r="H913">
        <v>2023</v>
      </c>
      <c r="I913" t="s">
        <v>739</v>
      </c>
      <c r="J913" t="s">
        <v>208</v>
      </c>
      <c r="K913" t="s">
        <v>105</v>
      </c>
      <c r="L913" t="s">
        <v>103</v>
      </c>
    </row>
    <row r="914" spans="1:12" x14ac:dyDescent="0.3">
      <c r="A914" t="s">
        <v>14</v>
      </c>
      <c r="B914" t="s">
        <v>1785</v>
      </c>
      <c r="C914" t="s">
        <v>54</v>
      </c>
      <c r="D914" s="58">
        <v>45009</v>
      </c>
      <c r="E914">
        <v>19</v>
      </c>
      <c r="F914">
        <v>26657.19</v>
      </c>
      <c r="G914">
        <v>16920.45</v>
      </c>
      <c r="H914">
        <v>2023</v>
      </c>
      <c r="I914" t="s">
        <v>736</v>
      </c>
      <c r="J914" t="s">
        <v>179</v>
      </c>
      <c r="K914" t="s">
        <v>129</v>
      </c>
      <c r="L914" t="s">
        <v>103</v>
      </c>
    </row>
    <row r="915" spans="1:12" x14ac:dyDescent="0.3">
      <c r="A915" t="s">
        <v>22</v>
      </c>
      <c r="B915" t="s">
        <v>1785</v>
      </c>
      <c r="C915" t="s">
        <v>69</v>
      </c>
      <c r="D915" s="58">
        <v>45239</v>
      </c>
      <c r="E915">
        <v>29</v>
      </c>
      <c r="F915">
        <v>30883.84</v>
      </c>
      <c r="G915">
        <v>19913.43</v>
      </c>
      <c r="H915">
        <v>2023</v>
      </c>
      <c r="I915" t="s">
        <v>739</v>
      </c>
      <c r="J915" t="s">
        <v>199</v>
      </c>
      <c r="K915" t="s">
        <v>105</v>
      </c>
      <c r="L915" t="s">
        <v>103</v>
      </c>
    </row>
    <row r="916" spans="1:12" x14ac:dyDescent="0.3">
      <c r="A916" t="s">
        <v>24</v>
      </c>
      <c r="B916" t="s">
        <v>1785</v>
      </c>
      <c r="C916" t="s">
        <v>68</v>
      </c>
      <c r="D916" s="58">
        <v>44959</v>
      </c>
      <c r="E916">
        <v>20</v>
      </c>
      <c r="F916">
        <v>20877.600000000002</v>
      </c>
      <c r="G916">
        <v>12880.8</v>
      </c>
      <c r="H916">
        <v>2023</v>
      </c>
      <c r="I916" t="s">
        <v>736</v>
      </c>
      <c r="J916" t="s">
        <v>196</v>
      </c>
      <c r="K916" t="s">
        <v>129</v>
      </c>
      <c r="L916" t="s">
        <v>103</v>
      </c>
    </row>
    <row r="917" spans="1:12" x14ac:dyDescent="0.3">
      <c r="A917" t="s">
        <v>25</v>
      </c>
      <c r="B917" t="s">
        <v>1785</v>
      </c>
      <c r="C917" t="s">
        <v>68</v>
      </c>
      <c r="D917" s="58">
        <v>45029</v>
      </c>
      <c r="E917">
        <v>18</v>
      </c>
      <c r="F917">
        <v>18789.840000000004</v>
      </c>
      <c r="G917">
        <v>11592.72</v>
      </c>
      <c r="H917">
        <v>2023</v>
      </c>
      <c r="I917" t="s">
        <v>737</v>
      </c>
      <c r="J917" t="s">
        <v>190</v>
      </c>
      <c r="K917" t="s">
        <v>129</v>
      </c>
      <c r="L917" t="s">
        <v>103</v>
      </c>
    </row>
    <row r="918" spans="1:12" x14ac:dyDescent="0.3">
      <c r="A918" t="s">
        <v>16</v>
      </c>
      <c r="B918" t="s">
        <v>1785</v>
      </c>
      <c r="C918" t="s">
        <v>69</v>
      </c>
      <c r="D918" s="58">
        <v>45267</v>
      </c>
      <c r="E918">
        <v>37</v>
      </c>
      <c r="F918">
        <v>39403.520000000004</v>
      </c>
      <c r="G918">
        <v>25406.789999999997</v>
      </c>
      <c r="H918">
        <v>2023</v>
      </c>
      <c r="I918" t="s">
        <v>739</v>
      </c>
      <c r="J918" t="s">
        <v>184</v>
      </c>
      <c r="K918" t="s">
        <v>105</v>
      </c>
      <c r="L918" t="s">
        <v>103</v>
      </c>
    </row>
    <row r="919" spans="1:12" x14ac:dyDescent="0.3">
      <c r="A919" t="s">
        <v>21</v>
      </c>
      <c r="B919" t="s">
        <v>1785</v>
      </c>
      <c r="C919" t="s">
        <v>69</v>
      </c>
      <c r="D919" s="58">
        <v>45234</v>
      </c>
      <c r="E919">
        <v>32</v>
      </c>
      <c r="F919">
        <v>34078.720000000001</v>
      </c>
      <c r="G919">
        <v>21973.439999999999</v>
      </c>
      <c r="H919">
        <v>2023</v>
      </c>
      <c r="I919" t="s">
        <v>739</v>
      </c>
      <c r="J919" t="s">
        <v>214</v>
      </c>
      <c r="K919" t="s">
        <v>105</v>
      </c>
      <c r="L919" t="s">
        <v>103</v>
      </c>
    </row>
    <row r="920" spans="1:12" x14ac:dyDescent="0.3">
      <c r="A920" t="s">
        <v>14</v>
      </c>
      <c r="B920" t="s">
        <v>1785</v>
      </c>
      <c r="C920" t="s">
        <v>54</v>
      </c>
      <c r="D920" s="58">
        <v>45253</v>
      </c>
      <c r="E920">
        <v>29</v>
      </c>
      <c r="F920">
        <v>40687.29</v>
      </c>
      <c r="G920">
        <v>25825.949999999997</v>
      </c>
      <c r="H920">
        <v>2023</v>
      </c>
      <c r="I920" t="s">
        <v>739</v>
      </c>
      <c r="J920" t="s">
        <v>179</v>
      </c>
      <c r="K920" t="s">
        <v>129</v>
      </c>
      <c r="L920" t="s">
        <v>103</v>
      </c>
    </row>
    <row r="921" spans="1:12" x14ac:dyDescent="0.3">
      <c r="A921" t="s">
        <v>18</v>
      </c>
      <c r="B921" t="s">
        <v>1785</v>
      </c>
      <c r="C921" t="s">
        <v>72</v>
      </c>
      <c r="D921" s="58">
        <v>44981</v>
      </c>
      <c r="E921">
        <v>18</v>
      </c>
      <c r="F921">
        <v>9656.64</v>
      </c>
      <c r="G921">
        <v>7038.5399999999991</v>
      </c>
      <c r="H921">
        <v>2023</v>
      </c>
      <c r="I921" t="s">
        <v>736</v>
      </c>
      <c r="J921" t="s">
        <v>208</v>
      </c>
      <c r="K921" t="s">
        <v>105</v>
      </c>
      <c r="L921" t="s">
        <v>103</v>
      </c>
    </row>
    <row r="922" spans="1:12" x14ac:dyDescent="0.3">
      <c r="A922" t="s">
        <v>14</v>
      </c>
      <c r="B922" t="s">
        <v>1785</v>
      </c>
      <c r="C922" t="s">
        <v>73</v>
      </c>
      <c r="D922" s="58">
        <v>44941</v>
      </c>
      <c r="E922">
        <v>24</v>
      </c>
      <c r="F922">
        <v>20859.84</v>
      </c>
      <c r="G922">
        <v>15660.72</v>
      </c>
      <c r="H922">
        <v>2023</v>
      </c>
      <c r="I922" t="s">
        <v>736</v>
      </c>
      <c r="J922" t="s">
        <v>179</v>
      </c>
      <c r="K922" t="s">
        <v>92</v>
      </c>
      <c r="L922" t="s">
        <v>103</v>
      </c>
    </row>
    <row r="923" spans="1:12" x14ac:dyDescent="0.3">
      <c r="A923" t="s">
        <v>26</v>
      </c>
      <c r="B923" t="s">
        <v>1785</v>
      </c>
      <c r="C923" t="s">
        <v>69</v>
      </c>
      <c r="D923" s="58">
        <v>45118</v>
      </c>
      <c r="E923">
        <v>21</v>
      </c>
      <c r="F923">
        <v>22364.16</v>
      </c>
      <c r="G923">
        <v>14420.07</v>
      </c>
      <c r="H923">
        <v>2023</v>
      </c>
      <c r="I923" t="s">
        <v>738</v>
      </c>
      <c r="J923" t="s">
        <v>220</v>
      </c>
      <c r="K923" t="s">
        <v>105</v>
      </c>
      <c r="L923" t="s">
        <v>103</v>
      </c>
    </row>
    <row r="924" spans="1:12" x14ac:dyDescent="0.3">
      <c r="A924" t="s">
        <v>19</v>
      </c>
      <c r="B924" t="s">
        <v>1785</v>
      </c>
      <c r="C924" t="s">
        <v>73</v>
      </c>
      <c r="D924" s="58">
        <v>45266</v>
      </c>
      <c r="E924">
        <v>30</v>
      </c>
      <c r="F924">
        <v>26074.799999999999</v>
      </c>
      <c r="G924">
        <v>19575.899999999998</v>
      </c>
      <c r="H924">
        <v>2023</v>
      </c>
      <c r="I924" t="s">
        <v>739</v>
      </c>
      <c r="J924" t="s">
        <v>205</v>
      </c>
      <c r="K924" t="s">
        <v>92</v>
      </c>
      <c r="L924" t="s">
        <v>103</v>
      </c>
    </row>
    <row r="925" spans="1:12" x14ac:dyDescent="0.3">
      <c r="A925" t="s">
        <v>30</v>
      </c>
      <c r="B925" t="s">
        <v>1785</v>
      </c>
      <c r="C925" t="s">
        <v>56</v>
      </c>
      <c r="D925" s="58">
        <v>45076</v>
      </c>
      <c r="E925">
        <v>13</v>
      </c>
      <c r="F925">
        <v>4973.54</v>
      </c>
      <c r="G925">
        <v>3930.29</v>
      </c>
      <c r="H925">
        <v>2023</v>
      </c>
      <c r="I925" t="s">
        <v>737</v>
      </c>
      <c r="J925" t="s">
        <v>230</v>
      </c>
      <c r="K925" t="s">
        <v>101</v>
      </c>
      <c r="L925" t="s">
        <v>103</v>
      </c>
    </row>
    <row r="926" spans="1:12" x14ac:dyDescent="0.3">
      <c r="A926" t="s">
        <v>19</v>
      </c>
      <c r="B926" t="s">
        <v>1785</v>
      </c>
      <c r="C926" t="s">
        <v>73</v>
      </c>
      <c r="D926" s="58">
        <v>45240</v>
      </c>
      <c r="E926">
        <v>24</v>
      </c>
      <c r="F926">
        <v>20859.84</v>
      </c>
      <c r="G926">
        <v>15660.72</v>
      </c>
      <c r="H926">
        <v>2023</v>
      </c>
      <c r="I926" t="s">
        <v>739</v>
      </c>
      <c r="J926" t="s">
        <v>205</v>
      </c>
      <c r="K926" t="s">
        <v>92</v>
      </c>
      <c r="L926" t="s">
        <v>103</v>
      </c>
    </row>
    <row r="927" spans="1:12" x14ac:dyDescent="0.3">
      <c r="A927" t="s">
        <v>19</v>
      </c>
      <c r="B927" t="s">
        <v>1785</v>
      </c>
      <c r="C927" t="s">
        <v>69</v>
      </c>
      <c r="D927" s="58">
        <v>45089</v>
      </c>
      <c r="E927">
        <v>15</v>
      </c>
      <c r="F927">
        <v>15974.400000000001</v>
      </c>
      <c r="G927">
        <v>10300.049999999999</v>
      </c>
      <c r="H927">
        <v>2023</v>
      </c>
      <c r="I927" t="s">
        <v>737</v>
      </c>
      <c r="J927" t="s">
        <v>205</v>
      </c>
      <c r="K927" t="s">
        <v>105</v>
      </c>
      <c r="L927" t="s">
        <v>103</v>
      </c>
    </row>
    <row r="928" spans="1:12" x14ac:dyDescent="0.3">
      <c r="A928" t="s">
        <v>14</v>
      </c>
      <c r="B928" t="s">
        <v>1785</v>
      </c>
      <c r="C928" t="s">
        <v>69</v>
      </c>
      <c r="D928" s="58">
        <v>45130</v>
      </c>
      <c r="E928">
        <v>16</v>
      </c>
      <c r="F928">
        <v>17039.36</v>
      </c>
      <c r="G928">
        <v>10986.72</v>
      </c>
      <c r="H928">
        <v>2023</v>
      </c>
      <c r="I928" t="s">
        <v>738</v>
      </c>
      <c r="J928" t="s">
        <v>179</v>
      </c>
      <c r="K928" t="s">
        <v>105</v>
      </c>
      <c r="L928" t="s">
        <v>103</v>
      </c>
    </row>
    <row r="929" spans="1:12" x14ac:dyDescent="0.3">
      <c r="A929" t="s">
        <v>20</v>
      </c>
      <c r="B929" t="s">
        <v>1785</v>
      </c>
      <c r="C929" t="s">
        <v>73</v>
      </c>
      <c r="D929" s="58">
        <v>44976</v>
      </c>
      <c r="E929">
        <v>33</v>
      </c>
      <c r="F929">
        <v>28682.28</v>
      </c>
      <c r="G929">
        <v>21533.489999999998</v>
      </c>
      <c r="H929">
        <v>2023</v>
      </c>
      <c r="I929" t="s">
        <v>736</v>
      </c>
      <c r="J929" t="s">
        <v>202</v>
      </c>
      <c r="K929" t="s">
        <v>92</v>
      </c>
      <c r="L929" t="s">
        <v>103</v>
      </c>
    </row>
    <row r="930" spans="1:12" x14ac:dyDescent="0.3">
      <c r="A930" t="s">
        <v>14</v>
      </c>
      <c r="B930" t="s">
        <v>1785</v>
      </c>
      <c r="C930" t="s">
        <v>72</v>
      </c>
      <c r="D930" s="58">
        <v>45029</v>
      </c>
      <c r="E930">
        <v>6</v>
      </c>
      <c r="F930">
        <v>3218.88</v>
      </c>
      <c r="G930">
        <v>2346.1799999999998</v>
      </c>
      <c r="H930">
        <v>2023</v>
      </c>
      <c r="I930" t="s">
        <v>737</v>
      </c>
      <c r="J930" t="s">
        <v>179</v>
      </c>
      <c r="K930" t="s">
        <v>105</v>
      </c>
      <c r="L930" t="s">
        <v>103</v>
      </c>
    </row>
    <row r="931" spans="1:12" x14ac:dyDescent="0.3">
      <c r="A931" t="s">
        <v>14</v>
      </c>
      <c r="B931" t="s">
        <v>1785</v>
      </c>
      <c r="C931" t="s">
        <v>56</v>
      </c>
      <c r="D931" s="58">
        <v>45065</v>
      </c>
      <c r="E931">
        <v>19</v>
      </c>
      <c r="F931">
        <v>7269.0199999999995</v>
      </c>
      <c r="G931">
        <v>5744.2699999999995</v>
      </c>
      <c r="H931">
        <v>2023</v>
      </c>
      <c r="I931" t="s">
        <v>737</v>
      </c>
      <c r="J931" t="s">
        <v>179</v>
      </c>
      <c r="K931" t="s">
        <v>101</v>
      </c>
      <c r="L931" t="s">
        <v>103</v>
      </c>
    </row>
    <row r="932" spans="1:12" x14ac:dyDescent="0.3">
      <c r="A932" t="s">
        <v>14</v>
      </c>
      <c r="B932" t="s">
        <v>1785</v>
      </c>
      <c r="C932" t="s">
        <v>56</v>
      </c>
      <c r="D932" s="58">
        <v>45032</v>
      </c>
      <c r="E932">
        <v>8</v>
      </c>
      <c r="F932">
        <v>3060.64</v>
      </c>
      <c r="G932">
        <v>2418.64</v>
      </c>
      <c r="H932">
        <v>2023</v>
      </c>
      <c r="I932" t="s">
        <v>737</v>
      </c>
      <c r="J932" t="s">
        <v>179</v>
      </c>
      <c r="K932" t="s">
        <v>101</v>
      </c>
      <c r="L932" t="s">
        <v>103</v>
      </c>
    </row>
    <row r="933" spans="1:12" x14ac:dyDescent="0.3">
      <c r="A933" t="s">
        <v>26</v>
      </c>
      <c r="B933" t="s">
        <v>1785</v>
      </c>
      <c r="C933" t="s">
        <v>69</v>
      </c>
      <c r="D933" s="58">
        <v>45039</v>
      </c>
      <c r="E933">
        <v>21</v>
      </c>
      <c r="F933">
        <v>22364.16</v>
      </c>
      <c r="G933">
        <v>14420.07</v>
      </c>
      <c r="H933">
        <v>2023</v>
      </c>
      <c r="I933" t="s">
        <v>737</v>
      </c>
      <c r="J933" t="s">
        <v>220</v>
      </c>
      <c r="K933" t="s">
        <v>105</v>
      </c>
      <c r="L933" t="s">
        <v>103</v>
      </c>
    </row>
    <row r="934" spans="1:12" x14ac:dyDescent="0.3">
      <c r="A934" t="s">
        <v>14</v>
      </c>
      <c r="B934" t="s">
        <v>1785</v>
      </c>
      <c r="C934" t="s">
        <v>54</v>
      </c>
      <c r="D934" s="58">
        <v>45149</v>
      </c>
      <c r="E934">
        <v>12</v>
      </c>
      <c r="F934">
        <v>16836.12</v>
      </c>
      <c r="G934">
        <v>10686.599999999999</v>
      </c>
      <c r="H934">
        <v>2023</v>
      </c>
      <c r="I934" t="s">
        <v>738</v>
      </c>
      <c r="J934" t="s">
        <v>179</v>
      </c>
      <c r="K934" t="s">
        <v>129</v>
      </c>
      <c r="L934" t="s">
        <v>103</v>
      </c>
    </row>
    <row r="935" spans="1:12" x14ac:dyDescent="0.3">
      <c r="A935" t="s">
        <v>16</v>
      </c>
      <c r="B935" t="s">
        <v>1785</v>
      </c>
      <c r="C935" t="s">
        <v>68</v>
      </c>
      <c r="D935" s="58">
        <v>44949</v>
      </c>
      <c r="E935">
        <v>24</v>
      </c>
      <c r="F935">
        <v>25053.120000000003</v>
      </c>
      <c r="G935">
        <v>15456.96</v>
      </c>
      <c r="H935">
        <v>2023</v>
      </c>
      <c r="I935" t="s">
        <v>736</v>
      </c>
      <c r="J935" t="s">
        <v>184</v>
      </c>
      <c r="K935" t="s">
        <v>129</v>
      </c>
      <c r="L935" t="s">
        <v>103</v>
      </c>
    </row>
    <row r="936" spans="1:12" x14ac:dyDescent="0.3">
      <c r="A936" t="s">
        <v>14</v>
      </c>
      <c r="B936" t="s">
        <v>1785</v>
      </c>
      <c r="C936" t="s">
        <v>69</v>
      </c>
      <c r="D936" s="58">
        <v>45247</v>
      </c>
      <c r="E936">
        <v>35</v>
      </c>
      <c r="F936">
        <v>37273.599999999999</v>
      </c>
      <c r="G936">
        <v>24033.449999999997</v>
      </c>
      <c r="H936">
        <v>2023</v>
      </c>
      <c r="I936" t="s">
        <v>739</v>
      </c>
      <c r="J936" t="s">
        <v>179</v>
      </c>
      <c r="K936" t="s">
        <v>105</v>
      </c>
      <c r="L936" t="s">
        <v>103</v>
      </c>
    </row>
    <row r="937" spans="1:12" x14ac:dyDescent="0.3">
      <c r="A937" t="s">
        <v>25</v>
      </c>
      <c r="B937" t="s">
        <v>1785</v>
      </c>
      <c r="C937" t="s">
        <v>72</v>
      </c>
      <c r="D937" s="58">
        <v>45044</v>
      </c>
      <c r="E937">
        <v>9</v>
      </c>
      <c r="F937">
        <v>4828.32</v>
      </c>
      <c r="G937">
        <v>3519.2699999999995</v>
      </c>
      <c r="H937">
        <v>2023</v>
      </c>
      <c r="I937" t="s">
        <v>737</v>
      </c>
      <c r="J937" t="s">
        <v>190</v>
      </c>
      <c r="K937" t="s">
        <v>105</v>
      </c>
      <c r="L937" t="s">
        <v>103</v>
      </c>
    </row>
    <row r="938" spans="1:12" x14ac:dyDescent="0.3">
      <c r="A938" t="s">
        <v>20</v>
      </c>
      <c r="B938" t="s">
        <v>1785</v>
      </c>
      <c r="C938" t="s">
        <v>68</v>
      </c>
      <c r="D938" s="58">
        <v>45227</v>
      </c>
      <c r="E938">
        <v>26</v>
      </c>
      <c r="F938">
        <v>27140.880000000005</v>
      </c>
      <c r="G938">
        <v>16745.04</v>
      </c>
      <c r="H938">
        <v>2023</v>
      </c>
      <c r="I938" t="s">
        <v>739</v>
      </c>
      <c r="J938" t="s">
        <v>202</v>
      </c>
      <c r="K938" t="s">
        <v>129</v>
      </c>
      <c r="L938" t="s">
        <v>103</v>
      </c>
    </row>
    <row r="939" spans="1:12" x14ac:dyDescent="0.3">
      <c r="A939" t="s">
        <v>14</v>
      </c>
      <c r="B939" t="s">
        <v>1785</v>
      </c>
      <c r="C939" t="s">
        <v>56</v>
      </c>
      <c r="D939" s="58">
        <v>45179</v>
      </c>
      <c r="E939">
        <v>16</v>
      </c>
      <c r="F939">
        <v>6121.28</v>
      </c>
      <c r="G939">
        <v>4837.28</v>
      </c>
      <c r="H939">
        <v>2023</v>
      </c>
      <c r="I939" t="s">
        <v>738</v>
      </c>
      <c r="J939" t="s">
        <v>179</v>
      </c>
      <c r="K939" t="s">
        <v>101</v>
      </c>
      <c r="L939" t="s">
        <v>103</v>
      </c>
    </row>
    <row r="940" spans="1:12" x14ac:dyDescent="0.3">
      <c r="A940" t="s">
        <v>18</v>
      </c>
      <c r="B940" t="s">
        <v>1785</v>
      </c>
      <c r="C940" t="s">
        <v>72</v>
      </c>
      <c r="D940" s="58">
        <v>45046</v>
      </c>
      <c r="E940">
        <v>22</v>
      </c>
      <c r="F940">
        <v>11802.560000000001</v>
      </c>
      <c r="G940">
        <v>8602.66</v>
      </c>
      <c r="H940">
        <v>2023</v>
      </c>
      <c r="I940" t="s">
        <v>737</v>
      </c>
      <c r="J940" t="s">
        <v>208</v>
      </c>
      <c r="K940" t="s">
        <v>105</v>
      </c>
      <c r="L940" t="s">
        <v>103</v>
      </c>
    </row>
    <row r="941" spans="1:12" x14ac:dyDescent="0.3">
      <c r="A941" t="s">
        <v>20</v>
      </c>
      <c r="B941" t="s">
        <v>1785</v>
      </c>
      <c r="C941" t="s">
        <v>57</v>
      </c>
      <c r="D941" s="58">
        <v>45278</v>
      </c>
      <c r="E941">
        <v>43</v>
      </c>
      <c r="F941">
        <v>37990.07</v>
      </c>
      <c r="G941">
        <v>26491.870000000003</v>
      </c>
      <c r="H941">
        <v>2023</v>
      </c>
      <c r="I941" t="s">
        <v>739</v>
      </c>
      <c r="J941" t="s">
        <v>202</v>
      </c>
      <c r="K941" t="s">
        <v>124</v>
      </c>
      <c r="L941" t="s">
        <v>110</v>
      </c>
    </row>
    <row r="942" spans="1:12" x14ac:dyDescent="0.3">
      <c r="A942" t="s">
        <v>27</v>
      </c>
      <c r="B942" t="s">
        <v>1785</v>
      </c>
      <c r="C942" t="s">
        <v>57</v>
      </c>
      <c r="D942" s="58">
        <v>44986</v>
      </c>
      <c r="E942">
        <v>21</v>
      </c>
      <c r="F942">
        <v>18553.29</v>
      </c>
      <c r="G942">
        <v>12937.890000000001</v>
      </c>
      <c r="H942">
        <v>2023</v>
      </c>
      <c r="I942" t="s">
        <v>736</v>
      </c>
      <c r="J942" t="s">
        <v>187</v>
      </c>
      <c r="K942" t="s">
        <v>124</v>
      </c>
      <c r="L942" t="s">
        <v>110</v>
      </c>
    </row>
    <row r="943" spans="1:12" x14ac:dyDescent="0.3">
      <c r="A943" t="s">
        <v>25</v>
      </c>
      <c r="B943" t="s">
        <v>1785</v>
      </c>
      <c r="C943" t="s">
        <v>61</v>
      </c>
      <c r="D943" s="58">
        <v>45028</v>
      </c>
      <c r="E943">
        <v>7</v>
      </c>
      <c r="F943">
        <v>2480.94</v>
      </c>
      <c r="G943">
        <v>1771.42</v>
      </c>
      <c r="H943">
        <v>2023</v>
      </c>
      <c r="I943" t="s">
        <v>737</v>
      </c>
      <c r="J943" t="s">
        <v>190</v>
      </c>
      <c r="K943" t="s">
        <v>105</v>
      </c>
      <c r="L943" t="s">
        <v>110</v>
      </c>
    </row>
    <row r="944" spans="1:12" x14ac:dyDescent="0.3">
      <c r="A944" t="s">
        <v>19</v>
      </c>
      <c r="B944" t="s">
        <v>1785</v>
      </c>
      <c r="C944" t="s">
        <v>61</v>
      </c>
      <c r="D944" s="58">
        <v>45226</v>
      </c>
      <c r="E944">
        <v>31</v>
      </c>
      <c r="F944">
        <v>10987.02</v>
      </c>
      <c r="G944">
        <v>7844.86</v>
      </c>
      <c r="H944">
        <v>2023</v>
      </c>
      <c r="I944" t="s">
        <v>739</v>
      </c>
      <c r="J944" t="s">
        <v>205</v>
      </c>
      <c r="K944" t="s">
        <v>105</v>
      </c>
      <c r="L944" t="s">
        <v>110</v>
      </c>
    </row>
    <row r="945" spans="1:12" x14ac:dyDescent="0.3">
      <c r="A945" t="s">
        <v>25</v>
      </c>
      <c r="B945" t="s">
        <v>1785</v>
      </c>
      <c r="C945" t="s">
        <v>70</v>
      </c>
      <c r="D945" s="58">
        <v>44983</v>
      </c>
      <c r="E945">
        <v>30</v>
      </c>
      <c r="F945">
        <v>16300.800000000001</v>
      </c>
      <c r="G945">
        <v>11597.4</v>
      </c>
      <c r="H945">
        <v>2023</v>
      </c>
      <c r="I945" t="s">
        <v>736</v>
      </c>
      <c r="J945" t="s">
        <v>190</v>
      </c>
      <c r="K945" t="s">
        <v>105</v>
      </c>
      <c r="L945" t="s">
        <v>110</v>
      </c>
    </row>
    <row r="946" spans="1:12" x14ac:dyDescent="0.3">
      <c r="A946" t="s">
        <v>14</v>
      </c>
      <c r="B946" t="s">
        <v>1785</v>
      </c>
      <c r="C946" t="s">
        <v>57</v>
      </c>
      <c r="D946" s="58">
        <v>45204</v>
      </c>
      <c r="E946">
        <v>15</v>
      </c>
      <c r="F946">
        <v>13252.35</v>
      </c>
      <c r="G946">
        <v>9241.35</v>
      </c>
      <c r="H946">
        <v>2023</v>
      </c>
      <c r="I946" t="s">
        <v>739</v>
      </c>
      <c r="J946" t="s">
        <v>179</v>
      </c>
      <c r="K946" t="s">
        <v>124</v>
      </c>
      <c r="L946" t="s">
        <v>110</v>
      </c>
    </row>
    <row r="947" spans="1:12" x14ac:dyDescent="0.3">
      <c r="A947" t="s">
        <v>25</v>
      </c>
      <c r="B947" t="s">
        <v>1785</v>
      </c>
      <c r="C947" t="s">
        <v>77</v>
      </c>
      <c r="D947" s="58">
        <v>44974</v>
      </c>
      <c r="E947">
        <v>31</v>
      </c>
      <c r="F947">
        <v>29916.859999999997</v>
      </c>
      <c r="G947">
        <v>23414.3</v>
      </c>
      <c r="H947">
        <v>2023</v>
      </c>
      <c r="I947" t="s">
        <v>736</v>
      </c>
      <c r="J947" t="s">
        <v>190</v>
      </c>
      <c r="K947" t="s">
        <v>105</v>
      </c>
      <c r="L947" t="s">
        <v>110</v>
      </c>
    </row>
    <row r="948" spans="1:12" x14ac:dyDescent="0.3">
      <c r="A948" t="s">
        <v>24</v>
      </c>
      <c r="B948" t="s">
        <v>1785</v>
      </c>
      <c r="C948" t="s">
        <v>59</v>
      </c>
      <c r="D948" s="58">
        <v>45282</v>
      </c>
      <c r="E948">
        <v>41</v>
      </c>
      <c r="F948">
        <v>8012.63</v>
      </c>
      <c r="G948">
        <v>5983.95</v>
      </c>
      <c r="H948">
        <v>2023</v>
      </c>
      <c r="I948" t="s">
        <v>739</v>
      </c>
      <c r="J948" t="s">
        <v>196</v>
      </c>
      <c r="K948" t="s">
        <v>92</v>
      </c>
      <c r="L948" t="s">
        <v>110</v>
      </c>
    </row>
    <row r="949" spans="1:12" x14ac:dyDescent="0.3">
      <c r="A949" t="s">
        <v>29</v>
      </c>
      <c r="B949" t="s">
        <v>1785</v>
      </c>
      <c r="C949" t="s">
        <v>70</v>
      </c>
      <c r="D949" s="58">
        <v>45211</v>
      </c>
      <c r="E949">
        <v>33</v>
      </c>
      <c r="F949">
        <v>17930.88</v>
      </c>
      <c r="G949">
        <v>12757.14</v>
      </c>
      <c r="H949">
        <v>2023</v>
      </c>
      <c r="I949" t="s">
        <v>739</v>
      </c>
      <c r="J949" t="s">
        <v>217</v>
      </c>
      <c r="K949" t="s">
        <v>105</v>
      </c>
      <c r="L949" t="s">
        <v>110</v>
      </c>
    </row>
    <row r="950" spans="1:12" x14ac:dyDescent="0.3">
      <c r="A950" t="s">
        <v>27</v>
      </c>
      <c r="B950" t="s">
        <v>1785</v>
      </c>
      <c r="C950" t="s">
        <v>77</v>
      </c>
      <c r="D950" s="58">
        <v>45050</v>
      </c>
      <c r="E950">
        <v>13</v>
      </c>
      <c r="F950">
        <v>12545.779999999999</v>
      </c>
      <c r="G950">
        <v>9818.9</v>
      </c>
      <c r="H950">
        <v>2023</v>
      </c>
      <c r="I950" t="s">
        <v>737</v>
      </c>
      <c r="J950" t="s">
        <v>187</v>
      </c>
      <c r="K950" t="s">
        <v>105</v>
      </c>
      <c r="L950" t="s">
        <v>110</v>
      </c>
    </row>
    <row r="951" spans="1:12" x14ac:dyDescent="0.3">
      <c r="A951" t="s">
        <v>24</v>
      </c>
      <c r="B951" t="s">
        <v>1785</v>
      </c>
      <c r="C951" t="s">
        <v>57</v>
      </c>
      <c r="D951" s="58">
        <v>44974</v>
      </c>
      <c r="E951">
        <v>28</v>
      </c>
      <c r="F951">
        <v>24737.72</v>
      </c>
      <c r="G951">
        <v>17250.52</v>
      </c>
      <c r="H951">
        <v>2023</v>
      </c>
      <c r="I951" t="s">
        <v>736</v>
      </c>
      <c r="J951" t="s">
        <v>196</v>
      </c>
      <c r="K951" t="s">
        <v>124</v>
      </c>
      <c r="L951" t="s">
        <v>110</v>
      </c>
    </row>
    <row r="952" spans="1:12" x14ac:dyDescent="0.3">
      <c r="A952" t="s">
        <v>16</v>
      </c>
      <c r="B952" t="s">
        <v>1785</v>
      </c>
      <c r="C952" t="s">
        <v>61</v>
      </c>
      <c r="D952" s="58">
        <v>45271</v>
      </c>
      <c r="E952">
        <v>30</v>
      </c>
      <c r="F952">
        <v>10632.6</v>
      </c>
      <c r="G952">
        <v>7591.8</v>
      </c>
      <c r="H952">
        <v>2023</v>
      </c>
      <c r="I952" t="s">
        <v>739</v>
      </c>
      <c r="J952" t="s">
        <v>184</v>
      </c>
      <c r="K952" t="s">
        <v>105</v>
      </c>
      <c r="L952" t="s">
        <v>110</v>
      </c>
    </row>
    <row r="953" spans="1:12" x14ac:dyDescent="0.3">
      <c r="A953" t="s">
        <v>14</v>
      </c>
      <c r="B953" t="s">
        <v>1785</v>
      </c>
      <c r="C953" t="s">
        <v>61</v>
      </c>
      <c r="D953" s="58">
        <v>45241</v>
      </c>
      <c r="E953">
        <v>36</v>
      </c>
      <c r="F953">
        <v>12759.12</v>
      </c>
      <c r="G953">
        <v>9110.16</v>
      </c>
      <c r="H953">
        <v>2023</v>
      </c>
      <c r="I953" t="s">
        <v>739</v>
      </c>
      <c r="J953" t="s">
        <v>179</v>
      </c>
      <c r="K953" t="s">
        <v>105</v>
      </c>
      <c r="L953" t="s">
        <v>110</v>
      </c>
    </row>
    <row r="954" spans="1:12" x14ac:dyDescent="0.3">
      <c r="A954" t="s">
        <v>27</v>
      </c>
      <c r="B954" t="s">
        <v>1785</v>
      </c>
      <c r="C954" t="s">
        <v>70</v>
      </c>
      <c r="D954" s="58">
        <v>45211</v>
      </c>
      <c r="E954">
        <v>32</v>
      </c>
      <c r="F954">
        <v>17387.52</v>
      </c>
      <c r="G954">
        <v>12370.56</v>
      </c>
      <c r="H954">
        <v>2023</v>
      </c>
      <c r="I954" t="s">
        <v>739</v>
      </c>
      <c r="J954" t="s">
        <v>187</v>
      </c>
      <c r="K954" t="s">
        <v>105</v>
      </c>
      <c r="L954" t="s">
        <v>110</v>
      </c>
    </row>
    <row r="955" spans="1:12" x14ac:dyDescent="0.3">
      <c r="A955" t="s">
        <v>22</v>
      </c>
      <c r="B955" t="s">
        <v>1785</v>
      </c>
      <c r="C955" t="s">
        <v>70</v>
      </c>
      <c r="D955" s="58">
        <v>45271</v>
      </c>
      <c r="E955">
        <v>33</v>
      </c>
      <c r="F955">
        <v>17930.88</v>
      </c>
      <c r="G955">
        <v>12757.14</v>
      </c>
      <c r="H955">
        <v>2023</v>
      </c>
      <c r="I955" t="s">
        <v>739</v>
      </c>
      <c r="J955" t="s">
        <v>199</v>
      </c>
      <c r="K955" t="s">
        <v>105</v>
      </c>
      <c r="L955" t="s">
        <v>110</v>
      </c>
    </row>
    <row r="956" spans="1:12" x14ac:dyDescent="0.3">
      <c r="A956" t="s">
        <v>17</v>
      </c>
      <c r="B956" t="s">
        <v>1785</v>
      </c>
      <c r="C956" t="s">
        <v>59</v>
      </c>
      <c r="D956" s="58">
        <v>45241</v>
      </c>
      <c r="E956">
        <v>30</v>
      </c>
      <c r="F956">
        <v>5862.9000000000005</v>
      </c>
      <c r="G956">
        <v>4378.5</v>
      </c>
      <c r="H956">
        <v>2023</v>
      </c>
      <c r="I956" t="s">
        <v>739</v>
      </c>
      <c r="J956" t="s">
        <v>224</v>
      </c>
      <c r="K956" t="s">
        <v>92</v>
      </c>
      <c r="L956" t="s">
        <v>110</v>
      </c>
    </row>
    <row r="957" spans="1:12" x14ac:dyDescent="0.3">
      <c r="A957" t="s">
        <v>18</v>
      </c>
      <c r="B957" t="s">
        <v>1785</v>
      </c>
      <c r="C957" t="s">
        <v>61</v>
      </c>
      <c r="D957" s="58">
        <v>45113</v>
      </c>
      <c r="E957">
        <v>15</v>
      </c>
      <c r="F957">
        <v>5316.3</v>
      </c>
      <c r="G957">
        <v>3795.9</v>
      </c>
      <c r="H957">
        <v>2023</v>
      </c>
      <c r="I957" t="s">
        <v>738</v>
      </c>
      <c r="J957" t="s">
        <v>208</v>
      </c>
      <c r="K957" t="s">
        <v>105</v>
      </c>
      <c r="L957" t="s">
        <v>110</v>
      </c>
    </row>
    <row r="958" spans="1:12" x14ac:dyDescent="0.3">
      <c r="A958" t="s">
        <v>20</v>
      </c>
      <c r="B958" t="s">
        <v>1785</v>
      </c>
      <c r="C958" t="s">
        <v>59</v>
      </c>
      <c r="D958" s="58">
        <v>45020</v>
      </c>
      <c r="E958">
        <v>20</v>
      </c>
      <c r="F958">
        <v>3908.6000000000004</v>
      </c>
      <c r="G958">
        <v>2919</v>
      </c>
      <c r="H958">
        <v>2023</v>
      </c>
      <c r="I958" t="s">
        <v>737</v>
      </c>
      <c r="J958" t="s">
        <v>202</v>
      </c>
      <c r="K958" t="s">
        <v>92</v>
      </c>
      <c r="L958" t="s">
        <v>110</v>
      </c>
    </row>
    <row r="959" spans="1:12" x14ac:dyDescent="0.3">
      <c r="A959" t="s">
        <v>19</v>
      </c>
      <c r="B959" t="s">
        <v>1785</v>
      </c>
      <c r="C959" t="s">
        <v>57</v>
      </c>
      <c r="D959" s="58">
        <v>45199</v>
      </c>
      <c r="E959">
        <v>31</v>
      </c>
      <c r="F959">
        <v>27388.19</v>
      </c>
      <c r="G959">
        <v>19098.79</v>
      </c>
      <c r="H959">
        <v>2023</v>
      </c>
      <c r="I959" t="s">
        <v>738</v>
      </c>
      <c r="J959" t="s">
        <v>205</v>
      </c>
      <c r="K959" t="s">
        <v>124</v>
      </c>
      <c r="L959" t="s">
        <v>110</v>
      </c>
    </row>
    <row r="960" spans="1:12" x14ac:dyDescent="0.3">
      <c r="A960" t="s">
        <v>28</v>
      </c>
      <c r="B960" t="s">
        <v>1785</v>
      </c>
      <c r="C960" t="s">
        <v>59</v>
      </c>
      <c r="D960" s="58">
        <v>45179</v>
      </c>
      <c r="E960">
        <v>23</v>
      </c>
      <c r="F960">
        <v>4494.8900000000003</v>
      </c>
      <c r="G960">
        <v>3356.85</v>
      </c>
      <c r="H960">
        <v>2023</v>
      </c>
      <c r="I960" t="s">
        <v>738</v>
      </c>
      <c r="J960" t="s">
        <v>227</v>
      </c>
      <c r="K960" t="s">
        <v>92</v>
      </c>
      <c r="L960" t="s">
        <v>110</v>
      </c>
    </row>
    <row r="961" spans="1:12" x14ac:dyDescent="0.3">
      <c r="A961" t="s">
        <v>20</v>
      </c>
      <c r="B961" t="s">
        <v>1785</v>
      </c>
      <c r="C961" t="s">
        <v>59</v>
      </c>
      <c r="D961" s="58">
        <v>45031</v>
      </c>
      <c r="E961">
        <v>18</v>
      </c>
      <c r="F961">
        <v>3517.7400000000002</v>
      </c>
      <c r="G961">
        <v>2627.1</v>
      </c>
      <c r="H961">
        <v>2023</v>
      </c>
      <c r="I961" t="s">
        <v>737</v>
      </c>
      <c r="J961" t="s">
        <v>202</v>
      </c>
      <c r="K961" t="s">
        <v>92</v>
      </c>
      <c r="L961" t="s">
        <v>110</v>
      </c>
    </row>
    <row r="962" spans="1:12" x14ac:dyDescent="0.3">
      <c r="A962" t="s">
        <v>14</v>
      </c>
      <c r="B962" t="s">
        <v>1785</v>
      </c>
      <c r="C962" t="s">
        <v>61</v>
      </c>
      <c r="D962" s="58">
        <v>45181</v>
      </c>
      <c r="E962">
        <v>6</v>
      </c>
      <c r="F962">
        <v>2126.52</v>
      </c>
      <c r="G962">
        <v>1518.3600000000001</v>
      </c>
      <c r="H962">
        <v>2023</v>
      </c>
      <c r="I962" t="s">
        <v>738</v>
      </c>
      <c r="J962" t="s">
        <v>179</v>
      </c>
      <c r="K962" t="s">
        <v>105</v>
      </c>
      <c r="L962" t="s">
        <v>110</v>
      </c>
    </row>
    <row r="963" spans="1:12" x14ac:dyDescent="0.3">
      <c r="A963" t="s">
        <v>14</v>
      </c>
      <c r="B963" t="s">
        <v>1785</v>
      </c>
      <c r="C963" t="s">
        <v>77</v>
      </c>
      <c r="D963" s="58">
        <v>45173</v>
      </c>
      <c r="E963">
        <v>2</v>
      </c>
      <c r="F963">
        <v>1930.12</v>
      </c>
      <c r="G963">
        <v>1510.6</v>
      </c>
      <c r="H963">
        <v>2023</v>
      </c>
      <c r="I963" t="s">
        <v>738</v>
      </c>
      <c r="J963" t="s">
        <v>179</v>
      </c>
      <c r="K963" t="s">
        <v>105</v>
      </c>
      <c r="L963" t="s">
        <v>110</v>
      </c>
    </row>
    <row r="964" spans="1:12" x14ac:dyDescent="0.3">
      <c r="A964" t="s">
        <v>14</v>
      </c>
      <c r="B964" t="s">
        <v>1785</v>
      </c>
      <c r="C964" t="s">
        <v>57</v>
      </c>
      <c r="D964" s="58">
        <v>45173</v>
      </c>
      <c r="E964">
        <v>12</v>
      </c>
      <c r="F964">
        <v>10601.880000000001</v>
      </c>
      <c r="G964">
        <v>7393.08</v>
      </c>
      <c r="H964">
        <v>2023</v>
      </c>
      <c r="I964" t="s">
        <v>738</v>
      </c>
      <c r="J964" t="s">
        <v>179</v>
      </c>
      <c r="K964" t="s">
        <v>124</v>
      </c>
      <c r="L964" t="s">
        <v>110</v>
      </c>
    </row>
    <row r="965" spans="1:12" x14ac:dyDescent="0.3">
      <c r="A965" t="s">
        <v>30</v>
      </c>
      <c r="B965" t="s">
        <v>1785</v>
      </c>
      <c r="C965" t="s">
        <v>59</v>
      </c>
      <c r="D965" s="58">
        <v>45260</v>
      </c>
      <c r="E965">
        <v>26</v>
      </c>
      <c r="F965">
        <v>5081.18</v>
      </c>
      <c r="G965">
        <v>3794.7</v>
      </c>
      <c r="H965">
        <v>2023</v>
      </c>
      <c r="I965" t="s">
        <v>739</v>
      </c>
      <c r="J965" t="s">
        <v>230</v>
      </c>
      <c r="K965" t="s">
        <v>92</v>
      </c>
      <c r="L965" t="s">
        <v>110</v>
      </c>
    </row>
    <row r="966" spans="1:12" x14ac:dyDescent="0.3">
      <c r="A966" t="s">
        <v>24</v>
      </c>
      <c r="B966" t="s">
        <v>1785</v>
      </c>
      <c r="C966" t="s">
        <v>70</v>
      </c>
      <c r="D966" s="58">
        <v>45286</v>
      </c>
      <c r="E966">
        <v>23</v>
      </c>
      <c r="F966">
        <v>12497.28</v>
      </c>
      <c r="G966">
        <v>8891.34</v>
      </c>
      <c r="H966">
        <v>2023</v>
      </c>
      <c r="I966" t="s">
        <v>739</v>
      </c>
      <c r="J966" t="s">
        <v>196</v>
      </c>
      <c r="K966" t="s">
        <v>105</v>
      </c>
      <c r="L966" t="s">
        <v>110</v>
      </c>
    </row>
    <row r="967" spans="1:12" x14ac:dyDescent="0.3">
      <c r="A967" t="s">
        <v>19</v>
      </c>
      <c r="B967" t="s">
        <v>1785</v>
      </c>
      <c r="C967" t="s">
        <v>59</v>
      </c>
      <c r="D967" s="58">
        <v>44974</v>
      </c>
      <c r="E967">
        <v>19</v>
      </c>
      <c r="F967">
        <v>3713.17</v>
      </c>
      <c r="G967">
        <v>2773.0499999999997</v>
      </c>
      <c r="H967">
        <v>2023</v>
      </c>
      <c r="I967" t="s">
        <v>736</v>
      </c>
      <c r="J967" t="s">
        <v>205</v>
      </c>
      <c r="K967" t="s">
        <v>92</v>
      </c>
      <c r="L967" t="s">
        <v>110</v>
      </c>
    </row>
    <row r="968" spans="1:12" x14ac:dyDescent="0.3">
      <c r="A968" t="s">
        <v>14</v>
      </c>
      <c r="B968" t="s">
        <v>1785</v>
      </c>
      <c r="C968" t="s">
        <v>77</v>
      </c>
      <c r="D968" s="58">
        <v>45170</v>
      </c>
      <c r="E968">
        <v>5</v>
      </c>
      <c r="F968">
        <v>4825.2999999999993</v>
      </c>
      <c r="G968">
        <v>3776.5</v>
      </c>
      <c r="H968">
        <v>2023</v>
      </c>
      <c r="I968" t="s">
        <v>738</v>
      </c>
      <c r="J968" t="s">
        <v>179</v>
      </c>
      <c r="K968" t="s">
        <v>105</v>
      </c>
      <c r="L968" t="s">
        <v>110</v>
      </c>
    </row>
    <row r="969" spans="1:12" x14ac:dyDescent="0.3">
      <c r="A969" t="s">
        <v>20</v>
      </c>
      <c r="B969" t="s">
        <v>1785</v>
      </c>
      <c r="C969" t="s">
        <v>61</v>
      </c>
      <c r="D969" s="58">
        <v>45062</v>
      </c>
      <c r="E969">
        <v>7</v>
      </c>
      <c r="F969">
        <v>2480.94</v>
      </c>
      <c r="G969">
        <v>1771.42</v>
      </c>
      <c r="H969">
        <v>2023</v>
      </c>
      <c r="I969" t="s">
        <v>737</v>
      </c>
      <c r="J969" t="s">
        <v>202</v>
      </c>
      <c r="K969" t="s">
        <v>105</v>
      </c>
      <c r="L969" t="s">
        <v>110</v>
      </c>
    </row>
    <row r="970" spans="1:12" x14ac:dyDescent="0.3">
      <c r="A970" t="s">
        <v>16</v>
      </c>
      <c r="B970" t="s">
        <v>1785</v>
      </c>
      <c r="C970" t="s">
        <v>70</v>
      </c>
      <c r="D970" s="58">
        <v>45142</v>
      </c>
      <c r="E970">
        <v>16</v>
      </c>
      <c r="F970">
        <v>8693.76</v>
      </c>
      <c r="G970">
        <v>6185.28</v>
      </c>
      <c r="H970">
        <v>2023</v>
      </c>
      <c r="I970" t="s">
        <v>738</v>
      </c>
      <c r="J970" t="s">
        <v>184</v>
      </c>
      <c r="K970" t="s">
        <v>105</v>
      </c>
      <c r="L970" t="s">
        <v>110</v>
      </c>
    </row>
    <row r="971" spans="1:12" x14ac:dyDescent="0.3">
      <c r="A971" t="s">
        <v>26</v>
      </c>
      <c r="B971" t="s">
        <v>1785</v>
      </c>
      <c r="C971" t="s">
        <v>70</v>
      </c>
      <c r="D971" s="58">
        <v>44957</v>
      </c>
      <c r="E971">
        <v>14</v>
      </c>
      <c r="F971">
        <v>7607.04</v>
      </c>
      <c r="G971">
        <v>5412.12</v>
      </c>
      <c r="H971">
        <v>2023</v>
      </c>
      <c r="I971" t="s">
        <v>736</v>
      </c>
      <c r="J971" t="s">
        <v>220</v>
      </c>
      <c r="K971" t="s">
        <v>105</v>
      </c>
      <c r="L971" t="s">
        <v>110</v>
      </c>
    </row>
    <row r="972" spans="1:12" x14ac:dyDescent="0.3">
      <c r="A972" t="s">
        <v>24</v>
      </c>
      <c r="B972" t="s">
        <v>1785</v>
      </c>
      <c r="C972" t="s">
        <v>57</v>
      </c>
      <c r="D972" s="58">
        <v>45048</v>
      </c>
      <c r="E972">
        <v>5</v>
      </c>
      <c r="F972">
        <v>4417.45</v>
      </c>
      <c r="G972">
        <v>3080.4500000000003</v>
      </c>
      <c r="H972">
        <v>2023</v>
      </c>
      <c r="I972" t="s">
        <v>737</v>
      </c>
      <c r="J972" t="s">
        <v>196</v>
      </c>
      <c r="K972" t="s">
        <v>124</v>
      </c>
      <c r="L972" t="s">
        <v>110</v>
      </c>
    </row>
    <row r="973" spans="1:12" x14ac:dyDescent="0.3">
      <c r="A973" t="s">
        <v>26</v>
      </c>
      <c r="B973" t="s">
        <v>1785</v>
      </c>
      <c r="C973" t="s">
        <v>59</v>
      </c>
      <c r="D973" s="58">
        <v>45080</v>
      </c>
      <c r="E973">
        <v>5</v>
      </c>
      <c r="F973">
        <v>977.15000000000009</v>
      </c>
      <c r="G973">
        <v>729.75</v>
      </c>
      <c r="H973">
        <v>2023</v>
      </c>
      <c r="I973" t="s">
        <v>737</v>
      </c>
      <c r="J973" t="s">
        <v>220</v>
      </c>
      <c r="K973" t="s">
        <v>92</v>
      </c>
      <c r="L973" t="s">
        <v>110</v>
      </c>
    </row>
    <row r="974" spans="1:12" x14ac:dyDescent="0.3">
      <c r="A974" t="s">
        <v>27</v>
      </c>
      <c r="B974" t="s">
        <v>1785</v>
      </c>
      <c r="C974" t="s">
        <v>70</v>
      </c>
      <c r="D974" s="58">
        <v>45199</v>
      </c>
      <c r="E974">
        <v>33</v>
      </c>
      <c r="F974">
        <v>17930.88</v>
      </c>
      <c r="G974">
        <v>12757.14</v>
      </c>
      <c r="H974">
        <v>2023</v>
      </c>
      <c r="I974" t="s">
        <v>738</v>
      </c>
      <c r="J974" t="s">
        <v>187</v>
      </c>
      <c r="K974" t="s">
        <v>105</v>
      </c>
      <c r="L974" t="s">
        <v>110</v>
      </c>
    </row>
    <row r="975" spans="1:12" x14ac:dyDescent="0.3">
      <c r="A975" t="s">
        <v>14</v>
      </c>
      <c r="B975" t="s">
        <v>1785</v>
      </c>
      <c r="C975" t="s">
        <v>77</v>
      </c>
      <c r="D975" s="58">
        <v>44932</v>
      </c>
      <c r="E975">
        <v>27</v>
      </c>
      <c r="F975">
        <v>26056.62</v>
      </c>
      <c r="G975">
        <v>20393.099999999999</v>
      </c>
      <c r="H975">
        <v>2023</v>
      </c>
      <c r="I975" t="s">
        <v>736</v>
      </c>
      <c r="J975" t="s">
        <v>179</v>
      </c>
      <c r="K975" t="s">
        <v>105</v>
      </c>
      <c r="L975" t="s">
        <v>110</v>
      </c>
    </row>
    <row r="976" spans="1:12" x14ac:dyDescent="0.3">
      <c r="A976" t="s">
        <v>14</v>
      </c>
      <c r="B976" t="s">
        <v>1785</v>
      </c>
      <c r="C976" t="s">
        <v>61</v>
      </c>
      <c r="D976" s="58">
        <v>45179</v>
      </c>
      <c r="E976">
        <v>22</v>
      </c>
      <c r="F976">
        <v>7797.2400000000007</v>
      </c>
      <c r="G976">
        <v>5567.32</v>
      </c>
      <c r="H976">
        <v>2023</v>
      </c>
      <c r="I976" t="s">
        <v>738</v>
      </c>
      <c r="J976" t="s">
        <v>179</v>
      </c>
      <c r="K976" t="s">
        <v>105</v>
      </c>
      <c r="L976" t="s">
        <v>110</v>
      </c>
    </row>
    <row r="977" spans="1:12" x14ac:dyDescent="0.3">
      <c r="A977" t="s">
        <v>14</v>
      </c>
      <c r="B977" t="s">
        <v>1785</v>
      </c>
      <c r="C977" t="s">
        <v>77</v>
      </c>
      <c r="D977" s="58">
        <v>45017</v>
      </c>
      <c r="E977">
        <v>13</v>
      </c>
      <c r="F977">
        <v>12545.779999999999</v>
      </c>
      <c r="G977">
        <v>9818.9</v>
      </c>
      <c r="H977">
        <v>2023</v>
      </c>
      <c r="I977" t="s">
        <v>737</v>
      </c>
      <c r="J977" t="s">
        <v>179</v>
      </c>
      <c r="K977" t="s">
        <v>105</v>
      </c>
      <c r="L977" t="s">
        <v>110</v>
      </c>
    </row>
    <row r="978" spans="1:12" x14ac:dyDescent="0.3">
      <c r="A978" t="s">
        <v>14</v>
      </c>
      <c r="B978" t="s">
        <v>1785</v>
      </c>
      <c r="C978" t="s">
        <v>57</v>
      </c>
      <c r="D978" s="58">
        <v>44957</v>
      </c>
      <c r="E978">
        <v>18</v>
      </c>
      <c r="F978">
        <v>15902.82</v>
      </c>
      <c r="G978">
        <v>11089.62</v>
      </c>
      <c r="H978">
        <v>2023</v>
      </c>
      <c r="I978" t="s">
        <v>736</v>
      </c>
      <c r="J978" t="s">
        <v>179</v>
      </c>
      <c r="K978" t="s">
        <v>124</v>
      </c>
      <c r="L978" t="s">
        <v>110</v>
      </c>
    </row>
    <row r="979" spans="1:12" x14ac:dyDescent="0.3">
      <c r="A979" t="s">
        <v>21</v>
      </c>
      <c r="B979" t="s">
        <v>1785</v>
      </c>
      <c r="C979" t="s">
        <v>57</v>
      </c>
      <c r="D979" s="58">
        <v>45180</v>
      </c>
      <c r="E979">
        <v>16</v>
      </c>
      <c r="F979">
        <v>14135.84</v>
      </c>
      <c r="G979">
        <v>9857.44</v>
      </c>
      <c r="H979">
        <v>2023</v>
      </c>
      <c r="I979" t="s">
        <v>738</v>
      </c>
      <c r="J979" t="s">
        <v>214</v>
      </c>
      <c r="K979" t="s">
        <v>124</v>
      </c>
      <c r="L979" t="s">
        <v>110</v>
      </c>
    </row>
    <row r="980" spans="1:12" x14ac:dyDescent="0.3">
      <c r="A980" t="s">
        <v>29</v>
      </c>
      <c r="B980" t="s">
        <v>1785</v>
      </c>
      <c r="C980" t="s">
        <v>61</v>
      </c>
      <c r="D980" s="58">
        <v>45194</v>
      </c>
      <c r="E980">
        <v>13</v>
      </c>
      <c r="F980">
        <v>4607.46</v>
      </c>
      <c r="G980">
        <v>3289.78</v>
      </c>
      <c r="H980">
        <v>2023</v>
      </c>
      <c r="I980" t="s">
        <v>738</v>
      </c>
      <c r="J980" t="s">
        <v>217</v>
      </c>
      <c r="K980" t="s">
        <v>105</v>
      </c>
      <c r="L980" t="s">
        <v>110</v>
      </c>
    </row>
    <row r="981" spans="1:12" x14ac:dyDescent="0.3">
      <c r="A981" t="s">
        <v>26</v>
      </c>
      <c r="B981" t="s">
        <v>1785</v>
      </c>
      <c r="C981" t="s">
        <v>57</v>
      </c>
      <c r="D981" s="58">
        <v>45136</v>
      </c>
      <c r="E981">
        <v>9</v>
      </c>
      <c r="F981">
        <v>7951.41</v>
      </c>
      <c r="G981">
        <v>5544.81</v>
      </c>
      <c r="H981">
        <v>2023</v>
      </c>
      <c r="I981" t="s">
        <v>738</v>
      </c>
      <c r="J981" t="s">
        <v>220</v>
      </c>
      <c r="K981" t="s">
        <v>124</v>
      </c>
      <c r="L981" t="s">
        <v>110</v>
      </c>
    </row>
    <row r="982" spans="1:12" x14ac:dyDescent="0.3">
      <c r="A982" t="s">
        <v>14</v>
      </c>
      <c r="B982" t="s">
        <v>1785</v>
      </c>
      <c r="C982" t="s">
        <v>59</v>
      </c>
      <c r="D982" s="58">
        <v>45139</v>
      </c>
      <c r="E982">
        <v>17</v>
      </c>
      <c r="F982">
        <v>3322.31</v>
      </c>
      <c r="G982">
        <v>2481.1499999999996</v>
      </c>
      <c r="H982">
        <v>2023</v>
      </c>
      <c r="I982" t="s">
        <v>738</v>
      </c>
      <c r="J982" t="s">
        <v>179</v>
      </c>
      <c r="K982" t="s">
        <v>92</v>
      </c>
      <c r="L982" t="s">
        <v>110</v>
      </c>
    </row>
    <row r="983" spans="1:12" x14ac:dyDescent="0.3">
      <c r="A983" t="s">
        <v>19</v>
      </c>
      <c r="B983" t="s">
        <v>1785</v>
      </c>
      <c r="C983" t="s">
        <v>61</v>
      </c>
      <c r="D983" s="58">
        <v>45064</v>
      </c>
      <c r="E983">
        <v>19</v>
      </c>
      <c r="F983">
        <v>6733.9800000000005</v>
      </c>
      <c r="G983">
        <v>4808.1400000000003</v>
      </c>
      <c r="H983">
        <v>2023</v>
      </c>
      <c r="I983" t="s">
        <v>737</v>
      </c>
      <c r="J983" t="s">
        <v>205</v>
      </c>
      <c r="K983" t="s">
        <v>105</v>
      </c>
      <c r="L983" t="s">
        <v>110</v>
      </c>
    </row>
    <row r="984" spans="1:12" x14ac:dyDescent="0.3">
      <c r="A984" t="s">
        <v>16</v>
      </c>
      <c r="B984" t="s">
        <v>1785</v>
      </c>
      <c r="C984" t="s">
        <v>77</v>
      </c>
      <c r="D984" s="58">
        <v>44994</v>
      </c>
      <c r="E984">
        <v>21</v>
      </c>
      <c r="F984">
        <v>20266.259999999998</v>
      </c>
      <c r="G984">
        <v>15861.3</v>
      </c>
      <c r="H984">
        <v>2023</v>
      </c>
      <c r="I984" t="s">
        <v>736</v>
      </c>
      <c r="J984" t="s">
        <v>184</v>
      </c>
      <c r="K984" t="s">
        <v>105</v>
      </c>
      <c r="L984" t="s">
        <v>110</v>
      </c>
    </row>
    <row r="985" spans="1:12" x14ac:dyDescent="0.3">
      <c r="A985" t="s">
        <v>14</v>
      </c>
      <c r="B985" t="s">
        <v>1785</v>
      </c>
      <c r="C985" t="s">
        <v>70</v>
      </c>
      <c r="D985" s="58">
        <v>45105</v>
      </c>
      <c r="E985">
        <v>8</v>
      </c>
      <c r="F985">
        <v>4346.88</v>
      </c>
      <c r="G985">
        <v>3092.64</v>
      </c>
      <c r="H985">
        <v>2023</v>
      </c>
      <c r="I985" t="s">
        <v>737</v>
      </c>
      <c r="J985" t="s">
        <v>179</v>
      </c>
      <c r="K985" t="s">
        <v>105</v>
      </c>
      <c r="L985" t="s">
        <v>110</v>
      </c>
    </row>
    <row r="986" spans="1:12" x14ac:dyDescent="0.3">
      <c r="A986" t="s">
        <v>21</v>
      </c>
      <c r="B986" t="s">
        <v>1785</v>
      </c>
      <c r="C986" t="s">
        <v>61</v>
      </c>
      <c r="D986" s="58">
        <v>45174</v>
      </c>
      <c r="E986">
        <v>12</v>
      </c>
      <c r="F986">
        <v>4253.04</v>
      </c>
      <c r="G986">
        <v>3036.7200000000003</v>
      </c>
      <c r="H986">
        <v>2023</v>
      </c>
      <c r="I986" t="s">
        <v>738</v>
      </c>
      <c r="J986" t="s">
        <v>214</v>
      </c>
      <c r="K986" t="s">
        <v>105</v>
      </c>
      <c r="L986" t="s">
        <v>110</v>
      </c>
    </row>
    <row r="987" spans="1:12" x14ac:dyDescent="0.3">
      <c r="A987" t="s">
        <v>26</v>
      </c>
      <c r="B987" t="s">
        <v>1785</v>
      </c>
      <c r="C987" t="s">
        <v>57</v>
      </c>
      <c r="D987" s="58">
        <v>45212</v>
      </c>
      <c r="E987">
        <v>29</v>
      </c>
      <c r="F987">
        <v>25621.21</v>
      </c>
      <c r="G987">
        <v>17866.61</v>
      </c>
      <c r="H987">
        <v>2023</v>
      </c>
      <c r="I987" t="s">
        <v>739</v>
      </c>
      <c r="J987" t="s">
        <v>220</v>
      </c>
      <c r="K987" t="s">
        <v>124</v>
      </c>
      <c r="L987" t="s">
        <v>110</v>
      </c>
    </row>
    <row r="988" spans="1:12" x14ac:dyDescent="0.3">
      <c r="A988" t="s">
        <v>16</v>
      </c>
      <c r="B988" t="s">
        <v>1785</v>
      </c>
      <c r="C988" t="s">
        <v>57</v>
      </c>
      <c r="D988" s="58">
        <v>45289</v>
      </c>
      <c r="E988">
        <v>36</v>
      </c>
      <c r="F988">
        <v>31805.64</v>
      </c>
      <c r="G988">
        <v>22179.24</v>
      </c>
      <c r="H988">
        <v>2023</v>
      </c>
      <c r="I988" t="s">
        <v>739</v>
      </c>
      <c r="J988" t="s">
        <v>184</v>
      </c>
      <c r="K988" t="s">
        <v>124</v>
      </c>
      <c r="L988" t="s">
        <v>110</v>
      </c>
    </row>
    <row r="989" spans="1:12" x14ac:dyDescent="0.3">
      <c r="A989" t="s">
        <v>14</v>
      </c>
      <c r="B989" t="s">
        <v>1785</v>
      </c>
      <c r="C989" t="s">
        <v>61</v>
      </c>
      <c r="D989" s="58">
        <v>45044</v>
      </c>
      <c r="E989">
        <v>16</v>
      </c>
      <c r="F989">
        <v>5670.72</v>
      </c>
      <c r="G989">
        <v>4048.96</v>
      </c>
      <c r="H989">
        <v>2023</v>
      </c>
      <c r="I989" t="s">
        <v>737</v>
      </c>
      <c r="J989" t="s">
        <v>179</v>
      </c>
      <c r="K989" t="s">
        <v>105</v>
      </c>
      <c r="L989" t="s">
        <v>110</v>
      </c>
    </row>
    <row r="990" spans="1:12" x14ac:dyDescent="0.3">
      <c r="A990" t="s">
        <v>14</v>
      </c>
      <c r="B990" t="s">
        <v>1785</v>
      </c>
      <c r="C990" t="s">
        <v>77</v>
      </c>
      <c r="D990" s="58">
        <v>45087</v>
      </c>
      <c r="E990">
        <v>17</v>
      </c>
      <c r="F990">
        <v>16406.02</v>
      </c>
      <c r="G990">
        <v>12840.099999999999</v>
      </c>
      <c r="H990">
        <v>2023</v>
      </c>
      <c r="I990" t="s">
        <v>737</v>
      </c>
      <c r="J990" t="s">
        <v>179</v>
      </c>
      <c r="K990" t="s">
        <v>105</v>
      </c>
      <c r="L990" t="s">
        <v>110</v>
      </c>
    </row>
    <row r="991" spans="1:12" x14ac:dyDescent="0.3">
      <c r="A991" t="s">
        <v>17</v>
      </c>
      <c r="B991" t="s">
        <v>1785</v>
      </c>
      <c r="C991" t="s">
        <v>59</v>
      </c>
      <c r="D991" s="58">
        <v>45108</v>
      </c>
      <c r="E991">
        <v>4</v>
      </c>
      <c r="F991">
        <v>781.72</v>
      </c>
      <c r="G991">
        <v>583.79999999999995</v>
      </c>
      <c r="H991">
        <v>2023</v>
      </c>
      <c r="I991" t="s">
        <v>738</v>
      </c>
      <c r="J991" t="s">
        <v>224</v>
      </c>
      <c r="K991" t="s">
        <v>92</v>
      </c>
      <c r="L991" t="s">
        <v>110</v>
      </c>
    </row>
    <row r="992" spans="1:12" x14ac:dyDescent="0.3">
      <c r="A992" t="s">
        <v>19</v>
      </c>
      <c r="B992" t="s">
        <v>1785</v>
      </c>
      <c r="C992" t="s">
        <v>61</v>
      </c>
      <c r="D992" s="58">
        <v>45042</v>
      </c>
      <c r="E992">
        <v>17</v>
      </c>
      <c r="F992">
        <v>6025.14</v>
      </c>
      <c r="G992">
        <v>4302.0200000000004</v>
      </c>
      <c r="H992">
        <v>2023</v>
      </c>
      <c r="I992" t="s">
        <v>737</v>
      </c>
      <c r="J992" t="s">
        <v>205</v>
      </c>
      <c r="K992" t="s">
        <v>105</v>
      </c>
      <c r="L992" t="s">
        <v>110</v>
      </c>
    </row>
    <row r="993" spans="1:12" x14ac:dyDescent="0.3">
      <c r="A993" t="s">
        <v>24</v>
      </c>
      <c r="B993" t="s">
        <v>1785</v>
      </c>
      <c r="C993" t="s">
        <v>61</v>
      </c>
      <c r="D993" s="58">
        <v>45122</v>
      </c>
      <c r="E993">
        <v>21</v>
      </c>
      <c r="F993">
        <v>7442.8200000000006</v>
      </c>
      <c r="G993">
        <v>5314.26</v>
      </c>
      <c r="H993">
        <v>2023</v>
      </c>
      <c r="I993" t="s">
        <v>738</v>
      </c>
      <c r="J993" t="s">
        <v>196</v>
      </c>
      <c r="K993" t="s">
        <v>105</v>
      </c>
      <c r="L993" t="s">
        <v>110</v>
      </c>
    </row>
    <row r="994" spans="1:12" x14ac:dyDescent="0.3">
      <c r="A994" t="s">
        <v>17</v>
      </c>
      <c r="B994" t="s">
        <v>1785</v>
      </c>
      <c r="C994" t="s">
        <v>77</v>
      </c>
      <c r="D994" s="58">
        <v>45050</v>
      </c>
      <c r="E994">
        <v>15</v>
      </c>
      <c r="F994">
        <v>14475.9</v>
      </c>
      <c r="G994">
        <v>11329.5</v>
      </c>
      <c r="H994">
        <v>2023</v>
      </c>
      <c r="I994" t="s">
        <v>737</v>
      </c>
      <c r="J994" t="s">
        <v>224</v>
      </c>
      <c r="K994" t="s">
        <v>105</v>
      </c>
      <c r="L994" t="s">
        <v>110</v>
      </c>
    </row>
    <row r="995" spans="1:12" x14ac:dyDescent="0.3">
      <c r="A995" t="s">
        <v>24</v>
      </c>
      <c r="B995" t="s">
        <v>1785</v>
      </c>
      <c r="C995" t="s">
        <v>57</v>
      </c>
      <c r="D995" s="58">
        <v>45255</v>
      </c>
      <c r="E995">
        <v>22</v>
      </c>
      <c r="F995">
        <v>19436.78</v>
      </c>
      <c r="G995">
        <v>13553.980000000001</v>
      </c>
      <c r="H995">
        <v>2023</v>
      </c>
      <c r="I995" t="s">
        <v>739</v>
      </c>
      <c r="J995" t="s">
        <v>196</v>
      </c>
      <c r="K995" t="s">
        <v>124</v>
      </c>
      <c r="L995" t="s">
        <v>110</v>
      </c>
    </row>
    <row r="996" spans="1:12" x14ac:dyDescent="0.3">
      <c r="A996" t="s">
        <v>19</v>
      </c>
      <c r="B996" t="s">
        <v>1785</v>
      </c>
      <c r="C996" t="s">
        <v>59</v>
      </c>
      <c r="D996" s="58">
        <v>45257</v>
      </c>
      <c r="E996">
        <v>22</v>
      </c>
      <c r="F996">
        <v>4299.46</v>
      </c>
      <c r="G996">
        <v>3210.8999999999996</v>
      </c>
      <c r="H996">
        <v>2023</v>
      </c>
      <c r="I996" t="s">
        <v>739</v>
      </c>
      <c r="J996" t="s">
        <v>205</v>
      </c>
      <c r="K996" t="s">
        <v>92</v>
      </c>
      <c r="L996" t="s">
        <v>110</v>
      </c>
    </row>
    <row r="997" spans="1:12" x14ac:dyDescent="0.3">
      <c r="A997" t="s">
        <v>14</v>
      </c>
      <c r="B997" t="s">
        <v>1785</v>
      </c>
      <c r="C997" t="s">
        <v>61</v>
      </c>
      <c r="D997" s="58">
        <v>45213</v>
      </c>
      <c r="E997">
        <v>34</v>
      </c>
      <c r="F997">
        <v>12050.28</v>
      </c>
      <c r="G997">
        <v>8604.0400000000009</v>
      </c>
      <c r="H997">
        <v>2023</v>
      </c>
      <c r="I997" t="s">
        <v>739</v>
      </c>
      <c r="J997" t="s">
        <v>179</v>
      </c>
      <c r="K997" t="s">
        <v>105</v>
      </c>
      <c r="L997" t="s">
        <v>110</v>
      </c>
    </row>
    <row r="998" spans="1:12" x14ac:dyDescent="0.3">
      <c r="A998" t="s">
        <v>14</v>
      </c>
      <c r="B998" t="s">
        <v>1785</v>
      </c>
      <c r="C998" t="s">
        <v>57</v>
      </c>
      <c r="D998" s="58">
        <v>44984</v>
      </c>
      <c r="E998">
        <v>28</v>
      </c>
      <c r="F998">
        <v>24737.72</v>
      </c>
      <c r="G998">
        <v>17250.52</v>
      </c>
      <c r="H998">
        <v>2023</v>
      </c>
      <c r="I998" t="s">
        <v>736</v>
      </c>
      <c r="J998" t="s">
        <v>179</v>
      </c>
      <c r="K998" t="s">
        <v>124</v>
      </c>
      <c r="L998" t="s">
        <v>110</v>
      </c>
    </row>
    <row r="999" spans="1:12" x14ac:dyDescent="0.3">
      <c r="A999" t="s">
        <v>26</v>
      </c>
      <c r="B999" t="s">
        <v>1785</v>
      </c>
      <c r="C999" t="s">
        <v>61</v>
      </c>
      <c r="D999" s="58">
        <v>45171</v>
      </c>
      <c r="E999">
        <v>18</v>
      </c>
      <c r="F999">
        <v>6379.56</v>
      </c>
      <c r="G999">
        <v>4555.08</v>
      </c>
      <c r="H999">
        <v>2023</v>
      </c>
      <c r="I999" t="s">
        <v>738</v>
      </c>
      <c r="J999" t="s">
        <v>220</v>
      </c>
      <c r="K999" t="s">
        <v>105</v>
      </c>
      <c r="L999" t="s">
        <v>110</v>
      </c>
    </row>
    <row r="1000" spans="1:12" x14ac:dyDescent="0.3">
      <c r="A1000" t="s">
        <v>23</v>
      </c>
      <c r="B1000" t="s">
        <v>1785</v>
      </c>
      <c r="C1000" t="s">
        <v>61</v>
      </c>
      <c r="D1000" s="58">
        <v>45108</v>
      </c>
      <c r="E1000">
        <v>17</v>
      </c>
      <c r="F1000">
        <v>6025.14</v>
      </c>
      <c r="G1000">
        <v>4302.0200000000004</v>
      </c>
      <c r="H1000">
        <v>2023</v>
      </c>
      <c r="I1000" t="s">
        <v>738</v>
      </c>
      <c r="J1000" t="s">
        <v>182</v>
      </c>
      <c r="K1000" t="s">
        <v>105</v>
      </c>
      <c r="L1000" t="s">
        <v>110</v>
      </c>
    </row>
    <row r="1001" spans="1:12" x14ac:dyDescent="0.3">
      <c r="A1001" t="s">
        <v>17</v>
      </c>
      <c r="B1001" t="s">
        <v>1785</v>
      </c>
      <c r="C1001" t="s">
        <v>59</v>
      </c>
      <c r="D1001" s="58">
        <v>44938</v>
      </c>
      <c r="E1001">
        <v>30</v>
      </c>
      <c r="F1001">
        <v>5862.9000000000005</v>
      </c>
      <c r="G1001">
        <v>4378.5</v>
      </c>
      <c r="H1001">
        <v>2023</v>
      </c>
      <c r="I1001" t="s">
        <v>736</v>
      </c>
      <c r="J1001" t="s">
        <v>224</v>
      </c>
      <c r="K1001" t="s">
        <v>92</v>
      </c>
      <c r="L1001" t="s">
        <v>110</v>
      </c>
    </row>
    <row r="1002" spans="1:12" x14ac:dyDescent="0.3">
      <c r="A1002" t="s">
        <v>14</v>
      </c>
      <c r="B1002" t="s">
        <v>1785</v>
      </c>
      <c r="C1002" t="s">
        <v>70</v>
      </c>
      <c r="D1002" s="58">
        <v>45094</v>
      </c>
      <c r="E1002">
        <v>9</v>
      </c>
      <c r="F1002">
        <v>4890.24</v>
      </c>
      <c r="G1002">
        <v>3479.22</v>
      </c>
      <c r="H1002">
        <v>2023</v>
      </c>
      <c r="I1002" t="s">
        <v>737</v>
      </c>
      <c r="J1002" t="s">
        <v>179</v>
      </c>
      <c r="K1002" t="s">
        <v>105</v>
      </c>
      <c r="L1002" t="s">
        <v>110</v>
      </c>
    </row>
    <row r="1003" spans="1:12" x14ac:dyDescent="0.3">
      <c r="A1003" t="s">
        <v>22</v>
      </c>
      <c r="B1003" t="s">
        <v>1785</v>
      </c>
      <c r="C1003" t="s">
        <v>70</v>
      </c>
      <c r="D1003" s="58">
        <v>45000</v>
      </c>
      <c r="E1003">
        <v>13</v>
      </c>
      <c r="F1003">
        <v>7063.68</v>
      </c>
      <c r="G1003">
        <v>5025.54</v>
      </c>
      <c r="H1003">
        <v>2023</v>
      </c>
      <c r="I1003" t="s">
        <v>736</v>
      </c>
      <c r="J1003" t="s">
        <v>199</v>
      </c>
      <c r="K1003" t="s">
        <v>105</v>
      </c>
      <c r="L1003" t="s">
        <v>110</v>
      </c>
    </row>
    <row r="1004" spans="1:12" x14ac:dyDescent="0.3">
      <c r="A1004" t="s">
        <v>27</v>
      </c>
      <c r="B1004" t="s">
        <v>1785</v>
      </c>
      <c r="C1004" t="s">
        <v>61</v>
      </c>
      <c r="D1004" s="58">
        <v>44931</v>
      </c>
      <c r="E1004">
        <v>31</v>
      </c>
      <c r="F1004">
        <v>10987.02</v>
      </c>
      <c r="G1004">
        <v>7844.86</v>
      </c>
      <c r="H1004">
        <v>2023</v>
      </c>
      <c r="I1004" t="s">
        <v>736</v>
      </c>
      <c r="J1004" t="s">
        <v>187</v>
      </c>
      <c r="K1004" t="s">
        <v>105</v>
      </c>
      <c r="L1004" t="s">
        <v>110</v>
      </c>
    </row>
    <row r="1005" spans="1:12" x14ac:dyDescent="0.3">
      <c r="A1005" t="s">
        <v>19</v>
      </c>
      <c r="B1005" t="s">
        <v>1785</v>
      </c>
      <c r="C1005" t="s">
        <v>77</v>
      </c>
      <c r="D1005" s="58">
        <v>45115</v>
      </c>
      <c r="E1005">
        <v>18</v>
      </c>
      <c r="F1005">
        <v>17371.079999999998</v>
      </c>
      <c r="G1005">
        <v>13595.4</v>
      </c>
      <c r="H1005">
        <v>2023</v>
      </c>
      <c r="I1005" t="s">
        <v>738</v>
      </c>
      <c r="J1005" t="s">
        <v>205</v>
      </c>
      <c r="K1005" t="s">
        <v>105</v>
      </c>
      <c r="L1005" t="s">
        <v>110</v>
      </c>
    </row>
    <row r="1006" spans="1:12" x14ac:dyDescent="0.3">
      <c r="A1006" t="s">
        <v>14</v>
      </c>
      <c r="B1006" t="s">
        <v>1785</v>
      </c>
      <c r="C1006" t="s">
        <v>59</v>
      </c>
      <c r="D1006" s="58">
        <v>45211</v>
      </c>
      <c r="E1006">
        <v>40</v>
      </c>
      <c r="F1006">
        <v>7817.2000000000007</v>
      </c>
      <c r="G1006">
        <v>5838</v>
      </c>
      <c r="H1006">
        <v>2023</v>
      </c>
      <c r="I1006" t="s">
        <v>739</v>
      </c>
      <c r="J1006" t="s">
        <v>179</v>
      </c>
      <c r="K1006" t="s">
        <v>92</v>
      </c>
      <c r="L1006" t="s">
        <v>110</v>
      </c>
    </row>
    <row r="1007" spans="1:12" x14ac:dyDescent="0.3">
      <c r="A1007" t="s">
        <v>19</v>
      </c>
      <c r="B1007" t="s">
        <v>1785</v>
      </c>
      <c r="C1007" t="s">
        <v>59</v>
      </c>
      <c r="D1007" s="58">
        <v>45118</v>
      </c>
      <c r="E1007">
        <v>12</v>
      </c>
      <c r="F1007">
        <v>2345.16</v>
      </c>
      <c r="G1007">
        <v>1751.3999999999999</v>
      </c>
      <c r="H1007">
        <v>2023</v>
      </c>
      <c r="I1007" t="s">
        <v>738</v>
      </c>
      <c r="J1007" t="s">
        <v>205</v>
      </c>
      <c r="K1007" t="s">
        <v>92</v>
      </c>
      <c r="L1007" t="s">
        <v>110</v>
      </c>
    </row>
    <row r="1008" spans="1:12" x14ac:dyDescent="0.3">
      <c r="A1008" t="s">
        <v>14</v>
      </c>
      <c r="B1008" t="s">
        <v>1785</v>
      </c>
      <c r="C1008" t="s">
        <v>59</v>
      </c>
      <c r="D1008" s="58">
        <v>45200</v>
      </c>
      <c r="E1008">
        <v>42</v>
      </c>
      <c r="F1008">
        <v>8208.06</v>
      </c>
      <c r="G1008">
        <v>6129.9</v>
      </c>
      <c r="H1008">
        <v>2023</v>
      </c>
      <c r="I1008" t="s">
        <v>739</v>
      </c>
      <c r="J1008" t="s">
        <v>179</v>
      </c>
      <c r="K1008" t="s">
        <v>92</v>
      </c>
      <c r="L1008" t="s">
        <v>110</v>
      </c>
    </row>
    <row r="1009" spans="1:12" x14ac:dyDescent="0.3">
      <c r="A1009" t="s">
        <v>25</v>
      </c>
      <c r="B1009" t="s">
        <v>1785</v>
      </c>
      <c r="C1009" t="s">
        <v>70</v>
      </c>
      <c r="D1009" s="58">
        <v>45080</v>
      </c>
      <c r="E1009">
        <v>9</v>
      </c>
      <c r="F1009">
        <v>4890.24</v>
      </c>
      <c r="G1009">
        <v>3479.22</v>
      </c>
      <c r="H1009">
        <v>2023</v>
      </c>
      <c r="I1009" t="s">
        <v>737</v>
      </c>
      <c r="J1009" t="s">
        <v>190</v>
      </c>
      <c r="K1009" t="s">
        <v>105</v>
      </c>
      <c r="L1009" t="s">
        <v>110</v>
      </c>
    </row>
    <row r="1010" spans="1:12" x14ac:dyDescent="0.3">
      <c r="A1010" t="s">
        <v>27</v>
      </c>
      <c r="B1010" t="s">
        <v>1785</v>
      </c>
      <c r="C1010" t="s">
        <v>77</v>
      </c>
      <c r="D1010" s="58">
        <v>45209</v>
      </c>
      <c r="E1010">
        <v>34</v>
      </c>
      <c r="F1010">
        <v>32812.04</v>
      </c>
      <c r="G1010">
        <v>25680.199999999997</v>
      </c>
      <c r="H1010">
        <v>2023</v>
      </c>
      <c r="I1010" t="s">
        <v>739</v>
      </c>
      <c r="J1010" t="s">
        <v>187</v>
      </c>
      <c r="K1010" t="s">
        <v>105</v>
      </c>
      <c r="L1010" t="s">
        <v>110</v>
      </c>
    </row>
    <row r="1011" spans="1:12" x14ac:dyDescent="0.3">
      <c r="A1011" t="s">
        <v>14</v>
      </c>
      <c r="B1011" t="s">
        <v>1785</v>
      </c>
      <c r="C1011" t="s">
        <v>77</v>
      </c>
      <c r="D1011" s="58">
        <v>45215</v>
      </c>
      <c r="E1011">
        <v>26</v>
      </c>
      <c r="F1011">
        <v>25091.559999999998</v>
      </c>
      <c r="G1011">
        <v>19637.8</v>
      </c>
      <c r="H1011">
        <v>2023</v>
      </c>
      <c r="I1011" t="s">
        <v>739</v>
      </c>
      <c r="J1011" t="s">
        <v>179</v>
      </c>
      <c r="K1011" t="s">
        <v>105</v>
      </c>
      <c r="L1011" t="s">
        <v>110</v>
      </c>
    </row>
    <row r="1012" spans="1:12" x14ac:dyDescent="0.3">
      <c r="A1012" t="s">
        <v>14</v>
      </c>
      <c r="B1012" t="s">
        <v>1785</v>
      </c>
      <c r="C1012" t="s">
        <v>77</v>
      </c>
      <c r="D1012" s="58">
        <v>45119</v>
      </c>
      <c r="E1012">
        <v>19</v>
      </c>
      <c r="F1012">
        <v>18336.14</v>
      </c>
      <c r="G1012">
        <v>14350.699999999999</v>
      </c>
      <c r="H1012">
        <v>2023</v>
      </c>
      <c r="I1012" t="s">
        <v>738</v>
      </c>
      <c r="J1012" t="s">
        <v>179</v>
      </c>
      <c r="K1012" t="s">
        <v>105</v>
      </c>
      <c r="L1012" t="s">
        <v>110</v>
      </c>
    </row>
    <row r="1013" spans="1:12" x14ac:dyDescent="0.3">
      <c r="A1013" t="s">
        <v>14</v>
      </c>
      <c r="B1013" t="s">
        <v>1785</v>
      </c>
      <c r="C1013" t="s">
        <v>59</v>
      </c>
      <c r="D1013" s="58">
        <v>45045</v>
      </c>
      <c r="E1013">
        <v>4</v>
      </c>
      <c r="F1013">
        <v>781.72</v>
      </c>
      <c r="G1013">
        <v>583.79999999999995</v>
      </c>
      <c r="H1013">
        <v>2023</v>
      </c>
      <c r="I1013" t="s">
        <v>737</v>
      </c>
      <c r="J1013" t="s">
        <v>179</v>
      </c>
      <c r="K1013" t="s">
        <v>92</v>
      </c>
      <c r="L1013" t="s">
        <v>110</v>
      </c>
    </row>
    <row r="1014" spans="1:12" x14ac:dyDescent="0.3">
      <c r="A1014" t="s">
        <v>14</v>
      </c>
      <c r="B1014" t="s">
        <v>1785</v>
      </c>
      <c r="C1014" t="s">
        <v>59</v>
      </c>
      <c r="D1014" s="58">
        <v>45003</v>
      </c>
      <c r="E1014">
        <v>32</v>
      </c>
      <c r="F1014">
        <v>6253.76</v>
      </c>
      <c r="G1014">
        <v>4670.3999999999996</v>
      </c>
      <c r="H1014">
        <v>2023</v>
      </c>
      <c r="I1014" t="s">
        <v>736</v>
      </c>
      <c r="J1014" t="s">
        <v>179</v>
      </c>
      <c r="K1014" t="s">
        <v>92</v>
      </c>
      <c r="L1014" t="s">
        <v>110</v>
      </c>
    </row>
    <row r="1015" spans="1:12" x14ac:dyDescent="0.3">
      <c r="A1015" t="s">
        <v>30</v>
      </c>
      <c r="B1015" t="s">
        <v>1785</v>
      </c>
      <c r="C1015" t="s">
        <v>70</v>
      </c>
      <c r="D1015" s="58">
        <v>45045</v>
      </c>
      <c r="E1015">
        <v>7</v>
      </c>
      <c r="F1015">
        <v>3803.52</v>
      </c>
      <c r="G1015">
        <v>2706.06</v>
      </c>
      <c r="H1015">
        <v>2023</v>
      </c>
      <c r="I1015" t="s">
        <v>737</v>
      </c>
      <c r="J1015" t="s">
        <v>230</v>
      </c>
      <c r="K1015" t="s">
        <v>105</v>
      </c>
      <c r="L1015" t="s">
        <v>110</v>
      </c>
    </row>
    <row r="1016" spans="1:12" x14ac:dyDescent="0.3">
      <c r="A1016" t="s">
        <v>24</v>
      </c>
      <c r="B1016" t="s">
        <v>1785</v>
      </c>
      <c r="C1016" t="s">
        <v>61</v>
      </c>
      <c r="D1016" s="58">
        <v>45048</v>
      </c>
      <c r="E1016">
        <v>3</v>
      </c>
      <c r="F1016">
        <v>1063.26</v>
      </c>
      <c r="G1016">
        <v>759.18000000000006</v>
      </c>
      <c r="H1016">
        <v>2023</v>
      </c>
      <c r="I1016" t="s">
        <v>737</v>
      </c>
      <c r="J1016" t="s">
        <v>196</v>
      </c>
      <c r="K1016" t="s">
        <v>105</v>
      </c>
      <c r="L1016" t="s">
        <v>110</v>
      </c>
    </row>
    <row r="1017" spans="1:12" x14ac:dyDescent="0.3">
      <c r="A1017" t="s">
        <v>16</v>
      </c>
      <c r="B1017" t="s">
        <v>1785</v>
      </c>
      <c r="C1017" t="s">
        <v>70</v>
      </c>
      <c r="D1017" s="58">
        <v>45138</v>
      </c>
      <c r="E1017">
        <v>22</v>
      </c>
      <c r="F1017">
        <v>11953.92</v>
      </c>
      <c r="G1017">
        <v>8504.76</v>
      </c>
      <c r="H1017">
        <v>2023</v>
      </c>
      <c r="I1017" t="s">
        <v>738</v>
      </c>
      <c r="J1017" t="s">
        <v>184</v>
      </c>
      <c r="K1017" t="s">
        <v>105</v>
      </c>
      <c r="L1017" t="s">
        <v>110</v>
      </c>
    </row>
    <row r="1018" spans="1:12" x14ac:dyDescent="0.3">
      <c r="A1018" t="s">
        <v>23</v>
      </c>
      <c r="B1018" t="s">
        <v>1785</v>
      </c>
      <c r="C1018" t="s">
        <v>61</v>
      </c>
      <c r="D1018" s="58">
        <v>45278</v>
      </c>
      <c r="E1018">
        <v>34</v>
      </c>
      <c r="F1018">
        <v>12050.28</v>
      </c>
      <c r="G1018">
        <v>8604.0400000000009</v>
      </c>
      <c r="H1018">
        <v>2023</v>
      </c>
      <c r="I1018" t="s">
        <v>739</v>
      </c>
      <c r="J1018" t="s">
        <v>182</v>
      </c>
      <c r="K1018" t="s">
        <v>105</v>
      </c>
      <c r="L1018" t="s">
        <v>110</v>
      </c>
    </row>
    <row r="1019" spans="1:12" x14ac:dyDescent="0.3">
      <c r="A1019" t="s">
        <v>27</v>
      </c>
      <c r="B1019" t="s">
        <v>1785</v>
      </c>
      <c r="C1019" t="s">
        <v>61</v>
      </c>
      <c r="D1019" s="58">
        <v>45188</v>
      </c>
      <c r="E1019">
        <v>11</v>
      </c>
      <c r="F1019">
        <v>3898.6200000000003</v>
      </c>
      <c r="G1019">
        <v>2783.66</v>
      </c>
      <c r="H1019">
        <v>2023</v>
      </c>
      <c r="I1019" t="s">
        <v>738</v>
      </c>
      <c r="J1019" t="s">
        <v>187</v>
      </c>
      <c r="K1019" t="s">
        <v>105</v>
      </c>
      <c r="L1019" t="s">
        <v>110</v>
      </c>
    </row>
    <row r="1020" spans="1:12" x14ac:dyDescent="0.3">
      <c r="A1020" t="s">
        <v>14</v>
      </c>
      <c r="B1020" t="s">
        <v>1785</v>
      </c>
      <c r="C1020" t="s">
        <v>61</v>
      </c>
      <c r="D1020" s="58">
        <v>44933</v>
      </c>
      <c r="E1020">
        <v>26</v>
      </c>
      <c r="F1020">
        <v>9214.92</v>
      </c>
      <c r="G1020">
        <v>6579.56</v>
      </c>
      <c r="H1020">
        <v>2023</v>
      </c>
      <c r="I1020" t="s">
        <v>736</v>
      </c>
      <c r="J1020" t="s">
        <v>179</v>
      </c>
      <c r="K1020" t="s">
        <v>105</v>
      </c>
      <c r="L1020" t="s">
        <v>110</v>
      </c>
    </row>
    <row r="1021" spans="1:12" x14ac:dyDescent="0.3">
      <c r="A1021" t="s">
        <v>28</v>
      </c>
      <c r="B1021" t="s">
        <v>1785</v>
      </c>
      <c r="C1021" t="s">
        <v>61</v>
      </c>
      <c r="D1021" s="58">
        <v>45253</v>
      </c>
      <c r="E1021">
        <v>22</v>
      </c>
      <c r="F1021">
        <v>7797.2400000000007</v>
      </c>
      <c r="G1021">
        <v>5567.32</v>
      </c>
      <c r="H1021">
        <v>2023</v>
      </c>
      <c r="I1021" t="s">
        <v>739</v>
      </c>
      <c r="J1021" t="s">
        <v>227</v>
      </c>
      <c r="K1021" t="s">
        <v>105</v>
      </c>
      <c r="L1021" t="s">
        <v>110</v>
      </c>
    </row>
    <row r="1022" spans="1:12" x14ac:dyDescent="0.3">
      <c r="A1022" t="s">
        <v>14</v>
      </c>
      <c r="B1022" t="s">
        <v>1785</v>
      </c>
      <c r="C1022" t="s">
        <v>70</v>
      </c>
      <c r="D1022" s="58">
        <v>45031</v>
      </c>
      <c r="E1022">
        <v>12</v>
      </c>
      <c r="F1022">
        <v>6520.32</v>
      </c>
      <c r="G1022">
        <v>4638.96</v>
      </c>
      <c r="H1022">
        <v>2023</v>
      </c>
      <c r="I1022" t="s">
        <v>737</v>
      </c>
      <c r="J1022" t="s">
        <v>179</v>
      </c>
      <c r="K1022" t="s">
        <v>105</v>
      </c>
      <c r="L1022" t="s">
        <v>110</v>
      </c>
    </row>
    <row r="1023" spans="1:12" x14ac:dyDescent="0.3">
      <c r="A1023" t="s">
        <v>14</v>
      </c>
      <c r="B1023" t="s">
        <v>1785</v>
      </c>
      <c r="C1023" t="s">
        <v>57</v>
      </c>
      <c r="D1023" s="58">
        <v>44982</v>
      </c>
      <c r="E1023">
        <v>22</v>
      </c>
      <c r="F1023">
        <v>19436.78</v>
      </c>
      <c r="G1023">
        <v>13553.980000000001</v>
      </c>
      <c r="H1023">
        <v>2023</v>
      </c>
      <c r="I1023" t="s">
        <v>736</v>
      </c>
      <c r="J1023" t="s">
        <v>179</v>
      </c>
      <c r="K1023" t="s">
        <v>124</v>
      </c>
      <c r="L1023" t="s">
        <v>110</v>
      </c>
    </row>
    <row r="1024" spans="1:12" x14ac:dyDescent="0.3">
      <c r="A1024" t="s">
        <v>16</v>
      </c>
      <c r="B1024" t="s">
        <v>1785</v>
      </c>
      <c r="C1024" t="s">
        <v>77</v>
      </c>
      <c r="D1024" s="58">
        <v>45123</v>
      </c>
      <c r="E1024">
        <v>19</v>
      </c>
      <c r="F1024">
        <v>18336.14</v>
      </c>
      <c r="G1024">
        <v>14350.699999999999</v>
      </c>
      <c r="H1024">
        <v>2023</v>
      </c>
      <c r="I1024" t="s">
        <v>738</v>
      </c>
      <c r="J1024" t="s">
        <v>184</v>
      </c>
      <c r="K1024" t="s">
        <v>105</v>
      </c>
      <c r="L1024" t="s">
        <v>110</v>
      </c>
    </row>
    <row r="1025" spans="1:12" x14ac:dyDescent="0.3">
      <c r="A1025" t="s">
        <v>14</v>
      </c>
      <c r="B1025" t="s">
        <v>1785</v>
      </c>
      <c r="C1025" t="s">
        <v>77</v>
      </c>
      <c r="D1025" s="58">
        <v>45075</v>
      </c>
      <c r="E1025">
        <v>8</v>
      </c>
      <c r="F1025">
        <v>7720.48</v>
      </c>
      <c r="G1025">
        <v>6042.4</v>
      </c>
      <c r="H1025">
        <v>2023</v>
      </c>
      <c r="I1025" t="s">
        <v>737</v>
      </c>
      <c r="J1025" t="s">
        <v>179</v>
      </c>
      <c r="K1025" t="s">
        <v>105</v>
      </c>
      <c r="L1025" t="s">
        <v>110</v>
      </c>
    </row>
    <row r="1026" spans="1:12" x14ac:dyDescent="0.3">
      <c r="A1026" t="s">
        <v>17</v>
      </c>
      <c r="B1026" t="s">
        <v>1785</v>
      </c>
      <c r="C1026" t="s">
        <v>61</v>
      </c>
      <c r="D1026" s="58">
        <v>45196</v>
      </c>
      <c r="E1026">
        <v>6</v>
      </c>
      <c r="F1026">
        <v>2126.52</v>
      </c>
      <c r="G1026">
        <v>1518.3600000000001</v>
      </c>
      <c r="H1026">
        <v>2023</v>
      </c>
      <c r="I1026" t="s">
        <v>738</v>
      </c>
      <c r="J1026" t="s">
        <v>224</v>
      </c>
      <c r="K1026" t="s">
        <v>105</v>
      </c>
      <c r="L1026" t="s">
        <v>110</v>
      </c>
    </row>
    <row r="1027" spans="1:12" x14ac:dyDescent="0.3">
      <c r="A1027" t="s">
        <v>22</v>
      </c>
      <c r="B1027" t="s">
        <v>1785</v>
      </c>
      <c r="C1027" t="s">
        <v>70</v>
      </c>
      <c r="D1027" s="58">
        <v>45046</v>
      </c>
      <c r="E1027">
        <v>15</v>
      </c>
      <c r="F1027">
        <v>8150.4000000000005</v>
      </c>
      <c r="G1027">
        <v>5798.7</v>
      </c>
      <c r="H1027">
        <v>2023</v>
      </c>
      <c r="I1027" t="s">
        <v>737</v>
      </c>
      <c r="J1027" t="s">
        <v>199</v>
      </c>
      <c r="K1027" t="s">
        <v>105</v>
      </c>
      <c r="L1027" t="s">
        <v>110</v>
      </c>
    </row>
    <row r="1028" spans="1:12" x14ac:dyDescent="0.3">
      <c r="A1028" t="s">
        <v>21</v>
      </c>
      <c r="B1028" t="s">
        <v>1785</v>
      </c>
      <c r="C1028" t="s">
        <v>59</v>
      </c>
      <c r="D1028" s="58">
        <v>45088</v>
      </c>
      <c r="E1028">
        <v>10</v>
      </c>
      <c r="F1028">
        <v>1954.3000000000002</v>
      </c>
      <c r="G1028">
        <v>1459.5</v>
      </c>
      <c r="H1028">
        <v>2023</v>
      </c>
      <c r="I1028" t="s">
        <v>737</v>
      </c>
      <c r="J1028" t="s">
        <v>214</v>
      </c>
      <c r="K1028" t="s">
        <v>92</v>
      </c>
      <c r="L1028" t="s">
        <v>110</v>
      </c>
    </row>
    <row r="1029" spans="1:12" x14ac:dyDescent="0.3">
      <c r="A1029" t="s">
        <v>14</v>
      </c>
      <c r="B1029" t="s">
        <v>1785</v>
      </c>
      <c r="C1029" t="s">
        <v>61</v>
      </c>
      <c r="D1029" s="58">
        <v>44978</v>
      </c>
      <c r="E1029">
        <v>26</v>
      </c>
      <c r="F1029">
        <v>9214.92</v>
      </c>
      <c r="G1029">
        <v>6579.56</v>
      </c>
      <c r="H1029">
        <v>2023</v>
      </c>
      <c r="I1029" t="s">
        <v>736</v>
      </c>
      <c r="J1029" t="s">
        <v>179</v>
      </c>
      <c r="K1029" t="s">
        <v>105</v>
      </c>
      <c r="L1029" t="s">
        <v>110</v>
      </c>
    </row>
    <row r="1030" spans="1:12" x14ac:dyDescent="0.3">
      <c r="A1030" t="s">
        <v>14</v>
      </c>
      <c r="B1030" t="s">
        <v>1785</v>
      </c>
      <c r="C1030" t="s">
        <v>70</v>
      </c>
      <c r="D1030" s="58">
        <v>45227</v>
      </c>
      <c r="E1030">
        <v>26</v>
      </c>
      <c r="F1030">
        <v>14127.36</v>
      </c>
      <c r="G1030">
        <v>10051.08</v>
      </c>
      <c r="H1030">
        <v>2023</v>
      </c>
      <c r="I1030" t="s">
        <v>739</v>
      </c>
      <c r="J1030" t="s">
        <v>179</v>
      </c>
      <c r="K1030" t="s">
        <v>105</v>
      </c>
      <c r="L1030" t="s">
        <v>110</v>
      </c>
    </row>
    <row r="1031" spans="1:12" x14ac:dyDescent="0.3">
      <c r="A1031" t="s">
        <v>27</v>
      </c>
      <c r="B1031" t="s">
        <v>1785</v>
      </c>
      <c r="C1031" t="s">
        <v>57</v>
      </c>
      <c r="D1031" s="58">
        <v>45033</v>
      </c>
      <c r="E1031">
        <v>17</v>
      </c>
      <c r="F1031">
        <v>15019.33</v>
      </c>
      <c r="G1031">
        <v>10473.530000000001</v>
      </c>
      <c r="H1031">
        <v>2023</v>
      </c>
      <c r="I1031" t="s">
        <v>737</v>
      </c>
      <c r="J1031" t="s">
        <v>187</v>
      </c>
      <c r="K1031" t="s">
        <v>124</v>
      </c>
      <c r="L1031" t="s">
        <v>110</v>
      </c>
    </row>
    <row r="1032" spans="1:12" x14ac:dyDescent="0.3">
      <c r="A1032" t="s">
        <v>14</v>
      </c>
      <c r="B1032" t="s">
        <v>1785</v>
      </c>
      <c r="C1032" t="s">
        <v>77</v>
      </c>
      <c r="D1032" s="58">
        <v>45040</v>
      </c>
      <c r="E1032">
        <v>18</v>
      </c>
      <c r="F1032">
        <v>17371.079999999998</v>
      </c>
      <c r="G1032">
        <v>13595.4</v>
      </c>
      <c r="H1032">
        <v>2023</v>
      </c>
      <c r="I1032" t="s">
        <v>737</v>
      </c>
      <c r="J1032" t="s">
        <v>179</v>
      </c>
      <c r="K1032" t="s">
        <v>105</v>
      </c>
      <c r="L1032" t="s">
        <v>110</v>
      </c>
    </row>
    <row r="1033" spans="1:12" x14ac:dyDescent="0.3">
      <c r="A1033" t="s">
        <v>14</v>
      </c>
      <c r="B1033" t="s">
        <v>1785</v>
      </c>
      <c r="C1033" t="s">
        <v>70</v>
      </c>
      <c r="D1033" s="58">
        <v>44960</v>
      </c>
      <c r="E1033">
        <v>33</v>
      </c>
      <c r="F1033">
        <v>17930.88</v>
      </c>
      <c r="G1033">
        <v>12757.14</v>
      </c>
      <c r="H1033">
        <v>2023</v>
      </c>
      <c r="I1033" t="s">
        <v>736</v>
      </c>
      <c r="J1033" t="s">
        <v>179</v>
      </c>
      <c r="K1033" t="s">
        <v>105</v>
      </c>
      <c r="L1033" t="s">
        <v>110</v>
      </c>
    </row>
    <row r="1034" spans="1:12" x14ac:dyDescent="0.3">
      <c r="A1034" t="s">
        <v>18</v>
      </c>
      <c r="B1034" t="s">
        <v>1785</v>
      </c>
      <c r="C1034" t="s">
        <v>77</v>
      </c>
      <c r="D1034" s="58">
        <v>45129</v>
      </c>
      <c r="E1034">
        <v>22</v>
      </c>
      <c r="F1034">
        <v>21231.32</v>
      </c>
      <c r="G1034">
        <v>16616.599999999999</v>
      </c>
      <c r="H1034">
        <v>2023</v>
      </c>
      <c r="I1034" t="s">
        <v>738</v>
      </c>
      <c r="J1034" t="s">
        <v>208</v>
      </c>
      <c r="K1034" t="s">
        <v>105</v>
      </c>
      <c r="L1034" t="s">
        <v>110</v>
      </c>
    </row>
    <row r="1035" spans="1:12" x14ac:dyDescent="0.3">
      <c r="A1035" t="s">
        <v>18</v>
      </c>
      <c r="B1035" t="s">
        <v>1785</v>
      </c>
      <c r="C1035" t="s">
        <v>59</v>
      </c>
      <c r="D1035" s="58">
        <v>44996</v>
      </c>
      <c r="E1035">
        <v>13</v>
      </c>
      <c r="F1035">
        <v>2540.59</v>
      </c>
      <c r="G1035">
        <v>1897.35</v>
      </c>
      <c r="H1035">
        <v>2023</v>
      </c>
      <c r="I1035" t="s">
        <v>736</v>
      </c>
      <c r="J1035" t="s">
        <v>208</v>
      </c>
      <c r="K1035" t="s">
        <v>92</v>
      </c>
      <c r="L1035" t="s">
        <v>110</v>
      </c>
    </row>
    <row r="1036" spans="1:12" x14ac:dyDescent="0.3">
      <c r="A1036" t="s">
        <v>14</v>
      </c>
      <c r="B1036" t="s">
        <v>1785</v>
      </c>
      <c r="C1036" t="s">
        <v>59</v>
      </c>
      <c r="D1036" s="58">
        <v>45230</v>
      </c>
      <c r="E1036">
        <v>30</v>
      </c>
      <c r="F1036">
        <v>5862.9000000000005</v>
      </c>
      <c r="G1036">
        <v>4378.5</v>
      </c>
      <c r="H1036">
        <v>2023</v>
      </c>
      <c r="I1036" t="s">
        <v>739</v>
      </c>
      <c r="J1036" t="s">
        <v>179</v>
      </c>
      <c r="K1036" t="s">
        <v>92</v>
      </c>
      <c r="L1036" t="s">
        <v>110</v>
      </c>
    </row>
    <row r="1037" spans="1:12" x14ac:dyDescent="0.3">
      <c r="A1037" t="s">
        <v>14</v>
      </c>
      <c r="B1037" t="s">
        <v>1785</v>
      </c>
      <c r="C1037" t="s">
        <v>70</v>
      </c>
      <c r="D1037" s="58">
        <v>45127</v>
      </c>
      <c r="E1037">
        <v>11</v>
      </c>
      <c r="F1037">
        <v>5976.96</v>
      </c>
      <c r="G1037">
        <v>4252.38</v>
      </c>
      <c r="H1037">
        <v>2023</v>
      </c>
      <c r="I1037" t="s">
        <v>738</v>
      </c>
      <c r="J1037" t="s">
        <v>179</v>
      </c>
      <c r="K1037" t="s">
        <v>105</v>
      </c>
      <c r="L1037" t="s">
        <v>110</v>
      </c>
    </row>
    <row r="1038" spans="1:12" x14ac:dyDescent="0.3">
      <c r="A1038" t="s">
        <v>18</v>
      </c>
      <c r="B1038" t="s">
        <v>1785</v>
      </c>
      <c r="C1038" t="s">
        <v>57</v>
      </c>
      <c r="D1038" s="58">
        <v>45100</v>
      </c>
      <c r="E1038">
        <v>9</v>
      </c>
      <c r="F1038">
        <v>7951.41</v>
      </c>
      <c r="G1038">
        <v>5544.81</v>
      </c>
      <c r="H1038">
        <v>2023</v>
      </c>
      <c r="I1038" t="s">
        <v>737</v>
      </c>
      <c r="J1038" t="s">
        <v>208</v>
      </c>
      <c r="K1038" t="s">
        <v>124</v>
      </c>
      <c r="L1038" t="s">
        <v>110</v>
      </c>
    </row>
    <row r="1039" spans="1:12" x14ac:dyDescent="0.3">
      <c r="A1039" t="s">
        <v>18</v>
      </c>
      <c r="B1039" t="s">
        <v>1785</v>
      </c>
      <c r="C1039" t="s">
        <v>59</v>
      </c>
      <c r="D1039" s="58">
        <v>45281</v>
      </c>
      <c r="E1039">
        <v>27</v>
      </c>
      <c r="F1039">
        <v>5276.6100000000006</v>
      </c>
      <c r="G1039">
        <v>3940.6499999999996</v>
      </c>
      <c r="H1039">
        <v>2023</v>
      </c>
      <c r="I1039" t="s">
        <v>739</v>
      </c>
      <c r="J1039" t="s">
        <v>208</v>
      </c>
      <c r="K1039" t="s">
        <v>92</v>
      </c>
      <c r="L1039" t="s">
        <v>110</v>
      </c>
    </row>
    <row r="1040" spans="1:12" x14ac:dyDescent="0.3">
      <c r="A1040" t="s">
        <v>14</v>
      </c>
      <c r="B1040" t="s">
        <v>1785</v>
      </c>
      <c r="C1040" t="s">
        <v>59</v>
      </c>
      <c r="D1040" s="58">
        <v>45140</v>
      </c>
      <c r="E1040">
        <v>23</v>
      </c>
      <c r="F1040">
        <v>4494.8900000000003</v>
      </c>
      <c r="G1040">
        <v>3356.85</v>
      </c>
      <c r="H1040">
        <v>2023</v>
      </c>
      <c r="I1040" t="s">
        <v>738</v>
      </c>
      <c r="J1040" t="s">
        <v>179</v>
      </c>
      <c r="K1040" t="s">
        <v>92</v>
      </c>
      <c r="L1040" t="s">
        <v>110</v>
      </c>
    </row>
    <row r="1041" spans="1:12" x14ac:dyDescent="0.3">
      <c r="A1041" t="s">
        <v>14</v>
      </c>
      <c r="B1041" t="s">
        <v>1785</v>
      </c>
      <c r="C1041" t="s">
        <v>61</v>
      </c>
      <c r="D1041" s="58">
        <v>45005</v>
      </c>
      <c r="E1041">
        <v>22</v>
      </c>
      <c r="F1041">
        <v>7797.2400000000007</v>
      </c>
      <c r="G1041">
        <v>5567.32</v>
      </c>
      <c r="H1041">
        <v>2023</v>
      </c>
      <c r="I1041" t="s">
        <v>736</v>
      </c>
      <c r="J1041" t="s">
        <v>179</v>
      </c>
      <c r="K1041" t="s">
        <v>105</v>
      </c>
      <c r="L1041" t="s">
        <v>110</v>
      </c>
    </row>
    <row r="1042" spans="1:12" x14ac:dyDescent="0.3">
      <c r="A1042" t="s">
        <v>18</v>
      </c>
      <c r="B1042" t="s">
        <v>1785</v>
      </c>
      <c r="C1042" t="s">
        <v>70</v>
      </c>
      <c r="D1042" s="58">
        <v>45157</v>
      </c>
      <c r="E1042">
        <v>7</v>
      </c>
      <c r="F1042">
        <v>3803.52</v>
      </c>
      <c r="G1042">
        <v>2706.06</v>
      </c>
      <c r="H1042">
        <v>2023</v>
      </c>
      <c r="I1042" t="s">
        <v>738</v>
      </c>
      <c r="J1042" t="s">
        <v>208</v>
      </c>
      <c r="K1042" t="s">
        <v>105</v>
      </c>
      <c r="L1042" t="s">
        <v>110</v>
      </c>
    </row>
    <row r="1043" spans="1:12" x14ac:dyDescent="0.3">
      <c r="A1043" t="s">
        <v>14</v>
      </c>
      <c r="B1043" t="s">
        <v>1785</v>
      </c>
      <c r="C1043" t="s">
        <v>61</v>
      </c>
      <c r="D1043" s="58">
        <v>45153</v>
      </c>
      <c r="E1043">
        <v>17</v>
      </c>
      <c r="F1043">
        <v>6025.14</v>
      </c>
      <c r="G1043">
        <v>4302.0200000000004</v>
      </c>
      <c r="H1043">
        <v>2023</v>
      </c>
      <c r="I1043" t="s">
        <v>738</v>
      </c>
      <c r="J1043" t="s">
        <v>179</v>
      </c>
      <c r="K1043" t="s">
        <v>105</v>
      </c>
      <c r="L1043" t="s">
        <v>110</v>
      </c>
    </row>
    <row r="1044" spans="1:12" x14ac:dyDescent="0.3">
      <c r="A1044" t="s">
        <v>27</v>
      </c>
      <c r="B1044" t="s">
        <v>1785</v>
      </c>
      <c r="C1044" t="s">
        <v>57</v>
      </c>
      <c r="D1044" s="58">
        <v>45262</v>
      </c>
      <c r="E1044">
        <v>30</v>
      </c>
      <c r="F1044">
        <v>26504.7</v>
      </c>
      <c r="G1044">
        <v>18482.7</v>
      </c>
      <c r="H1044">
        <v>2023</v>
      </c>
      <c r="I1044" t="s">
        <v>739</v>
      </c>
      <c r="J1044" t="s">
        <v>187</v>
      </c>
      <c r="K1044" t="s">
        <v>124</v>
      </c>
      <c r="L1044" t="s">
        <v>110</v>
      </c>
    </row>
    <row r="1045" spans="1:12" x14ac:dyDescent="0.3">
      <c r="A1045" t="s">
        <v>18</v>
      </c>
      <c r="B1045" t="s">
        <v>1785</v>
      </c>
      <c r="C1045" t="s">
        <v>61</v>
      </c>
      <c r="D1045" s="58">
        <v>45122</v>
      </c>
      <c r="E1045">
        <v>8</v>
      </c>
      <c r="F1045">
        <v>2835.36</v>
      </c>
      <c r="G1045">
        <v>2024.48</v>
      </c>
      <c r="H1045">
        <v>2023</v>
      </c>
      <c r="I1045" t="s">
        <v>738</v>
      </c>
      <c r="J1045" t="s">
        <v>208</v>
      </c>
      <c r="K1045" t="s">
        <v>105</v>
      </c>
      <c r="L1045" t="s">
        <v>110</v>
      </c>
    </row>
    <row r="1046" spans="1:12" x14ac:dyDescent="0.3">
      <c r="A1046" t="s">
        <v>29</v>
      </c>
      <c r="B1046" t="s">
        <v>1785</v>
      </c>
      <c r="C1046" t="s">
        <v>61</v>
      </c>
      <c r="D1046" s="58">
        <v>44993</v>
      </c>
      <c r="E1046">
        <v>29</v>
      </c>
      <c r="F1046">
        <v>10278.18</v>
      </c>
      <c r="G1046">
        <v>7338.74</v>
      </c>
      <c r="H1046">
        <v>2023</v>
      </c>
      <c r="I1046" t="s">
        <v>736</v>
      </c>
      <c r="J1046" t="s">
        <v>217</v>
      </c>
      <c r="K1046" t="s">
        <v>105</v>
      </c>
      <c r="L1046" t="s">
        <v>110</v>
      </c>
    </row>
    <row r="1047" spans="1:12" x14ac:dyDescent="0.3">
      <c r="A1047" t="s">
        <v>20</v>
      </c>
      <c r="B1047" t="s">
        <v>1785</v>
      </c>
      <c r="C1047" t="s">
        <v>57</v>
      </c>
      <c r="D1047" s="58">
        <v>45214</v>
      </c>
      <c r="E1047">
        <v>38</v>
      </c>
      <c r="F1047">
        <v>33572.620000000003</v>
      </c>
      <c r="G1047">
        <v>23411.420000000002</v>
      </c>
      <c r="H1047">
        <v>2023</v>
      </c>
      <c r="I1047" t="s">
        <v>739</v>
      </c>
      <c r="J1047" t="s">
        <v>202</v>
      </c>
      <c r="K1047" t="s">
        <v>124</v>
      </c>
      <c r="L1047" t="s">
        <v>110</v>
      </c>
    </row>
    <row r="1048" spans="1:12" x14ac:dyDescent="0.3">
      <c r="A1048" t="s">
        <v>29</v>
      </c>
      <c r="B1048" t="s">
        <v>1785</v>
      </c>
      <c r="C1048" t="s">
        <v>57</v>
      </c>
      <c r="D1048" s="58">
        <v>45098</v>
      </c>
      <c r="E1048">
        <v>17</v>
      </c>
      <c r="F1048">
        <v>15019.33</v>
      </c>
      <c r="G1048">
        <v>10473.530000000001</v>
      </c>
      <c r="H1048">
        <v>2023</v>
      </c>
      <c r="I1048" t="s">
        <v>737</v>
      </c>
      <c r="J1048" t="s">
        <v>217</v>
      </c>
      <c r="K1048" t="s">
        <v>124</v>
      </c>
      <c r="L1048" t="s">
        <v>110</v>
      </c>
    </row>
    <row r="1049" spans="1:12" x14ac:dyDescent="0.3">
      <c r="A1049" t="s">
        <v>18</v>
      </c>
      <c r="B1049" t="s">
        <v>1785</v>
      </c>
      <c r="C1049" t="s">
        <v>77</v>
      </c>
      <c r="D1049" s="58">
        <v>44996</v>
      </c>
      <c r="E1049">
        <v>18</v>
      </c>
      <c r="F1049">
        <v>17371.079999999998</v>
      </c>
      <c r="G1049">
        <v>13595.4</v>
      </c>
      <c r="H1049">
        <v>2023</v>
      </c>
      <c r="I1049" t="s">
        <v>736</v>
      </c>
      <c r="J1049" t="s">
        <v>208</v>
      </c>
      <c r="K1049" t="s">
        <v>105</v>
      </c>
      <c r="L1049" t="s">
        <v>110</v>
      </c>
    </row>
    <row r="1050" spans="1:12" x14ac:dyDescent="0.3">
      <c r="A1050" t="s">
        <v>29</v>
      </c>
      <c r="B1050" t="s">
        <v>1785</v>
      </c>
      <c r="C1050" t="s">
        <v>70</v>
      </c>
      <c r="D1050" s="58">
        <v>44954</v>
      </c>
      <c r="E1050">
        <v>15</v>
      </c>
      <c r="F1050">
        <v>8150.4000000000005</v>
      </c>
      <c r="G1050">
        <v>5798.7</v>
      </c>
      <c r="H1050">
        <v>2023</v>
      </c>
      <c r="I1050" t="s">
        <v>736</v>
      </c>
      <c r="J1050" t="s">
        <v>217</v>
      </c>
      <c r="K1050" t="s">
        <v>105</v>
      </c>
      <c r="L1050" t="s">
        <v>110</v>
      </c>
    </row>
    <row r="1051" spans="1:12" x14ac:dyDescent="0.3">
      <c r="A1051" t="s">
        <v>29</v>
      </c>
      <c r="B1051" t="s">
        <v>1785</v>
      </c>
      <c r="C1051" t="s">
        <v>70</v>
      </c>
      <c r="D1051" s="58">
        <v>45171</v>
      </c>
      <c r="E1051">
        <v>7</v>
      </c>
      <c r="F1051">
        <v>3803.52</v>
      </c>
      <c r="G1051">
        <v>2706.06</v>
      </c>
      <c r="H1051">
        <v>2023</v>
      </c>
      <c r="I1051" t="s">
        <v>738</v>
      </c>
      <c r="J1051" t="s">
        <v>217</v>
      </c>
      <c r="K1051" t="s">
        <v>105</v>
      </c>
      <c r="L1051" t="s">
        <v>110</v>
      </c>
    </row>
    <row r="1052" spans="1:12" x14ac:dyDescent="0.3">
      <c r="A1052" t="s">
        <v>24</v>
      </c>
      <c r="B1052" t="s">
        <v>1785</v>
      </c>
      <c r="C1052" t="s">
        <v>70</v>
      </c>
      <c r="D1052" s="58">
        <v>44955</v>
      </c>
      <c r="E1052">
        <v>22</v>
      </c>
      <c r="F1052">
        <v>11953.92</v>
      </c>
      <c r="G1052">
        <v>8504.76</v>
      </c>
      <c r="H1052">
        <v>2023</v>
      </c>
      <c r="I1052" t="s">
        <v>736</v>
      </c>
      <c r="J1052" t="s">
        <v>196</v>
      </c>
      <c r="K1052" t="s">
        <v>105</v>
      </c>
      <c r="L1052" t="s">
        <v>110</v>
      </c>
    </row>
    <row r="1053" spans="1:12" x14ac:dyDescent="0.3">
      <c r="A1053" t="s">
        <v>17</v>
      </c>
      <c r="B1053" t="s">
        <v>1785</v>
      </c>
      <c r="C1053" t="s">
        <v>70</v>
      </c>
      <c r="D1053" s="58">
        <v>45143</v>
      </c>
      <c r="E1053">
        <v>10</v>
      </c>
      <c r="F1053">
        <v>5433.6</v>
      </c>
      <c r="G1053">
        <v>3865.7999999999997</v>
      </c>
      <c r="H1053">
        <v>2023</v>
      </c>
      <c r="I1053" t="s">
        <v>738</v>
      </c>
      <c r="J1053" t="s">
        <v>224</v>
      </c>
      <c r="K1053" t="s">
        <v>105</v>
      </c>
      <c r="L1053" t="s">
        <v>110</v>
      </c>
    </row>
    <row r="1054" spans="1:12" x14ac:dyDescent="0.3">
      <c r="A1054" t="s">
        <v>28</v>
      </c>
      <c r="B1054" t="s">
        <v>1785</v>
      </c>
      <c r="C1054" t="s">
        <v>61</v>
      </c>
      <c r="D1054" s="58">
        <v>45125</v>
      </c>
      <c r="E1054">
        <v>5</v>
      </c>
      <c r="F1054">
        <v>1772.1000000000001</v>
      </c>
      <c r="G1054">
        <v>1265.3</v>
      </c>
      <c r="H1054">
        <v>2023</v>
      </c>
      <c r="I1054" t="s">
        <v>738</v>
      </c>
      <c r="J1054" t="s">
        <v>227</v>
      </c>
      <c r="K1054" t="s">
        <v>105</v>
      </c>
      <c r="L1054" t="s">
        <v>110</v>
      </c>
    </row>
    <row r="1055" spans="1:12" x14ac:dyDescent="0.3">
      <c r="A1055" t="s">
        <v>25</v>
      </c>
      <c r="B1055" t="s">
        <v>1785</v>
      </c>
      <c r="C1055" t="s">
        <v>59</v>
      </c>
      <c r="D1055" s="58">
        <v>45235</v>
      </c>
      <c r="E1055">
        <v>27</v>
      </c>
      <c r="F1055">
        <v>5276.6100000000006</v>
      </c>
      <c r="G1055">
        <v>3940.6499999999996</v>
      </c>
      <c r="H1055">
        <v>2023</v>
      </c>
      <c r="I1055" t="s">
        <v>739</v>
      </c>
      <c r="J1055" t="s">
        <v>190</v>
      </c>
      <c r="K1055" t="s">
        <v>92</v>
      </c>
      <c r="L1055" t="s">
        <v>110</v>
      </c>
    </row>
    <row r="1056" spans="1:12" x14ac:dyDescent="0.3">
      <c r="A1056" t="s">
        <v>14</v>
      </c>
      <c r="B1056" t="s">
        <v>1785</v>
      </c>
      <c r="C1056" t="s">
        <v>57</v>
      </c>
      <c r="D1056" s="58">
        <v>45261</v>
      </c>
      <c r="E1056">
        <v>33</v>
      </c>
      <c r="F1056">
        <v>29155.170000000002</v>
      </c>
      <c r="G1056">
        <v>20330.97</v>
      </c>
      <c r="H1056">
        <v>2023</v>
      </c>
      <c r="I1056" t="s">
        <v>739</v>
      </c>
      <c r="J1056" t="s">
        <v>179</v>
      </c>
      <c r="K1056" t="s">
        <v>124</v>
      </c>
      <c r="L1056" t="s">
        <v>110</v>
      </c>
    </row>
    <row r="1057" spans="1:12" x14ac:dyDescent="0.3">
      <c r="A1057" t="s">
        <v>29</v>
      </c>
      <c r="B1057" t="s">
        <v>1785</v>
      </c>
      <c r="C1057" t="s">
        <v>57</v>
      </c>
      <c r="D1057" s="58">
        <v>45043</v>
      </c>
      <c r="E1057">
        <v>16</v>
      </c>
      <c r="F1057">
        <v>14135.84</v>
      </c>
      <c r="G1057">
        <v>9857.44</v>
      </c>
      <c r="H1057">
        <v>2023</v>
      </c>
      <c r="I1057" t="s">
        <v>737</v>
      </c>
      <c r="J1057" t="s">
        <v>217</v>
      </c>
      <c r="K1057" t="s">
        <v>124</v>
      </c>
      <c r="L1057" t="s">
        <v>110</v>
      </c>
    </row>
    <row r="1058" spans="1:12" x14ac:dyDescent="0.3">
      <c r="A1058" t="s">
        <v>26</v>
      </c>
      <c r="B1058" t="s">
        <v>1785</v>
      </c>
      <c r="C1058" t="s">
        <v>77</v>
      </c>
      <c r="D1058" s="58">
        <v>45084</v>
      </c>
      <c r="E1058">
        <v>20</v>
      </c>
      <c r="F1058">
        <v>19301.199999999997</v>
      </c>
      <c r="G1058">
        <v>15106</v>
      </c>
      <c r="H1058">
        <v>2023</v>
      </c>
      <c r="I1058" t="s">
        <v>737</v>
      </c>
      <c r="J1058" t="s">
        <v>220</v>
      </c>
      <c r="K1058" t="s">
        <v>105</v>
      </c>
      <c r="L1058" t="s">
        <v>110</v>
      </c>
    </row>
    <row r="1059" spans="1:12" x14ac:dyDescent="0.3">
      <c r="A1059" t="s">
        <v>28</v>
      </c>
      <c r="B1059" t="s">
        <v>1785</v>
      </c>
      <c r="C1059" t="s">
        <v>61</v>
      </c>
      <c r="D1059" s="58">
        <v>45110</v>
      </c>
      <c r="E1059">
        <v>6</v>
      </c>
      <c r="F1059">
        <v>2126.52</v>
      </c>
      <c r="G1059">
        <v>1518.3600000000001</v>
      </c>
      <c r="H1059">
        <v>2023</v>
      </c>
      <c r="I1059" t="s">
        <v>738</v>
      </c>
      <c r="J1059" t="s">
        <v>227</v>
      </c>
      <c r="K1059" t="s">
        <v>105</v>
      </c>
      <c r="L1059" t="s">
        <v>110</v>
      </c>
    </row>
    <row r="1060" spans="1:12" x14ac:dyDescent="0.3">
      <c r="A1060" t="s">
        <v>28</v>
      </c>
      <c r="B1060" t="s">
        <v>1785</v>
      </c>
      <c r="C1060" t="s">
        <v>59</v>
      </c>
      <c r="D1060" s="58">
        <v>45228</v>
      </c>
      <c r="E1060">
        <v>27</v>
      </c>
      <c r="F1060">
        <v>5276.6100000000006</v>
      </c>
      <c r="G1060">
        <v>3940.6499999999996</v>
      </c>
      <c r="H1060">
        <v>2023</v>
      </c>
      <c r="I1060" t="s">
        <v>739</v>
      </c>
      <c r="J1060" t="s">
        <v>227</v>
      </c>
      <c r="K1060" t="s">
        <v>92</v>
      </c>
      <c r="L1060" t="s">
        <v>110</v>
      </c>
    </row>
    <row r="1061" spans="1:12" x14ac:dyDescent="0.3">
      <c r="A1061" t="s">
        <v>14</v>
      </c>
      <c r="B1061" t="s">
        <v>1785</v>
      </c>
      <c r="C1061" t="s">
        <v>57</v>
      </c>
      <c r="D1061" s="58">
        <v>45132</v>
      </c>
      <c r="E1061">
        <v>10</v>
      </c>
      <c r="F1061">
        <v>8834.9</v>
      </c>
      <c r="G1061">
        <v>6160.9000000000005</v>
      </c>
      <c r="H1061">
        <v>2023</v>
      </c>
      <c r="I1061" t="s">
        <v>738</v>
      </c>
      <c r="J1061" t="s">
        <v>179</v>
      </c>
      <c r="K1061" t="s">
        <v>124</v>
      </c>
      <c r="L1061" t="s">
        <v>110</v>
      </c>
    </row>
    <row r="1062" spans="1:12" x14ac:dyDescent="0.3">
      <c r="A1062" t="s">
        <v>20</v>
      </c>
      <c r="B1062" t="s">
        <v>1785</v>
      </c>
      <c r="C1062" t="s">
        <v>57</v>
      </c>
      <c r="D1062" s="58">
        <v>45185</v>
      </c>
      <c r="E1062">
        <v>13</v>
      </c>
      <c r="F1062">
        <v>11485.37</v>
      </c>
      <c r="G1062">
        <v>8009.17</v>
      </c>
      <c r="H1062">
        <v>2023</v>
      </c>
      <c r="I1062" t="s">
        <v>738</v>
      </c>
      <c r="J1062" t="s">
        <v>202</v>
      </c>
      <c r="K1062" t="s">
        <v>124</v>
      </c>
      <c r="L1062" t="s">
        <v>110</v>
      </c>
    </row>
    <row r="1063" spans="1:12" x14ac:dyDescent="0.3">
      <c r="A1063" t="s">
        <v>30</v>
      </c>
      <c r="B1063" t="s">
        <v>1785</v>
      </c>
      <c r="C1063" t="s">
        <v>59</v>
      </c>
      <c r="D1063" s="58">
        <v>44982</v>
      </c>
      <c r="E1063">
        <v>25</v>
      </c>
      <c r="F1063">
        <v>4885.75</v>
      </c>
      <c r="G1063">
        <v>3648.7499999999995</v>
      </c>
      <c r="H1063">
        <v>2023</v>
      </c>
      <c r="I1063" t="s">
        <v>736</v>
      </c>
      <c r="J1063" t="s">
        <v>230</v>
      </c>
      <c r="K1063" t="s">
        <v>92</v>
      </c>
      <c r="L1063" t="s">
        <v>110</v>
      </c>
    </row>
    <row r="1064" spans="1:12" x14ac:dyDescent="0.3">
      <c r="A1064" t="s">
        <v>14</v>
      </c>
      <c r="B1064" t="s">
        <v>1785</v>
      </c>
      <c r="C1064" t="s">
        <v>61</v>
      </c>
      <c r="D1064" s="58">
        <v>45250</v>
      </c>
      <c r="E1064">
        <v>40</v>
      </c>
      <c r="F1064">
        <v>14176.800000000001</v>
      </c>
      <c r="G1064">
        <v>10122.4</v>
      </c>
      <c r="H1064">
        <v>2023</v>
      </c>
      <c r="I1064" t="s">
        <v>739</v>
      </c>
      <c r="J1064" t="s">
        <v>179</v>
      </c>
      <c r="K1064" t="s">
        <v>105</v>
      </c>
      <c r="L1064" t="s">
        <v>110</v>
      </c>
    </row>
    <row r="1065" spans="1:12" x14ac:dyDescent="0.3">
      <c r="A1065" t="s">
        <v>17</v>
      </c>
      <c r="B1065" t="s">
        <v>1785</v>
      </c>
      <c r="C1065" t="s">
        <v>61</v>
      </c>
      <c r="D1065" s="58">
        <v>45178</v>
      </c>
      <c r="E1065">
        <v>15</v>
      </c>
      <c r="F1065">
        <v>5316.3</v>
      </c>
      <c r="G1065">
        <v>3795.9</v>
      </c>
      <c r="H1065">
        <v>2023</v>
      </c>
      <c r="I1065" t="s">
        <v>738</v>
      </c>
      <c r="J1065" t="s">
        <v>224</v>
      </c>
      <c r="K1065" t="s">
        <v>105</v>
      </c>
      <c r="L1065" t="s">
        <v>110</v>
      </c>
    </row>
    <row r="1066" spans="1:12" x14ac:dyDescent="0.3">
      <c r="A1066" t="s">
        <v>14</v>
      </c>
      <c r="B1066" t="s">
        <v>1785</v>
      </c>
      <c r="C1066" t="s">
        <v>77</v>
      </c>
      <c r="D1066" s="58">
        <v>45105</v>
      </c>
      <c r="E1066">
        <v>16</v>
      </c>
      <c r="F1066">
        <v>15440.96</v>
      </c>
      <c r="G1066">
        <v>12084.8</v>
      </c>
      <c r="H1066">
        <v>2023</v>
      </c>
      <c r="I1066" t="s">
        <v>737</v>
      </c>
      <c r="J1066" t="s">
        <v>179</v>
      </c>
      <c r="K1066" t="s">
        <v>105</v>
      </c>
      <c r="L1066" t="s">
        <v>110</v>
      </c>
    </row>
    <row r="1067" spans="1:12" x14ac:dyDescent="0.3">
      <c r="A1067" t="s">
        <v>21</v>
      </c>
      <c r="B1067" t="s">
        <v>1785</v>
      </c>
      <c r="C1067" t="s">
        <v>61</v>
      </c>
      <c r="D1067" s="58">
        <v>45224</v>
      </c>
      <c r="E1067">
        <v>33</v>
      </c>
      <c r="F1067">
        <v>11695.86</v>
      </c>
      <c r="G1067">
        <v>8350.98</v>
      </c>
      <c r="H1067">
        <v>2023</v>
      </c>
      <c r="I1067" t="s">
        <v>739</v>
      </c>
      <c r="J1067" t="s">
        <v>214</v>
      </c>
      <c r="K1067" t="s">
        <v>105</v>
      </c>
      <c r="L1067" t="s">
        <v>110</v>
      </c>
    </row>
    <row r="1068" spans="1:12" x14ac:dyDescent="0.3">
      <c r="A1068" t="s">
        <v>23</v>
      </c>
      <c r="B1068" t="s">
        <v>1785</v>
      </c>
      <c r="C1068" t="s">
        <v>61</v>
      </c>
      <c r="D1068" s="58">
        <v>45201</v>
      </c>
      <c r="E1068">
        <v>24</v>
      </c>
      <c r="F1068">
        <v>8506.08</v>
      </c>
      <c r="G1068">
        <v>6073.4400000000005</v>
      </c>
      <c r="H1068">
        <v>2023</v>
      </c>
      <c r="I1068" t="s">
        <v>739</v>
      </c>
      <c r="J1068" t="s">
        <v>182</v>
      </c>
      <c r="K1068" t="s">
        <v>105</v>
      </c>
      <c r="L1068" t="s">
        <v>110</v>
      </c>
    </row>
    <row r="1069" spans="1:12" x14ac:dyDescent="0.3">
      <c r="A1069" t="s">
        <v>27</v>
      </c>
      <c r="B1069" t="s">
        <v>1785</v>
      </c>
      <c r="C1069" t="s">
        <v>77</v>
      </c>
      <c r="D1069" s="58">
        <v>45133</v>
      </c>
      <c r="E1069">
        <v>13</v>
      </c>
      <c r="F1069">
        <v>12545.779999999999</v>
      </c>
      <c r="G1069">
        <v>9818.9</v>
      </c>
      <c r="H1069">
        <v>2023</v>
      </c>
      <c r="I1069" t="s">
        <v>738</v>
      </c>
      <c r="J1069" t="s">
        <v>187</v>
      </c>
      <c r="K1069" t="s">
        <v>105</v>
      </c>
      <c r="L1069" t="s">
        <v>110</v>
      </c>
    </row>
    <row r="1070" spans="1:12" x14ac:dyDescent="0.3">
      <c r="A1070" t="s">
        <v>17</v>
      </c>
      <c r="B1070" t="s">
        <v>1785</v>
      </c>
      <c r="C1070" t="s">
        <v>77</v>
      </c>
      <c r="D1070" s="58">
        <v>45268</v>
      </c>
      <c r="E1070">
        <v>39</v>
      </c>
      <c r="F1070">
        <v>37637.339999999997</v>
      </c>
      <c r="G1070">
        <v>29456.699999999997</v>
      </c>
      <c r="H1070">
        <v>2023</v>
      </c>
      <c r="I1070" t="s">
        <v>739</v>
      </c>
      <c r="J1070" t="s">
        <v>224</v>
      </c>
      <c r="K1070" t="s">
        <v>105</v>
      </c>
      <c r="L1070" t="s">
        <v>110</v>
      </c>
    </row>
    <row r="1071" spans="1:12" x14ac:dyDescent="0.3">
      <c r="A1071" t="s">
        <v>14</v>
      </c>
      <c r="B1071" t="s">
        <v>1785</v>
      </c>
      <c r="C1071" t="s">
        <v>59</v>
      </c>
      <c r="D1071" s="58">
        <v>44964</v>
      </c>
      <c r="E1071">
        <v>28</v>
      </c>
      <c r="F1071">
        <v>5472.04</v>
      </c>
      <c r="G1071">
        <v>4086.5999999999995</v>
      </c>
      <c r="H1071">
        <v>2023</v>
      </c>
      <c r="I1071" t="s">
        <v>736</v>
      </c>
      <c r="J1071" t="s">
        <v>179</v>
      </c>
      <c r="K1071" t="s">
        <v>92</v>
      </c>
      <c r="L1071" t="s">
        <v>110</v>
      </c>
    </row>
    <row r="1072" spans="1:12" x14ac:dyDescent="0.3">
      <c r="A1072" t="s">
        <v>23</v>
      </c>
      <c r="B1072" t="s">
        <v>1785</v>
      </c>
      <c r="C1072" t="s">
        <v>70</v>
      </c>
      <c r="D1072" s="58">
        <v>44955</v>
      </c>
      <c r="E1072">
        <v>19</v>
      </c>
      <c r="F1072">
        <v>10323.84</v>
      </c>
      <c r="G1072">
        <v>7345.0199999999995</v>
      </c>
      <c r="H1072">
        <v>2023</v>
      </c>
      <c r="I1072" t="s">
        <v>736</v>
      </c>
      <c r="J1072" t="s">
        <v>182</v>
      </c>
      <c r="K1072" t="s">
        <v>105</v>
      </c>
      <c r="L1072" t="s">
        <v>110</v>
      </c>
    </row>
    <row r="1073" spans="1:12" x14ac:dyDescent="0.3">
      <c r="A1073" t="s">
        <v>22</v>
      </c>
      <c r="B1073" t="s">
        <v>1785</v>
      </c>
      <c r="C1073" t="s">
        <v>59</v>
      </c>
      <c r="D1073" s="58">
        <v>44932</v>
      </c>
      <c r="E1073">
        <v>22</v>
      </c>
      <c r="F1073">
        <v>4299.46</v>
      </c>
      <c r="G1073">
        <v>3210.8999999999996</v>
      </c>
      <c r="H1073">
        <v>2023</v>
      </c>
      <c r="I1073" t="s">
        <v>736</v>
      </c>
      <c r="J1073" t="s">
        <v>199</v>
      </c>
      <c r="K1073" t="s">
        <v>92</v>
      </c>
      <c r="L1073" t="s">
        <v>110</v>
      </c>
    </row>
    <row r="1074" spans="1:12" x14ac:dyDescent="0.3">
      <c r="A1074" t="s">
        <v>29</v>
      </c>
      <c r="B1074" t="s">
        <v>1785</v>
      </c>
      <c r="C1074" t="s">
        <v>57</v>
      </c>
      <c r="D1074" s="58">
        <v>45022</v>
      </c>
      <c r="E1074">
        <v>4</v>
      </c>
      <c r="F1074">
        <v>3533.96</v>
      </c>
      <c r="G1074">
        <v>2464.36</v>
      </c>
      <c r="H1074">
        <v>2023</v>
      </c>
      <c r="I1074" t="s">
        <v>737</v>
      </c>
      <c r="J1074" t="s">
        <v>217</v>
      </c>
      <c r="K1074" t="s">
        <v>124</v>
      </c>
      <c r="L1074" t="s">
        <v>110</v>
      </c>
    </row>
    <row r="1075" spans="1:12" x14ac:dyDescent="0.3">
      <c r="A1075" t="s">
        <v>14</v>
      </c>
      <c r="B1075" t="s">
        <v>1785</v>
      </c>
      <c r="C1075" t="s">
        <v>61</v>
      </c>
      <c r="D1075" s="58">
        <v>45182</v>
      </c>
      <c r="E1075">
        <v>16</v>
      </c>
      <c r="F1075">
        <v>5670.72</v>
      </c>
      <c r="G1075">
        <v>4048.96</v>
      </c>
      <c r="H1075">
        <v>2023</v>
      </c>
      <c r="I1075" t="s">
        <v>738</v>
      </c>
      <c r="J1075" t="s">
        <v>179</v>
      </c>
      <c r="K1075" t="s">
        <v>105</v>
      </c>
      <c r="L1075" t="s">
        <v>110</v>
      </c>
    </row>
    <row r="1076" spans="1:12" x14ac:dyDescent="0.3">
      <c r="A1076" t="s">
        <v>23</v>
      </c>
      <c r="B1076" t="s">
        <v>1785</v>
      </c>
      <c r="C1076" t="s">
        <v>70</v>
      </c>
      <c r="D1076" s="58">
        <v>45163</v>
      </c>
      <c r="E1076">
        <v>19</v>
      </c>
      <c r="F1076">
        <v>10323.84</v>
      </c>
      <c r="G1076">
        <v>7345.0199999999995</v>
      </c>
      <c r="H1076">
        <v>2023</v>
      </c>
      <c r="I1076" t="s">
        <v>738</v>
      </c>
      <c r="J1076" t="s">
        <v>182</v>
      </c>
      <c r="K1076" t="s">
        <v>105</v>
      </c>
      <c r="L1076" t="s">
        <v>110</v>
      </c>
    </row>
    <row r="1077" spans="1:12" x14ac:dyDescent="0.3">
      <c r="A1077" t="s">
        <v>25</v>
      </c>
      <c r="B1077" t="s">
        <v>1785</v>
      </c>
      <c r="C1077" t="s">
        <v>57</v>
      </c>
      <c r="D1077" s="58">
        <v>45131</v>
      </c>
      <c r="E1077">
        <v>22</v>
      </c>
      <c r="F1077">
        <v>19436.78</v>
      </c>
      <c r="G1077">
        <v>13553.980000000001</v>
      </c>
      <c r="H1077">
        <v>2023</v>
      </c>
      <c r="I1077" t="s">
        <v>738</v>
      </c>
      <c r="J1077" t="s">
        <v>190</v>
      </c>
      <c r="K1077" t="s">
        <v>124</v>
      </c>
      <c r="L1077" t="s">
        <v>110</v>
      </c>
    </row>
    <row r="1078" spans="1:12" x14ac:dyDescent="0.3">
      <c r="A1078" t="s">
        <v>27</v>
      </c>
      <c r="B1078" t="s">
        <v>1785</v>
      </c>
      <c r="C1078" t="s">
        <v>70</v>
      </c>
      <c r="D1078" s="58">
        <v>45152</v>
      </c>
      <c r="E1078">
        <v>15</v>
      </c>
      <c r="F1078">
        <v>8150.4000000000005</v>
      </c>
      <c r="G1078">
        <v>5798.7</v>
      </c>
      <c r="H1078">
        <v>2023</v>
      </c>
      <c r="I1078" t="s">
        <v>738</v>
      </c>
      <c r="J1078" t="s">
        <v>187</v>
      </c>
      <c r="K1078" t="s">
        <v>105</v>
      </c>
      <c r="L1078" t="s">
        <v>110</v>
      </c>
    </row>
    <row r="1079" spans="1:12" x14ac:dyDescent="0.3">
      <c r="A1079" t="s">
        <v>16</v>
      </c>
      <c r="B1079" t="s">
        <v>1785</v>
      </c>
      <c r="C1079" t="s">
        <v>70</v>
      </c>
      <c r="D1079" s="58">
        <v>45149</v>
      </c>
      <c r="E1079">
        <v>9</v>
      </c>
      <c r="F1079">
        <v>4890.24</v>
      </c>
      <c r="G1079">
        <v>3479.22</v>
      </c>
      <c r="H1079">
        <v>2023</v>
      </c>
      <c r="I1079" t="s">
        <v>738</v>
      </c>
      <c r="J1079" t="s">
        <v>184</v>
      </c>
      <c r="K1079" t="s">
        <v>105</v>
      </c>
      <c r="L1079" t="s">
        <v>110</v>
      </c>
    </row>
    <row r="1080" spans="1:12" x14ac:dyDescent="0.3">
      <c r="A1080" t="s">
        <v>28</v>
      </c>
      <c r="B1080" t="s">
        <v>1785</v>
      </c>
      <c r="C1080" t="s">
        <v>70</v>
      </c>
      <c r="D1080" s="58">
        <v>45137</v>
      </c>
      <c r="E1080">
        <v>9</v>
      </c>
      <c r="F1080">
        <v>4890.24</v>
      </c>
      <c r="G1080">
        <v>3479.22</v>
      </c>
      <c r="H1080">
        <v>2023</v>
      </c>
      <c r="I1080" t="s">
        <v>738</v>
      </c>
      <c r="J1080" t="s">
        <v>227</v>
      </c>
      <c r="K1080" t="s">
        <v>105</v>
      </c>
      <c r="L1080" t="s">
        <v>110</v>
      </c>
    </row>
    <row r="1081" spans="1:12" x14ac:dyDescent="0.3">
      <c r="A1081" t="s">
        <v>21</v>
      </c>
      <c r="B1081" t="s">
        <v>1785</v>
      </c>
      <c r="C1081" t="s">
        <v>57</v>
      </c>
      <c r="D1081" s="58">
        <v>44993</v>
      </c>
      <c r="E1081">
        <v>14</v>
      </c>
      <c r="F1081">
        <v>12368.86</v>
      </c>
      <c r="G1081">
        <v>8625.26</v>
      </c>
      <c r="H1081">
        <v>2023</v>
      </c>
      <c r="I1081" t="s">
        <v>736</v>
      </c>
      <c r="J1081" t="s">
        <v>214</v>
      </c>
      <c r="K1081" t="s">
        <v>124</v>
      </c>
      <c r="L1081" t="s">
        <v>110</v>
      </c>
    </row>
    <row r="1082" spans="1:12" x14ac:dyDescent="0.3">
      <c r="A1082" t="s">
        <v>16</v>
      </c>
      <c r="B1082" t="s">
        <v>1785</v>
      </c>
      <c r="C1082" t="s">
        <v>57</v>
      </c>
      <c r="D1082" s="58">
        <v>45250</v>
      </c>
      <c r="E1082">
        <v>35</v>
      </c>
      <c r="F1082">
        <v>30922.15</v>
      </c>
      <c r="G1082">
        <v>21563.15</v>
      </c>
      <c r="H1082">
        <v>2023</v>
      </c>
      <c r="I1082" t="s">
        <v>739</v>
      </c>
      <c r="J1082" t="s">
        <v>184</v>
      </c>
      <c r="K1082" t="s">
        <v>124</v>
      </c>
      <c r="L1082" t="s">
        <v>110</v>
      </c>
    </row>
    <row r="1083" spans="1:12" x14ac:dyDescent="0.3">
      <c r="A1083" t="s">
        <v>16</v>
      </c>
      <c r="B1083" t="s">
        <v>1785</v>
      </c>
      <c r="C1083" t="s">
        <v>70</v>
      </c>
      <c r="D1083" s="58">
        <v>45234</v>
      </c>
      <c r="E1083">
        <v>37</v>
      </c>
      <c r="F1083">
        <v>20104.32</v>
      </c>
      <c r="G1083">
        <v>14303.46</v>
      </c>
      <c r="H1083">
        <v>2023</v>
      </c>
      <c r="I1083" t="s">
        <v>739</v>
      </c>
      <c r="J1083" t="s">
        <v>184</v>
      </c>
      <c r="K1083" t="s">
        <v>105</v>
      </c>
      <c r="L1083" t="s">
        <v>110</v>
      </c>
    </row>
    <row r="1084" spans="1:12" x14ac:dyDescent="0.3">
      <c r="A1084" t="s">
        <v>22</v>
      </c>
      <c r="B1084" t="s">
        <v>1785</v>
      </c>
      <c r="C1084" t="s">
        <v>61</v>
      </c>
      <c r="D1084" s="58">
        <v>45258</v>
      </c>
      <c r="E1084">
        <v>39</v>
      </c>
      <c r="F1084">
        <v>13822.380000000001</v>
      </c>
      <c r="G1084">
        <v>9869.34</v>
      </c>
      <c r="H1084">
        <v>2023</v>
      </c>
      <c r="I1084" t="s">
        <v>739</v>
      </c>
      <c r="J1084" t="s">
        <v>199</v>
      </c>
      <c r="K1084" t="s">
        <v>105</v>
      </c>
      <c r="L1084" t="s">
        <v>110</v>
      </c>
    </row>
    <row r="1085" spans="1:12" x14ac:dyDescent="0.3">
      <c r="A1085" t="s">
        <v>26</v>
      </c>
      <c r="B1085" t="s">
        <v>1785</v>
      </c>
      <c r="C1085" t="s">
        <v>57</v>
      </c>
      <c r="D1085" s="58">
        <v>45096</v>
      </c>
      <c r="E1085">
        <v>6</v>
      </c>
      <c r="F1085">
        <v>5300.9400000000005</v>
      </c>
      <c r="G1085">
        <v>3696.54</v>
      </c>
      <c r="H1085">
        <v>2023</v>
      </c>
      <c r="I1085" t="s">
        <v>737</v>
      </c>
      <c r="J1085" t="s">
        <v>220</v>
      </c>
      <c r="K1085" t="s">
        <v>124</v>
      </c>
      <c r="L1085" t="s">
        <v>110</v>
      </c>
    </row>
    <row r="1086" spans="1:12" x14ac:dyDescent="0.3">
      <c r="A1086" t="s">
        <v>23</v>
      </c>
      <c r="B1086" t="s">
        <v>1785</v>
      </c>
      <c r="C1086" t="s">
        <v>77</v>
      </c>
      <c r="D1086" s="58">
        <v>45165</v>
      </c>
      <c r="E1086">
        <v>21</v>
      </c>
      <c r="F1086">
        <v>20266.259999999998</v>
      </c>
      <c r="G1086">
        <v>15861.3</v>
      </c>
      <c r="H1086">
        <v>2023</v>
      </c>
      <c r="I1086" t="s">
        <v>738</v>
      </c>
      <c r="J1086" t="s">
        <v>182</v>
      </c>
      <c r="K1086" t="s">
        <v>105</v>
      </c>
      <c r="L1086" t="s">
        <v>110</v>
      </c>
    </row>
    <row r="1087" spans="1:12" x14ac:dyDescent="0.3">
      <c r="A1087" t="s">
        <v>14</v>
      </c>
      <c r="B1087" t="s">
        <v>1785</v>
      </c>
      <c r="C1087" t="s">
        <v>70</v>
      </c>
      <c r="D1087" s="58">
        <v>45259</v>
      </c>
      <c r="E1087">
        <v>42</v>
      </c>
      <c r="F1087">
        <v>22821.119999999999</v>
      </c>
      <c r="G1087">
        <v>16236.359999999999</v>
      </c>
      <c r="H1087">
        <v>2023</v>
      </c>
      <c r="I1087" t="s">
        <v>739</v>
      </c>
      <c r="J1087" t="s">
        <v>179</v>
      </c>
      <c r="K1087" t="s">
        <v>105</v>
      </c>
      <c r="L1087" t="s">
        <v>110</v>
      </c>
    </row>
    <row r="1088" spans="1:12" x14ac:dyDescent="0.3">
      <c r="A1088" t="s">
        <v>24</v>
      </c>
      <c r="B1088" t="s">
        <v>1785</v>
      </c>
      <c r="C1088" t="s">
        <v>59</v>
      </c>
      <c r="D1088" s="58">
        <v>45191</v>
      </c>
      <c r="E1088">
        <v>23</v>
      </c>
      <c r="F1088">
        <v>4494.8900000000003</v>
      </c>
      <c r="G1088">
        <v>3356.85</v>
      </c>
      <c r="H1088">
        <v>2023</v>
      </c>
      <c r="I1088" t="s">
        <v>738</v>
      </c>
      <c r="J1088" t="s">
        <v>196</v>
      </c>
      <c r="K1088" t="s">
        <v>92</v>
      </c>
      <c r="L1088" t="s">
        <v>110</v>
      </c>
    </row>
    <row r="1089" spans="1:12" x14ac:dyDescent="0.3">
      <c r="A1089" t="s">
        <v>28</v>
      </c>
      <c r="B1089" t="s">
        <v>1785</v>
      </c>
      <c r="C1089" t="s">
        <v>77</v>
      </c>
      <c r="D1089" s="58">
        <v>45265</v>
      </c>
      <c r="E1089">
        <v>25</v>
      </c>
      <c r="F1089">
        <v>24126.5</v>
      </c>
      <c r="G1089">
        <v>18882.5</v>
      </c>
      <c r="H1089">
        <v>2023</v>
      </c>
      <c r="I1089" t="s">
        <v>739</v>
      </c>
      <c r="J1089" t="s">
        <v>227</v>
      </c>
      <c r="K1089" t="s">
        <v>105</v>
      </c>
      <c r="L1089" t="s">
        <v>110</v>
      </c>
    </row>
    <row r="1090" spans="1:12" x14ac:dyDescent="0.3">
      <c r="A1090" t="s">
        <v>24</v>
      </c>
      <c r="B1090" t="s">
        <v>1785</v>
      </c>
      <c r="C1090" t="s">
        <v>77</v>
      </c>
      <c r="D1090" s="58">
        <v>45178</v>
      </c>
      <c r="E1090">
        <v>8</v>
      </c>
      <c r="F1090">
        <v>7720.48</v>
      </c>
      <c r="G1090">
        <v>6042.4</v>
      </c>
      <c r="H1090">
        <v>2023</v>
      </c>
      <c r="I1090" t="s">
        <v>738</v>
      </c>
      <c r="J1090" t="s">
        <v>196</v>
      </c>
      <c r="K1090" t="s">
        <v>105</v>
      </c>
      <c r="L1090" t="s">
        <v>110</v>
      </c>
    </row>
    <row r="1091" spans="1:12" x14ac:dyDescent="0.3">
      <c r="A1091" t="s">
        <v>20</v>
      </c>
      <c r="B1091" t="s">
        <v>1785</v>
      </c>
      <c r="C1091" t="s">
        <v>57</v>
      </c>
      <c r="D1091" s="58">
        <v>45130</v>
      </c>
      <c r="E1091">
        <v>6</v>
      </c>
      <c r="F1091">
        <v>5300.9400000000005</v>
      </c>
      <c r="G1091">
        <v>3696.54</v>
      </c>
      <c r="H1091">
        <v>2023</v>
      </c>
      <c r="I1091" t="s">
        <v>738</v>
      </c>
      <c r="J1091" t="s">
        <v>202</v>
      </c>
      <c r="K1091" t="s">
        <v>124</v>
      </c>
      <c r="L1091" t="s">
        <v>110</v>
      </c>
    </row>
    <row r="1092" spans="1:12" x14ac:dyDescent="0.3">
      <c r="A1092" t="s">
        <v>19</v>
      </c>
      <c r="B1092" t="s">
        <v>1785</v>
      </c>
      <c r="C1092" t="s">
        <v>61</v>
      </c>
      <c r="D1092" s="58">
        <v>45197</v>
      </c>
      <c r="E1092">
        <v>37</v>
      </c>
      <c r="F1092">
        <v>13113.54</v>
      </c>
      <c r="G1092">
        <v>9363.2199999999993</v>
      </c>
      <c r="H1092">
        <v>2023</v>
      </c>
      <c r="I1092" t="s">
        <v>738</v>
      </c>
      <c r="J1092" t="s">
        <v>205</v>
      </c>
      <c r="K1092" t="s">
        <v>105</v>
      </c>
      <c r="L1092" t="s">
        <v>110</v>
      </c>
    </row>
    <row r="1093" spans="1:12" x14ac:dyDescent="0.3">
      <c r="A1093" t="s">
        <v>17</v>
      </c>
      <c r="B1093" t="s">
        <v>1785</v>
      </c>
      <c r="C1093" t="s">
        <v>61</v>
      </c>
      <c r="D1093" s="58">
        <v>44948</v>
      </c>
      <c r="E1093">
        <v>15</v>
      </c>
      <c r="F1093">
        <v>5316.3</v>
      </c>
      <c r="G1093">
        <v>3795.9</v>
      </c>
      <c r="H1093">
        <v>2023</v>
      </c>
      <c r="I1093" t="s">
        <v>736</v>
      </c>
      <c r="J1093" t="s">
        <v>224</v>
      </c>
      <c r="K1093" t="s">
        <v>105</v>
      </c>
      <c r="L1093" t="s">
        <v>110</v>
      </c>
    </row>
    <row r="1094" spans="1:12" x14ac:dyDescent="0.3">
      <c r="A1094" t="s">
        <v>14</v>
      </c>
      <c r="B1094" t="s">
        <v>1785</v>
      </c>
      <c r="C1094" t="s">
        <v>57</v>
      </c>
      <c r="D1094" s="58">
        <v>44976</v>
      </c>
      <c r="E1094">
        <v>32</v>
      </c>
      <c r="F1094">
        <v>28271.68</v>
      </c>
      <c r="G1094">
        <v>19714.88</v>
      </c>
      <c r="H1094">
        <v>2023</v>
      </c>
      <c r="I1094" t="s">
        <v>736</v>
      </c>
      <c r="J1094" t="s">
        <v>179</v>
      </c>
      <c r="K1094" t="s">
        <v>124</v>
      </c>
      <c r="L1094" t="s">
        <v>110</v>
      </c>
    </row>
    <row r="1095" spans="1:12" x14ac:dyDescent="0.3">
      <c r="A1095" t="s">
        <v>14</v>
      </c>
      <c r="B1095" t="s">
        <v>1785</v>
      </c>
      <c r="C1095" t="s">
        <v>57</v>
      </c>
      <c r="D1095" s="58">
        <v>45128</v>
      </c>
      <c r="E1095">
        <v>20</v>
      </c>
      <c r="F1095">
        <v>17669.8</v>
      </c>
      <c r="G1095">
        <v>12321.800000000001</v>
      </c>
      <c r="H1095">
        <v>2023</v>
      </c>
      <c r="I1095" t="s">
        <v>738</v>
      </c>
      <c r="J1095" t="s">
        <v>179</v>
      </c>
      <c r="K1095" t="s">
        <v>124</v>
      </c>
      <c r="L1095" t="s">
        <v>110</v>
      </c>
    </row>
    <row r="1096" spans="1:12" x14ac:dyDescent="0.3">
      <c r="A1096" t="s">
        <v>14</v>
      </c>
      <c r="B1096" t="s">
        <v>1785</v>
      </c>
      <c r="C1096" t="s">
        <v>57</v>
      </c>
      <c r="D1096" s="58">
        <v>44965</v>
      </c>
      <c r="E1096">
        <v>16</v>
      </c>
      <c r="F1096">
        <v>14135.84</v>
      </c>
      <c r="G1096">
        <v>9857.44</v>
      </c>
      <c r="H1096">
        <v>2023</v>
      </c>
      <c r="I1096" t="s">
        <v>736</v>
      </c>
      <c r="J1096" t="s">
        <v>179</v>
      </c>
      <c r="K1096" t="s">
        <v>124</v>
      </c>
      <c r="L1096" t="s">
        <v>110</v>
      </c>
    </row>
    <row r="1097" spans="1:12" x14ac:dyDescent="0.3">
      <c r="A1097" t="s">
        <v>19</v>
      </c>
      <c r="B1097" t="s">
        <v>1785</v>
      </c>
      <c r="C1097" t="s">
        <v>70</v>
      </c>
      <c r="D1097" s="58">
        <v>45133</v>
      </c>
      <c r="E1097">
        <v>3</v>
      </c>
      <c r="F1097">
        <v>1630.08</v>
      </c>
      <c r="G1097">
        <v>1159.74</v>
      </c>
      <c r="H1097">
        <v>2023</v>
      </c>
      <c r="I1097" t="s">
        <v>738</v>
      </c>
      <c r="J1097" t="s">
        <v>205</v>
      </c>
      <c r="K1097" t="s">
        <v>105</v>
      </c>
      <c r="L1097" t="s">
        <v>110</v>
      </c>
    </row>
    <row r="1098" spans="1:12" x14ac:dyDescent="0.3">
      <c r="A1098" t="s">
        <v>27</v>
      </c>
      <c r="B1098" t="s">
        <v>1785</v>
      </c>
      <c r="C1098" t="s">
        <v>70</v>
      </c>
      <c r="D1098" s="58">
        <v>45133</v>
      </c>
      <c r="E1098">
        <v>11</v>
      </c>
      <c r="F1098">
        <v>5976.96</v>
      </c>
      <c r="G1098">
        <v>4252.38</v>
      </c>
      <c r="H1098">
        <v>2023</v>
      </c>
      <c r="I1098" t="s">
        <v>738</v>
      </c>
      <c r="J1098" t="s">
        <v>187</v>
      </c>
      <c r="K1098" t="s">
        <v>105</v>
      </c>
      <c r="L1098" t="s">
        <v>110</v>
      </c>
    </row>
    <row r="1099" spans="1:12" x14ac:dyDescent="0.3">
      <c r="A1099" t="s">
        <v>20</v>
      </c>
      <c r="B1099" t="s">
        <v>1785</v>
      </c>
      <c r="C1099" t="s">
        <v>77</v>
      </c>
      <c r="D1099" s="58">
        <v>45081</v>
      </c>
      <c r="E1099">
        <v>13</v>
      </c>
      <c r="F1099">
        <v>12545.779999999999</v>
      </c>
      <c r="G1099">
        <v>9818.9</v>
      </c>
      <c r="H1099">
        <v>2023</v>
      </c>
      <c r="I1099" t="s">
        <v>737</v>
      </c>
      <c r="J1099" t="s">
        <v>202</v>
      </c>
      <c r="K1099" t="s">
        <v>105</v>
      </c>
      <c r="L1099" t="s">
        <v>110</v>
      </c>
    </row>
    <row r="1100" spans="1:12" x14ac:dyDescent="0.3">
      <c r="A1100" t="s">
        <v>14</v>
      </c>
      <c r="B1100" t="s">
        <v>1785</v>
      </c>
      <c r="C1100" t="s">
        <v>59</v>
      </c>
      <c r="D1100" s="58">
        <v>45146</v>
      </c>
      <c r="E1100">
        <v>5</v>
      </c>
      <c r="F1100">
        <v>977.15000000000009</v>
      </c>
      <c r="G1100">
        <v>729.75</v>
      </c>
      <c r="H1100">
        <v>2023</v>
      </c>
      <c r="I1100" t="s">
        <v>738</v>
      </c>
      <c r="J1100" t="s">
        <v>179</v>
      </c>
      <c r="K1100" t="s">
        <v>92</v>
      </c>
      <c r="L1100" t="s">
        <v>110</v>
      </c>
    </row>
    <row r="1101" spans="1:12" x14ac:dyDescent="0.3">
      <c r="A1101" t="s">
        <v>16</v>
      </c>
      <c r="B1101" t="s">
        <v>1785</v>
      </c>
      <c r="C1101" t="s">
        <v>59</v>
      </c>
      <c r="D1101" s="58">
        <v>45131</v>
      </c>
      <c r="E1101">
        <v>5</v>
      </c>
      <c r="F1101">
        <v>977.15000000000009</v>
      </c>
      <c r="G1101">
        <v>729.75</v>
      </c>
      <c r="H1101">
        <v>2023</v>
      </c>
      <c r="I1101" t="s">
        <v>738</v>
      </c>
      <c r="J1101" t="s">
        <v>184</v>
      </c>
      <c r="K1101" t="s">
        <v>92</v>
      </c>
      <c r="L1101" t="s">
        <v>110</v>
      </c>
    </row>
    <row r="1102" spans="1:12" x14ac:dyDescent="0.3">
      <c r="A1102" t="s">
        <v>30</v>
      </c>
      <c r="B1102" t="s">
        <v>1785</v>
      </c>
      <c r="C1102" t="s">
        <v>77</v>
      </c>
      <c r="D1102" s="58">
        <v>45060</v>
      </c>
      <c r="E1102">
        <v>5</v>
      </c>
      <c r="F1102">
        <v>4825.2999999999993</v>
      </c>
      <c r="G1102">
        <v>3776.5</v>
      </c>
      <c r="H1102">
        <v>2023</v>
      </c>
      <c r="I1102" t="s">
        <v>737</v>
      </c>
      <c r="J1102" t="s">
        <v>230</v>
      </c>
      <c r="K1102" t="s">
        <v>105</v>
      </c>
      <c r="L1102" t="s">
        <v>110</v>
      </c>
    </row>
    <row r="1103" spans="1:12" x14ac:dyDescent="0.3">
      <c r="A1103" t="s">
        <v>28</v>
      </c>
      <c r="B1103" t="s">
        <v>1785</v>
      </c>
      <c r="C1103" t="s">
        <v>57</v>
      </c>
      <c r="D1103" s="58">
        <v>45040</v>
      </c>
      <c r="E1103">
        <v>10</v>
      </c>
      <c r="F1103">
        <v>8834.9</v>
      </c>
      <c r="G1103">
        <v>6160.9000000000005</v>
      </c>
      <c r="H1103">
        <v>2023</v>
      </c>
      <c r="I1103" t="s">
        <v>737</v>
      </c>
      <c r="J1103" t="s">
        <v>227</v>
      </c>
      <c r="K1103" t="s">
        <v>124</v>
      </c>
      <c r="L1103" t="s">
        <v>110</v>
      </c>
    </row>
    <row r="1104" spans="1:12" x14ac:dyDescent="0.3">
      <c r="A1104" t="s">
        <v>17</v>
      </c>
      <c r="B1104" t="s">
        <v>1785</v>
      </c>
      <c r="C1104" t="s">
        <v>77</v>
      </c>
      <c r="D1104" s="58">
        <v>45133</v>
      </c>
      <c r="E1104">
        <v>12</v>
      </c>
      <c r="F1104">
        <v>11580.72</v>
      </c>
      <c r="G1104">
        <v>9063.5999999999985</v>
      </c>
      <c r="H1104">
        <v>2023</v>
      </c>
      <c r="I1104" t="s">
        <v>738</v>
      </c>
      <c r="J1104" t="s">
        <v>224</v>
      </c>
      <c r="K1104" t="s">
        <v>105</v>
      </c>
      <c r="L1104" t="s">
        <v>110</v>
      </c>
    </row>
    <row r="1105" spans="1:12" x14ac:dyDescent="0.3">
      <c r="A1105" t="s">
        <v>14</v>
      </c>
      <c r="B1105" t="s">
        <v>1785</v>
      </c>
      <c r="C1105" t="s">
        <v>59</v>
      </c>
      <c r="D1105" s="58">
        <v>45119</v>
      </c>
      <c r="E1105">
        <v>19</v>
      </c>
      <c r="F1105">
        <v>3713.17</v>
      </c>
      <c r="G1105">
        <v>2773.0499999999997</v>
      </c>
      <c r="H1105">
        <v>2023</v>
      </c>
      <c r="I1105" t="s">
        <v>738</v>
      </c>
      <c r="J1105" t="s">
        <v>179</v>
      </c>
      <c r="K1105" t="s">
        <v>92</v>
      </c>
      <c r="L1105" t="s">
        <v>110</v>
      </c>
    </row>
    <row r="1106" spans="1:12" x14ac:dyDescent="0.3">
      <c r="A1106" t="s">
        <v>14</v>
      </c>
      <c r="B1106" t="s">
        <v>1785</v>
      </c>
      <c r="C1106" t="s">
        <v>57</v>
      </c>
      <c r="D1106" s="58">
        <v>45278</v>
      </c>
      <c r="E1106">
        <v>26</v>
      </c>
      <c r="F1106">
        <v>22970.74</v>
      </c>
      <c r="G1106">
        <v>16018.34</v>
      </c>
      <c r="H1106">
        <v>2023</v>
      </c>
      <c r="I1106" t="s">
        <v>739</v>
      </c>
      <c r="J1106" t="s">
        <v>179</v>
      </c>
      <c r="K1106" t="s">
        <v>124</v>
      </c>
      <c r="L1106" t="s">
        <v>110</v>
      </c>
    </row>
    <row r="1107" spans="1:12" x14ac:dyDescent="0.3">
      <c r="A1107" t="s">
        <v>21</v>
      </c>
      <c r="B1107" t="s">
        <v>1785</v>
      </c>
      <c r="C1107" t="s">
        <v>61</v>
      </c>
      <c r="D1107" s="58">
        <v>44954</v>
      </c>
      <c r="E1107">
        <v>24</v>
      </c>
      <c r="F1107">
        <v>8506.08</v>
      </c>
      <c r="G1107">
        <v>6073.4400000000005</v>
      </c>
      <c r="H1107">
        <v>2023</v>
      </c>
      <c r="I1107" t="s">
        <v>736</v>
      </c>
      <c r="J1107" t="s">
        <v>214</v>
      </c>
      <c r="K1107" t="s">
        <v>105</v>
      </c>
      <c r="L1107" t="s">
        <v>110</v>
      </c>
    </row>
    <row r="1108" spans="1:12" x14ac:dyDescent="0.3">
      <c r="A1108" t="s">
        <v>20</v>
      </c>
      <c r="B1108" t="s">
        <v>1785</v>
      </c>
      <c r="C1108" t="s">
        <v>77</v>
      </c>
      <c r="D1108" s="58">
        <v>45058</v>
      </c>
      <c r="E1108">
        <v>3</v>
      </c>
      <c r="F1108">
        <v>2895.18</v>
      </c>
      <c r="G1108">
        <v>2265.8999999999996</v>
      </c>
      <c r="H1108">
        <v>2023</v>
      </c>
      <c r="I1108" t="s">
        <v>737</v>
      </c>
      <c r="J1108" t="s">
        <v>202</v>
      </c>
      <c r="K1108" t="s">
        <v>105</v>
      </c>
      <c r="L1108" t="s">
        <v>110</v>
      </c>
    </row>
    <row r="1109" spans="1:12" x14ac:dyDescent="0.3">
      <c r="A1109" t="s">
        <v>14</v>
      </c>
      <c r="B1109" t="s">
        <v>1785</v>
      </c>
      <c r="C1109" t="s">
        <v>59</v>
      </c>
      <c r="D1109" s="58">
        <v>45228</v>
      </c>
      <c r="E1109">
        <v>25</v>
      </c>
      <c r="F1109">
        <v>4885.75</v>
      </c>
      <c r="G1109">
        <v>3648.7499999999995</v>
      </c>
      <c r="H1109">
        <v>2023</v>
      </c>
      <c r="I1109" t="s">
        <v>739</v>
      </c>
      <c r="J1109" t="s">
        <v>179</v>
      </c>
      <c r="K1109" t="s">
        <v>92</v>
      </c>
      <c r="L1109" t="s">
        <v>110</v>
      </c>
    </row>
    <row r="1110" spans="1:12" x14ac:dyDescent="0.3">
      <c r="A1110" t="s">
        <v>16</v>
      </c>
      <c r="B1110" t="s">
        <v>1785</v>
      </c>
      <c r="C1110" t="s">
        <v>61</v>
      </c>
      <c r="D1110" s="58">
        <v>44990</v>
      </c>
      <c r="E1110">
        <v>29</v>
      </c>
      <c r="F1110">
        <v>10278.18</v>
      </c>
      <c r="G1110">
        <v>7338.74</v>
      </c>
      <c r="H1110">
        <v>2023</v>
      </c>
      <c r="I1110" t="s">
        <v>736</v>
      </c>
      <c r="J1110" t="s">
        <v>184</v>
      </c>
      <c r="K1110" t="s">
        <v>105</v>
      </c>
      <c r="L1110" t="s">
        <v>110</v>
      </c>
    </row>
    <row r="1111" spans="1:12" x14ac:dyDescent="0.3">
      <c r="A1111" t="s">
        <v>24</v>
      </c>
      <c r="B1111" t="s">
        <v>1785</v>
      </c>
      <c r="C1111" t="s">
        <v>57</v>
      </c>
      <c r="D1111" s="58">
        <v>45235</v>
      </c>
      <c r="E1111">
        <v>39</v>
      </c>
      <c r="F1111">
        <v>34456.11</v>
      </c>
      <c r="G1111">
        <v>24027.510000000002</v>
      </c>
      <c r="H1111">
        <v>2023</v>
      </c>
      <c r="I1111" t="s">
        <v>739</v>
      </c>
      <c r="J1111" t="s">
        <v>196</v>
      </c>
      <c r="K1111" t="s">
        <v>124</v>
      </c>
      <c r="L1111" t="s">
        <v>110</v>
      </c>
    </row>
    <row r="1112" spans="1:12" x14ac:dyDescent="0.3">
      <c r="A1112" t="s">
        <v>14</v>
      </c>
      <c r="B1112" t="s">
        <v>1785</v>
      </c>
      <c r="C1112" t="s">
        <v>77</v>
      </c>
      <c r="D1112" s="58">
        <v>45287</v>
      </c>
      <c r="E1112">
        <v>24</v>
      </c>
      <c r="F1112">
        <v>23161.439999999999</v>
      </c>
      <c r="G1112">
        <v>18127.199999999997</v>
      </c>
      <c r="H1112">
        <v>2023</v>
      </c>
      <c r="I1112" t="s">
        <v>739</v>
      </c>
      <c r="J1112" t="s">
        <v>179</v>
      </c>
      <c r="K1112" t="s">
        <v>105</v>
      </c>
      <c r="L1112" t="s">
        <v>110</v>
      </c>
    </row>
    <row r="1113" spans="1:12" x14ac:dyDescent="0.3">
      <c r="A1113" t="s">
        <v>14</v>
      </c>
      <c r="B1113" t="s">
        <v>1785</v>
      </c>
      <c r="C1113" t="s">
        <v>77</v>
      </c>
      <c r="D1113" s="58">
        <v>45020</v>
      </c>
      <c r="E1113">
        <v>26</v>
      </c>
      <c r="F1113">
        <v>25091.559999999998</v>
      </c>
      <c r="G1113">
        <v>19637.8</v>
      </c>
      <c r="H1113">
        <v>2023</v>
      </c>
      <c r="I1113" t="s">
        <v>737</v>
      </c>
      <c r="J1113" t="s">
        <v>179</v>
      </c>
      <c r="K1113" t="s">
        <v>105</v>
      </c>
      <c r="L1113" t="s">
        <v>110</v>
      </c>
    </row>
    <row r="1114" spans="1:12" x14ac:dyDescent="0.3">
      <c r="A1114" t="s">
        <v>18</v>
      </c>
      <c r="B1114" t="s">
        <v>1785</v>
      </c>
      <c r="C1114" t="s">
        <v>57</v>
      </c>
      <c r="D1114" s="58">
        <v>45266</v>
      </c>
      <c r="E1114">
        <v>32</v>
      </c>
      <c r="F1114">
        <v>28271.68</v>
      </c>
      <c r="G1114">
        <v>19714.88</v>
      </c>
      <c r="H1114">
        <v>2023</v>
      </c>
      <c r="I1114" t="s">
        <v>739</v>
      </c>
      <c r="J1114" t="s">
        <v>208</v>
      </c>
      <c r="K1114" t="s">
        <v>124</v>
      </c>
      <c r="L1114" t="s">
        <v>110</v>
      </c>
    </row>
    <row r="1115" spans="1:12" x14ac:dyDescent="0.3">
      <c r="A1115" t="s">
        <v>14</v>
      </c>
      <c r="B1115" t="s">
        <v>1785</v>
      </c>
      <c r="C1115" t="s">
        <v>77</v>
      </c>
      <c r="D1115" s="58">
        <v>45248</v>
      </c>
      <c r="E1115">
        <v>35</v>
      </c>
      <c r="F1115">
        <v>33777.1</v>
      </c>
      <c r="G1115">
        <v>26435.5</v>
      </c>
      <c r="H1115">
        <v>2023</v>
      </c>
      <c r="I1115" t="s">
        <v>739</v>
      </c>
      <c r="J1115" t="s">
        <v>179</v>
      </c>
      <c r="K1115" t="s">
        <v>105</v>
      </c>
      <c r="L1115" t="s">
        <v>110</v>
      </c>
    </row>
    <row r="1116" spans="1:12" x14ac:dyDescent="0.3">
      <c r="A1116" t="s">
        <v>28</v>
      </c>
      <c r="B1116" t="s">
        <v>1785</v>
      </c>
      <c r="C1116" t="s">
        <v>57</v>
      </c>
      <c r="D1116" s="58">
        <v>45070</v>
      </c>
      <c r="E1116">
        <v>13</v>
      </c>
      <c r="F1116">
        <v>11485.37</v>
      </c>
      <c r="G1116">
        <v>8009.17</v>
      </c>
      <c r="H1116">
        <v>2023</v>
      </c>
      <c r="I1116" t="s">
        <v>737</v>
      </c>
      <c r="J1116" t="s">
        <v>227</v>
      </c>
      <c r="K1116" t="s">
        <v>124</v>
      </c>
      <c r="L1116" t="s">
        <v>110</v>
      </c>
    </row>
    <row r="1117" spans="1:12" x14ac:dyDescent="0.3">
      <c r="A1117" t="s">
        <v>18</v>
      </c>
      <c r="B1117" t="s">
        <v>1785</v>
      </c>
      <c r="C1117" t="s">
        <v>61</v>
      </c>
      <c r="D1117" s="58">
        <v>45141</v>
      </c>
      <c r="E1117">
        <v>19</v>
      </c>
      <c r="F1117">
        <v>6733.9800000000005</v>
      </c>
      <c r="G1117">
        <v>4808.1400000000003</v>
      </c>
      <c r="H1117">
        <v>2023</v>
      </c>
      <c r="I1117" t="s">
        <v>738</v>
      </c>
      <c r="J1117" t="s">
        <v>208</v>
      </c>
      <c r="K1117" t="s">
        <v>105</v>
      </c>
      <c r="L1117" t="s">
        <v>110</v>
      </c>
    </row>
    <row r="1118" spans="1:12" x14ac:dyDescent="0.3">
      <c r="A1118" t="s">
        <v>14</v>
      </c>
      <c r="B1118" t="s">
        <v>1785</v>
      </c>
      <c r="C1118" t="s">
        <v>61</v>
      </c>
      <c r="D1118" s="58">
        <v>45227</v>
      </c>
      <c r="E1118">
        <v>35</v>
      </c>
      <c r="F1118">
        <v>12404.7</v>
      </c>
      <c r="G1118">
        <v>8857.1</v>
      </c>
      <c r="H1118">
        <v>2023</v>
      </c>
      <c r="I1118" t="s">
        <v>739</v>
      </c>
      <c r="J1118" t="s">
        <v>179</v>
      </c>
      <c r="K1118" t="s">
        <v>105</v>
      </c>
      <c r="L1118" t="s">
        <v>110</v>
      </c>
    </row>
    <row r="1119" spans="1:12" x14ac:dyDescent="0.3">
      <c r="A1119" t="s">
        <v>30</v>
      </c>
      <c r="B1119" t="s">
        <v>1785</v>
      </c>
      <c r="C1119" t="s">
        <v>57</v>
      </c>
      <c r="D1119" s="58">
        <v>44976</v>
      </c>
      <c r="E1119">
        <v>18</v>
      </c>
      <c r="F1119">
        <v>15902.82</v>
      </c>
      <c r="G1119">
        <v>11089.62</v>
      </c>
      <c r="H1119">
        <v>2023</v>
      </c>
      <c r="I1119" t="s">
        <v>736</v>
      </c>
      <c r="J1119" t="s">
        <v>230</v>
      </c>
      <c r="K1119" t="s">
        <v>124</v>
      </c>
      <c r="L1119" t="s">
        <v>110</v>
      </c>
    </row>
    <row r="1120" spans="1:12" x14ac:dyDescent="0.3">
      <c r="A1120" t="s">
        <v>14</v>
      </c>
      <c r="B1120" t="s">
        <v>1785</v>
      </c>
      <c r="C1120" t="s">
        <v>59</v>
      </c>
      <c r="D1120" s="58">
        <v>45225</v>
      </c>
      <c r="E1120">
        <v>23</v>
      </c>
      <c r="F1120">
        <v>4494.8900000000003</v>
      </c>
      <c r="G1120">
        <v>3356.85</v>
      </c>
      <c r="H1120">
        <v>2023</v>
      </c>
      <c r="I1120" t="s">
        <v>739</v>
      </c>
      <c r="J1120" t="s">
        <v>179</v>
      </c>
      <c r="K1120" t="s">
        <v>92</v>
      </c>
      <c r="L1120" t="s">
        <v>110</v>
      </c>
    </row>
    <row r="1121" spans="1:12" x14ac:dyDescent="0.3">
      <c r="A1121" t="s">
        <v>19</v>
      </c>
      <c r="B1121" t="s">
        <v>1785</v>
      </c>
      <c r="C1121" t="s">
        <v>61</v>
      </c>
      <c r="D1121" s="58">
        <v>45001</v>
      </c>
      <c r="E1121">
        <v>30</v>
      </c>
      <c r="F1121">
        <v>10632.6</v>
      </c>
      <c r="G1121">
        <v>7591.8</v>
      </c>
      <c r="H1121">
        <v>2023</v>
      </c>
      <c r="I1121" t="s">
        <v>736</v>
      </c>
      <c r="J1121" t="s">
        <v>205</v>
      </c>
      <c r="K1121" t="s">
        <v>105</v>
      </c>
      <c r="L1121" t="s">
        <v>110</v>
      </c>
    </row>
    <row r="1122" spans="1:12" x14ac:dyDescent="0.3">
      <c r="A1122" t="s">
        <v>29</v>
      </c>
      <c r="B1122" t="s">
        <v>1785</v>
      </c>
      <c r="C1122" t="s">
        <v>59</v>
      </c>
      <c r="D1122" s="58">
        <v>45063</v>
      </c>
      <c r="E1122">
        <v>19</v>
      </c>
      <c r="F1122">
        <v>3713.17</v>
      </c>
      <c r="G1122">
        <v>2773.0499999999997</v>
      </c>
      <c r="H1122">
        <v>2023</v>
      </c>
      <c r="I1122" t="s">
        <v>737</v>
      </c>
      <c r="J1122" t="s">
        <v>217</v>
      </c>
      <c r="K1122" t="s">
        <v>92</v>
      </c>
      <c r="L1122" t="s">
        <v>110</v>
      </c>
    </row>
    <row r="1123" spans="1:12" x14ac:dyDescent="0.3">
      <c r="A1123" t="s">
        <v>28</v>
      </c>
      <c r="B1123" t="s">
        <v>1785</v>
      </c>
      <c r="C1123" t="s">
        <v>70</v>
      </c>
      <c r="D1123" s="58">
        <v>45148</v>
      </c>
      <c r="E1123">
        <v>8</v>
      </c>
      <c r="F1123">
        <v>4346.88</v>
      </c>
      <c r="G1123">
        <v>3092.64</v>
      </c>
      <c r="H1123">
        <v>2023</v>
      </c>
      <c r="I1123" t="s">
        <v>738</v>
      </c>
      <c r="J1123" t="s">
        <v>227</v>
      </c>
      <c r="K1123" t="s">
        <v>105</v>
      </c>
      <c r="L1123" t="s">
        <v>110</v>
      </c>
    </row>
    <row r="1124" spans="1:12" x14ac:dyDescent="0.3">
      <c r="A1124" t="s">
        <v>26</v>
      </c>
      <c r="B1124" t="s">
        <v>1785</v>
      </c>
      <c r="C1124" t="s">
        <v>61</v>
      </c>
      <c r="D1124" s="58">
        <v>45195</v>
      </c>
      <c r="E1124">
        <v>7</v>
      </c>
      <c r="F1124">
        <v>2480.94</v>
      </c>
      <c r="G1124">
        <v>1771.42</v>
      </c>
      <c r="H1124">
        <v>2023</v>
      </c>
      <c r="I1124" t="s">
        <v>738</v>
      </c>
      <c r="J1124" t="s">
        <v>220</v>
      </c>
      <c r="K1124" t="s">
        <v>105</v>
      </c>
      <c r="L1124" t="s">
        <v>110</v>
      </c>
    </row>
    <row r="1125" spans="1:12" x14ac:dyDescent="0.3">
      <c r="A1125" t="s">
        <v>26</v>
      </c>
      <c r="B1125" t="s">
        <v>1785</v>
      </c>
      <c r="C1125" t="s">
        <v>57</v>
      </c>
      <c r="D1125" s="58">
        <v>45223</v>
      </c>
      <c r="E1125">
        <v>23</v>
      </c>
      <c r="F1125">
        <v>20320.27</v>
      </c>
      <c r="G1125">
        <v>14170.070000000002</v>
      </c>
      <c r="H1125">
        <v>2023</v>
      </c>
      <c r="I1125" t="s">
        <v>739</v>
      </c>
      <c r="J1125" t="s">
        <v>220</v>
      </c>
      <c r="K1125" t="s">
        <v>124</v>
      </c>
      <c r="L1125" t="s">
        <v>110</v>
      </c>
    </row>
    <row r="1126" spans="1:12" x14ac:dyDescent="0.3">
      <c r="A1126" t="s">
        <v>14</v>
      </c>
      <c r="B1126" t="s">
        <v>1785</v>
      </c>
      <c r="C1126" t="s">
        <v>57</v>
      </c>
      <c r="D1126" s="58">
        <v>44959</v>
      </c>
      <c r="E1126">
        <v>14</v>
      </c>
      <c r="F1126">
        <v>12368.86</v>
      </c>
      <c r="G1126">
        <v>8625.26</v>
      </c>
      <c r="H1126">
        <v>2023</v>
      </c>
      <c r="I1126" t="s">
        <v>736</v>
      </c>
      <c r="J1126" t="s">
        <v>179</v>
      </c>
      <c r="K1126" t="s">
        <v>124</v>
      </c>
      <c r="L1126" t="s">
        <v>110</v>
      </c>
    </row>
    <row r="1127" spans="1:12" x14ac:dyDescent="0.3">
      <c r="A1127" t="s">
        <v>21</v>
      </c>
      <c r="B1127" t="s">
        <v>1785</v>
      </c>
      <c r="C1127" t="s">
        <v>70</v>
      </c>
      <c r="D1127" s="58">
        <v>45159</v>
      </c>
      <c r="E1127">
        <v>21</v>
      </c>
      <c r="F1127">
        <v>11410.56</v>
      </c>
      <c r="G1127">
        <v>8118.1799999999994</v>
      </c>
      <c r="H1127">
        <v>2023</v>
      </c>
      <c r="I1127" t="s">
        <v>738</v>
      </c>
      <c r="J1127" t="s">
        <v>214</v>
      </c>
      <c r="K1127" t="s">
        <v>105</v>
      </c>
      <c r="L1127" t="s">
        <v>110</v>
      </c>
    </row>
    <row r="1128" spans="1:12" x14ac:dyDescent="0.3">
      <c r="A1128" t="s">
        <v>14</v>
      </c>
      <c r="B1128" t="s">
        <v>1785</v>
      </c>
      <c r="C1128" t="s">
        <v>77</v>
      </c>
      <c r="D1128" s="58">
        <v>45279</v>
      </c>
      <c r="E1128">
        <v>37</v>
      </c>
      <c r="F1128">
        <v>35707.22</v>
      </c>
      <c r="G1128">
        <v>27946.1</v>
      </c>
      <c r="H1128">
        <v>2023</v>
      </c>
      <c r="I1128" t="s">
        <v>739</v>
      </c>
      <c r="J1128" t="s">
        <v>179</v>
      </c>
      <c r="K1128" t="s">
        <v>105</v>
      </c>
      <c r="L1128" t="s">
        <v>110</v>
      </c>
    </row>
    <row r="1129" spans="1:12" x14ac:dyDescent="0.3">
      <c r="A1129" t="s">
        <v>16</v>
      </c>
      <c r="B1129" t="s">
        <v>1785</v>
      </c>
      <c r="C1129" t="s">
        <v>59</v>
      </c>
      <c r="D1129" s="58">
        <v>45237</v>
      </c>
      <c r="E1129">
        <v>32</v>
      </c>
      <c r="F1129">
        <v>6253.76</v>
      </c>
      <c r="G1129">
        <v>4670.3999999999996</v>
      </c>
      <c r="H1129">
        <v>2023</v>
      </c>
      <c r="I1129" t="s">
        <v>739</v>
      </c>
      <c r="J1129" t="s">
        <v>184</v>
      </c>
      <c r="K1129" t="s">
        <v>92</v>
      </c>
      <c r="L1129" t="s">
        <v>110</v>
      </c>
    </row>
    <row r="1130" spans="1:12" x14ac:dyDescent="0.3">
      <c r="A1130" t="s">
        <v>23</v>
      </c>
      <c r="B1130" t="s">
        <v>1785</v>
      </c>
      <c r="C1130" t="s">
        <v>77</v>
      </c>
      <c r="D1130" s="58">
        <v>45186</v>
      </c>
      <c r="E1130">
        <v>9</v>
      </c>
      <c r="F1130">
        <v>8685.5399999999991</v>
      </c>
      <c r="G1130">
        <v>6797.7</v>
      </c>
      <c r="H1130">
        <v>2023</v>
      </c>
      <c r="I1130" t="s">
        <v>738</v>
      </c>
      <c r="J1130" t="s">
        <v>182</v>
      </c>
      <c r="K1130" t="s">
        <v>105</v>
      </c>
      <c r="L1130" t="s">
        <v>110</v>
      </c>
    </row>
    <row r="1131" spans="1:12" x14ac:dyDescent="0.3">
      <c r="A1131" t="s">
        <v>23</v>
      </c>
      <c r="B1131" t="s">
        <v>1785</v>
      </c>
      <c r="C1131" t="s">
        <v>70</v>
      </c>
      <c r="D1131" s="58">
        <v>44960</v>
      </c>
      <c r="E1131">
        <v>16</v>
      </c>
      <c r="F1131">
        <v>8693.76</v>
      </c>
      <c r="G1131">
        <v>6185.28</v>
      </c>
      <c r="H1131">
        <v>2023</v>
      </c>
      <c r="I1131" t="s">
        <v>736</v>
      </c>
      <c r="J1131" t="s">
        <v>182</v>
      </c>
      <c r="K1131" t="s">
        <v>105</v>
      </c>
      <c r="L1131" t="s">
        <v>110</v>
      </c>
    </row>
    <row r="1132" spans="1:12" x14ac:dyDescent="0.3">
      <c r="A1132" t="s">
        <v>18</v>
      </c>
      <c r="B1132" t="s">
        <v>1785</v>
      </c>
      <c r="C1132" t="s">
        <v>70</v>
      </c>
      <c r="D1132" s="58">
        <v>45224</v>
      </c>
      <c r="E1132">
        <v>28</v>
      </c>
      <c r="F1132">
        <v>15214.08</v>
      </c>
      <c r="G1132">
        <v>10824.24</v>
      </c>
      <c r="H1132">
        <v>2023</v>
      </c>
      <c r="I1132" t="s">
        <v>739</v>
      </c>
      <c r="J1132" t="s">
        <v>208</v>
      </c>
      <c r="K1132" t="s">
        <v>105</v>
      </c>
      <c r="L1132" t="s">
        <v>110</v>
      </c>
    </row>
    <row r="1133" spans="1:12" x14ac:dyDescent="0.3">
      <c r="A1133" t="s">
        <v>14</v>
      </c>
      <c r="B1133" t="s">
        <v>1785</v>
      </c>
      <c r="C1133" t="s">
        <v>70</v>
      </c>
      <c r="D1133" s="58">
        <v>45035</v>
      </c>
      <c r="E1133">
        <v>20</v>
      </c>
      <c r="F1133">
        <v>10867.2</v>
      </c>
      <c r="G1133">
        <v>7731.5999999999995</v>
      </c>
      <c r="H1133">
        <v>2023</v>
      </c>
      <c r="I1133" t="s">
        <v>737</v>
      </c>
      <c r="J1133" t="s">
        <v>179</v>
      </c>
      <c r="K1133" t="s">
        <v>105</v>
      </c>
      <c r="L1133" t="s">
        <v>110</v>
      </c>
    </row>
    <row r="1134" spans="1:12" x14ac:dyDescent="0.3">
      <c r="A1134" t="s">
        <v>29</v>
      </c>
      <c r="B1134" t="s">
        <v>1785</v>
      </c>
      <c r="C1134" t="s">
        <v>70</v>
      </c>
      <c r="D1134" s="58">
        <v>45006</v>
      </c>
      <c r="E1134">
        <v>14</v>
      </c>
      <c r="F1134">
        <v>7607.04</v>
      </c>
      <c r="G1134">
        <v>5412.12</v>
      </c>
      <c r="H1134">
        <v>2023</v>
      </c>
      <c r="I1134" t="s">
        <v>736</v>
      </c>
      <c r="J1134" t="s">
        <v>217</v>
      </c>
      <c r="K1134" t="s">
        <v>105</v>
      </c>
      <c r="L1134" t="s">
        <v>110</v>
      </c>
    </row>
    <row r="1135" spans="1:12" x14ac:dyDescent="0.3">
      <c r="A1135" t="s">
        <v>14</v>
      </c>
      <c r="B1135" t="s">
        <v>1785</v>
      </c>
      <c r="C1135" t="s">
        <v>70</v>
      </c>
      <c r="D1135" s="58">
        <v>44989</v>
      </c>
      <c r="E1135">
        <v>15</v>
      </c>
      <c r="F1135">
        <v>8150.4000000000005</v>
      </c>
      <c r="G1135">
        <v>5798.7</v>
      </c>
      <c r="H1135">
        <v>2023</v>
      </c>
      <c r="I1135" t="s">
        <v>736</v>
      </c>
      <c r="J1135" t="s">
        <v>179</v>
      </c>
      <c r="K1135" t="s">
        <v>105</v>
      </c>
      <c r="L1135" t="s">
        <v>110</v>
      </c>
    </row>
    <row r="1136" spans="1:12" x14ac:dyDescent="0.3">
      <c r="A1136" t="s">
        <v>18</v>
      </c>
      <c r="B1136" t="s">
        <v>1785</v>
      </c>
      <c r="C1136" t="s">
        <v>77</v>
      </c>
      <c r="D1136" s="58">
        <v>45055</v>
      </c>
      <c r="E1136">
        <v>13</v>
      </c>
      <c r="F1136">
        <v>12545.779999999999</v>
      </c>
      <c r="G1136">
        <v>9818.9</v>
      </c>
      <c r="H1136">
        <v>2023</v>
      </c>
      <c r="I1136" t="s">
        <v>737</v>
      </c>
      <c r="J1136" t="s">
        <v>208</v>
      </c>
      <c r="K1136" t="s">
        <v>105</v>
      </c>
      <c r="L1136" t="s">
        <v>110</v>
      </c>
    </row>
    <row r="1137" spans="1:12" x14ac:dyDescent="0.3">
      <c r="A1137" t="s">
        <v>14</v>
      </c>
      <c r="B1137" t="s">
        <v>1785</v>
      </c>
      <c r="C1137" t="s">
        <v>61</v>
      </c>
      <c r="D1137" s="58">
        <v>45158</v>
      </c>
      <c r="E1137">
        <v>3</v>
      </c>
      <c r="F1137">
        <v>1063.26</v>
      </c>
      <c r="G1137">
        <v>759.18000000000006</v>
      </c>
      <c r="H1137">
        <v>2023</v>
      </c>
      <c r="I1137" t="s">
        <v>738</v>
      </c>
      <c r="J1137" t="s">
        <v>179</v>
      </c>
      <c r="K1137" t="s">
        <v>105</v>
      </c>
      <c r="L1137" t="s">
        <v>110</v>
      </c>
    </row>
    <row r="1138" spans="1:12" x14ac:dyDescent="0.3">
      <c r="A1138" t="s">
        <v>14</v>
      </c>
      <c r="B1138" t="s">
        <v>1785</v>
      </c>
      <c r="C1138" t="s">
        <v>59</v>
      </c>
      <c r="D1138" s="58">
        <v>44976</v>
      </c>
      <c r="E1138">
        <v>23</v>
      </c>
      <c r="F1138">
        <v>4494.8900000000003</v>
      </c>
      <c r="G1138">
        <v>3356.85</v>
      </c>
      <c r="H1138">
        <v>2023</v>
      </c>
      <c r="I1138" t="s">
        <v>736</v>
      </c>
      <c r="J1138" t="s">
        <v>179</v>
      </c>
      <c r="K1138" t="s">
        <v>92</v>
      </c>
      <c r="L1138" t="s">
        <v>110</v>
      </c>
    </row>
    <row r="1139" spans="1:12" x14ac:dyDescent="0.3">
      <c r="A1139" t="s">
        <v>14</v>
      </c>
      <c r="B1139" t="s">
        <v>1785</v>
      </c>
      <c r="C1139" t="s">
        <v>61</v>
      </c>
      <c r="D1139" s="58">
        <v>45268</v>
      </c>
      <c r="E1139">
        <v>37</v>
      </c>
      <c r="F1139">
        <v>13113.54</v>
      </c>
      <c r="G1139">
        <v>9363.2199999999993</v>
      </c>
      <c r="H1139">
        <v>2023</v>
      </c>
      <c r="I1139" t="s">
        <v>739</v>
      </c>
      <c r="J1139" t="s">
        <v>179</v>
      </c>
      <c r="K1139" t="s">
        <v>105</v>
      </c>
      <c r="L1139" t="s">
        <v>110</v>
      </c>
    </row>
    <row r="1140" spans="1:12" x14ac:dyDescent="0.3">
      <c r="A1140" t="s">
        <v>29</v>
      </c>
      <c r="B1140" t="s">
        <v>1785</v>
      </c>
      <c r="C1140" t="s">
        <v>70</v>
      </c>
      <c r="D1140" s="58">
        <v>45085</v>
      </c>
      <c r="E1140">
        <v>4</v>
      </c>
      <c r="F1140">
        <v>2173.44</v>
      </c>
      <c r="G1140">
        <v>1546.32</v>
      </c>
      <c r="H1140">
        <v>2023</v>
      </c>
      <c r="I1140" t="s">
        <v>737</v>
      </c>
      <c r="J1140" t="s">
        <v>217</v>
      </c>
      <c r="K1140" t="s">
        <v>105</v>
      </c>
      <c r="L1140" t="s">
        <v>110</v>
      </c>
    </row>
    <row r="1141" spans="1:12" x14ac:dyDescent="0.3">
      <c r="A1141" t="s">
        <v>27</v>
      </c>
      <c r="B1141" t="s">
        <v>1785</v>
      </c>
      <c r="C1141" t="s">
        <v>59</v>
      </c>
      <c r="D1141" s="58">
        <v>45035</v>
      </c>
      <c r="E1141">
        <v>20</v>
      </c>
      <c r="F1141">
        <v>3908.6000000000004</v>
      </c>
      <c r="G1141">
        <v>2919</v>
      </c>
      <c r="H1141">
        <v>2023</v>
      </c>
      <c r="I1141" t="s">
        <v>737</v>
      </c>
      <c r="J1141" t="s">
        <v>187</v>
      </c>
      <c r="K1141" t="s">
        <v>92</v>
      </c>
      <c r="L1141" t="s">
        <v>110</v>
      </c>
    </row>
    <row r="1142" spans="1:12" x14ac:dyDescent="0.3">
      <c r="A1142" t="s">
        <v>14</v>
      </c>
      <c r="B1142" t="s">
        <v>1785</v>
      </c>
      <c r="C1142" t="s">
        <v>59</v>
      </c>
      <c r="D1142" s="58">
        <v>45042</v>
      </c>
      <c r="E1142">
        <v>9</v>
      </c>
      <c r="F1142">
        <v>1758.8700000000001</v>
      </c>
      <c r="G1142">
        <v>1313.55</v>
      </c>
      <c r="H1142">
        <v>2023</v>
      </c>
      <c r="I1142" t="s">
        <v>737</v>
      </c>
      <c r="J1142" t="s">
        <v>179</v>
      </c>
      <c r="K1142" t="s">
        <v>92</v>
      </c>
      <c r="L1142" t="s">
        <v>110</v>
      </c>
    </row>
    <row r="1143" spans="1:12" x14ac:dyDescent="0.3">
      <c r="A1143" t="s">
        <v>18</v>
      </c>
      <c r="B1143" t="s">
        <v>1785</v>
      </c>
      <c r="C1143" t="s">
        <v>59</v>
      </c>
      <c r="D1143" s="58">
        <v>44961</v>
      </c>
      <c r="E1143">
        <v>33</v>
      </c>
      <c r="F1143">
        <v>6449.1900000000005</v>
      </c>
      <c r="G1143">
        <v>4816.3499999999995</v>
      </c>
      <c r="H1143">
        <v>2023</v>
      </c>
      <c r="I1143" t="s">
        <v>736</v>
      </c>
      <c r="J1143" t="s">
        <v>208</v>
      </c>
      <c r="K1143" t="s">
        <v>92</v>
      </c>
      <c r="L1143" t="s">
        <v>110</v>
      </c>
    </row>
    <row r="1144" spans="1:12" x14ac:dyDescent="0.3">
      <c r="A1144" t="s">
        <v>25</v>
      </c>
      <c r="B1144" t="s">
        <v>1785</v>
      </c>
      <c r="C1144" t="s">
        <v>61</v>
      </c>
      <c r="D1144" s="58">
        <v>45117</v>
      </c>
      <c r="E1144">
        <v>5</v>
      </c>
      <c r="F1144">
        <v>1772.1000000000001</v>
      </c>
      <c r="G1144">
        <v>1265.3</v>
      </c>
      <c r="H1144">
        <v>2023</v>
      </c>
      <c r="I1144" t="s">
        <v>738</v>
      </c>
      <c r="J1144" t="s">
        <v>190</v>
      </c>
      <c r="K1144" t="s">
        <v>105</v>
      </c>
      <c r="L1144" t="s">
        <v>110</v>
      </c>
    </row>
    <row r="1145" spans="1:12" x14ac:dyDescent="0.3">
      <c r="A1145" t="s">
        <v>14</v>
      </c>
      <c r="B1145" t="s">
        <v>1785</v>
      </c>
      <c r="C1145" t="s">
        <v>77</v>
      </c>
      <c r="D1145" s="58">
        <v>45166</v>
      </c>
      <c r="E1145">
        <v>17</v>
      </c>
      <c r="F1145">
        <v>16406.02</v>
      </c>
      <c r="G1145">
        <v>12840.099999999999</v>
      </c>
      <c r="H1145">
        <v>2023</v>
      </c>
      <c r="I1145" t="s">
        <v>738</v>
      </c>
      <c r="J1145" t="s">
        <v>179</v>
      </c>
      <c r="K1145" t="s">
        <v>105</v>
      </c>
      <c r="L1145" t="s">
        <v>110</v>
      </c>
    </row>
    <row r="1146" spans="1:12" x14ac:dyDescent="0.3">
      <c r="A1146" t="s">
        <v>22</v>
      </c>
      <c r="B1146" t="s">
        <v>1785</v>
      </c>
      <c r="C1146" t="s">
        <v>61</v>
      </c>
      <c r="D1146" s="58">
        <v>45181</v>
      </c>
      <c r="E1146">
        <v>13</v>
      </c>
      <c r="F1146">
        <v>4607.46</v>
      </c>
      <c r="G1146">
        <v>3289.78</v>
      </c>
      <c r="H1146">
        <v>2023</v>
      </c>
      <c r="I1146" t="s">
        <v>738</v>
      </c>
      <c r="J1146" t="s">
        <v>199</v>
      </c>
      <c r="K1146" t="s">
        <v>105</v>
      </c>
      <c r="L1146" t="s">
        <v>110</v>
      </c>
    </row>
    <row r="1147" spans="1:12" x14ac:dyDescent="0.3">
      <c r="A1147" t="s">
        <v>14</v>
      </c>
      <c r="B1147" t="s">
        <v>1785</v>
      </c>
      <c r="C1147" t="s">
        <v>77</v>
      </c>
      <c r="D1147" s="58">
        <v>45225</v>
      </c>
      <c r="E1147">
        <v>30</v>
      </c>
      <c r="F1147">
        <v>28951.8</v>
      </c>
      <c r="G1147">
        <v>22659</v>
      </c>
      <c r="H1147">
        <v>2023</v>
      </c>
      <c r="I1147" t="s">
        <v>739</v>
      </c>
      <c r="J1147" t="s">
        <v>179</v>
      </c>
      <c r="K1147" t="s">
        <v>105</v>
      </c>
      <c r="L1147" t="s">
        <v>110</v>
      </c>
    </row>
    <row r="1148" spans="1:12" x14ac:dyDescent="0.3">
      <c r="A1148" t="s">
        <v>14</v>
      </c>
      <c r="B1148" t="s">
        <v>1785</v>
      </c>
      <c r="C1148" t="s">
        <v>57</v>
      </c>
      <c r="D1148" s="58">
        <v>45224</v>
      </c>
      <c r="E1148">
        <v>27</v>
      </c>
      <c r="F1148">
        <v>23854.23</v>
      </c>
      <c r="G1148">
        <v>16634.43</v>
      </c>
      <c r="H1148">
        <v>2023</v>
      </c>
      <c r="I1148" t="s">
        <v>739</v>
      </c>
      <c r="J1148" t="s">
        <v>179</v>
      </c>
      <c r="K1148" t="s">
        <v>124</v>
      </c>
      <c r="L1148" t="s">
        <v>110</v>
      </c>
    </row>
    <row r="1149" spans="1:12" x14ac:dyDescent="0.3">
      <c r="A1149" t="s">
        <v>26</v>
      </c>
      <c r="B1149" t="s">
        <v>1785</v>
      </c>
      <c r="C1149" t="s">
        <v>59</v>
      </c>
      <c r="D1149" s="58">
        <v>45106</v>
      </c>
      <c r="E1149">
        <v>18</v>
      </c>
      <c r="F1149">
        <v>3517.7400000000002</v>
      </c>
      <c r="G1149">
        <v>2627.1</v>
      </c>
      <c r="H1149">
        <v>2023</v>
      </c>
      <c r="I1149" t="s">
        <v>737</v>
      </c>
      <c r="J1149" t="s">
        <v>220</v>
      </c>
      <c r="K1149" t="s">
        <v>92</v>
      </c>
      <c r="L1149" t="s">
        <v>110</v>
      </c>
    </row>
    <row r="1150" spans="1:12" x14ac:dyDescent="0.3">
      <c r="A1150" t="s">
        <v>19</v>
      </c>
      <c r="B1150" t="s">
        <v>1785</v>
      </c>
      <c r="C1150" t="s">
        <v>77</v>
      </c>
      <c r="D1150" s="58">
        <v>45033</v>
      </c>
      <c r="E1150">
        <v>9</v>
      </c>
      <c r="F1150">
        <v>8685.5399999999991</v>
      </c>
      <c r="G1150">
        <v>6797.7</v>
      </c>
      <c r="H1150">
        <v>2023</v>
      </c>
      <c r="I1150" t="s">
        <v>737</v>
      </c>
      <c r="J1150" t="s">
        <v>205</v>
      </c>
      <c r="K1150" t="s">
        <v>105</v>
      </c>
      <c r="L1150" t="s">
        <v>110</v>
      </c>
    </row>
    <row r="1151" spans="1:12" x14ac:dyDescent="0.3">
      <c r="A1151" t="s">
        <v>24</v>
      </c>
      <c r="B1151" t="s">
        <v>1785</v>
      </c>
      <c r="C1151" t="s">
        <v>70</v>
      </c>
      <c r="D1151" s="58">
        <v>44988</v>
      </c>
      <c r="E1151">
        <v>32</v>
      </c>
      <c r="F1151">
        <v>17387.52</v>
      </c>
      <c r="G1151">
        <v>12370.56</v>
      </c>
      <c r="H1151">
        <v>2023</v>
      </c>
      <c r="I1151" t="s">
        <v>736</v>
      </c>
      <c r="J1151" t="s">
        <v>196</v>
      </c>
      <c r="K1151" t="s">
        <v>105</v>
      </c>
      <c r="L1151" t="s">
        <v>110</v>
      </c>
    </row>
    <row r="1152" spans="1:12" x14ac:dyDescent="0.3">
      <c r="A1152" t="s">
        <v>22</v>
      </c>
      <c r="B1152" t="s">
        <v>1785</v>
      </c>
      <c r="C1152" t="s">
        <v>61</v>
      </c>
      <c r="D1152" s="58">
        <v>45224</v>
      </c>
      <c r="E1152">
        <v>28</v>
      </c>
      <c r="F1152">
        <v>9923.76</v>
      </c>
      <c r="G1152">
        <v>7085.68</v>
      </c>
      <c r="H1152">
        <v>2023</v>
      </c>
      <c r="I1152" t="s">
        <v>739</v>
      </c>
      <c r="J1152" t="s">
        <v>199</v>
      </c>
      <c r="K1152" t="s">
        <v>105</v>
      </c>
      <c r="L1152" t="s">
        <v>110</v>
      </c>
    </row>
    <row r="1153" spans="1:12" x14ac:dyDescent="0.3">
      <c r="A1153" t="s">
        <v>28</v>
      </c>
      <c r="B1153" t="s">
        <v>1785</v>
      </c>
      <c r="C1153" t="s">
        <v>70</v>
      </c>
      <c r="D1153" s="58">
        <v>45264</v>
      </c>
      <c r="E1153">
        <v>24</v>
      </c>
      <c r="F1153">
        <v>13040.64</v>
      </c>
      <c r="G1153">
        <v>9277.92</v>
      </c>
      <c r="H1153">
        <v>2023</v>
      </c>
      <c r="I1153" t="s">
        <v>739</v>
      </c>
      <c r="J1153" t="s">
        <v>227</v>
      </c>
      <c r="K1153" t="s">
        <v>105</v>
      </c>
      <c r="L1153" t="s">
        <v>110</v>
      </c>
    </row>
    <row r="1154" spans="1:12" x14ac:dyDescent="0.3">
      <c r="A1154" t="s">
        <v>30</v>
      </c>
      <c r="B1154" t="s">
        <v>1785</v>
      </c>
      <c r="C1154" t="s">
        <v>70</v>
      </c>
      <c r="D1154" s="58">
        <v>44960</v>
      </c>
      <c r="E1154">
        <v>24</v>
      </c>
      <c r="F1154">
        <v>13040.64</v>
      </c>
      <c r="G1154">
        <v>9277.92</v>
      </c>
      <c r="H1154">
        <v>2023</v>
      </c>
      <c r="I1154" t="s">
        <v>736</v>
      </c>
      <c r="J1154" t="s">
        <v>230</v>
      </c>
      <c r="K1154" t="s">
        <v>105</v>
      </c>
      <c r="L1154" t="s">
        <v>110</v>
      </c>
    </row>
    <row r="1155" spans="1:12" x14ac:dyDescent="0.3">
      <c r="A1155" t="s">
        <v>25</v>
      </c>
      <c r="B1155" t="s">
        <v>1785</v>
      </c>
      <c r="C1155" t="s">
        <v>70</v>
      </c>
      <c r="D1155" s="58">
        <v>45081</v>
      </c>
      <c r="E1155">
        <v>11</v>
      </c>
      <c r="F1155">
        <v>5976.96</v>
      </c>
      <c r="G1155">
        <v>4252.38</v>
      </c>
      <c r="H1155">
        <v>2023</v>
      </c>
      <c r="I1155" t="s">
        <v>737</v>
      </c>
      <c r="J1155" t="s">
        <v>190</v>
      </c>
      <c r="K1155" t="s">
        <v>105</v>
      </c>
      <c r="L1155" t="s">
        <v>110</v>
      </c>
    </row>
    <row r="1156" spans="1:12" x14ac:dyDescent="0.3">
      <c r="A1156" t="s">
        <v>23</v>
      </c>
      <c r="B1156" t="s">
        <v>1785</v>
      </c>
      <c r="C1156" t="s">
        <v>70</v>
      </c>
      <c r="D1156" s="58">
        <v>45097</v>
      </c>
      <c r="E1156">
        <v>8</v>
      </c>
      <c r="F1156">
        <v>4346.88</v>
      </c>
      <c r="G1156">
        <v>3092.64</v>
      </c>
      <c r="H1156">
        <v>2023</v>
      </c>
      <c r="I1156" t="s">
        <v>737</v>
      </c>
      <c r="J1156" t="s">
        <v>182</v>
      </c>
      <c r="K1156" t="s">
        <v>105</v>
      </c>
      <c r="L1156" t="s">
        <v>110</v>
      </c>
    </row>
    <row r="1157" spans="1:12" x14ac:dyDescent="0.3">
      <c r="A1157" t="s">
        <v>24</v>
      </c>
      <c r="B1157" t="s">
        <v>1785</v>
      </c>
      <c r="C1157" t="s">
        <v>77</v>
      </c>
      <c r="D1157" s="58">
        <v>45099</v>
      </c>
      <c r="E1157">
        <v>19</v>
      </c>
      <c r="F1157">
        <v>18336.14</v>
      </c>
      <c r="G1157">
        <v>14350.699999999999</v>
      </c>
      <c r="H1157">
        <v>2023</v>
      </c>
      <c r="I1157" t="s">
        <v>737</v>
      </c>
      <c r="J1157" t="s">
        <v>196</v>
      </c>
      <c r="K1157" t="s">
        <v>105</v>
      </c>
      <c r="L1157" t="s">
        <v>110</v>
      </c>
    </row>
    <row r="1158" spans="1:12" x14ac:dyDescent="0.3">
      <c r="A1158" t="s">
        <v>14</v>
      </c>
      <c r="B1158" t="s">
        <v>1785</v>
      </c>
      <c r="C1158" t="s">
        <v>70</v>
      </c>
      <c r="D1158" s="58">
        <v>45045</v>
      </c>
      <c r="E1158">
        <v>14</v>
      </c>
      <c r="F1158">
        <v>7607.04</v>
      </c>
      <c r="G1158">
        <v>5412.12</v>
      </c>
      <c r="H1158">
        <v>2023</v>
      </c>
      <c r="I1158" t="s">
        <v>737</v>
      </c>
      <c r="J1158" t="s">
        <v>179</v>
      </c>
      <c r="K1158" t="s">
        <v>105</v>
      </c>
      <c r="L1158" t="s">
        <v>110</v>
      </c>
    </row>
    <row r="1159" spans="1:12" x14ac:dyDescent="0.3">
      <c r="A1159" t="s">
        <v>23</v>
      </c>
      <c r="B1159" t="s">
        <v>1785</v>
      </c>
      <c r="C1159" t="s">
        <v>59</v>
      </c>
      <c r="D1159" s="58">
        <v>45121</v>
      </c>
      <c r="E1159">
        <v>14</v>
      </c>
      <c r="F1159">
        <v>2736.02</v>
      </c>
      <c r="G1159">
        <v>2043.2999999999997</v>
      </c>
      <c r="H1159">
        <v>2023</v>
      </c>
      <c r="I1159" t="s">
        <v>738</v>
      </c>
      <c r="J1159" t="s">
        <v>182</v>
      </c>
      <c r="K1159" t="s">
        <v>92</v>
      </c>
      <c r="L1159" t="s">
        <v>110</v>
      </c>
    </row>
    <row r="1160" spans="1:12" x14ac:dyDescent="0.3">
      <c r="A1160" t="s">
        <v>14</v>
      </c>
      <c r="B1160" t="s">
        <v>1785</v>
      </c>
      <c r="C1160" t="s">
        <v>57</v>
      </c>
      <c r="D1160" s="58">
        <v>45137</v>
      </c>
      <c r="E1160">
        <v>7</v>
      </c>
      <c r="F1160">
        <v>6184.43</v>
      </c>
      <c r="G1160">
        <v>4312.63</v>
      </c>
      <c r="H1160">
        <v>2023</v>
      </c>
      <c r="I1160" t="s">
        <v>738</v>
      </c>
      <c r="J1160" t="s">
        <v>179</v>
      </c>
      <c r="K1160" t="s">
        <v>124</v>
      </c>
      <c r="L1160" t="s">
        <v>110</v>
      </c>
    </row>
    <row r="1161" spans="1:12" x14ac:dyDescent="0.3">
      <c r="A1161" t="s">
        <v>19</v>
      </c>
      <c r="B1161" t="s">
        <v>1785</v>
      </c>
      <c r="C1161" t="s">
        <v>70</v>
      </c>
      <c r="D1161" s="58">
        <v>45249</v>
      </c>
      <c r="E1161">
        <v>27</v>
      </c>
      <c r="F1161">
        <v>14670.720000000001</v>
      </c>
      <c r="G1161">
        <v>10437.66</v>
      </c>
      <c r="H1161">
        <v>2023</v>
      </c>
      <c r="I1161" t="s">
        <v>739</v>
      </c>
      <c r="J1161" t="s">
        <v>205</v>
      </c>
      <c r="K1161" t="s">
        <v>105</v>
      </c>
      <c r="L1161" t="s">
        <v>110</v>
      </c>
    </row>
    <row r="1162" spans="1:12" x14ac:dyDescent="0.3">
      <c r="A1162" t="s">
        <v>30</v>
      </c>
      <c r="B1162" t="s">
        <v>1785</v>
      </c>
      <c r="C1162" t="s">
        <v>70</v>
      </c>
      <c r="D1162" s="58">
        <v>45205</v>
      </c>
      <c r="E1162">
        <v>31</v>
      </c>
      <c r="F1162">
        <v>16844.16</v>
      </c>
      <c r="G1162">
        <v>11983.98</v>
      </c>
      <c r="H1162">
        <v>2023</v>
      </c>
      <c r="I1162" t="s">
        <v>739</v>
      </c>
      <c r="J1162" t="s">
        <v>230</v>
      </c>
      <c r="K1162" t="s">
        <v>105</v>
      </c>
      <c r="L1162" t="s">
        <v>110</v>
      </c>
    </row>
    <row r="1163" spans="1:12" x14ac:dyDescent="0.3">
      <c r="A1163" t="s">
        <v>17</v>
      </c>
      <c r="B1163" t="s">
        <v>1785</v>
      </c>
      <c r="C1163" t="s">
        <v>59</v>
      </c>
      <c r="D1163" s="58">
        <v>44978</v>
      </c>
      <c r="E1163">
        <v>19</v>
      </c>
      <c r="F1163">
        <v>3713.17</v>
      </c>
      <c r="G1163">
        <v>2773.0499999999997</v>
      </c>
      <c r="H1163">
        <v>2023</v>
      </c>
      <c r="I1163" t="s">
        <v>736</v>
      </c>
      <c r="J1163" t="s">
        <v>224</v>
      </c>
      <c r="K1163" t="s">
        <v>92</v>
      </c>
      <c r="L1163" t="s">
        <v>110</v>
      </c>
    </row>
    <row r="1164" spans="1:12" x14ac:dyDescent="0.3">
      <c r="A1164" t="s">
        <v>25</v>
      </c>
      <c r="B1164" t="s">
        <v>1785</v>
      </c>
      <c r="C1164" t="s">
        <v>70</v>
      </c>
      <c r="D1164" s="58">
        <v>45033</v>
      </c>
      <c r="E1164">
        <v>5</v>
      </c>
      <c r="F1164">
        <v>2716.8</v>
      </c>
      <c r="G1164">
        <v>1932.8999999999999</v>
      </c>
      <c r="H1164">
        <v>2023</v>
      </c>
      <c r="I1164" t="s">
        <v>737</v>
      </c>
      <c r="J1164" t="s">
        <v>190</v>
      </c>
      <c r="K1164" t="s">
        <v>105</v>
      </c>
      <c r="L1164" t="s">
        <v>110</v>
      </c>
    </row>
    <row r="1165" spans="1:12" x14ac:dyDescent="0.3">
      <c r="A1165" t="s">
        <v>29</v>
      </c>
      <c r="B1165" t="s">
        <v>1785</v>
      </c>
      <c r="C1165" t="s">
        <v>70</v>
      </c>
      <c r="D1165" s="58">
        <v>45268</v>
      </c>
      <c r="E1165">
        <v>39</v>
      </c>
      <c r="F1165">
        <v>21191.040000000001</v>
      </c>
      <c r="G1165">
        <v>15076.619999999999</v>
      </c>
      <c r="H1165">
        <v>2023</v>
      </c>
      <c r="I1165" t="s">
        <v>739</v>
      </c>
      <c r="J1165" t="s">
        <v>217</v>
      </c>
      <c r="K1165" t="s">
        <v>105</v>
      </c>
      <c r="L1165" t="s">
        <v>110</v>
      </c>
    </row>
    <row r="1166" spans="1:12" x14ac:dyDescent="0.3">
      <c r="A1166" t="s">
        <v>30</v>
      </c>
      <c r="B1166" t="s">
        <v>1785</v>
      </c>
      <c r="C1166" t="s">
        <v>57</v>
      </c>
      <c r="D1166" s="58">
        <v>44958</v>
      </c>
      <c r="E1166">
        <v>16</v>
      </c>
      <c r="F1166">
        <v>14135.84</v>
      </c>
      <c r="G1166">
        <v>9857.44</v>
      </c>
      <c r="H1166">
        <v>2023</v>
      </c>
      <c r="I1166" t="s">
        <v>736</v>
      </c>
      <c r="J1166" t="s">
        <v>230</v>
      </c>
      <c r="K1166" t="s">
        <v>124</v>
      </c>
      <c r="L1166" t="s">
        <v>110</v>
      </c>
    </row>
    <row r="1167" spans="1:12" x14ac:dyDescent="0.3">
      <c r="A1167" t="s">
        <v>14</v>
      </c>
      <c r="B1167" t="s">
        <v>1785</v>
      </c>
      <c r="C1167" t="s">
        <v>59</v>
      </c>
      <c r="D1167" s="58">
        <v>45057</v>
      </c>
      <c r="E1167">
        <v>15</v>
      </c>
      <c r="F1167">
        <v>2931.4500000000003</v>
      </c>
      <c r="G1167">
        <v>2189.25</v>
      </c>
      <c r="H1167">
        <v>2023</v>
      </c>
      <c r="I1167" t="s">
        <v>737</v>
      </c>
      <c r="J1167" t="s">
        <v>179</v>
      </c>
      <c r="K1167" t="s">
        <v>92</v>
      </c>
      <c r="L1167" t="s">
        <v>110</v>
      </c>
    </row>
    <row r="1168" spans="1:12" x14ac:dyDescent="0.3">
      <c r="A1168" t="s">
        <v>14</v>
      </c>
      <c r="B1168" t="s">
        <v>1785</v>
      </c>
      <c r="C1168" t="s">
        <v>57</v>
      </c>
      <c r="D1168" s="58">
        <v>44982</v>
      </c>
      <c r="E1168">
        <v>30</v>
      </c>
      <c r="F1168">
        <v>26504.7</v>
      </c>
      <c r="G1168">
        <v>18482.7</v>
      </c>
      <c r="H1168">
        <v>2023</v>
      </c>
      <c r="I1168" t="s">
        <v>736</v>
      </c>
      <c r="J1168" t="s">
        <v>179</v>
      </c>
      <c r="K1168" t="s">
        <v>124</v>
      </c>
      <c r="L1168" t="s">
        <v>110</v>
      </c>
    </row>
    <row r="1169" spans="1:12" x14ac:dyDescent="0.3">
      <c r="A1169" t="s">
        <v>22</v>
      </c>
      <c r="B1169" t="s">
        <v>1785</v>
      </c>
      <c r="C1169" t="s">
        <v>61</v>
      </c>
      <c r="D1169" s="58">
        <v>45161</v>
      </c>
      <c r="E1169">
        <v>3</v>
      </c>
      <c r="F1169">
        <v>1063.26</v>
      </c>
      <c r="G1169">
        <v>759.18000000000006</v>
      </c>
      <c r="H1169">
        <v>2023</v>
      </c>
      <c r="I1169" t="s">
        <v>738</v>
      </c>
      <c r="J1169" t="s">
        <v>199</v>
      </c>
      <c r="K1169" t="s">
        <v>105</v>
      </c>
      <c r="L1169" t="s">
        <v>110</v>
      </c>
    </row>
    <row r="1170" spans="1:12" x14ac:dyDescent="0.3">
      <c r="A1170" t="s">
        <v>14</v>
      </c>
      <c r="B1170" t="s">
        <v>1785</v>
      </c>
      <c r="C1170" t="s">
        <v>59</v>
      </c>
      <c r="D1170" s="58">
        <v>45135</v>
      </c>
      <c r="E1170">
        <v>21</v>
      </c>
      <c r="F1170">
        <v>4104.03</v>
      </c>
      <c r="G1170">
        <v>3064.95</v>
      </c>
      <c r="H1170">
        <v>2023</v>
      </c>
      <c r="I1170" t="s">
        <v>738</v>
      </c>
      <c r="J1170" t="s">
        <v>179</v>
      </c>
      <c r="K1170" t="s">
        <v>92</v>
      </c>
      <c r="L1170" t="s">
        <v>110</v>
      </c>
    </row>
    <row r="1171" spans="1:12" x14ac:dyDescent="0.3">
      <c r="A1171" t="s">
        <v>29</v>
      </c>
      <c r="B1171" t="s">
        <v>1785</v>
      </c>
      <c r="C1171" t="s">
        <v>70</v>
      </c>
      <c r="D1171" s="58">
        <v>45069</v>
      </c>
      <c r="E1171">
        <v>5</v>
      </c>
      <c r="F1171">
        <v>2716.8</v>
      </c>
      <c r="G1171">
        <v>1932.8999999999999</v>
      </c>
      <c r="H1171">
        <v>2023</v>
      </c>
      <c r="I1171" t="s">
        <v>737</v>
      </c>
      <c r="J1171" t="s">
        <v>217</v>
      </c>
      <c r="K1171" t="s">
        <v>105</v>
      </c>
      <c r="L1171" t="s">
        <v>110</v>
      </c>
    </row>
    <row r="1172" spans="1:12" x14ac:dyDescent="0.3">
      <c r="A1172" t="s">
        <v>20</v>
      </c>
      <c r="B1172" t="s">
        <v>1785</v>
      </c>
      <c r="C1172" t="s">
        <v>57</v>
      </c>
      <c r="D1172" s="58">
        <v>45106</v>
      </c>
      <c r="E1172">
        <v>18</v>
      </c>
      <c r="F1172">
        <v>15902.82</v>
      </c>
      <c r="G1172">
        <v>11089.62</v>
      </c>
      <c r="H1172">
        <v>2023</v>
      </c>
      <c r="I1172" t="s">
        <v>737</v>
      </c>
      <c r="J1172" t="s">
        <v>202</v>
      </c>
      <c r="K1172" t="s">
        <v>124</v>
      </c>
      <c r="L1172" t="s">
        <v>110</v>
      </c>
    </row>
    <row r="1173" spans="1:12" x14ac:dyDescent="0.3">
      <c r="A1173" t="s">
        <v>14</v>
      </c>
      <c r="B1173" t="s">
        <v>1785</v>
      </c>
      <c r="C1173" t="s">
        <v>61</v>
      </c>
      <c r="D1173" s="58">
        <v>44973</v>
      </c>
      <c r="E1173">
        <v>15</v>
      </c>
      <c r="F1173">
        <v>5316.3</v>
      </c>
      <c r="G1173">
        <v>3795.9</v>
      </c>
      <c r="H1173">
        <v>2023</v>
      </c>
      <c r="I1173" t="s">
        <v>736</v>
      </c>
      <c r="J1173" t="s">
        <v>179</v>
      </c>
      <c r="K1173" t="s">
        <v>105</v>
      </c>
      <c r="L1173" t="s">
        <v>110</v>
      </c>
    </row>
    <row r="1174" spans="1:12" x14ac:dyDescent="0.3">
      <c r="A1174" t="s">
        <v>14</v>
      </c>
      <c r="B1174" t="s">
        <v>1785</v>
      </c>
      <c r="C1174" t="s">
        <v>77</v>
      </c>
      <c r="D1174" s="58">
        <v>45223</v>
      </c>
      <c r="E1174">
        <v>26</v>
      </c>
      <c r="F1174">
        <v>25091.559999999998</v>
      </c>
      <c r="G1174">
        <v>19637.8</v>
      </c>
      <c r="H1174">
        <v>2023</v>
      </c>
      <c r="I1174" t="s">
        <v>739</v>
      </c>
      <c r="J1174" t="s">
        <v>179</v>
      </c>
      <c r="K1174" t="s">
        <v>105</v>
      </c>
      <c r="L1174" t="s">
        <v>110</v>
      </c>
    </row>
    <row r="1175" spans="1:12" x14ac:dyDescent="0.3">
      <c r="A1175" t="s">
        <v>14</v>
      </c>
      <c r="B1175" t="s">
        <v>1785</v>
      </c>
      <c r="C1175" t="s">
        <v>57</v>
      </c>
      <c r="D1175" s="58">
        <v>45234</v>
      </c>
      <c r="E1175">
        <v>31</v>
      </c>
      <c r="F1175">
        <v>27388.19</v>
      </c>
      <c r="G1175">
        <v>19098.79</v>
      </c>
      <c r="H1175">
        <v>2023</v>
      </c>
      <c r="I1175" t="s">
        <v>739</v>
      </c>
      <c r="J1175" t="s">
        <v>179</v>
      </c>
      <c r="K1175" t="s">
        <v>124</v>
      </c>
      <c r="L1175" t="s">
        <v>110</v>
      </c>
    </row>
    <row r="1176" spans="1:12" x14ac:dyDescent="0.3">
      <c r="A1176" t="s">
        <v>22</v>
      </c>
      <c r="B1176" t="s">
        <v>1785</v>
      </c>
      <c r="C1176" t="s">
        <v>59</v>
      </c>
      <c r="D1176" s="58">
        <v>45194</v>
      </c>
      <c r="E1176">
        <v>8</v>
      </c>
      <c r="F1176">
        <v>1563.44</v>
      </c>
      <c r="G1176">
        <v>1167.5999999999999</v>
      </c>
      <c r="H1176">
        <v>2023</v>
      </c>
      <c r="I1176" t="s">
        <v>738</v>
      </c>
      <c r="J1176" t="s">
        <v>199</v>
      </c>
      <c r="K1176" t="s">
        <v>92</v>
      </c>
      <c r="L1176" t="s">
        <v>110</v>
      </c>
    </row>
    <row r="1177" spans="1:12" x14ac:dyDescent="0.3">
      <c r="A1177" t="s">
        <v>17</v>
      </c>
      <c r="B1177" t="s">
        <v>1785</v>
      </c>
      <c r="C1177" t="s">
        <v>61</v>
      </c>
      <c r="D1177" s="58">
        <v>45015</v>
      </c>
      <c r="E1177">
        <v>20</v>
      </c>
      <c r="F1177">
        <v>7088.4000000000005</v>
      </c>
      <c r="G1177">
        <v>5061.2</v>
      </c>
      <c r="H1177">
        <v>2023</v>
      </c>
      <c r="I1177" t="s">
        <v>736</v>
      </c>
      <c r="J1177" t="s">
        <v>224</v>
      </c>
      <c r="K1177" t="s">
        <v>105</v>
      </c>
      <c r="L1177" t="s">
        <v>110</v>
      </c>
    </row>
    <row r="1178" spans="1:12" x14ac:dyDescent="0.3">
      <c r="A1178" t="s">
        <v>28</v>
      </c>
      <c r="B1178" t="s">
        <v>1785</v>
      </c>
      <c r="C1178" t="s">
        <v>59</v>
      </c>
      <c r="D1178" s="58">
        <v>45220</v>
      </c>
      <c r="E1178">
        <v>39</v>
      </c>
      <c r="F1178">
        <v>7621.77</v>
      </c>
      <c r="G1178">
        <v>5692.0499999999993</v>
      </c>
      <c r="H1178">
        <v>2023</v>
      </c>
      <c r="I1178" t="s">
        <v>739</v>
      </c>
      <c r="J1178" t="s">
        <v>227</v>
      </c>
      <c r="K1178" t="s">
        <v>92</v>
      </c>
      <c r="L1178" t="s">
        <v>110</v>
      </c>
    </row>
    <row r="1179" spans="1:12" x14ac:dyDescent="0.3">
      <c r="A1179" t="s">
        <v>30</v>
      </c>
      <c r="B1179" t="s">
        <v>1785</v>
      </c>
      <c r="C1179" t="s">
        <v>59</v>
      </c>
      <c r="D1179" s="58">
        <v>45057</v>
      </c>
      <c r="E1179">
        <v>4</v>
      </c>
      <c r="F1179">
        <v>781.72</v>
      </c>
      <c r="G1179">
        <v>583.79999999999995</v>
      </c>
      <c r="H1179">
        <v>2023</v>
      </c>
      <c r="I1179" t="s">
        <v>737</v>
      </c>
      <c r="J1179" t="s">
        <v>230</v>
      </c>
      <c r="K1179" t="s">
        <v>92</v>
      </c>
      <c r="L1179" t="s">
        <v>110</v>
      </c>
    </row>
    <row r="1180" spans="1:12" x14ac:dyDescent="0.3">
      <c r="A1180" t="s">
        <v>29</v>
      </c>
      <c r="B1180" t="s">
        <v>1785</v>
      </c>
      <c r="C1180" t="s">
        <v>61</v>
      </c>
      <c r="D1180" s="58">
        <v>45114</v>
      </c>
      <c r="E1180">
        <v>16</v>
      </c>
      <c r="F1180">
        <v>5670.72</v>
      </c>
      <c r="G1180">
        <v>4048.96</v>
      </c>
      <c r="H1180">
        <v>2023</v>
      </c>
      <c r="I1180" t="s">
        <v>738</v>
      </c>
      <c r="J1180" t="s">
        <v>217</v>
      </c>
      <c r="K1180" t="s">
        <v>105</v>
      </c>
      <c r="L1180" t="s">
        <v>110</v>
      </c>
    </row>
    <row r="1181" spans="1:12" x14ac:dyDescent="0.3">
      <c r="A1181" t="s">
        <v>27</v>
      </c>
      <c r="B1181" t="s">
        <v>1785</v>
      </c>
      <c r="C1181" t="s">
        <v>61</v>
      </c>
      <c r="D1181" s="58">
        <v>45235</v>
      </c>
      <c r="E1181">
        <v>27</v>
      </c>
      <c r="F1181">
        <v>9569.34</v>
      </c>
      <c r="G1181">
        <v>6832.62</v>
      </c>
      <c r="H1181">
        <v>2023</v>
      </c>
      <c r="I1181" t="s">
        <v>739</v>
      </c>
      <c r="J1181" t="s">
        <v>187</v>
      </c>
      <c r="K1181" t="s">
        <v>105</v>
      </c>
      <c r="L1181" t="s">
        <v>110</v>
      </c>
    </row>
    <row r="1182" spans="1:12" x14ac:dyDescent="0.3">
      <c r="A1182" t="s">
        <v>18</v>
      </c>
      <c r="B1182" t="s">
        <v>1785</v>
      </c>
      <c r="C1182" t="s">
        <v>57</v>
      </c>
      <c r="D1182" s="58">
        <v>44971</v>
      </c>
      <c r="E1182">
        <v>15</v>
      </c>
      <c r="F1182">
        <v>13252.35</v>
      </c>
      <c r="G1182">
        <v>9241.35</v>
      </c>
      <c r="H1182">
        <v>2023</v>
      </c>
      <c r="I1182" t="s">
        <v>736</v>
      </c>
      <c r="J1182" t="s">
        <v>208</v>
      </c>
      <c r="K1182" t="s">
        <v>124</v>
      </c>
      <c r="L1182" t="s">
        <v>110</v>
      </c>
    </row>
    <row r="1183" spans="1:12" x14ac:dyDescent="0.3">
      <c r="A1183" t="s">
        <v>22</v>
      </c>
      <c r="B1183" t="s">
        <v>1785</v>
      </c>
      <c r="C1183" t="s">
        <v>59</v>
      </c>
      <c r="D1183" s="58">
        <v>45147</v>
      </c>
      <c r="E1183">
        <v>23</v>
      </c>
      <c r="F1183">
        <v>4494.8900000000003</v>
      </c>
      <c r="G1183">
        <v>3356.85</v>
      </c>
      <c r="H1183">
        <v>2023</v>
      </c>
      <c r="I1183" t="s">
        <v>738</v>
      </c>
      <c r="J1183" t="s">
        <v>199</v>
      </c>
      <c r="K1183" t="s">
        <v>92</v>
      </c>
      <c r="L1183" t="s">
        <v>110</v>
      </c>
    </row>
    <row r="1184" spans="1:12" x14ac:dyDescent="0.3">
      <c r="A1184" t="s">
        <v>30</v>
      </c>
      <c r="B1184" t="s">
        <v>1785</v>
      </c>
      <c r="C1184" t="s">
        <v>59</v>
      </c>
      <c r="D1184" s="58">
        <v>45014</v>
      </c>
      <c r="E1184">
        <v>27</v>
      </c>
      <c r="F1184">
        <v>5276.6100000000006</v>
      </c>
      <c r="G1184">
        <v>3940.6499999999996</v>
      </c>
      <c r="H1184">
        <v>2023</v>
      </c>
      <c r="I1184" t="s">
        <v>736</v>
      </c>
      <c r="J1184" t="s">
        <v>230</v>
      </c>
      <c r="K1184" t="s">
        <v>92</v>
      </c>
      <c r="L1184" t="s">
        <v>110</v>
      </c>
    </row>
    <row r="1185" spans="1:12" x14ac:dyDescent="0.3">
      <c r="A1185" t="s">
        <v>21</v>
      </c>
      <c r="B1185" t="s">
        <v>1785</v>
      </c>
      <c r="C1185" t="s">
        <v>57</v>
      </c>
      <c r="D1185" s="58">
        <v>45163</v>
      </c>
      <c r="E1185">
        <v>14</v>
      </c>
      <c r="F1185">
        <v>12368.86</v>
      </c>
      <c r="G1185">
        <v>8625.26</v>
      </c>
      <c r="H1185">
        <v>2023</v>
      </c>
      <c r="I1185" t="s">
        <v>738</v>
      </c>
      <c r="J1185" t="s">
        <v>214</v>
      </c>
      <c r="K1185" t="s">
        <v>124</v>
      </c>
      <c r="L1185" t="s">
        <v>110</v>
      </c>
    </row>
    <row r="1186" spans="1:12" x14ac:dyDescent="0.3">
      <c r="A1186" t="s">
        <v>23</v>
      </c>
      <c r="B1186" t="s">
        <v>1785</v>
      </c>
      <c r="C1186" t="s">
        <v>70</v>
      </c>
      <c r="D1186" s="58">
        <v>45149</v>
      </c>
      <c r="E1186">
        <v>11</v>
      </c>
      <c r="F1186">
        <v>5976.96</v>
      </c>
      <c r="G1186">
        <v>4252.38</v>
      </c>
      <c r="H1186">
        <v>2023</v>
      </c>
      <c r="I1186" t="s">
        <v>738</v>
      </c>
      <c r="J1186" t="s">
        <v>182</v>
      </c>
      <c r="K1186" t="s">
        <v>105</v>
      </c>
      <c r="L1186" t="s">
        <v>110</v>
      </c>
    </row>
    <row r="1187" spans="1:12" x14ac:dyDescent="0.3">
      <c r="A1187" t="s">
        <v>25</v>
      </c>
      <c r="B1187" t="s">
        <v>1785</v>
      </c>
      <c r="C1187" t="s">
        <v>77</v>
      </c>
      <c r="D1187" s="58">
        <v>45226</v>
      </c>
      <c r="E1187">
        <v>29</v>
      </c>
      <c r="F1187">
        <v>27986.739999999998</v>
      </c>
      <c r="G1187">
        <v>21903.699999999997</v>
      </c>
      <c r="H1187">
        <v>2023</v>
      </c>
      <c r="I1187" t="s">
        <v>739</v>
      </c>
      <c r="J1187" t="s">
        <v>190</v>
      </c>
      <c r="K1187" t="s">
        <v>105</v>
      </c>
      <c r="L1187" t="s">
        <v>110</v>
      </c>
    </row>
    <row r="1188" spans="1:12" x14ac:dyDescent="0.3">
      <c r="A1188" t="s">
        <v>24</v>
      </c>
      <c r="B1188" t="s">
        <v>1785</v>
      </c>
      <c r="C1188" t="s">
        <v>70</v>
      </c>
      <c r="D1188" s="58">
        <v>45201</v>
      </c>
      <c r="E1188">
        <v>32</v>
      </c>
      <c r="F1188">
        <v>17387.52</v>
      </c>
      <c r="G1188">
        <v>12370.56</v>
      </c>
      <c r="H1188">
        <v>2023</v>
      </c>
      <c r="I1188" t="s">
        <v>739</v>
      </c>
      <c r="J1188" t="s">
        <v>196</v>
      </c>
      <c r="K1188" t="s">
        <v>105</v>
      </c>
      <c r="L1188" t="s">
        <v>110</v>
      </c>
    </row>
    <row r="1189" spans="1:12" x14ac:dyDescent="0.3">
      <c r="A1189" t="s">
        <v>26</v>
      </c>
      <c r="B1189" t="s">
        <v>1785</v>
      </c>
      <c r="C1189" t="s">
        <v>70</v>
      </c>
      <c r="D1189" s="58">
        <v>45288</v>
      </c>
      <c r="E1189">
        <v>30</v>
      </c>
      <c r="F1189">
        <v>16300.800000000001</v>
      </c>
      <c r="G1189">
        <v>11597.4</v>
      </c>
      <c r="H1189">
        <v>2023</v>
      </c>
      <c r="I1189" t="s">
        <v>739</v>
      </c>
      <c r="J1189" t="s">
        <v>220</v>
      </c>
      <c r="K1189" t="s">
        <v>105</v>
      </c>
      <c r="L1189" t="s">
        <v>110</v>
      </c>
    </row>
    <row r="1190" spans="1:12" x14ac:dyDescent="0.3">
      <c r="A1190" t="s">
        <v>21</v>
      </c>
      <c r="B1190" t="s">
        <v>1785</v>
      </c>
      <c r="C1190" t="s">
        <v>70</v>
      </c>
      <c r="D1190" s="58">
        <v>45187</v>
      </c>
      <c r="E1190">
        <v>12</v>
      </c>
      <c r="F1190">
        <v>6520.32</v>
      </c>
      <c r="G1190">
        <v>4638.96</v>
      </c>
      <c r="H1190">
        <v>2023</v>
      </c>
      <c r="I1190" t="s">
        <v>738</v>
      </c>
      <c r="J1190" t="s">
        <v>214</v>
      </c>
      <c r="K1190" t="s">
        <v>105</v>
      </c>
      <c r="L1190" t="s">
        <v>110</v>
      </c>
    </row>
    <row r="1191" spans="1:12" x14ac:dyDescent="0.3">
      <c r="A1191" t="s">
        <v>30</v>
      </c>
      <c r="B1191" t="s">
        <v>1785</v>
      </c>
      <c r="C1191" t="s">
        <v>70</v>
      </c>
      <c r="D1191" s="58">
        <v>45271</v>
      </c>
      <c r="E1191">
        <v>27</v>
      </c>
      <c r="F1191">
        <v>14670.720000000001</v>
      </c>
      <c r="G1191">
        <v>10437.66</v>
      </c>
      <c r="H1191">
        <v>2023</v>
      </c>
      <c r="I1191" t="s">
        <v>739</v>
      </c>
      <c r="J1191" t="s">
        <v>230</v>
      </c>
      <c r="K1191" t="s">
        <v>105</v>
      </c>
      <c r="L1191" t="s">
        <v>110</v>
      </c>
    </row>
    <row r="1192" spans="1:12" x14ac:dyDescent="0.3">
      <c r="A1192" t="s">
        <v>24</v>
      </c>
      <c r="B1192" t="s">
        <v>1785</v>
      </c>
      <c r="C1192" t="s">
        <v>77</v>
      </c>
      <c r="D1192" s="58">
        <v>45201</v>
      </c>
      <c r="E1192">
        <v>42</v>
      </c>
      <c r="F1192">
        <v>40532.519999999997</v>
      </c>
      <c r="G1192">
        <v>31722.6</v>
      </c>
      <c r="H1192">
        <v>2023</v>
      </c>
      <c r="I1192" t="s">
        <v>739</v>
      </c>
      <c r="J1192" t="s">
        <v>196</v>
      </c>
      <c r="K1192" t="s">
        <v>105</v>
      </c>
      <c r="L1192" t="s">
        <v>110</v>
      </c>
    </row>
    <row r="1193" spans="1:12" x14ac:dyDescent="0.3">
      <c r="A1193" t="s">
        <v>14</v>
      </c>
      <c r="B1193" t="s">
        <v>1785</v>
      </c>
      <c r="C1193" t="s">
        <v>77</v>
      </c>
      <c r="D1193" s="58">
        <v>45218</v>
      </c>
      <c r="E1193">
        <v>26</v>
      </c>
      <c r="F1193">
        <v>25091.559999999998</v>
      </c>
      <c r="G1193">
        <v>19637.8</v>
      </c>
      <c r="H1193">
        <v>2023</v>
      </c>
      <c r="I1193" t="s">
        <v>739</v>
      </c>
      <c r="J1193" t="s">
        <v>179</v>
      </c>
      <c r="K1193" t="s">
        <v>105</v>
      </c>
      <c r="L1193" t="s">
        <v>110</v>
      </c>
    </row>
    <row r="1194" spans="1:12" x14ac:dyDescent="0.3">
      <c r="A1194" t="s">
        <v>14</v>
      </c>
      <c r="B1194" t="s">
        <v>1785</v>
      </c>
      <c r="C1194" t="s">
        <v>57</v>
      </c>
      <c r="D1194" s="58">
        <v>45060</v>
      </c>
      <c r="E1194">
        <v>18</v>
      </c>
      <c r="F1194">
        <v>15902.82</v>
      </c>
      <c r="G1194">
        <v>11089.62</v>
      </c>
      <c r="H1194">
        <v>2023</v>
      </c>
      <c r="I1194" t="s">
        <v>737</v>
      </c>
      <c r="J1194" t="s">
        <v>179</v>
      </c>
      <c r="K1194" t="s">
        <v>124</v>
      </c>
      <c r="L1194" t="s">
        <v>110</v>
      </c>
    </row>
    <row r="1195" spans="1:12" x14ac:dyDescent="0.3">
      <c r="A1195" t="s">
        <v>14</v>
      </c>
      <c r="B1195" t="s">
        <v>1785</v>
      </c>
      <c r="C1195" t="s">
        <v>61</v>
      </c>
      <c r="D1195" s="58">
        <v>45190</v>
      </c>
      <c r="E1195">
        <v>18</v>
      </c>
      <c r="F1195">
        <v>6379.56</v>
      </c>
      <c r="G1195">
        <v>4555.08</v>
      </c>
      <c r="H1195">
        <v>2023</v>
      </c>
      <c r="I1195" t="s">
        <v>738</v>
      </c>
      <c r="J1195" t="s">
        <v>179</v>
      </c>
      <c r="K1195" t="s">
        <v>105</v>
      </c>
      <c r="L1195" t="s">
        <v>110</v>
      </c>
    </row>
    <row r="1196" spans="1:12" x14ac:dyDescent="0.3">
      <c r="A1196" t="s">
        <v>22</v>
      </c>
      <c r="B1196" t="s">
        <v>1785</v>
      </c>
      <c r="C1196" t="s">
        <v>57</v>
      </c>
      <c r="D1196" s="58">
        <v>45100</v>
      </c>
      <c r="E1196">
        <v>16</v>
      </c>
      <c r="F1196">
        <v>14135.84</v>
      </c>
      <c r="G1196">
        <v>9857.44</v>
      </c>
      <c r="H1196">
        <v>2023</v>
      </c>
      <c r="I1196" t="s">
        <v>737</v>
      </c>
      <c r="J1196" t="s">
        <v>199</v>
      </c>
      <c r="K1196" t="s">
        <v>124</v>
      </c>
      <c r="L1196" t="s">
        <v>110</v>
      </c>
    </row>
    <row r="1197" spans="1:12" x14ac:dyDescent="0.3">
      <c r="A1197" t="s">
        <v>20</v>
      </c>
      <c r="B1197" t="s">
        <v>1785</v>
      </c>
      <c r="C1197" t="s">
        <v>77</v>
      </c>
      <c r="D1197" s="58">
        <v>45022</v>
      </c>
      <c r="E1197">
        <v>10</v>
      </c>
      <c r="F1197">
        <v>9650.5999999999985</v>
      </c>
      <c r="G1197">
        <v>7553</v>
      </c>
      <c r="H1197">
        <v>2023</v>
      </c>
      <c r="I1197" t="s">
        <v>737</v>
      </c>
      <c r="J1197" t="s">
        <v>202</v>
      </c>
      <c r="K1197" t="s">
        <v>105</v>
      </c>
      <c r="L1197" t="s">
        <v>110</v>
      </c>
    </row>
    <row r="1198" spans="1:12" x14ac:dyDescent="0.3">
      <c r="A1198" t="s">
        <v>14</v>
      </c>
      <c r="B1198" t="s">
        <v>1785</v>
      </c>
      <c r="C1198" t="s">
        <v>77</v>
      </c>
      <c r="D1198" s="58">
        <v>45243</v>
      </c>
      <c r="E1198">
        <v>34</v>
      </c>
      <c r="F1198">
        <v>32812.04</v>
      </c>
      <c r="G1198">
        <v>25680.199999999997</v>
      </c>
      <c r="H1198">
        <v>2023</v>
      </c>
      <c r="I1198" t="s">
        <v>739</v>
      </c>
      <c r="J1198" t="s">
        <v>179</v>
      </c>
      <c r="K1198" t="s">
        <v>105</v>
      </c>
      <c r="L1198" t="s">
        <v>110</v>
      </c>
    </row>
    <row r="1199" spans="1:12" x14ac:dyDescent="0.3">
      <c r="A1199" t="s">
        <v>24</v>
      </c>
      <c r="B1199" t="s">
        <v>1785</v>
      </c>
      <c r="C1199" t="s">
        <v>57</v>
      </c>
      <c r="D1199" s="58">
        <v>45188</v>
      </c>
      <c r="E1199">
        <v>19</v>
      </c>
      <c r="F1199">
        <v>16786.310000000001</v>
      </c>
      <c r="G1199">
        <v>11705.710000000001</v>
      </c>
      <c r="H1199">
        <v>2023</v>
      </c>
      <c r="I1199" t="s">
        <v>738</v>
      </c>
      <c r="J1199" t="s">
        <v>196</v>
      </c>
      <c r="K1199" t="s">
        <v>124</v>
      </c>
      <c r="L1199" t="s">
        <v>110</v>
      </c>
    </row>
    <row r="1200" spans="1:12" x14ac:dyDescent="0.3">
      <c r="A1200" t="s">
        <v>29</v>
      </c>
      <c r="B1200" t="s">
        <v>1785</v>
      </c>
      <c r="C1200" t="s">
        <v>57</v>
      </c>
      <c r="D1200" s="58">
        <v>45144</v>
      </c>
      <c r="E1200">
        <v>4</v>
      </c>
      <c r="F1200">
        <v>3533.96</v>
      </c>
      <c r="G1200">
        <v>2464.36</v>
      </c>
      <c r="H1200">
        <v>2023</v>
      </c>
      <c r="I1200" t="s">
        <v>738</v>
      </c>
      <c r="J1200" t="s">
        <v>217</v>
      </c>
      <c r="K1200" t="s">
        <v>124</v>
      </c>
      <c r="L1200" t="s">
        <v>110</v>
      </c>
    </row>
    <row r="1201" spans="1:12" x14ac:dyDescent="0.3">
      <c r="A1201" t="s">
        <v>30</v>
      </c>
      <c r="B1201" t="s">
        <v>1785</v>
      </c>
      <c r="C1201" t="s">
        <v>61</v>
      </c>
      <c r="D1201" s="58">
        <v>45260</v>
      </c>
      <c r="E1201">
        <v>33</v>
      </c>
      <c r="F1201">
        <v>11695.86</v>
      </c>
      <c r="G1201">
        <v>8350.98</v>
      </c>
      <c r="H1201">
        <v>2023</v>
      </c>
      <c r="I1201" t="s">
        <v>739</v>
      </c>
      <c r="J1201" t="s">
        <v>230</v>
      </c>
      <c r="K1201" t="s">
        <v>105</v>
      </c>
      <c r="L1201" t="s">
        <v>110</v>
      </c>
    </row>
    <row r="1202" spans="1:12" x14ac:dyDescent="0.3">
      <c r="A1202" t="s">
        <v>20</v>
      </c>
      <c r="B1202" t="s">
        <v>1785</v>
      </c>
      <c r="C1202" t="s">
        <v>59</v>
      </c>
      <c r="D1202" s="58">
        <v>45046</v>
      </c>
      <c r="E1202">
        <v>23</v>
      </c>
      <c r="F1202">
        <v>4494.8900000000003</v>
      </c>
      <c r="G1202">
        <v>3356.85</v>
      </c>
      <c r="H1202">
        <v>2023</v>
      </c>
      <c r="I1202" t="s">
        <v>737</v>
      </c>
      <c r="J1202" t="s">
        <v>202</v>
      </c>
      <c r="K1202" t="s">
        <v>92</v>
      </c>
      <c r="L1202" t="s">
        <v>110</v>
      </c>
    </row>
    <row r="1203" spans="1:12" x14ac:dyDescent="0.3">
      <c r="A1203" t="s">
        <v>19</v>
      </c>
      <c r="B1203" t="s">
        <v>1785</v>
      </c>
      <c r="C1203" t="s">
        <v>77</v>
      </c>
      <c r="D1203" s="58">
        <v>45127</v>
      </c>
      <c r="E1203">
        <v>22</v>
      </c>
      <c r="F1203">
        <v>21231.32</v>
      </c>
      <c r="G1203">
        <v>16616.599999999999</v>
      </c>
      <c r="H1203">
        <v>2023</v>
      </c>
      <c r="I1203" t="s">
        <v>738</v>
      </c>
      <c r="J1203" t="s">
        <v>205</v>
      </c>
      <c r="K1203" t="s">
        <v>105</v>
      </c>
      <c r="L1203" t="s">
        <v>110</v>
      </c>
    </row>
    <row r="1204" spans="1:12" x14ac:dyDescent="0.3">
      <c r="A1204" t="s">
        <v>14</v>
      </c>
      <c r="B1204" t="s">
        <v>1785</v>
      </c>
      <c r="C1204" t="s">
        <v>61</v>
      </c>
      <c r="D1204" s="58">
        <v>45148</v>
      </c>
      <c r="E1204">
        <v>18</v>
      </c>
      <c r="F1204">
        <v>6379.56</v>
      </c>
      <c r="G1204">
        <v>4555.08</v>
      </c>
      <c r="H1204">
        <v>2023</v>
      </c>
      <c r="I1204" t="s">
        <v>738</v>
      </c>
      <c r="J1204" t="s">
        <v>179</v>
      </c>
      <c r="K1204" t="s">
        <v>105</v>
      </c>
      <c r="L1204" t="s">
        <v>110</v>
      </c>
    </row>
    <row r="1205" spans="1:12" x14ac:dyDescent="0.3">
      <c r="A1205" t="s">
        <v>19</v>
      </c>
      <c r="B1205" t="s">
        <v>1785</v>
      </c>
      <c r="C1205" t="s">
        <v>77</v>
      </c>
      <c r="D1205" s="58">
        <v>45198</v>
      </c>
      <c r="E1205">
        <v>38</v>
      </c>
      <c r="F1205">
        <v>36672.28</v>
      </c>
      <c r="G1205">
        <v>28701.399999999998</v>
      </c>
      <c r="H1205">
        <v>2023</v>
      </c>
      <c r="I1205" t="s">
        <v>738</v>
      </c>
      <c r="J1205" t="s">
        <v>205</v>
      </c>
      <c r="K1205" t="s">
        <v>105</v>
      </c>
      <c r="L1205" t="s">
        <v>110</v>
      </c>
    </row>
    <row r="1206" spans="1:12" x14ac:dyDescent="0.3">
      <c r="A1206" t="s">
        <v>29</v>
      </c>
      <c r="B1206" t="s">
        <v>1785</v>
      </c>
      <c r="C1206" t="s">
        <v>77</v>
      </c>
      <c r="D1206" s="58">
        <v>45145</v>
      </c>
      <c r="E1206">
        <v>18</v>
      </c>
      <c r="F1206">
        <v>17371.079999999998</v>
      </c>
      <c r="G1206">
        <v>13595.4</v>
      </c>
      <c r="H1206">
        <v>2023</v>
      </c>
      <c r="I1206" t="s">
        <v>738</v>
      </c>
      <c r="J1206" t="s">
        <v>217</v>
      </c>
      <c r="K1206" t="s">
        <v>105</v>
      </c>
      <c r="L1206" t="s">
        <v>110</v>
      </c>
    </row>
    <row r="1207" spans="1:12" x14ac:dyDescent="0.3">
      <c r="A1207" t="s">
        <v>14</v>
      </c>
      <c r="B1207" t="s">
        <v>1785</v>
      </c>
      <c r="C1207" t="s">
        <v>59</v>
      </c>
      <c r="D1207" s="58">
        <v>45091</v>
      </c>
      <c r="E1207">
        <v>8</v>
      </c>
      <c r="F1207">
        <v>1563.44</v>
      </c>
      <c r="G1207">
        <v>1167.5999999999999</v>
      </c>
      <c r="H1207">
        <v>2023</v>
      </c>
      <c r="I1207" t="s">
        <v>737</v>
      </c>
      <c r="J1207" t="s">
        <v>179</v>
      </c>
      <c r="K1207" t="s">
        <v>92</v>
      </c>
      <c r="L1207" t="s">
        <v>110</v>
      </c>
    </row>
    <row r="1208" spans="1:12" x14ac:dyDescent="0.3">
      <c r="A1208" t="s">
        <v>19</v>
      </c>
      <c r="B1208" t="s">
        <v>1785</v>
      </c>
      <c r="C1208" t="s">
        <v>77</v>
      </c>
      <c r="D1208" s="58">
        <v>45247</v>
      </c>
      <c r="E1208">
        <v>34</v>
      </c>
      <c r="F1208">
        <v>32812.04</v>
      </c>
      <c r="G1208">
        <v>25680.199999999997</v>
      </c>
      <c r="H1208">
        <v>2023</v>
      </c>
      <c r="I1208" t="s">
        <v>739</v>
      </c>
      <c r="J1208" t="s">
        <v>205</v>
      </c>
      <c r="K1208" t="s">
        <v>105</v>
      </c>
      <c r="L1208" t="s">
        <v>110</v>
      </c>
    </row>
    <row r="1209" spans="1:12" x14ac:dyDescent="0.3">
      <c r="A1209" t="s">
        <v>21</v>
      </c>
      <c r="B1209" t="s">
        <v>1785</v>
      </c>
      <c r="C1209" t="s">
        <v>61</v>
      </c>
      <c r="D1209" s="58">
        <v>45230</v>
      </c>
      <c r="E1209">
        <v>30</v>
      </c>
      <c r="F1209">
        <v>10632.6</v>
      </c>
      <c r="G1209">
        <v>7591.8</v>
      </c>
      <c r="H1209">
        <v>2023</v>
      </c>
      <c r="I1209" t="s">
        <v>739</v>
      </c>
      <c r="J1209" t="s">
        <v>214</v>
      </c>
      <c r="K1209" t="s">
        <v>105</v>
      </c>
      <c r="L1209" t="s">
        <v>110</v>
      </c>
    </row>
    <row r="1210" spans="1:12" x14ac:dyDescent="0.3">
      <c r="A1210" t="s">
        <v>14</v>
      </c>
      <c r="B1210" t="s">
        <v>1785</v>
      </c>
      <c r="C1210" t="s">
        <v>61</v>
      </c>
      <c r="D1210" s="58">
        <v>45267</v>
      </c>
      <c r="E1210">
        <v>30</v>
      </c>
      <c r="F1210">
        <v>10632.6</v>
      </c>
      <c r="G1210">
        <v>7591.8</v>
      </c>
      <c r="H1210">
        <v>2023</v>
      </c>
      <c r="I1210" t="s">
        <v>739</v>
      </c>
      <c r="J1210" t="s">
        <v>179</v>
      </c>
      <c r="K1210" t="s">
        <v>105</v>
      </c>
      <c r="L1210" t="s">
        <v>110</v>
      </c>
    </row>
    <row r="1211" spans="1:12" x14ac:dyDescent="0.3">
      <c r="A1211" t="s">
        <v>14</v>
      </c>
      <c r="B1211" t="s">
        <v>1785</v>
      </c>
      <c r="C1211" t="s">
        <v>61</v>
      </c>
      <c r="D1211" s="58">
        <v>45044</v>
      </c>
      <c r="E1211">
        <v>6</v>
      </c>
      <c r="F1211">
        <v>2126.52</v>
      </c>
      <c r="G1211">
        <v>1518.3600000000001</v>
      </c>
      <c r="H1211">
        <v>2023</v>
      </c>
      <c r="I1211" t="s">
        <v>737</v>
      </c>
      <c r="J1211" t="s">
        <v>179</v>
      </c>
      <c r="K1211" t="s">
        <v>105</v>
      </c>
      <c r="L1211" t="s">
        <v>110</v>
      </c>
    </row>
    <row r="1212" spans="1:12" x14ac:dyDescent="0.3">
      <c r="A1212" t="s">
        <v>28</v>
      </c>
      <c r="B1212" t="s">
        <v>1785</v>
      </c>
      <c r="C1212" t="s">
        <v>59</v>
      </c>
      <c r="D1212" s="58">
        <v>44970</v>
      </c>
      <c r="E1212">
        <v>24</v>
      </c>
      <c r="F1212">
        <v>4690.32</v>
      </c>
      <c r="G1212">
        <v>3502.7999999999997</v>
      </c>
      <c r="H1212">
        <v>2023</v>
      </c>
      <c r="I1212" t="s">
        <v>736</v>
      </c>
      <c r="J1212" t="s">
        <v>227</v>
      </c>
      <c r="K1212" t="s">
        <v>92</v>
      </c>
      <c r="L1212" t="s">
        <v>110</v>
      </c>
    </row>
    <row r="1213" spans="1:12" x14ac:dyDescent="0.3">
      <c r="A1213" t="s">
        <v>16</v>
      </c>
      <c r="B1213" t="s">
        <v>1785</v>
      </c>
      <c r="C1213" t="s">
        <v>59</v>
      </c>
      <c r="D1213" s="58">
        <v>45199</v>
      </c>
      <c r="E1213">
        <v>32</v>
      </c>
      <c r="F1213">
        <v>6253.76</v>
      </c>
      <c r="G1213">
        <v>4670.3999999999996</v>
      </c>
      <c r="H1213">
        <v>2023</v>
      </c>
      <c r="I1213" t="s">
        <v>738</v>
      </c>
      <c r="J1213" t="s">
        <v>184</v>
      </c>
      <c r="K1213" t="s">
        <v>92</v>
      </c>
      <c r="L1213" t="s">
        <v>110</v>
      </c>
    </row>
    <row r="1214" spans="1:12" x14ac:dyDescent="0.3">
      <c r="A1214" t="s">
        <v>24</v>
      </c>
      <c r="B1214" t="s">
        <v>1785</v>
      </c>
      <c r="C1214" t="s">
        <v>57</v>
      </c>
      <c r="D1214" s="58">
        <v>45227</v>
      </c>
      <c r="E1214">
        <v>27</v>
      </c>
      <c r="F1214">
        <v>23854.23</v>
      </c>
      <c r="G1214">
        <v>16634.43</v>
      </c>
      <c r="H1214">
        <v>2023</v>
      </c>
      <c r="I1214" t="s">
        <v>739</v>
      </c>
      <c r="J1214" t="s">
        <v>196</v>
      </c>
      <c r="K1214" t="s">
        <v>124</v>
      </c>
      <c r="L1214" t="s">
        <v>110</v>
      </c>
    </row>
    <row r="1215" spans="1:12" x14ac:dyDescent="0.3">
      <c r="A1215" t="s">
        <v>14</v>
      </c>
      <c r="B1215" t="s">
        <v>1785</v>
      </c>
      <c r="C1215" t="s">
        <v>57</v>
      </c>
      <c r="D1215" s="58">
        <v>45027</v>
      </c>
      <c r="E1215">
        <v>16</v>
      </c>
      <c r="F1215">
        <v>14135.84</v>
      </c>
      <c r="G1215">
        <v>9857.44</v>
      </c>
      <c r="H1215">
        <v>2023</v>
      </c>
      <c r="I1215" t="s">
        <v>737</v>
      </c>
      <c r="J1215" t="s">
        <v>179</v>
      </c>
      <c r="K1215" t="s">
        <v>124</v>
      </c>
      <c r="L1215" t="s">
        <v>110</v>
      </c>
    </row>
    <row r="1216" spans="1:12" x14ac:dyDescent="0.3">
      <c r="A1216" t="s">
        <v>14</v>
      </c>
      <c r="B1216" t="s">
        <v>1785</v>
      </c>
      <c r="C1216" t="s">
        <v>61</v>
      </c>
      <c r="D1216" s="58">
        <v>45140</v>
      </c>
      <c r="E1216">
        <v>7</v>
      </c>
      <c r="F1216">
        <v>2480.94</v>
      </c>
      <c r="G1216">
        <v>1771.42</v>
      </c>
      <c r="H1216">
        <v>2023</v>
      </c>
      <c r="I1216" t="s">
        <v>738</v>
      </c>
      <c r="J1216" t="s">
        <v>179</v>
      </c>
      <c r="K1216" t="s">
        <v>105</v>
      </c>
      <c r="L1216" t="s">
        <v>110</v>
      </c>
    </row>
    <row r="1217" spans="1:12" x14ac:dyDescent="0.3">
      <c r="A1217" t="s">
        <v>26</v>
      </c>
      <c r="B1217" t="s">
        <v>1785</v>
      </c>
      <c r="C1217" t="s">
        <v>59</v>
      </c>
      <c r="D1217" s="58">
        <v>45017</v>
      </c>
      <c r="E1217">
        <v>17</v>
      </c>
      <c r="F1217">
        <v>3322.31</v>
      </c>
      <c r="G1217">
        <v>2481.1499999999996</v>
      </c>
      <c r="H1217">
        <v>2023</v>
      </c>
      <c r="I1217" t="s">
        <v>737</v>
      </c>
      <c r="J1217" t="s">
        <v>220</v>
      </c>
      <c r="K1217" t="s">
        <v>92</v>
      </c>
      <c r="L1217" t="s">
        <v>110</v>
      </c>
    </row>
    <row r="1218" spans="1:12" x14ac:dyDescent="0.3">
      <c r="A1218" t="s">
        <v>22</v>
      </c>
      <c r="B1218" t="s">
        <v>1785</v>
      </c>
      <c r="C1218" t="s">
        <v>57</v>
      </c>
      <c r="D1218" s="58">
        <v>45068</v>
      </c>
      <c r="E1218">
        <v>10</v>
      </c>
      <c r="F1218">
        <v>8834.9</v>
      </c>
      <c r="G1218">
        <v>6160.9000000000005</v>
      </c>
      <c r="H1218">
        <v>2023</v>
      </c>
      <c r="I1218" t="s">
        <v>737</v>
      </c>
      <c r="J1218" t="s">
        <v>199</v>
      </c>
      <c r="K1218" t="s">
        <v>124</v>
      </c>
      <c r="L1218" t="s">
        <v>110</v>
      </c>
    </row>
    <row r="1219" spans="1:12" x14ac:dyDescent="0.3">
      <c r="A1219" t="s">
        <v>14</v>
      </c>
      <c r="B1219" t="s">
        <v>1785</v>
      </c>
      <c r="C1219" t="s">
        <v>57</v>
      </c>
      <c r="D1219" s="58">
        <v>45038</v>
      </c>
      <c r="E1219">
        <v>2</v>
      </c>
      <c r="F1219">
        <v>1766.98</v>
      </c>
      <c r="G1219">
        <v>1232.18</v>
      </c>
      <c r="H1219">
        <v>2023</v>
      </c>
      <c r="I1219" t="s">
        <v>737</v>
      </c>
      <c r="J1219" t="s">
        <v>179</v>
      </c>
      <c r="K1219" t="s">
        <v>124</v>
      </c>
      <c r="L1219" t="s">
        <v>110</v>
      </c>
    </row>
    <row r="1220" spans="1:12" x14ac:dyDescent="0.3">
      <c r="A1220" t="s">
        <v>30</v>
      </c>
      <c r="B1220" t="s">
        <v>1785</v>
      </c>
      <c r="C1220" t="s">
        <v>77</v>
      </c>
      <c r="D1220" s="58">
        <v>45075</v>
      </c>
      <c r="E1220">
        <v>10</v>
      </c>
      <c r="F1220">
        <v>9650.5999999999985</v>
      </c>
      <c r="G1220">
        <v>7553</v>
      </c>
      <c r="H1220">
        <v>2023</v>
      </c>
      <c r="I1220" t="s">
        <v>737</v>
      </c>
      <c r="J1220" t="s">
        <v>230</v>
      </c>
      <c r="K1220" t="s">
        <v>105</v>
      </c>
      <c r="L1220" t="s">
        <v>110</v>
      </c>
    </row>
    <row r="1221" spans="1:12" x14ac:dyDescent="0.3">
      <c r="A1221" t="s">
        <v>18</v>
      </c>
      <c r="B1221" t="s">
        <v>1785</v>
      </c>
      <c r="C1221" t="s">
        <v>57</v>
      </c>
      <c r="D1221" s="58">
        <v>45167</v>
      </c>
      <c r="E1221">
        <v>5</v>
      </c>
      <c r="F1221">
        <v>4417.45</v>
      </c>
      <c r="G1221">
        <v>3080.4500000000003</v>
      </c>
      <c r="H1221">
        <v>2023</v>
      </c>
      <c r="I1221" t="s">
        <v>738</v>
      </c>
      <c r="J1221" t="s">
        <v>208</v>
      </c>
      <c r="K1221" t="s">
        <v>124</v>
      </c>
      <c r="L1221" t="s">
        <v>110</v>
      </c>
    </row>
    <row r="1222" spans="1:12" x14ac:dyDescent="0.3">
      <c r="A1222" t="s">
        <v>22</v>
      </c>
      <c r="B1222" t="s">
        <v>1785</v>
      </c>
      <c r="C1222" t="s">
        <v>59</v>
      </c>
      <c r="D1222" s="58">
        <v>44949</v>
      </c>
      <c r="E1222">
        <v>22</v>
      </c>
      <c r="F1222">
        <v>4299.46</v>
      </c>
      <c r="G1222">
        <v>3210.8999999999996</v>
      </c>
      <c r="H1222">
        <v>2023</v>
      </c>
      <c r="I1222" t="s">
        <v>736</v>
      </c>
      <c r="J1222" t="s">
        <v>199</v>
      </c>
      <c r="K1222" t="s">
        <v>92</v>
      </c>
      <c r="L1222" t="s">
        <v>110</v>
      </c>
    </row>
    <row r="1223" spans="1:12" x14ac:dyDescent="0.3">
      <c r="A1223" t="s">
        <v>28</v>
      </c>
      <c r="B1223" t="s">
        <v>1785</v>
      </c>
      <c r="C1223" t="s">
        <v>61</v>
      </c>
      <c r="D1223" s="58">
        <v>45095</v>
      </c>
      <c r="E1223">
        <v>8</v>
      </c>
      <c r="F1223">
        <v>2835.36</v>
      </c>
      <c r="G1223">
        <v>2024.48</v>
      </c>
      <c r="H1223">
        <v>2023</v>
      </c>
      <c r="I1223" t="s">
        <v>737</v>
      </c>
      <c r="J1223" t="s">
        <v>227</v>
      </c>
      <c r="K1223" t="s">
        <v>105</v>
      </c>
      <c r="L1223" t="s">
        <v>110</v>
      </c>
    </row>
    <row r="1224" spans="1:12" x14ac:dyDescent="0.3">
      <c r="A1224" t="s">
        <v>21</v>
      </c>
      <c r="B1224" t="s">
        <v>1785</v>
      </c>
      <c r="C1224" t="s">
        <v>59</v>
      </c>
      <c r="D1224" s="58">
        <v>45110</v>
      </c>
      <c r="E1224">
        <v>19</v>
      </c>
      <c r="F1224">
        <v>3713.17</v>
      </c>
      <c r="G1224">
        <v>2773.0499999999997</v>
      </c>
      <c r="H1224">
        <v>2023</v>
      </c>
      <c r="I1224" t="s">
        <v>738</v>
      </c>
      <c r="J1224" t="s">
        <v>214</v>
      </c>
      <c r="K1224" t="s">
        <v>92</v>
      </c>
      <c r="L1224" t="s">
        <v>110</v>
      </c>
    </row>
    <row r="1225" spans="1:12" x14ac:dyDescent="0.3">
      <c r="A1225" t="s">
        <v>28</v>
      </c>
      <c r="B1225" t="s">
        <v>1785</v>
      </c>
      <c r="C1225" t="s">
        <v>77</v>
      </c>
      <c r="D1225" s="58">
        <v>45166</v>
      </c>
      <c r="E1225">
        <v>10</v>
      </c>
      <c r="F1225">
        <v>9650.5999999999985</v>
      </c>
      <c r="G1225">
        <v>7553</v>
      </c>
      <c r="H1225">
        <v>2023</v>
      </c>
      <c r="I1225" t="s">
        <v>738</v>
      </c>
      <c r="J1225" t="s">
        <v>227</v>
      </c>
      <c r="K1225" t="s">
        <v>105</v>
      </c>
      <c r="L1225" t="s">
        <v>110</v>
      </c>
    </row>
    <row r="1226" spans="1:12" x14ac:dyDescent="0.3">
      <c r="A1226" t="s">
        <v>24</v>
      </c>
      <c r="B1226" t="s">
        <v>1785</v>
      </c>
      <c r="C1226" t="s">
        <v>70</v>
      </c>
      <c r="D1226" s="58">
        <v>45133</v>
      </c>
      <c r="E1226">
        <v>12</v>
      </c>
      <c r="F1226">
        <v>6520.32</v>
      </c>
      <c r="G1226">
        <v>4638.96</v>
      </c>
      <c r="H1226">
        <v>2023</v>
      </c>
      <c r="I1226" t="s">
        <v>738</v>
      </c>
      <c r="J1226" t="s">
        <v>196</v>
      </c>
      <c r="K1226" t="s">
        <v>105</v>
      </c>
      <c r="L1226" t="s">
        <v>110</v>
      </c>
    </row>
    <row r="1227" spans="1:12" x14ac:dyDescent="0.3">
      <c r="A1227" t="s">
        <v>14</v>
      </c>
      <c r="B1227" t="s">
        <v>1785</v>
      </c>
      <c r="C1227" t="s">
        <v>57</v>
      </c>
      <c r="D1227" s="58">
        <v>45171</v>
      </c>
      <c r="E1227">
        <v>6</v>
      </c>
      <c r="F1227">
        <v>5300.9400000000005</v>
      </c>
      <c r="G1227">
        <v>3696.54</v>
      </c>
      <c r="H1227">
        <v>2023</v>
      </c>
      <c r="I1227" t="s">
        <v>738</v>
      </c>
      <c r="J1227" t="s">
        <v>179</v>
      </c>
      <c r="K1227" t="s">
        <v>124</v>
      </c>
      <c r="L1227" t="s">
        <v>110</v>
      </c>
    </row>
    <row r="1228" spans="1:12" x14ac:dyDescent="0.3">
      <c r="A1228" t="s">
        <v>28</v>
      </c>
      <c r="B1228" t="s">
        <v>1785</v>
      </c>
      <c r="C1228" t="s">
        <v>70</v>
      </c>
      <c r="D1228" s="58">
        <v>45224</v>
      </c>
      <c r="E1228">
        <v>42</v>
      </c>
      <c r="F1228">
        <v>22821.119999999999</v>
      </c>
      <c r="G1228">
        <v>16236.359999999999</v>
      </c>
      <c r="H1228">
        <v>2023</v>
      </c>
      <c r="I1228" t="s">
        <v>739</v>
      </c>
      <c r="J1228" t="s">
        <v>227</v>
      </c>
      <c r="K1228" t="s">
        <v>105</v>
      </c>
      <c r="L1228" t="s">
        <v>110</v>
      </c>
    </row>
    <row r="1229" spans="1:12" x14ac:dyDescent="0.3">
      <c r="A1229" t="s">
        <v>21</v>
      </c>
      <c r="B1229" t="s">
        <v>1785</v>
      </c>
      <c r="C1229" t="s">
        <v>77</v>
      </c>
      <c r="D1229" s="58">
        <v>45077</v>
      </c>
      <c r="E1229">
        <v>3</v>
      </c>
      <c r="F1229">
        <v>2895.18</v>
      </c>
      <c r="G1229">
        <v>2265.8999999999996</v>
      </c>
      <c r="H1229">
        <v>2023</v>
      </c>
      <c r="I1229" t="s">
        <v>737</v>
      </c>
      <c r="J1229" t="s">
        <v>214</v>
      </c>
      <c r="K1229" t="s">
        <v>105</v>
      </c>
      <c r="L1229" t="s">
        <v>110</v>
      </c>
    </row>
    <row r="1230" spans="1:12" x14ac:dyDescent="0.3">
      <c r="A1230" t="s">
        <v>19</v>
      </c>
      <c r="B1230" t="s">
        <v>1785</v>
      </c>
      <c r="C1230" t="s">
        <v>63</v>
      </c>
      <c r="D1230" s="58">
        <v>45016</v>
      </c>
      <c r="E1230">
        <v>9</v>
      </c>
      <c r="F1230">
        <v>2986.92</v>
      </c>
      <c r="G1230">
        <v>1779.39</v>
      </c>
      <c r="H1230">
        <v>2023</v>
      </c>
      <c r="I1230" t="s">
        <v>736</v>
      </c>
      <c r="J1230" t="s">
        <v>205</v>
      </c>
      <c r="K1230" t="s">
        <v>101</v>
      </c>
      <c r="L1230" t="s">
        <v>90</v>
      </c>
    </row>
    <row r="1231" spans="1:12" x14ac:dyDescent="0.3">
      <c r="A1231" t="s">
        <v>16</v>
      </c>
      <c r="B1231" t="s">
        <v>1785</v>
      </c>
      <c r="C1231" t="s">
        <v>53</v>
      </c>
      <c r="D1231" s="58">
        <v>45166</v>
      </c>
      <c r="E1231">
        <v>16</v>
      </c>
      <c r="F1231">
        <v>1276.96</v>
      </c>
      <c r="G1231">
        <v>1024.32</v>
      </c>
      <c r="H1231">
        <v>2023</v>
      </c>
      <c r="I1231" t="s">
        <v>738</v>
      </c>
      <c r="J1231" t="s">
        <v>184</v>
      </c>
      <c r="K1231" t="s">
        <v>98</v>
      </c>
      <c r="L1231" t="s">
        <v>90</v>
      </c>
    </row>
    <row r="1232" spans="1:12" x14ac:dyDescent="0.3">
      <c r="A1232" t="s">
        <v>16</v>
      </c>
      <c r="B1232" t="s">
        <v>1785</v>
      </c>
      <c r="C1232" t="s">
        <v>62</v>
      </c>
      <c r="D1232" s="58">
        <v>45011</v>
      </c>
      <c r="E1232">
        <v>23</v>
      </c>
      <c r="F1232">
        <v>15019</v>
      </c>
      <c r="G1232">
        <v>11250.449999999999</v>
      </c>
      <c r="H1232">
        <v>2023</v>
      </c>
      <c r="I1232" t="s">
        <v>736</v>
      </c>
      <c r="J1232" t="s">
        <v>184</v>
      </c>
      <c r="K1232" t="s">
        <v>92</v>
      </c>
      <c r="L1232" t="s">
        <v>90</v>
      </c>
    </row>
    <row r="1233" spans="1:12" x14ac:dyDescent="0.3">
      <c r="A1233" t="s">
        <v>25</v>
      </c>
      <c r="B1233" t="s">
        <v>1785</v>
      </c>
      <c r="C1233" t="s">
        <v>63</v>
      </c>
      <c r="D1233" s="58">
        <v>45215</v>
      </c>
      <c r="E1233">
        <v>36</v>
      </c>
      <c r="F1233">
        <v>11947.68</v>
      </c>
      <c r="G1233">
        <v>7117.56</v>
      </c>
      <c r="H1233">
        <v>2023</v>
      </c>
      <c r="I1233" t="s">
        <v>739</v>
      </c>
      <c r="J1233" t="s">
        <v>190</v>
      </c>
      <c r="K1233" t="s">
        <v>101</v>
      </c>
      <c r="L1233" t="s">
        <v>90</v>
      </c>
    </row>
    <row r="1234" spans="1:12" x14ac:dyDescent="0.3">
      <c r="A1234" t="s">
        <v>30</v>
      </c>
      <c r="B1234" t="s">
        <v>1785</v>
      </c>
      <c r="C1234" t="s">
        <v>63</v>
      </c>
      <c r="D1234" s="58">
        <v>45219</v>
      </c>
      <c r="E1234">
        <v>32</v>
      </c>
      <c r="F1234">
        <v>10620.16</v>
      </c>
      <c r="G1234">
        <v>6326.72</v>
      </c>
      <c r="H1234">
        <v>2023</v>
      </c>
      <c r="I1234" t="s">
        <v>739</v>
      </c>
      <c r="J1234" t="s">
        <v>230</v>
      </c>
      <c r="K1234" t="s">
        <v>101</v>
      </c>
      <c r="L1234" t="s">
        <v>90</v>
      </c>
    </row>
    <row r="1235" spans="1:12" x14ac:dyDescent="0.3">
      <c r="A1235" t="s">
        <v>27</v>
      </c>
      <c r="B1235" t="s">
        <v>1785</v>
      </c>
      <c r="C1235" t="s">
        <v>62</v>
      </c>
      <c r="D1235" s="58">
        <v>44950</v>
      </c>
      <c r="E1235">
        <v>29</v>
      </c>
      <c r="F1235">
        <v>18937</v>
      </c>
      <c r="G1235">
        <v>14185.349999999999</v>
      </c>
      <c r="H1235">
        <v>2023</v>
      </c>
      <c r="I1235" t="s">
        <v>736</v>
      </c>
      <c r="J1235" t="s">
        <v>187</v>
      </c>
      <c r="K1235" t="s">
        <v>92</v>
      </c>
      <c r="L1235" t="s">
        <v>90</v>
      </c>
    </row>
    <row r="1236" spans="1:12" x14ac:dyDescent="0.3">
      <c r="A1236" t="s">
        <v>23</v>
      </c>
      <c r="B1236" t="s">
        <v>1785</v>
      </c>
      <c r="C1236" t="s">
        <v>62</v>
      </c>
      <c r="D1236" s="58">
        <v>45093</v>
      </c>
      <c r="E1236">
        <v>14</v>
      </c>
      <c r="F1236">
        <v>9142</v>
      </c>
      <c r="G1236">
        <v>6848.0999999999995</v>
      </c>
      <c r="H1236">
        <v>2023</v>
      </c>
      <c r="I1236" t="s">
        <v>737</v>
      </c>
      <c r="J1236" t="s">
        <v>182</v>
      </c>
      <c r="K1236" t="s">
        <v>92</v>
      </c>
      <c r="L1236" t="s">
        <v>90</v>
      </c>
    </row>
    <row r="1237" spans="1:12" x14ac:dyDescent="0.3">
      <c r="A1237" t="s">
        <v>24</v>
      </c>
      <c r="B1237" t="s">
        <v>1785</v>
      </c>
      <c r="C1237" t="s">
        <v>53</v>
      </c>
      <c r="D1237" s="58">
        <v>44927</v>
      </c>
      <c r="E1237">
        <v>28</v>
      </c>
      <c r="F1237">
        <v>2234.6800000000003</v>
      </c>
      <c r="G1237">
        <v>1792.56</v>
      </c>
      <c r="H1237">
        <v>2023</v>
      </c>
      <c r="I1237" t="s">
        <v>736</v>
      </c>
      <c r="J1237" t="s">
        <v>196</v>
      </c>
      <c r="K1237" t="s">
        <v>98</v>
      </c>
      <c r="L1237" t="s">
        <v>90</v>
      </c>
    </row>
    <row r="1238" spans="1:12" x14ac:dyDescent="0.3">
      <c r="A1238" t="s">
        <v>21</v>
      </c>
      <c r="B1238" t="s">
        <v>1785</v>
      </c>
      <c r="C1238" t="s">
        <v>63</v>
      </c>
      <c r="D1238" s="58">
        <v>45039</v>
      </c>
      <c r="E1238">
        <v>5</v>
      </c>
      <c r="F1238">
        <v>1659.4</v>
      </c>
      <c r="G1238">
        <v>988.55000000000007</v>
      </c>
      <c r="H1238">
        <v>2023</v>
      </c>
      <c r="I1238" t="s">
        <v>737</v>
      </c>
      <c r="J1238" t="s">
        <v>214</v>
      </c>
      <c r="K1238" t="s">
        <v>101</v>
      </c>
      <c r="L1238" t="s">
        <v>90</v>
      </c>
    </row>
    <row r="1239" spans="1:12" x14ac:dyDescent="0.3">
      <c r="A1239" t="s">
        <v>17</v>
      </c>
      <c r="B1239" t="s">
        <v>1785</v>
      </c>
      <c r="C1239" t="s">
        <v>62</v>
      </c>
      <c r="D1239" s="58">
        <v>45064</v>
      </c>
      <c r="E1239">
        <v>22</v>
      </c>
      <c r="F1239">
        <v>14366</v>
      </c>
      <c r="G1239">
        <v>10761.3</v>
      </c>
      <c r="H1239">
        <v>2023</v>
      </c>
      <c r="I1239" t="s">
        <v>737</v>
      </c>
      <c r="J1239" t="s">
        <v>224</v>
      </c>
      <c r="K1239" t="s">
        <v>92</v>
      </c>
      <c r="L1239" t="s">
        <v>90</v>
      </c>
    </row>
    <row r="1240" spans="1:12" x14ac:dyDescent="0.3">
      <c r="A1240" t="s">
        <v>24</v>
      </c>
      <c r="B1240" t="s">
        <v>1785</v>
      </c>
      <c r="C1240" t="s">
        <v>62</v>
      </c>
      <c r="D1240" s="58">
        <v>45157</v>
      </c>
      <c r="E1240">
        <v>11</v>
      </c>
      <c r="F1240">
        <v>7183</v>
      </c>
      <c r="G1240">
        <v>5380.65</v>
      </c>
      <c r="H1240">
        <v>2023</v>
      </c>
      <c r="I1240" t="s">
        <v>738</v>
      </c>
      <c r="J1240" t="s">
        <v>196</v>
      </c>
      <c r="K1240" t="s">
        <v>92</v>
      </c>
      <c r="L1240" t="s">
        <v>90</v>
      </c>
    </row>
    <row r="1241" spans="1:12" x14ac:dyDescent="0.3">
      <c r="A1241" t="s">
        <v>17</v>
      </c>
      <c r="B1241" t="s">
        <v>1785</v>
      </c>
      <c r="C1241" t="s">
        <v>63</v>
      </c>
      <c r="D1241" s="58">
        <v>45257</v>
      </c>
      <c r="E1241">
        <v>33</v>
      </c>
      <c r="F1241">
        <v>10952.039999999999</v>
      </c>
      <c r="G1241">
        <v>6524.43</v>
      </c>
      <c r="H1241">
        <v>2023</v>
      </c>
      <c r="I1241" t="s">
        <v>739</v>
      </c>
      <c r="J1241" t="s">
        <v>224</v>
      </c>
      <c r="K1241" t="s">
        <v>101</v>
      </c>
      <c r="L1241" t="s">
        <v>90</v>
      </c>
    </row>
    <row r="1242" spans="1:12" x14ac:dyDescent="0.3">
      <c r="A1242" t="s">
        <v>28</v>
      </c>
      <c r="B1242" t="s">
        <v>1785</v>
      </c>
      <c r="C1242" t="s">
        <v>62</v>
      </c>
      <c r="D1242" s="58">
        <v>45121</v>
      </c>
      <c r="E1242">
        <v>20</v>
      </c>
      <c r="F1242">
        <v>13060</v>
      </c>
      <c r="G1242">
        <v>9783</v>
      </c>
      <c r="H1242">
        <v>2023</v>
      </c>
      <c r="I1242" t="s">
        <v>738</v>
      </c>
      <c r="J1242" t="s">
        <v>227</v>
      </c>
      <c r="K1242" t="s">
        <v>92</v>
      </c>
      <c r="L1242" t="s">
        <v>90</v>
      </c>
    </row>
    <row r="1243" spans="1:12" x14ac:dyDescent="0.3">
      <c r="A1243" t="s">
        <v>16</v>
      </c>
      <c r="B1243" t="s">
        <v>1785</v>
      </c>
      <c r="C1243" t="s">
        <v>62</v>
      </c>
      <c r="D1243" s="58">
        <v>45180</v>
      </c>
      <c r="E1243">
        <v>10</v>
      </c>
      <c r="F1243">
        <v>6530</v>
      </c>
      <c r="G1243">
        <v>4891.5</v>
      </c>
      <c r="H1243">
        <v>2023</v>
      </c>
      <c r="I1243" t="s">
        <v>738</v>
      </c>
      <c r="J1243" t="s">
        <v>184</v>
      </c>
      <c r="K1243" t="s">
        <v>92</v>
      </c>
      <c r="L1243" t="s">
        <v>90</v>
      </c>
    </row>
    <row r="1244" spans="1:12" x14ac:dyDescent="0.3">
      <c r="A1244" t="s">
        <v>27</v>
      </c>
      <c r="B1244" t="s">
        <v>1785</v>
      </c>
      <c r="C1244" t="s">
        <v>63</v>
      </c>
      <c r="D1244" s="58">
        <v>44943</v>
      </c>
      <c r="E1244">
        <v>31</v>
      </c>
      <c r="F1244">
        <v>10288.280000000001</v>
      </c>
      <c r="G1244">
        <v>6129.01</v>
      </c>
      <c r="H1244">
        <v>2023</v>
      </c>
      <c r="I1244" t="s">
        <v>736</v>
      </c>
      <c r="J1244" t="s">
        <v>187</v>
      </c>
      <c r="K1244" t="s">
        <v>101</v>
      </c>
      <c r="L1244" t="s">
        <v>90</v>
      </c>
    </row>
    <row r="1245" spans="1:12" x14ac:dyDescent="0.3">
      <c r="A1245" t="s">
        <v>16</v>
      </c>
      <c r="B1245" t="s">
        <v>1785</v>
      </c>
      <c r="C1245" t="s">
        <v>63</v>
      </c>
      <c r="D1245" s="58">
        <v>44971</v>
      </c>
      <c r="E1245">
        <v>30</v>
      </c>
      <c r="F1245">
        <v>9956.4</v>
      </c>
      <c r="G1245">
        <v>5931.3</v>
      </c>
      <c r="H1245">
        <v>2023</v>
      </c>
      <c r="I1245" t="s">
        <v>736</v>
      </c>
      <c r="J1245" t="s">
        <v>184</v>
      </c>
      <c r="K1245" t="s">
        <v>101</v>
      </c>
      <c r="L1245" t="s">
        <v>90</v>
      </c>
    </row>
    <row r="1246" spans="1:12" x14ac:dyDescent="0.3">
      <c r="A1246" t="s">
        <v>14</v>
      </c>
      <c r="B1246" t="s">
        <v>1785</v>
      </c>
      <c r="C1246" t="s">
        <v>63</v>
      </c>
      <c r="D1246" s="58">
        <v>45245</v>
      </c>
      <c r="E1246">
        <v>30</v>
      </c>
      <c r="F1246">
        <v>9956.4</v>
      </c>
      <c r="G1246">
        <v>5931.3</v>
      </c>
      <c r="H1246">
        <v>2023</v>
      </c>
      <c r="I1246" t="s">
        <v>739</v>
      </c>
      <c r="J1246" t="s">
        <v>179</v>
      </c>
      <c r="K1246" t="s">
        <v>101</v>
      </c>
      <c r="L1246" t="s">
        <v>90</v>
      </c>
    </row>
    <row r="1247" spans="1:12" x14ac:dyDescent="0.3">
      <c r="A1247" t="s">
        <v>20</v>
      </c>
      <c r="B1247" t="s">
        <v>1785</v>
      </c>
      <c r="C1247" t="s">
        <v>53</v>
      </c>
      <c r="D1247" s="58">
        <v>45162</v>
      </c>
      <c r="E1247">
        <v>9</v>
      </c>
      <c r="F1247">
        <v>718.29</v>
      </c>
      <c r="G1247">
        <v>576.17999999999995</v>
      </c>
      <c r="H1247">
        <v>2023</v>
      </c>
      <c r="I1247" t="s">
        <v>738</v>
      </c>
      <c r="J1247" t="s">
        <v>202</v>
      </c>
      <c r="K1247" t="s">
        <v>98</v>
      </c>
      <c r="L1247" t="s">
        <v>90</v>
      </c>
    </row>
    <row r="1248" spans="1:12" x14ac:dyDescent="0.3">
      <c r="A1248" t="s">
        <v>28</v>
      </c>
      <c r="B1248" t="s">
        <v>1785</v>
      </c>
      <c r="C1248" t="s">
        <v>53</v>
      </c>
      <c r="D1248" s="58">
        <v>45150</v>
      </c>
      <c r="E1248">
        <v>9</v>
      </c>
      <c r="F1248">
        <v>718.29</v>
      </c>
      <c r="G1248">
        <v>576.17999999999995</v>
      </c>
      <c r="H1248">
        <v>2023</v>
      </c>
      <c r="I1248" t="s">
        <v>738</v>
      </c>
      <c r="J1248" t="s">
        <v>227</v>
      </c>
      <c r="K1248" t="s">
        <v>98</v>
      </c>
      <c r="L1248" t="s">
        <v>90</v>
      </c>
    </row>
    <row r="1249" spans="1:12" x14ac:dyDescent="0.3">
      <c r="A1249" t="s">
        <v>18</v>
      </c>
      <c r="B1249" t="s">
        <v>1785</v>
      </c>
      <c r="C1249" t="s">
        <v>76</v>
      </c>
      <c r="D1249" s="58">
        <v>45062</v>
      </c>
      <c r="E1249">
        <v>3</v>
      </c>
      <c r="F1249">
        <v>685.29</v>
      </c>
      <c r="G1249">
        <v>547.68000000000006</v>
      </c>
      <c r="H1249">
        <v>2023</v>
      </c>
      <c r="I1249" t="s">
        <v>737</v>
      </c>
      <c r="J1249" t="s">
        <v>208</v>
      </c>
      <c r="K1249" t="s">
        <v>92</v>
      </c>
      <c r="L1249" t="s">
        <v>90</v>
      </c>
    </row>
    <row r="1250" spans="1:12" x14ac:dyDescent="0.3">
      <c r="A1250" t="s">
        <v>22</v>
      </c>
      <c r="B1250" t="s">
        <v>1785</v>
      </c>
      <c r="C1250" t="s">
        <v>62</v>
      </c>
      <c r="D1250" s="58">
        <v>45157</v>
      </c>
      <c r="E1250">
        <v>20</v>
      </c>
      <c r="F1250">
        <v>13060</v>
      </c>
      <c r="G1250">
        <v>9783</v>
      </c>
      <c r="H1250">
        <v>2023</v>
      </c>
      <c r="I1250" t="s">
        <v>738</v>
      </c>
      <c r="J1250" t="s">
        <v>199</v>
      </c>
      <c r="K1250" t="s">
        <v>92</v>
      </c>
      <c r="L1250" t="s">
        <v>90</v>
      </c>
    </row>
    <row r="1251" spans="1:12" x14ac:dyDescent="0.3">
      <c r="A1251" t="s">
        <v>25</v>
      </c>
      <c r="B1251" t="s">
        <v>1785</v>
      </c>
      <c r="C1251" t="s">
        <v>62</v>
      </c>
      <c r="D1251" s="58">
        <v>45218</v>
      </c>
      <c r="E1251">
        <v>24</v>
      </c>
      <c r="F1251">
        <v>15672</v>
      </c>
      <c r="G1251">
        <v>11739.599999999999</v>
      </c>
      <c r="H1251">
        <v>2023</v>
      </c>
      <c r="I1251" t="s">
        <v>739</v>
      </c>
      <c r="J1251" t="s">
        <v>190</v>
      </c>
      <c r="K1251" t="s">
        <v>92</v>
      </c>
      <c r="L1251" t="s">
        <v>90</v>
      </c>
    </row>
    <row r="1252" spans="1:12" x14ac:dyDescent="0.3">
      <c r="A1252" t="s">
        <v>23</v>
      </c>
      <c r="B1252" t="s">
        <v>1785</v>
      </c>
      <c r="C1252" t="s">
        <v>63</v>
      </c>
      <c r="D1252" s="58">
        <v>45273</v>
      </c>
      <c r="E1252">
        <v>26</v>
      </c>
      <c r="F1252">
        <v>8628.8799999999992</v>
      </c>
      <c r="G1252">
        <v>5140.46</v>
      </c>
      <c r="H1252">
        <v>2023</v>
      </c>
      <c r="I1252" t="s">
        <v>739</v>
      </c>
      <c r="J1252" t="s">
        <v>182</v>
      </c>
      <c r="K1252" t="s">
        <v>101</v>
      </c>
      <c r="L1252" t="s">
        <v>90</v>
      </c>
    </row>
    <row r="1253" spans="1:12" x14ac:dyDescent="0.3">
      <c r="A1253" t="s">
        <v>25</v>
      </c>
      <c r="B1253" t="s">
        <v>1785</v>
      </c>
      <c r="C1253" t="s">
        <v>53</v>
      </c>
      <c r="D1253" s="58">
        <v>45039</v>
      </c>
      <c r="E1253">
        <v>5</v>
      </c>
      <c r="F1253">
        <v>399.05</v>
      </c>
      <c r="G1253">
        <v>320.09999999999997</v>
      </c>
      <c r="H1253">
        <v>2023</v>
      </c>
      <c r="I1253" t="s">
        <v>737</v>
      </c>
      <c r="J1253" t="s">
        <v>190</v>
      </c>
      <c r="K1253" t="s">
        <v>98</v>
      </c>
      <c r="L1253" t="s">
        <v>90</v>
      </c>
    </row>
    <row r="1254" spans="1:12" x14ac:dyDescent="0.3">
      <c r="A1254" t="s">
        <v>27</v>
      </c>
      <c r="B1254" t="s">
        <v>1785</v>
      </c>
      <c r="C1254" t="s">
        <v>62</v>
      </c>
      <c r="D1254" s="58">
        <v>45148</v>
      </c>
      <c r="E1254">
        <v>5</v>
      </c>
      <c r="F1254">
        <v>3265</v>
      </c>
      <c r="G1254">
        <v>2445.75</v>
      </c>
      <c r="H1254">
        <v>2023</v>
      </c>
      <c r="I1254" t="s">
        <v>738</v>
      </c>
      <c r="J1254" t="s">
        <v>187</v>
      </c>
      <c r="K1254" t="s">
        <v>92</v>
      </c>
      <c r="L1254" t="s">
        <v>90</v>
      </c>
    </row>
    <row r="1255" spans="1:12" x14ac:dyDescent="0.3">
      <c r="A1255" t="s">
        <v>18</v>
      </c>
      <c r="B1255" t="s">
        <v>1785</v>
      </c>
      <c r="C1255" t="s">
        <v>53</v>
      </c>
      <c r="D1255" s="58">
        <v>45074</v>
      </c>
      <c r="E1255">
        <v>21</v>
      </c>
      <c r="F1255">
        <v>1676.01</v>
      </c>
      <c r="G1255">
        <v>1344.4199999999998</v>
      </c>
      <c r="H1255">
        <v>2023</v>
      </c>
      <c r="I1255" t="s">
        <v>737</v>
      </c>
      <c r="J1255" t="s">
        <v>208</v>
      </c>
      <c r="K1255" t="s">
        <v>98</v>
      </c>
      <c r="L1255" t="s">
        <v>90</v>
      </c>
    </row>
    <row r="1256" spans="1:12" x14ac:dyDescent="0.3">
      <c r="A1256" t="s">
        <v>14</v>
      </c>
      <c r="B1256" t="s">
        <v>1785</v>
      </c>
      <c r="C1256" t="s">
        <v>63</v>
      </c>
      <c r="D1256" s="58">
        <v>45029</v>
      </c>
      <c r="E1256">
        <v>17</v>
      </c>
      <c r="F1256">
        <v>5641.96</v>
      </c>
      <c r="G1256">
        <v>3361.07</v>
      </c>
      <c r="H1256">
        <v>2023</v>
      </c>
      <c r="I1256" t="s">
        <v>737</v>
      </c>
      <c r="J1256" t="s">
        <v>179</v>
      </c>
      <c r="K1256" t="s">
        <v>101</v>
      </c>
      <c r="L1256" t="s">
        <v>90</v>
      </c>
    </row>
    <row r="1257" spans="1:12" x14ac:dyDescent="0.3">
      <c r="A1257" t="s">
        <v>17</v>
      </c>
      <c r="B1257" t="s">
        <v>1785</v>
      </c>
      <c r="C1257" t="s">
        <v>63</v>
      </c>
      <c r="D1257" s="58">
        <v>45215</v>
      </c>
      <c r="E1257">
        <v>33</v>
      </c>
      <c r="F1257">
        <v>10952.039999999999</v>
      </c>
      <c r="G1257">
        <v>6524.43</v>
      </c>
      <c r="H1257">
        <v>2023</v>
      </c>
      <c r="I1257" t="s">
        <v>739</v>
      </c>
      <c r="J1257" t="s">
        <v>224</v>
      </c>
      <c r="K1257" t="s">
        <v>101</v>
      </c>
      <c r="L1257" t="s">
        <v>90</v>
      </c>
    </row>
    <row r="1258" spans="1:12" x14ac:dyDescent="0.3">
      <c r="A1258" t="s">
        <v>14</v>
      </c>
      <c r="B1258" t="s">
        <v>1785</v>
      </c>
      <c r="C1258" t="s">
        <v>63</v>
      </c>
      <c r="D1258" s="58">
        <v>45127</v>
      </c>
      <c r="E1258">
        <v>15</v>
      </c>
      <c r="F1258">
        <v>4978.2</v>
      </c>
      <c r="G1258">
        <v>2965.65</v>
      </c>
      <c r="H1258">
        <v>2023</v>
      </c>
      <c r="I1258" t="s">
        <v>738</v>
      </c>
      <c r="J1258" t="s">
        <v>179</v>
      </c>
      <c r="K1258" t="s">
        <v>101</v>
      </c>
      <c r="L1258" t="s">
        <v>90</v>
      </c>
    </row>
    <row r="1259" spans="1:12" x14ac:dyDescent="0.3">
      <c r="A1259" t="s">
        <v>29</v>
      </c>
      <c r="B1259" t="s">
        <v>1785</v>
      </c>
      <c r="C1259" t="s">
        <v>53</v>
      </c>
      <c r="D1259" s="58">
        <v>45269</v>
      </c>
      <c r="E1259">
        <v>34</v>
      </c>
      <c r="F1259">
        <v>2713.54</v>
      </c>
      <c r="G1259">
        <v>2176.6799999999998</v>
      </c>
      <c r="H1259">
        <v>2023</v>
      </c>
      <c r="I1259" t="s">
        <v>739</v>
      </c>
      <c r="J1259" t="s">
        <v>217</v>
      </c>
      <c r="K1259" t="s">
        <v>98</v>
      </c>
      <c r="L1259" t="s">
        <v>90</v>
      </c>
    </row>
    <row r="1260" spans="1:12" x14ac:dyDescent="0.3">
      <c r="A1260" t="s">
        <v>14</v>
      </c>
      <c r="B1260" t="s">
        <v>1785</v>
      </c>
      <c r="C1260" t="s">
        <v>76</v>
      </c>
      <c r="D1260" s="58">
        <v>45112</v>
      </c>
      <c r="E1260">
        <v>5</v>
      </c>
      <c r="F1260">
        <v>1142.1500000000001</v>
      </c>
      <c r="G1260">
        <v>912.8</v>
      </c>
      <c r="H1260">
        <v>2023</v>
      </c>
      <c r="I1260" t="s">
        <v>738</v>
      </c>
      <c r="J1260" t="s">
        <v>179</v>
      </c>
      <c r="K1260" t="s">
        <v>92</v>
      </c>
      <c r="L1260" t="s">
        <v>90</v>
      </c>
    </row>
    <row r="1261" spans="1:12" x14ac:dyDescent="0.3">
      <c r="A1261" t="s">
        <v>24</v>
      </c>
      <c r="B1261" t="s">
        <v>1785</v>
      </c>
      <c r="C1261" t="s">
        <v>76</v>
      </c>
      <c r="D1261" s="58">
        <v>45050</v>
      </c>
      <c r="E1261">
        <v>19</v>
      </c>
      <c r="F1261">
        <v>4340.17</v>
      </c>
      <c r="G1261">
        <v>3468.64</v>
      </c>
      <c r="H1261">
        <v>2023</v>
      </c>
      <c r="I1261" t="s">
        <v>737</v>
      </c>
      <c r="J1261" t="s">
        <v>196</v>
      </c>
      <c r="K1261" t="s">
        <v>92</v>
      </c>
      <c r="L1261" t="s">
        <v>90</v>
      </c>
    </row>
    <row r="1262" spans="1:12" x14ac:dyDescent="0.3">
      <c r="A1262" t="s">
        <v>26</v>
      </c>
      <c r="B1262" t="s">
        <v>1785</v>
      </c>
      <c r="C1262" t="s">
        <v>62</v>
      </c>
      <c r="D1262" s="58">
        <v>44948</v>
      </c>
      <c r="E1262">
        <v>17</v>
      </c>
      <c r="F1262">
        <v>11101</v>
      </c>
      <c r="G1262">
        <v>8315.5499999999993</v>
      </c>
      <c r="H1262">
        <v>2023</v>
      </c>
      <c r="I1262" t="s">
        <v>736</v>
      </c>
      <c r="J1262" t="s">
        <v>220</v>
      </c>
      <c r="K1262" t="s">
        <v>92</v>
      </c>
      <c r="L1262" t="s">
        <v>90</v>
      </c>
    </row>
    <row r="1263" spans="1:12" x14ac:dyDescent="0.3">
      <c r="A1263" t="s">
        <v>23</v>
      </c>
      <c r="B1263" t="s">
        <v>1785</v>
      </c>
      <c r="C1263" t="s">
        <v>53</v>
      </c>
      <c r="D1263" s="58">
        <v>45275</v>
      </c>
      <c r="E1263">
        <v>30</v>
      </c>
      <c r="F1263">
        <v>2394.3000000000002</v>
      </c>
      <c r="G1263">
        <v>1920.6</v>
      </c>
      <c r="H1263">
        <v>2023</v>
      </c>
      <c r="I1263" t="s">
        <v>739</v>
      </c>
      <c r="J1263" t="s">
        <v>182</v>
      </c>
      <c r="K1263" t="s">
        <v>98</v>
      </c>
      <c r="L1263" t="s">
        <v>90</v>
      </c>
    </row>
    <row r="1264" spans="1:12" x14ac:dyDescent="0.3">
      <c r="A1264" t="s">
        <v>23</v>
      </c>
      <c r="B1264" t="s">
        <v>1785</v>
      </c>
      <c r="C1264" t="s">
        <v>76</v>
      </c>
      <c r="D1264" s="58">
        <v>45173</v>
      </c>
      <c r="E1264">
        <v>3</v>
      </c>
      <c r="F1264">
        <v>685.29</v>
      </c>
      <c r="G1264">
        <v>547.68000000000006</v>
      </c>
      <c r="H1264">
        <v>2023</v>
      </c>
      <c r="I1264" t="s">
        <v>738</v>
      </c>
      <c r="J1264" t="s">
        <v>182</v>
      </c>
      <c r="K1264" t="s">
        <v>92</v>
      </c>
      <c r="L1264" t="s">
        <v>90</v>
      </c>
    </row>
    <row r="1265" spans="1:12" x14ac:dyDescent="0.3">
      <c r="A1265" t="s">
        <v>21</v>
      </c>
      <c r="B1265" t="s">
        <v>1785</v>
      </c>
      <c r="C1265" t="s">
        <v>62</v>
      </c>
      <c r="D1265" s="58">
        <v>45237</v>
      </c>
      <c r="E1265">
        <v>23</v>
      </c>
      <c r="F1265">
        <v>15019</v>
      </c>
      <c r="G1265">
        <v>11250.449999999999</v>
      </c>
      <c r="H1265">
        <v>2023</v>
      </c>
      <c r="I1265" t="s">
        <v>739</v>
      </c>
      <c r="J1265" t="s">
        <v>214</v>
      </c>
      <c r="K1265" t="s">
        <v>92</v>
      </c>
      <c r="L1265" t="s">
        <v>90</v>
      </c>
    </row>
    <row r="1266" spans="1:12" x14ac:dyDescent="0.3">
      <c r="A1266" t="s">
        <v>25</v>
      </c>
      <c r="B1266" t="s">
        <v>1785</v>
      </c>
      <c r="C1266" t="s">
        <v>53</v>
      </c>
      <c r="D1266" s="58">
        <v>45214</v>
      </c>
      <c r="E1266">
        <v>39</v>
      </c>
      <c r="F1266">
        <v>3112.59</v>
      </c>
      <c r="G1266">
        <v>2496.7799999999997</v>
      </c>
      <c r="H1266">
        <v>2023</v>
      </c>
      <c r="I1266" t="s">
        <v>739</v>
      </c>
      <c r="J1266" t="s">
        <v>190</v>
      </c>
      <c r="K1266" t="s">
        <v>98</v>
      </c>
      <c r="L1266" t="s">
        <v>90</v>
      </c>
    </row>
    <row r="1267" spans="1:12" x14ac:dyDescent="0.3">
      <c r="A1267" t="s">
        <v>16</v>
      </c>
      <c r="B1267" t="s">
        <v>1785</v>
      </c>
      <c r="C1267" t="s">
        <v>63</v>
      </c>
      <c r="D1267" s="58">
        <v>44964</v>
      </c>
      <c r="E1267">
        <v>24</v>
      </c>
      <c r="F1267">
        <v>7965.12</v>
      </c>
      <c r="G1267">
        <v>4745.04</v>
      </c>
      <c r="H1267">
        <v>2023</v>
      </c>
      <c r="I1267" t="s">
        <v>736</v>
      </c>
      <c r="J1267" t="s">
        <v>184</v>
      </c>
      <c r="K1267" t="s">
        <v>101</v>
      </c>
      <c r="L1267" t="s">
        <v>90</v>
      </c>
    </row>
    <row r="1268" spans="1:12" x14ac:dyDescent="0.3">
      <c r="A1268" t="s">
        <v>26</v>
      </c>
      <c r="B1268" t="s">
        <v>1785</v>
      </c>
      <c r="C1268" t="s">
        <v>76</v>
      </c>
      <c r="D1268" s="58">
        <v>45217</v>
      </c>
      <c r="E1268">
        <v>24</v>
      </c>
      <c r="F1268">
        <v>5482.32</v>
      </c>
      <c r="G1268">
        <v>4381.4400000000005</v>
      </c>
      <c r="H1268">
        <v>2023</v>
      </c>
      <c r="I1268" t="s">
        <v>739</v>
      </c>
      <c r="J1268" t="s">
        <v>220</v>
      </c>
      <c r="K1268" t="s">
        <v>92</v>
      </c>
      <c r="L1268" t="s">
        <v>90</v>
      </c>
    </row>
    <row r="1269" spans="1:12" x14ac:dyDescent="0.3">
      <c r="A1269" t="s">
        <v>23</v>
      </c>
      <c r="B1269" t="s">
        <v>1785</v>
      </c>
      <c r="C1269" t="s">
        <v>76</v>
      </c>
      <c r="D1269" s="58">
        <v>45129</v>
      </c>
      <c r="E1269">
        <v>6</v>
      </c>
      <c r="F1269">
        <v>1370.58</v>
      </c>
      <c r="G1269">
        <v>1095.3600000000001</v>
      </c>
      <c r="H1269">
        <v>2023</v>
      </c>
      <c r="I1269" t="s">
        <v>738</v>
      </c>
      <c r="J1269" t="s">
        <v>182</v>
      </c>
      <c r="K1269" t="s">
        <v>92</v>
      </c>
      <c r="L1269" t="s">
        <v>90</v>
      </c>
    </row>
    <row r="1270" spans="1:12" x14ac:dyDescent="0.3">
      <c r="A1270" t="s">
        <v>30</v>
      </c>
      <c r="B1270" t="s">
        <v>1785</v>
      </c>
      <c r="C1270" t="s">
        <v>53</v>
      </c>
      <c r="D1270" s="58">
        <v>45196</v>
      </c>
      <c r="E1270">
        <v>12</v>
      </c>
      <c r="F1270">
        <v>957.72</v>
      </c>
      <c r="G1270">
        <v>768.24</v>
      </c>
      <c r="H1270">
        <v>2023</v>
      </c>
      <c r="I1270" t="s">
        <v>738</v>
      </c>
      <c r="J1270" t="s">
        <v>230</v>
      </c>
      <c r="K1270" t="s">
        <v>98</v>
      </c>
      <c r="L1270" t="s">
        <v>90</v>
      </c>
    </row>
    <row r="1271" spans="1:12" x14ac:dyDescent="0.3">
      <c r="A1271" t="s">
        <v>24</v>
      </c>
      <c r="B1271" t="s">
        <v>1785</v>
      </c>
      <c r="C1271" t="s">
        <v>63</v>
      </c>
      <c r="D1271" s="58">
        <v>45073</v>
      </c>
      <c r="E1271">
        <v>7</v>
      </c>
      <c r="F1271">
        <v>2323.16</v>
      </c>
      <c r="G1271">
        <v>1383.97</v>
      </c>
      <c r="H1271">
        <v>2023</v>
      </c>
      <c r="I1271" t="s">
        <v>737</v>
      </c>
      <c r="J1271" t="s">
        <v>196</v>
      </c>
      <c r="K1271" t="s">
        <v>101</v>
      </c>
      <c r="L1271" t="s">
        <v>90</v>
      </c>
    </row>
    <row r="1272" spans="1:12" x14ac:dyDescent="0.3">
      <c r="A1272" t="s">
        <v>28</v>
      </c>
      <c r="B1272" t="s">
        <v>1785</v>
      </c>
      <c r="C1272" t="s">
        <v>62</v>
      </c>
      <c r="D1272" s="58">
        <v>45182</v>
      </c>
      <c r="E1272">
        <v>8</v>
      </c>
      <c r="F1272">
        <v>5224</v>
      </c>
      <c r="G1272">
        <v>3913.2</v>
      </c>
      <c r="H1272">
        <v>2023</v>
      </c>
      <c r="I1272" t="s">
        <v>738</v>
      </c>
      <c r="J1272" t="s">
        <v>227</v>
      </c>
      <c r="K1272" t="s">
        <v>92</v>
      </c>
      <c r="L1272" t="s">
        <v>90</v>
      </c>
    </row>
    <row r="1273" spans="1:12" x14ac:dyDescent="0.3">
      <c r="A1273" t="s">
        <v>19</v>
      </c>
      <c r="B1273" t="s">
        <v>1785</v>
      </c>
      <c r="C1273" t="s">
        <v>62</v>
      </c>
      <c r="D1273" s="58">
        <v>45117</v>
      </c>
      <c r="E1273">
        <v>22</v>
      </c>
      <c r="F1273">
        <v>14366</v>
      </c>
      <c r="G1273">
        <v>10761.3</v>
      </c>
      <c r="H1273">
        <v>2023</v>
      </c>
      <c r="I1273" t="s">
        <v>738</v>
      </c>
      <c r="J1273" t="s">
        <v>205</v>
      </c>
      <c r="K1273" t="s">
        <v>92</v>
      </c>
      <c r="L1273" t="s">
        <v>90</v>
      </c>
    </row>
    <row r="1274" spans="1:12" x14ac:dyDescent="0.3">
      <c r="A1274" t="s">
        <v>30</v>
      </c>
      <c r="B1274" t="s">
        <v>1785</v>
      </c>
      <c r="C1274" t="s">
        <v>62</v>
      </c>
      <c r="D1274" s="58">
        <v>44934</v>
      </c>
      <c r="E1274">
        <v>18</v>
      </c>
      <c r="F1274">
        <v>11754</v>
      </c>
      <c r="G1274">
        <v>8804.6999999999989</v>
      </c>
      <c r="H1274">
        <v>2023</v>
      </c>
      <c r="I1274" t="s">
        <v>736</v>
      </c>
      <c r="J1274" t="s">
        <v>230</v>
      </c>
      <c r="K1274" t="s">
        <v>92</v>
      </c>
      <c r="L1274" t="s">
        <v>90</v>
      </c>
    </row>
    <row r="1275" spans="1:12" x14ac:dyDescent="0.3">
      <c r="A1275" t="s">
        <v>19</v>
      </c>
      <c r="B1275" t="s">
        <v>1785</v>
      </c>
      <c r="C1275" t="s">
        <v>53</v>
      </c>
      <c r="D1275" s="58">
        <v>45271</v>
      </c>
      <c r="E1275">
        <v>36</v>
      </c>
      <c r="F1275">
        <v>2873.16</v>
      </c>
      <c r="G1275">
        <v>2304.7199999999998</v>
      </c>
      <c r="H1275">
        <v>2023</v>
      </c>
      <c r="I1275" t="s">
        <v>739</v>
      </c>
      <c r="J1275" t="s">
        <v>205</v>
      </c>
      <c r="K1275" t="s">
        <v>98</v>
      </c>
      <c r="L1275" t="s">
        <v>90</v>
      </c>
    </row>
    <row r="1276" spans="1:12" x14ac:dyDescent="0.3">
      <c r="A1276" t="s">
        <v>28</v>
      </c>
      <c r="B1276" t="s">
        <v>1785</v>
      </c>
      <c r="C1276" t="s">
        <v>76</v>
      </c>
      <c r="D1276" s="58">
        <v>45106</v>
      </c>
      <c r="E1276">
        <v>15</v>
      </c>
      <c r="F1276">
        <v>3426.4500000000003</v>
      </c>
      <c r="G1276">
        <v>2738.4</v>
      </c>
      <c r="H1276">
        <v>2023</v>
      </c>
      <c r="I1276" t="s">
        <v>737</v>
      </c>
      <c r="J1276" t="s">
        <v>227</v>
      </c>
      <c r="K1276" t="s">
        <v>92</v>
      </c>
      <c r="L1276" t="s">
        <v>90</v>
      </c>
    </row>
    <row r="1277" spans="1:12" x14ac:dyDescent="0.3">
      <c r="A1277" t="s">
        <v>21</v>
      </c>
      <c r="B1277" t="s">
        <v>1785</v>
      </c>
      <c r="C1277" t="s">
        <v>76</v>
      </c>
      <c r="D1277" s="58">
        <v>44980</v>
      </c>
      <c r="E1277">
        <v>26</v>
      </c>
      <c r="F1277">
        <v>5939.18</v>
      </c>
      <c r="G1277">
        <v>4746.5600000000004</v>
      </c>
      <c r="H1277">
        <v>2023</v>
      </c>
      <c r="I1277" t="s">
        <v>736</v>
      </c>
      <c r="J1277" t="s">
        <v>214</v>
      </c>
      <c r="K1277" t="s">
        <v>92</v>
      </c>
      <c r="L1277" t="s">
        <v>90</v>
      </c>
    </row>
    <row r="1278" spans="1:12" x14ac:dyDescent="0.3">
      <c r="A1278" t="s">
        <v>28</v>
      </c>
      <c r="B1278" t="s">
        <v>1785</v>
      </c>
      <c r="C1278" t="s">
        <v>53</v>
      </c>
      <c r="D1278" s="58">
        <v>45203</v>
      </c>
      <c r="E1278">
        <v>40</v>
      </c>
      <c r="F1278">
        <v>3192.4</v>
      </c>
      <c r="G1278">
        <v>2560.7999999999997</v>
      </c>
      <c r="H1278">
        <v>2023</v>
      </c>
      <c r="I1278" t="s">
        <v>739</v>
      </c>
      <c r="J1278" t="s">
        <v>227</v>
      </c>
      <c r="K1278" t="s">
        <v>98</v>
      </c>
      <c r="L1278" t="s">
        <v>90</v>
      </c>
    </row>
    <row r="1279" spans="1:12" x14ac:dyDescent="0.3">
      <c r="A1279" t="s">
        <v>30</v>
      </c>
      <c r="B1279" t="s">
        <v>1785</v>
      </c>
      <c r="C1279" t="s">
        <v>53</v>
      </c>
      <c r="D1279" s="58">
        <v>45101</v>
      </c>
      <c r="E1279">
        <v>18</v>
      </c>
      <c r="F1279">
        <v>1436.58</v>
      </c>
      <c r="G1279">
        <v>1152.3599999999999</v>
      </c>
      <c r="H1279">
        <v>2023</v>
      </c>
      <c r="I1279" t="s">
        <v>737</v>
      </c>
      <c r="J1279" t="s">
        <v>230</v>
      </c>
      <c r="K1279" t="s">
        <v>98</v>
      </c>
      <c r="L1279" t="s">
        <v>90</v>
      </c>
    </row>
    <row r="1280" spans="1:12" x14ac:dyDescent="0.3">
      <c r="A1280" t="s">
        <v>21</v>
      </c>
      <c r="B1280" t="s">
        <v>1785</v>
      </c>
      <c r="C1280" t="s">
        <v>53</v>
      </c>
      <c r="D1280" s="58">
        <v>45027</v>
      </c>
      <c r="E1280">
        <v>10</v>
      </c>
      <c r="F1280">
        <v>798.1</v>
      </c>
      <c r="G1280">
        <v>640.19999999999993</v>
      </c>
      <c r="H1280">
        <v>2023</v>
      </c>
      <c r="I1280" t="s">
        <v>737</v>
      </c>
      <c r="J1280" t="s">
        <v>214</v>
      </c>
      <c r="K1280" t="s">
        <v>98</v>
      </c>
      <c r="L1280" t="s">
        <v>90</v>
      </c>
    </row>
    <row r="1281" spans="1:12" x14ac:dyDescent="0.3">
      <c r="A1281" t="s">
        <v>18</v>
      </c>
      <c r="B1281" t="s">
        <v>1785</v>
      </c>
      <c r="C1281" t="s">
        <v>62</v>
      </c>
      <c r="D1281" s="58">
        <v>44973</v>
      </c>
      <c r="E1281">
        <v>27</v>
      </c>
      <c r="F1281">
        <v>17631</v>
      </c>
      <c r="G1281">
        <v>13207.05</v>
      </c>
      <c r="H1281">
        <v>2023</v>
      </c>
      <c r="I1281" t="s">
        <v>736</v>
      </c>
      <c r="J1281" t="s">
        <v>208</v>
      </c>
      <c r="K1281" t="s">
        <v>92</v>
      </c>
      <c r="L1281" t="s">
        <v>90</v>
      </c>
    </row>
    <row r="1282" spans="1:12" x14ac:dyDescent="0.3">
      <c r="A1282" t="s">
        <v>22</v>
      </c>
      <c r="B1282" t="s">
        <v>1785</v>
      </c>
      <c r="C1282" t="s">
        <v>62</v>
      </c>
      <c r="D1282" s="58">
        <v>45014</v>
      </c>
      <c r="E1282">
        <v>23</v>
      </c>
      <c r="F1282">
        <v>15019</v>
      </c>
      <c r="G1282">
        <v>11250.449999999999</v>
      </c>
      <c r="H1282">
        <v>2023</v>
      </c>
      <c r="I1282" t="s">
        <v>736</v>
      </c>
      <c r="J1282" t="s">
        <v>199</v>
      </c>
      <c r="K1282" t="s">
        <v>92</v>
      </c>
      <c r="L1282" t="s">
        <v>90</v>
      </c>
    </row>
    <row r="1283" spans="1:12" x14ac:dyDescent="0.3">
      <c r="A1283" t="s">
        <v>18</v>
      </c>
      <c r="B1283" t="s">
        <v>1785</v>
      </c>
      <c r="C1283" t="s">
        <v>76</v>
      </c>
      <c r="D1283" s="58">
        <v>44981</v>
      </c>
      <c r="E1283">
        <v>23</v>
      </c>
      <c r="F1283">
        <v>5253.89</v>
      </c>
      <c r="G1283">
        <v>4198.88</v>
      </c>
      <c r="H1283">
        <v>2023</v>
      </c>
      <c r="I1283" t="s">
        <v>736</v>
      </c>
      <c r="J1283" t="s">
        <v>208</v>
      </c>
      <c r="K1283" t="s">
        <v>92</v>
      </c>
      <c r="L1283" t="s">
        <v>90</v>
      </c>
    </row>
    <row r="1284" spans="1:12" x14ac:dyDescent="0.3">
      <c r="A1284" t="s">
        <v>16</v>
      </c>
      <c r="B1284" t="s">
        <v>1785</v>
      </c>
      <c r="C1284" t="s">
        <v>63</v>
      </c>
      <c r="D1284" s="58">
        <v>45156</v>
      </c>
      <c r="E1284">
        <v>23</v>
      </c>
      <c r="F1284">
        <v>7633.24</v>
      </c>
      <c r="G1284">
        <v>4547.33</v>
      </c>
      <c r="H1284">
        <v>2023</v>
      </c>
      <c r="I1284" t="s">
        <v>738</v>
      </c>
      <c r="J1284" t="s">
        <v>184</v>
      </c>
      <c r="K1284" t="s">
        <v>101</v>
      </c>
      <c r="L1284" t="s">
        <v>90</v>
      </c>
    </row>
    <row r="1285" spans="1:12" x14ac:dyDescent="0.3">
      <c r="A1285" t="s">
        <v>28</v>
      </c>
      <c r="B1285" t="s">
        <v>1785</v>
      </c>
      <c r="C1285" t="s">
        <v>76</v>
      </c>
      <c r="D1285" s="58">
        <v>45028</v>
      </c>
      <c r="E1285">
        <v>7</v>
      </c>
      <c r="F1285">
        <v>1599.01</v>
      </c>
      <c r="G1285">
        <v>1277.92</v>
      </c>
      <c r="H1285">
        <v>2023</v>
      </c>
      <c r="I1285" t="s">
        <v>737</v>
      </c>
      <c r="J1285" t="s">
        <v>227</v>
      </c>
      <c r="K1285" t="s">
        <v>92</v>
      </c>
      <c r="L1285" t="s">
        <v>90</v>
      </c>
    </row>
    <row r="1286" spans="1:12" x14ac:dyDescent="0.3">
      <c r="A1286" t="s">
        <v>19</v>
      </c>
      <c r="B1286" t="s">
        <v>1785</v>
      </c>
      <c r="C1286" t="s">
        <v>76</v>
      </c>
      <c r="D1286" s="58">
        <v>45244</v>
      </c>
      <c r="E1286">
        <v>36</v>
      </c>
      <c r="F1286">
        <v>8223.48</v>
      </c>
      <c r="G1286">
        <v>6572.16</v>
      </c>
      <c r="H1286">
        <v>2023</v>
      </c>
      <c r="I1286" t="s">
        <v>739</v>
      </c>
      <c r="J1286" t="s">
        <v>205</v>
      </c>
      <c r="K1286" t="s">
        <v>92</v>
      </c>
      <c r="L1286" t="s">
        <v>90</v>
      </c>
    </row>
    <row r="1287" spans="1:12" x14ac:dyDescent="0.3">
      <c r="A1287" t="s">
        <v>27</v>
      </c>
      <c r="B1287" t="s">
        <v>1785</v>
      </c>
      <c r="C1287" t="s">
        <v>76</v>
      </c>
      <c r="D1287" s="58">
        <v>45218</v>
      </c>
      <c r="E1287">
        <v>43</v>
      </c>
      <c r="F1287">
        <v>9822.49</v>
      </c>
      <c r="G1287">
        <v>7850.08</v>
      </c>
      <c r="H1287">
        <v>2023</v>
      </c>
      <c r="I1287" t="s">
        <v>739</v>
      </c>
      <c r="J1287" t="s">
        <v>187</v>
      </c>
      <c r="K1287" t="s">
        <v>92</v>
      </c>
      <c r="L1287" t="s">
        <v>90</v>
      </c>
    </row>
    <row r="1288" spans="1:12" x14ac:dyDescent="0.3">
      <c r="A1288" t="s">
        <v>20</v>
      </c>
      <c r="B1288" t="s">
        <v>1785</v>
      </c>
      <c r="C1288" t="s">
        <v>63</v>
      </c>
      <c r="D1288" s="58">
        <v>45181</v>
      </c>
      <c r="E1288">
        <v>19</v>
      </c>
      <c r="F1288">
        <v>6305.72</v>
      </c>
      <c r="G1288">
        <v>3756.4900000000002</v>
      </c>
      <c r="H1288">
        <v>2023</v>
      </c>
      <c r="I1288" t="s">
        <v>738</v>
      </c>
      <c r="J1288" t="s">
        <v>202</v>
      </c>
      <c r="K1288" t="s">
        <v>101</v>
      </c>
      <c r="L1288" t="s">
        <v>90</v>
      </c>
    </row>
    <row r="1289" spans="1:12" x14ac:dyDescent="0.3">
      <c r="A1289" t="s">
        <v>30</v>
      </c>
      <c r="B1289" t="s">
        <v>1785</v>
      </c>
      <c r="C1289" t="s">
        <v>53</v>
      </c>
      <c r="D1289" s="58">
        <v>45187</v>
      </c>
      <c r="E1289">
        <v>15</v>
      </c>
      <c r="F1289">
        <v>1197.1500000000001</v>
      </c>
      <c r="G1289">
        <v>960.3</v>
      </c>
      <c r="H1289">
        <v>2023</v>
      </c>
      <c r="I1289" t="s">
        <v>738</v>
      </c>
      <c r="J1289" t="s">
        <v>230</v>
      </c>
      <c r="K1289" t="s">
        <v>98</v>
      </c>
      <c r="L1289" t="s">
        <v>90</v>
      </c>
    </row>
    <row r="1290" spans="1:12" x14ac:dyDescent="0.3">
      <c r="A1290" t="s">
        <v>30</v>
      </c>
      <c r="B1290" t="s">
        <v>1785</v>
      </c>
      <c r="C1290" t="s">
        <v>62</v>
      </c>
      <c r="D1290" s="58">
        <v>45118</v>
      </c>
      <c r="E1290">
        <v>9</v>
      </c>
      <c r="F1290">
        <v>5877</v>
      </c>
      <c r="G1290">
        <v>4402.3499999999995</v>
      </c>
      <c r="H1290">
        <v>2023</v>
      </c>
      <c r="I1290" t="s">
        <v>738</v>
      </c>
      <c r="J1290" t="s">
        <v>230</v>
      </c>
      <c r="K1290" t="s">
        <v>92</v>
      </c>
      <c r="L1290" t="s">
        <v>90</v>
      </c>
    </row>
    <row r="1291" spans="1:12" x14ac:dyDescent="0.3">
      <c r="A1291" t="s">
        <v>30</v>
      </c>
      <c r="B1291" t="s">
        <v>1785</v>
      </c>
      <c r="C1291" t="s">
        <v>76</v>
      </c>
      <c r="D1291" s="58">
        <v>44937</v>
      </c>
      <c r="E1291">
        <v>15</v>
      </c>
      <c r="F1291">
        <v>3426.4500000000003</v>
      </c>
      <c r="G1291">
        <v>2738.4</v>
      </c>
      <c r="H1291">
        <v>2023</v>
      </c>
      <c r="I1291" t="s">
        <v>736</v>
      </c>
      <c r="J1291" t="s">
        <v>230</v>
      </c>
      <c r="K1291" t="s">
        <v>92</v>
      </c>
      <c r="L1291" t="s">
        <v>90</v>
      </c>
    </row>
    <row r="1292" spans="1:12" x14ac:dyDescent="0.3">
      <c r="A1292" t="s">
        <v>28</v>
      </c>
      <c r="B1292" t="s">
        <v>1785</v>
      </c>
      <c r="C1292" t="s">
        <v>53</v>
      </c>
      <c r="D1292" s="58">
        <v>45135</v>
      </c>
      <c r="E1292">
        <v>14</v>
      </c>
      <c r="F1292">
        <v>1117.3400000000001</v>
      </c>
      <c r="G1292">
        <v>896.28</v>
      </c>
      <c r="H1292">
        <v>2023</v>
      </c>
      <c r="I1292" t="s">
        <v>738</v>
      </c>
      <c r="J1292" t="s">
        <v>227</v>
      </c>
      <c r="K1292" t="s">
        <v>98</v>
      </c>
      <c r="L1292" t="s">
        <v>90</v>
      </c>
    </row>
    <row r="1293" spans="1:12" x14ac:dyDescent="0.3">
      <c r="A1293" t="s">
        <v>22</v>
      </c>
      <c r="B1293" t="s">
        <v>1785</v>
      </c>
      <c r="C1293" t="s">
        <v>76</v>
      </c>
      <c r="D1293" s="58">
        <v>45136</v>
      </c>
      <c r="E1293">
        <v>15</v>
      </c>
      <c r="F1293">
        <v>3426.4500000000003</v>
      </c>
      <c r="G1293">
        <v>2738.4</v>
      </c>
      <c r="H1293">
        <v>2023</v>
      </c>
      <c r="I1293" t="s">
        <v>738</v>
      </c>
      <c r="J1293" t="s">
        <v>199</v>
      </c>
      <c r="K1293" t="s">
        <v>92</v>
      </c>
      <c r="L1293" t="s">
        <v>90</v>
      </c>
    </row>
    <row r="1294" spans="1:12" x14ac:dyDescent="0.3">
      <c r="A1294" t="s">
        <v>20</v>
      </c>
      <c r="B1294" t="s">
        <v>1785</v>
      </c>
      <c r="C1294" t="s">
        <v>62</v>
      </c>
      <c r="D1294" s="58">
        <v>45158</v>
      </c>
      <c r="E1294">
        <v>13</v>
      </c>
      <c r="F1294">
        <v>8489</v>
      </c>
      <c r="G1294">
        <v>6358.95</v>
      </c>
      <c r="H1294">
        <v>2023</v>
      </c>
      <c r="I1294" t="s">
        <v>738</v>
      </c>
      <c r="J1294" t="s">
        <v>202</v>
      </c>
      <c r="K1294" t="s">
        <v>92</v>
      </c>
      <c r="L1294" t="s">
        <v>90</v>
      </c>
    </row>
    <row r="1295" spans="1:12" x14ac:dyDescent="0.3">
      <c r="A1295" t="s">
        <v>18</v>
      </c>
      <c r="B1295" t="s">
        <v>1785</v>
      </c>
      <c r="C1295" t="s">
        <v>62</v>
      </c>
      <c r="D1295" s="58">
        <v>45204</v>
      </c>
      <c r="E1295">
        <v>34</v>
      </c>
      <c r="F1295">
        <v>22202</v>
      </c>
      <c r="G1295">
        <v>16631.099999999999</v>
      </c>
      <c r="H1295">
        <v>2023</v>
      </c>
      <c r="I1295" t="s">
        <v>739</v>
      </c>
      <c r="J1295" t="s">
        <v>208</v>
      </c>
      <c r="K1295" t="s">
        <v>92</v>
      </c>
      <c r="L1295" t="s">
        <v>90</v>
      </c>
    </row>
    <row r="1296" spans="1:12" x14ac:dyDescent="0.3">
      <c r="A1296" t="s">
        <v>14</v>
      </c>
      <c r="B1296" t="s">
        <v>1785</v>
      </c>
      <c r="C1296" t="s">
        <v>62</v>
      </c>
      <c r="D1296" s="58">
        <v>45194</v>
      </c>
      <c r="E1296">
        <v>15</v>
      </c>
      <c r="F1296">
        <v>9795</v>
      </c>
      <c r="G1296">
        <v>7337.25</v>
      </c>
      <c r="H1296">
        <v>2023</v>
      </c>
      <c r="I1296" t="s">
        <v>738</v>
      </c>
      <c r="J1296" t="s">
        <v>179</v>
      </c>
      <c r="K1296" t="s">
        <v>92</v>
      </c>
      <c r="L1296" t="s">
        <v>90</v>
      </c>
    </row>
    <row r="1297" spans="1:12" x14ac:dyDescent="0.3">
      <c r="A1297" t="s">
        <v>24</v>
      </c>
      <c r="B1297" t="s">
        <v>1785</v>
      </c>
      <c r="C1297" t="s">
        <v>63</v>
      </c>
      <c r="D1297" s="58">
        <v>45077</v>
      </c>
      <c r="E1297">
        <v>17</v>
      </c>
      <c r="F1297">
        <v>5641.96</v>
      </c>
      <c r="G1297">
        <v>3361.07</v>
      </c>
      <c r="H1297">
        <v>2023</v>
      </c>
      <c r="I1297" t="s">
        <v>737</v>
      </c>
      <c r="J1297" t="s">
        <v>196</v>
      </c>
      <c r="K1297" t="s">
        <v>101</v>
      </c>
      <c r="L1297" t="s">
        <v>90</v>
      </c>
    </row>
    <row r="1298" spans="1:12" x14ac:dyDescent="0.3">
      <c r="A1298" t="s">
        <v>28</v>
      </c>
      <c r="B1298" t="s">
        <v>1785</v>
      </c>
      <c r="C1298" t="s">
        <v>63</v>
      </c>
      <c r="D1298" s="58">
        <v>45236</v>
      </c>
      <c r="E1298">
        <v>32</v>
      </c>
      <c r="F1298">
        <v>10620.16</v>
      </c>
      <c r="G1298">
        <v>6326.72</v>
      </c>
      <c r="H1298">
        <v>2023</v>
      </c>
      <c r="I1298" t="s">
        <v>739</v>
      </c>
      <c r="J1298" t="s">
        <v>227</v>
      </c>
      <c r="K1298" t="s">
        <v>101</v>
      </c>
      <c r="L1298" t="s">
        <v>90</v>
      </c>
    </row>
    <row r="1299" spans="1:12" x14ac:dyDescent="0.3">
      <c r="A1299" t="s">
        <v>24</v>
      </c>
      <c r="B1299" t="s">
        <v>1785</v>
      </c>
      <c r="C1299" t="s">
        <v>63</v>
      </c>
      <c r="D1299" s="58">
        <v>45036</v>
      </c>
      <c r="E1299">
        <v>12</v>
      </c>
      <c r="F1299">
        <v>3982.56</v>
      </c>
      <c r="G1299">
        <v>2372.52</v>
      </c>
      <c r="H1299">
        <v>2023</v>
      </c>
      <c r="I1299" t="s">
        <v>737</v>
      </c>
      <c r="J1299" t="s">
        <v>196</v>
      </c>
      <c r="K1299" t="s">
        <v>101</v>
      </c>
      <c r="L1299" t="s">
        <v>90</v>
      </c>
    </row>
    <row r="1300" spans="1:12" x14ac:dyDescent="0.3">
      <c r="A1300" t="s">
        <v>22</v>
      </c>
      <c r="B1300" t="s">
        <v>1785</v>
      </c>
      <c r="C1300" t="s">
        <v>53</v>
      </c>
      <c r="D1300" s="58">
        <v>45117</v>
      </c>
      <c r="E1300">
        <v>3</v>
      </c>
      <c r="F1300">
        <v>239.43</v>
      </c>
      <c r="G1300">
        <v>192.06</v>
      </c>
      <c r="H1300">
        <v>2023</v>
      </c>
      <c r="I1300" t="s">
        <v>738</v>
      </c>
      <c r="J1300" t="s">
        <v>199</v>
      </c>
      <c r="K1300" t="s">
        <v>98</v>
      </c>
      <c r="L1300" t="s">
        <v>90</v>
      </c>
    </row>
    <row r="1301" spans="1:12" x14ac:dyDescent="0.3">
      <c r="A1301" t="s">
        <v>17</v>
      </c>
      <c r="B1301" t="s">
        <v>1785</v>
      </c>
      <c r="C1301" t="s">
        <v>63</v>
      </c>
      <c r="D1301" s="58">
        <v>45209</v>
      </c>
      <c r="E1301">
        <v>33</v>
      </c>
      <c r="F1301">
        <v>10952.039999999999</v>
      </c>
      <c r="G1301">
        <v>6524.43</v>
      </c>
      <c r="H1301">
        <v>2023</v>
      </c>
      <c r="I1301" t="s">
        <v>739</v>
      </c>
      <c r="J1301" t="s">
        <v>224</v>
      </c>
      <c r="K1301" t="s">
        <v>101</v>
      </c>
      <c r="L1301" t="s">
        <v>90</v>
      </c>
    </row>
    <row r="1302" spans="1:12" x14ac:dyDescent="0.3">
      <c r="A1302" t="s">
        <v>19</v>
      </c>
      <c r="B1302" t="s">
        <v>1785</v>
      </c>
      <c r="C1302" t="s">
        <v>62</v>
      </c>
      <c r="D1302" s="58">
        <v>45063</v>
      </c>
      <c r="E1302">
        <v>4</v>
      </c>
      <c r="F1302">
        <v>2612</v>
      </c>
      <c r="G1302">
        <v>1956.6</v>
      </c>
      <c r="H1302">
        <v>2023</v>
      </c>
      <c r="I1302" t="s">
        <v>737</v>
      </c>
      <c r="J1302" t="s">
        <v>205</v>
      </c>
      <c r="K1302" t="s">
        <v>92</v>
      </c>
      <c r="L1302" t="s">
        <v>90</v>
      </c>
    </row>
    <row r="1303" spans="1:12" x14ac:dyDescent="0.3">
      <c r="A1303" t="s">
        <v>19</v>
      </c>
      <c r="B1303" t="s">
        <v>1785</v>
      </c>
      <c r="C1303" t="s">
        <v>63</v>
      </c>
      <c r="D1303" s="58">
        <v>45164</v>
      </c>
      <c r="E1303">
        <v>19</v>
      </c>
      <c r="F1303">
        <v>6305.72</v>
      </c>
      <c r="G1303">
        <v>3756.4900000000002</v>
      </c>
      <c r="H1303">
        <v>2023</v>
      </c>
      <c r="I1303" t="s">
        <v>738</v>
      </c>
      <c r="J1303" t="s">
        <v>205</v>
      </c>
      <c r="K1303" t="s">
        <v>101</v>
      </c>
      <c r="L1303" t="s">
        <v>90</v>
      </c>
    </row>
    <row r="1304" spans="1:12" x14ac:dyDescent="0.3">
      <c r="A1304" t="s">
        <v>14</v>
      </c>
      <c r="B1304" t="s">
        <v>1785</v>
      </c>
      <c r="C1304" t="s">
        <v>76</v>
      </c>
      <c r="D1304" s="58">
        <v>45214</v>
      </c>
      <c r="E1304">
        <v>40</v>
      </c>
      <c r="F1304">
        <v>9137.2000000000007</v>
      </c>
      <c r="G1304">
        <v>7302.4</v>
      </c>
      <c r="H1304">
        <v>2023</v>
      </c>
      <c r="I1304" t="s">
        <v>739</v>
      </c>
      <c r="J1304" t="s">
        <v>179</v>
      </c>
      <c r="K1304" t="s">
        <v>92</v>
      </c>
      <c r="L1304" t="s">
        <v>90</v>
      </c>
    </row>
    <row r="1305" spans="1:12" x14ac:dyDescent="0.3">
      <c r="A1305" t="s">
        <v>27</v>
      </c>
      <c r="B1305" t="s">
        <v>1785</v>
      </c>
      <c r="C1305" t="s">
        <v>63</v>
      </c>
      <c r="D1305" s="58">
        <v>44935</v>
      </c>
      <c r="E1305">
        <v>26</v>
      </c>
      <c r="F1305">
        <v>8628.8799999999992</v>
      </c>
      <c r="G1305">
        <v>5140.46</v>
      </c>
      <c r="H1305">
        <v>2023</v>
      </c>
      <c r="I1305" t="s">
        <v>736</v>
      </c>
      <c r="J1305" t="s">
        <v>187</v>
      </c>
      <c r="K1305" t="s">
        <v>101</v>
      </c>
      <c r="L1305" t="s">
        <v>90</v>
      </c>
    </row>
    <row r="1306" spans="1:12" x14ac:dyDescent="0.3">
      <c r="A1306" t="s">
        <v>14</v>
      </c>
      <c r="B1306" t="s">
        <v>1785</v>
      </c>
      <c r="C1306" t="s">
        <v>53</v>
      </c>
      <c r="D1306" s="58">
        <v>45218</v>
      </c>
      <c r="E1306">
        <v>29</v>
      </c>
      <c r="F1306">
        <v>2314.4900000000002</v>
      </c>
      <c r="G1306">
        <v>1856.58</v>
      </c>
      <c r="H1306">
        <v>2023</v>
      </c>
      <c r="I1306" t="s">
        <v>739</v>
      </c>
      <c r="J1306" t="s">
        <v>179</v>
      </c>
      <c r="K1306" t="s">
        <v>98</v>
      </c>
      <c r="L1306" t="s">
        <v>90</v>
      </c>
    </row>
    <row r="1307" spans="1:12" x14ac:dyDescent="0.3">
      <c r="A1307" t="s">
        <v>17</v>
      </c>
      <c r="B1307" t="s">
        <v>1785</v>
      </c>
      <c r="C1307" t="s">
        <v>63</v>
      </c>
      <c r="D1307" s="58">
        <v>45192</v>
      </c>
      <c r="E1307">
        <v>16</v>
      </c>
      <c r="F1307">
        <v>5310.08</v>
      </c>
      <c r="G1307">
        <v>3163.36</v>
      </c>
      <c r="H1307">
        <v>2023</v>
      </c>
      <c r="I1307" t="s">
        <v>738</v>
      </c>
      <c r="J1307" t="s">
        <v>224</v>
      </c>
      <c r="K1307" t="s">
        <v>101</v>
      </c>
      <c r="L1307" t="s">
        <v>90</v>
      </c>
    </row>
    <row r="1308" spans="1:12" x14ac:dyDescent="0.3">
      <c r="A1308" t="s">
        <v>18</v>
      </c>
      <c r="B1308" t="s">
        <v>1785</v>
      </c>
      <c r="C1308" t="s">
        <v>62</v>
      </c>
      <c r="D1308" s="58">
        <v>45096</v>
      </c>
      <c r="E1308">
        <v>4</v>
      </c>
      <c r="F1308">
        <v>2612</v>
      </c>
      <c r="G1308">
        <v>1956.6</v>
      </c>
      <c r="H1308">
        <v>2023</v>
      </c>
      <c r="I1308" t="s">
        <v>737</v>
      </c>
      <c r="J1308" t="s">
        <v>208</v>
      </c>
      <c r="K1308" t="s">
        <v>92</v>
      </c>
      <c r="L1308" t="s">
        <v>90</v>
      </c>
    </row>
    <row r="1309" spans="1:12" x14ac:dyDescent="0.3">
      <c r="A1309" t="s">
        <v>14</v>
      </c>
      <c r="B1309" t="s">
        <v>1785</v>
      </c>
      <c r="C1309" t="s">
        <v>62</v>
      </c>
      <c r="D1309" s="58">
        <v>45263</v>
      </c>
      <c r="E1309">
        <v>38</v>
      </c>
      <c r="F1309">
        <v>24814</v>
      </c>
      <c r="G1309">
        <v>18587.7</v>
      </c>
      <c r="H1309">
        <v>2023</v>
      </c>
      <c r="I1309" t="s">
        <v>739</v>
      </c>
      <c r="J1309" t="s">
        <v>179</v>
      </c>
      <c r="K1309" t="s">
        <v>92</v>
      </c>
      <c r="L1309" t="s">
        <v>90</v>
      </c>
    </row>
    <row r="1310" spans="1:12" x14ac:dyDescent="0.3">
      <c r="A1310" t="s">
        <v>17</v>
      </c>
      <c r="B1310" t="s">
        <v>1785</v>
      </c>
      <c r="C1310" t="s">
        <v>63</v>
      </c>
      <c r="D1310" s="58">
        <v>45047</v>
      </c>
      <c r="E1310">
        <v>14</v>
      </c>
      <c r="F1310">
        <v>4646.32</v>
      </c>
      <c r="G1310">
        <v>2767.94</v>
      </c>
      <c r="H1310">
        <v>2023</v>
      </c>
      <c r="I1310" t="s">
        <v>737</v>
      </c>
      <c r="J1310" t="s">
        <v>224</v>
      </c>
      <c r="K1310" t="s">
        <v>101</v>
      </c>
      <c r="L1310" t="s">
        <v>90</v>
      </c>
    </row>
    <row r="1311" spans="1:12" x14ac:dyDescent="0.3">
      <c r="A1311" t="s">
        <v>16</v>
      </c>
      <c r="B1311" t="s">
        <v>1785</v>
      </c>
      <c r="C1311" t="s">
        <v>62</v>
      </c>
      <c r="D1311" s="58">
        <v>45135</v>
      </c>
      <c r="E1311">
        <v>13</v>
      </c>
      <c r="F1311">
        <v>8489</v>
      </c>
      <c r="G1311">
        <v>6358.95</v>
      </c>
      <c r="H1311">
        <v>2023</v>
      </c>
      <c r="I1311" t="s">
        <v>738</v>
      </c>
      <c r="J1311" t="s">
        <v>184</v>
      </c>
      <c r="K1311" t="s">
        <v>92</v>
      </c>
      <c r="L1311" t="s">
        <v>90</v>
      </c>
    </row>
    <row r="1312" spans="1:12" x14ac:dyDescent="0.3">
      <c r="A1312" t="s">
        <v>14</v>
      </c>
      <c r="B1312" t="s">
        <v>1785</v>
      </c>
      <c r="C1312" t="s">
        <v>76</v>
      </c>
      <c r="D1312" s="58">
        <v>45244</v>
      </c>
      <c r="E1312">
        <v>32</v>
      </c>
      <c r="F1312">
        <v>7309.76</v>
      </c>
      <c r="G1312">
        <v>5841.92</v>
      </c>
      <c r="H1312">
        <v>2023</v>
      </c>
      <c r="I1312" t="s">
        <v>739</v>
      </c>
      <c r="J1312" t="s">
        <v>179</v>
      </c>
      <c r="K1312" t="s">
        <v>92</v>
      </c>
      <c r="L1312" t="s">
        <v>90</v>
      </c>
    </row>
    <row r="1313" spans="1:12" x14ac:dyDescent="0.3">
      <c r="A1313" t="s">
        <v>21</v>
      </c>
      <c r="B1313" t="s">
        <v>1785</v>
      </c>
      <c r="C1313" t="s">
        <v>62</v>
      </c>
      <c r="D1313" s="58">
        <v>45255</v>
      </c>
      <c r="E1313">
        <v>28</v>
      </c>
      <c r="F1313">
        <v>18284</v>
      </c>
      <c r="G1313">
        <v>13696.199999999999</v>
      </c>
      <c r="H1313">
        <v>2023</v>
      </c>
      <c r="I1313" t="s">
        <v>739</v>
      </c>
      <c r="J1313" t="s">
        <v>214</v>
      </c>
      <c r="K1313" t="s">
        <v>92</v>
      </c>
      <c r="L1313" t="s">
        <v>90</v>
      </c>
    </row>
    <row r="1314" spans="1:12" x14ac:dyDescent="0.3">
      <c r="A1314" t="s">
        <v>14</v>
      </c>
      <c r="B1314" t="s">
        <v>1785</v>
      </c>
      <c r="C1314" t="s">
        <v>53</v>
      </c>
      <c r="D1314" s="58">
        <v>45122</v>
      </c>
      <c r="E1314">
        <v>20</v>
      </c>
      <c r="F1314">
        <v>1596.2</v>
      </c>
      <c r="G1314">
        <v>1280.3999999999999</v>
      </c>
      <c r="H1314">
        <v>2023</v>
      </c>
      <c r="I1314" t="s">
        <v>738</v>
      </c>
      <c r="J1314" t="s">
        <v>179</v>
      </c>
      <c r="K1314" t="s">
        <v>98</v>
      </c>
      <c r="L1314" t="s">
        <v>90</v>
      </c>
    </row>
    <row r="1315" spans="1:12" x14ac:dyDescent="0.3">
      <c r="A1315" t="s">
        <v>21</v>
      </c>
      <c r="B1315" t="s">
        <v>1785</v>
      </c>
      <c r="C1315" t="s">
        <v>76</v>
      </c>
      <c r="D1315" s="58">
        <v>45212</v>
      </c>
      <c r="E1315">
        <v>24</v>
      </c>
      <c r="F1315">
        <v>5482.32</v>
      </c>
      <c r="G1315">
        <v>4381.4400000000005</v>
      </c>
      <c r="H1315">
        <v>2023</v>
      </c>
      <c r="I1315" t="s">
        <v>739</v>
      </c>
      <c r="J1315" t="s">
        <v>214</v>
      </c>
      <c r="K1315" t="s">
        <v>92</v>
      </c>
      <c r="L1315" t="s">
        <v>90</v>
      </c>
    </row>
    <row r="1316" spans="1:12" x14ac:dyDescent="0.3">
      <c r="A1316" t="s">
        <v>30</v>
      </c>
      <c r="B1316" t="s">
        <v>1785</v>
      </c>
      <c r="C1316" t="s">
        <v>63</v>
      </c>
      <c r="D1316" s="58">
        <v>45014</v>
      </c>
      <c r="E1316">
        <v>6</v>
      </c>
      <c r="F1316">
        <v>1991.28</v>
      </c>
      <c r="G1316">
        <v>1186.26</v>
      </c>
      <c r="H1316">
        <v>2023</v>
      </c>
      <c r="I1316" t="s">
        <v>736</v>
      </c>
      <c r="J1316" t="s">
        <v>230</v>
      </c>
      <c r="K1316" t="s">
        <v>101</v>
      </c>
      <c r="L1316" t="s">
        <v>90</v>
      </c>
    </row>
    <row r="1317" spans="1:12" x14ac:dyDescent="0.3">
      <c r="A1317" t="s">
        <v>23</v>
      </c>
      <c r="B1317" t="s">
        <v>1785</v>
      </c>
      <c r="C1317" t="s">
        <v>76</v>
      </c>
      <c r="D1317" s="58">
        <v>44941</v>
      </c>
      <c r="E1317">
        <v>19</v>
      </c>
      <c r="F1317">
        <v>4340.17</v>
      </c>
      <c r="G1317">
        <v>3468.64</v>
      </c>
      <c r="H1317">
        <v>2023</v>
      </c>
      <c r="I1317" t="s">
        <v>736</v>
      </c>
      <c r="J1317" t="s">
        <v>182</v>
      </c>
      <c r="K1317" t="s">
        <v>92</v>
      </c>
      <c r="L1317" t="s">
        <v>90</v>
      </c>
    </row>
    <row r="1318" spans="1:12" x14ac:dyDescent="0.3">
      <c r="A1318" t="s">
        <v>28</v>
      </c>
      <c r="B1318" t="s">
        <v>1785</v>
      </c>
      <c r="C1318" t="s">
        <v>62</v>
      </c>
      <c r="D1318" s="58">
        <v>45105</v>
      </c>
      <c r="E1318">
        <v>22</v>
      </c>
      <c r="F1318">
        <v>14366</v>
      </c>
      <c r="G1318">
        <v>10761.3</v>
      </c>
      <c r="H1318">
        <v>2023</v>
      </c>
      <c r="I1318" t="s">
        <v>737</v>
      </c>
      <c r="J1318" t="s">
        <v>227</v>
      </c>
      <c r="K1318" t="s">
        <v>92</v>
      </c>
      <c r="L1318" t="s">
        <v>90</v>
      </c>
    </row>
    <row r="1319" spans="1:12" x14ac:dyDescent="0.3">
      <c r="A1319" t="s">
        <v>21</v>
      </c>
      <c r="B1319" t="s">
        <v>1785</v>
      </c>
      <c r="C1319" t="s">
        <v>62</v>
      </c>
      <c r="D1319" s="58">
        <v>45181</v>
      </c>
      <c r="E1319">
        <v>12</v>
      </c>
      <c r="F1319">
        <v>7836</v>
      </c>
      <c r="G1319">
        <v>5869.7999999999993</v>
      </c>
      <c r="H1319">
        <v>2023</v>
      </c>
      <c r="I1319" t="s">
        <v>738</v>
      </c>
      <c r="J1319" t="s">
        <v>214</v>
      </c>
      <c r="K1319" t="s">
        <v>92</v>
      </c>
      <c r="L1319" t="s">
        <v>90</v>
      </c>
    </row>
    <row r="1320" spans="1:12" x14ac:dyDescent="0.3">
      <c r="A1320" t="s">
        <v>27</v>
      </c>
      <c r="B1320" t="s">
        <v>1785</v>
      </c>
      <c r="C1320" t="s">
        <v>76</v>
      </c>
      <c r="D1320" s="58">
        <v>45131</v>
      </c>
      <c r="E1320">
        <v>7</v>
      </c>
      <c r="F1320">
        <v>1599.01</v>
      </c>
      <c r="G1320">
        <v>1277.92</v>
      </c>
      <c r="H1320">
        <v>2023</v>
      </c>
      <c r="I1320" t="s">
        <v>738</v>
      </c>
      <c r="J1320" t="s">
        <v>187</v>
      </c>
      <c r="K1320" t="s">
        <v>92</v>
      </c>
      <c r="L1320" t="s">
        <v>90</v>
      </c>
    </row>
    <row r="1321" spans="1:12" x14ac:dyDescent="0.3">
      <c r="A1321" t="s">
        <v>28</v>
      </c>
      <c r="B1321" t="s">
        <v>1785</v>
      </c>
      <c r="C1321" t="s">
        <v>76</v>
      </c>
      <c r="D1321" s="58">
        <v>45132</v>
      </c>
      <c r="E1321">
        <v>7</v>
      </c>
      <c r="F1321">
        <v>1599.01</v>
      </c>
      <c r="G1321">
        <v>1277.92</v>
      </c>
      <c r="H1321">
        <v>2023</v>
      </c>
      <c r="I1321" t="s">
        <v>738</v>
      </c>
      <c r="J1321" t="s">
        <v>227</v>
      </c>
      <c r="K1321" t="s">
        <v>92</v>
      </c>
      <c r="L1321" t="s">
        <v>90</v>
      </c>
    </row>
    <row r="1322" spans="1:12" x14ac:dyDescent="0.3">
      <c r="A1322" t="s">
        <v>14</v>
      </c>
      <c r="B1322" t="s">
        <v>1785</v>
      </c>
      <c r="C1322" t="s">
        <v>53</v>
      </c>
      <c r="D1322" s="58">
        <v>45013</v>
      </c>
      <c r="E1322">
        <v>15</v>
      </c>
      <c r="F1322">
        <v>1197.1500000000001</v>
      </c>
      <c r="G1322">
        <v>960.3</v>
      </c>
      <c r="H1322">
        <v>2023</v>
      </c>
      <c r="I1322" t="s">
        <v>736</v>
      </c>
      <c r="J1322" t="s">
        <v>179</v>
      </c>
      <c r="K1322" t="s">
        <v>98</v>
      </c>
      <c r="L1322" t="s">
        <v>90</v>
      </c>
    </row>
    <row r="1323" spans="1:12" x14ac:dyDescent="0.3">
      <c r="A1323" t="s">
        <v>29</v>
      </c>
      <c r="B1323" t="s">
        <v>1785</v>
      </c>
      <c r="C1323" t="s">
        <v>63</v>
      </c>
      <c r="D1323" s="58">
        <v>45039</v>
      </c>
      <c r="E1323">
        <v>20</v>
      </c>
      <c r="F1323">
        <v>6637.6</v>
      </c>
      <c r="G1323">
        <v>3954.2000000000003</v>
      </c>
      <c r="H1323">
        <v>2023</v>
      </c>
      <c r="I1323" t="s">
        <v>737</v>
      </c>
      <c r="J1323" t="s">
        <v>217</v>
      </c>
      <c r="K1323" t="s">
        <v>101</v>
      </c>
      <c r="L1323" t="s">
        <v>90</v>
      </c>
    </row>
    <row r="1324" spans="1:12" x14ac:dyDescent="0.3">
      <c r="A1324" t="s">
        <v>17</v>
      </c>
      <c r="B1324" t="s">
        <v>1785</v>
      </c>
      <c r="C1324" t="s">
        <v>62</v>
      </c>
      <c r="D1324" s="58">
        <v>45131</v>
      </c>
      <c r="E1324">
        <v>19</v>
      </c>
      <c r="F1324">
        <v>12407</v>
      </c>
      <c r="G1324">
        <v>9293.85</v>
      </c>
      <c r="H1324">
        <v>2023</v>
      </c>
      <c r="I1324" t="s">
        <v>738</v>
      </c>
      <c r="J1324" t="s">
        <v>224</v>
      </c>
      <c r="K1324" t="s">
        <v>92</v>
      </c>
      <c r="L1324" t="s">
        <v>90</v>
      </c>
    </row>
    <row r="1325" spans="1:12" x14ac:dyDescent="0.3">
      <c r="A1325" t="s">
        <v>14</v>
      </c>
      <c r="B1325" t="s">
        <v>1785</v>
      </c>
      <c r="C1325" t="s">
        <v>76</v>
      </c>
      <c r="D1325" s="58">
        <v>45033</v>
      </c>
      <c r="E1325">
        <v>19</v>
      </c>
      <c r="F1325">
        <v>4340.17</v>
      </c>
      <c r="G1325">
        <v>3468.64</v>
      </c>
      <c r="H1325">
        <v>2023</v>
      </c>
      <c r="I1325" t="s">
        <v>737</v>
      </c>
      <c r="J1325" t="s">
        <v>179</v>
      </c>
      <c r="K1325" t="s">
        <v>92</v>
      </c>
      <c r="L1325" t="s">
        <v>90</v>
      </c>
    </row>
    <row r="1326" spans="1:12" x14ac:dyDescent="0.3">
      <c r="A1326" t="s">
        <v>14</v>
      </c>
      <c r="B1326" t="s">
        <v>1785</v>
      </c>
      <c r="C1326" t="s">
        <v>53</v>
      </c>
      <c r="D1326" s="58">
        <v>44940</v>
      </c>
      <c r="E1326">
        <v>20</v>
      </c>
      <c r="F1326">
        <v>1596.2</v>
      </c>
      <c r="G1326">
        <v>1280.3999999999999</v>
      </c>
      <c r="H1326">
        <v>2023</v>
      </c>
      <c r="I1326" t="s">
        <v>736</v>
      </c>
      <c r="J1326" t="s">
        <v>179</v>
      </c>
      <c r="K1326" t="s">
        <v>98</v>
      </c>
      <c r="L1326" t="s">
        <v>90</v>
      </c>
    </row>
    <row r="1327" spans="1:12" x14ac:dyDescent="0.3">
      <c r="A1327" t="s">
        <v>24</v>
      </c>
      <c r="B1327" t="s">
        <v>1785</v>
      </c>
      <c r="C1327" t="s">
        <v>63</v>
      </c>
      <c r="D1327" s="58">
        <v>45225</v>
      </c>
      <c r="E1327">
        <v>29</v>
      </c>
      <c r="F1327">
        <v>9624.52</v>
      </c>
      <c r="G1327">
        <v>5733.59</v>
      </c>
      <c r="H1327">
        <v>2023</v>
      </c>
      <c r="I1327" t="s">
        <v>739</v>
      </c>
      <c r="J1327" t="s">
        <v>196</v>
      </c>
      <c r="K1327" t="s">
        <v>101</v>
      </c>
      <c r="L1327" t="s">
        <v>90</v>
      </c>
    </row>
    <row r="1328" spans="1:12" x14ac:dyDescent="0.3">
      <c r="A1328" t="s">
        <v>27</v>
      </c>
      <c r="B1328" t="s">
        <v>1785</v>
      </c>
      <c r="C1328" t="s">
        <v>63</v>
      </c>
      <c r="D1328" s="58">
        <v>44946</v>
      </c>
      <c r="E1328">
        <v>17</v>
      </c>
      <c r="F1328">
        <v>5641.96</v>
      </c>
      <c r="G1328">
        <v>3361.07</v>
      </c>
      <c r="H1328">
        <v>2023</v>
      </c>
      <c r="I1328" t="s">
        <v>736</v>
      </c>
      <c r="J1328" t="s">
        <v>187</v>
      </c>
      <c r="K1328" t="s">
        <v>101</v>
      </c>
      <c r="L1328" t="s">
        <v>90</v>
      </c>
    </row>
    <row r="1329" spans="1:12" x14ac:dyDescent="0.3">
      <c r="A1329" t="s">
        <v>24</v>
      </c>
      <c r="B1329" t="s">
        <v>1785</v>
      </c>
      <c r="C1329" t="s">
        <v>62</v>
      </c>
      <c r="D1329" s="58">
        <v>44978</v>
      </c>
      <c r="E1329">
        <v>20</v>
      </c>
      <c r="F1329">
        <v>13060</v>
      </c>
      <c r="G1329">
        <v>9783</v>
      </c>
      <c r="H1329">
        <v>2023</v>
      </c>
      <c r="I1329" t="s">
        <v>736</v>
      </c>
      <c r="J1329" t="s">
        <v>196</v>
      </c>
      <c r="K1329" t="s">
        <v>92</v>
      </c>
      <c r="L1329" t="s">
        <v>90</v>
      </c>
    </row>
    <row r="1330" spans="1:12" x14ac:dyDescent="0.3">
      <c r="A1330" t="s">
        <v>16</v>
      </c>
      <c r="B1330" t="s">
        <v>1785</v>
      </c>
      <c r="C1330" t="s">
        <v>62</v>
      </c>
      <c r="D1330" s="58">
        <v>45245</v>
      </c>
      <c r="E1330">
        <v>22</v>
      </c>
      <c r="F1330">
        <v>14366</v>
      </c>
      <c r="G1330">
        <v>10761.3</v>
      </c>
      <c r="H1330">
        <v>2023</v>
      </c>
      <c r="I1330" t="s">
        <v>739</v>
      </c>
      <c r="J1330" t="s">
        <v>184</v>
      </c>
      <c r="K1330" t="s">
        <v>92</v>
      </c>
      <c r="L1330" t="s">
        <v>90</v>
      </c>
    </row>
    <row r="1331" spans="1:12" x14ac:dyDescent="0.3">
      <c r="A1331" t="s">
        <v>29</v>
      </c>
      <c r="B1331" t="s">
        <v>1785</v>
      </c>
      <c r="C1331" t="s">
        <v>62</v>
      </c>
      <c r="D1331" s="58">
        <v>44976</v>
      </c>
      <c r="E1331">
        <v>14</v>
      </c>
      <c r="F1331">
        <v>9142</v>
      </c>
      <c r="G1331">
        <v>6848.0999999999995</v>
      </c>
      <c r="H1331">
        <v>2023</v>
      </c>
      <c r="I1331" t="s">
        <v>736</v>
      </c>
      <c r="J1331" t="s">
        <v>217</v>
      </c>
      <c r="K1331" t="s">
        <v>92</v>
      </c>
      <c r="L1331" t="s">
        <v>90</v>
      </c>
    </row>
    <row r="1332" spans="1:12" x14ac:dyDescent="0.3">
      <c r="A1332" t="s">
        <v>14</v>
      </c>
      <c r="B1332" t="s">
        <v>1785</v>
      </c>
      <c r="C1332" t="s">
        <v>53</v>
      </c>
      <c r="D1332" s="58">
        <v>45062</v>
      </c>
      <c r="E1332">
        <v>21</v>
      </c>
      <c r="F1332">
        <v>1676.01</v>
      </c>
      <c r="G1332">
        <v>1344.4199999999998</v>
      </c>
      <c r="H1332">
        <v>2023</v>
      </c>
      <c r="I1332" t="s">
        <v>737</v>
      </c>
      <c r="J1332" t="s">
        <v>179</v>
      </c>
      <c r="K1332" t="s">
        <v>98</v>
      </c>
      <c r="L1332" t="s">
        <v>90</v>
      </c>
    </row>
    <row r="1333" spans="1:12" x14ac:dyDescent="0.3">
      <c r="A1333" t="s">
        <v>14</v>
      </c>
      <c r="B1333" t="s">
        <v>1785</v>
      </c>
      <c r="C1333" t="s">
        <v>62</v>
      </c>
      <c r="D1333" s="58">
        <v>44948</v>
      </c>
      <c r="E1333">
        <v>30</v>
      </c>
      <c r="F1333">
        <v>19590</v>
      </c>
      <c r="G1333">
        <v>14674.5</v>
      </c>
      <c r="H1333">
        <v>2023</v>
      </c>
      <c r="I1333" t="s">
        <v>736</v>
      </c>
      <c r="J1333" t="s">
        <v>179</v>
      </c>
      <c r="K1333" t="s">
        <v>92</v>
      </c>
      <c r="L1333" t="s">
        <v>90</v>
      </c>
    </row>
    <row r="1334" spans="1:12" x14ac:dyDescent="0.3">
      <c r="A1334" t="s">
        <v>25</v>
      </c>
      <c r="B1334" t="s">
        <v>1785</v>
      </c>
      <c r="C1334" t="s">
        <v>53</v>
      </c>
      <c r="D1334" s="58">
        <v>44998</v>
      </c>
      <c r="E1334">
        <v>20</v>
      </c>
      <c r="F1334">
        <v>1596.2</v>
      </c>
      <c r="G1334">
        <v>1280.3999999999999</v>
      </c>
      <c r="H1334">
        <v>2023</v>
      </c>
      <c r="I1334" t="s">
        <v>736</v>
      </c>
      <c r="J1334" t="s">
        <v>190</v>
      </c>
      <c r="K1334" t="s">
        <v>98</v>
      </c>
      <c r="L1334" t="s">
        <v>90</v>
      </c>
    </row>
    <row r="1335" spans="1:12" x14ac:dyDescent="0.3">
      <c r="A1335" t="s">
        <v>27</v>
      </c>
      <c r="B1335" t="s">
        <v>1785</v>
      </c>
      <c r="C1335" t="s">
        <v>53</v>
      </c>
      <c r="D1335" s="58">
        <v>44940</v>
      </c>
      <c r="E1335">
        <v>23</v>
      </c>
      <c r="F1335">
        <v>1835.63</v>
      </c>
      <c r="G1335">
        <v>1472.4599999999998</v>
      </c>
      <c r="H1335">
        <v>2023</v>
      </c>
      <c r="I1335" t="s">
        <v>736</v>
      </c>
      <c r="J1335" t="s">
        <v>187</v>
      </c>
      <c r="K1335" t="s">
        <v>98</v>
      </c>
      <c r="L1335" t="s">
        <v>90</v>
      </c>
    </row>
    <row r="1336" spans="1:12" x14ac:dyDescent="0.3">
      <c r="A1336" t="s">
        <v>21</v>
      </c>
      <c r="B1336" t="s">
        <v>1785</v>
      </c>
      <c r="C1336" t="s">
        <v>62</v>
      </c>
      <c r="D1336" s="58">
        <v>45073</v>
      </c>
      <c r="E1336">
        <v>20</v>
      </c>
      <c r="F1336">
        <v>13060</v>
      </c>
      <c r="G1336">
        <v>9783</v>
      </c>
      <c r="H1336">
        <v>2023</v>
      </c>
      <c r="I1336" t="s">
        <v>737</v>
      </c>
      <c r="J1336" t="s">
        <v>214</v>
      </c>
      <c r="K1336" t="s">
        <v>92</v>
      </c>
      <c r="L1336" t="s">
        <v>90</v>
      </c>
    </row>
    <row r="1337" spans="1:12" x14ac:dyDescent="0.3">
      <c r="A1337" t="s">
        <v>26</v>
      </c>
      <c r="B1337" t="s">
        <v>1785</v>
      </c>
      <c r="C1337" t="s">
        <v>62</v>
      </c>
      <c r="D1337" s="58">
        <v>45082</v>
      </c>
      <c r="E1337">
        <v>8</v>
      </c>
      <c r="F1337">
        <v>5224</v>
      </c>
      <c r="G1337">
        <v>3913.2</v>
      </c>
      <c r="H1337">
        <v>2023</v>
      </c>
      <c r="I1337" t="s">
        <v>737</v>
      </c>
      <c r="J1337" t="s">
        <v>220</v>
      </c>
      <c r="K1337" t="s">
        <v>92</v>
      </c>
      <c r="L1337" t="s">
        <v>90</v>
      </c>
    </row>
    <row r="1338" spans="1:12" x14ac:dyDescent="0.3">
      <c r="A1338" t="s">
        <v>23</v>
      </c>
      <c r="B1338" t="s">
        <v>1785</v>
      </c>
      <c r="C1338" t="s">
        <v>62</v>
      </c>
      <c r="D1338" s="58">
        <v>45138</v>
      </c>
      <c r="E1338">
        <v>15</v>
      </c>
      <c r="F1338">
        <v>9795</v>
      </c>
      <c r="G1338">
        <v>7337.25</v>
      </c>
      <c r="H1338">
        <v>2023</v>
      </c>
      <c r="I1338" t="s">
        <v>738</v>
      </c>
      <c r="J1338" t="s">
        <v>182</v>
      </c>
      <c r="K1338" t="s">
        <v>92</v>
      </c>
      <c r="L1338" t="s">
        <v>90</v>
      </c>
    </row>
    <row r="1339" spans="1:12" x14ac:dyDescent="0.3">
      <c r="A1339" t="s">
        <v>14</v>
      </c>
      <c r="B1339" t="s">
        <v>1785</v>
      </c>
      <c r="C1339" t="s">
        <v>62</v>
      </c>
      <c r="D1339" s="58">
        <v>44941</v>
      </c>
      <c r="E1339">
        <v>17</v>
      </c>
      <c r="F1339">
        <v>11101</v>
      </c>
      <c r="G1339">
        <v>8315.5499999999993</v>
      </c>
      <c r="H1339">
        <v>2023</v>
      </c>
      <c r="I1339" t="s">
        <v>736</v>
      </c>
      <c r="J1339" t="s">
        <v>179</v>
      </c>
      <c r="K1339" t="s">
        <v>92</v>
      </c>
      <c r="L1339" t="s">
        <v>90</v>
      </c>
    </row>
    <row r="1340" spans="1:12" x14ac:dyDescent="0.3">
      <c r="A1340" t="s">
        <v>23</v>
      </c>
      <c r="B1340" t="s">
        <v>1785</v>
      </c>
      <c r="C1340" t="s">
        <v>76</v>
      </c>
      <c r="D1340" s="58">
        <v>45057</v>
      </c>
      <c r="E1340">
        <v>21</v>
      </c>
      <c r="F1340">
        <v>4797.03</v>
      </c>
      <c r="G1340">
        <v>3833.76</v>
      </c>
      <c r="H1340">
        <v>2023</v>
      </c>
      <c r="I1340" t="s">
        <v>737</v>
      </c>
      <c r="J1340" t="s">
        <v>182</v>
      </c>
      <c r="K1340" t="s">
        <v>92</v>
      </c>
      <c r="L1340" t="s">
        <v>90</v>
      </c>
    </row>
    <row r="1341" spans="1:12" x14ac:dyDescent="0.3">
      <c r="A1341" t="s">
        <v>18</v>
      </c>
      <c r="B1341" t="s">
        <v>1785</v>
      </c>
      <c r="C1341" t="s">
        <v>53</v>
      </c>
      <c r="D1341" s="58">
        <v>44981</v>
      </c>
      <c r="E1341">
        <v>27</v>
      </c>
      <c r="F1341">
        <v>2154.87</v>
      </c>
      <c r="G1341">
        <v>1728.54</v>
      </c>
      <c r="H1341">
        <v>2023</v>
      </c>
      <c r="I1341" t="s">
        <v>736</v>
      </c>
      <c r="J1341" t="s">
        <v>208</v>
      </c>
      <c r="K1341" t="s">
        <v>98</v>
      </c>
      <c r="L1341" t="s">
        <v>90</v>
      </c>
    </row>
    <row r="1342" spans="1:12" x14ac:dyDescent="0.3">
      <c r="A1342" t="s">
        <v>26</v>
      </c>
      <c r="B1342" t="s">
        <v>1785</v>
      </c>
      <c r="C1342" t="s">
        <v>53</v>
      </c>
      <c r="D1342" s="58">
        <v>45227</v>
      </c>
      <c r="E1342">
        <v>41</v>
      </c>
      <c r="F1342">
        <v>3272.21</v>
      </c>
      <c r="G1342">
        <v>2624.8199999999997</v>
      </c>
      <c r="H1342">
        <v>2023</v>
      </c>
      <c r="I1342" t="s">
        <v>739</v>
      </c>
      <c r="J1342" t="s">
        <v>220</v>
      </c>
      <c r="K1342" t="s">
        <v>98</v>
      </c>
      <c r="L1342" t="s">
        <v>90</v>
      </c>
    </row>
    <row r="1343" spans="1:12" x14ac:dyDescent="0.3">
      <c r="A1343" t="s">
        <v>21</v>
      </c>
      <c r="B1343" t="s">
        <v>1785</v>
      </c>
      <c r="C1343" t="s">
        <v>63</v>
      </c>
      <c r="D1343" s="58">
        <v>45072</v>
      </c>
      <c r="E1343">
        <v>16</v>
      </c>
      <c r="F1343">
        <v>5310.08</v>
      </c>
      <c r="G1343">
        <v>3163.36</v>
      </c>
      <c r="H1343">
        <v>2023</v>
      </c>
      <c r="I1343" t="s">
        <v>737</v>
      </c>
      <c r="J1343" t="s">
        <v>214</v>
      </c>
      <c r="K1343" t="s">
        <v>101</v>
      </c>
      <c r="L1343" t="s">
        <v>90</v>
      </c>
    </row>
    <row r="1344" spans="1:12" x14ac:dyDescent="0.3">
      <c r="A1344" t="s">
        <v>21</v>
      </c>
      <c r="B1344" t="s">
        <v>1785</v>
      </c>
      <c r="C1344" t="s">
        <v>62</v>
      </c>
      <c r="D1344" s="58">
        <v>45028</v>
      </c>
      <c r="E1344">
        <v>9</v>
      </c>
      <c r="F1344">
        <v>5877</v>
      </c>
      <c r="G1344">
        <v>4402.3499999999995</v>
      </c>
      <c r="H1344">
        <v>2023</v>
      </c>
      <c r="I1344" t="s">
        <v>737</v>
      </c>
      <c r="J1344" t="s">
        <v>214</v>
      </c>
      <c r="K1344" t="s">
        <v>92</v>
      </c>
      <c r="L1344" t="s">
        <v>90</v>
      </c>
    </row>
    <row r="1345" spans="1:12" x14ac:dyDescent="0.3">
      <c r="A1345" t="s">
        <v>17</v>
      </c>
      <c r="B1345" t="s">
        <v>1785</v>
      </c>
      <c r="C1345" t="s">
        <v>62</v>
      </c>
      <c r="D1345" s="58">
        <v>45036</v>
      </c>
      <c r="E1345">
        <v>15</v>
      </c>
      <c r="F1345">
        <v>9795</v>
      </c>
      <c r="G1345">
        <v>7337.25</v>
      </c>
      <c r="H1345">
        <v>2023</v>
      </c>
      <c r="I1345" t="s">
        <v>737</v>
      </c>
      <c r="J1345" t="s">
        <v>224</v>
      </c>
      <c r="K1345" t="s">
        <v>92</v>
      </c>
      <c r="L1345" t="s">
        <v>90</v>
      </c>
    </row>
    <row r="1346" spans="1:12" x14ac:dyDescent="0.3">
      <c r="A1346" t="s">
        <v>18</v>
      </c>
      <c r="B1346" t="s">
        <v>1785</v>
      </c>
      <c r="C1346" t="s">
        <v>62</v>
      </c>
      <c r="D1346" s="58">
        <v>45139</v>
      </c>
      <c r="E1346">
        <v>11</v>
      </c>
      <c r="F1346">
        <v>7183</v>
      </c>
      <c r="G1346">
        <v>5380.65</v>
      </c>
      <c r="H1346">
        <v>2023</v>
      </c>
      <c r="I1346" t="s">
        <v>738</v>
      </c>
      <c r="J1346" t="s">
        <v>208</v>
      </c>
      <c r="K1346" t="s">
        <v>92</v>
      </c>
      <c r="L1346" t="s">
        <v>90</v>
      </c>
    </row>
    <row r="1347" spans="1:12" x14ac:dyDescent="0.3">
      <c r="A1347" t="s">
        <v>14</v>
      </c>
      <c r="B1347" t="s">
        <v>1785</v>
      </c>
      <c r="C1347" t="s">
        <v>53</v>
      </c>
      <c r="D1347" s="58">
        <v>45253</v>
      </c>
      <c r="E1347">
        <v>42</v>
      </c>
      <c r="F1347">
        <v>3352.02</v>
      </c>
      <c r="G1347">
        <v>2688.8399999999997</v>
      </c>
      <c r="H1347">
        <v>2023</v>
      </c>
      <c r="I1347" t="s">
        <v>739</v>
      </c>
      <c r="J1347" t="s">
        <v>179</v>
      </c>
      <c r="K1347" t="s">
        <v>98</v>
      </c>
      <c r="L1347" t="s">
        <v>90</v>
      </c>
    </row>
    <row r="1348" spans="1:12" x14ac:dyDescent="0.3">
      <c r="A1348" t="s">
        <v>28</v>
      </c>
      <c r="B1348" t="s">
        <v>1785</v>
      </c>
      <c r="C1348" t="s">
        <v>76</v>
      </c>
      <c r="D1348" s="58">
        <v>45256</v>
      </c>
      <c r="E1348">
        <v>27</v>
      </c>
      <c r="F1348">
        <v>6167.6100000000006</v>
      </c>
      <c r="G1348">
        <v>4929.12</v>
      </c>
      <c r="H1348">
        <v>2023</v>
      </c>
      <c r="I1348" t="s">
        <v>739</v>
      </c>
      <c r="J1348" t="s">
        <v>227</v>
      </c>
      <c r="K1348" t="s">
        <v>92</v>
      </c>
      <c r="L1348" t="s">
        <v>90</v>
      </c>
    </row>
    <row r="1349" spans="1:12" x14ac:dyDescent="0.3">
      <c r="A1349" t="s">
        <v>14</v>
      </c>
      <c r="B1349" t="s">
        <v>1785</v>
      </c>
      <c r="C1349" t="s">
        <v>63</v>
      </c>
      <c r="D1349" s="58">
        <v>44957</v>
      </c>
      <c r="E1349">
        <v>17</v>
      </c>
      <c r="F1349">
        <v>5641.96</v>
      </c>
      <c r="G1349">
        <v>3361.07</v>
      </c>
      <c r="H1349">
        <v>2023</v>
      </c>
      <c r="I1349" t="s">
        <v>736</v>
      </c>
      <c r="J1349" t="s">
        <v>179</v>
      </c>
      <c r="K1349" t="s">
        <v>101</v>
      </c>
      <c r="L1349" t="s">
        <v>90</v>
      </c>
    </row>
    <row r="1350" spans="1:12" x14ac:dyDescent="0.3">
      <c r="A1350" t="s">
        <v>14</v>
      </c>
      <c r="B1350" t="s">
        <v>1785</v>
      </c>
      <c r="C1350" t="s">
        <v>76</v>
      </c>
      <c r="D1350" s="58">
        <v>44980</v>
      </c>
      <c r="E1350">
        <v>18</v>
      </c>
      <c r="F1350">
        <v>4111.74</v>
      </c>
      <c r="G1350">
        <v>3286.08</v>
      </c>
      <c r="H1350">
        <v>2023</v>
      </c>
      <c r="I1350" t="s">
        <v>736</v>
      </c>
      <c r="J1350" t="s">
        <v>179</v>
      </c>
      <c r="K1350" t="s">
        <v>92</v>
      </c>
      <c r="L1350" t="s">
        <v>90</v>
      </c>
    </row>
    <row r="1351" spans="1:12" x14ac:dyDescent="0.3">
      <c r="A1351" t="s">
        <v>19</v>
      </c>
      <c r="B1351" t="s">
        <v>1785</v>
      </c>
      <c r="C1351" t="s">
        <v>76</v>
      </c>
      <c r="D1351" s="58">
        <v>45247</v>
      </c>
      <c r="E1351">
        <v>24</v>
      </c>
      <c r="F1351">
        <v>5482.32</v>
      </c>
      <c r="G1351">
        <v>4381.4400000000005</v>
      </c>
      <c r="H1351">
        <v>2023</v>
      </c>
      <c r="I1351" t="s">
        <v>739</v>
      </c>
      <c r="J1351" t="s">
        <v>205</v>
      </c>
      <c r="K1351" t="s">
        <v>92</v>
      </c>
      <c r="L1351" t="s">
        <v>90</v>
      </c>
    </row>
    <row r="1352" spans="1:12" x14ac:dyDescent="0.3">
      <c r="A1352" t="s">
        <v>14</v>
      </c>
      <c r="B1352" t="s">
        <v>1785</v>
      </c>
      <c r="C1352" t="s">
        <v>63</v>
      </c>
      <c r="D1352" s="58">
        <v>45245</v>
      </c>
      <c r="E1352">
        <v>28</v>
      </c>
      <c r="F1352">
        <v>9292.64</v>
      </c>
      <c r="G1352">
        <v>5535.88</v>
      </c>
      <c r="H1352">
        <v>2023</v>
      </c>
      <c r="I1352" t="s">
        <v>739</v>
      </c>
      <c r="J1352" t="s">
        <v>179</v>
      </c>
      <c r="K1352" t="s">
        <v>101</v>
      </c>
      <c r="L1352" t="s">
        <v>90</v>
      </c>
    </row>
    <row r="1353" spans="1:12" x14ac:dyDescent="0.3">
      <c r="A1353" t="s">
        <v>26</v>
      </c>
      <c r="B1353" t="s">
        <v>1785</v>
      </c>
      <c r="C1353" t="s">
        <v>76</v>
      </c>
      <c r="D1353" s="58">
        <v>45000</v>
      </c>
      <c r="E1353">
        <v>22</v>
      </c>
      <c r="F1353">
        <v>5025.46</v>
      </c>
      <c r="G1353">
        <v>4016.32</v>
      </c>
      <c r="H1353">
        <v>2023</v>
      </c>
      <c r="I1353" t="s">
        <v>736</v>
      </c>
      <c r="J1353" t="s">
        <v>220</v>
      </c>
      <c r="K1353" t="s">
        <v>92</v>
      </c>
      <c r="L1353" t="s">
        <v>90</v>
      </c>
    </row>
    <row r="1354" spans="1:12" x14ac:dyDescent="0.3">
      <c r="A1354" t="s">
        <v>20</v>
      </c>
      <c r="B1354" t="s">
        <v>1785</v>
      </c>
      <c r="C1354" t="s">
        <v>53</v>
      </c>
      <c r="D1354" s="58">
        <v>44998</v>
      </c>
      <c r="E1354">
        <v>26</v>
      </c>
      <c r="F1354">
        <v>2075.06</v>
      </c>
      <c r="G1354">
        <v>1664.52</v>
      </c>
      <c r="H1354">
        <v>2023</v>
      </c>
      <c r="I1354" t="s">
        <v>736</v>
      </c>
      <c r="J1354" t="s">
        <v>202</v>
      </c>
      <c r="K1354" t="s">
        <v>98</v>
      </c>
      <c r="L1354" t="s">
        <v>90</v>
      </c>
    </row>
    <row r="1355" spans="1:12" x14ac:dyDescent="0.3">
      <c r="A1355" t="s">
        <v>16</v>
      </c>
      <c r="B1355" t="s">
        <v>1785</v>
      </c>
      <c r="C1355" t="s">
        <v>53</v>
      </c>
      <c r="D1355" s="58">
        <v>45291</v>
      </c>
      <c r="E1355">
        <v>13</v>
      </c>
      <c r="F1355">
        <v>1037.53</v>
      </c>
      <c r="G1355">
        <v>832.26</v>
      </c>
      <c r="H1355">
        <v>2023</v>
      </c>
      <c r="I1355" t="s">
        <v>739</v>
      </c>
      <c r="J1355" t="s">
        <v>184</v>
      </c>
      <c r="K1355" t="s">
        <v>98</v>
      </c>
      <c r="L1355" t="s">
        <v>90</v>
      </c>
    </row>
    <row r="1356" spans="1:12" x14ac:dyDescent="0.3">
      <c r="A1356" t="s">
        <v>26</v>
      </c>
      <c r="B1356" t="s">
        <v>1785</v>
      </c>
      <c r="C1356" t="s">
        <v>63</v>
      </c>
      <c r="D1356" s="58">
        <v>45025</v>
      </c>
      <c r="E1356">
        <v>15</v>
      </c>
      <c r="F1356">
        <v>4978.2</v>
      </c>
      <c r="G1356">
        <v>2965.65</v>
      </c>
      <c r="H1356">
        <v>2023</v>
      </c>
      <c r="I1356" t="s">
        <v>737</v>
      </c>
      <c r="J1356" t="s">
        <v>220</v>
      </c>
      <c r="K1356" t="s">
        <v>101</v>
      </c>
      <c r="L1356" t="s">
        <v>90</v>
      </c>
    </row>
    <row r="1357" spans="1:12" x14ac:dyDescent="0.3">
      <c r="A1357" t="s">
        <v>30</v>
      </c>
      <c r="B1357" t="s">
        <v>1785</v>
      </c>
      <c r="C1357" t="s">
        <v>53</v>
      </c>
      <c r="D1357" s="58">
        <v>44984</v>
      </c>
      <c r="E1357">
        <v>32</v>
      </c>
      <c r="F1357">
        <v>2553.92</v>
      </c>
      <c r="G1357">
        <v>2048.64</v>
      </c>
      <c r="H1357">
        <v>2023</v>
      </c>
      <c r="I1357" t="s">
        <v>736</v>
      </c>
      <c r="J1357" t="s">
        <v>230</v>
      </c>
      <c r="K1357" t="s">
        <v>98</v>
      </c>
      <c r="L1357" t="s">
        <v>90</v>
      </c>
    </row>
    <row r="1358" spans="1:12" x14ac:dyDescent="0.3">
      <c r="A1358" t="s">
        <v>26</v>
      </c>
      <c r="B1358" t="s">
        <v>1785</v>
      </c>
      <c r="C1358" t="s">
        <v>76</v>
      </c>
      <c r="D1358" s="58">
        <v>45152</v>
      </c>
      <c r="E1358">
        <v>6</v>
      </c>
      <c r="F1358">
        <v>1370.58</v>
      </c>
      <c r="G1358">
        <v>1095.3600000000001</v>
      </c>
      <c r="H1358">
        <v>2023</v>
      </c>
      <c r="I1358" t="s">
        <v>738</v>
      </c>
      <c r="J1358" t="s">
        <v>220</v>
      </c>
      <c r="K1358" t="s">
        <v>92</v>
      </c>
      <c r="L1358" t="s">
        <v>90</v>
      </c>
    </row>
    <row r="1359" spans="1:12" x14ac:dyDescent="0.3">
      <c r="A1359" t="s">
        <v>14</v>
      </c>
      <c r="B1359" t="s">
        <v>1785</v>
      </c>
      <c r="C1359" t="s">
        <v>53</v>
      </c>
      <c r="D1359" s="58">
        <v>44931</v>
      </c>
      <c r="E1359">
        <v>16</v>
      </c>
      <c r="F1359">
        <v>1276.96</v>
      </c>
      <c r="G1359">
        <v>1024.32</v>
      </c>
      <c r="H1359">
        <v>2023</v>
      </c>
      <c r="I1359" t="s">
        <v>736</v>
      </c>
      <c r="J1359" t="s">
        <v>179</v>
      </c>
      <c r="K1359" t="s">
        <v>98</v>
      </c>
      <c r="L1359" t="s">
        <v>90</v>
      </c>
    </row>
    <row r="1360" spans="1:12" x14ac:dyDescent="0.3">
      <c r="A1360" t="s">
        <v>21</v>
      </c>
      <c r="B1360" t="s">
        <v>1785</v>
      </c>
      <c r="C1360" t="s">
        <v>76</v>
      </c>
      <c r="D1360" s="58">
        <v>44957</v>
      </c>
      <c r="E1360">
        <v>16</v>
      </c>
      <c r="F1360">
        <v>3654.88</v>
      </c>
      <c r="G1360">
        <v>2920.96</v>
      </c>
      <c r="H1360">
        <v>2023</v>
      </c>
      <c r="I1360" t="s">
        <v>736</v>
      </c>
      <c r="J1360" t="s">
        <v>214</v>
      </c>
      <c r="K1360" t="s">
        <v>92</v>
      </c>
      <c r="L1360" t="s">
        <v>90</v>
      </c>
    </row>
    <row r="1361" spans="1:12" x14ac:dyDescent="0.3">
      <c r="A1361" t="s">
        <v>26</v>
      </c>
      <c r="B1361" t="s">
        <v>1785</v>
      </c>
      <c r="C1361" t="s">
        <v>76</v>
      </c>
      <c r="D1361" s="58">
        <v>45131</v>
      </c>
      <c r="E1361">
        <v>11</v>
      </c>
      <c r="F1361">
        <v>2512.73</v>
      </c>
      <c r="G1361">
        <v>2008.16</v>
      </c>
      <c r="H1361">
        <v>2023</v>
      </c>
      <c r="I1361" t="s">
        <v>738</v>
      </c>
      <c r="J1361" t="s">
        <v>220</v>
      </c>
      <c r="K1361" t="s">
        <v>92</v>
      </c>
      <c r="L1361" t="s">
        <v>90</v>
      </c>
    </row>
    <row r="1362" spans="1:12" x14ac:dyDescent="0.3">
      <c r="A1362" t="s">
        <v>21</v>
      </c>
      <c r="B1362" t="s">
        <v>1785</v>
      </c>
      <c r="C1362" t="s">
        <v>62</v>
      </c>
      <c r="D1362" s="58">
        <v>45067</v>
      </c>
      <c r="E1362">
        <v>12</v>
      </c>
      <c r="F1362">
        <v>7836</v>
      </c>
      <c r="G1362">
        <v>5869.7999999999993</v>
      </c>
      <c r="H1362">
        <v>2023</v>
      </c>
      <c r="I1362" t="s">
        <v>737</v>
      </c>
      <c r="J1362" t="s">
        <v>214</v>
      </c>
      <c r="K1362" t="s">
        <v>92</v>
      </c>
      <c r="L1362" t="s">
        <v>90</v>
      </c>
    </row>
    <row r="1363" spans="1:12" x14ac:dyDescent="0.3">
      <c r="A1363" t="s">
        <v>14</v>
      </c>
      <c r="B1363" t="s">
        <v>1785</v>
      </c>
      <c r="C1363" t="s">
        <v>63</v>
      </c>
      <c r="D1363" s="58">
        <v>45112</v>
      </c>
      <c r="E1363">
        <v>13</v>
      </c>
      <c r="F1363">
        <v>4314.4399999999996</v>
      </c>
      <c r="G1363">
        <v>2570.23</v>
      </c>
      <c r="H1363">
        <v>2023</v>
      </c>
      <c r="I1363" t="s">
        <v>738</v>
      </c>
      <c r="J1363" t="s">
        <v>179</v>
      </c>
      <c r="K1363" t="s">
        <v>101</v>
      </c>
      <c r="L1363" t="s">
        <v>90</v>
      </c>
    </row>
    <row r="1364" spans="1:12" x14ac:dyDescent="0.3">
      <c r="A1364" t="s">
        <v>20</v>
      </c>
      <c r="B1364" t="s">
        <v>1785</v>
      </c>
      <c r="C1364" t="s">
        <v>53</v>
      </c>
      <c r="D1364" s="58">
        <v>44973</v>
      </c>
      <c r="E1364">
        <v>17</v>
      </c>
      <c r="F1364">
        <v>1356.77</v>
      </c>
      <c r="G1364">
        <v>1088.3399999999999</v>
      </c>
      <c r="H1364">
        <v>2023</v>
      </c>
      <c r="I1364" t="s">
        <v>736</v>
      </c>
      <c r="J1364" t="s">
        <v>202</v>
      </c>
      <c r="K1364" t="s">
        <v>98</v>
      </c>
      <c r="L1364" t="s">
        <v>90</v>
      </c>
    </row>
    <row r="1365" spans="1:12" x14ac:dyDescent="0.3">
      <c r="A1365" t="s">
        <v>24</v>
      </c>
      <c r="B1365" t="s">
        <v>1785</v>
      </c>
      <c r="C1365" t="s">
        <v>63</v>
      </c>
      <c r="D1365" s="58">
        <v>45176</v>
      </c>
      <c r="E1365">
        <v>14</v>
      </c>
      <c r="F1365">
        <v>4646.32</v>
      </c>
      <c r="G1365">
        <v>2767.94</v>
      </c>
      <c r="H1365">
        <v>2023</v>
      </c>
      <c r="I1365" t="s">
        <v>738</v>
      </c>
      <c r="J1365" t="s">
        <v>196</v>
      </c>
      <c r="K1365" t="s">
        <v>101</v>
      </c>
      <c r="L1365" t="s">
        <v>90</v>
      </c>
    </row>
    <row r="1366" spans="1:12" x14ac:dyDescent="0.3">
      <c r="A1366" t="s">
        <v>21</v>
      </c>
      <c r="B1366" t="s">
        <v>1785</v>
      </c>
      <c r="C1366" t="s">
        <v>62</v>
      </c>
      <c r="D1366" s="58">
        <v>45232</v>
      </c>
      <c r="E1366">
        <v>33</v>
      </c>
      <c r="F1366">
        <v>21549</v>
      </c>
      <c r="G1366">
        <v>16141.949999999999</v>
      </c>
      <c r="H1366">
        <v>2023</v>
      </c>
      <c r="I1366" t="s">
        <v>739</v>
      </c>
      <c r="J1366" t="s">
        <v>214</v>
      </c>
      <c r="K1366" t="s">
        <v>92</v>
      </c>
      <c r="L1366" t="s">
        <v>90</v>
      </c>
    </row>
    <row r="1367" spans="1:12" x14ac:dyDescent="0.3">
      <c r="A1367" t="s">
        <v>29</v>
      </c>
      <c r="B1367" t="s">
        <v>1785</v>
      </c>
      <c r="C1367" t="s">
        <v>53</v>
      </c>
      <c r="D1367" s="58">
        <v>45047</v>
      </c>
      <c r="E1367">
        <v>8</v>
      </c>
      <c r="F1367">
        <v>638.48</v>
      </c>
      <c r="G1367">
        <v>512.16</v>
      </c>
      <c r="H1367">
        <v>2023</v>
      </c>
      <c r="I1367" t="s">
        <v>737</v>
      </c>
      <c r="J1367" t="s">
        <v>217</v>
      </c>
      <c r="K1367" t="s">
        <v>98</v>
      </c>
      <c r="L1367" t="s">
        <v>90</v>
      </c>
    </row>
    <row r="1368" spans="1:12" x14ac:dyDescent="0.3">
      <c r="A1368" t="s">
        <v>16</v>
      </c>
      <c r="B1368" t="s">
        <v>1785</v>
      </c>
      <c r="C1368" t="s">
        <v>63</v>
      </c>
      <c r="D1368" s="58">
        <v>45099</v>
      </c>
      <c r="E1368">
        <v>7</v>
      </c>
      <c r="F1368">
        <v>2323.16</v>
      </c>
      <c r="G1368">
        <v>1383.97</v>
      </c>
      <c r="H1368">
        <v>2023</v>
      </c>
      <c r="I1368" t="s">
        <v>737</v>
      </c>
      <c r="J1368" t="s">
        <v>184</v>
      </c>
      <c r="K1368" t="s">
        <v>101</v>
      </c>
      <c r="L1368" t="s">
        <v>90</v>
      </c>
    </row>
    <row r="1369" spans="1:12" x14ac:dyDescent="0.3">
      <c r="A1369" t="s">
        <v>14</v>
      </c>
      <c r="B1369" t="s">
        <v>1785</v>
      </c>
      <c r="C1369" t="s">
        <v>63</v>
      </c>
      <c r="D1369" s="58">
        <v>45231</v>
      </c>
      <c r="E1369">
        <v>28</v>
      </c>
      <c r="F1369">
        <v>9292.64</v>
      </c>
      <c r="G1369">
        <v>5535.88</v>
      </c>
      <c r="H1369">
        <v>2023</v>
      </c>
      <c r="I1369" t="s">
        <v>739</v>
      </c>
      <c r="J1369" t="s">
        <v>179</v>
      </c>
      <c r="K1369" t="s">
        <v>101</v>
      </c>
      <c r="L1369" t="s">
        <v>90</v>
      </c>
    </row>
    <row r="1370" spans="1:12" x14ac:dyDescent="0.3">
      <c r="A1370" t="s">
        <v>14</v>
      </c>
      <c r="B1370" t="s">
        <v>1785</v>
      </c>
      <c r="C1370" t="s">
        <v>76</v>
      </c>
      <c r="D1370" s="58">
        <v>45030</v>
      </c>
      <c r="E1370">
        <v>14</v>
      </c>
      <c r="F1370">
        <v>3198.02</v>
      </c>
      <c r="G1370">
        <v>2555.84</v>
      </c>
      <c r="H1370">
        <v>2023</v>
      </c>
      <c r="I1370" t="s">
        <v>737</v>
      </c>
      <c r="J1370" t="s">
        <v>179</v>
      </c>
      <c r="K1370" t="s">
        <v>92</v>
      </c>
      <c r="L1370" t="s">
        <v>90</v>
      </c>
    </row>
    <row r="1371" spans="1:12" x14ac:dyDescent="0.3">
      <c r="A1371" t="s">
        <v>19</v>
      </c>
      <c r="B1371" t="s">
        <v>1785</v>
      </c>
      <c r="C1371" t="s">
        <v>63</v>
      </c>
      <c r="D1371" s="58">
        <v>45097</v>
      </c>
      <c r="E1371">
        <v>7</v>
      </c>
      <c r="F1371">
        <v>2323.16</v>
      </c>
      <c r="G1371">
        <v>1383.97</v>
      </c>
      <c r="H1371">
        <v>2023</v>
      </c>
      <c r="I1371" t="s">
        <v>737</v>
      </c>
      <c r="J1371" t="s">
        <v>205</v>
      </c>
      <c r="K1371" t="s">
        <v>101</v>
      </c>
      <c r="L1371" t="s">
        <v>90</v>
      </c>
    </row>
    <row r="1372" spans="1:12" x14ac:dyDescent="0.3">
      <c r="A1372" t="s">
        <v>14</v>
      </c>
      <c r="B1372" t="s">
        <v>1785</v>
      </c>
      <c r="C1372" t="s">
        <v>53</v>
      </c>
      <c r="D1372" s="58">
        <v>45083</v>
      </c>
      <c r="E1372">
        <v>3</v>
      </c>
      <c r="F1372">
        <v>239.43</v>
      </c>
      <c r="G1372">
        <v>192.06</v>
      </c>
      <c r="H1372">
        <v>2023</v>
      </c>
      <c r="I1372" t="s">
        <v>737</v>
      </c>
      <c r="J1372" t="s">
        <v>179</v>
      </c>
      <c r="K1372" t="s">
        <v>98</v>
      </c>
      <c r="L1372" t="s">
        <v>90</v>
      </c>
    </row>
    <row r="1373" spans="1:12" x14ac:dyDescent="0.3">
      <c r="A1373" t="s">
        <v>14</v>
      </c>
      <c r="B1373" t="s">
        <v>1785</v>
      </c>
      <c r="C1373" t="s">
        <v>63</v>
      </c>
      <c r="D1373" s="58">
        <v>44946</v>
      </c>
      <c r="E1373">
        <v>22</v>
      </c>
      <c r="F1373">
        <v>7301.36</v>
      </c>
      <c r="G1373">
        <v>4349.62</v>
      </c>
      <c r="H1373">
        <v>2023</v>
      </c>
      <c r="I1373" t="s">
        <v>736</v>
      </c>
      <c r="J1373" t="s">
        <v>179</v>
      </c>
      <c r="K1373" t="s">
        <v>101</v>
      </c>
      <c r="L1373" t="s">
        <v>90</v>
      </c>
    </row>
    <row r="1374" spans="1:12" x14ac:dyDescent="0.3">
      <c r="A1374" t="s">
        <v>29</v>
      </c>
      <c r="B1374" t="s">
        <v>1785</v>
      </c>
      <c r="C1374" t="s">
        <v>76</v>
      </c>
      <c r="D1374" s="58">
        <v>44965</v>
      </c>
      <c r="E1374">
        <v>30</v>
      </c>
      <c r="F1374">
        <v>6852.9000000000005</v>
      </c>
      <c r="G1374">
        <v>5476.8</v>
      </c>
      <c r="H1374">
        <v>2023</v>
      </c>
      <c r="I1374" t="s">
        <v>736</v>
      </c>
      <c r="J1374" t="s">
        <v>217</v>
      </c>
      <c r="K1374" t="s">
        <v>92</v>
      </c>
      <c r="L1374" t="s">
        <v>90</v>
      </c>
    </row>
    <row r="1375" spans="1:12" x14ac:dyDescent="0.3">
      <c r="A1375" t="s">
        <v>14</v>
      </c>
      <c r="B1375" t="s">
        <v>1785</v>
      </c>
      <c r="C1375" t="s">
        <v>53</v>
      </c>
      <c r="D1375" s="58">
        <v>45103</v>
      </c>
      <c r="E1375">
        <v>14</v>
      </c>
      <c r="F1375">
        <v>1117.3400000000001</v>
      </c>
      <c r="G1375">
        <v>896.28</v>
      </c>
      <c r="H1375">
        <v>2023</v>
      </c>
      <c r="I1375" t="s">
        <v>737</v>
      </c>
      <c r="J1375" t="s">
        <v>179</v>
      </c>
      <c r="K1375" t="s">
        <v>98</v>
      </c>
      <c r="L1375" t="s">
        <v>90</v>
      </c>
    </row>
    <row r="1376" spans="1:12" x14ac:dyDescent="0.3">
      <c r="A1376" t="s">
        <v>20</v>
      </c>
      <c r="B1376" t="s">
        <v>1785</v>
      </c>
      <c r="C1376" t="s">
        <v>53</v>
      </c>
      <c r="D1376" s="58">
        <v>45078</v>
      </c>
      <c r="E1376">
        <v>11</v>
      </c>
      <c r="F1376">
        <v>877.91000000000008</v>
      </c>
      <c r="G1376">
        <v>704.21999999999991</v>
      </c>
      <c r="H1376">
        <v>2023</v>
      </c>
      <c r="I1376" t="s">
        <v>737</v>
      </c>
      <c r="J1376" t="s">
        <v>202</v>
      </c>
      <c r="K1376" t="s">
        <v>98</v>
      </c>
      <c r="L1376" t="s">
        <v>90</v>
      </c>
    </row>
    <row r="1377" spans="1:12" x14ac:dyDescent="0.3">
      <c r="A1377" t="s">
        <v>23</v>
      </c>
      <c r="B1377" t="s">
        <v>1785</v>
      </c>
      <c r="C1377" t="s">
        <v>62</v>
      </c>
      <c r="D1377" s="58">
        <v>45090</v>
      </c>
      <c r="E1377">
        <v>17</v>
      </c>
      <c r="F1377">
        <v>11101</v>
      </c>
      <c r="G1377">
        <v>8315.5499999999993</v>
      </c>
      <c r="H1377">
        <v>2023</v>
      </c>
      <c r="I1377" t="s">
        <v>737</v>
      </c>
      <c r="J1377" t="s">
        <v>182</v>
      </c>
      <c r="K1377" t="s">
        <v>92</v>
      </c>
      <c r="L1377" t="s">
        <v>90</v>
      </c>
    </row>
    <row r="1378" spans="1:12" x14ac:dyDescent="0.3">
      <c r="A1378" t="s">
        <v>16</v>
      </c>
      <c r="B1378" t="s">
        <v>1785</v>
      </c>
      <c r="C1378" t="s">
        <v>62</v>
      </c>
      <c r="D1378" s="58">
        <v>45172</v>
      </c>
      <c r="E1378">
        <v>16</v>
      </c>
      <c r="F1378">
        <v>10448</v>
      </c>
      <c r="G1378">
        <v>7826.4</v>
      </c>
      <c r="H1378">
        <v>2023</v>
      </c>
      <c r="I1378" t="s">
        <v>738</v>
      </c>
      <c r="J1378" t="s">
        <v>184</v>
      </c>
      <c r="K1378" t="s">
        <v>92</v>
      </c>
      <c r="L1378" t="s">
        <v>90</v>
      </c>
    </row>
    <row r="1379" spans="1:12" x14ac:dyDescent="0.3">
      <c r="A1379" t="s">
        <v>20</v>
      </c>
      <c r="B1379" t="s">
        <v>1785</v>
      </c>
      <c r="C1379" t="s">
        <v>53</v>
      </c>
      <c r="D1379" s="58">
        <v>45127</v>
      </c>
      <c r="E1379">
        <v>20</v>
      </c>
      <c r="F1379">
        <v>1596.2</v>
      </c>
      <c r="G1379">
        <v>1280.3999999999999</v>
      </c>
      <c r="H1379">
        <v>2023</v>
      </c>
      <c r="I1379" t="s">
        <v>738</v>
      </c>
      <c r="J1379" t="s">
        <v>202</v>
      </c>
      <c r="K1379" t="s">
        <v>98</v>
      </c>
      <c r="L1379" t="s">
        <v>90</v>
      </c>
    </row>
    <row r="1380" spans="1:12" x14ac:dyDescent="0.3">
      <c r="A1380" t="s">
        <v>24</v>
      </c>
      <c r="B1380" t="s">
        <v>1785</v>
      </c>
      <c r="C1380" t="s">
        <v>63</v>
      </c>
      <c r="D1380" s="58">
        <v>45106</v>
      </c>
      <c r="E1380">
        <v>2</v>
      </c>
      <c r="F1380">
        <v>663.76</v>
      </c>
      <c r="G1380">
        <v>395.42</v>
      </c>
      <c r="H1380">
        <v>2023</v>
      </c>
      <c r="I1380" t="s">
        <v>737</v>
      </c>
      <c r="J1380" t="s">
        <v>196</v>
      </c>
      <c r="K1380" t="s">
        <v>101</v>
      </c>
      <c r="L1380" t="s">
        <v>90</v>
      </c>
    </row>
    <row r="1381" spans="1:12" x14ac:dyDescent="0.3">
      <c r="A1381" t="s">
        <v>20</v>
      </c>
      <c r="B1381" t="s">
        <v>1785</v>
      </c>
      <c r="C1381" t="s">
        <v>76</v>
      </c>
      <c r="D1381" s="58">
        <v>45280</v>
      </c>
      <c r="E1381">
        <v>39</v>
      </c>
      <c r="F1381">
        <v>8908.77</v>
      </c>
      <c r="G1381">
        <v>7119.84</v>
      </c>
      <c r="H1381">
        <v>2023</v>
      </c>
      <c r="I1381" t="s">
        <v>739</v>
      </c>
      <c r="J1381" t="s">
        <v>202</v>
      </c>
      <c r="K1381" t="s">
        <v>92</v>
      </c>
      <c r="L1381" t="s">
        <v>90</v>
      </c>
    </row>
    <row r="1382" spans="1:12" x14ac:dyDescent="0.3">
      <c r="A1382" t="s">
        <v>14</v>
      </c>
      <c r="B1382" t="s">
        <v>1785</v>
      </c>
      <c r="C1382" t="s">
        <v>76</v>
      </c>
      <c r="D1382" s="58">
        <v>45090</v>
      </c>
      <c r="E1382">
        <v>19</v>
      </c>
      <c r="F1382">
        <v>4340.17</v>
      </c>
      <c r="G1382">
        <v>3468.64</v>
      </c>
      <c r="H1382">
        <v>2023</v>
      </c>
      <c r="I1382" t="s">
        <v>737</v>
      </c>
      <c r="J1382" t="s">
        <v>179</v>
      </c>
      <c r="K1382" t="s">
        <v>92</v>
      </c>
      <c r="L1382" t="s">
        <v>90</v>
      </c>
    </row>
    <row r="1383" spans="1:12" x14ac:dyDescent="0.3">
      <c r="A1383" t="s">
        <v>14</v>
      </c>
      <c r="B1383" t="s">
        <v>1785</v>
      </c>
      <c r="C1383" t="s">
        <v>63</v>
      </c>
      <c r="D1383" s="58">
        <v>45065</v>
      </c>
      <c r="E1383">
        <v>16</v>
      </c>
      <c r="F1383">
        <v>5310.08</v>
      </c>
      <c r="G1383">
        <v>3163.36</v>
      </c>
      <c r="H1383">
        <v>2023</v>
      </c>
      <c r="I1383" t="s">
        <v>737</v>
      </c>
      <c r="J1383" t="s">
        <v>179</v>
      </c>
      <c r="K1383" t="s">
        <v>101</v>
      </c>
      <c r="L1383" t="s">
        <v>90</v>
      </c>
    </row>
    <row r="1384" spans="1:12" x14ac:dyDescent="0.3">
      <c r="A1384" t="s">
        <v>14</v>
      </c>
      <c r="B1384" t="s">
        <v>1785</v>
      </c>
      <c r="C1384" t="s">
        <v>76</v>
      </c>
      <c r="D1384" s="58">
        <v>45115</v>
      </c>
      <c r="E1384">
        <v>15</v>
      </c>
      <c r="F1384">
        <v>3426.4500000000003</v>
      </c>
      <c r="G1384">
        <v>2738.4</v>
      </c>
      <c r="H1384">
        <v>2023</v>
      </c>
      <c r="I1384" t="s">
        <v>738</v>
      </c>
      <c r="J1384" t="s">
        <v>179</v>
      </c>
      <c r="K1384" t="s">
        <v>92</v>
      </c>
      <c r="L1384" t="s">
        <v>90</v>
      </c>
    </row>
    <row r="1385" spans="1:12" x14ac:dyDescent="0.3">
      <c r="A1385" t="s">
        <v>16</v>
      </c>
      <c r="B1385" t="s">
        <v>1785</v>
      </c>
      <c r="C1385" t="s">
        <v>76</v>
      </c>
      <c r="D1385" s="58">
        <v>45112</v>
      </c>
      <c r="E1385">
        <v>16</v>
      </c>
      <c r="F1385">
        <v>3654.88</v>
      </c>
      <c r="G1385">
        <v>2920.96</v>
      </c>
      <c r="H1385">
        <v>2023</v>
      </c>
      <c r="I1385" t="s">
        <v>738</v>
      </c>
      <c r="J1385" t="s">
        <v>184</v>
      </c>
      <c r="K1385" t="s">
        <v>92</v>
      </c>
      <c r="L1385" t="s">
        <v>90</v>
      </c>
    </row>
    <row r="1386" spans="1:12" x14ac:dyDescent="0.3">
      <c r="A1386" t="s">
        <v>20</v>
      </c>
      <c r="B1386" t="s">
        <v>1785</v>
      </c>
      <c r="C1386" t="s">
        <v>62</v>
      </c>
      <c r="D1386" s="58">
        <v>45054</v>
      </c>
      <c r="E1386">
        <v>18</v>
      </c>
      <c r="F1386">
        <v>11754</v>
      </c>
      <c r="G1386">
        <v>8804.6999999999989</v>
      </c>
      <c r="H1386">
        <v>2023</v>
      </c>
      <c r="I1386" t="s">
        <v>737</v>
      </c>
      <c r="J1386" t="s">
        <v>202</v>
      </c>
      <c r="K1386" t="s">
        <v>92</v>
      </c>
      <c r="L1386" t="s">
        <v>90</v>
      </c>
    </row>
    <row r="1387" spans="1:12" x14ac:dyDescent="0.3">
      <c r="A1387" t="s">
        <v>28</v>
      </c>
      <c r="B1387" t="s">
        <v>1785</v>
      </c>
      <c r="C1387" t="s">
        <v>63</v>
      </c>
      <c r="D1387" s="58">
        <v>45068</v>
      </c>
      <c r="E1387">
        <v>12</v>
      </c>
      <c r="F1387">
        <v>3982.56</v>
      </c>
      <c r="G1387">
        <v>2372.52</v>
      </c>
      <c r="H1387">
        <v>2023</v>
      </c>
      <c r="I1387" t="s">
        <v>737</v>
      </c>
      <c r="J1387" t="s">
        <v>227</v>
      </c>
      <c r="K1387" t="s">
        <v>101</v>
      </c>
      <c r="L1387" t="s">
        <v>90</v>
      </c>
    </row>
    <row r="1388" spans="1:12" x14ac:dyDescent="0.3">
      <c r="A1388" t="s">
        <v>29</v>
      </c>
      <c r="B1388" t="s">
        <v>1785</v>
      </c>
      <c r="C1388" t="s">
        <v>53</v>
      </c>
      <c r="D1388" s="58">
        <v>45142</v>
      </c>
      <c r="E1388">
        <v>7</v>
      </c>
      <c r="F1388">
        <v>558.67000000000007</v>
      </c>
      <c r="G1388">
        <v>448.14</v>
      </c>
      <c r="H1388">
        <v>2023</v>
      </c>
      <c r="I1388" t="s">
        <v>738</v>
      </c>
      <c r="J1388" t="s">
        <v>217</v>
      </c>
      <c r="K1388" t="s">
        <v>98</v>
      </c>
      <c r="L1388" t="s">
        <v>90</v>
      </c>
    </row>
    <row r="1389" spans="1:12" x14ac:dyDescent="0.3">
      <c r="A1389" t="s">
        <v>30</v>
      </c>
      <c r="B1389" t="s">
        <v>1785</v>
      </c>
      <c r="C1389" t="s">
        <v>53</v>
      </c>
      <c r="D1389" s="58">
        <v>45184</v>
      </c>
      <c r="E1389">
        <v>5</v>
      </c>
      <c r="F1389">
        <v>399.05</v>
      </c>
      <c r="G1389">
        <v>320.09999999999997</v>
      </c>
      <c r="H1389">
        <v>2023</v>
      </c>
      <c r="I1389" t="s">
        <v>738</v>
      </c>
      <c r="J1389" t="s">
        <v>230</v>
      </c>
      <c r="K1389" t="s">
        <v>98</v>
      </c>
      <c r="L1389" t="s">
        <v>90</v>
      </c>
    </row>
    <row r="1390" spans="1:12" x14ac:dyDescent="0.3">
      <c r="A1390" t="s">
        <v>29</v>
      </c>
      <c r="B1390" t="s">
        <v>1785</v>
      </c>
      <c r="C1390" t="s">
        <v>76</v>
      </c>
      <c r="D1390" s="58">
        <v>45170</v>
      </c>
      <c r="E1390">
        <v>7</v>
      </c>
      <c r="F1390">
        <v>1599.01</v>
      </c>
      <c r="G1390">
        <v>1277.92</v>
      </c>
      <c r="H1390">
        <v>2023</v>
      </c>
      <c r="I1390" t="s">
        <v>738</v>
      </c>
      <c r="J1390" t="s">
        <v>217</v>
      </c>
      <c r="K1390" t="s">
        <v>92</v>
      </c>
      <c r="L1390" t="s">
        <v>90</v>
      </c>
    </row>
    <row r="1391" spans="1:12" x14ac:dyDescent="0.3">
      <c r="A1391" t="s">
        <v>28</v>
      </c>
      <c r="B1391" t="s">
        <v>1785</v>
      </c>
      <c r="C1391" t="s">
        <v>62</v>
      </c>
      <c r="D1391" s="58">
        <v>44939</v>
      </c>
      <c r="E1391">
        <v>31</v>
      </c>
      <c r="F1391">
        <v>20243</v>
      </c>
      <c r="G1391">
        <v>15163.65</v>
      </c>
      <c r="H1391">
        <v>2023</v>
      </c>
      <c r="I1391" t="s">
        <v>736</v>
      </c>
      <c r="J1391" t="s">
        <v>227</v>
      </c>
      <c r="K1391" t="s">
        <v>92</v>
      </c>
      <c r="L1391" t="s">
        <v>90</v>
      </c>
    </row>
    <row r="1392" spans="1:12" x14ac:dyDescent="0.3">
      <c r="A1392" t="s">
        <v>30</v>
      </c>
      <c r="B1392" t="s">
        <v>1785</v>
      </c>
      <c r="C1392" t="s">
        <v>76</v>
      </c>
      <c r="D1392" s="58">
        <v>44993</v>
      </c>
      <c r="E1392">
        <v>12</v>
      </c>
      <c r="F1392">
        <v>2741.16</v>
      </c>
      <c r="G1392">
        <v>2190.7200000000003</v>
      </c>
      <c r="H1392">
        <v>2023</v>
      </c>
      <c r="I1392" t="s">
        <v>736</v>
      </c>
      <c r="J1392" t="s">
        <v>230</v>
      </c>
      <c r="K1392" t="s">
        <v>92</v>
      </c>
      <c r="L1392" t="s">
        <v>90</v>
      </c>
    </row>
    <row r="1393" spans="1:12" x14ac:dyDescent="0.3">
      <c r="A1393" t="s">
        <v>27</v>
      </c>
      <c r="B1393" t="s">
        <v>1785</v>
      </c>
      <c r="C1393" t="s">
        <v>62</v>
      </c>
      <c r="D1393" s="58">
        <v>45008</v>
      </c>
      <c r="E1393">
        <v>28</v>
      </c>
      <c r="F1393">
        <v>18284</v>
      </c>
      <c r="G1393">
        <v>13696.199999999999</v>
      </c>
      <c r="H1393">
        <v>2023</v>
      </c>
      <c r="I1393" t="s">
        <v>736</v>
      </c>
      <c r="J1393" t="s">
        <v>187</v>
      </c>
      <c r="K1393" t="s">
        <v>92</v>
      </c>
      <c r="L1393" t="s">
        <v>90</v>
      </c>
    </row>
    <row r="1394" spans="1:12" x14ac:dyDescent="0.3">
      <c r="A1394" t="s">
        <v>14</v>
      </c>
      <c r="B1394" t="s">
        <v>1785</v>
      </c>
      <c r="C1394" t="s">
        <v>62</v>
      </c>
      <c r="D1394" s="58">
        <v>45021</v>
      </c>
      <c r="E1394">
        <v>16</v>
      </c>
      <c r="F1394">
        <v>10448</v>
      </c>
      <c r="G1394">
        <v>7826.4</v>
      </c>
      <c r="H1394">
        <v>2023</v>
      </c>
      <c r="I1394" t="s">
        <v>737</v>
      </c>
      <c r="J1394" t="s">
        <v>179</v>
      </c>
      <c r="K1394" t="s">
        <v>92</v>
      </c>
      <c r="L1394" t="s">
        <v>90</v>
      </c>
    </row>
    <row r="1395" spans="1:12" x14ac:dyDescent="0.3">
      <c r="A1395" t="s">
        <v>29</v>
      </c>
      <c r="B1395" t="s">
        <v>1785</v>
      </c>
      <c r="C1395" t="s">
        <v>76</v>
      </c>
      <c r="D1395" s="58">
        <v>44938</v>
      </c>
      <c r="E1395">
        <v>23</v>
      </c>
      <c r="F1395">
        <v>5253.89</v>
      </c>
      <c r="G1395">
        <v>4198.88</v>
      </c>
      <c r="H1395">
        <v>2023</v>
      </c>
      <c r="I1395" t="s">
        <v>736</v>
      </c>
      <c r="J1395" t="s">
        <v>217</v>
      </c>
      <c r="K1395" t="s">
        <v>92</v>
      </c>
      <c r="L1395" t="s">
        <v>90</v>
      </c>
    </row>
    <row r="1396" spans="1:12" x14ac:dyDescent="0.3">
      <c r="A1396" t="s">
        <v>20</v>
      </c>
      <c r="B1396" t="s">
        <v>1785</v>
      </c>
      <c r="C1396" t="s">
        <v>53</v>
      </c>
      <c r="D1396" s="58">
        <v>45105</v>
      </c>
      <c r="E1396">
        <v>10</v>
      </c>
      <c r="F1396">
        <v>798.1</v>
      </c>
      <c r="G1396">
        <v>640.19999999999993</v>
      </c>
      <c r="H1396">
        <v>2023</v>
      </c>
      <c r="I1396" t="s">
        <v>737</v>
      </c>
      <c r="J1396" t="s">
        <v>202</v>
      </c>
      <c r="K1396" t="s">
        <v>98</v>
      </c>
      <c r="L1396" t="s">
        <v>90</v>
      </c>
    </row>
    <row r="1397" spans="1:12" x14ac:dyDescent="0.3">
      <c r="A1397" t="s">
        <v>23</v>
      </c>
      <c r="B1397" t="s">
        <v>1785</v>
      </c>
      <c r="C1397" t="s">
        <v>76</v>
      </c>
      <c r="D1397" s="58">
        <v>45080</v>
      </c>
      <c r="E1397">
        <v>5</v>
      </c>
      <c r="F1397">
        <v>1142.1500000000001</v>
      </c>
      <c r="G1397">
        <v>912.8</v>
      </c>
      <c r="H1397">
        <v>2023</v>
      </c>
      <c r="I1397" t="s">
        <v>737</v>
      </c>
      <c r="J1397" t="s">
        <v>182</v>
      </c>
      <c r="K1397" t="s">
        <v>92</v>
      </c>
      <c r="L1397" t="s">
        <v>90</v>
      </c>
    </row>
    <row r="1398" spans="1:12" x14ac:dyDescent="0.3">
      <c r="A1398" t="s">
        <v>14</v>
      </c>
      <c r="B1398" t="s">
        <v>1785</v>
      </c>
      <c r="C1398" t="s">
        <v>63</v>
      </c>
      <c r="D1398" s="58">
        <v>45048</v>
      </c>
      <c r="E1398">
        <v>14</v>
      </c>
      <c r="F1398">
        <v>4646.32</v>
      </c>
      <c r="G1398">
        <v>2767.94</v>
      </c>
      <c r="H1398">
        <v>2023</v>
      </c>
      <c r="I1398" t="s">
        <v>737</v>
      </c>
      <c r="J1398" t="s">
        <v>179</v>
      </c>
      <c r="K1398" t="s">
        <v>101</v>
      </c>
      <c r="L1398" t="s">
        <v>90</v>
      </c>
    </row>
    <row r="1399" spans="1:12" x14ac:dyDescent="0.3">
      <c r="A1399" t="s">
        <v>30</v>
      </c>
      <c r="B1399" t="s">
        <v>1785</v>
      </c>
      <c r="C1399" t="s">
        <v>62</v>
      </c>
      <c r="D1399" s="58">
        <v>45267</v>
      </c>
      <c r="E1399">
        <v>41</v>
      </c>
      <c r="F1399">
        <v>26773</v>
      </c>
      <c r="G1399">
        <v>20055.149999999998</v>
      </c>
      <c r="H1399">
        <v>2023</v>
      </c>
      <c r="I1399" t="s">
        <v>739</v>
      </c>
      <c r="J1399" t="s">
        <v>230</v>
      </c>
      <c r="K1399" t="s">
        <v>92</v>
      </c>
      <c r="L1399" t="s">
        <v>90</v>
      </c>
    </row>
    <row r="1400" spans="1:12" x14ac:dyDescent="0.3">
      <c r="A1400" t="s">
        <v>21</v>
      </c>
      <c r="B1400" t="s">
        <v>1785</v>
      </c>
      <c r="C1400" t="s">
        <v>63</v>
      </c>
      <c r="D1400" s="58">
        <v>44957</v>
      </c>
      <c r="E1400">
        <v>14</v>
      </c>
      <c r="F1400">
        <v>4646.32</v>
      </c>
      <c r="G1400">
        <v>2767.94</v>
      </c>
      <c r="H1400">
        <v>2023</v>
      </c>
      <c r="I1400" t="s">
        <v>736</v>
      </c>
      <c r="J1400" t="s">
        <v>214</v>
      </c>
      <c r="K1400" t="s">
        <v>101</v>
      </c>
      <c r="L1400" t="s">
        <v>90</v>
      </c>
    </row>
    <row r="1401" spans="1:12" x14ac:dyDescent="0.3">
      <c r="A1401" t="s">
        <v>14</v>
      </c>
      <c r="B1401" t="s">
        <v>1785</v>
      </c>
      <c r="C1401" t="s">
        <v>63</v>
      </c>
      <c r="D1401" s="58">
        <v>44966</v>
      </c>
      <c r="E1401">
        <v>25</v>
      </c>
      <c r="F1401">
        <v>8297</v>
      </c>
      <c r="G1401">
        <v>4942.75</v>
      </c>
      <c r="H1401">
        <v>2023</v>
      </c>
      <c r="I1401" t="s">
        <v>736</v>
      </c>
      <c r="J1401" t="s">
        <v>179</v>
      </c>
      <c r="K1401" t="s">
        <v>101</v>
      </c>
      <c r="L1401" t="s">
        <v>90</v>
      </c>
    </row>
    <row r="1402" spans="1:12" x14ac:dyDescent="0.3">
      <c r="A1402" t="s">
        <v>23</v>
      </c>
      <c r="B1402" t="s">
        <v>1785</v>
      </c>
      <c r="C1402" t="s">
        <v>53</v>
      </c>
      <c r="D1402" s="58">
        <v>45238</v>
      </c>
      <c r="E1402">
        <v>34</v>
      </c>
      <c r="F1402">
        <v>2713.54</v>
      </c>
      <c r="G1402">
        <v>2176.6799999999998</v>
      </c>
      <c r="H1402">
        <v>2023</v>
      </c>
      <c r="I1402" t="s">
        <v>739</v>
      </c>
      <c r="J1402" t="s">
        <v>182</v>
      </c>
      <c r="K1402" t="s">
        <v>98</v>
      </c>
      <c r="L1402" t="s">
        <v>90</v>
      </c>
    </row>
    <row r="1403" spans="1:12" x14ac:dyDescent="0.3">
      <c r="A1403" t="s">
        <v>20</v>
      </c>
      <c r="B1403" t="s">
        <v>1785</v>
      </c>
      <c r="C1403" t="s">
        <v>62</v>
      </c>
      <c r="D1403" s="58">
        <v>45201</v>
      </c>
      <c r="E1403">
        <v>22</v>
      </c>
      <c r="F1403">
        <v>14366</v>
      </c>
      <c r="G1403">
        <v>10761.3</v>
      </c>
      <c r="H1403">
        <v>2023</v>
      </c>
      <c r="I1403" t="s">
        <v>739</v>
      </c>
      <c r="J1403" t="s">
        <v>202</v>
      </c>
      <c r="K1403" t="s">
        <v>92</v>
      </c>
      <c r="L1403" t="s">
        <v>90</v>
      </c>
    </row>
    <row r="1404" spans="1:12" x14ac:dyDescent="0.3">
      <c r="A1404" t="s">
        <v>26</v>
      </c>
      <c r="B1404" t="s">
        <v>1785</v>
      </c>
      <c r="C1404" t="s">
        <v>76</v>
      </c>
      <c r="D1404" s="58">
        <v>44975</v>
      </c>
      <c r="E1404">
        <v>22</v>
      </c>
      <c r="F1404">
        <v>5025.46</v>
      </c>
      <c r="G1404">
        <v>4016.32</v>
      </c>
      <c r="H1404">
        <v>2023</v>
      </c>
      <c r="I1404" t="s">
        <v>736</v>
      </c>
      <c r="J1404" t="s">
        <v>220</v>
      </c>
      <c r="K1404" t="s">
        <v>92</v>
      </c>
      <c r="L1404" t="s">
        <v>90</v>
      </c>
    </row>
    <row r="1405" spans="1:12" x14ac:dyDescent="0.3">
      <c r="A1405" t="s">
        <v>14</v>
      </c>
      <c r="B1405" t="s">
        <v>1785</v>
      </c>
      <c r="C1405" t="s">
        <v>53</v>
      </c>
      <c r="D1405" s="58">
        <v>45006</v>
      </c>
      <c r="E1405">
        <v>26</v>
      </c>
      <c r="F1405">
        <v>2075.06</v>
      </c>
      <c r="G1405">
        <v>1664.52</v>
      </c>
      <c r="H1405">
        <v>2023</v>
      </c>
      <c r="I1405" t="s">
        <v>736</v>
      </c>
      <c r="J1405" t="s">
        <v>179</v>
      </c>
      <c r="K1405" t="s">
        <v>98</v>
      </c>
      <c r="L1405" t="s">
        <v>90</v>
      </c>
    </row>
    <row r="1406" spans="1:12" x14ac:dyDescent="0.3">
      <c r="A1406" t="s">
        <v>17</v>
      </c>
      <c r="B1406" t="s">
        <v>1785</v>
      </c>
      <c r="C1406" t="s">
        <v>63</v>
      </c>
      <c r="D1406" s="58">
        <v>45277</v>
      </c>
      <c r="E1406">
        <v>29</v>
      </c>
      <c r="F1406">
        <v>9624.52</v>
      </c>
      <c r="G1406">
        <v>5733.59</v>
      </c>
      <c r="H1406">
        <v>2023</v>
      </c>
      <c r="I1406" t="s">
        <v>739</v>
      </c>
      <c r="J1406" t="s">
        <v>224</v>
      </c>
      <c r="K1406" t="s">
        <v>101</v>
      </c>
      <c r="L1406" t="s">
        <v>90</v>
      </c>
    </row>
    <row r="1407" spans="1:12" x14ac:dyDescent="0.3">
      <c r="A1407" t="s">
        <v>30</v>
      </c>
      <c r="B1407" t="s">
        <v>1785</v>
      </c>
      <c r="C1407" t="s">
        <v>53</v>
      </c>
      <c r="D1407" s="58">
        <v>45120</v>
      </c>
      <c r="E1407">
        <v>21</v>
      </c>
      <c r="F1407">
        <v>1676.01</v>
      </c>
      <c r="G1407">
        <v>1344.4199999999998</v>
      </c>
      <c r="H1407">
        <v>2023</v>
      </c>
      <c r="I1407" t="s">
        <v>738</v>
      </c>
      <c r="J1407" t="s">
        <v>230</v>
      </c>
      <c r="K1407" t="s">
        <v>98</v>
      </c>
      <c r="L1407" t="s">
        <v>90</v>
      </c>
    </row>
    <row r="1408" spans="1:12" x14ac:dyDescent="0.3">
      <c r="A1408" t="s">
        <v>19</v>
      </c>
      <c r="B1408" t="s">
        <v>1785</v>
      </c>
      <c r="C1408" t="s">
        <v>76</v>
      </c>
      <c r="D1408" s="58">
        <v>45028</v>
      </c>
      <c r="E1408">
        <v>5</v>
      </c>
      <c r="F1408">
        <v>1142.1500000000001</v>
      </c>
      <c r="G1408">
        <v>912.8</v>
      </c>
      <c r="H1408">
        <v>2023</v>
      </c>
      <c r="I1408" t="s">
        <v>737</v>
      </c>
      <c r="J1408" t="s">
        <v>205</v>
      </c>
      <c r="K1408" t="s">
        <v>92</v>
      </c>
      <c r="L1408" t="s">
        <v>90</v>
      </c>
    </row>
    <row r="1409" spans="1:12" x14ac:dyDescent="0.3">
      <c r="A1409" t="s">
        <v>21</v>
      </c>
      <c r="B1409" t="s">
        <v>1785</v>
      </c>
      <c r="C1409" t="s">
        <v>53</v>
      </c>
      <c r="D1409" s="58">
        <v>45067</v>
      </c>
      <c r="E1409">
        <v>15</v>
      </c>
      <c r="F1409">
        <v>1197.1500000000001</v>
      </c>
      <c r="G1409">
        <v>960.3</v>
      </c>
      <c r="H1409">
        <v>2023</v>
      </c>
      <c r="I1409" t="s">
        <v>737</v>
      </c>
      <c r="J1409" t="s">
        <v>214</v>
      </c>
      <c r="K1409" t="s">
        <v>98</v>
      </c>
      <c r="L1409" t="s">
        <v>90</v>
      </c>
    </row>
    <row r="1410" spans="1:12" x14ac:dyDescent="0.3">
      <c r="A1410" t="s">
        <v>14</v>
      </c>
      <c r="B1410" t="s">
        <v>1785</v>
      </c>
      <c r="C1410" t="s">
        <v>53</v>
      </c>
      <c r="D1410" s="58">
        <v>45186</v>
      </c>
      <c r="E1410">
        <v>8</v>
      </c>
      <c r="F1410">
        <v>638.48</v>
      </c>
      <c r="G1410">
        <v>512.16</v>
      </c>
      <c r="H1410">
        <v>2023</v>
      </c>
      <c r="I1410" t="s">
        <v>738</v>
      </c>
      <c r="J1410" t="s">
        <v>179</v>
      </c>
      <c r="K1410" t="s">
        <v>98</v>
      </c>
      <c r="L1410" t="s">
        <v>90</v>
      </c>
    </row>
    <row r="1411" spans="1:12" x14ac:dyDescent="0.3">
      <c r="A1411" t="s">
        <v>26</v>
      </c>
      <c r="B1411" t="s">
        <v>1785</v>
      </c>
      <c r="C1411" t="s">
        <v>62</v>
      </c>
      <c r="D1411" s="58">
        <v>44983</v>
      </c>
      <c r="E1411">
        <v>16</v>
      </c>
      <c r="F1411">
        <v>10448</v>
      </c>
      <c r="G1411">
        <v>7826.4</v>
      </c>
      <c r="H1411">
        <v>2023</v>
      </c>
      <c r="I1411" t="s">
        <v>736</v>
      </c>
      <c r="J1411" t="s">
        <v>220</v>
      </c>
      <c r="K1411" t="s">
        <v>92</v>
      </c>
      <c r="L1411" t="s">
        <v>90</v>
      </c>
    </row>
    <row r="1412" spans="1:12" x14ac:dyDescent="0.3">
      <c r="A1412" t="s">
        <v>27</v>
      </c>
      <c r="B1412" t="s">
        <v>1785</v>
      </c>
      <c r="C1412" t="s">
        <v>53</v>
      </c>
      <c r="D1412" s="58">
        <v>45062</v>
      </c>
      <c r="E1412">
        <v>8</v>
      </c>
      <c r="F1412">
        <v>638.48</v>
      </c>
      <c r="G1412">
        <v>512.16</v>
      </c>
      <c r="H1412">
        <v>2023</v>
      </c>
      <c r="I1412" t="s">
        <v>737</v>
      </c>
      <c r="J1412" t="s">
        <v>187</v>
      </c>
      <c r="K1412" t="s">
        <v>98</v>
      </c>
      <c r="L1412" t="s">
        <v>90</v>
      </c>
    </row>
    <row r="1413" spans="1:12" x14ac:dyDescent="0.3">
      <c r="A1413" t="s">
        <v>20</v>
      </c>
      <c r="B1413" t="s">
        <v>1785</v>
      </c>
      <c r="C1413" t="s">
        <v>62</v>
      </c>
      <c r="D1413" s="58">
        <v>45250</v>
      </c>
      <c r="E1413">
        <v>37</v>
      </c>
      <c r="F1413">
        <v>24161</v>
      </c>
      <c r="G1413">
        <v>18098.55</v>
      </c>
      <c r="H1413">
        <v>2023</v>
      </c>
      <c r="I1413" t="s">
        <v>739</v>
      </c>
      <c r="J1413" t="s">
        <v>202</v>
      </c>
      <c r="K1413" t="s">
        <v>92</v>
      </c>
      <c r="L1413" t="s">
        <v>90</v>
      </c>
    </row>
    <row r="1414" spans="1:12" x14ac:dyDescent="0.3">
      <c r="A1414" t="s">
        <v>14</v>
      </c>
      <c r="B1414" t="s">
        <v>1785</v>
      </c>
      <c r="C1414" t="s">
        <v>63</v>
      </c>
      <c r="D1414" s="58">
        <v>45261</v>
      </c>
      <c r="E1414">
        <v>37</v>
      </c>
      <c r="F1414">
        <v>12279.56</v>
      </c>
      <c r="G1414">
        <v>7315.27</v>
      </c>
      <c r="H1414">
        <v>2023</v>
      </c>
      <c r="I1414" t="s">
        <v>739</v>
      </c>
      <c r="J1414" t="s">
        <v>179</v>
      </c>
      <c r="K1414" t="s">
        <v>101</v>
      </c>
      <c r="L1414" t="s">
        <v>90</v>
      </c>
    </row>
    <row r="1415" spans="1:12" x14ac:dyDescent="0.3">
      <c r="A1415" t="s">
        <v>14</v>
      </c>
      <c r="B1415" t="s">
        <v>1785</v>
      </c>
      <c r="C1415" t="s">
        <v>53</v>
      </c>
      <c r="D1415" s="58">
        <v>44930</v>
      </c>
      <c r="E1415">
        <v>32</v>
      </c>
      <c r="F1415">
        <v>2553.92</v>
      </c>
      <c r="G1415">
        <v>2048.64</v>
      </c>
      <c r="H1415">
        <v>2023</v>
      </c>
      <c r="I1415" t="s">
        <v>736</v>
      </c>
      <c r="J1415" t="s">
        <v>179</v>
      </c>
      <c r="K1415" t="s">
        <v>98</v>
      </c>
      <c r="L1415" t="s">
        <v>90</v>
      </c>
    </row>
    <row r="1416" spans="1:12" x14ac:dyDescent="0.3">
      <c r="A1416" t="s">
        <v>29</v>
      </c>
      <c r="B1416" t="s">
        <v>1785</v>
      </c>
      <c r="C1416" t="s">
        <v>76</v>
      </c>
      <c r="D1416" s="58">
        <v>45067</v>
      </c>
      <c r="E1416">
        <v>10</v>
      </c>
      <c r="F1416">
        <v>2284.3000000000002</v>
      </c>
      <c r="G1416">
        <v>1825.6</v>
      </c>
      <c r="H1416">
        <v>2023</v>
      </c>
      <c r="I1416" t="s">
        <v>737</v>
      </c>
      <c r="J1416" t="s">
        <v>217</v>
      </c>
      <c r="K1416" t="s">
        <v>92</v>
      </c>
      <c r="L1416" t="s">
        <v>90</v>
      </c>
    </row>
    <row r="1417" spans="1:12" x14ac:dyDescent="0.3">
      <c r="A1417" t="s">
        <v>25</v>
      </c>
      <c r="B1417" t="s">
        <v>1785</v>
      </c>
      <c r="C1417" t="s">
        <v>55</v>
      </c>
      <c r="D1417" s="58">
        <v>45063</v>
      </c>
      <c r="E1417">
        <v>7</v>
      </c>
      <c r="F1417">
        <v>7375.83</v>
      </c>
      <c r="G1417">
        <v>4567.9900000000007</v>
      </c>
      <c r="H1417">
        <v>2023</v>
      </c>
      <c r="I1417" t="s">
        <v>737</v>
      </c>
      <c r="J1417" t="s">
        <v>190</v>
      </c>
      <c r="K1417" t="s">
        <v>96</v>
      </c>
      <c r="L1417" t="s">
        <v>118</v>
      </c>
    </row>
    <row r="1418" spans="1:12" x14ac:dyDescent="0.3">
      <c r="A1418" t="s">
        <v>14</v>
      </c>
      <c r="B1418" t="s">
        <v>1785</v>
      </c>
      <c r="C1418" t="s">
        <v>50</v>
      </c>
      <c r="D1418" s="58">
        <v>45015</v>
      </c>
      <c r="E1418">
        <v>5</v>
      </c>
      <c r="F1418">
        <v>5989.6</v>
      </c>
      <c r="G1418">
        <v>4412.75</v>
      </c>
      <c r="H1418">
        <v>2023</v>
      </c>
      <c r="I1418" t="s">
        <v>736</v>
      </c>
      <c r="J1418" t="s">
        <v>179</v>
      </c>
      <c r="K1418" t="s">
        <v>105</v>
      </c>
      <c r="L1418" t="s">
        <v>118</v>
      </c>
    </row>
    <row r="1419" spans="1:12" x14ac:dyDescent="0.3">
      <c r="A1419" t="s">
        <v>16</v>
      </c>
      <c r="B1419" t="s">
        <v>1785</v>
      </c>
      <c r="C1419" t="s">
        <v>50</v>
      </c>
      <c r="D1419" s="58">
        <v>44968</v>
      </c>
      <c r="E1419">
        <v>21</v>
      </c>
      <c r="F1419">
        <v>25156.32</v>
      </c>
      <c r="G1419">
        <v>18533.55</v>
      </c>
      <c r="H1419">
        <v>2023</v>
      </c>
      <c r="I1419" t="s">
        <v>736</v>
      </c>
      <c r="J1419" t="s">
        <v>184</v>
      </c>
      <c r="K1419" t="s">
        <v>105</v>
      </c>
      <c r="L1419" t="s">
        <v>118</v>
      </c>
    </row>
    <row r="1420" spans="1:12" x14ac:dyDescent="0.3">
      <c r="A1420" t="s">
        <v>20</v>
      </c>
      <c r="B1420" t="s">
        <v>1785</v>
      </c>
      <c r="C1420" t="s">
        <v>50</v>
      </c>
      <c r="D1420" s="58">
        <v>45076</v>
      </c>
      <c r="E1420">
        <v>13</v>
      </c>
      <c r="F1420">
        <v>15572.960000000001</v>
      </c>
      <c r="G1420">
        <v>11473.15</v>
      </c>
      <c r="H1420">
        <v>2023</v>
      </c>
      <c r="I1420" t="s">
        <v>737</v>
      </c>
      <c r="J1420" t="s">
        <v>202</v>
      </c>
      <c r="K1420" t="s">
        <v>105</v>
      </c>
      <c r="L1420" t="s">
        <v>118</v>
      </c>
    </row>
    <row r="1421" spans="1:12" x14ac:dyDescent="0.3">
      <c r="A1421" t="s">
        <v>30</v>
      </c>
      <c r="B1421" t="s">
        <v>1785</v>
      </c>
      <c r="C1421" t="s">
        <v>55</v>
      </c>
      <c r="D1421" s="58">
        <v>45083</v>
      </c>
      <c r="E1421">
        <v>19</v>
      </c>
      <c r="F1421">
        <v>20020.11</v>
      </c>
      <c r="G1421">
        <v>12398.830000000002</v>
      </c>
      <c r="H1421">
        <v>2023</v>
      </c>
      <c r="I1421" t="s">
        <v>737</v>
      </c>
      <c r="J1421" t="s">
        <v>230</v>
      </c>
      <c r="K1421" t="s">
        <v>96</v>
      </c>
      <c r="L1421" t="s">
        <v>118</v>
      </c>
    </row>
    <row r="1422" spans="1:12" x14ac:dyDescent="0.3">
      <c r="A1422" t="s">
        <v>21</v>
      </c>
      <c r="B1422" t="s">
        <v>1785</v>
      </c>
      <c r="C1422" t="s">
        <v>65</v>
      </c>
      <c r="D1422" s="58">
        <v>45146</v>
      </c>
      <c r="E1422">
        <v>18</v>
      </c>
      <c r="F1422">
        <v>26015.399999999998</v>
      </c>
      <c r="G1422">
        <v>17464.86</v>
      </c>
      <c r="H1422">
        <v>2023</v>
      </c>
      <c r="I1422" t="s">
        <v>738</v>
      </c>
      <c r="J1422" t="s">
        <v>214</v>
      </c>
      <c r="K1422" t="s">
        <v>105</v>
      </c>
      <c r="L1422" t="s">
        <v>118</v>
      </c>
    </row>
    <row r="1423" spans="1:12" x14ac:dyDescent="0.3">
      <c r="A1423" t="s">
        <v>27</v>
      </c>
      <c r="B1423" t="s">
        <v>1785</v>
      </c>
      <c r="C1423" t="s">
        <v>71</v>
      </c>
      <c r="D1423" s="58">
        <v>45251</v>
      </c>
      <c r="E1423">
        <v>29</v>
      </c>
      <c r="F1423">
        <v>7518.83</v>
      </c>
      <c r="G1423">
        <v>4914.63</v>
      </c>
      <c r="H1423">
        <v>2023</v>
      </c>
      <c r="I1423" t="s">
        <v>739</v>
      </c>
      <c r="J1423" t="s">
        <v>187</v>
      </c>
      <c r="K1423" t="s">
        <v>98</v>
      </c>
      <c r="L1423" t="s">
        <v>118</v>
      </c>
    </row>
    <row r="1424" spans="1:12" x14ac:dyDescent="0.3">
      <c r="A1424" t="s">
        <v>27</v>
      </c>
      <c r="B1424" t="s">
        <v>1785</v>
      </c>
      <c r="C1424" t="s">
        <v>71</v>
      </c>
      <c r="D1424" s="58">
        <v>44980</v>
      </c>
      <c r="E1424">
        <v>19</v>
      </c>
      <c r="F1424">
        <v>4926.1299999999992</v>
      </c>
      <c r="G1424">
        <v>3219.93</v>
      </c>
      <c r="H1424">
        <v>2023</v>
      </c>
      <c r="I1424" t="s">
        <v>736</v>
      </c>
      <c r="J1424" t="s">
        <v>187</v>
      </c>
      <c r="K1424" t="s">
        <v>98</v>
      </c>
      <c r="L1424" t="s">
        <v>118</v>
      </c>
    </row>
    <row r="1425" spans="1:12" x14ac:dyDescent="0.3">
      <c r="A1425" t="s">
        <v>81</v>
      </c>
      <c r="B1425" t="s">
        <v>1785</v>
      </c>
      <c r="C1425" t="s">
        <v>71</v>
      </c>
      <c r="D1425" s="58">
        <v>44995</v>
      </c>
      <c r="E1425">
        <v>1</v>
      </c>
      <c r="F1425">
        <v>1</v>
      </c>
      <c r="G1425">
        <v>1</v>
      </c>
      <c r="H1425">
        <v>2023</v>
      </c>
      <c r="I1425" t="s">
        <v>736</v>
      </c>
      <c r="J1425" t="s">
        <v>193</v>
      </c>
      <c r="K1425" t="s">
        <v>98</v>
      </c>
      <c r="L1425" t="s">
        <v>118</v>
      </c>
    </row>
    <row r="1426" spans="1:12" x14ac:dyDescent="0.3">
      <c r="A1426" t="s">
        <v>14</v>
      </c>
      <c r="B1426" t="s">
        <v>1785</v>
      </c>
      <c r="C1426" t="s">
        <v>65</v>
      </c>
      <c r="D1426" s="58">
        <v>45286</v>
      </c>
      <c r="E1426">
        <v>30</v>
      </c>
      <c r="F1426">
        <v>43359</v>
      </c>
      <c r="G1426">
        <v>29108.1</v>
      </c>
      <c r="H1426">
        <v>2023</v>
      </c>
      <c r="I1426" t="s">
        <v>739</v>
      </c>
      <c r="J1426" t="s">
        <v>179</v>
      </c>
      <c r="K1426" t="s">
        <v>105</v>
      </c>
      <c r="L1426" t="s">
        <v>118</v>
      </c>
    </row>
    <row r="1427" spans="1:12" x14ac:dyDescent="0.3">
      <c r="A1427" t="s">
        <v>24</v>
      </c>
      <c r="B1427" t="s">
        <v>1785</v>
      </c>
      <c r="C1427" t="s">
        <v>55</v>
      </c>
      <c r="D1427" s="58">
        <v>44929</v>
      </c>
      <c r="E1427">
        <v>20</v>
      </c>
      <c r="F1427">
        <v>21073.800000000003</v>
      </c>
      <c r="G1427">
        <v>13051.400000000001</v>
      </c>
      <c r="H1427">
        <v>2023</v>
      </c>
      <c r="I1427" t="s">
        <v>736</v>
      </c>
      <c r="J1427" t="s">
        <v>196</v>
      </c>
      <c r="K1427" t="s">
        <v>96</v>
      </c>
      <c r="L1427" t="s">
        <v>118</v>
      </c>
    </row>
    <row r="1428" spans="1:12" x14ac:dyDescent="0.3">
      <c r="A1428" t="s">
        <v>14</v>
      </c>
      <c r="B1428" t="s">
        <v>1785</v>
      </c>
      <c r="C1428" t="s">
        <v>71</v>
      </c>
      <c r="D1428" s="58">
        <v>45213</v>
      </c>
      <c r="E1428">
        <v>35</v>
      </c>
      <c r="F1428">
        <v>9074.4499999999989</v>
      </c>
      <c r="G1428">
        <v>5931.45</v>
      </c>
      <c r="H1428">
        <v>2023</v>
      </c>
      <c r="I1428" t="s">
        <v>739</v>
      </c>
      <c r="J1428" t="s">
        <v>179</v>
      </c>
      <c r="K1428" t="s">
        <v>98</v>
      </c>
      <c r="L1428" t="s">
        <v>118</v>
      </c>
    </row>
    <row r="1429" spans="1:12" x14ac:dyDescent="0.3">
      <c r="A1429" t="s">
        <v>23</v>
      </c>
      <c r="B1429" t="s">
        <v>1785</v>
      </c>
      <c r="C1429" t="s">
        <v>50</v>
      </c>
      <c r="D1429" s="58">
        <v>45252</v>
      </c>
      <c r="E1429">
        <v>29</v>
      </c>
      <c r="F1429">
        <v>34739.68</v>
      </c>
      <c r="G1429">
        <v>25593.949999999997</v>
      </c>
      <c r="H1429">
        <v>2023</v>
      </c>
      <c r="I1429" t="s">
        <v>739</v>
      </c>
      <c r="J1429" t="s">
        <v>182</v>
      </c>
      <c r="K1429" t="s">
        <v>105</v>
      </c>
      <c r="L1429" t="s">
        <v>118</v>
      </c>
    </row>
    <row r="1430" spans="1:12" x14ac:dyDescent="0.3">
      <c r="A1430" t="s">
        <v>26</v>
      </c>
      <c r="B1430" t="s">
        <v>1785</v>
      </c>
      <c r="C1430" t="s">
        <v>71</v>
      </c>
      <c r="D1430" s="58">
        <v>44982</v>
      </c>
      <c r="E1430">
        <v>24</v>
      </c>
      <c r="F1430">
        <v>6222.48</v>
      </c>
      <c r="G1430">
        <v>4067.2799999999997</v>
      </c>
      <c r="H1430">
        <v>2023</v>
      </c>
      <c r="I1430" t="s">
        <v>736</v>
      </c>
      <c r="J1430" t="s">
        <v>220</v>
      </c>
      <c r="K1430" t="s">
        <v>98</v>
      </c>
      <c r="L1430" t="s">
        <v>118</v>
      </c>
    </row>
    <row r="1431" spans="1:12" x14ac:dyDescent="0.3">
      <c r="A1431" t="s">
        <v>28</v>
      </c>
      <c r="B1431" t="s">
        <v>1785</v>
      </c>
      <c r="C1431" t="s">
        <v>71</v>
      </c>
      <c r="D1431" s="58">
        <v>45241</v>
      </c>
      <c r="E1431">
        <v>26</v>
      </c>
      <c r="F1431">
        <v>6741.0199999999995</v>
      </c>
      <c r="G1431">
        <v>4406.22</v>
      </c>
      <c r="H1431">
        <v>2023</v>
      </c>
      <c r="I1431" t="s">
        <v>739</v>
      </c>
      <c r="J1431" t="s">
        <v>227</v>
      </c>
      <c r="K1431" t="s">
        <v>98</v>
      </c>
      <c r="L1431" t="s">
        <v>118</v>
      </c>
    </row>
    <row r="1432" spans="1:12" x14ac:dyDescent="0.3">
      <c r="A1432" t="s">
        <v>27</v>
      </c>
      <c r="B1432" t="s">
        <v>1785</v>
      </c>
      <c r="C1432" t="s">
        <v>55</v>
      </c>
      <c r="D1432" s="58">
        <v>44970</v>
      </c>
      <c r="E1432">
        <v>17</v>
      </c>
      <c r="F1432">
        <v>17912.73</v>
      </c>
      <c r="G1432">
        <v>11093.69</v>
      </c>
      <c r="H1432">
        <v>2023</v>
      </c>
      <c r="I1432" t="s">
        <v>736</v>
      </c>
      <c r="J1432" t="s">
        <v>187</v>
      </c>
      <c r="K1432" t="s">
        <v>96</v>
      </c>
      <c r="L1432" t="s">
        <v>118</v>
      </c>
    </row>
    <row r="1433" spans="1:12" x14ac:dyDescent="0.3">
      <c r="A1433" t="s">
        <v>23</v>
      </c>
      <c r="B1433" t="s">
        <v>1785</v>
      </c>
      <c r="C1433" t="s">
        <v>71</v>
      </c>
      <c r="D1433" s="58">
        <v>45206</v>
      </c>
      <c r="E1433">
        <v>42</v>
      </c>
      <c r="F1433">
        <v>10889.34</v>
      </c>
      <c r="G1433">
        <v>7117.74</v>
      </c>
      <c r="H1433">
        <v>2023</v>
      </c>
      <c r="I1433" t="s">
        <v>739</v>
      </c>
      <c r="J1433" t="s">
        <v>182</v>
      </c>
      <c r="K1433" t="s">
        <v>98</v>
      </c>
      <c r="L1433" t="s">
        <v>118</v>
      </c>
    </row>
    <row r="1434" spans="1:12" x14ac:dyDescent="0.3">
      <c r="A1434" t="s">
        <v>14</v>
      </c>
      <c r="B1434" t="s">
        <v>1785</v>
      </c>
      <c r="C1434" t="s">
        <v>65</v>
      </c>
      <c r="D1434" s="58">
        <v>45203</v>
      </c>
      <c r="E1434">
        <v>4</v>
      </c>
      <c r="F1434">
        <v>5781.2</v>
      </c>
      <c r="G1434">
        <v>3881.08</v>
      </c>
      <c r="H1434">
        <v>2023</v>
      </c>
      <c r="I1434" t="s">
        <v>739</v>
      </c>
      <c r="J1434" t="s">
        <v>179</v>
      </c>
      <c r="K1434" t="s">
        <v>105</v>
      </c>
      <c r="L1434" t="s">
        <v>118</v>
      </c>
    </row>
    <row r="1435" spans="1:12" x14ac:dyDescent="0.3">
      <c r="A1435" t="s">
        <v>16</v>
      </c>
      <c r="B1435" t="s">
        <v>1785</v>
      </c>
      <c r="C1435" t="s">
        <v>71</v>
      </c>
      <c r="D1435" s="58">
        <v>45030</v>
      </c>
      <c r="E1435">
        <v>17</v>
      </c>
      <c r="F1435">
        <v>4407.59</v>
      </c>
      <c r="G1435">
        <v>2880.99</v>
      </c>
      <c r="H1435">
        <v>2023</v>
      </c>
      <c r="I1435" t="s">
        <v>737</v>
      </c>
      <c r="J1435" t="s">
        <v>184</v>
      </c>
      <c r="K1435" t="s">
        <v>98</v>
      </c>
      <c r="L1435" t="s">
        <v>118</v>
      </c>
    </row>
    <row r="1436" spans="1:12" x14ac:dyDescent="0.3">
      <c r="A1436" t="s">
        <v>20</v>
      </c>
      <c r="B1436" t="s">
        <v>1785</v>
      </c>
      <c r="C1436" t="s">
        <v>65</v>
      </c>
      <c r="D1436" s="58">
        <v>45060</v>
      </c>
      <c r="E1436">
        <v>9</v>
      </c>
      <c r="F1436">
        <v>13007.699999999999</v>
      </c>
      <c r="G1436">
        <v>8732.43</v>
      </c>
      <c r="H1436">
        <v>2023</v>
      </c>
      <c r="I1436" t="s">
        <v>737</v>
      </c>
      <c r="J1436" t="s">
        <v>202</v>
      </c>
      <c r="K1436" t="s">
        <v>105</v>
      </c>
      <c r="L1436" t="s">
        <v>118</v>
      </c>
    </row>
    <row r="1437" spans="1:12" x14ac:dyDescent="0.3">
      <c r="A1437" t="s">
        <v>18</v>
      </c>
      <c r="B1437" t="s">
        <v>1785</v>
      </c>
      <c r="C1437" t="s">
        <v>71</v>
      </c>
      <c r="D1437" s="58">
        <v>45083</v>
      </c>
      <c r="E1437">
        <v>17</v>
      </c>
      <c r="F1437">
        <v>4407.59</v>
      </c>
      <c r="G1437">
        <v>2880.99</v>
      </c>
      <c r="H1437">
        <v>2023</v>
      </c>
      <c r="I1437" t="s">
        <v>737</v>
      </c>
      <c r="J1437" t="s">
        <v>208</v>
      </c>
      <c r="K1437" t="s">
        <v>98</v>
      </c>
      <c r="L1437" t="s">
        <v>118</v>
      </c>
    </row>
    <row r="1438" spans="1:12" x14ac:dyDescent="0.3">
      <c r="A1438" t="s">
        <v>21</v>
      </c>
      <c r="B1438" t="s">
        <v>1785</v>
      </c>
      <c r="C1438" t="s">
        <v>50</v>
      </c>
      <c r="D1438" s="58">
        <v>45167</v>
      </c>
      <c r="E1438">
        <v>19</v>
      </c>
      <c r="F1438">
        <v>22760.480000000003</v>
      </c>
      <c r="G1438">
        <v>16768.45</v>
      </c>
      <c r="H1438">
        <v>2023</v>
      </c>
      <c r="I1438" t="s">
        <v>738</v>
      </c>
      <c r="J1438" t="s">
        <v>214</v>
      </c>
      <c r="K1438" t="s">
        <v>105</v>
      </c>
      <c r="L1438" t="s">
        <v>118</v>
      </c>
    </row>
    <row r="1439" spans="1:12" x14ac:dyDescent="0.3">
      <c r="A1439" t="s">
        <v>26</v>
      </c>
      <c r="B1439" t="s">
        <v>1785</v>
      </c>
      <c r="C1439" t="s">
        <v>55</v>
      </c>
      <c r="D1439" s="58">
        <v>45228</v>
      </c>
      <c r="E1439">
        <v>38</v>
      </c>
      <c r="F1439">
        <v>40040.22</v>
      </c>
      <c r="G1439">
        <v>24797.660000000003</v>
      </c>
      <c r="H1439">
        <v>2023</v>
      </c>
      <c r="I1439" t="s">
        <v>739</v>
      </c>
      <c r="J1439" t="s">
        <v>220</v>
      </c>
      <c r="K1439" t="s">
        <v>96</v>
      </c>
      <c r="L1439" t="s">
        <v>118</v>
      </c>
    </row>
    <row r="1440" spans="1:12" x14ac:dyDescent="0.3">
      <c r="A1440" t="s">
        <v>20</v>
      </c>
      <c r="B1440" t="s">
        <v>1785</v>
      </c>
      <c r="C1440" t="s">
        <v>55</v>
      </c>
      <c r="D1440" s="58">
        <v>45211</v>
      </c>
      <c r="E1440">
        <v>27</v>
      </c>
      <c r="F1440">
        <v>28449.63</v>
      </c>
      <c r="G1440">
        <v>17619.390000000003</v>
      </c>
      <c r="H1440">
        <v>2023</v>
      </c>
      <c r="I1440" t="s">
        <v>739</v>
      </c>
      <c r="J1440" t="s">
        <v>202</v>
      </c>
      <c r="K1440" t="s">
        <v>96</v>
      </c>
      <c r="L1440" t="s">
        <v>118</v>
      </c>
    </row>
    <row r="1441" spans="1:12" x14ac:dyDescent="0.3">
      <c r="A1441" t="s">
        <v>14</v>
      </c>
      <c r="B1441" t="s">
        <v>1785</v>
      </c>
      <c r="C1441" t="s">
        <v>55</v>
      </c>
      <c r="D1441" s="58">
        <v>45159</v>
      </c>
      <c r="E1441">
        <v>21</v>
      </c>
      <c r="F1441">
        <v>22127.49</v>
      </c>
      <c r="G1441">
        <v>13703.970000000001</v>
      </c>
      <c r="H1441">
        <v>2023</v>
      </c>
      <c r="I1441" t="s">
        <v>738</v>
      </c>
      <c r="J1441" t="s">
        <v>179</v>
      </c>
      <c r="K1441" t="s">
        <v>96</v>
      </c>
      <c r="L1441" t="s">
        <v>118</v>
      </c>
    </row>
    <row r="1442" spans="1:12" x14ac:dyDescent="0.3">
      <c r="A1442" t="s">
        <v>14</v>
      </c>
      <c r="B1442" t="s">
        <v>1785</v>
      </c>
      <c r="C1442" t="s">
        <v>71</v>
      </c>
      <c r="D1442" s="58">
        <v>45265</v>
      </c>
      <c r="E1442">
        <v>38</v>
      </c>
      <c r="F1442">
        <v>9852.2599999999984</v>
      </c>
      <c r="G1442">
        <v>6439.86</v>
      </c>
      <c r="H1442">
        <v>2023</v>
      </c>
      <c r="I1442" t="s">
        <v>739</v>
      </c>
      <c r="J1442" t="s">
        <v>179</v>
      </c>
      <c r="K1442" t="s">
        <v>98</v>
      </c>
      <c r="L1442" t="s">
        <v>118</v>
      </c>
    </row>
    <row r="1443" spans="1:12" x14ac:dyDescent="0.3">
      <c r="A1443" t="s">
        <v>17</v>
      </c>
      <c r="B1443" t="s">
        <v>1785</v>
      </c>
      <c r="C1443" t="s">
        <v>50</v>
      </c>
      <c r="D1443" s="58">
        <v>45068</v>
      </c>
      <c r="E1443">
        <v>8</v>
      </c>
      <c r="F1443">
        <v>9583.36</v>
      </c>
      <c r="G1443">
        <v>7060.4</v>
      </c>
      <c r="H1443">
        <v>2023</v>
      </c>
      <c r="I1443" t="s">
        <v>737</v>
      </c>
      <c r="J1443" t="s">
        <v>224</v>
      </c>
      <c r="K1443" t="s">
        <v>105</v>
      </c>
      <c r="L1443" t="s">
        <v>118</v>
      </c>
    </row>
    <row r="1444" spans="1:12" x14ac:dyDescent="0.3">
      <c r="A1444" t="s">
        <v>20</v>
      </c>
      <c r="B1444" t="s">
        <v>1785</v>
      </c>
      <c r="C1444" t="s">
        <v>55</v>
      </c>
      <c r="D1444" s="58">
        <v>44940</v>
      </c>
      <c r="E1444">
        <v>19</v>
      </c>
      <c r="F1444">
        <v>20020.11</v>
      </c>
      <c r="G1444">
        <v>12398.830000000002</v>
      </c>
      <c r="H1444">
        <v>2023</v>
      </c>
      <c r="I1444" t="s">
        <v>736</v>
      </c>
      <c r="J1444" t="s">
        <v>202</v>
      </c>
      <c r="K1444" t="s">
        <v>96</v>
      </c>
      <c r="L1444" t="s">
        <v>118</v>
      </c>
    </row>
    <row r="1445" spans="1:12" x14ac:dyDescent="0.3">
      <c r="A1445" t="s">
        <v>14</v>
      </c>
      <c r="B1445" t="s">
        <v>1785</v>
      </c>
      <c r="C1445" t="s">
        <v>55</v>
      </c>
      <c r="D1445" s="58">
        <v>45219</v>
      </c>
      <c r="E1445">
        <v>31</v>
      </c>
      <c r="F1445">
        <v>32664.390000000003</v>
      </c>
      <c r="G1445">
        <v>20229.670000000002</v>
      </c>
      <c r="H1445">
        <v>2023</v>
      </c>
      <c r="I1445" t="s">
        <v>739</v>
      </c>
      <c r="J1445" t="s">
        <v>179</v>
      </c>
      <c r="K1445" t="s">
        <v>96</v>
      </c>
      <c r="L1445" t="s">
        <v>118</v>
      </c>
    </row>
    <row r="1446" spans="1:12" x14ac:dyDescent="0.3">
      <c r="A1446" t="s">
        <v>29</v>
      </c>
      <c r="B1446" t="s">
        <v>1785</v>
      </c>
      <c r="C1446" t="s">
        <v>65</v>
      </c>
      <c r="D1446" s="58">
        <v>44963</v>
      </c>
      <c r="E1446">
        <v>17</v>
      </c>
      <c r="F1446">
        <v>24570.1</v>
      </c>
      <c r="G1446">
        <v>16494.59</v>
      </c>
      <c r="H1446">
        <v>2023</v>
      </c>
      <c r="I1446" t="s">
        <v>736</v>
      </c>
      <c r="J1446" t="s">
        <v>217</v>
      </c>
      <c r="K1446" t="s">
        <v>105</v>
      </c>
      <c r="L1446" t="s">
        <v>118</v>
      </c>
    </row>
    <row r="1447" spans="1:12" x14ac:dyDescent="0.3">
      <c r="A1447" t="s">
        <v>21</v>
      </c>
      <c r="B1447" t="s">
        <v>1785</v>
      </c>
      <c r="C1447" t="s">
        <v>55</v>
      </c>
      <c r="D1447" s="58">
        <v>45071</v>
      </c>
      <c r="E1447">
        <v>21</v>
      </c>
      <c r="F1447">
        <v>22127.49</v>
      </c>
      <c r="G1447">
        <v>13703.970000000001</v>
      </c>
      <c r="H1447">
        <v>2023</v>
      </c>
      <c r="I1447" t="s">
        <v>737</v>
      </c>
      <c r="J1447" t="s">
        <v>214</v>
      </c>
      <c r="K1447" t="s">
        <v>96</v>
      </c>
      <c r="L1447" t="s">
        <v>118</v>
      </c>
    </row>
    <row r="1448" spans="1:12" x14ac:dyDescent="0.3">
      <c r="A1448" t="s">
        <v>27</v>
      </c>
      <c r="B1448" t="s">
        <v>1785</v>
      </c>
      <c r="C1448" t="s">
        <v>50</v>
      </c>
      <c r="D1448" s="58">
        <v>44930</v>
      </c>
      <c r="E1448">
        <v>21</v>
      </c>
      <c r="F1448">
        <v>25156.32</v>
      </c>
      <c r="G1448">
        <v>18533.55</v>
      </c>
      <c r="H1448">
        <v>2023</v>
      </c>
      <c r="I1448" t="s">
        <v>736</v>
      </c>
      <c r="J1448" t="s">
        <v>187</v>
      </c>
      <c r="K1448" t="s">
        <v>105</v>
      </c>
      <c r="L1448" t="s">
        <v>118</v>
      </c>
    </row>
    <row r="1449" spans="1:12" x14ac:dyDescent="0.3">
      <c r="A1449" t="s">
        <v>26</v>
      </c>
      <c r="B1449" t="s">
        <v>1785</v>
      </c>
      <c r="C1449" t="s">
        <v>65</v>
      </c>
      <c r="D1449" s="58">
        <v>44986</v>
      </c>
      <c r="E1449">
        <v>15</v>
      </c>
      <c r="F1449">
        <v>21679.5</v>
      </c>
      <c r="G1449">
        <v>14554.05</v>
      </c>
      <c r="H1449">
        <v>2023</v>
      </c>
      <c r="I1449" t="s">
        <v>736</v>
      </c>
      <c r="J1449" t="s">
        <v>220</v>
      </c>
      <c r="K1449" t="s">
        <v>105</v>
      </c>
      <c r="L1449" t="s">
        <v>118</v>
      </c>
    </row>
    <row r="1450" spans="1:12" x14ac:dyDescent="0.3">
      <c r="A1450" t="s">
        <v>14</v>
      </c>
      <c r="B1450" t="s">
        <v>1785</v>
      </c>
      <c r="C1450" t="s">
        <v>55</v>
      </c>
      <c r="D1450" s="58">
        <v>44974</v>
      </c>
      <c r="E1450">
        <v>29</v>
      </c>
      <c r="F1450">
        <v>30557.010000000002</v>
      </c>
      <c r="G1450">
        <v>18924.530000000002</v>
      </c>
      <c r="H1450">
        <v>2023</v>
      </c>
      <c r="I1450" t="s">
        <v>736</v>
      </c>
      <c r="J1450" t="s">
        <v>179</v>
      </c>
      <c r="K1450" t="s">
        <v>96</v>
      </c>
      <c r="L1450" t="s">
        <v>118</v>
      </c>
    </row>
    <row r="1451" spans="1:12" x14ac:dyDescent="0.3">
      <c r="A1451" t="s">
        <v>27</v>
      </c>
      <c r="B1451" t="s">
        <v>1785</v>
      </c>
      <c r="C1451" t="s">
        <v>65</v>
      </c>
      <c r="D1451" s="58">
        <v>44961</v>
      </c>
      <c r="E1451">
        <v>21</v>
      </c>
      <c r="F1451">
        <v>30351.3</v>
      </c>
      <c r="G1451">
        <v>20375.669999999998</v>
      </c>
      <c r="H1451">
        <v>2023</v>
      </c>
      <c r="I1451" t="s">
        <v>736</v>
      </c>
      <c r="J1451" t="s">
        <v>187</v>
      </c>
      <c r="K1451" t="s">
        <v>105</v>
      </c>
      <c r="L1451" t="s">
        <v>118</v>
      </c>
    </row>
    <row r="1452" spans="1:12" x14ac:dyDescent="0.3">
      <c r="A1452" t="s">
        <v>14</v>
      </c>
      <c r="B1452" t="s">
        <v>1785</v>
      </c>
      <c r="C1452" t="s">
        <v>55</v>
      </c>
      <c r="D1452" s="58">
        <v>45199</v>
      </c>
      <c r="E1452">
        <v>8</v>
      </c>
      <c r="F1452">
        <v>8429.52</v>
      </c>
      <c r="G1452">
        <v>5220.5600000000004</v>
      </c>
      <c r="H1452">
        <v>2023</v>
      </c>
      <c r="I1452" t="s">
        <v>738</v>
      </c>
      <c r="J1452" t="s">
        <v>179</v>
      </c>
      <c r="K1452" t="s">
        <v>96</v>
      </c>
      <c r="L1452" t="s">
        <v>118</v>
      </c>
    </row>
    <row r="1453" spans="1:12" x14ac:dyDescent="0.3">
      <c r="A1453" t="s">
        <v>27</v>
      </c>
      <c r="B1453" t="s">
        <v>1785</v>
      </c>
      <c r="C1453" t="s">
        <v>55</v>
      </c>
      <c r="D1453" s="58">
        <v>45154</v>
      </c>
      <c r="E1453">
        <v>19</v>
      </c>
      <c r="F1453">
        <v>20020.11</v>
      </c>
      <c r="G1453">
        <v>12398.830000000002</v>
      </c>
      <c r="H1453">
        <v>2023</v>
      </c>
      <c r="I1453" t="s">
        <v>738</v>
      </c>
      <c r="J1453" t="s">
        <v>187</v>
      </c>
      <c r="K1453" t="s">
        <v>96</v>
      </c>
      <c r="L1453" t="s">
        <v>118</v>
      </c>
    </row>
    <row r="1454" spans="1:12" x14ac:dyDescent="0.3">
      <c r="A1454" t="s">
        <v>23</v>
      </c>
      <c r="B1454" t="s">
        <v>1785</v>
      </c>
      <c r="C1454" t="s">
        <v>50</v>
      </c>
      <c r="D1454" s="58">
        <v>45148</v>
      </c>
      <c r="E1454">
        <v>5</v>
      </c>
      <c r="F1454">
        <v>5989.6</v>
      </c>
      <c r="G1454">
        <v>4412.75</v>
      </c>
      <c r="H1454">
        <v>2023</v>
      </c>
      <c r="I1454" t="s">
        <v>738</v>
      </c>
      <c r="J1454" t="s">
        <v>182</v>
      </c>
      <c r="K1454" t="s">
        <v>105</v>
      </c>
      <c r="L1454" t="s">
        <v>118</v>
      </c>
    </row>
    <row r="1455" spans="1:12" x14ac:dyDescent="0.3">
      <c r="A1455" t="s">
        <v>24</v>
      </c>
      <c r="B1455" t="s">
        <v>1785</v>
      </c>
      <c r="C1455" t="s">
        <v>55</v>
      </c>
      <c r="D1455" s="58">
        <v>45081</v>
      </c>
      <c r="E1455">
        <v>10</v>
      </c>
      <c r="F1455">
        <v>10536.900000000001</v>
      </c>
      <c r="G1455">
        <v>6525.7000000000007</v>
      </c>
      <c r="H1455">
        <v>2023</v>
      </c>
      <c r="I1455" t="s">
        <v>737</v>
      </c>
      <c r="J1455" t="s">
        <v>196</v>
      </c>
      <c r="K1455" t="s">
        <v>96</v>
      </c>
      <c r="L1455" t="s">
        <v>118</v>
      </c>
    </row>
    <row r="1456" spans="1:12" x14ac:dyDescent="0.3">
      <c r="A1456" t="s">
        <v>26</v>
      </c>
      <c r="B1456" t="s">
        <v>1785</v>
      </c>
      <c r="C1456" t="s">
        <v>65</v>
      </c>
      <c r="D1456" s="58">
        <v>45257</v>
      </c>
      <c r="E1456">
        <v>27</v>
      </c>
      <c r="F1456">
        <v>39023.1</v>
      </c>
      <c r="G1456">
        <v>26197.29</v>
      </c>
      <c r="H1456">
        <v>2023</v>
      </c>
      <c r="I1456" t="s">
        <v>739</v>
      </c>
      <c r="J1456" t="s">
        <v>220</v>
      </c>
      <c r="K1456" t="s">
        <v>105</v>
      </c>
      <c r="L1456" t="s">
        <v>118</v>
      </c>
    </row>
    <row r="1457" spans="1:12" x14ac:dyDescent="0.3">
      <c r="A1457" t="s">
        <v>14</v>
      </c>
      <c r="B1457" t="s">
        <v>1785</v>
      </c>
      <c r="C1457" t="s">
        <v>71</v>
      </c>
      <c r="D1457" s="58">
        <v>45217</v>
      </c>
      <c r="E1457">
        <v>37</v>
      </c>
      <c r="F1457">
        <v>9592.99</v>
      </c>
      <c r="G1457">
        <v>6270.39</v>
      </c>
      <c r="H1457">
        <v>2023</v>
      </c>
      <c r="I1457" t="s">
        <v>739</v>
      </c>
      <c r="J1457" t="s">
        <v>179</v>
      </c>
      <c r="K1457" t="s">
        <v>98</v>
      </c>
      <c r="L1457" t="s">
        <v>118</v>
      </c>
    </row>
    <row r="1458" spans="1:12" x14ac:dyDescent="0.3">
      <c r="A1458" t="s">
        <v>27</v>
      </c>
      <c r="B1458" t="s">
        <v>1785</v>
      </c>
      <c r="C1458" t="s">
        <v>65</v>
      </c>
      <c r="D1458" s="58">
        <v>45127</v>
      </c>
      <c r="E1458">
        <v>14</v>
      </c>
      <c r="F1458">
        <v>20234.2</v>
      </c>
      <c r="G1458">
        <v>13583.779999999999</v>
      </c>
      <c r="H1458">
        <v>2023</v>
      </c>
      <c r="I1458" t="s">
        <v>738</v>
      </c>
      <c r="J1458" t="s">
        <v>187</v>
      </c>
      <c r="K1458" t="s">
        <v>105</v>
      </c>
      <c r="L1458" t="s">
        <v>118</v>
      </c>
    </row>
    <row r="1459" spans="1:12" x14ac:dyDescent="0.3">
      <c r="A1459" t="s">
        <v>23</v>
      </c>
      <c r="B1459" t="s">
        <v>1785</v>
      </c>
      <c r="C1459" t="s">
        <v>55</v>
      </c>
      <c r="D1459" s="58">
        <v>45058</v>
      </c>
      <c r="E1459">
        <v>14</v>
      </c>
      <c r="F1459">
        <v>14751.66</v>
      </c>
      <c r="G1459">
        <v>9135.9800000000014</v>
      </c>
      <c r="H1459">
        <v>2023</v>
      </c>
      <c r="I1459" t="s">
        <v>737</v>
      </c>
      <c r="J1459" t="s">
        <v>182</v>
      </c>
      <c r="K1459" t="s">
        <v>96</v>
      </c>
      <c r="L1459" t="s">
        <v>118</v>
      </c>
    </row>
    <row r="1460" spans="1:12" x14ac:dyDescent="0.3">
      <c r="A1460" t="s">
        <v>19</v>
      </c>
      <c r="B1460" t="s">
        <v>1785</v>
      </c>
      <c r="C1460" t="s">
        <v>71</v>
      </c>
      <c r="D1460" s="58">
        <v>45223</v>
      </c>
      <c r="E1460">
        <v>40</v>
      </c>
      <c r="F1460">
        <v>10370.799999999999</v>
      </c>
      <c r="G1460">
        <v>6778.8</v>
      </c>
      <c r="H1460">
        <v>2023</v>
      </c>
      <c r="I1460" t="s">
        <v>739</v>
      </c>
      <c r="J1460" t="s">
        <v>205</v>
      </c>
      <c r="K1460" t="s">
        <v>98</v>
      </c>
      <c r="L1460" t="s">
        <v>118</v>
      </c>
    </row>
    <row r="1461" spans="1:12" x14ac:dyDescent="0.3">
      <c r="A1461" t="s">
        <v>25</v>
      </c>
      <c r="B1461" t="s">
        <v>1785</v>
      </c>
      <c r="C1461" t="s">
        <v>71</v>
      </c>
      <c r="D1461" s="58">
        <v>44943</v>
      </c>
      <c r="E1461">
        <v>22</v>
      </c>
      <c r="F1461">
        <v>5703.94</v>
      </c>
      <c r="G1461">
        <v>3728.34</v>
      </c>
      <c r="H1461">
        <v>2023</v>
      </c>
      <c r="I1461" t="s">
        <v>736</v>
      </c>
      <c r="J1461" t="s">
        <v>190</v>
      </c>
      <c r="K1461" t="s">
        <v>98</v>
      </c>
      <c r="L1461" t="s">
        <v>118</v>
      </c>
    </row>
    <row r="1462" spans="1:12" x14ac:dyDescent="0.3">
      <c r="A1462" t="s">
        <v>14</v>
      </c>
      <c r="B1462" t="s">
        <v>1785</v>
      </c>
      <c r="C1462" t="s">
        <v>65</v>
      </c>
      <c r="D1462" s="58">
        <v>45080</v>
      </c>
      <c r="E1462">
        <v>13</v>
      </c>
      <c r="F1462">
        <v>18788.899999999998</v>
      </c>
      <c r="G1462">
        <v>12613.51</v>
      </c>
      <c r="H1462">
        <v>2023</v>
      </c>
      <c r="I1462" t="s">
        <v>737</v>
      </c>
      <c r="J1462" t="s">
        <v>179</v>
      </c>
      <c r="K1462" t="s">
        <v>105</v>
      </c>
      <c r="L1462" t="s">
        <v>118</v>
      </c>
    </row>
    <row r="1463" spans="1:12" x14ac:dyDescent="0.3">
      <c r="A1463" t="s">
        <v>26</v>
      </c>
      <c r="B1463" t="s">
        <v>1785</v>
      </c>
      <c r="C1463" t="s">
        <v>65</v>
      </c>
      <c r="D1463" s="58">
        <v>45153</v>
      </c>
      <c r="E1463">
        <v>19</v>
      </c>
      <c r="F1463">
        <v>27460.7</v>
      </c>
      <c r="G1463">
        <v>18435.13</v>
      </c>
      <c r="H1463">
        <v>2023</v>
      </c>
      <c r="I1463" t="s">
        <v>738</v>
      </c>
      <c r="J1463" t="s">
        <v>220</v>
      </c>
      <c r="K1463" t="s">
        <v>105</v>
      </c>
      <c r="L1463" t="s">
        <v>118</v>
      </c>
    </row>
    <row r="1464" spans="1:12" x14ac:dyDescent="0.3">
      <c r="A1464" t="s">
        <v>20</v>
      </c>
      <c r="B1464" t="s">
        <v>1785</v>
      </c>
      <c r="C1464" t="s">
        <v>50</v>
      </c>
      <c r="D1464" s="58">
        <v>45253</v>
      </c>
      <c r="E1464">
        <v>29</v>
      </c>
      <c r="F1464">
        <v>34739.68</v>
      </c>
      <c r="G1464">
        <v>25593.949999999997</v>
      </c>
      <c r="H1464">
        <v>2023</v>
      </c>
      <c r="I1464" t="s">
        <v>739</v>
      </c>
      <c r="J1464" t="s">
        <v>202</v>
      </c>
      <c r="K1464" t="s">
        <v>105</v>
      </c>
      <c r="L1464" t="s">
        <v>118</v>
      </c>
    </row>
    <row r="1465" spans="1:12" x14ac:dyDescent="0.3">
      <c r="A1465" t="s">
        <v>21</v>
      </c>
      <c r="B1465" t="s">
        <v>1785</v>
      </c>
      <c r="C1465" t="s">
        <v>65</v>
      </c>
      <c r="D1465" s="58">
        <v>45069</v>
      </c>
      <c r="E1465">
        <v>21</v>
      </c>
      <c r="F1465">
        <v>30351.3</v>
      </c>
      <c r="G1465">
        <v>20375.669999999998</v>
      </c>
      <c r="H1465">
        <v>2023</v>
      </c>
      <c r="I1465" t="s">
        <v>737</v>
      </c>
      <c r="J1465" t="s">
        <v>214</v>
      </c>
      <c r="K1465" t="s">
        <v>105</v>
      </c>
      <c r="L1465" t="s">
        <v>118</v>
      </c>
    </row>
    <row r="1466" spans="1:12" x14ac:dyDescent="0.3">
      <c r="A1466" t="s">
        <v>14</v>
      </c>
      <c r="B1466" t="s">
        <v>1785</v>
      </c>
      <c r="C1466" t="s">
        <v>55</v>
      </c>
      <c r="D1466" s="58">
        <v>44941</v>
      </c>
      <c r="E1466">
        <v>30</v>
      </c>
      <c r="F1466">
        <v>31610.7</v>
      </c>
      <c r="G1466">
        <v>19577.100000000002</v>
      </c>
      <c r="H1466">
        <v>2023</v>
      </c>
      <c r="I1466" t="s">
        <v>736</v>
      </c>
      <c r="J1466" t="s">
        <v>179</v>
      </c>
      <c r="K1466" t="s">
        <v>96</v>
      </c>
      <c r="L1466" t="s">
        <v>118</v>
      </c>
    </row>
    <row r="1467" spans="1:12" x14ac:dyDescent="0.3">
      <c r="A1467" t="s">
        <v>29</v>
      </c>
      <c r="B1467" t="s">
        <v>1785</v>
      </c>
      <c r="C1467" t="s">
        <v>50</v>
      </c>
      <c r="D1467" s="58">
        <v>45115</v>
      </c>
      <c r="E1467">
        <v>21</v>
      </c>
      <c r="F1467">
        <v>25156.32</v>
      </c>
      <c r="G1467">
        <v>18533.55</v>
      </c>
      <c r="H1467">
        <v>2023</v>
      </c>
      <c r="I1467" t="s">
        <v>738</v>
      </c>
      <c r="J1467" t="s">
        <v>217</v>
      </c>
      <c r="K1467" t="s">
        <v>105</v>
      </c>
      <c r="L1467" t="s">
        <v>118</v>
      </c>
    </row>
    <row r="1468" spans="1:12" x14ac:dyDescent="0.3">
      <c r="A1468" t="s">
        <v>21</v>
      </c>
      <c r="B1468" t="s">
        <v>1785</v>
      </c>
      <c r="C1468" t="s">
        <v>65</v>
      </c>
      <c r="D1468" s="58">
        <v>45199</v>
      </c>
      <c r="E1468">
        <v>13</v>
      </c>
      <c r="F1468">
        <v>18788.899999999998</v>
      </c>
      <c r="G1468">
        <v>12613.51</v>
      </c>
      <c r="H1468">
        <v>2023</v>
      </c>
      <c r="I1468" t="s">
        <v>738</v>
      </c>
      <c r="J1468" t="s">
        <v>214</v>
      </c>
      <c r="K1468" t="s">
        <v>105</v>
      </c>
      <c r="L1468" t="s">
        <v>118</v>
      </c>
    </row>
    <row r="1469" spans="1:12" x14ac:dyDescent="0.3">
      <c r="A1469" t="s">
        <v>29</v>
      </c>
      <c r="B1469" t="s">
        <v>1785</v>
      </c>
      <c r="C1469" t="s">
        <v>71</v>
      </c>
      <c r="D1469" s="58">
        <v>45155</v>
      </c>
      <c r="E1469">
        <v>12</v>
      </c>
      <c r="F1469">
        <v>3111.24</v>
      </c>
      <c r="G1469">
        <v>2033.6399999999999</v>
      </c>
      <c r="H1469">
        <v>2023</v>
      </c>
      <c r="I1469" t="s">
        <v>738</v>
      </c>
      <c r="J1469" t="s">
        <v>217</v>
      </c>
      <c r="K1469" t="s">
        <v>98</v>
      </c>
      <c r="L1469" t="s">
        <v>118</v>
      </c>
    </row>
    <row r="1470" spans="1:12" x14ac:dyDescent="0.3">
      <c r="A1470" t="s">
        <v>25</v>
      </c>
      <c r="B1470" t="s">
        <v>1785</v>
      </c>
      <c r="C1470" t="s">
        <v>50</v>
      </c>
      <c r="D1470" s="58">
        <v>44940</v>
      </c>
      <c r="E1470">
        <v>26</v>
      </c>
      <c r="F1470">
        <v>31145.920000000002</v>
      </c>
      <c r="G1470">
        <v>22946.3</v>
      </c>
      <c r="H1470">
        <v>2023</v>
      </c>
      <c r="I1470" t="s">
        <v>736</v>
      </c>
      <c r="J1470" t="s">
        <v>190</v>
      </c>
      <c r="K1470" t="s">
        <v>105</v>
      </c>
      <c r="L1470" t="s">
        <v>118</v>
      </c>
    </row>
    <row r="1471" spans="1:12" x14ac:dyDescent="0.3">
      <c r="A1471" t="s">
        <v>16</v>
      </c>
      <c r="B1471" t="s">
        <v>1785</v>
      </c>
      <c r="C1471" t="s">
        <v>55</v>
      </c>
      <c r="D1471" s="58">
        <v>45278</v>
      </c>
      <c r="E1471">
        <v>23</v>
      </c>
      <c r="F1471">
        <v>24234.870000000003</v>
      </c>
      <c r="G1471">
        <v>15009.11</v>
      </c>
      <c r="H1471">
        <v>2023</v>
      </c>
      <c r="I1471" t="s">
        <v>739</v>
      </c>
      <c r="J1471" t="s">
        <v>184</v>
      </c>
      <c r="K1471" t="s">
        <v>96</v>
      </c>
      <c r="L1471" t="s">
        <v>118</v>
      </c>
    </row>
    <row r="1472" spans="1:12" x14ac:dyDescent="0.3">
      <c r="A1472" t="s">
        <v>27</v>
      </c>
      <c r="B1472" t="s">
        <v>1785</v>
      </c>
      <c r="C1472" t="s">
        <v>50</v>
      </c>
      <c r="D1472" s="58">
        <v>45180</v>
      </c>
      <c r="E1472">
        <v>7</v>
      </c>
      <c r="F1472">
        <v>8385.44</v>
      </c>
      <c r="G1472">
        <v>6177.8499999999995</v>
      </c>
      <c r="H1472">
        <v>2023</v>
      </c>
      <c r="I1472" t="s">
        <v>738</v>
      </c>
      <c r="J1472" t="s">
        <v>187</v>
      </c>
      <c r="K1472" t="s">
        <v>105</v>
      </c>
      <c r="L1472" t="s">
        <v>118</v>
      </c>
    </row>
    <row r="1473" spans="1:12" x14ac:dyDescent="0.3">
      <c r="A1473" t="s">
        <v>21</v>
      </c>
      <c r="B1473" t="s">
        <v>1785</v>
      </c>
      <c r="C1473" t="s">
        <v>55</v>
      </c>
      <c r="D1473" s="58">
        <v>45149</v>
      </c>
      <c r="E1473">
        <v>17</v>
      </c>
      <c r="F1473">
        <v>17912.73</v>
      </c>
      <c r="G1473">
        <v>11093.69</v>
      </c>
      <c r="H1473">
        <v>2023</v>
      </c>
      <c r="I1473" t="s">
        <v>738</v>
      </c>
      <c r="J1473" t="s">
        <v>214</v>
      </c>
      <c r="K1473" t="s">
        <v>96</v>
      </c>
      <c r="L1473" t="s">
        <v>118</v>
      </c>
    </row>
    <row r="1474" spans="1:12" x14ac:dyDescent="0.3">
      <c r="A1474" t="s">
        <v>26</v>
      </c>
      <c r="B1474" t="s">
        <v>1785</v>
      </c>
      <c r="C1474" t="s">
        <v>65</v>
      </c>
      <c r="D1474" s="58">
        <v>44982</v>
      </c>
      <c r="E1474">
        <v>20</v>
      </c>
      <c r="F1474">
        <v>28906</v>
      </c>
      <c r="G1474">
        <v>19405.400000000001</v>
      </c>
      <c r="H1474">
        <v>2023</v>
      </c>
      <c r="I1474" t="s">
        <v>736</v>
      </c>
      <c r="J1474" t="s">
        <v>220</v>
      </c>
      <c r="K1474" t="s">
        <v>105</v>
      </c>
      <c r="L1474" t="s">
        <v>118</v>
      </c>
    </row>
    <row r="1475" spans="1:12" x14ac:dyDescent="0.3">
      <c r="A1475" t="s">
        <v>14</v>
      </c>
      <c r="B1475" t="s">
        <v>1785</v>
      </c>
      <c r="C1475" t="s">
        <v>71</v>
      </c>
      <c r="D1475" s="58">
        <v>45047</v>
      </c>
      <c r="E1475">
        <v>19</v>
      </c>
      <c r="F1475">
        <v>4926.1299999999992</v>
      </c>
      <c r="G1475">
        <v>3219.93</v>
      </c>
      <c r="H1475">
        <v>2023</v>
      </c>
      <c r="I1475" t="s">
        <v>737</v>
      </c>
      <c r="J1475" t="s">
        <v>179</v>
      </c>
      <c r="K1475" t="s">
        <v>98</v>
      </c>
      <c r="L1475" t="s">
        <v>118</v>
      </c>
    </row>
    <row r="1476" spans="1:12" x14ac:dyDescent="0.3">
      <c r="A1476" t="s">
        <v>23</v>
      </c>
      <c r="B1476" t="s">
        <v>1785</v>
      </c>
      <c r="C1476" t="s">
        <v>55</v>
      </c>
      <c r="D1476" s="58">
        <v>45118</v>
      </c>
      <c r="E1476">
        <v>11</v>
      </c>
      <c r="F1476">
        <v>11590.59</v>
      </c>
      <c r="G1476">
        <v>7178.27</v>
      </c>
      <c r="H1476">
        <v>2023</v>
      </c>
      <c r="I1476" t="s">
        <v>738</v>
      </c>
      <c r="J1476" t="s">
        <v>182</v>
      </c>
      <c r="K1476" t="s">
        <v>96</v>
      </c>
      <c r="L1476" t="s">
        <v>118</v>
      </c>
    </row>
    <row r="1477" spans="1:12" x14ac:dyDescent="0.3">
      <c r="A1477" t="s">
        <v>28</v>
      </c>
      <c r="B1477" t="s">
        <v>1785</v>
      </c>
      <c r="C1477" t="s">
        <v>50</v>
      </c>
      <c r="D1477" s="58">
        <v>44939</v>
      </c>
      <c r="E1477">
        <v>31</v>
      </c>
      <c r="F1477">
        <v>37135.520000000004</v>
      </c>
      <c r="G1477">
        <v>27359.05</v>
      </c>
      <c r="H1477">
        <v>2023</v>
      </c>
      <c r="I1477" t="s">
        <v>736</v>
      </c>
      <c r="J1477" t="s">
        <v>227</v>
      </c>
      <c r="K1477" t="s">
        <v>105</v>
      </c>
      <c r="L1477" t="s">
        <v>118</v>
      </c>
    </row>
    <row r="1478" spans="1:12" x14ac:dyDescent="0.3">
      <c r="A1478" t="s">
        <v>19</v>
      </c>
      <c r="B1478" t="s">
        <v>1785</v>
      </c>
      <c r="C1478" t="s">
        <v>50</v>
      </c>
      <c r="D1478" s="58">
        <v>45129</v>
      </c>
      <c r="E1478">
        <v>15</v>
      </c>
      <c r="F1478">
        <v>17968.800000000003</v>
      </c>
      <c r="G1478">
        <v>13238.25</v>
      </c>
      <c r="H1478">
        <v>2023</v>
      </c>
      <c r="I1478" t="s">
        <v>738</v>
      </c>
      <c r="J1478" t="s">
        <v>205</v>
      </c>
      <c r="K1478" t="s">
        <v>105</v>
      </c>
      <c r="L1478" t="s">
        <v>118</v>
      </c>
    </row>
    <row r="1479" spans="1:12" x14ac:dyDescent="0.3">
      <c r="A1479" t="s">
        <v>26</v>
      </c>
      <c r="B1479" t="s">
        <v>1785</v>
      </c>
      <c r="C1479" t="s">
        <v>71</v>
      </c>
      <c r="D1479" s="58">
        <v>45069</v>
      </c>
      <c r="E1479">
        <v>16</v>
      </c>
      <c r="F1479">
        <v>4148.32</v>
      </c>
      <c r="G1479">
        <v>2711.52</v>
      </c>
      <c r="H1479">
        <v>2023</v>
      </c>
      <c r="I1479" t="s">
        <v>737</v>
      </c>
      <c r="J1479" t="s">
        <v>220</v>
      </c>
      <c r="K1479" t="s">
        <v>98</v>
      </c>
      <c r="L1479" t="s">
        <v>118</v>
      </c>
    </row>
    <row r="1480" spans="1:12" x14ac:dyDescent="0.3">
      <c r="A1480" t="s">
        <v>25</v>
      </c>
      <c r="B1480" t="s">
        <v>1785</v>
      </c>
      <c r="C1480" t="s">
        <v>71</v>
      </c>
      <c r="D1480" s="58">
        <v>45039</v>
      </c>
      <c r="E1480">
        <v>18</v>
      </c>
      <c r="F1480">
        <v>4666.8599999999997</v>
      </c>
      <c r="G1480">
        <v>3050.46</v>
      </c>
      <c r="H1480">
        <v>2023</v>
      </c>
      <c r="I1480" t="s">
        <v>737</v>
      </c>
      <c r="J1480" t="s">
        <v>190</v>
      </c>
      <c r="K1480" t="s">
        <v>98</v>
      </c>
      <c r="L1480" t="s">
        <v>118</v>
      </c>
    </row>
    <row r="1481" spans="1:12" x14ac:dyDescent="0.3">
      <c r="A1481" t="s">
        <v>21</v>
      </c>
      <c r="B1481" t="s">
        <v>1785</v>
      </c>
      <c r="C1481" t="s">
        <v>55</v>
      </c>
      <c r="D1481" s="58">
        <v>45165</v>
      </c>
      <c r="E1481">
        <v>5</v>
      </c>
      <c r="F1481">
        <v>5268.4500000000007</v>
      </c>
      <c r="G1481">
        <v>3262.8500000000004</v>
      </c>
      <c r="H1481">
        <v>2023</v>
      </c>
      <c r="I1481" t="s">
        <v>738</v>
      </c>
      <c r="J1481" t="s">
        <v>214</v>
      </c>
      <c r="K1481" t="s">
        <v>96</v>
      </c>
      <c r="L1481" t="s">
        <v>118</v>
      </c>
    </row>
    <row r="1482" spans="1:12" x14ac:dyDescent="0.3">
      <c r="A1482" t="s">
        <v>24</v>
      </c>
      <c r="B1482" t="s">
        <v>1785</v>
      </c>
      <c r="C1482" t="s">
        <v>71</v>
      </c>
      <c r="D1482" s="58">
        <v>45014</v>
      </c>
      <c r="E1482">
        <v>31</v>
      </c>
      <c r="F1482">
        <v>8037.369999999999</v>
      </c>
      <c r="G1482">
        <v>5253.57</v>
      </c>
      <c r="H1482">
        <v>2023</v>
      </c>
      <c r="I1482" t="s">
        <v>736</v>
      </c>
      <c r="J1482" t="s">
        <v>196</v>
      </c>
      <c r="K1482" t="s">
        <v>98</v>
      </c>
      <c r="L1482" t="s">
        <v>118</v>
      </c>
    </row>
    <row r="1483" spans="1:12" x14ac:dyDescent="0.3">
      <c r="A1483" t="s">
        <v>29</v>
      </c>
      <c r="B1483" t="s">
        <v>1785</v>
      </c>
      <c r="C1483" t="s">
        <v>50</v>
      </c>
      <c r="D1483" s="58">
        <v>45153</v>
      </c>
      <c r="E1483">
        <v>11</v>
      </c>
      <c r="F1483">
        <v>13177.12</v>
      </c>
      <c r="G1483">
        <v>9708.0499999999993</v>
      </c>
      <c r="H1483">
        <v>2023</v>
      </c>
      <c r="I1483" t="s">
        <v>738</v>
      </c>
      <c r="J1483" t="s">
        <v>217</v>
      </c>
      <c r="K1483" t="s">
        <v>105</v>
      </c>
      <c r="L1483" t="s">
        <v>118</v>
      </c>
    </row>
    <row r="1484" spans="1:12" x14ac:dyDescent="0.3">
      <c r="A1484" t="s">
        <v>14</v>
      </c>
      <c r="B1484" t="s">
        <v>1785</v>
      </c>
      <c r="C1484" t="s">
        <v>65</v>
      </c>
      <c r="D1484" s="58">
        <v>45007</v>
      </c>
      <c r="E1484">
        <v>30</v>
      </c>
      <c r="F1484">
        <v>43359</v>
      </c>
      <c r="G1484">
        <v>29108.1</v>
      </c>
      <c r="H1484">
        <v>2023</v>
      </c>
      <c r="I1484" t="s">
        <v>736</v>
      </c>
      <c r="J1484" t="s">
        <v>179</v>
      </c>
      <c r="K1484" t="s">
        <v>105</v>
      </c>
      <c r="L1484" t="s">
        <v>118</v>
      </c>
    </row>
    <row r="1485" spans="1:12" x14ac:dyDescent="0.3">
      <c r="A1485" t="s">
        <v>20</v>
      </c>
      <c r="B1485" t="s">
        <v>1785</v>
      </c>
      <c r="C1485" t="s">
        <v>71</v>
      </c>
      <c r="D1485" s="58">
        <v>45058</v>
      </c>
      <c r="E1485">
        <v>3</v>
      </c>
      <c r="F1485">
        <v>777.81</v>
      </c>
      <c r="G1485">
        <v>508.40999999999997</v>
      </c>
      <c r="H1485">
        <v>2023</v>
      </c>
      <c r="I1485" t="s">
        <v>737</v>
      </c>
      <c r="J1485" t="s">
        <v>202</v>
      </c>
      <c r="K1485" t="s">
        <v>98</v>
      </c>
      <c r="L1485" t="s">
        <v>118</v>
      </c>
    </row>
    <row r="1486" spans="1:12" x14ac:dyDescent="0.3">
      <c r="A1486" t="s">
        <v>14</v>
      </c>
      <c r="B1486" t="s">
        <v>1785</v>
      </c>
      <c r="C1486" t="s">
        <v>65</v>
      </c>
      <c r="D1486" s="58">
        <v>45042</v>
      </c>
      <c r="E1486">
        <v>18</v>
      </c>
      <c r="F1486">
        <v>26015.399999999998</v>
      </c>
      <c r="G1486">
        <v>17464.86</v>
      </c>
      <c r="H1486">
        <v>2023</v>
      </c>
      <c r="I1486" t="s">
        <v>737</v>
      </c>
      <c r="J1486" t="s">
        <v>179</v>
      </c>
      <c r="K1486" t="s">
        <v>105</v>
      </c>
      <c r="L1486" t="s">
        <v>118</v>
      </c>
    </row>
    <row r="1487" spans="1:12" x14ac:dyDescent="0.3">
      <c r="A1487" t="s">
        <v>20</v>
      </c>
      <c r="B1487" t="s">
        <v>1785</v>
      </c>
      <c r="C1487" t="s">
        <v>71</v>
      </c>
      <c r="D1487" s="58">
        <v>45227</v>
      </c>
      <c r="E1487">
        <v>42</v>
      </c>
      <c r="F1487">
        <v>10889.34</v>
      </c>
      <c r="G1487">
        <v>7117.74</v>
      </c>
      <c r="H1487">
        <v>2023</v>
      </c>
      <c r="I1487" t="s">
        <v>739</v>
      </c>
      <c r="J1487" t="s">
        <v>202</v>
      </c>
      <c r="K1487" t="s">
        <v>98</v>
      </c>
      <c r="L1487" t="s">
        <v>118</v>
      </c>
    </row>
    <row r="1488" spans="1:12" x14ac:dyDescent="0.3">
      <c r="A1488" t="s">
        <v>21</v>
      </c>
      <c r="B1488" t="s">
        <v>1785</v>
      </c>
      <c r="C1488" t="s">
        <v>50</v>
      </c>
      <c r="D1488" s="58">
        <v>45241</v>
      </c>
      <c r="E1488">
        <v>33</v>
      </c>
      <c r="F1488">
        <v>39531.360000000001</v>
      </c>
      <c r="G1488">
        <v>29124.149999999998</v>
      </c>
      <c r="H1488">
        <v>2023</v>
      </c>
      <c r="I1488" t="s">
        <v>739</v>
      </c>
      <c r="J1488" t="s">
        <v>214</v>
      </c>
      <c r="K1488" t="s">
        <v>105</v>
      </c>
      <c r="L1488" t="s">
        <v>118</v>
      </c>
    </row>
    <row r="1489" spans="1:12" x14ac:dyDescent="0.3">
      <c r="A1489" t="s">
        <v>28</v>
      </c>
      <c r="B1489" t="s">
        <v>1785</v>
      </c>
      <c r="C1489" t="s">
        <v>50</v>
      </c>
      <c r="D1489" s="58">
        <v>45170</v>
      </c>
      <c r="E1489">
        <v>7</v>
      </c>
      <c r="F1489">
        <v>8385.44</v>
      </c>
      <c r="G1489">
        <v>6177.8499999999995</v>
      </c>
      <c r="H1489">
        <v>2023</v>
      </c>
      <c r="I1489" t="s">
        <v>738</v>
      </c>
      <c r="J1489" t="s">
        <v>227</v>
      </c>
      <c r="K1489" t="s">
        <v>105</v>
      </c>
      <c r="L1489" t="s">
        <v>118</v>
      </c>
    </row>
    <row r="1490" spans="1:12" x14ac:dyDescent="0.3">
      <c r="A1490" t="s">
        <v>19</v>
      </c>
      <c r="B1490" t="s">
        <v>1785</v>
      </c>
      <c r="C1490" t="s">
        <v>71</v>
      </c>
      <c r="D1490" s="58">
        <v>44937</v>
      </c>
      <c r="E1490">
        <v>34</v>
      </c>
      <c r="F1490">
        <v>8815.18</v>
      </c>
      <c r="G1490">
        <v>5761.98</v>
      </c>
      <c r="H1490">
        <v>2023</v>
      </c>
      <c r="I1490" t="s">
        <v>736</v>
      </c>
      <c r="J1490" t="s">
        <v>205</v>
      </c>
      <c r="K1490" t="s">
        <v>98</v>
      </c>
      <c r="L1490" t="s">
        <v>118</v>
      </c>
    </row>
    <row r="1491" spans="1:12" x14ac:dyDescent="0.3">
      <c r="A1491" t="s">
        <v>17</v>
      </c>
      <c r="B1491" t="s">
        <v>1785</v>
      </c>
      <c r="C1491" t="s">
        <v>50</v>
      </c>
      <c r="D1491" s="58">
        <v>45146</v>
      </c>
      <c r="E1491">
        <v>7</v>
      </c>
      <c r="F1491">
        <v>8385.44</v>
      </c>
      <c r="G1491">
        <v>6177.8499999999995</v>
      </c>
      <c r="H1491">
        <v>2023</v>
      </c>
      <c r="I1491" t="s">
        <v>738</v>
      </c>
      <c r="J1491" t="s">
        <v>224</v>
      </c>
      <c r="K1491" t="s">
        <v>105</v>
      </c>
      <c r="L1491" t="s">
        <v>118</v>
      </c>
    </row>
    <row r="1492" spans="1:12" x14ac:dyDescent="0.3">
      <c r="A1492" t="s">
        <v>14</v>
      </c>
      <c r="B1492" t="s">
        <v>1785</v>
      </c>
      <c r="C1492" t="s">
        <v>50</v>
      </c>
      <c r="D1492" s="58">
        <v>44950</v>
      </c>
      <c r="E1492">
        <v>23</v>
      </c>
      <c r="F1492">
        <v>27552.160000000003</v>
      </c>
      <c r="G1492">
        <v>20298.649999999998</v>
      </c>
      <c r="H1492">
        <v>2023</v>
      </c>
      <c r="I1492" t="s">
        <v>736</v>
      </c>
      <c r="J1492" t="s">
        <v>179</v>
      </c>
      <c r="K1492" t="s">
        <v>105</v>
      </c>
      <c r="L1492" t="s">
        <v>118</v>
      </c>
    </row>
    <row r="1493" spans="1:12" x14ac:dyDescent="0.3">
      <c r="A1493" t="s">
        <v>30</v>
      </c>
      <c r="B1493" t="s">
        <v>1785</v>
      </c>
      <c r="C1493" t="s">
        <v>55</v>
      </c>
      <c r="D1493" s="58">
        <v>45246</v>
      </c>
      <c r="E1493">
        <v>25</v>
      </c>
      <c r="F1493">
        <v>26342.25</v>
      </c>
      <c r="G1493">
        <v>16314.250000000002</v>
      </c>
      <c r="H1493">
        <v>2023</v>
      </c>
      <c r="I1493" t="s">
        <v>739</v>
      </c>
      <c r="J1493" t="s">
        <v>230</v>
      </c>
      <c r="K1493" t="s">
        <v>96</v>
      </c>
      <c r="L1493" t="s">
        <v>118</v>
      </c>
    </row>
    <row r="1494" spans="1:12" x14ac:dyDescent="0.3">
      <c r="A1494" t="s">
        <v>25</v>
      </c>
      <c r="B1494" t="s">
        <v>1785</v>
      </c>
      <c r="C1494" t="s">
        <v>55</v>
      </c>
      <c r="D1494" s="58">
        <v>45027</v>
      </c>
      <c r="E1494">
        <v>6</v>
      </c>
      <c r="F1494">
        <v>6322.14</v>
      </c>
      <c r="G1494">
        <v>3915.42</v>
      </c>
      <c r="H1494">
        <v>2023</v>
      </c>
      <c r="I1494" t="s">
        <v>737</v>
      </c>
      <c r="J1494" t="s">
        <v>190</v>
      </c>
      <c r="K1494" t="s">
        <v>96</v>
      </c>
      <c r="L1494" t="s">
        <v>118</v>
      </c>
    </row>
    <row r="1495" spans="1:12" x14ac:dyDescent="0.3">
      <c r="A1495" t="s">
        <v>29</v>
      </c>
      <c r="B1495" t="s">
        <v>1785</v>
      </c>
      <c r="C1495" t="s">
        <v>65</v>
      </c>
      <c r="D1495" s="58">
        <v>45078</v>
      </c>
      <c r="E1495">
        <v>7</v>
      </c>
      <c r="F1495">
        <v>10117.1</v>
      </c>
      <c r="G1495">
        <v>6791.8899999999994</v>
      </c>
      <c r="H1495">
        <v>2023</v>
      </c>
      <c r="I1495" t="s">
        <v>737</v>
      </c>
      <c r="J1495" t="s">
        <v>217</v>
      </c>
      <c r="K1495" t="s">
        <v>105</v>
      </c>
      <c r="L1495" t="s">
        <v>118</v>
      </c>
    </row>
    <row r="1496" spans="1:12" x14ac:dyDescent="0.3">
      <c r="A1496" t="s">
        <v>16</v>
      </c>
      <c r="B1496" t="s">
        <v>1785</v>
      </c>
      <c r="C1496" t="s">
        <v>50</v>
      </c>
      <c r="D1496" s="58">
        <v>45133</v>
      </c>
      <c r="E1496">
        <v>7</v>
      </c>
      <c r="F1496">
        <v>8385.44</v>
      </c>
      <c r="G1496">
        <v>6177.8499999999995</v>
      </c>
      <c r="H1496">
        <v>2023</v>
      </c>
      <c r="I1496" t="s">
        <v>738</v>
      </c>
      <c r="J1496" t="s">
        <v>184</v>
      </c>
      <c r="K1496" t="s">
        <v>105</v>
      </c>
      <c r="L1496" t="s">
        <v>118</v>
      </c>
    </row>
    <row r="1497" spans="1:12" x14ac:dyDescent="0.3">
      <c r="A1497" t="s">
        <v>14</v>
      </c>
      <c r="B1497" t="s">
        <v>1785</v>
      </c>
      <c r="C1497" t="s">
        <v>50</v>
      </c>
      <c r="D1497" s="58">
        <v>45214</v>
      </c>
      <c r="E1497">
        <v>27</v>
      </c>
      <c r="F1497">
        <v>32343.840000000004</v>
      </c>
      <c r="G1497">
        <v>23828.85</v>
      </c>
      <c r="H1497">
        <v>2023</v>
      </c>
      <c r="I1497" t="s">
        <v>739</v>
      </c>
      <c r="J1497" t="s">
        <v>179</v>
      </c>
      <c r="K1497" t="s">
        <v>105</v>
      </c>
      <c r="L1497" t="s">
        <v>118</v>
      </c>
    </row>
    <row r="1498" spans="1:12" x14ac:dyDescent="0.3">
      <c r="A1498" t="s">
        <v>26</v>
      </c>
      <c r="B1498" t="s">
        <v>1785</v>
      </c>
      <c r="C1498" t="s">
        <v>50</v>
      </c>
      <c r="D1498" s="58">
        <v>45014</v>
      </c>
      <c r="E1498">
        <v>26</v>
      </c>
      <c r="F1498">
        <v>31145.920000000002</v>
      </c>
      <c r="G1498">
        <v>22946.3</v>
      </c>
      <c r="H1498">
        <v>2023</v>
      </c>
      <c r="I1498" t="s">
        <v>736</v>
      </c>
      <c r="J1498" t="s">
        <v>220</v>
      </c>
      <c r="K1498" t="s">
        <v>105</v>
      </c>
      <c r="L1498" t="s">
        <v>118</v>
      </c>
    </row>
    <row r="1499" spans="1:12" x14ac:dyDescent="0.3">
      <c r="A1499" t="s">
        <v>20</v>
      </c>
      <c r="B1499" t="s">
        <v>1785</v>
      </c>
      <c r="C1499" t="s">
        <v>50</v>
      </c>
      <c r="D1499" s="58">
        <v>45153</v>
      </c>
      <c r="E1499">
        <v>8</v>
      </c>
      <c r="F1499">
        <v>9583.36</v>
      </c>
      <c r="G1499">
        <v>7060.4</v>
      </c>
      <c r="H1499">
        <v>2023</v>
      </c>
      <c r="I1499" t="s">
        <v>738</v>
      </c>
      <c r="J1499" t="s">
        <v>202</v>
      </c>
      <c r="K1499" t="s">
        <v>105</v>
      </c>
      <c r="L1499" t="s">
        <v>118</v>
      </c>
    </row>
    <row r="1500" spans="1:12" x14ac:dyDescent="0.3">
      <c r="A1500" t="s">
        <v>14</v>
      </c>
      <c r="B1500" t="s">
        <v>1785</v>
      </c>
      <c r="C1500" t="s">
        <v>71</v>
      </c>
      <c r="D1500" s="58">
        <v>45154</v>
      </c>
      <c r="E1500">
        <v>10</v>
      </c>
      <c r="F1500">
        <v>2592.6999999999998</v>
      </c>
      <c r="G1500">
        <v>1694.7</v>
      </c>
      <c r="H1500">
        <v>2023</v>
      </c>
      <c r="I1500" t="s">
        <v>738</v>
      </c>
      <c r="J1500" t="s">
        <v>179</v>
      </c>
      <c r="K1500" t="s">
        <v>98</v>
      </c>
      <c r="L1500" t="s">
        <v>118</v>
      </c>
    </row>
    <row r="1501" spans="1:12" x14ac:dyDescent="0.3">
      <c r="A1501" t="s">
        <v>30</v>
      </c>
      <c r="B1501" t="s">
        <v>1785</v>
      </c>
      <c r="C1501" t="s">
        <v>50</v>
      </c>
      <c r="D1501" s="58">
        <v>45233</v>
      </c>
      <c r="E1501">
        <v>38</v>
      </c>
      <c r="F1501">
        <v>45520.960000000006</v>
      </c>
      <c r="G1501">
        <v>33536.9</v>
      </c>
      <c r="H1501">
        <v>2023</v>
      </c>
      <c r="I1501" t="s">
        <v>739</v>
      </c>
      <c r="J1501" t="s">
        <v>230</v>
      </c>
      <c r="K1501" t="s">
        <v>105</v>
      </c>
      <c r="L1501" t="s">
        <v>118</v>
      </c>
    </row>
    <row r="1502" spans="1:12" x14ac:dyDescent="0.3">
      <c r="A1502" t="s">
        <v>14</v>
      </c>
      <c r="B1502" t="s">
        <v>1785</v>
      </c>
      <c r="C1502" t="s">
        <v>71</v>
      </c>
      <c r="D1502" s="58">
        <v>44969</v>
      </c>
      <c r="E1502">
        <v>19</v>
      </c>
      <c r="F1502">
        <v>4926.1299999999992</v>
      </c>
      <c r="G1502">
        <v>3219.93</v>
      </c>
      <c r="H1502">
        <v>2023</v>
      </c>
      <c r="I1502" t="s">
        <v>736</v>
      </c>
      <c r="J1502" t="s">
        <v>179</v>
      </c>
      <c r="K1502" t="s">
        <v>98</v>
      </c>
      <c r="L1502" t="s">
        <v>118</v>
      </c>
    </row>
    <row r="1503" spans="1:12" x14ac:dyDescent="0.3">
      <c r="A1503" t="s">
        <v>16</v>
      </c>
      <c r="B1503" t="s">
        <v>1785</v>
      </c>
      <c r="C1503" t="s">
        <v>71</v>
      </c>
      <c r="D1503" s="58">
        <v>44945</v>
      </c>
      <c r="E1503">
        <v>14</v>
      </c>
      <c r="F1503">
        <v>3629.7799999999997</v>
      </c>
      <c r="G1503">
        <v>2372.58</v>
      </c>
      <c r="H1503">
        <v>2023</v>
      </c>
      <c r="I1503" t="s">
        <v>736</v>
      </c>
      <c r="J1503" t="s">
        <v>184</v>
      </c>
      <c r="K1503" t="s">
        <v>98</v>
      </c>
      <c r="L1503" t="s">
        <v>118</v>
      </c>
    </row>
    <row r="1504" spans="1:12" x14ac:dyDescent="0.3">
      <c r="A1504" t="s">
        <v>19</v>
      </c>
      <c r="B1504" t="s">
        <v>1785</v>
      </c>
      <c r="C1504" t="s">
        <v>71</v>
      </c>
      <c r="D1504" s="58">
        <v>45226</v>
      </c>
      <c r="E1504">
        <v>30</v>
      </c>
      <c r="F1504">
        <v>7778.0999999999995</v>
      </c>
      <c r="G1504">
        <v>5084.1000000000004</v>
      </c>
      <c r="H1504">
        <v>2023</v>
      </c>
      <c r="I1504" t="s">
        <v>739</v>
      </c>
      <c r="J1504" t="s">
        <v>205</v>
      </c>
      <c r="K1504" t="s">
        <v>98</v>
      </c>
      <c r="L1504" t="s">
        <v>118</v>
      </c>
    </row>
    <row r="1505" spans="1:12" x14ac:dyDescent="0.3">
      <c r="A1505" t="s">
        <v>28</v>
      </c>
      <c r="B1505" t="s">
        <v>1785</v>
      </c>
      <c r="C1505" t="s">
        <v>71</v>
      </c>
      <c r="D1505" s="58">
        <v>45094</v>
      </c>
      <c r="E1505">
        <v>8</v>
      </c>
      <c r="F1505">
        <v>2074.16</v>
      </c>
      <c r="G1505">
        <v>1355.76</v>
      </c>
      <c r="H1505">
        <v>2023</v>
      </c>
      <c r="I1505" t="s">
        <v>737</v>
      </c>
      <c r="J1505" t="s">
        <v>227</v>
      </c>
      <c r="K1505" t="s">
        <v>98</v>
      </c>
      <c r="L1505" t="s">
        <v>118</v>
      </c>
    </row>
    <row r="1506" spans="1:12" x14ac:dyDescent="0.3">
      <c r="A1506" t="s">
        <v>26</v>
      </c>
      <c r="B1506" t="s">
        <v>1785</v>
      </c>
      <c r="C1506" t="s">
        <v>50</v>
      </c>
      <c r="D1506" s="58">
        <v>45082</v>
      </c>
      <c r="E1506">
        <v>9</v>
      </c>
      <c r="F1506">
        <v>10781.28</v>
      </c>
      <c r="G1506">
        <v>7942.95</v>
      </c>
      <c r="H1506">
        <v>2023</v>
      </c>
      <c r="I1506" t="s">
        <v>737</v>
      </c>
      <c r="J1506" t="s">
        <v>220</v>
      </c>
      <c r="K1506" t="s">
        <v>105</v>
      </c>
      <c r="L1506" t="s">
        <v>118</v>
      </c>
    </row>
    <row r="1507" spans="1:12" x14ac:dyDescent="0.3">
      <c r="A1507" t="s">
        <v>27</v>
      </c>
      <c r="B1507" t="s">
        <v>1785</v>
      </c>
      <c r="C1507" t="s">
        <v>65</v>
      </c>
      <c r="D1507" s="58">
        <v>44983</v>
      </c>
      <c r="E1507">
        <v>25</v>
      </c>
      <c r="F1507">
        <v>36132.5</v>
      </c>
      <c r="G1507">
        <v>24256.75</v>
      </c>
      <c r="H1507">
        <v>2023</v>
      </c>
      <c r="I1507" t="s">
        <v>736</v>
      </c>
      <c r="J1507" t="s">
        <v>187</v>
      </c>
      <c r="K1507" t="s">
        <v>105</v>
      </c>
      <c r="L1507" t="s">
        <v>118</v>
      </c>
    </row>
    <row r="1508" spans="1:12" x14ac:dyDescent="0.3">
      <c r="A1508" t="s">
        <v>29</v>
      </c>
      <c r="B1508" t="s">
        <v>1785</v>
      </c>
      <c r="C1508" t="s">
        <v>65</v>
      </c>
      <c r="D1508" s="58">
        <v>45130</v>
      </c>
      <c r="E1508">
        <v>19</v>
      </c>
      <c r="F1508">
        <v>27460.7</v>
      </c>
      <c r="G1508">
        <v>18435.13</v>
      </c>
      <c r="H1508">
        <v>2023</v>
      </c>
      <c r="I1508" t="s">
        <v>738</v>
      </c>
      <c r="J1508" t="s">
        <v>217</v>
      </c>
      <c r="K1508" t="s">
        <v>105</v>
      </c>
      <c r="L1508" t="s">
        <v>118</v>
      </c>
    </row>
    <row r="1509" spans="1:12" x14ac:dyDescent="0.3">
      <c r="A1509" t="s">
        <v>14</v>
      </c>
      <c r="B1509" t="s">
        <v>1785</v>
      </c>
      <c r="C1509" t="s">
        <v>65</v>
      </c>
      <c r="D1509" s="58">
        <v>45012</v>
      </c>
      <c r="E1509">
        <v>22</v>
      </c>
      <c r="F1509">
        <v>31796.6</v>
      </c>
      <c r="G1509">
        <v>21345.94</v>
      </c>
      <c r="H1509">
        <v>2023</v>
      </c>
      <c r="I1509" t="s">
        <v>736</v>
      </c>
      <c r="J1509" t="s">
        <v>179</v>
      </c>
      <c r="K1509" t="s">
        <v>105</v>
      </c>
      <c r="L1509" t="s">
        <v>118</v>
      </c>
    </row>
    <row r="1510" spans="1:12" x14ac:dyDescent="0.3">
      <c r="A1510" t="s">
        <v>14</v>
      </c>
      <c r="B1510" t="s">
        <v>1785</v>
      </c>
      <c r="C1510" t="s">
        <v>71</v>
      </c>
      <c r="D1510" s="58">
        <v>45137</v>
      </c>
      <c r="E1510">
        <v>14</v>
      </c>
      <c r="F1510">
        <v>3629.7799999999997</v>
      </c>
      <c r="G1510">
        <v>2372.58</v>
      </c>
      <c r="H1510">
        <v>2023</v>
      </c>
      <c r="I1510" t="s">
        <v>738</v>
      </c>
      <c r="J1510" t="s">
        <v>179</v>
      </c>
      <c r="K1510" t="s">
        <v>98</v>
      </c>
      <c r="L1510" t="s">
        <v>118</v>
      </c>
    </row>
    <row r="1511" spans="1:12" x14ac:dyDescent="0.3">
      <c r="A1511" t="s">
        <v>14</v>
      </c>
      <c r="B1511" t="s">
        <v>1785</v>
      </c>
      <c r="C1511" t="s">
        <v>71</v>
      </c>
      <c r="D1511" s="58">
        <v>45078</v>
      </c>
      <c r="E1511">
        <v>20</v>
      </c>
      <c r="F1511">
        <v>5185.3999999999996</v>
      </c>
      <c r="G1511">
        <v>3389.4</v>
      </c>
      <c r="H1511">
        <v>2023</v>
      </c>
      <c r="I1511" t="s">
        <v>737</v>
      </c>
      <c r="J1511" t="s">
        <v>179</v>
      </c>
      <c r="K1511" t="s">
        <v>98</v>
      </c>
      <c r="L1511" t="s">
        <v>118</v>
      </c>
    </row>
    <row r="1512" spans="1:12" x14ac:dyDescent="0.3">
      <c r="A1512" t="s">
        <v>14</v>
      </c>
      <c r="B1512" t="s">
        <v>1785</v>
      </c>
      <c r="C1512" t="s">
        <v>65</v>
      </c>
      <c r="D1512" s="58">
        <v>44968</v>
      </c>
      <c r="E1512">
        <v>19</v>
      </c>
      <c r="F1512">
        <v>27460.7</v>
      </c>
      <c r="G1512">
        <v>18435.13</v>
      </c>
      <c r="H1512">
        <v>2023</v>
      </c>
      <c r="I1512" t="s">
        <v>736</v>
      </c>
      <c r="J1512" t="s">
        <v>179</v>
      </c>
      <c r="K1512" t="s">
        <v>105</v>
      </c>
      <c r="L1512" t="s">
        <v>118</v>
      </c>
    </row>
    <row r="1513" spans="1:12" x14ac:dyDescent="0.3">
      <c r="A1513" t="s">
        <v>18</v>
      </c>
      <c r="B1513" t="s">
        <v>1785</v>
      </c>
      <c r="C1513" t="s">
        <v>65</v>
      </c>
      <c r="D1513" s="58">
        <v>45202</v>
      </c>
      <c r="E1513">
        <v>21</v>
      </c>
      <c r="F1513">
        <v>30351.3</v>
      </c>
      <c r="G1513">
        <v>20375.669999999998</v>
      </c>
      <c r="H1513">
        <v>2023</v>
      </c>
      <c r="I1513" t="s">
        <v>739</v>
      </c>
      <c r="J1513" t="s">
        <v>208</v>
      </c>
      <c r="K1513" t="s">
        <v>105</v>
      </c>
      <c r="L1513" t="s">
        <v>118</v>
      </c>
    </row>
    <row r="1514" spans="1:12" x14ac:dyDescent="0.3">
      <c r="A1514" t="s">
        <v>17</v>
      </c>
      <c r="B1514" t="s">
        <v>1785</v>
      </c>
      <c r="C1514" t="s">
        <v>65</v>
      </c>
      <c r="D1514" s="58">
        <v>45203</v>
      </c>
      <c r="E1514">
        <v>11</v>
      </c>
      <c r="F1514">
        <v>15898.3</v>
      </c>
      <c r="G1514">
        <v>10672.97</v>
      </c>
      <c r="H1514">
        <v>2023</v>
      </c>
      <c r="I1514" t="s">
        <v>739</v>
      </c>
      <c r="J1514" t="s">
        <v>224</v>
      </c>
      <c r="K1514" t="s">
        <v>105</v>
      </c>
      <c r="L1514" t="s">
        <v>118</v>
      </c>
    </row>
    <row r="1515" spans="1:12" x14ac:dyDescent="0.3">
      <c r="A1515" t="s">
        <v>18</v>
      </c>
      <c r="B1515" t="s">
        <v>1785</v>
      </c>
      <c r="C1515" t="s">
        <v>55</v>
      </c>
      <c r="D1515" s="58">
        <v>45053</v>
      </c>
      <c r="E1515">
        <v>20</v>
      </c>
      <c r="F1515">
        <v>21073.800000000003</v>
      </c>
      <c r="G1515">
        <v>13051.400000000001</v>
      </c>
      <c r="H1515">
        <v>2023</v>
      </c>
      <c r="I1515" t="s">
        <v>737</v>
      </c>
      <c r="J1515" t="s">
        <v>208</v>
      </c>
      <c r="K1515" t="s">
        <v>96</v>
      </c>
      <c r="L1515" t="s">
        <v>118</v>
      </c>
    </row>
    <row r="1516" spans="1:12" x14ac:dyDescent="0.3">
      <c r="A1516" t="s">
        <v>27</v>
      </c>
      <c r="B1516" t="s">
        <v>1785</v>
      </c>
      <c r="C1516" t="s">
        <v>71</v>
      </c>
      <c r="D1516" s="58">
        <v>44986</v>
      </c>
      <c r="E1516">
        <v>14</v>
      </c>
      <c r="F1516">
        <v>3629.7799999999997</v>
      </c>
      <c r="G1516">
        <v>2372.58</v>
      </c>
      <c r="H1516">
        <v>2023</v>
      </c>
      <c r="I1516" t="s">
        <v>736</v>
      </c>
      <c r="J1516" t="s">
        <v>187</v>
      </c>
      <c r="K1516" t="s">
        <v>98</v>
      </c>
      <c r="L1516" t="s">
        <v>118</v>
      </c>
    </row>
    <row r="1517" spans="1:12" x14ac:dyDescent="0.3">
      <c r="A1517" t="s">
        <v>25</v>
      </c>
      <c r="B1517" t="s">
        <v>1785</v>
      </c>
      <c r="C1517" t="s">
        <v>55</v>
      </c>
      <c r="D1517" s="58">
        <v>45261</v>
      </c>
      <c r="E1517">
        <v>33</v>
      </c>
      <c r="F1517">
        <v>34771.770000000004</v>
      </c>
      <c r="G1517">
        <v>21534.81</v>
      </c>
      <c r="H1517">
        <v>2023</v>
      </c>
      <c r="I1517" t="s">
        <v>739</v>
      </c>
      <c r="J1517" t="s">
        <v>190</v>
      </c>
      <c r="K1517" t="s">
        <v>96</v>
      </c>
      <c r="L1517" t="s">
        <v>118</v>
      </c>
    </row>
    <row r="1518" spans="1:12" x14ac:dyDescent="0.3">
      <c r="A1518" t="s">
        <v>30</v>
      </c>
      <c r="B1518" t="s">
        <v>1785</v>
      </c>
      <c r="C1518" t="s">
        <v>65</v>
      </c>
      <c r="D1518" s="58">
        <v>45068</v>
      </c>
      <c r="E1518">
        <v>9</v>
      </c>
      <c r="F1518">
        <v>13007.699999999999</v>
      </c>
      <c r="G1518">
        <v>8732.43</v>
      </c>
      <c r="H1518">
        <v>2023</v>
      </c>
      <c r="I1518" t="s">
        <v>737</v>
      </c>
      <c r="J1518" t="s">
        <v>230</v>
      </c>
      <c r="K1518" t="s">
        <v>105</v>
      </c>
      <c r="L1518" t="s">
        <v>118</v>
      </c>
    </row>
    <row r="1519" spans="1:12" x14ac:dyDescent="0.3">
      <c r="A1519" t="s">
        <v>14</v>
      </c>
      <c r="B1519" t="s">
        <v>1785</v>
      </c>
      <c r="C1519" t="s">
        <v>71</v>
      </c>
      <c r="D1519" s="58">
        <v>44975</v>
      </c>
      <c r="E1519">
        <v>31</v>
      </c>
      <c r="F1519">
        <v>8037.369999999999</v>
      </c>
      <c r="G1519">
        <v>5253.57</v>
      </c>
      <c r="H1519">
        <v>2023</v>
      </c>
      <c r="I1519" t="s">
        <v>736</v>
      </c>
      <c r="J1519" t="s">
        <v>179</v>
      </c>
      <c r="K1519" t="s">
        <v>98</v>
      </c>
      <c r="L1519" t="s">
        <v>118</v>
      </c>
    </row>
    <row r="1520" spans="1:12" x14ac:dyDescent="0.3">
      <c r="A1520" t="s">
        <v>14</v>
      </c>
      <c r="B1520" t="s">
        <v>1785</v>
      </c>
      <c r="C1520" t="s">
        <v>71</v>
      </c>
      <c r="D1520" s="58">
        <v>45148</v>
      </c>
      <c r="E1520">
        <v>20</v>
      </c>
      <c r="F1520">
        <v>5185.3999999999996</v>
      </c>
      <c r="G1520">
        <v>3389.4</v>
      </c>
      <c r="H1520">
        <v>2023</v>
      </c>
      <c r="I1520" t="s">
        <v>738</v>
      </c>
      <c r="J1520" t="s">
        <v>179</v>
      </c>
      <c r="K1520" t="s">
        <v>98</v>
      </c>
      <c r="L1520" t="s">
        <v>118</v>
      </c>
    </row>
    <row r="1521" spans="1:12" x14ac:dyDescent="0.3">
      <c r="A1521" t="s">
        <v>30</v>
      </c>
      <c r="B1521" t="s">
        <v>1785</v>
      </c>
      <c r="C1521" t="s">
        <v>55</v>
      </c>
      <c r="D1521" s="58">
        <v>45013</v>
      </c>
      <c r="E1521">
        <v>18</v>
      </c>
      <c r="F1521">
        <v>18966.420000000002</v>
      </c>
      <c r="G1521">
        <v>11746.26</v>
      </c>
      <c r="H1521">
        <v>2023</v>
      </c>
      <c r="I1521" t="s">
        <v>736</v>
      </c>
      <c r="J1521" t="s">
        <v>230</v>
      </c>
      <c r="K1521" t="s">
        <v>96</v>
      </c>
      <c r="L1521" t="s">
        <v>118</v>
      </c>
    </row>
    <row r="1522" spans="1:12" x14ac:dyDescent="0.3">
      <c r="A1522" t="s">
        <v>14</v>
      </c>
      <c r="B1522" t="s">
        <v>1785</v>
      </c>
      <c r="C1522" t="s">
        <v>50</v>
      </c>
      <c r="D1522" s="58">
        <v>45086</v>
      </c>
      <c r="E1522">
        <v>5</v>
      </c>
      <c r="F1522">
        <v>5989.6</v>
      </c>
      <c r="G1522">
        <v>4412.75</v>
      </c>
      <c r="H1522">
        <v>2023</v>
      </c>
      <c r="I1522" t="s">
        <v>737</v>
      </c>
      <c r="J1522" t="s">
        <v>179</v>
      </c>
      <c r="K1522" t="s">
        <v>105</v>
      </c>
      <c r="L1522" t="s">
        <v>118</v>
      </c>
    </row>
    <row r="1523" spans="1:12" x14ac:dyDescent="0.3">
      <c r="A1523" t="s">
        <v>14</v>
      </c>
      <c r="B1523" t="s">
        <v>1785</v>
      </c>
      <c r="C1523" t="s">
        <v>71</v>
      </c>
      <c r="D1523" s="58">
        <v>45245</v>
      </c>
      <c r="E1523">
        <v>28</v>
      </c>
      <c r="F1523">
        <v>7259.5599999999995</v>
      </c>
      <c r="G1523">
        <v>4745.16</v>
      </c>
      <c r="H1523">
        <v>2023</v>
      </c>
      <c r="I1523" t="s">
        <v>739</v>
      </c>
      <c r="J1523" t="s">
        <v>179</v>
      </c>
      <c r="K1523" t="s">
        <v>98</v>
      </c>
      <c r="L1523" t="s">
        <v>118</v>
      </c>
    </row>
    <row r="1524" spans="1:12" x14ac:dyDescent="0.3">
      <c r="A1524" t="s">
        <v>26</v>
      </c>
      <c r="B1524" t="s">
        <v>1785</v>
      </c>
      <c r="C1524" t="s">
        <v>50</v>
      </c>
      <c r="D1524" s="58">
        <v>45241</v>
      </c>
      <c r="E1524">
        <v>38</v>
      </c>
      <c r="F1524">
        <v>45520.960000000006</v>
      </c>
      <c r="G1524">
        <v>33536.9</v>
      </c>
      <c r="H1524">
        <v>2023</v>
      </c>
      <c r="I1524" t="s">
        <v>739</v>
      </c>
      <c r="J1524" t="s">
        <v>220</v>
      </c>
      <c r="K1524" t="s">
        <v>105</v>
      </c>
      <c r="L1524" t="s">
        <v>118</v>
      </c>
    </row>
    <row r="1525" spans="1:12" x14ac:dyDescent="0.3">
      <c r="A1525" t="s">
        <v>28</v>
      </c>
      <c r="B1525" t="s">
        <v>1785</v>
      </c>
      <c r="C1525" t="s">
        <v>65</v>
      </c>
      <c r="D1525" s="58">
        <v>45066</v>
      </c>
      <c r="E1525">
        <v>6</v>
      </c>
      <c r="F1525">
        <v>8671.7999999999993</v>
      </c>
      <c r="G1525">
        <v>5821.62</v>
      </c>
      <c r="H1525">
        <v>2023</v>
      </c>
      <c r="I1525" t="s">
        <v>737</v>
      </c>
      <c r="J1525" t="s">
        <v>227</v>
      </c>
      <c r="K1525" t="s">
        <v>105</v>
      </c>
      <c r="L1525" t="s">
        <v>118</v>
      </c>
    </row>
    <row r="1526" spans="1:12" x14ac:dyDescent="0.3">
      <c r="A1526" t="s">
        <v>24</v>
      </c>
      <c r="B1526" t="s">
        <v>1785</v>
      </c>
      <c r="C1526" t="s">
        <v>55</v>
      </c>
      <c r="D1526" s="58">
        <v>45265</v>
      </c>
      <c r="E1526">
        <v>38</v>
      </c>
      <c r="F1526">
        <v>40040.22</v>
      </c>
      <c r="G1526">
        <v>24797.660000000003</v>
      </c>
      <c r="H1526">
        <v>2023</v>
      </c>
      <c r="I1526" t="s">
        <v>739</v>
      </c>
      <c r="J1526" t="s">
        <v>196</v>
      </c>
      <c r="K1526" t="s">
        <v>96</v>
      </c>
      <c r="L1526" t="s">
        <v>118</v>
      </c>
    </row>
    <row r="1527" spans="1:12" x14ac:dyDescent="0.3">
      <c r="A1527" t="s">
        <v>27</v>
      </c>
      <c r="B1527" t="s">
        <v>1785</v>
      </c>
      <c r="C1527" t="s">
        <v>71</v>
      </c>
      <c r="D1527" s="58">
        <v>45050</v>
      </c>
      <c r="E1527">
        <v>17</v>
      </c>
      <c r="F1527">
        <v>4407.59</v>
      </c>
      <c r="G1527">
        <v>2880.99</v>
      </c>
      <c r="H1527">
        <v>2023</v>
      </c>
      <c r="I1527" t="s">
        <v>737</v>
      </c>
      <c r="J1527" t="s">
        <v>187</v>
      </c>
      <c r="K1527" t="s">
        <v>98</v>
      </c>
      <c r="L1527" t="s">
        <v>118</v>
      </c>
    </row>
    <row r="1528" spans="1:12" x14ac:dyDescent="0.3">
      <c r="A1528" t="s">
        <v>14</v>
      </c>
      <c r="B1528" t="s">
        <v>1785</v>
      </c>
      <c r="C1528" t="s">
        <v>65</v>
      </c>
      <c r="D1528" s="58">
        <v>44987</v>
      </c>
      <c r="E1528">
        <v>20</v>
      </c>
      <c r="F1528">
        <v>28906</v>
      </c>
      <c r="G1528">
        <v>19405.400000000001</v>
      </c>
      <c r="H1528">
        <v>2023</v>
      </c>
      <c r="I1528" t="s">
        <v>736</v>
      </c>
      <c r="J1528" t="s">
        <v>179</v>
      </c>
      <c r="K1528" t="s">
        <v>105</v>
      </c>
      <c r="L1528" t="s">
        <v>118</v>
      </c>
    </row>
    <row r="1529" spans="1:12" x14ac:dyDescent="0.3">
      <c r="A1529" t="s">
        <v>18</v>
      </c>
      <c r="B1529" t="s">
        <v>1785</v>
      </c>
      <c r="C1529" t="s">
        <v>55</v>
      </c>
      <c r="D1529" s="58">
        <v>45229</v>
      </c>
      <c r="E1529">
        <v>35</v>
      </c>
      <c r="F1529">
        <v>36879.15</v>
      </c>
      <c r="G1529">
        <v>22839.95</v>
      </c>
      <c r="H1529">
        <v>2023</v>
      </c>
      <c r="I1529" t="s">
        <v>739</v>
      </c>
      <c r="J1529" t="s">
        <v>208</v>
      </c>
      <c r="K1529" t="s">
        <v>96</v>
      </c>
      <c r="L1529" t="s">
        <v>118</v>
      </c>
    </row>
    <row r="1530" spans="1:12" x14ac:dyDescent="0.3">
      <c r="A1530" t="s">
        <v>25</v>
      </c>
      <c r="B1530" t="s">
        <v>1785</v>
      </c>
      <c r="C1530" t="s">
        <v>65</v>
      </c>
      <c r="D1530" s="58">
        <v>45089</v>
      </c>
      <c r="E1530">
        <v>14</v>
      </c>
      <c r="F1530">
        <v>20234.2</v>
      </c>
      <c r="G1530">
        <v>13583.779999999999</v>
      </c>
      <c r="H1530">
        <v>2023</v>
      </c>
      <c r="I1530" t="s">
        <v>737</v>
      </c>
      <c r="J1530" t="s">
        <v>190</v>
      </c>
      <c r="K1530" t="s">
        <v>105</v>
      </c>
      <c r="L1530" t="s">
        <v>118</v>
      </c>
    </row>
    <row r="1531" spans="1:12" x14ac:dyDescent="0.3">
      <c r="A1531" t="s">
        <v>14</v>
      </c>
      <c r="B1531" t="s">
        <v>1785</v>
      </c>
      <c r="C1531" t="s">
        <v>50</v>
      </c>
      <c r="D1531" s="58">
        <v>45027</v>
      </c>
      <c r="E1531">
        <v>3</v>
      </c>
      <c r="F1531">
        <v>3593.76</v>
      </c>
      <c r="G1531">
        <v>2647.6499999999996</v>
      </c>
      <c r="H1531">
        <v>2023</v>
      </c>
      <c r="I1531" t="s">
        <v>737</v>
      </c>
      <c r="J1531" t="s">
        <v>179</v>
      </c>
      <c r="K1531" t="s">
        <v>105</v>
      </c>
      <c r="L1531" t="s">
        <v>118</v>
      </c>
    </row>
    <row r="1532" spans="1:12" x14ac:dyDescent="0.3">
      <c r="A1532" t="s">
        <v>18</v>
      </c>
      <c r="B1532" t="s">
        <v>1785</v>
      </c>
      <c r="C1532" t="s">
        <v>55</v>
      </c>
      <c r="D1532" s="58">
        <v>44955</v>
      </c>
      <c r="E1532">
        <v>20</v>
      </c>
      <c r="F1532">
        <v>21073.800000000003</v>
      </c>
      <c r="G1532">
        <v>13051.400000000001</v>
      </c>
      <c r="H1532">
        <v>2023</v>
      </c>
      <c r="I1532" t="s">
        <v>736</v>
      </c>
      <c r="J1532" t="s">
        <v>208</v>
      </c>
      <c r="K1532" t="s">
        <v>96</v>
      </c>
      <c r="L1532" t="s">
        <v>118</v>
      </c>
    </row>
    <row r="1533" spans="1:12" x14ac:dyDescent="0.3">
      <c r="A1533" t="s">
        <v>28</v>
      </c>
      <c r="B1533" t="s">
        <v>1785</v>
      </c>
      <c r="C1533" t="s">
        <v>55</v>
      </c>
      <c r="D1533" s="58">
        <v>45186</v>
      </c>
      <c r="E1533">
        <v>15</v>
      </c>
      <c r="F1533">
        <v>15805.35</v>
      </c>
      <c r="G1533">
        <v>9788.5500000000011</v>
      </c>
      <c r="H1533">
        <v>2023</v>
      </c>
      <c r="I1533" t="s">
        <v>738</v>
      </c>
      <c r="J1533" t="s">
        <v>227</v>
      </c>
      <c r="K1533" t="s">
        <v>96</v>
      </c>
      <c r="L1533" t="s">
        <v>118</v>
      </c>
    </row>
    <row r="1534" spans="1:12" x14ac:dyDescent="0.3">
      <c r="A1534" t="s">
        <v>28</v>
      </c>
      <c r="B1534" t="s">
        <v>1785</v>
      </c>
      <c r="C1534" t="s">
        <v>71</v>
      </c>
      <c r="D1534" s="58">
        <v>45211</v>
      </c>
      <c r="E1534">
        <v>23</v>
      </c>
      <c r="F1534">
        <v>5963.2099999999991</v>
      </c>
      <c r="G1534">
        <v>3897.81</v>
      </c>
      <c r="H1534">
        <v>2023</v>
      </c>
      <c r="I1534" t="s">
        <v>739</v>
      </c>
      <c r="J1534" t="s">
        <v>227</v>
      </c>
      <c r="K1534" t="s">
        <v>98</v>
      </c>
      <c r="L1534" t="s">
        <v>118</v>
      </c>
    </row>
    <row r="1535" spans="1:12" x14ac:dyDescent="0.3">
      <c r="A1535" t="s">
        <v>29</v>
      </c>
      <c r="B1535" t="s">
        <v>1785</v>
      </c>
      <c r="C1535" t="s">
        <v>55</v>
      </c>
      <c r="D1535" s="58">
        <v>45133</v>
      </c>
      <c r="E1535">
        <v>21</v>
      </c>
      <c r="F1535">
        <v>22127.49</v>
      </c>
      <c r="G1535">
        <v>13703.970000000001</v>
      </c>
      <c r="H1535">
        <v>2023</v>
      </c>
      <c r="I1535" t="s">
        <v>738</v>
      </c>
      <c r="J1535" t="s">
        <v>217</v>
      </c>
      <c r="K1535" t="s">
        <v>96</v>
      </c>
      <c r="L1535" t="s">
        <v>118</v>
      </c>
    </row>
    <row r="1536" spans="1:12" x14ac:dyDescent="0.3">
      <c r="A1536" t="s">
        <v>14</v>
      </c>
      <c r="B1536" t="s">
        <v>1785</v>
      </c>
      <c r="C1536" t="s">
        <v>65</v>
      </c>
      <c r="D1536" s="58">
        <v>45013</v>
      </c>
      <c r="E1536">
        <v>32</v>
      </c>
      <c r="F1536">
        <v>46249.599999999999</v>
      </c>
      <c r="G1536">
        <v>31048.639999999999</v>
      </c>
      <c r="H1536">
        <v>2023</v>
      </c>
      <c r="I1536" t="s">
        <v>736</v>
      </c>
      <c r="J1536" t="s">
        <v>179</v>
      </c>
      <c r="K1536" t="s">
        <v>105</v>
      </c>
      <c r="L1536" t="s">
        <v>118</v>
      </c>
    </row>
    <row r="1537" spans="1:12" x14ac:dyDescent="0.3">
      <c r="A1537" t="s">
        <v>28</v>
      </c>
      <c r="B1537" t="s">
        <v>1785</v>
      </c>
      <c r="C1537" t="s">
        <v>65</v>
      </c>
      <c r="D1537" s="58">
        <v>44991</v>
      </c>
      <c r="E1537">
        <v>25</v>
      </c>
      <c r="F1537">
        <v>36132.5</v>
      </c>
      <c r="G1537">
        <v>24256.75</v>
      </c>
      <c r="H1537">
        <v>2023</v>
      </c>
      <c r="I1537" t="s">
        <v>736</v>
      </c>
      <c r="J1537" t="s">
        <v>227</v>
      </c>
      <c r="K1537" t="s">
        <v>105</v>
      </c>
      <c r="L1537" t="s">
        <v>118</v>
      </c>
    </row>
    <row r="1538" spans="1:12" x14ac:dyDescent="0.3">
      <c r="A1538" t="s">
        <v>30</v>
      </c>
      <c r="B1538" t="s">
        <v>1785</v>
      </c>
      <c r="C1538" t="s">
        <v>55</v>
      </c>
      <c r="D1538" s="58">
        <v>44928</v>
      </c>
      <c r="E1538">
        <v>32</v>
      </c>
      <c r="F1538">
        <v>33718.080000000002</v>
      </c>
      <c r="G1538">
        <v>20882.240000000002</v>
      </c>
      <c r="H1538">
        <v>2023</v>
      </c>
      <c r="I1538" t="s">
        <v>736</v>
      </c>
      <c r="J1538" t="s">
        <v>230</v>
      </c>
      <c r="K1538" t="s">
        <v>96</v>
      </c>
      <c r="L1538" t="s">
        <v>118</v>
      </c>
    </row>
    <row r="1539" spans="1:12" x14ac:dyDescent="0.3">
      <c r="A1539" t="s">
        <v>28</v>
      </c>
      <c r="B1539" t="s">
        <v>1785</v>
      </c>
      <c r="C1539" t="s">
        <v>65</v>
      </c>
      <c r="D1539" s="58">
        <v>45041</v>
      </c>
      <c r="E1539">
        <v>16</v>
      </c>
      <c r="F1539">
        <v>23124.799999999999</v>
      </c>
      <c r="G1539">
        <v>15524.32</v>
      </c>
      <c r="H1539">
        <v>2023</v>
      </c>
      <c r="I1539" t="s">
        <v>737</v>
      </c>
      <c r="J1539" t="s">
        <v>227</v>
      </c>
      <c r="K1539" t="s">
        <v>105</v>
      </c>
      <c r="L1539" t="s">
        <v>118</v>
      </c>
    </row>
    <row r="1540" spans="1:12" x14ac:dyDescent="0.3">
      <c r="A1540" t="s">
        <v>14</v>
      </c>
      <c r="B1540" t="s">
        <v>1785</v>
      </c>
      <c r="C1540" t="s">
        <v>50</v>
      </c>
      <c r="D1540" s="58">
        <v>45218</v>
      </c>
      <c r="E1540">
        <v>38</v>
      </c>
      <c r="F1540">
        <v>45520.960000000006</v>
      </c>
      <c r="G1540">
        <v>33536.9</v>
      </c>
      <c r="H1540">
        <v>2023</v>
      </c>
      <c r="I1540" t="s">
        <v>739</v>
      </c>
      <c r="J1540" t="s">
        <v>179</v>
      </c>
      <c r="K1540" t="s">
        <v>105</v>
      </c>
      <c r="L1540" t="s">
        <v>118</v>
      </c>
    </row>
    <row r="1541" spans="1:12" x14ac:dyDescent="0.3">
      <c r="A1541" t="s">
        <v>28</v>
      </c>
      <c r="B1541" t="s">
        <v>1785</v>
      </c>
      <c r="C1541" t="s">
        <v>50</v>
      </c>
      <c r="D1541" s="58">
        <v>45243</v>
      </c>
      <c r="E1541">
        <v>27</v>
      </c>
      <c r="F1541">
        <v>32343.840000000004</v>
      </c>
      <c r="G1541">
        <v>23828.85</v>
      </c>
      <c r="H1541">
        <v>2023</v>
      </c>
      <c r="I1541" t="s">
        <v>739</v>
      </c>
      <c r="J1541" t="s">
        <v>227</v>
      </c>
      <c r="K1541" t="s">
        <v>105</v>
      </c>
      <c r="L1541" t="s">
        <v>118</v>
      </c>
    </row>
    <row r="1542" spans="1:12" x14ac:dyDescent="0.3">
      <c r="A1542" t="s">
        <v>29</v>
      </c>
      <c r="B1542" t="s">
        <v>1785</v>
      </c>
      <c r="C1542" t="s">
        <v>65</v>
      </c>
      <c r="D1542" s="58">
        <v>45102</v>
      </c>
      <c r="E1542">
        <v>21</v>
      </c>
      <c r="F1542">
        <v>30351.3</v>
      </c>
      <c r="G1542">
        <v>20375.669999999998</v>
      </c>
      <c r="H1542">
        <v>2023</v>
      </c>
      <c r="I1542" t="s">
        <v>737</v>
      </c>
      <c r="J1542" t="s">
        <v>217</v>
      </c>
      <c r="K1542" t="s">
        <v>105</v>
      </c>
      <c r="L1542" t="s">
        <v>118</v>
      </c>
    </row>
    <row r="1543" spans="1:12" x14ac:dyDescent="0.3">
      <c r="A1543" t="s">
        <v>29</v>
      </c>
      <c r="B1543" t="s">
        <v>1785</v>
      </c>
      <c r="C1543" t="s">
        <v>50</v>
      </c>
      <c r="D1543" s="58">
        <v>45104</v>
      </c>
      <c r="E1543">
        <v>4</v>
      </c>
      <c r="F1543">
        <v>4791.68</v>
      </c>
      <c r="G1543">
        <v>3530.2</v>
      </c>
      <c r="H1543">
        <v>2023</v>
      </c>
      <c r="I1543" t="s">
        <v>737</v>
      </c>
      <c r="J1543" t="s">
        <v>217</v>
      </c>
      <c r="K1543" t="s">
        <v>105</v>
      </c>
      <c r="L1543" t="s">
        <v>118</v>
      </c>
    </row>
    <row r="1544" spans="1:12" x14ac:dyDescent="0.3">
      <c r="A1544" t="s">
        <v>28</v>
      </c>
      <c r="B1544" t="s">
        <v>1785</v>
      </c>
      <c r="C1544" t="s">
        <v>71</v>
      </c>
      <c r="D1544" s="58">
        <v>45132</v>
      </c>
      <c r="E1544">
        <v>4</v>
      </c>
      <c r="F1544">
        <v>1037.08</v>
      </c>
      <c r="G1544">
        <v>677.88</v>
      </c>
      <c r="H1544">
        <v>2023</v>
      </c>
      <c r="I1544" t="s">
        <v>738</v>
      </c>
      <c r="J1544" t="s">
        <v>227</v>
      </c>
      <c r="K1544" t="s">
        <v>98</v>
      </c>
      <c r="L1544" t="s">
        <v>118</v>
      </c>
    </row>
    <row r="1545" spans="1:12" x14ac:dyDescent="0.3">
      <c r="A1545" t="s">
        <v>30</v>
      </c>
      <c r="B1545" t="s">
        <v>1785</v>
      </c>
      <c r="C1545" t="s">
        <v>65</v>
      </c>
      <c r="D1545" s="58">
        <v>44937</v>
      </c>
      <c r="E1545">
        <v>12</v>
      </c>
      <c r="F1545">
        <v>17343.599999999999</v>
      </c>
      <c r="G1545">
        <v>11643.24</v>
      </c>
      <c r="H1545">
        <v>2023</v>
      </c>
      <c r="I1545" t="s">
        <v>736</v>
      </c>
      <c r="J1545" t="s">
        <v>230</v>
      </c>
      <c r="K1545" t="s">
        <v>105</v>
      </c>
      <c r="L1545" t="s">
        <v>118</v>
      </c>
    </row>
    <row r="1546" spans="1:12" x14ac:dyDescent="0.3">
      <c r="A1546" t="s">
        <v>27</v>
      </c>
      <c r="B1546" t="s">
        <v>1785</v>
      </c>
      <c r="C1546" t="s">
        <v>55</v>
      </c>
      <c r="D1546" s="58">
        <v>45126</v>
      </c>
      <c r="E1546">
        <v>21</v>
      </c>
      <c r="F1546">
        <v>22127.49</v>
      </c>
      <c r="G1546">
        <v>13703.970000000001</v>
      </c>
      <c r="H1546">
        <v>2023</v>
      </c>
      <c r="I1546" t="s">
        <v>738</v>
      </c>
      <c r="J1546" t="s">
        <v>187</v>
      </c>
      <c r="K1546" t="s">
        <v>96</v>
      </c>
      <c r="L1546" t="s">
        <v>118</v>
      </c>
    </row>
    <row r="1547" spans="1:12" x14ac:dyDescent="0.3">
      <c r="A1547" t="s">
        <v>18</v>
      </c>
      <c r="B1547" t="s">
        <v>1785</v>
      </c>
      <c r="C1547" t="s">
        <v>71</v>
      </c>
      <c r="D1547" s="58">
        <v>45155</v>
      </c>
      <c r="E1547">
        <v>8</v>
      </c>
      <c r="F1547">
        <v>2074.16</v>
      </c>
      <c r="G1547">
        <v>1355.76</v>
      </c>
      <c r="H1547">
        <v>2023</v>
      </c>
      <c r="I1547" t="s">
        <v>738</v>
      </c>
      <c r="J1547" t="s">
        <v>208</v>
      </c>
      <c r="K1547" t="s">
        <v>98</v>
      </c>
      <c r="L1547" t="s">
        <v>118</v>
      </c>
    </row>
    <row r="1548" spans="1:12" x14ac:dyDescent="0.3">
      <c r="A1548" t="s">
        <v>26</v>
      </c>
      <c r="B1548" t="s">
        <v>1785</v>
      </c>
      <c r="C1548" t="s">
        <v>71</v>
      </c>
      <c r="D1548" s="58">
        <v>45023</v>
      </c>
      <c r="E1548">
        <v>9</v>
      </c>
      <c r="F1548">
        <v>2333.4299999999998</v>
      </c>
      <c r="G1548">
        <v>1525.23</v>
      </c>
      <c r="H1548">
        <v>2023</v>
      </c>
      <c r="I1548" t="s">
        <v>737</v>
      </c>
      <c r="J1548" t="s">
        <v>220</v>
      </c>
      <c r="K1548" t="s">
        <v>98</v>
      </c>
      <c r="L1548" t="s">
        <v>118</v>
      </c>
    </row>
    <row r="1549" spans="1:12" x14ac:dyDescent="0.3">
      <c r="A1549" t="s">
        <v>28</v>
      </c>
      <c r="B1549" t="s">
        <v>1785</v>
      </c>
      <c r="C1549" t="s">
        <v>71</v>
      </c>
      <c r="D1549" s="58">
        <v>45149</v>
      </c>
      <c r="E1549">
        <v>11</v>
      </c>
      <c r="F1549">
        <v>2851.97</v>
      </c>
      <c r="G1549">
        <v>1864.17</v>
      </c>
      <c r="H1549">
        <v>2023</v>
      </c>
      <c r="I1549" t="s">
        <v>738</v>
      </c>
      <c r="J1549" t="s">
        <v>227</v>
      </c>
      <c r="K1549" t="s">
        <v>98</v>
      </c>
      <c r="L1549" t="s">
        <v>118</v>
      </c>
    </row>
    <row r="1550" spans="1:12" x14ac:dyDescent="0.3">
      <c r="A1550" t="s">
        <v>20</v>
      </c>
      <c r="B1550" t="s">
        <v>1785</v>
      </c>
      <c r="C1550" t="s">
        <v>50</v>
      </c>
      <c r="D1550" s="58">
        <v>45025</v>
      </c>
      <c r="E1550">
        <v>8</v>
      </c>
      <c r="F1550">
        <v>9583.36</v>
      </c>
      <c r="G1550">
        <v>7060.4</v>
      </c>
      <c r="H1550">
        <v>2023</v>
      </c>
      <c r="I1550" t="s">
        <v>737</v>
      </c>
      <c r="J1550" t="s">
        <v>202</v>
      </c>
      <c r="K1550" t="s">
        <v>105</v>
      </c>
      <c r="L1550" t="s">
        <v>118</v>
      </c>
    </row>
    <row r="1551" spans="1:12" x14ac:dyDescent="0.3">
      <c r="A1551" t="s">
        <v>24</v>
      </c>
      <c r="B1551" t="s">
        <v>1785</v>
      </c>
      <c r="C1551" t="s">
        <v>50</v>
      </c>
      <c r="D1551" s="58">
        <v>45044</v>
      </c>
      <c r="E1551">
        <v>13</v>
      </c>
      <c r="F1551">
        <v>15572.960000000001</v>
      </c>
      <c r="G1551">
        <v>11473.15</v>
      </c>
      <c r="H1551">
        <v>2023</v>
      </c>
      <c r="I1551" t="s">
        <v>737</v>
      </c>
      <c r="J1551" t="s">
        <v>196</v>
      </c>
      <c r="K1551" t="s">
        <v>105</v>
      </c>
      <c r="L1551" t="s">
        <v>118</v>
      </c>
    </row>
    <row r="1552" spans="1:12" x14ac:dyDescent="0.3">
      <c r="A1552" t="s">
        <v>19</v>
      </c>
      <c r="B1552" t="s">
        <v>1785</v>
      </c>
      <c r="C1552" t="s">
        <v>71</v>
      </c>
      <c r="D1552" s="58">
        <v>44985</v>
      </c>
      <c r="E1552">
        <v>25</v>
      </c>
      <c r="F1552">
        <v>6481.75</v>
      </c>
      <c r="G1552">
        <v>4236.75</v>
      </c>
      <c r="H1552">
        <v>2023</v>
      </c>
      <c r="I1552" t="s">
        <v>736</v>
      </c>
      <c r="J1552" t="s">
        <v>205</v>
      </c>
      <c r="K1552" t="s">
        <v>98</v>
      </c>
      <c r="L1552" t="s">
        <v>118</v>
      </c>
    </row>
    <row r="1553" spans="1:12" x14ac:dyDescent="0.3">
      <c r="A1553" t="s">
        <v>17</v>
      </c>
      <c r="B1553" t="s">
        <v>1785</v>
      </c>
      <c r="C1553" t="s">
        <v>65</v>
      </c>
      <c r="D1553" s="58">
        <v>45291</v>
      </c>
      <c r="E1553">
        <v>41</v>
      </c>
      <c r="F1553">
        <v>59257.299999999996</v>
      </c>
      <c r="G1553">
        <v>39781.07</v>
      </c>
      <c r="H1553">
        <v>2023</v>
      </c>
      <c r="I1553" t="s">
        <v>739</v>
      </c>
      <c r="J1553" t="s">
        <v>224</v>
      </c>
      <c r="K1553" t="s">
        <v>105</v>
      </c>
      <c r="L1553" t="s">
        <v>118</v>
      </c>
    </row>
    <row r="1554" spans="1:12" x14ac:dyDescent="0.3">
      <c r="A1554" t="s">
        <v>30</v>
      </c>
      <c r="B1554" t="s">
        <v>1785</v>
      </c>
      <c r="C1554" t="s">
        <v>55</v>
      </c>
      <c r="D1554" s="58">
        <v>45064</v>
      </c>
      <c r="E1554">
        <v>12</v>
      </c>
      <c r="F1554">
        <v>12644.28</v>
      </c>
      <c r="G1554">
        <v>7830.84</v>
      </c>
      <c r="H1554">
        <v>2023</v>
      </c>
      <c r="I1554" t="s">
        <v>737</v>
      </c>
      <c r="J1554" t="s">
        <v>230</v>
      </c>
      <c r="K1554" t="s">
        <v>96</v>
      </c>
      <c r="L1554" t="s">
        <v>118</v>
      </c>
    </row>
    <row r="1555" spans="1:12" x14ac:dyDescent="0.3">
      <c r="A1555" t="s">
        <v>18</v>
      </c>
      <c r="B1555" t="s">
        <v>1785</v>
      </c>
      <c r="C1555" t="s">
        <v>65</v>
      </c>
      <c r="D1555" s="58">
        <v>45111</v>
      </c>
      <c r="E1555">
        <v>19</v>
      </c>
      <c r="F1555">
        <v>27460.7</v>
      </c>
      <c r="G1555">
        <v>18435.13</v>
      </c>
      <c r="H1555">
        <v>2023</v>
      </c>
      <c r="I1555" t="s">
        <v>738</v>
      </c>
      <c r="J1555" t="s">
        <v>208</v>
      </c>
      <c r="K1555" t="s">
        <v>105</v>
      </c>
      <c r="L1555" t="s">
        <v>118</v>
      </c>
    </row>
    <row r="1556" spans="1:12" x14ac:dyDescent="0.3">
      <c r="A1556" t="s">
        <v>20</v>
      </c>
      <c r="B1556" t="s">
        <v>1785</v>
      </c>
      <c r="C1556" t="s">
        <v>71</v>
      </c>
      <c r="D1556" s="58">
        <v>45052</v>
      </c>
      <c r="E1556">
        <v>7</v>
      </c>
      <c r="F1556">
        <v>1814.8899999999999</v>
      </c>
      <c r="G1556">
        <v>1186.29</v>
      </c>
      <c r="H1556">
        <v>2023</v>
      </c>
      <c r="I1556" t="s">
        <v>737</v>
      </c>
      <c r="J1556" t="s">
        <v>202</v>
      </c>
      <c r="K1556" t="s">
        <v>98</v>
      </c>
      <c r="L1556" t="s">
        <v>118</v>
      </c>
    </row>
    <row r="1557" spans="1:12" x14ac:dyDescent="0.3">
      <c r="A1557" t="s">
        <v>28</v>
      </c>
      <c r="B1557" t="s">
        <v>1785</v>
      </c>
      <c r="C1557" t="s">
        <v>55</v>
      </c>
      <c r="D1557" s="58">
        <v>44961</v>
      </c>
      <c r="E1557">
        <v>12</v>
      </c>
      <c r="F1557">
        <v>12644.28</v>
      </c>
      <c r="G1557">
        <v>7830.84</v>
      </c>
      <c r="H1557">
        <v>2023</v>
      </c>
      <c r="I1557" t="s">
        <v>736</v>
      </c>
      <c r="J1557" t="s">
        <v>227</v>
      </c>
      <c r="K1557" t="s">
        <v>96</v>
      </c>
      <c r="L1557" t="s">
        <v>118</v>
      </c>
    </row>
    <row r="1558" spans="1:12" x14ac:dyDescent="0.3">
      <c r="A1558" t="s">
        <v>19</v>
      </c>
      <c r="B1558" t="s">
        <v>1785</v>
      </c>
      <c r="C1558" t="s">
        <v>50</v>
      </c>
      <c r="D1558" s="58">
        <v>45019</v>
      </c>
      <c r="E1558">
        <v>12</v>
      </c>
      <c r="F1558">
        <v>14375.04</v>
      </c>
      <c r="G1558">
        <v>10590.599999999999</v>
      </c>
      <c r="H1558">
        <v>2023</v>
      </c>
      <c r="I1558" t="s">
        <v>737</v>
      </c>
      <c r="J1558" t="s">
        <v>205</v>
      </c>
      <c r="K1558" t="s">
        <v>105</v>
      </c>
      <c r="L1558" t="s">
        <v>118</v>
      </c>
    </row>
    <row r="1559" spans="1:12" x14ac:dyDescent="0.3">
      <c r="A1559" t="s">
        <v>14</v>
      </c>
      <c r="B1559" t="s">
        <v>1785</v>
      </c>
      <c r="C1559" t="s">
        <v>71</v>
      </c>
      <c r="D1559" s="58">
        <v>45277</v>
      </c>
      <c r="E1559">
        <v>29</v>
      </c>
      <c r="F1559">
        <v>7518.83</v>
      </c>
      <c r="G1559">
        <v>4914.63</v>
      </c>
      <c r="H1559">
        <v>2023</v>
      </c>
      <c r="I1559" t="s">
        <v>739</v>
      </c>
      <c r="J1559" t="s">
        <v>179</v>
      </c>
      <c r="K1559" t="s">
        <v>98</v>
      </c>
      <c r="L1559" t="s">
        <v>118</v>
      </c>
    </row>
    <row r="1560" spans="1:12" x14ac:dyDescent="0.3">
      <c r="A1560" t="s">
        <v>29</v>
      </c>
      <c r="B1560" t="s">
        <v>1785</v>
      </c>
      <c r="C1560" t="s">
        <v>50</v>
      </c>
      <c r="D1560" s="58">
        <v>45040</v>
      </c>
      <c r="E1560">
        <v>20</v>
      </c>
      <c r="F1560">
        <v>23958.400000000001</v>
      </c>
      <c r="G1560">
        <v>17651</v>
      </c>
      <c r="H1560">
        <v>2023</v>
      </c>
      <c r="I1560" t="s">
        <v>737</v>
      </c>
      <c r="J1560" t="s">
        <v>217</v>
      </c>
      <c r="K1560" t="s">
        <v>105</v>
      </c>
      <c r="L1560" t="s">
        <v>118</v>
      </c>
    </row>
    <row r="1561" spans="1:12" x14ac:dyDescent="0.3">
      <c r="A1561" t="s">
        <v>16</v>
      </c>
      <c r="B1561" t="s">
        <v>1785</v>
      </c>
      <c r="C1561" t="s">
        <v>65</v>
      </c>
      <c r="D1561" s="58">
        <v>44938</v>
      </c>
      <c r="E1561">
        <v>30</v>
      </c>
      <c r="F1561">
        <v>43359</v>
      </c>
      <c r="G1561">
        <v>29108.1</v>
      </c>
      <c r="H1561">
        <v>2023</v>
      </c>
      <c r="I1561" t="s">
        <v>736</v>
      </c>
      <c r="J1561" t="s">
        <v>184</v>
      </c>
      <c r="K1561" t="s">
        <v>105</v>
      </c>
      <c r="L1561" t="s">
        <v>118</v>
      </c>
    </row>
    <row r="1562" spans="1:12" x14ac:dyDescent="0.3">
      <c r="A1562" t="s">
        <v>22</v>
      </c>
      <c r="B1562" t="s">
        <v>1785</v>
      </c>
      <c r="C1562" t="s">
        <v>55</v>
      </c>
      <c r="D1562" s="58">
        <v>45072</v>
      </c>
      <c r="E1562">
        <v>16</v>
      </c>
      <c r="F1562">
        <v>16859.04</v>
      </c>
      <c r="G1562">
        <v>10441.120000000001</v>
      </c>
      <c r="H1562">
        <v>2023</v>
      </c>
      <c r="I1562" t="s">
        <v>737</v>
      </c>
      <c r="J1562" t="s">
        <v>199</v>
      </c>
      <c r="K1562" t="s">
        <v>96</v>
      </c>
      <c r="L1562" t="s">
        <v>118</v>
      </c>
    </row>
    <row r="1563" spans="1:12" x14ac:dyDescent="0.3">
      <c r="A1563" t="s">
        <v>23</v>
      </c>
      <c r="B1563" t="s">
        <v>1785</v>
      </c>
      <c r="C1563" t="s">
        <v>55</v>
      </c>
      <c r="D1563" s="58">
        <v>45213</v>
      </c>
      <c r="E1563">
        <v>34</v>
      </c>
      <c r="F1563">
        <v>35825.46</v>
      </c>
      <c r="G1563">
        <v>22187.38</v>
      </c>
      <c r="H1563">
        <v>2023</v>
      </c>
      <c r="I1563" t="s">
        <v>739</v>
      </c>
      <c r="J1563" t="s">
        <v>182</v>
      </c>
      <c r="K1563" t="s">
        <v>96</v>
      </c>
      <c r="L1563" t="s">
        <v>118</v>
      </c>
    </row>
    <row r="1564" spans="1:12" x14ac:dyDescent="0.3">
      <c r="A1564" t="s">
        <v>30</v>
      </c>
      <c r="B1564" t="s">
        <v>1785</v>
      </c>
      <c r="C1564" t="s">
        <v>65</v>
      </c>
      <c r="D1564" s="58">
        <v>45136</v>
      </c>
      <c r="E1564">
        <v>18</v>
      </c>
      <c r="F1564">
        <v>26015.399999999998</v>
      </c>
      <c r="G1564">
        <v>17464.86</v>
      </c>
      <c r="H1564">
        <v>2023</v>
      </c>
      <c r="I1564" t="s">
        <v>738</v>
      </c>
      <c r="J1564" t="s">
        <v>230</v>
      </c>
      <c r="K1564" t="s">
        <v>105</v>
      </c>
      <c r="L1564" t="s">
        <v>118</v>
      </c>
    </row>
    <row r="1565" spans="1:12" x14ac:dyDescent="0.3">
      <c r="A1565" t="s">
        <v>25</v>
      </c>
      <c r="B1565" t="s">
        <v>1785</v>
      </c>
      <c r="C1565" t="s">
        <v>71</v>
      </c>
      <c r="D1565" s="58">
        <v>45127</v>
      </c>
      <c r="E1565">
        <v>21</v>
      </c>
      <c r="F1565">
        <v>5444.67</v>
      </c>
      <c r="G1565">
        <v>3558.87</v>
      </c>
      <c r="H1565">
        <v>2023</v>
      </c>
      <c r="I1565" t="s">
        <v>738</v>
      </c>
      <c r="J1565" t="s">
        <v>190</v>
      </c>
      <c r="K1565" t="s">
        <v>98</v>
      </c>
      <c r="L1565" t="s">
        <v>118</v>
      </c>
    </row>
    <row r="1566" spans="1:12" x14ac:dyDescent="0.3">
      <c r="A1566" t="s">
        <v>28</v>
      </c>
      <c r="B1566" t="s">
        <v>1785</v>
      </c>
      <c r="C1566" t="s">
        <v>65</v>
      </c>
      <c r="D1566" s="58">
        <v>45029</v>
      </c>
      <c r="E1566">
        <v>15</v>
      </c>
      <c r="F1566">
        <v>21679.5</v>
      </c>
      <c r="G1566">
        <v>14554.05</v>
      </c>
      <c r="H1566">
        <v>2023</v>
      </c>
      <c r="I1566" t="s">
        <v>737</v>
      </c>
      <c r="J1566" t="s">
        <v>227</v>
      </c>
      <c r="K1566" t="s">
        <v>105</v>
      </c>
      <c r="L1566" t="s">
        <v>118</v>
      </c>
    </row>
    <row r="1567" spans="1:12" x14ac:dyDescent="0.3">
      <c r="A1567" t="s">
        <v>20</v>
      </c>
      <c r="B1567" t="s">
        <v>1785</v>
      </c>
      <c r="C1567" t="s">
        <v>55</v>
      </c>
      <c r="D1567" s="58">
        <v>45124</v>
      </c>
      <c r="E1567">
        <v>8</v>
      </c>
      <c r="F1567">
        <v>8429.52</v>
      </c>
      <c r="G1567">
        <v>5220.5600000000004</v>
      </c>
      <c r="H1567">
        <v>2023</v>
      </c>
      <c r="I1567" t="s">
        <v>738</v>
      </c>
      <c r="J1567" t="s">
        <v>202</v>
      </c>
      <c r="K1567" t="s">
        <v>96</v>
      </c>
      <c r="L1567" t="s">
        <v>118</v>
      </c>
    </row>
    <row r="1568" spans="1:12" x14ac:dyDescent="0.3">
      <c r="A1568" t="s">
        <v>24</v>
      </c>
      <c r="B1568" t="s">
        <v>1785</v>
      </c>
      <c r="C1568" t="s">
        <v>65</v>
      </c>
      <c r="D1568" s="58">
        <v>45266</v>
      </c>
      <c r="E1568">
        <v>36</v>
      </c>
      <c r="F1568">
        <v>52030.799999999996</v>
      </c>
      <c r="G1568">
        <v>34929.72</v>
      </c>
      <c r="H1568">
        <v>2023</v>
      </c>
      <c r="I1568" t="s">
        <v>739</v>
      </c>
      <c r="J1568" t="s">
        <v>196</v>
      </c>
      <c r="K1568" t="s">
        <v>105</v>
      </c>
      <c r="L1568" t="s">
        <v>118</v>
      </c>
    </row>
    <row r="1569" spans="1:12" x14ac:dyDescent="0.3">
      <c r="A1569" t="s">
        <v>14</v>
      </c>
      <c r="B1569" t="s">
        <v>1785</v>
      </c>
      <c r="C1569" t="s">
        <v>55</v>
      </c>
      <c r="D1569" s="58">
        <v>45073</v>
      </c>
      <c r="E1569">
        <v>8</v>
      </c>
      <c r="F1569">
        <v>8429.52</v>
      </c>
      <c r="G1569">
        <v>5220.5600000000004</v>
      </c>
      <c r="H1569">
        <v>2023</v>
      </c>
      <c r="I1569" t="s">
        <v>737</v>
      </c>
      <c r="J1569" t="s">
        <v>179</v>
      </c>
      <c r="K1569" t="s">
        <v>96</v>
      </c>
      <c r="L1569" t="s">
        <v>118</v>
      </c>
    </row>
    <row r="1570" spans="1:12" x14ac:dyDescent="0.3">
      <c r="A1570" t="s">
        <v>14</v>
      </c>
      <c r="B1570" t="s">
        <v>1785</v>
      </c>
      <c r="C1570" t="s">
        <v>55</v>
      </c>
      <c r="D1570" s="58">
        <v>45039</v>
      </c>
      <c r="E1570">
        <v>22</v>
      </c>
      <c r="F1570">
        <v>23181.18</v>
      </c>
      <c r="G1570">
        <v>14356.54</v>
      </c>
      <c r="H1570">
        <v>2023</v>
      </c>
      <c r="I1570" t="s">
        <v>737</v>
      </c>
      <c r="J1570" t="s">
        <v>179</v>
      </c>
      <c r="K1570" t="s">
        <v>96</v>
      </c>
      <c r="L1570" t="s">
        <v>118</v>
      </c>
    </row>
    <row r="1571" spans="1:12" x14ac:dyDescent="0.3">
      <c r="A1571" t="s">
        <v>14</v>
      </c>
      <c r="B1571" t="s">
        <v>1785</v>
      </c>
      <c r="C1571" t="s">
        <v>65</v>
      </c>
      <c r="D1571" s="58">
        <v>45035</v>
      </c>
      <c r="E1571">
        <v>10</v>
      </c>
      <c r="F1571">
        <v>14453</v>
      </c>
      <c r="G1571">
        <v>9702.7000000000007</v>
      </c>
      <c r="H1571">
        <v>2023</v>
      </c>
      <c r="I1571" t="s">
        <v>737</v>
      </c>
      <c r="J1571" t="s">
        <v>179</v>
      </c>
      <c r="K1571" t="s">
        <v>105</v>
      </c>
      <c r="L1571" t="s">
        <v>118</v>
      </c>
    </row>
    <row r="1572" spans="1:12" x14ac:dyDescent="0.3">
      <c r="A1572" t="s">
        <v>22</v>
      </c>
      <c r="B1572" t="s">
        <v>1785</v>
      </c>
      <c r="C1572" t="s">
        <v>55</v>
      </c>
      <c r="D1572" s="58">
        <v>45139</v>
      </c>
      <c r="E1572">
        <v>11</v>
      </c>
      <c r="F1572">
        <v>11590.59</v>
      </c>
      <c r="G1572">
        <v>7178.27</v>
      </c>
      <c r="H1572">
        <v>2023</v>
      </c>
      <c r="I1572" t="s">
        <v>738</v>
      </c>
      <c r="J1572" t="s">
        <v>199</v>
      </c>
      <c r="K1572" t="s">
        <v>96</v>
      </c>
      <c r="L1572" t="s">
        <v>118</v>
      </c>
    </row>
    <row r="1573" spans="1:12" x14ac:dyDescent="0.3">
      <c r="A1573" t="s">
        <v>22</v>
      </c>
      <c r="B1573" t="s">
        <v>1785</v>
      </c>
      <c r="C1573" t="s">
        <v>71</v>
      </c>
      <c r="D1573" s="58">
        <v>45054</v>
      </c>
      <c r="E1573">
        <v>9</v>
      </c>
      <c r="F1573">
        <v>2333.4299999999998</v>
      </c>
      <c r="G1573">
        <v>1525.23</v>
      </c>
      <c r="H1573">
        <v>2023</v>
      </c>
      <c r="I1573" t="s">
        <v>737</v>
      </c>
      <c r="J1573" t="s">
        <v>199</v>
      </c>
      <c r="K1573" t="s">
        <v>98</v>
      </c>
      <c r="L1573" t="s">
        <v>118</v>
      </c>
    </row>
    <row r="1574" spans="1:12" x14ac:dyDescent="0.3">
      <c r="A1574" t="s">
        <v>29</v>
      </c>
      <c r="B1574" t="s">
        <v>1785</v>
      </c>
      <c r="C1574" t="s">
        <v>50</v>
      </c>
      <c r="D1574" s="58">
        <v>45231</v>
      </c>
      <c r="E1574">
        <v>37</v>
      </c>
      <c r="F1574">
        <v>44323.040000000001</v>
      </c>
      <c r="G1574">
        <v>32654.35</v>
      </c>
      <c r="H1574">
        <v>2023</v>
      </c>
      <c r="I1574" t="s">
        <v>739</v>
      </c>
      <c r="J1574" t="s">
        <v>217</v>
      </c>
      <c r="K1574" t="s">
        <v>105</v>
      </c>
      <c r="L1574" t="s">
        <v>118</v>
      </c>
    </row>
    <row r="1575" spans="1:12" x14ac:dyDescent="0.3">
      <c r="A1575" t="s">
        <v>18</v>
      </c>
      <c r="B1575" t="s">
        <v>1785</v>
      </c>
      <c r="C1575" t="s">
        <v>55</v>
      </c>
      <c r="D1575" s="58">
        <v>45199</v>
      </c>
      <c r="E1575">
        <v>35</v>
      </c>
      <c r="F1575">
        <v>36879.15</v>
      </c>
      <c r="G1575">
        <v>22839.95</v>
      </c>
      <c r="H1575">
        <v>2023</v>
      </c>
      <c r="I1575" t="s">
        <v>738</v>
      </c>
      <c r="J1575" t="s">
        <v>208</v>
      </c>
      <c r="K1575" t="s">
        <v>96</v>
      </c>
      <c r="L1575" t="s">
        <v>118</v>
      </c>
    </row>
    <row r="1576" spans="1:12" x14ac:dyDescent="0.3">
      <c r="A1576" t="s">
        <v>26</v>
      </c>
      <c r="B1576" t="s">
        <v>1785</v>
      </c>
      <c r="C1576" t="s">
        <v>50</v>
      </c>
      <c r="D1576" s="58">
        <v>45054</v>
      </c>
      <c r="E1576">
        <v>10</v>
      </c>
      <c r="F1576">
        <v>11979.2</v>
      </c>
      <c r="G1576">
        <v>8825.5</v>
      </c>
      <c r="H1576">
        <v>2023</v>
      </c>
      <c r="I1576" t="s">
        <v>737</v>
      </c>
      <c r="J1576" t="s">
        <v>220</v>
      </c>
      <c r="K1576" t="s">
        <v>105</v>
      </c>
      <c r="L1576" t="s">
        <v>118</v>
      </c>
    </row>
    <row r="1577" spans="1:12" x14ac:dyDescent="0.3">
      <c r="A1577" t="s">
        <v>17</v>
      </c>
      <c r="B1577" t="s">
        <v>1785</v>
      </c>
      <c r="C1577" t="s">
        <v>55</v>
      </c>
      <c r="D1577" s="58">
        <v>45134</v>
      </c>
      <c r="E1577">
        <v>4</v>
      </c>
      <c r="F1577">
        <v>4214.76</v>
      </c>
      <c r="G1577">
        <v>2610.2800000000002</v>
      </c>
      <c r="H1577">
        <v>2023</v>
      </c>
      <c r="I1577" t="s">
        <v>738</v>
      </c>
      <c r="J1577" t="s">
        <v>224</v>
      </c>
      <c r="K1577" t="s">
        <v>96</v>
      </c>
      <c r="L1577" t="s">
        <v>118</v>
      </c>
    </row>
    <row r="1578" spans="1:12" x14ac:dyDescent="0.3">
      <c r="A1578" t="s">
        <v>14</v>
      </c>
      <c r="B1578" t="s">
        <v>1785</v>
      </c>
      <c r="C1578" t="s">
        <v>71</v>
      </c>
      <c r="D1578" s="58">
        <v>45014</v>
      </c>
      <c r="E1578">
        <v>23</v>
      </c>
      <c r="F1578">
        <v>5963.2099999999991</v>
      </c>
      <c r="G1578">
        <v>3897.81</v>
      </c>
      <c r="H1578">
        <v>2023</v>
      </c>
      <c r="I1578" t="s">
        <v>736</v>
      </c>
      <c r="J1578" t="s">
        <v>179</v>
      </c>
      <c r="K1578" t="s">
        <v>98</v>
      </c>
      <c r="L1578" t="s">
        <v>118</v>
      </c>
    </row>
    <row r="1579" spans="1:12" x14ac:dyDescent="0.3">
      <c r="A1579" t="s">
        <v>19</v>
      </c>
      <c r="B1579" t="s">
        <v>1785</v>
      </c>
      <c r="C1579" t="s">
        <v>71</v>
      </c>
      <c r="D1579" s="58">
        <v>45037</v>
      </c>
      <c r="E1579">
        <v>18</v>
      </c>
      <c r="F1579">
        <v>4666.8599999999997</v>
      </c>
      <c r="G1579">
        <v>3050.46</v>
      </c>
      <c r="H1579">
        <v>2023</v>
      </c>
      <c r="I1579" t="s">
        <v>737</v>
      </c>
      <c r="J1579" t="s">
        <v>205</v>
      </c>
      <c r="K1579" t="s">
        <v>98</v>
      </c>
      <c r="L1579" t="s">
        <v>118</v>
      </c>
    </row>
    <row r="1580" spans="1:12" x14ac:dyDescent="0.3">
      <c r="A1580" t="s">
        <v>14</v>
      </c>
      <c r="B1580" t="s">
        <v>1785</v>
      </c>
      <c r="C1580" t="s">
        <v>71</v>
      </c>
      <c r="D1580" s="58">
        <v>45274</v>
      </c>
      <c r="E1580">
        <v>28</v>
      </c>
      <c r="F1580">
        <v>7259.5599999999995</v>
      </c>
      <c r="G1580">
        <v>4745.16</v>
      </c>
      <c r="H1580">
        <v>2023</v>
      </c>
      <c r="I1580" t="s">
        <v>739</v>
      </c>
      <c r="J1580" t="s">
        <v>179</v>
      </c>
      <c r="K1580" t="s">
        <v>98</v>
      </c>
      <c r="L1580" t="s">
        <v>118</v>
      </c>
    </row>
    <row r="1581" spans="1:12" x14ac:dyDescent="0.3">
      <c r="A1581" t="s">
        <v>26</v>
      </c>
      <c r="B1581" t="s">
        <v>1785</v>
      </c>
      <c r="C1581" t="s">
        <v>71</v>
      </c>
      <c r="D1581" s="58">
        <v>45032</v>
      </c>
      <c r="E1581">
        <v>4</v>
      </c>
      <c r="F1581">
        <v>1037.08</v>
      </c>
      <c r="G1581">
        <v>677.88</v>
      </c>
      <c r="H1581">
        <v>2023</v>
      </c>
      <c r="I1581" t="s">
        <v>737</v>
      </c>
      <c r="J1581" t="s">
        <v>220</v>
      </c>
      <c r="K1581" t="s">
        <v>98</v>
      </c>
      <c r="L1581" t="s">
        <v>118</v>
      </c>
    </row>
    <row r="1582" spans="1:12" x14ac:dyDescent="0.3">
      <c r="A1582" t="s">
        <v>19</v>
      </c>
      <c r="B1582" t="s">
        <v>1785</v>
      </c>
      <c r="C1582" t="s">
        <v>71</v>
      </c>
      <c r="D1582" s="58">
        <v>45291</v>
      </c>
      <c r="E1582">
        <v>13</v>
      </c>
      <c r="F1582">
        <v>3370.5099999999998</v>
      </c>
      <c r="G1582">
        <v>2203.11</v>
      </c>
      <c r="H1582">
        <v>2023</v>
      </c>
      <c r="I1582" t="s">
        <v>739</v>
      </c>
      <c r="J1582" t="s">
        <v>205</v>
      </c>
      <c r="K1582" t="s">
        <v>98</v>
      </c>
      <c r="L1582" t="s">
        <v>118</v>
      </c>
    </row>
    <row r="1583" spans="1:12" x14ac:dyDescent="0.3">
      <c r="A1583" t="s">
        <v>23</v>
      </c>
      <c r="B1583" t="s">
        <v>1785</v>
      </c>
      <c r="C1583" t="s">
        <v>65</v>
      </c>
      <c r="D1583" s="58">
        <v>45125</v>
      </c>
      <c r="E1583">
        <v>3</v>
      </c>
      <c r="F1583">
        <v>4335.8999999999996</v>
      </c>
      <c r="G1583">
        <v>2910.81</v>
      </c>
      <c r="H1583">
        <v>2023</v>
      </c>
      <c r="I1583" t="s">
        <v>738</v>
      </c>
      <c r="J1583" t="s">
        <v>182</v>
      </c>
      <c r="K1583" t="s">
        <v>105</v>
      </c>
      <c r="L1583" t="s">
        <v>118</v>
      </c>
    </row>
    <row r="1584" spans="1:12" x14ac:dyDescent="0.3">
      <c r="A1584" t="s">
        <v>14</v>
      </c>
      <c r="B1584" t="s">
        <v>1785</v>
      </c>
      <c r="C1584" t="s">
        <v>55</v>
      </c>
      <c r="D1584" s="58">
        <v>45129</v>
      </c>
      <c r="E1584">
        <v>19</v>
      </c>
      <c r="F1584">
        <v>20020.11</v>
      </c>
      <c r="G1584">
        <v>12398.830000000002</v>
      </c>
      <c r="H1584">
        <v>2023</v>
      </c>
      <c r="I1584" t="s">
        <v>738</v>
      </c>
      <c r="J1584" t="s">
        <v>179</v>
      </c>
      <c r="K1584" t="s">
        <v>96</v>
      </c>
      <c r="L1584" t="s">
        <v>118</v>
      </c>
    </row>
    <row r="1585" spans="1:12" x14ac:dyDescent="0.3">
      <c r="A1585" t="s">
        <v>14</v>
      </c>
      <c r="B1585" t="s">
        <v>1785</v>
      </c>
      <c r="C1585" t="s">
        <v>65</v>
      </c>
      <c r="D1585" s="58">
        <v>45189</v>
      </c>
      <c r="E1585">
        <v>21</v>
      </c>
      <c r="F1585">
        <v>30351.3</v>
      </c>
      <c r="G1585">
        <v>20375.669999999998</v>
      </c>
      <c r="H1585">
        <v>2023</v>
      </c>
      <c r="I1585" t="s">
        <v>738</v>
      </c>
      <c r="J1585" t="s">
        <v>179</v>
      </c>
      <c r="K1585" t="s">
        <v>105</v>
      </c>
      <c r="L1585" t="s">
        <v>118</v>
      </c>
    </row>
    <row r="1586" spans="1:12" x14ac:dyDescent="0.3">
      <c r="A1586" t="s">
        <v>23</v>
      </c>
      <c r="B1586" t="s">
        <v>1785</v>
      </c>
      <c r="C1586" t="s">
        <v>71</v>
      </c>
      <c r="D1586" s="58">
        <v>45059</v>
      </c>
      <c r="E1586">
        <v>14</v>
      </c>
      <c r="F1586">
        <v>3629.7799999999997</v>
      </c>
      <c r="G1586">
        <v>2372.58</v>
      </c>
      <c r="H1586">
        <v>2023</v>
      </c>
      <c r="I1586" t="s">
        <v>737</v>
      </c>
      <c r="J1586" t="s">
        <v>182</v>
      </c>
      <c r="K1586" t="s">
        <v>98</v>
      </c>
      <c r="L1586" t="s">
        <v>118</v>
      </c>
    </row>
    <row r="1587" spans="1:12" x14ac:dyDescent="0.3">
      <c r="A1587" t="s">
        <v>22</v>
      </c>
      <c r="B1587" t="s">
        <v>1785</v>
      </c>
      <c r="C1587" t="s">
        <v>71</v>
      </c>
      <c r="D1587" s="58">
        <v>45122</v>
      </c>
      <c r="E1587">
        <v>6</v>
      </c>
      <c r="F1587">
        <v>1555.62</v>
      </c>
      <c r="G1587">
        <v>1016.8199999999999</v>
      </c>
      <c r="H1587">
        <v>2023</v>
      </c>
      <c r="I1587" t="s">
        <v>738</v>
      </c>
      <c r="J1587" t="s">
        <v>199</v>
      </c>
      <c r="K1587" t="s">
        <v>98</v>
      </c>
      <c r="L1587" t="s">
        <v>118</v>
      </c>
    </row>
    <row r="1588" spans="1:12" x14ac:dyDescent="0.3">
      <c r="A1588" t="s">
        <v>18</v>
      </c>
      <c r="B1588" t="s">
        <v>1785</v>
      </c>
      <c r="C1588" t="s">
        <v>71</v>
      </c>
      <c r="D1588" s="58">
        <v>45143</v>
      </c>
      <c r="E1588">
        <v>9</v>
      </c>
      <c r="F1588">
        <v>2333.4299999999998</v>
      </c>
      <c r="G1588">
        <v>1525.23</v>
      </c>
      <c r="H1588">
        <v>2023</v>
      </c>
      <c r="I1588" t="s">
        <v>738</v>
      </c>
      <c r="J1588" t="s">
        <v>208</v>
      </c>
      <c r="K1588" t="s">
        <v>98</v>
      </c>
      <c r="L1588" t="s">
        <v>118</v>
      </c>
    </row>
    <row r="1589" spans="1:12" x14ac:dyDescent="0.3">
      <c r="A1589" t="s">
        <v>30</v>
      </c>
      <c r="B1589" t="s">
        <v>1785</v>
      </c>
      <c r="C1589" t="s">
        <v>65</v>
      </c>
      <c r="D1589" s="58">
        <v>44965</v>
      </c>
      <c r="E1589">
        <v>16</v>
      </c>
      <c r="F1589">
        <v>23124.799999999999</v>
      </c>
      <c r="G1589">
        <v>15524.32</v>
      </c>
      <c r="H1589">
        <v>2023</v>
      </c>
      <c r="I1589" t="s">
        <v>736</v>
      </c>
      <c r="J1589" t="s">
        <v>230</v>
      </c>
      <c r="K1589" t="s">
        <v>105</v>
      </c>
      <c r="L1589" t="s">
        <v>118</v>
      </c>
    </row>
    <row r="1590" spans="1:12" x14ac:dyDescent="0.3">
      <c r="A1590" t="s">
        <v>16</v>
      </c>
      <c r="B1590" t="s">
        <v>1785</v>
      </c>
      <c r="C1590" t="s">
        <v>65</v>
      </c>
      <c r="D1590" s="58">
        <v>45023</v>
      </c>
      <c r="E1590">
        <v>9</v>
      </c>
      <c r="F1590">
        <v>13007.699999999999</v>
      </c>
      <c r="G1590">
        <v>8732.43</v>
      </c>
      <c r="H1590">
        <v>2023</v>
      </c>
      <c r="I1590" t="s">
        <v>737</v>
      </c>
      <c r="J1590" t="s">
        <v>184</v>
      </c>
      <c r="K1590" t="s">
        <v>105</v>
      </c>
      <c r="L1590" t="s">
        <v>118</v>
      </c>
    </row>
    <row r="1591" spans="1:12" x14ac:dyDescent="0.3">
      <c r="A1591" t="s">
        <v>28</v>
      </c>
      <c r="B1591" t="s">
        <v>1785</v>
      </c>
      <c r="C1591" t="s">
        <v>55</v>
      </c>
      <c r="D1591" s="58">
        <v>45038</v>
      </c>
      <c r="E1591">
        <v>21</v>
      </c>
      <c r="F1591">
        <v>22127.49</v>
      </c>
      <c r="G1591">
        <v>13703.970000000001</v>
      </c>
      <c r="H1591">
        <v>2023</v>
      </c>
      <c r="I1591" t="s">
        <v>737</v>
      </c>
      <c r="J1591" t="s">
        <v>227</v>
      </c>
      <c r="K1591" t="s">
        <v>96</v>
      </c>
      <c r="L1591" t="s">
        <v>118</v>
      </c>
    </row>
    <row r="1592" spans="1:12" x14ac:dyDescent="0.3">
      <c r="A1592" t="s">
        <v>14</v>
      </c>
      <c r="B1592" t="s">
        <v>1785</v>
      </c>
      <c r="C1592" t="s">
        <v>71</v>
      </c>
      <c r="D1592" s="58">
        <v>45228</v>
      </c>
      <c r="E1592">
        <v>31</v>
      </c>
      <c r="F1592">
        <v>8037.369999999999</v>
      </c>
      <c r="G1592">
        <v>5253.57</v>
      </c>
      <c r="H1592">
        <v>2023</v>
      </c>
      <c r="I1592" t="s">
        <v>739</v>
      </c>
      <c r="J1592" t="s">
        <v>179</v>
      </c>
      <c r="K1592" t="s">
        <v>98</v>
      </c>
      <c r="L1592" t="s">
        <v>118</v>
      </c>
    </row>
    <row r="1593" spans="1:12" x14ac:dyDescent="0.3">
      <c r="A1593" t="s">
        <v>14</v>
      </c>
      <c r="B1593" t="s">
        <v>1785</v>
      </c>
      <c r="C1593" t="s">
        <v>65</v>
      </c>
      <c r="D1593" s="58">
        <v>45267</v>
      </c>
      <c r="E1593">
        <v>32</v>
      </c>
      <c r="F1593">
        <v>46249.599999999999</v>
      </c>
      <c r="G1593">
        <v>31048.639999999999</v>
      </c>
      <c r="H1593">
        <v>2023</v>
      </c>
      <c r="I1593" t="s">
        <v>739</v>
      </c>
      <c r="J1593" t="s">
        <v>179</v>
      </c>
      <c r="K1593" t="s">
        <v>105</v>
      </c>
      <c r="L1593" t="s">
        <v>118</v>
      </c>
    </row>
    <row r="1594" spans="1:12" x14ac:dyDescent="0.3">
      <c r="A1594" t="s">
        <v>23</v>
      </c>
      <c r="B1594" t="s">
        <v>1785</v>
      </c>
      <c r="C1594" t="s">
        <v>65</v>
      </c>
      <c r="D1594" s="58">
        <v>45267</v>
      </c>
      <c r="E1594">
        <v>23</v>
      </c>
      <c r="F1594">
        <v>33241.9</v>
      </c>
      <c r="G1594">
        <v>22316.21</v>
      </c>
      <c r="H1594">
        <v>2023</v>
      </c>
      <c r="I1594" t="s">
        <v>739</v>
      </c>
      <c r="J1594" t="s">
        <v>182</v>
      </c>
      <c r="K1594" t="s">
        <v>105</v>
      </c>
      <c r="L1594" t="s">
        <v>118</v>
      </c>
    </row>
    <row r="1595" spans="1:12" x14ac:dyDescent="0.3">
      <c r="A1595" t="s">
        <v>22</v>
      </c>
      <c r="B1595" t="s">
        <v>1785</v>
      </c>
      <c r="C1595" t="s">
        <v>71</v>
      </c>
      <c r="D1595" s="58">
        <v>45077</v>
      </c>
      <c r="E1595">
        <v>6</v>
      </c>
      <c r="F1595">
        <v>1555.62</v>
      </c>
      <c r="G1595">
        <v>1016.8199999999999</v>
      </c>
      <c r="H1595">
        <v>2023</v>
      </c>
      <c r="I1595" t="s">
        <v>737</v>
      </c>
      <c r="J1595" t="s">
        <v>199</v>
      </c>
      <c r="K1595" t="s">
        <v>98</v>
      </c>
      <c r="L1595" t="s">
        <v>118</v>
      </c>
    </row>
    <row r="1596" spans="1:12" x14ac:dyDescent="0.3">
      <c r="A1596" t="s">
        <v>28</v>
      </c>
      <c r="B1596" t="s">
        <v>1785</v>
      </c>
      <c r="C1596" t="s">
        <v>71</v>
      </c>
      <c r="D1596" s="58">
        <v>45129</v>
      </c>
      <c r="E1596">
        <v>9</v>
      </c>
      <c r="F1596">
        <v>2333.4299999999998</v>
      </c>
      <c r="G1596">
        <v>1525.23</v>
      </c>
      <c r="H1596">
        <v>2023</v>
      </c>
      <c r="I1596" t="s">
        <v>738</v>
      </c>
      <c r="J1596" t="s">
        <v>227</v>
      </c>
      <c r="K1596" t="s">
        <v>98</v>
      </c>
      <c r="L1596" t="s">
        <v>118</v>
      </c>
    </row>
    <row r="1597" spans="1:12" x14ac:dyDescent="0.3">
      <c r="A1597" t="s">
        <v>21</v>
      </c>
      <c r="B1597" t="s">
        <v>1785</v>
      </c>
      <c r="C1597" t="s">
        <v>55</v>
      </c>
      <c r="D1597" s="58">
        <v>45152</v>
      </c>
      <c r="E1597">
        <v>4</v>
      </c>
      <c r="F1597">
        <v>4214.76</v>
      </c>
      <c r="G1597">
        <v>2610.2800000000002</v>
      </c>
      <c r="H1597">
        <v>2023</v>
      </c>
      <c r="I1597" t="s">
        <v>738</v>
      </c>
      <c r="J1597" t="s">
        <v>214</v>
      </c>
      <c r="K1597" t="s">
        <v>96</v>
      </c>
      <c r="L1597" t="s">
        <v>118</v>
      </c>
    </row>
    <row r="1598" spans="1:12" x14ac:dyDescent="0.3">
      <c r="A1598" t="s">
        <v>24</v>
      </c>
      <c r="B1598" t="s">
        <v>1785</v>
      </c>
      <c r="C1598" t="s">
        <v>50</v>
      </c>
      <c r="D1598" s="58">
        <v>45035</v>
      </c>
      <c r="E1598">
        <v>16</v>
      </c>
      <c r="F1598">
        <v>19166.72</v>
      </c>
      <c r="G1598">
        <v>14120.8</v>
      </c>
      <c r="H1598">
        <v>2023</v>
      </c>
      <c r="I1598" t="s">
        <v>737</v>
      </c>
      <c r="J1598" t="s">
        <v>196</v>
      </c>
      <c r="K1598" t="s">
        <v>105</v>
      </c>
      <c r="L1598" t="s">
        <v>118</v>
      </c>
    </row>
    <row r="1599" spans="1:12" x14ac:dyDescent="0.3">
      <c r="A1599" t="s">
        <v>14</v>
      </c>
      <c r="B1599" t="s">
        <v>1785</v>
      </c>
      <c r="C1599" t="s">
        <v>71</v>
      </c>
      <c r="D1599" s="58">
        <v>45270</v>
      </c>
      <c r="E1599">
        <v>39</v>
      </c>
      <c r="F1599">
        <v>10111.529999999999</v>
      </c>
      <c r="G1599">
        <v>6609.33</v>
      </c>
      <c r="H1599">
        <v>2023</v>
      </c>
      <c r="I1599" t="s">
        <v>739</v>
      </c>
      <c r="J1599" t="s">
        <v>179</v>
      </c>
      <c r="K1599" t="s">
        <v>98</v>
      </c>
      <c r="L1599" t="s">
        <v>118</v>
      </c>
    </row>
    <row r="1600" spans="1:12" x14ac:dyDescent="0.3">
      <c r="A1600" t="s">
        <v>26</v>
      </c>
      <c r="B1600" t="s">
        <v>1785</v>
      </c>
      <c r="C1600" t="s">
        <v>55</v>
      </c>
      <c r="D1600" s="58">
        <v>45284</v>
      </c>
      <c r="E1600">
        <v>30</v>
      </c>
      <c r="F1600">
        <v>31610.7</v>
      </c>
      <c r="G1600">
        <v>19577.100000000002</v>
      </c>
      <c r="H1600">
        <v>2023</v>
      </c>
      <c r="I1600" t="s">
        <v>739</v>
      </c>
      <c r="J1600" t="s">
        <v>220</v>
      </c>
      <c r="K1600" t="s">
        <v>96</v>
      </c>
      <c r="L1600" t="s">
        <v>118</v>
      </c>
    </row>
    <row r="1601" spans="1:12" x14ac:dyDescent="0.3">
      <c r="A1601" t="s">
        <v>14</v>
      </c>
      <c r="B1601" t="s">
        <v>1785</v>
      </c>
      <c r="C1601" t="s">
        <v>55</v>
      </c>
      <c r="D1601" s="58">
        <v>45045</v>
      </c>
      <c r="E1601">
        <v>16</v>
      </c>
      <c r="F1601">
        <v>16859.04</v>
      </c>
      <c r="G1601">
        <v>10441.120000000001</v>
      </c>
      <c r="H1601">
        <v>2023</v>
      </c>
      <c r="I1601" t="s">
        <v>737</v>
      </c>
      <c r="J1601" t="s">
        <v>179</v>
      </c>
      <c r="K1601" t="s">
        <v>96</v>
      </c>
      <c r="L1601" t="s">
        <v>118</v>
      </c>
    </row>
    <row r="1602" spans="1:12" x14ac:dyDescent="0.3">
      <c r="A1602" t="s">
        <v>30</v>
      </c>
      <c r="B1602" t="s">
        <v>1785</v>
      </c>
      <c r="C1602" t="s">
        <v>71</v>
      </c>
      <c r="D1602" s="58">
        <v>44960</v>
      </c>
      <c r="E1602">
        <v>13</v>
      </c>
      <c r="F1602">
        <v>3370.5099999999998</v>
      </c>
      <c r="G1602">
        <v>2203.11</v>
      </c>
      <c r="H1602">
        <v>2023</v>
      </c>
      <c r="I1602" t="s">
        <v>736</v>
      </c>
      <c r="J1602" t="s">
        <v>230</v>
      </c>
      <c r="K1602" t="s">
        <v>98</v>
      </c>
      <c r="L1602" t="s">
        <v>118</v>
      </c>
    </row>
    <row r="1603" spans="1:12" x14ac:dyDescent="0.3">
      <c r="A1603" t="s">
        <v>14</v>
      </c>
      <c r="B1603" t="s">
        <v>1785</v>
      </c>
      <c r="C1603" t="s">
        <v>50</v>
      </c>
      <c r="D1603" s="58">
        <v>45214</v>
      </c>
      <c r="E1603">
        <v>35</v>
      </c>
      <c r="F1603">
        <v>41927.200000000004</v>
      </c>
      <c r="G1603">
        <v>30889.25</v>
      </c>
      <c r="H1603">
        <v>2023</v>
      </c>
      <c r="I1603" t="s">
        <v>739</v>
      </c>
      <c r="J1603" t="s">
        <v>179</v>
      </c>
      <c r="K1603" t="s">
        <v>105</v>
      </c>
      <c r="L1603" t="s">
        <v>118</v>
      </c>
    </row>
    <row r="1604" spans="1:12" x14ac:dyDescent="0.3">
      <c r="A1604" t="s">
        <v>20</v>
      </c>
      <c r="B1604" t="s">
        <v>1785</v>
      </c>
      <c r="C1604" t="s">
        <v>55</v>
      </c>
      <c r="D1604" s="58">
        <v>45116</v>
      </c>
      <c r="E1604">
        <v>3</v>
      </c>
      <c r="F1604">
        <v>3161.07</v>
      </c>
      <c r="G1604">
        <v>1957.71</v>
      </c>
      <c r="H1604">
        <v>2023</v>
      </c>
      <c r="I1604" t="s">
        <v>738</v>
      </c>
      <c r="J1604" t="s">
        <v>202</v>
      </c>
      <c r="K1604" t="s">
        <v>96</v>
      </c>
      <c r="L1604" t="s">
        <v>118</v>
      </c>
    </row>
    <row r="1605" spans="1:12" x14ac:dyDescent="0.3">
      <c r="A1605" t="s">
        <v>20</v>
      </c>
      <c r="B1605" t="s">
        <v>1785</v>
      </c>
      <c r="C1605" t="s">
        <v>65</v>
      </c>
      <c r="D1605" s="58">
        <v>45251</v>
      </c>
      <c r="E1605">
        <v>25</v>
      </c>
      <c r="F1605">
        <v>36132.5</v>
      </c>
      <c r="G1605">
        <v>24256.75</v>
      </c>
      <c r="H1605">
        <v>2023</v>
      </c>
      <c r="I1605" t="s">
        <v>739</v>
      </c>
      <c r="J1605" t="s">
        <v>202</v>
      </c>
      <c r="K1605" t="s">
        <v>105</v>
      </c>
      <c r="L1605" t="s">
        <v>118</v>
      </c>
    </row>
    <row r="1606" spans="1:12" x14ac:dyDescent="0.3">
      <c r="A1606" t="s">
        <v>23</v>
      </c>
      <c r="B1606" t="s">
        <v>1785</v>
      </c>
      <c r="C1606" t="s">
        <v>65</v>
      </c>
      <c r="D1606" s="58">
        <v>45180</v>
      </c>
      <c r="E1606">
        <v>15</v>
      </c>
      <c r="F1606">
        <v>21679.5</v>
      </c>
      <c r="G1606">
        <v>14554.05</v>
      </c>
      <c r="H1606">
        <v>2023</v>
      </c>
      <c r="I1606" t="s">
        <v>738</v>
      </c>
      <c r="J1606" t="s">
        <v>182</v>
      </c>
      <c r="K1606" t="s">
        <v>105</v>
      </c>
      <c r="L1606" t="s">
        <v>118</v>
      </c>
    </row>
    <row r="1607" spans="1:12" x14ac:dyDescent="0.3">
      <c r="A1607" t="s">
        <v>29</v>
      </c>
      <c r="B1607" t="s">
        <v>1785</v>
      </c>
      <c r="C1607" t="s">
        <v>71</v>
      </c>
      <c r="D1607" s="58">
        <v>45096</v>
      </c>
      <c r="E1607">
        <v>12</v>
      </c>
      <c r="F1607">
        <v>3111.24</v>
      </c>
      <c r="G1607">
        <v>2033.6399999999999</v>
      </c>
      <c r="H1607">
        <v>2023</v>
      </c>
      <c r="I1607" t="s">
        <v>737</v>
      </c>
      <c r="J1607" t="s">
        <v>217</v>
      </c>
      <c r="K1607" t="s">
        <v>98</v>
      </c>
      <c r="L1607" t="s">
        <v>118</v>
      </c>
    </row>
    <row r="1608" spans="1:12" x14ac:dyDescent="0.3">
      <c r="A1608" t="s">
        <v>17</v>
      </c>
      <c r="B1608" t="s">
        <v>1785</v>
      </c>
      <c r="C1608" t="s">
        <v>71</v>
      </c>
      <c r="D1608" s="58">
        <v>45268</v>
      </c>
      <c r="E1608">
        <v>37</v>
      </c>
      <c r="F1608">
        <v>9592.99</v>
      </c>
      <c r="G1608">
        <v>6270.39</v>
      </c>
      <c r="H1608">
        <v>2023</v>
      </c>
      <c r="I1608" t="s">
        <v>739</v>
      </c>
      <c r="J1608" t="s">
        <v>224</v>
      </c>
      <c r="K1608" t="s">
        <v>98</v>
      </c>
      <c r="L1608" t="s">
        <v>118</v>
      </c>
    </row>
    <row r="1609" spans="1:12" x14ac:dyDescent="0.3">
      <c r="A1609" t="s">
        <v>80</v>
      </c>
      <c r="B1609" t="s">
        <v>1785</v>
      </c>
      <c r="C1609" t="s">
        <v>50</v>
      </c>
      <c r="D1609" s="58">
        <v>44929</v>
      </c>
      <c r="E1609">
        <v>1</v>
      </c>
      <c r="F1609">
        <v>1</v>
      </c>
      <c r="G1609">
        <v>1</v>
      </c>
      <c r="H1609">
        <v>2023</v>
      </c>
      <c r="I1609" t="s">
        <v>736</v>
      </c>
      <c r="J1609" t="s">
        <v>217</v>
      </c>
      <c r="K1609" t="s">
        <v>105</v>
      </c>
      <c r="L1609" t="s">
        <v>118</v>
      </c>
    </row>
    <row r="1610" spans="1:12" x14ac:dyDescent="0.3">
      <c r="A1610" t="s">
        <v>21</v>
      </c>
      <c r="B1610" t="s">
        <v>1785</v>
      </c>
      <c r="C1610" t="s">
        <v>71</v>
      </c>
      <c r="D1610" s="58">
        <v>44929</v>
      </c>
      <c r="E1610">
        <v>14</v>
      </c>
      <c r="F1610">
        <v>3629.7799999999997</v>
      </c>
      <c r="G1610">
        <v>2372.58</v>
      </c>
      <c r="H1610">
        <v>2023</v>
      </c>
      <c r="I1610" t="s">
        <v>736</v>
      </c>
      <c r="J1610" t="s">
        <v>214</v>
      </c>
      <c r="K1610" t="s">
        <v>98</v>
      </c>
      <c r="L1610" t="s">
        <v>118</v>
      </c>
    </row>
    <row r="1611" spans="1:12" x14ac:dyDescent="0.3">
      <c r="A1611" t="s">
        <v>18</v>
      </c>
      <c r="B1611" t="s">
        <v>1785</v>
      </c>
      <c r="C1611" t="s">
        <v>50</v>
      </c>
      <c r="D1611" s="58">
        <v>44934</v>
      </c>
      <c r="E1611">
        <v>24</v>
      </c>
      <c r="F1611">
        <v>28750.080000000002</v>
      </c>
      <c r="G1611">
        <v>21181.199999999997</v>
      </c>
      <c r="H1611">
        <v>2023</v>
      </c>
      <c r="I1611" t="s">
        <v>736</v>
      </c>
      <c r="J1611" t="s">
        <v>208</v>
      </c>
      <c r="K1611" t="s">
        <v>105</v>
      </c>
      <c r="L1611" t="s">
        <v>118</v>
      </c>
    </row>
    <row r="1612" spans="1:12" x14ac:dyDescent="0.3">
      <c r="A1612" t="s">
        <v>22</v>
      </c>
      <c r="B1612" t="s">
        <v>1785</v>
      </c>
      <c r="C1612" t="s">
        <v>71</v>
      </c>
      <c r="D1612" s="58">
        <v>45144</v>
      </c>
      <c r="E1612">
        <v>10</v>
      </c>
      <c r="F1612">
        <v>2592.6999999999998</v>
      </c>
      <c r="G1612">
        <v>1694.7</v>
      </c>
      <c r="H1612">
        <v>2023</v>
      </c>
      <c r="I1612" t="s">
        <v>738</v>
      </c>
      <c r="J1612" t="s">
        <v>199</v>
      </c>
      <c r="K1612" t="s">
        <v>98</v>
      </c>
      <c r="L1612" t="s">
        <v>118</v>
      </c>
    </row>
    <row r="1613" spans="1:12" x14ac:dyDescent="0.3">
      <c r="A1613" t="s">
        <v>27</v>
      </c>
      <c r="B1613" t="s">
        <v>1785</v>
      </c>
      <c r="C1613" t="s">
        <v>55</v>
      </c>
      <c r="D1613" s="58">
        <v>45202</v>
      </c>
      <c r="E1613">
        <v>27</v>
      </c>
      <c r="F1613">
        <v>28449.63</v>
      </c>
      <c r="G1613">
        <v>17619.390000000003</v>
      </c>
      <c r="H1613">
        <v>2023</v>
      </c>
      <c r="I1613" t="s">
        <v>739</v>
      </c>
      <c r="J1613" t="s">
        <v>187</v>
      </c>
      <c r="K1613" t="s">
        <v>96</v>
      </c>
      <c r="L1613" t="s">
        <v>118</v>
      </c>
    </row>
    <row r="1614" spans="1:12" x14ac:dyDescent="0.3">
      <c r="A1614" t="s">
        <v>14</v>
      </c>
      <c r="B1614" t="s">
        <v>1785</v>
      </c>
      <c r="C1614" t="s">
        <v>50</v>
      </c>
      <c r="D1614" s="58">
        <v>45147</v>
      </c>
      <c r="E1614">
        <v>2</v>
      </c>
      <c r="F1614">
        <v>2395.84</v>
      </c>
      <c r="G1614">
        <v>1765.1</v>
      </c>
      <c r="H1614">
        <v>2023</v>
      </c>
      <c r="I1614" t="s">
        <v>738</v>
      </c>
      <c r="J1614" t="s">
        <v>179</v>
      </c>
      <c r="K1614" t="s">
        <v>105</v>
      </c>
      <c r="L1614" t="s">
        <v>118</v>
      </c>
    </row>
    <row r="1615" spans="1:12" x14ac:dyDescent="0.3">
      <c r="A1615" t="s">
        <v>18</v>
      </c>
      <c r="B1615" t="s">
        <v>1785</v>
      </c>
      <c r="C1615" t="s">
        <v>55</v>
      </c>
      <c r="D1615" s="58">
        <v>44941</v>
      </c>
      <c r="E1615">
        <v>23</v>
      </c>
      <c r="F1615">
        <v>24234.870000000003</v>
      </c>
      <c r="G1615">
        <v>15009.11</v>
      </c>
      <c r="H1615">
        <v>2023</v>
      </c>
      <c r="I1615" t="s">
        <v>736</v>
      </c>
      <c r="J1615" t="s">
        <v>208</v>
      </c>
      <c r="K1615" t="s">
        <v>96</v>
      </c>
      <c r="L1615" t="s">
        <v>118</v>
      </c>
    </row>
    <row r="1616" spans="1:12" x14ac:dyDescent="0.3">
      <c r="A1616" t="s">
        <v>18</v>
      </c>
      <c r="B1616" t="s">
        <v>1785</v>
      </c>
      <c r="C1616" t="s">
        <v>65</v>
      </c>
      <c r="D1616" s="58">
        <v>45175</v>
      </c>
      <c r="E1616">
        <v>23</v>
      </c>
      <c r="F1616">
        <v>33241.9</v>
      </c>
      <c r="G1616">
        <v>22316.21</v>
      </c>
      <c r="H1616">
        <v>2023</v>
      </c>
      <c r="I1616" t="s">
        <v>738</v>
      </c>
      <c r="J1616" t="s">
        <v>208</v>
      </c>
      <c r="K1616" t="s">
        <v>105</v>
      </c>
      <c r="L1616" t="s">
        <v>118</v>
      </c>
    </row>
    <row r="1617" spans="1:12" x14ac:dyDescent="0.3">
      <c r="A1617" t="s">
        <v>17</v>
      </c>
      <c r="B1617" t="s">
        <v>1785</v>
      </c>
      <c r="C1617" t="s">
        <v>71</v>
      </c>
      <c r="D1617" s="58">
        <v>45174</v>
      </c>
      <c r="E1617">
        <v>14</v>
      </c>
      <c r="F1617">
        <v>3629.7799999999997</v>
      </c>
      <c r="G1617">
        <v>2372.58</v>
      </c>
      <c r="H1617">
        <v>2023</v>
      </c>
      <c r="I1617" t="s">
        <v>738</v>
      </c>
      <c r="J1617" t="s">
        <v>224</v>
      </c>
      <c r="K1617" t="s">
        <v>98</v>
      </c>
      <c r="L1617" t="s">
        <v>118</v>
      </c>
    </row>
    <row r="1618" spans="1:12" x14ac:dyDescent="0.3">
      <c r="A1618" t="s">
        <v>14</v>
      </c>
      <c r="B1618" t="s">
        <v>1785</v>
      </c>
      <c r="C1618" t="s">
        <v>50</v>
      </c>
      <c r="D1618" s="58">
        <v>44988</v>
      </c>
      <c r="E1618">
        <v>16</v>
      </c>
      <c r="F1618">
        <v>19166.72</v>
      </c>
      <c r="G1618">
        <v>14120.8</v>
      </c>
      <c r="H1618">
        <v>2023</v>
      </c>
      <c r="I1618" t="s">
        <v>736</v>
      </c>
      <c r="J1618" t="s">
        <v>179</v>
      </c>
      <c r="K1618" t="s">
        <v>105</v>
      </c>
      <c r="L1618" t="s">
        <v>118</v>
      </c>
    </row>
    <row r="1619" spans="1:12" x14ac:dyDescent="0.3">
      <c r="A1619" t="s">
        <v>30</v>
      </c>
      <c r="B1619" t="s">
        <v>1785</v>
      </c>
      <c r="C1619" t="s">
        <v>55</v>
      </c>
      <c r="D1619" s="58">
        <v>45167</v>
      </c>
      <c r="E1619">
        <v>10</v>
      </c>
      <c r="F1619">
        <v>10536.900000000001</v>
      </c>
      <c r="G1619">
        <v>6525.7000000000007</v>
      </c>
      <c r="H1619">
        <v>2023</v>
      </c>
      <c r="I1619" t="s">
        <v>738</v>
      </c>
      <c r="J1619" t="s">
        <v>230</v>
      </c>
      <c r="K1619" t="s">
        <v>96</v>
      </c>
      <c r="L1619" t="s">
        <v>118</v>
      </c>
    </row>
    <row r="1620" spans="1:12" x14ac:dyDescent="0.3">
      <c r="A1620" t="s">
        <v>26</v>
      </c>
      <c r="B1620" t="s">
        <v>1785</v>
      </c>
      <c r="C1620" t="s">
        <v>50</v>
      </c>
      <c r="D1620" s="58">
        <v>44967</v>
      </c>
      <c r="E1620">
        <v>23</v>
      </c>
      <c r="F1620">
        <v>27552.160000000003</v>
      </c>
      <c r="G1620">
        <v>20298.649999999998</v>
      </c>
      <c r="H1620">
        <v>2023</v>
      </c>
      <c r="I1620" t="s">
        <v>736</v>
      </c>
      <c r="J1620" t="s">
        <v>220</v>
      </c>
      <c r="K1620" t="s">
        <v>105</v>
      </c>
      <c r="L1620" t="s">
        <v>118</v>
      </c>
    </row>
    <row r="1621" spans="1:12" x14ac:dyDescent="0.3">
      <c r="A1621" t="s">
        <v>23</v>
      </c>
      <c r="B1621" t="s">
        <v>1785</v>
      </c>
      <c r="C1621" t="s">
        <v>65</v>
      </c>
      <c r="D1621" s="58">
        <v>45283</v>
      </c>
      <c r="E1621">
        <v>23</v>
      </c>
      <c r="F1621">
        <v>33241.9</v>
      </c>
      <c r="G1621">
        <v>22316.21</v>
      </c>
      <c r="H1621">
        <v>2023</v>
      </c>
      <c r="I1621" t="s">
        <v>739</v>
      </c>
      <c r="J1621" t="s">
        <v>182</v>
      </c>
      <c r="K1621" t="s">
        <v>105</v>
      </c>
      <c r="L1621" t="s">
        <v>118</v>
      </c>
    </row>
    <row r="1622" spans="1:12" x14ac:dyDescent="0.3">
      <c r="A1622" t="s">
        <v>28</v>
      </c>
      <c r="B1622" t="s">
        <v>1785</v>
      </c>
      <c r="C1622" t="s">
        <v>55</v>
      </c>
      <c r="D1622" s="58">
        <v>44978</v>
      </c>
      <c r="E1622">
        <v>21</v>
      </c>
      <c r="F1622">
        <v>22127.49</v>
      </c>
      <c r="G1622">
        <v>13703.970000000001</v>
      </c>
      <c r="H1622">
        <v>2023</v>
      </c>
      <c r="I1622" t="s">
        <v>736</v>
      </c>
      <c r="J1622" t="s">
        <v>227</v>
      </c>
      <c r="K1622" t="s">
        <v>96</v>
      </c>
      <c r="L1622" t="s">
        <v>118</v>
      </c>
    </row>
    <row r="1623" spans="1:12" x14ac:dyDescent="0.3">
      <c r="A1623" t="s">
        <v>21</v>
      </c>
      <c r="B1623" t="s">
        <v>1785</v>
      </c>
      <c r="C1623" t="s">
        <v>55</v>
      </c>
      <c r="D1623" s="58">
        <v>44972</v>
      </c>
      <c r="E1623">
        <v>21</v>
      </c>
      <c r="F1623">
        <v>22127.49</v>
      </c>
      <c r="G1623">
        <v>13703.970000000001</v>
      </c>
      <c r="H1623">
        <v>2023</v>
      </c>
      <c r="I1623" t="s">
        <v>736</v>
      </c>
      <c r="J1623" t="s">
        <v>214</v>
      </c>
      <c r="K1623" t="s">
        <v>96</v>
      </c>
      <c r="L1623" t="s">
        <v>118</v>
      </c>
    </row>
    <row r="1624" spans="1:12" x14ac:dyDescent="0.3">
      <c r="A1624" t="s">
        <v>20</v>
      </c>
      <c r="B1624" t="s">
        <v>1785</v>
      </c>
      <c r="C1624" t="s">
        <v>71</v>
      </c>
      <c r="D1624" s="58">
        <v>45164</v>
      </c>
      <c r="E1624">
        <v>21</v>
      </c>
      <c r="F1624">
        <v>5444.67</v>
      </c>
      <c r="G1624">
        <v>3558.87</v>
      </c>
      <c r="H1624">
        <v>2023</v>
      </c>
      <c r="I1624" t="s">
        <v>738</v>
      </c>
      <c r="J1624" t="s">
        <v>202</v>
      </c>
      <c r="K1624" t="s">
        <v>98</v>
      </c>
      <c r="L1624" t="s">
        <v>118</v>
      </c>
    </row>
    <row r="1625" spans="1:12" x14ac:dyDescent="0.3">
      <c r="A1625" t="s">
        <v>20</v>
      </c>
      <c r="B1625" t="s">
        <v>1785</v>
      </c>
      <c r="C1625" t="s">
        <v>50</v>
      </c>
      <c r="D1625" s="58">
        <v>45111</v>
      </c>
      <c r="E1625">
        <v>12</v>
      </c>
      <c r="F1625">
        <v>14375.04</v>
      </c>
      <c r="G1625">
        <v>10590.599999999999</v>
      </c>
      <c r="H1625">
        <v>2023</v>
      </c>
      <c r="I1625" t="s">
        <v>738</v>
      </c>
      <c r="J1625" t="s">
        <v>202</v>
      </c>
      <c r="K1625" t="s">
        <v>105</v>
      </c>
      <c r="L1625" t="s">
        <v>118</v>
      </c>
    </row>
    <row r="1626" spans="1:12" x14ac:dyDescent="0.3">
      <c r="A1626" t="s">
        <v>16</v>
      </c>
      <c r="B1626" t="s">
        <v>1785</v>
      </c>
      <c r="C1626" t="s">
        <v>65</v>
      </c>
      <c r="D1626" s="58">
        <v>45050</v>
      </c>
      <c r="E1626">
        <v>5</v>
      </c>
      <c r="F1626">
        <v>7226.5</v>
      </c>
      <c r="G1626">
        <v>4851.3500000000004</v>
      </c>
      <c r="H1626">
        <v>2023</v>
      </c>
      <c r="I1626" t="s">
        <v>737</v>
      </c>
      <c r="J1626" t="s">
        <v>184</v>
      </c>
      <c r="K1626" t="s">
        <v>105</v>
      </c>
      <c r="L1626" t="s">
        <v>118</v>
      </c>
    </row>
    <row r="1627" spans="1:12" x14ac:dyDescent="0.3">
      <c r="A1627" t="s">
        <v>14</v>
      </c>
      <c r="B1627" t="s">
        <v>1785</v>
      </c>
      <c r="C1627" t="s">
        <v>55</v>
      </c>
      <c r="D1627" s="58">
        <v>44972</v>
      </c>
      <c r="E1627">
        <v>26</v>
      </c>
      <c r="F1627">
        <v>27395.940000000002</v>
      </c>
      <c r="G1627">
        <v>16966.82</v>
      </c>
      <c r="H1627">
        <v>2023</v>
      </c>
      <c r="I1627" t="s">
        <v>736</v>
      </c>
      <c r="J1627" t="s">
        <v>179</v>
      </c>
      <c r="K1627" t="s">
        <v>96</v>
      </c>
      <c r="L1627" t="s">
        <v>118</v>
      </c>
    </row>
    <row r="1628" spans="1:12" x14ac:dyDescent="0.3">
      <c r="A1628" t="s">
        <v>28</v>
      </c>
      <c r="B1628" t="s">
        <v>1785</v>
      </c>
      <c r="C1628" t="s">
        <v>71</v>
      </c>
      <c r="D1628" s="58">
        <v>45118</v>
      </c>
      <c r="E1628">
        <v>10</v>
      </c>
      <c r="F1628">
        <v>2592.6999999999998</v>
      </c>
      <c r="G1628">
        <v>1694.7</v>
      </c>
      <c r="H1628">
        <v>2023</v>
      </c>
      <c r="I1628" t="s">
        <v>738</v>
      </c>
      <c r="J1628" t="s">
        <v>227</v>
      </c>
      <c r="K1628" t="s">
        <v>98</v>
      </c>
      <c r="L1628" t="s">
        <v>118</v>
      </c>
    </row>
    <row r="1629" spans="1:12" x14ac:dyDescent="0.3">
      <c r="A1629" t="s">
        <v>14</v>
      </c>
      <c r="B1629" t="s">
        <v>1785</v>
      </c>
      <c r="C1629" t="s">
        <v>55</v>
      </c>
      <c r="D1629" s="58">
        <v>44962</v>
      </c>
      <c r="E1629">
        <v>33</v>
      </c>
      <c r="F1629">
        <v>34771.770000000004</v>
      </c>
      <c r="G1629">
        <v>21534.81</v>
      </c>
      <c r="H1629">
        <v>2023</v>
      </c>
      <c r="I1629" t="s">
        <v>736</v>
      </c>
      <c r="J1629" t="s">
        <v>179</v>
      </c>
      <c r="K1629" t="s">
        <v>96</v>
      </c>
      <c r="L1629" t="s">
        <v>118</v>
      </c>
    </row>
    <row r="1630" spans="1:12" x14ac:dyDescent="0.3">
      <c r="A1630" t="s">
        <v>23</v>
      </c>
      <c r="B1630" t="s">
        <v>1785</v>
      </c>
      <c r="C1630" t="s">
        <v>55</v>
      </c>
      <c r="D1630" s="58">
        <v>45248</v>
      </c>
      <c r="E1630">
        <v>22</v>
      </c>
      <c r="F1630">
        <v>23181.18</v>
      </c>
      <c r="G1630">
        <v>14356.54</v>
      </c>
      <c r="H1630">
        <v>2023</v>
      </c>
      <c r="I1630" t="s">
        <v>739</v>
      </c>
      <c r="J1630" t="s">
        <v>182</v>
      </c>
      <c r="K1630" t="s">
        <v>96</v>
      </c>
      <c r="L1630" t="s">
        <v>118</v>
      </c>
    </row>
    <row r="1631" spans="1:12" x14ac:dyDescent="0.3">
      <c r="A1631" t="s">
        <v>19</v>
      </c>
      <c r="B1631" t="s">
        <v>1785</v>
      </c>
      <c r="C1631" t="s">
        <v>71</v>
      </c>
      <c r="D1631" s="58">
        <v>45030</v>
      </c>
      <c r="E1631">
        <v>19</v>
      </c>
      <c r="F1631">
        <v>4926.1299999999992</v>
      </c>
      <c r="G1631">
        <v>3219.93</v>
      </c>
      <c r="H1631">
        <v>2023</v>
      </c>
      <c r="I1631" t="s">
        <v>737</v>
      </c>
      <c r="J1631" t="s">
        <v>205</v>
      </c>
      <c r="K1631" t="s">
        <v>98</v>
      </c>
      <c r="L1631" t="s">
        <v>118</v>
      </c>
    </row>
    <row r="1632" spans="1:12" x14ac:dyDescent="0.3">
      <c r="A1632" t="s">
        <v>25</v>
      </c>
      <c r="B1632" t="s">
        <v>1785</v>
      </c>
      <c r="C1632" t="s">
        <v>55</v>
      </c>
      <c r="D1632" s="58">
        <v>44975</v>
      </c>
      <c r="E1632">
        <v>30</v>
      </c>
      <c r="F1632">
        <v>31610.7</v>
      </c>
      <c r="G1632">
        <v>19577.100000000002</v>
      </c>
      <c r="H1632">
        <v>2023</v>
      </c>
      <c r="I1632" t="s">
        <v>736</v>
      </c>
      <c r="J1632" t="s">
        <v>190</v>
      </c>
      <c r="K1632" t="s">
        <v>96</v>
      </c>
      <c r="L1632" t="s">
        <v>118</v>
      </c>
    </row>
    <row r="1633" spans="1:12" x14ac:dyDescent="0.3">
      <c r="A1633" t="s">
        <v>25</v>
      </c>
      <c r="B1633" t="s">
        <v>1785</v>
      </c>
      <c r="C1633" t="s">
        <v>65</v>
      </c>
      <c r="D1633" s="58">
        <v>45212</v>
      </c>
      <c r="E1633">
        <v>24</v>
      </c>
      <c r="F1633">
        <v>34687.199999999997</v>
      </c>
      <c r="G1633">
        <v>23286.48</v>
      </c>
      <c r="H1633">
        <v>2023</v>
      </c>
      <c r="I1633" t="s">
        <v>739</v>
      </c>
      <c r="J1633" t="s">
        <v>190</v>
      </c>
      <c r="K1633" t="s">
        <v>105</v>
      </c>
      <c r="L1633" t="s">
        <v>118</v>
      </c>
    </row>
    <row r="1634" spans="1:12" x14ac:dyDescent="0.3">
      <c r="A1634" t="s">
        <v>21</v>
      </c>
      <c r="B1634" t="s">
        <v>1785</v>
      </c>
      <c r="C1634" t="s">
        <v>71</v>
      </c>
      <c r="D1634" s="58">
        <v>45056</v>
      </c>
      <c r="E1634">
        <v>7</v>
      </c>
      <c r="F1634">
        <v>1814.8899999999999</v>
      </c>
      <c r="G1634">
        <v>1186.29</v>
      </c>
      <c r="H1634">
        <v>2023</v>
      </c>
      <c r="I1634" t="s">
        <v>737</v>
      </c>
      <c r="J1634" t="s">
        <v>214</v>
      </c>
      <c r="K1634" t="s">
        <v>98</v>
      </c>
      <c r="L1634" t="s">
        <v>118</v>
      </c>
    </row>
    <row r="1635" spans="1:12" x14ac:dyDescent="0.3">
      <c r="A1635" t="s">
        <v>14</v>
      </c>
      <c r="B1635" t="s">
        <v>1785</v>
      </c>
      <c r="C1635" t="s">
        <v>50</v>
      </c>
      <c r="D1635" s="58">
        <v>45003</v>
      </c>
      <c r="E1635">
        <v>18</v>
      </c>
      <c r="F1635">
        <v>21562.560000000001</v>
      </c>
      <c r="G1635">
        <v>15885.9</v>
      </c>
      <c r="H1635">
        <v>2023</v>
      </c>
      <c r="I1635" t="s">
        <v>736</v>
      </c>
      <c r="J1635" t="s">
        <v>179</v>
      </c>
      <c r="K1635" t="s">
        <v>105</v>
      </c>
      <c r="L1635" t="s">
        <v>118</v>
      </c>
    </row>
    <row r="1636" spans="1:12" x14ac:dyDescent="0.3">
      <c r="A1636" t="s">
        <v>14</v>
      </c>
      <c r="B1636" t="s">
        <v>1785</v>
      </c>
      <c r="C1636" t="s">
        <v>71</v>
      </c>
      <c r="D1636" s="58">
        <v>45243</v>
      </c>
      <c r="E1636">
        <v>36</v>
      </c>
      <c r="F1636">
        <v>9333.7199999999993</v>
      </c>
      <c r="G1636">
        <v>6100.92</v>
      </c>
      <c r="H1636">
        <v>2023</v>
      </c>
      <c r="I1636" t="s">
        <v>739</v>
      </c>
      <c r="J1636" t="s">
        <v>179</v>
      </c>
      <c r="K1636" t="s">
        <v>98</v>
      </c>
      <c r="L1636" t="s">
        <v>118</v>
      </c>
    </row>
    <row r="1637" spans="1:12" x14ac:dyDescent="0.3">
      <c r="A1637" t="s">
        <v>26</v>
      </c>
      <c r="B1637" t="s">
        <v>1785</v>
      </c>
      <c r="C1637" t="s">
        <v>71</v>
      </c>
      <c r="D1637" s="58">
        <v>45093</v>
      </c>
      <c r="E1637">
        <v>2</v>
      </c>
      <c r="F1637">
        <v>518.54</v>
      </c>
      <c r="G1637">
        <v>338.94</v>
      </c>
      <c r="H1637">
        <v>2023</v>
      </c>
      <c r="I1637" t="s">
        <v>737</v>
      </c>
      <c r="J1637" t="s">
        <v>220</v>
      </c>
      <c r="K1637" t="s">
        <v>98</v>
      </c>
      <c r="L1637" t="s">
        <v>118</v>
      </c>
    </row>
    <row r="1638" spans="1:12" x14ac:dyDescent="0.3">
      <c r="A1638" t="s">
        <v>24</v>
      </c>
      <c r="B1638" t="s">
        <v>1785</v>
      </c>
      <c r="C1638" t="s">
        <v>50</v>
      </c>
      <c r="D1638" s="58">
        <v>44948</v>
      </c>
      <c r="E1638">
        <v>27</v>
      </c>
      <c r="F1638">
        <v>32343.840000000004</v>
      </c>
      <c r="G1638">
        <v>23828.85</v>
      </c>
      <c r="H1638">
        <v>2023</v>
      </c>
      <c r="I1638" t="s">
        <v>736</v>
      </c>
      <c r="J1638" t="s">
        <v>196</v>
      </c>
      <c r="K1638" t="s">
        <v>105</v>
      </c>
      <c r="L1638" t="s">
        <v>118</v>
      </c>
    </row>
    <row r="1639" spans="1:12" x14ac:dyDescent="0.3">
      <c r="A1639" t="s">
        <v>19</v>
      </c>
      <c r="B1639" t="s">
        <v>1785</v>
      </c>
      <c r="C1639" t="s">
        <v>55</v>
      </c>
      <c r="D1639" s="58">
        <v>45213</v>
      </c>
      <c r="E1639">
        <v>32</v>
      </c>
      <c r="F1639">
        <v>33718.080000000002</v>
      </c>
      <c r="G1639">
        <v>20882.240000000002</v>
      </c>
      <c r="H1639">
        <v>2023</v>
      </c>
      <c r="I1639" t="s">
        <v>739</v>
      </c>
      <c r="J1639" t="s">
        <v>205</v>
      </c>
      <c r="K1639" t="s">
        <v>96</v>
      </c>
      <c r="L1639" t="s">
        <v>118</v>
      </c>
    </row>
    <row r="1640" spans="1:12" x14ac:dyDescent="0.3">
      <c r="A1640" t="s">
        <v>29</v>
      </c>
      <c r="B1640" t="s">
        <v>1785</v>
      </c>
      <c r="C1640" t="s">
        <v>71</v>
      </c>
      <c r="D1640" s="58">
        <v>45250</v>
      </c>
      <c r="E1640">
        <v>31</v>
      </c>
      <c r="F1640">
        <v>8037.369999999999</v>
      </c>
      <c r="G1640">
        <v>5253.57</v>
      </c>
      <c r="H1640">
        <v>2023</v>
      </c>
      <c r="I1640" t="s">
        <v>739</v>
      </c>
      <c r="J1640" t="s">
        <v>217</v>
      </c>
      <c r="K1640" t="s">
        <v>98</v>
      </c>
      <c r="L1640" t="s">
        <v>118</v>
      </c>
    </row>
    <row r="1641" spans="1:12" x14ac:dyDescent="0.3">
      <c r="A1641" t="s">
        <v>14</v>
      </c>
      <c r="B1641" t="s">
        <v>1785</v>
      </c>
      <c r="C1641" t="s">
        <v>71</v>
      </c>
      <c r="D1641" s="58">
        <v>44974</v>
      </c>
      <c r="E1641">
        <v>17</v>
      </c>
      <c r="F1641">
        <v>4407.59</v>
      </c>
      <c r="G1641">
        <v>2880.99</v>
      </c>
      <c r="H1641">
        <v>2023</v>
      </c>
      <c r="I1641" t="s">
        <v>736</v>
      </c>
      <c r="J1641" t="s">
        <v>179</v>
      </c>
      <c r="K1641" t="s">
        <v>98</v>
      </c>
      <c r="L1641" t="s">
        <v>118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Problem Statement</vt:lpstr>
      <vt:lpstr>Product Sales Data</vt:lpstr>
      <vt:lpstr>Q2 part 1</vt:lpstr>
      <vt:lpstr>Q2 part 2</vt:lpstr>
      <vt:lpstr>Q2 part 3</vt:lpstr>
      <vt:lpstr>Q3 part 1</vt:lpstr>
      <vt:lpstr>Q3 part 2</vt:lpstr>
      <vt:lpstr>Q4</vt:lpstr>
      <vt:lpstr>Q5</vt:lpstr>
      <vt:lpstr>Q6 part1</vt:lpstr>
      <vt:lpstr>Q6 part 2</vt:lpstr>
      <vt:lpstr>7 part 1</vt:lpstr>
      <vt:lpstr>7 part 2</vt:lpstr>
      <vt:lpstr>Stores Details</vt:lpstr>
      <vt:lpstr>Sheet9</vt:lpstr>
      <vt:lpstr>3. Products Details</vt:lpstr>
      <vt:lpstr>4. Customer Level Data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Karambir Singh Kalsi</dc:creator>
  <cp:lastModifiedBy>ABHISHEK YADAV</cp:lastModifiedBy>
  <dcterms:created xsi:type="dcterms:W3CDTF">2025-06-25T08:05:06Z</dcterms:created>
  <dcterms:modified xsi:type="dcterms:W3CDTF">2025-08-01T14:16:55Z</dcterms:modified>
</cp:coreProperties>
</file>